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defaultThemeVersion="124226"/>
  <mc:AlternateContent xmlns:mc="http://schemas.openxmlformats.org/markup-compatibility/2006">
    <mc:Choice Requires="x15">
      <x15ac:absPath xmlns:x15ac="http://schemas.microsoft.com/office/spreadsheetml/2010/11/ac" url="C:\Users\ivgarcia\Downloads\"/>
    </mc:Choice>
  </mc:AlternateContent>
  <xr:revisionPtr revIDLastSave="0" documentId="8_{8361AC28-E894-4E0A-A383-EE3ABCD0F620}" xr6:coauthVersionLast="47" xr6:coauthVersionMax="47" xr10:uidLastSave="{00000000-0000-0000-0000-000000000000}"/>
  <workbookProtection workbookAlgorithmName="SHA-512" workbookHashValue="zd+VgFK/gVdJcoZpJWd4S6wVmCxiRpugh29ngzvDsdqbyfsCslHBmGYAXcLqAGLDMDlAIMFanNHRzsCtcARszw==" workbookSaltValue="T8zMUpHxGZk80wpawAlLpw==" workbookSpinCount="100000" lockStructure="1"/>
  <bookViews>
    <workbookView xWindow="-120" yWindow="-120" windowWidth="20730" windowHeight="11160" activeTab="3" xr2:uid="{00000000-000D-0000-FFFF-FFFF00000000}"/>
  </bookViews>
  <sheets>
    <sheet name="208-MV-Ft-10-MV-HAB." sheetId="1" r:id="rId1"/>
    <sheet name="APUS" sheetId="2" r:id="rId2"/>
    <sheet name="MEMORIAS" sheetId="10" r:id="rId3"/>
    <sheet name="PPTO + MEMORIA" sheetId="18" r:id="rId4"/>
    <sheet name="INSUMOS" sheetId="5" r:id="rId5"/>
    <sheet name="Hoja1" sheetId="17" state="hidden" r:id="rId6"/>
    <sheet name="DESPIECES" sheetId="16" state="hidden" r:id="rId7"/>
  </sheets>
  <externalReferences>
    <externalReference r:id="rId8"/>
    <externalReference r:id="rId9"/>
  </externalReferences>
  <definedNames>
    <definedName name="_xlnm._FilterDatabase" localSheetId="0" hidden="1">'208-MV-Ft-10-MV-HAB.'!$A$1:$F$523</definedName>
    <definedName name="_xlnm._FilterDatabase" localSheetId="1" hidden="1">APUS!$A$5:$H$3289</definedName>
    <definedName name="_xlnm._FilterDatabase" localSheetId="4" hidden="1">INSUMOS!$A$4:$D$775</definedName>
    <definedName name="_xlnm._FilterDatabase" localSheetId="2" hidden="1">MEMORIAS!$B$1:$L$5491</definedName>
    <definedName name="_xlnm._FilterDatabase" localSheetId="3" hidden="1">'PPTO + MEMORIA'!$A$9:$H$554</definedName>
    <definedName name="_GoBack" localSheetId="0">'208-MV-Ft-10-MV-HAB.'!$D$129</definedName>
    <definedName name="_GoBack" localSheetId="1">APUS!#REF!</definedName>
    <definedName name="_GoBack" localSheetId="3">'PPTO + MEMORIA'!$D$227</definedName>
    <definedName name="ARCGISUNIR">[1]ARCGIS!$A$2:$AJ$28</definedName>
    <definedName name="_xlnm.Print_Area" localSheetId="0">'208-MV-Ft-10-MV-HAB.'!$A$2:$F$523</definedName>
    <definedName name="_xlnm.Print_Area" localSheetId="1">APUS!$A$1:$H$3289</definedName>
    <definedName name="_xlnm.Print_Area" localSheetId="4">INSUMOS!$A$1:$D$775</definedName>
    <definedName name="_xlnm.Print_Area" localSheetId="3">'PPTO + MEMORIA'!$A$1:$H$572</definedName>
    <definedName name="avaluo">#REF!</definedName>
    <definedName name="base509">#REF!</definedName>
    <definedName name="BD509CONVENIOMVCT">'[1]509'!$A$2:$W$512</definedName>
    <definedName name="Construccion_en_Sitio_Propio___CSP" localSheetId="1">APUS!#REF!</definedName>
    <definedName name="Construccion_en_Sitio_Propio___CSP" localSheetId="4">'[2]208-MV-Ft-10-MV-HAB.'!#REF!</definedName>
    <definedName name="Construccion_en_Sitio_Propio___CSP" localSheetId="3">'PPTO + MEMORIA'!#REF!</definedName>
    <definedName name="Construccion_en_Sitio_Propio___CSP">'208-MV-Ft-10-MV-HAB.'!#REF!</definedName>
    <definedName name="mvdmv509">#REF!</definedName>
    <definedName name="_xlnm.Print_Titles" localSheetId="0">'208-MV-Ft-10-MV-HAB.'!#REF!</definedName>
    <definedName name="_xlnm.Print_Titles" localSheetId="1">APUS!$1:$5</definedName>
    <definedName name="_xlnm.Print_Titles" localSheetId="4">INSUMOS!$1:$4</definedName>
    <definedName name="_xlnm.Print_Titles" localSheetId="3">'PPTO + MEMORIA'!$1:$9</definedName>
    <definedName name="VISITAS27">#REF!</definedName>
    <definedName name="Z_1653B28C_5328_4F6C_9CC6_045C34A45909_.wvu.Cols" localSheetId="0" hidden="1">'208-MV-Ft-10-MV-HAB.'!#REF!</definedName>
    <definedName name="Z_1653B28C_5328_4F6C_9CC6_045C34A45909_.wvu.Cols" localSheetId="1" hidden="1">APUS!#REF!</definedName>
    <definedName name="Z_1653B28C_5328_4F6C_9CC6_045C34A45909_.wvu.Cols" localSheetId="3" hidden="1">'PPTO + MEMORIA'!#REF!</definedName>
    <definedName name="Z_1653B28C_5328_4F6C_9CC6_045C34A45909_.wvu.FilterData" localSheetId="0" hidden="1">'208-MV-Ft-10-MV-HAB.'!$A$2:$F$438</definedName>
    <definedName name="Z_1653B28C_5328_4F6C_9CC6_045C34A45909_.wvu.FilterData" localSheetId="1" hidden="1">APUS!$A$10:$H$1814</definedName>
    <definedName name="Z_1653B28C_5328_4F6C_9CC6_045C34A45909_.wvu.FilterData" localSheetId="4" hidden="1">INSUMOS!#REF!</definedName>
    <definedName name="Z_1653B28C_5328_4F6C_9CC6_045C34A45909_.wvu.FilterData" localSheetId="3" hidden="1">'PPTO + MEMORIA'!$A$16:$F$446</definedName>
    <definedName name="Z_1653B28C_5328_4F6C_9CC6_045C34A45909_.wvu.PrintArea" localSheetId="0" hidden="1">'208-MV-Ft-10-MV-HAB.'!$A$2:$F$523</definedName>
    <definedName name="Z_1653B28C_5328_4F6C_9CC6_045C34A45909_.wvu.PrintArea" localSheetId="1" hidden="1">APUS!$A$5:$H$2251</definedName>
    <definedName name="Z_1653B28C_5328_4F6C_9CC6_045C34A45909_.wvu.PrintArea" localSheetId="3" hidden="1">'PPTO + MEMORIA'!$A$16:$F$531</definedName>
    <definedName name="Z_1653B28C_5328_4F6C_9CC6_045C34A45909_.wvu.PrintTitles" localSheetId="0" hidden="1">'208-MV-Ft-10-MV-HAB.'!#REF!</definedName>
    <definedName name="Z_1653B28C_5328_4F6C_9CC6_045C34A45909_.wvu.PrintTitles" localSheetId="1" hidden="1">APUS!#REF!</definedName>
    <definedName name="Z_1653B28C_5328_4F6C_9CC6_045C34A45909_.wvu.PrintTitles" localSheetId="3" hidden="1">'PPTO + MEMORIA'!#REF!</definedName>
    <definedName name="Z_1653B28C_5328_4F6C_9CC6_045C34A45909_.wvu.Rows" localSheetId="0" hidden="1">'208-MV-Ft-10-MV-HAB.'!#REF!</definedName>
    <definedName name="Z_1653B28C_5328_4F6C_9CC6_045C34A45909_.wvu.Rows" localSheetId="1" hidden="1">APUS!#REF!</definedName>
    <definedName name="Z_1653B28C_5328_4F6C_9CC6_045C34A45909_.wvu.Rows" localSheetId="3" hidden="1">'PPTO + MEMORIA'!#REF!</definedName>
    <definedName name="Z_ECF96A11_E9C3_4F0A_B568_4A1E215001F8_.wvu.Cols" localSheetId="0" hidden="1">'208-MV-Ft-10-MV-HAB.'!#REF!</definedName>
    <definedName name="Z_ECF96A11_E9C3_4F0A_B568_4A1E215001F8_.wvu.Cols" localSheetId="1" hidden="1">APUS!#REF!</definedName>
    <definedName name="Z_ECF96A11_E9C3_4F0A_B568_4A1E215001F8_.wvu.Cols" localSheetId="3" hidden="1">'PPTO + MEMORIA'!#REF!</definedName>
    <definedName name="Z_ECF96A11_E9C3_4F0A_B568_4A1E215001F8_.wvu.FilterData" localSheetId="0" hidden="1">'208-MV-Ft-10-MV-HAB.'!$A$2:$F$438</definedName>
    <definedName name="Z_ECF96A11_E9C3_4F0A_B568_4A1E215001F8_.wvu.FilterData" localSheetId="1" hidden="1">APUS!$A$10:$H$1814</definedName>
    <definedName name="Z_ECF96A11_E9C3_4F0A_B568_4A1E215001F8_.wvu.FilterData" localSheetId="4" hidden="1">INSUMOS!#REF!</definedName>
    <definedName name="Z_ECF96A11_E9C3_4F0A_B568_4A1E215001F8_.wvu.FilterData" localSheetId="3" hidden="1">'PPTO + MEMORIA'!$A$16:$F$446</definedName>
    <definedName name="Z_ECF96A11_E9C3_4F0A_B568_4A1E215001F8_.wvu.PrintArea" localSheetId="0" hidden="1">'208-MV-Ft-10-MV-HAB.'!$A$2:$F$523</definedName>
    <definedName name="Z_ECF96A11_E9C3_4F0A_B568_4A1E215001F8_.wvu.PrintArea" localSheetId="1" hidden="1">APUS!$A$5:$H$2251</definedName>
    <definedName name="Z_ECF96A11_E9C3_4F0A_B568_4A1E215001F8_.wvu.PrintArea" localSheetId="3" hidden="1">'PPTO + MEMORIA'!$A$16:$F$531</definedName>
    <definedName name="Z_ECF96A11_E9C3_4F0A_B568_4A1E215001F8_.wvu.PrintTitles" localSheetId="0" hidden="1">'208-MV-Ft-10-MV-HAB.'!#REF!</definedName>
    <definedName name="Z_ECF96A11_E9C3_4F0A_B568_4A1E215001F8_.wvu.PrintTitles" localSheetId="1" hidden="1">APUS!#REF!</definedName>
    <definedName name="Z_ECF96A11_E9C3_4F0A_B568_4A1E215001F8_.wvu.PrintTitles" localSheetId="3" hidden="1">'PPTO + MEMORIA'!#REF!</definedName>
    <definedName name="Z_ECF96A11_E9C3_4F0A_B568_4A1E215001F8_.wvu.Rows" localSheetId="0" hidden="1">'208-MV-Ft-10-MV-HAB.'!#REF!</definedName>
    <definedName name="Z_ECF96A11_E9C3_4F0A_B568_4A1E215001F8_.wvu.Rows" localSheetId="1" hidden="1">APUS!#REF!</definedName>
    <definedName name="Z_ECF96A11_E9C3_4F0A_B568_4A1E215001F8_.wvu.Rows" localSheetId="3" hidden="1">'PPTO + MEMORIA'!#REF!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61" i="18" l="1"/>
  <c r="G552" i="18"/>
  <c r="G550" i="18"/>
  <c r="G549" i="18"/>
  <c r="G548" i="18"/>
  <c r="G546" i="18"/>
  <c r="G545" i="18"/>
  <c r="G544" i="18"/>
  <c r="G543" i="18"/>
  <c r="G541" i="18"/>
  <c r="G540" i="18"/>
  <c r="G539" i="18"/>
  <c r="G538" i="18"/>
  <c r="G537" i="18"/>
  <c r="G536" i="18"/>
  <c r="G535" i="18"/>
  <c r="G534" i="18"/>
  <c r="G533" i="18"/>
  <c r="G531" i="18"/>
  <c r="G530" i="18"/>
  <c r="G529" i="18"/>
  <c r="G528" i="18"/>
  <c r="G527" i="18"/>
  <c r="G525" i="18"/>
  <c r="G524" i="18"/>
  <c r="G523" i="18"/>
  <c r="G522" i="18"/>
  <c r="G521" i="18"/>
  <c r="G519" i="18"/>
  <c r="G518" i="18"/>
  <c r="G517" i="18"/>
  <c r="G516" i="18"/>
  <c r="G515" i="18"/>
  <c r="G514" i="18"/>
  <c r="G513" i="18"/>
  <c r="G512" i="18"/>
  <c r="G511" i="18"/>
  <c r="G510" i="18"/>
  <c r="G509" i="18"/>
  <c r="G508" i="18"/>
  <c r="G507" i="18"/>
  <c r="G506" i="18"/>
  <c r="G505" i="18"/>
  <c r="G504" i="18"/>
  <c r="G502" i="18"/>
  <c r="G499" i="18"/>
  <c r="G498" i="18"/>
  <c r="G497" i="18"/>
  <c r="G496" i="18"/>
  <c r="G495" i="18"/>
  <c r="G494" i="18"/>
  <c r="G493" i="18"/>
  <c r="G492" i="18"/>
  <c r="G491" i="18"/>
  <c r="G490" i="18"/>
  <c r="G488" i="18"/>
  <c r="G487" i="18"/>
  <c r="G486" i="18"/>
  <c r="G485" i="18"/>
  <c r="G484" i="18"/>
  <c r="G483" i="18"/>
  <c r="G482" i="18"/>
  <c r="G481" i="18"/>
  <c r="G480" i="18"/>
  <c r="G478" i="18"/>
  <c r="G477" i="18"/>
  <c r="G476" i="18"/>
  <c r="G475" i="18"/>
  <c r="G473" i="18"/>
  <c r="G472" i="18"/>
  <c r="G471" i="18"/>
  <c r="G470" i="18"/>
  <c r="G469" i="18"/>
  <c r="G468" i="18"/>
  <c r="G467" i="18"/>
  <c r="G466" i="18"/>
  <c r="G465" i="18"/>
  <c r="G464" i="18"/>
  <c r="G463" i="18"/>
  <c r="G462" i="18"/>
  <c r="G461" i="18"/>
  <c r="G460" i="18"/>
  <c r="G459" i="18"/>
  <c r="G458" i="18"/>
  <c r="G457" i="18"/>
  <c r="G456" i="18"/>
  <c r="G454" i="18"/>
  <c r="G453" i="18"/>
  <c r="G452" i="18"/>
  <c r="G451" i="18"/>
  <c r="G450" i="18"/>
  <c r="G449" i="18"/>
  <c r="G448" i="18"/>
  <c r="G447" i="18"/>
  <c r="G446" i="18"/>
  <c r="G445" i="18"/>
  <c r="G444" i="18"/>
  <c r="G443" i="18"/>
  <c r="G441" i="18"/>
  <c r="G440" i="18"/>
  <c r="G438" i="18"/>
  <c r="G437" i="18"/>
  <c r="G436" i="18"/>
  <c r="G435" i="18"/>
  <c r="G434" i="18"/>
  <c r="G433" i="18"/>
  <c r="G432" i="18"/>
  <c r="G431" i="18"/>
  <c r="G430" i="18"/>
  <c r="G429" i="18"/>
  <c r="G428" i="18"/>
  <c r="G426" i="18"/>
  <c r="G425" i="18"/>
  <c r="G424" i="18"/>
  <c r="G423" i="18"/>
  <c r="G422" i="18"/>
  <c r="G421" i="18"/>
  <c r="G420" i="18"/>
  <c r="G419" i="18"/>
  <c r="G418" i="18"/>
  <c r="G417" i="18"/>
  <c r="G416" i="18"/>
  <c r="G415" i="18"/>
  <c r="G414" i="18"/>
  <c r="G413" i="18"/>
  <c r="G412" i="18"/>
  <c r="G411" i="18"/>
  <c r="G410" i="18"/>
  <c r="G409" i="18"/>
  <c r="G408" i="18"/>
  <c r="G406" i="18"/>
  <c r="G405" i="18"/>
  <c r="G404" i="18"/>
  <c r="G403" i="18"/>
  <c r="G402" i="18"/>
  <c r="G401" i="18"/>
  <c r="G400" i="18"/>
  <c r="G399" i="18"/>
  <c r="G398" i="18"/>
  <c r="G397" i="18"/>
  <c r="G396" i="18"/>
  <c r="G395" i="18"/>
  <c r="G394" i="18"/>
  <c r="G393" i="18"/>
  <c r="G392" i="18"/>
  <c r="G391" i="18"/>
  <c r="G390" i="18"/>
  <c r="G389" i="18"/>
  <c r="G388" i="18"/>
  <c r="G387" i="18"/>
  <c r="G385" i="18"/>
  <c r="G384" i="18"/>
  <c r="G383" i="18"/>
  <c r="G382" i="18"/>
  <c r="G381" i="18"/>
  <c r="G380" i="18"/>
  <c r="G379" i="18"/>
  <c r="G378" i="18"/>
  <c r="G377" i="18"/>
  <c r="G376" i="18"/>
  <c r="G375" i="18"/>
  <c r="G374" i="18"/>
  <c r="G373" i="18"/>
  <c r="G372" i="18"/>
  <c r="G371" i="18"/>
  <c r="G370" i="18"/>
  <c r="G369" i="18"/>
  <c r="G368" i="18"/>
  <c r="G367" i="18"/>
  <c r="G366" i="18"/>
  <c r="G365" i="18"/>
  <c r="G364" i="18"/>
  <c r="G363" i="18"/>
  <c r="G362" i="18"/>
  <c r="G360" i="18"/>
  <c r="G359" i="18"/>
  <c r="G358" i="18"/>
  <c r="G356" i="18"/>
  <c r="G355" i="18"/>
  <c r="G354" i="18"/>
  <c r="G353" i="18"/>
  <c r="G352" i="18"/>
  <c r="G351" i="18"/>
  <c r="G350" i="18"/>
  <c r="G349" i="18"/>
  <c r="G348" i="18"/>
  <c r="G347" i="18"/>
  <c r="G346" i="18"/>
  <c r="G345" i="18"/>
  <c r="G344" i="18"/>
  <c r="G343" i="18"/>
  <c r="G342" i="18"/>
  <c r="G341" i="18"/>
  <c r="G340" i="18"/>
  <c r="G339" i="18"/>
  <c r="G338" i="18"/>
  <c r="G337" i="18"/>
  <c r="G336" i="18"/>
  <c r="G335" i="18"/>
  <c r="G334" i="18"/>
  <c r="G333" i="18"/>
  <c r="G332" i="18"/>
  <c r="G331" i="18"/>
  <c r="G330" i="18"/>
  <c r="G329" i="18"/>
  <c r="G328" i="18"/>
  <c r="G327" i="18"/>
  <c r="G326" i="18"/>
  <c r="G325" i="18"/>
  <c r="G324" i="18"/>
  <c r="G323" i="18"/>
  <c r="G322" i="18"/>
  <c r="G321" i="18"/>
  <c r="G319" i="18"/>
  <c r="G318" i="18"/>
  <c r="G317" i="18"/>
  <c r="G316" i="18"/>
  <c r="G315" i="18"/>
  <c r="G314" i="18"/>
  <c r="G313" i="18"/>
  <c r="G312" i="18"/>
  <c r="G311" i="18"/>
  <c r="G310" i="18"/>
  <c r="G309" i="18"/>
  <c r="G308" i="18"/>
  <c r="G307" i="18"/>
  <c r="G306" i="18"/>
  <c r="G305" i="18"/>
  <c r="G304" i="18"/>
  <c r="G303" i="18"/>
  <c r="G302" i="18"/>
  <c r="G301" i="18"/>
  <c r="G300" i="18"/>
  <c r="G299" i="18"/>
  <c r="G297" i="18"/>
  <c r="G296" i="18"/>
  <c r="G295" i="18"/>
  <c r="G294" i="18"/>
  <c r="G293" i="18"/>
  <c r="G291" i="18"/>
  <c r="G290" i="18"/>
  <c r="G289" i="18"/>
  <c r="G288" i="18"/>
  <c r="G287" i="18"/>
  <c r="G286" i="18"/>
  <c r="G285" i="18"/>
  <c r="G284" i="18"/>
  <c r="G283" i="18"/>
  <c r="G282" i="18"/>
  <c r="G281" i="18"/>
  <c r="G280" i="18"/>
  <c r="G279" i="18"/>
  <c r="G278" i="18"/>
  <c r="G277" i="18"/>
  <c r="G276" i="18"/>
  <c r="G275" i="18"/>
  <c r="G274" i="18"/>
  <c r="G273" i="18"/>
  <c r="G272" i="18"/>
  <c r="G271" i="18"/>
  <c r="G270" i="18"/>
  <c r="G269" i="18"/>
  <c r="G268" i="18"/>
  <c r="G267" i="18"/>
  <c r="G266" i="18"/>
  <c r="G265" i="18"/>
  <c r="G264" i="18"/>
  <c r="G263" i="18"/>
  <c r="G262" i="18"/>
  <c r="G261" i="18"/>
  <c r="G260" i="18"/>
  <c r="G259" i="18"/>
  <c r="G258" i="18"/>
  <c r="G257" i="18"/>
  <c r="G256" i="18"/>
  <c r="G255" i="18"/>
  <c r="G253" i="18"/>
  <c r="G252" i="18"/>
  <c r="G251" i="18"/>
  <c r="G250" i="18"/>
  <c r="G249" i="18"/>
  <c r="G248" i="18"/>
  <c r="G247" i="18"/>
  <c r="G246" i="18"/>
  <c r="G244" i="18"/>
  <c r="G243" i="18"/>
  <c r="G242" i="18"/>
  <c r="G241" i="18"/>
  <c r="G240" i="18"/>
  <c r="G239" i="18"/>
  <c r="G238" i="18"/>
  <c r="G237" i="18"/>
  <c r="G236" i="18"/>
  <c r="G235" i="18"/>
  <c r="G234" i="18"/>
  <c r="G233" i="18"/>
  <c r="G232" i="18"/>
  <c r="G231" i="18"/>
  <c r="G230" i="18"/>
  <c r="G229" i="18"/>
  <c r="G228" i="18"/>
  <c r="G227" i="18"/>
  <c r="G226" i="18"/>
  <c r="G223" i="18"/>
  <c r="G222" i="18"/>
  <c r="G220" i="18"/>
  <c r="G219" i="18"/>
  <c r="G218" i="18"/>
  <c r="G216" i="18"/>
  <c r="G215" i="18"/>
  <c r="G214" i="18"/>
  <c r="G213" i="18"/>
  <c r="G212" i="18"/>
  <c r="G211" i="18"/>
  <c r="G210" i="18"/>
  <c r="G209" i="18"/>
  <c r="G208" i="18"/>
  <c r="G207" i="18"/>
  <c r="G206" i="18"/>
  <c r="G205" i="18"/>
  <c r="G204" i="18"/>
  <c r="G203" i="18"/>
  <c r="G202" i="18"/>
  <c r="G201" i="18"/>
  <c r="G200" i="18"/>
  <c r="G199" i="18"/>
  <c r="G198" i="18"/>
  <c r="G197" i="18"/>
  <c r="G196" i="18"/>
  <c r="G195" i="18"/>
  <c r="G194" i="18"/>
  <c r="G193" i="18"/>
  <c r="G192" i="18"/>
  <c r="G191" i="18"/>
  <c r="G190" i="18"/>
  <c r="G189" i="18"/>
  <c r="G188" i="18"/>
  <c r="G186" i="18"/>
  <c r="G185" i="18"/>
  <c r="G184" i="18"/>
  <c r="G183" i="18"/>
  <c r="G182" i="18"/>
  <c r="G181" i="18"/>
  <c r="G180" i="18"/>
  <c r="G179" i="18"/>
  <c r="G178" i="18"/>
  <c r="G177" i="18"/>
  <c r="G176" i="18"/>
  <c r="G175" i="18"/>
  <c r="G174" i="18"/>
  <c r="G172" i="18"/>
  <c r="G170" i="18"/>
  <c r="G169" i="18"/>
  <c r="G168" i="18"/>
  <c r="G167" i="18"/>
  <c r="G166" i="18"/>
  <c r="G165" i="18"/>
  <c r="G164" i="18"/>
  <c r="G163" i="18"/>
  <c r="G162" i="18"/>
  <c r="G161" i="18"/>
  <c r="G160" i="18"/>
  <c r="G159" i="18"/>
  <c r="G156" i="18"/>
  <c r="G155" i="18"/>
  <c r="G154" i="18"/>
  <c r="G153" i="18"/>
  <c r="G152" i="18"/>
  <c r="G150" i="18"/>
  <c r="G149" i="18"/>
  <c r="G148" i="18"/>
  <c r="G147" i="18"/>
  <c r="G145" i="18"/>
  <c r="G144" i="18"/>
  <c r="G143" i="18"/>
  <c r="G142" i="18"/>
  <c r="G141" i="18"/>
  <c r="G140" i="18"/>
  <c r="G139" i="18"/>
  <c r="G138" i="18"/>
  <c r="G137" i="18"/>
  <c r="G136" i="18"/>
  <c r="G135" i="18"/>
  <c r="G133" i="18"/>
  <c r="G132" i="18"/>
  <c r="G131" i="18"/>
  <c r="G129" i="18"/>
  <c r="G128" i="18"/>
  <c r="G127" i="18"/>
  <c r="G126" i="18"/>
  <c r="G125" i="18"/>
  <c r="G123" i="18"/>
  <c r="G122" i="18"/>
  <c r="G121" i="18"/>
  <c r="G120" i="18"/>
  <c r="G118" i="18"/>
  <c r="G117" i="18"/>
  <c r="G116" i="18"/>
  <c r="G115" i="18"/>
  <c r="G114" i="18"/>
  <c r="G113" i="18"/>
  <c r="G112" i="18"/>
  <c r="G111" i="18"/>
  <c r="G108" i="18"/>
  <c r="G107" i="18"/>
  <c r="G106" i="18"/>
  <c r="G105" i="18"/>
  <c r="G104" i="18"/>
  <c r="G103" i="18"/>
  <c r="G102" i="18"/>
  <c r="G101" i="18"/>
  <c r="G100" i="18"/>
  <c r="G99" i="18"/>
  <c r="G98" i="18"/>
  <c r="G97" i="18"/>
  <c r="G96" i="18"/>
  <c r="G95" i="18"/>
  <c r="G94" i="18"/>
  <c r="G93" i="18"/>
  <c r="G92" i="18"/>
  <c r="G91" i="18"/>
  <c r="G89" i="18"/>
  <c r="G88" i="18"/>
  <c r="G87" i="18"/>
  <c r="G86" i="18"/>
  <c r="G85" i="18"/>
  <c r="G84" i="18"/>
  <c r="G82" i="18"/>
  <c r="G81" i="18"/>
  <c r="G80" i="18"/>
  <c r="G77" i="18"/>
  <c r="G76" i="18"/>
  <c r="G75" i="18"/>
  <c r="G74" i="18"/>
  <c r="G73" i="18"/>
  <c r="G72" i="18"/>
  <c r="G71" i="18"/>
  <c r="G70" i="18"/>
  <c r="G69" i="18"/>
  <c r="G68" i="18"/>
  <c r="G67" i="18"/>
  <c r="G66" i="18"/>
  <c r="G65" i="18"/>
  <c r="G64" i="18"/>
  <c r="G63" i="18"/>
  <c r="G62" i="18"/>
  <c r="G61" i="18"/>
  <c r="G60" i="18"/>
  <c r="G59" i="18"/>
  <c r="G58" i="18"/>
  <c r="G57" i="18"/>
  <c r="G56" i="18"/>
  <c r="G55" i="18"/>
  <c r="G54" i="18"/>
  <c r="G53" i="18"/>
  <c r="G52" i="18"/>
  <c r="G51" i="18"/>
  <c r="G50" i="18"/>
  <c r="G49" i="18"/>
  <c r="G48" i="18"/>
  <c r="G47" i="18"/>
  <c r="G46" i="18"/>
  <c r="G45" i="18"/>
  <c r="J92" i="10"/>
  <c r="J91" i="10"/>
  <c r="G43" i="18"/>
  <c r="G42" i="18"/>
  <c r="G41" i="18"/>
  <c r="G40" i="18"/>
  <c r="G39" i="18"/>
  <c r="G38" i="18"/>
  <c r="G37" i="18"/>
  <c r="G36" i="18"/>
  <c r="G35" i="18"/>
  <c r="G34" i="18"/>
  <c r="G33" i="18"/>
  <c r="G32" i="18"/>
  <c r="G31" i="18"/>
  <c r="G30" i="18"/>
  <c r="G29" i="18"/>
  <c r="G28" i="18"/>
  <c r="G27" i="18"/>
  <c r="G26" i="18"/>
  <c r="G25" i="18"/>
  <c r="G24" i="18"/>
  <c r="G23" i="18"/>
  <c r="G22" i="18"/>
  <c r="G21" i="18"/>
  <c r="G20" i="18"/>
  <c r="G18" i="18"/>
  <c r="G15" i="18"/>
  <c r="G14" i="18"/>
  <c r="G13" i="18"/>
  <c r="G12" i="18"/>
  <c r="J28" i="10"/>
  <c r="J27" i="10"/>
  <c r="J26" i="10"/>
  <c r="J25" i="10"/>
  <c r="J24" i="10"/>
  <c r="J82" i="10"/>
  <c r="J81" i="10"/>
  <c r="J80" i="10"/>
  <c r="J71" i="10"/>
  <c r="J70" i="10"/>
  <c r="J69" i="10"/>
  <c r="J68" i="10"/>
  <c r="J67" i="10"/>
  <c r="J57" i="10"/>
  <c r="J56" i="10"/>
  <c r="J45" i="10"/>
  <c r="J34" i="10"/>
  <c r="J23" i="10" l="1"/>
  <c r="G560" i="18"/>
  <c r="G2300" i="2" l="1"/>
  <c r="F548" i="18"/>
  <c r="F2482" i="2"/>
  <c r="F2468" i="2"/>
  <c r="F2890" i="2" l="1"/>
  <c r="L1720" i="10" l="1"/>
  <c r="L1719" i="10"/>
  <c r="L1718" i="10"/>
  <c r="L1717" i="10"/>
  <c r="L1716" i="10"/>
  <c r="L1715" i="10"/>
  <c r="L1714" i="10"/>
  <c r="L1721" i="10" l="1"/>
  <c r="M1711" i="10" s="1"/>
  <c r="C2782" i="2"/>
  <c r="F3287" i="2" l="1"/>
  <c r="C3238" i="2"/>
  <c r="C3289" i="2"/>
  <c r="D3289" i="2"/>
  <c r="G3289" i="2"/>
  <c r="H3289" i="2" s="1"/>
  <c r="F3285" i="2"/>
  <c r="F3284" i="2"/>
  <c r="C3284" i="2"/>
  <c r="D3284" i="2"/>
  <c r="G3284" i="2"/>
  <c r="H3284" i="2" s="1"/>
  <c r="C3285" i="2"/>
  <c r="D3285" i="2"/>
  <c r="G3285" i="2"/>
  <c r="G3288" i="2"/>
  <c r="H3288" i="2" s="1"/>
  <c r="D3288" i="2"/>
  <c r="C3288" i="2"/>
  <c r="F3281" i="2"/>
  <c r="F3280" i="2"/>
  <c r="G3279" i="2"/>
  <c r="G3280" i="2"/>
  <c r="G3281" i="2"/>
  <c r="G3282" i="2"/>
  <c r="H3282" i="2" s="1"/>
  <c r="G3283" i="2"/>
  <c r="H3283" i="2" s="1"/>
  <c r="G3286" i="2"/>
  <c r="H3286" i="2" s="1"/>
  <c r="F3279" i="2"/>
  <c r="F3278" i="2"/>
  <c r="F3277" i="2"/>
  <c r="C3283" i="2"/>
  <c r="D3283" i="2"/>
  <c r="C3286" i="2"/>
  <c r="D3286" i="2"/>
  <c r="C3278" i="2"/>
  <c r="D3278" i="2"/>
  <c r="G3278" i="2"/>
  <c r="H3278" i="2" s="1"/>
  <c r="C3279" i="2"/>
  <c r="D3279" i="2"/>
  <c r="C3280" i="2"/>
  <c r="D3280" i="2"/>
  <c r="C3281" i="2"/>
  <c r="D3281" i="2"/>
  <c r="C3282" i="2"/>
  <c r="D3282" i="2"/>
  <c r="G3277" i="2"/>
  <c r="D3277" i="2"/>
  <c r="C3277" i="2"/>
  <c r="D3276" i="2"/>
  <c r="C3276" i="2"/>
  <c r="L361" i="10"/>
  <c r="L360" i="10"/>
  <c r="L359" i="10"/>
  <c r="L358" i="10"/>
  <c r="L357" i="10"/>
  <c r="L356" i="10"/>
  <c r="L355" i="10"/>
  <c r="D3274" i="2"/>
  <c r="C3274" i="2"/>
  <c r="G3273" i="2"/>
  <c r="H3273" i="2" s="1"/>
  <c r="D3273" i="2"/>
  <c r="C3273" i="2"/>
  <c r="D3272" i="2"/>
  <c r="C3272" i="2"/>
  <c r="H3281" i="2" l="1"/>
  <c r="H3279" i="2"/>
  <c r="H3280" i="2"/>
  <c r="H3285" i="2"/>
  <c r="H3277" i="2"/>
  <c r="L362" i="10"/>
  <c r="M352" i="10" s="1"/>
  <c r="D19" i="18"/>
  <c r="F328" i="2"/>
  <c r="F314" i="2"/>
  <c r="C333" i="2" l="1"/>
  <c r="G333" i="2"/>
  <c r="H333" i="2" s="1"/>
  <c r="D333" i="2"/>
  <c r="C319" i="2"/>
  <c r="G326" i="2"/>
  <c r="H326" i="2" s="1"/>
  <c r="D326" i="2"/>
  <c r="C326" i="2"/>
  <c r="G305" i="2"/>
  <c r="H305" i="2" s="1"/>
  <c r="D305" i="2"/>
  <c r="C305" i="2"/>
  <c r="F3268" i="2" l="1"/>
  <c r="F3267" i="2"/>
  <c r="F3266" i="2"/>
  <c r="C3270" i="2"/>
  <c r="D3270" i="2"/>
  <c r="G3270" i="2"/>
  <c r="H3270" i="2" s="1"/>
  <c r="C3266" i="2"/>
  <c r="D3266" i="2"/>
  <c r="G3266" i="2"/>
  <c r="C3267" i="2"/>
  <c r="D3267" i="2"/>
  <c r="G3267" i="2"/>
  <c r="C3268" i="2"/>
  <c r="D3268" i="2"/>
  <c r="G3268" i="2"/>
  <c r="C3269" i="2"/>
  <c r="D3269" i="2"/>
  <c r="G3269" i="2"/>
  <c r="H3269" i="2" s="1"/>
  <c r="C3265" i="2"/>
  <c r="D3265" i="2"/>
  <c r="G3265" i="2"/>
  <c r="H3265" i="2" s="1"/>
  <c r="D3264" i="2"/>
  <c r="C3264" i="2"/>
  <c r="F3260" i="2"/>
  <c r="F3259" i="2"/>
  <c r="C3259" i="2"/>
  <c r="C3257" i="2"/>
  <c r="D3257" i="2"/>
  <c r="G3257" i="2"/>
  <c r="F307" i="2"/>
  <c r="H3268" i="2" l="1"/>
  <c r="H3267" i="2"/>
  <c r="H3266" i="2"/>
  <c r="H3257" i="2"/>
  <c r="F3258" i="2"/>
  <c r="G3201" i="2"/>
  <c r="G3202" i="2"/>
  <c r="G3203" i="2"/>
  <c r="G3204" i="2"/>
  <c r="G3205" i="2"/>
  <c r="G3206" i="2"/>
  <c r="H3206" i="2" s="1"/>
  <c r="D3201" i="2"/>
  <c r="D3202" i="2"/>
  <c r="D3203" i="2"/>
  <c r="D3204" i="2"/>
  <c r="D3205" i="2"/>
  <c r="D3206" i="2"/>
  <c r="C3201" i="2"/>
  <c r="C3202" i="2"/>
  <c r="C3203" i="2"/>
  <c r="C3204" i="2"/>
  <c r="C3205" i="2"/>
  <c r="C3206" i="2"/>
  <c r="G3196" i="2"/>
  <c r="G3197" i="2"/>
  <c r="G3198" i="2"/>
  <c r="D3196" i="2"/>
  <c r="D3197" i="2"/>
  <c r="D3198" i="2"/>
  <c r="G3193" i="2"/>
  <c r="D3192" i="2"/>
  <c r="D3193" i="2"/>
  <c r="C3192" i="2"/>
  <c r="C3193" i="2"/>
  <c r="G3183" i="2"/>
  <c r="G3184" i="2"/>
  <c r="G3185" i="2"/>
  <c r="G3186" i="2"/>
  <c r="G3187" i="2"/>
  <c r="G3188" i="2"/>
  <c r="D3183" i="2"/>
  <c r="D3184" i="2"/>
  <c r="D3185" i="2"/>
  <c r="D3186" i="2"/>
  <c r="D3187" i="2"/>
  <c r="D3188" i="2"/>
  <c r="C3183" i="2"/>
  <c r="C3184" i="2"/>
  <c r="C3185" i="2"/>
  <c r="C3186" i="2"/>
  <c r="C3187" i="2"/>
  <c r="C3188" i="2"/>
  <c r="D3179" i="2"/>
  <c r="C3179" i="2"/>
  <c r="G3174" i="2"/>
  <c r="G3175" i="2"/>
  <c r="G3176" i="2"/>
  <c r="D3174" i="2"/>
  <c r="D3175" i="2"/>
  <c r="D3176" i="2"/>
  <c r="C3176" i="2"/>
  <c r="C3167" i="2"/>
  <c r="C3168" i="2"/>
  <c r="C3169" i="2"/>
  <c r="C3170" i="2"/>
  <c r="C3171" i="2"/>
  <c r="G3167" i="2"/>
  <c r="G3168" i="2"/>
  <c r="G3169" i="2"/>
  <c r="G3170" i="2"/>
  <c r="G3171" i="2"/>
  <c r="D3167" i="2"/>
  <c r="D3168" i="2"/>
  <c r="D3169" i="2"/>
  <c r="D3170" i="2"/>
  <c r="D3171" i="2"/>
  <c r="G3189" i="2"/>
  <c r="D3189" i="2"/>
  <c r="C3189" i="2"/>
  <c r="G3180" i="2"/>
  <c r="D3180" i="2"/>
  <c r="C3180" i="2"/>
  <c r="G3164" i="2"/>
  <c r="D3164" i="2"/>
  <c r="C3164" i="2"/>
  <c r="D3191" i="2"/>
  <c r="C3191" i="2"/>
  <c r="D3182" i="2"/>
  <c r="C3182" i="2"/>
  <c r="D3178" i="2"/>
  <c r="C3178" i="2"/>
  <c r="D3173" i="2"/>
  <c r="C3173" i="2"/>
  <c r="D3166" i="2"/>
  <c r="C3166" i="2"/>
  <c r="D3163" i="2"/>
  <c r="C3163" i="2"/>
  <c r="F2847" i="2" l="1"/>
  <c r="C2626" i="2"/>
  <c r="C2628" i="2"/>
  <c r="E1271" i="2"/>
  <c r="F1189" i="2"/>
  <c r="F367" i="2" l="1"/>
  <c r="F364" i="2"/>
  <c r="C364" i="2"/>
  <c r="D364" i="2"/>
  <c r="G364" i="2"/>
  <c r="F2576" i="2"/>
  <c r="H364" i="2" l="1"/>
  <c r="C951" i="2" l="1"/>
  <c r="F533" i="1"/>
  <c r="E533" i="1"/>
  <c r="D533" i="1"/>
  <c r="F532" i="1"/>
  <c r="E532" i="1"/>
  <c r="D532" i="1"/>
  <c r="F531" i="1"/>
  <c r="E531" i="1"/>
  <c r="D531" i="1"/>
  <c r="F212" i="1"/>
  <c r="E212" i="1"/>
  <c r="D212" i="1"/>
  <c r="D326" i="18" l="1"/>
  <c r="D541" i="18"/>
  <c r="D220" i="18" l="1"/>
  <c r="L2109" i="10"/>
  <c r="E2109" i="10"/>
  <c r="L2118" i="10"/>
  <c r="L2117" i="10"/>
  <c r="L2116" i="10"/>
  <c r="L2115" i="10"/>
  <c r="L2114" i="10"/>
  <c r="L2113" i="10"/>
  <c r="L2112" i="10"/>
  <c r="F220" i="18"/>
  <c r="E220" i="18"/>
  <c r="L5399" i="10"/>
  <c r="L5398" i="10"/>
  <c r="L5397" i="10"/>
  <c r="L5396" i="10"/>
  <c r="L5395" i="10"/>
  <c r="L5394" i="10"/>
  <c r="L5393" i="10"/>
  <c r="L5390" i="10"/>
  <c r="E5390" i="10"/>
  <c r="L5388" i="10"/>
  <c r="L5387" i="10"/>
  <c r="L5386" i="10"/>
  <c r="L5385" i="10"/>
  <c r="L5384" i="10"/>
  <c r="L5383" i="10"/>
  <c r="L5382" i="10"/>
  <c r="L5379" i="10"/>
  <c r="E5379" i="10"/>
  <c r="L5377" i="10"/>
  <c r="L5376" i="10"/>
  <c r="L5375" i="10"/>
  <c r="L5374" i="10"/>
  <c r="L5373" i="10"/>
  <c r="L5372" i="10"/>
  <c r="L5371" i="10"/>
  <c r="L5368" i="10"/>
  <c r="E5368" i="10"/>
  <c r="L2107" i="10"/>
  <c r="L2106" i="10"/>
  <c r="L2105" i="10"/>
  <c r="L2104" i="10"/>
  <c r="L2103" i="10"/>
  <c r="L2102" i="10"/>
  <c r="L2101" i="10"/>
  <c r="L2096" i="10"/>
  <c r="L2095" i="10"/>
  <c r="L2094" i="10"/>
  <c r="L2093" i="10"/>
  <c r="L2092" i="10"/>
  <c r="L2091" i="10"/>
  <c r="L2090" i="10"/>
  <c r="D2120" i="10"/>
  <c r="E2121" i="10"/>
  <c r="L2121" i="10"/>
  <c r="L2124" i="10"/>
  <c r="L2125" i="10"/>
  <c r="L2126" i="10"/>
  <c r="L2127" i="10"/>
  <c r="L2128" i="10"/>
  <c r="F3240" i="2"/>
  <c r="G3240" i="2"/>
  <c r="D3240" i="2"/>
  <c r="C3240" i="2"/>
  <c r="F541" i="18"/>
  <c r="E541" i="18"/>
  <c r="L5389" i="10" l="1"/>
  <c r="M5379" i="10" s="1"/>
  <c r="L5400" i="10"/>
  <c r="L2119" i="10"/>
  <c r="M2109" i="10" s="1"/>
  <c r="L2097" i="10"/>
  <c r="M2087" i="10" s="1"/>
  <c r="L2108" i="10"/>
  <c r="M2098" i="10" s="1"/>
  <c r="L5378" i="10"/>
  <c r="M5368" i="10" s="1"/>
  <c r="H3240" i="2"/>
  <c r="H541" i="18" l="1"/>
  <c r="M5390" i="10"/>
  <c r="F3252" i="2"/>
  <c r="F3241" i="2"/>
  <c r="E3239" i="2"/>
  <c r="E3238" i="2"/>
  <c r="F3235" i="2"/>
  <c r="F3242" i="2"/>
  <c r="F3243" i="2"/>
  <c r="F3245" i="2"/>
  <c r="F3244" i="2"/>
  <c r="C3244" i="2"/>
  <c r="D3244" i="2"/>
  <c r="G3244" i="2"/>
  <c r="C3241" i="2"/>
  <c r="D3241" i="2"/>
  <c r="G3241" i="2"/>
  <c r="C3242" i="2"/>
  <c r="D3242" i="2"/>
  <c r="G3242" i="2"/>
  <c r="C3243" i="2"/>
  <c r="D3243" i="2"/>
  <c r="G3243" i="2"/>
  <c r="C3245" i="2"/>
  <c r="D3245" i="2"/>
  <c r="G3245" i="2"/>
  <c r="C3246" i="2"/>
  <c r="D3246" i="2"/>
  <c r="G3246" i="2"/>
  <c r="C3248" i="2"/>
  <c r="D3248" i="2"/>
  <c r="C3249" i="2"/>
  <c r="D3249" i="2"/>
  <c r="G3249" i="2"/>
  <c r="C3250" i="2"/>
  <c r="D3250" i="2"/>
  <c r="G3250" i="2"/>
  <c r="H3250" i="2" s="1"/>
  <c r="C3251" i="2"/>
  <c r="D3251" i="2"/>
  <c r="G3251" i="2"/>
  <c r="H3251" i="2" s="1"/>
  <c r="C3252" i="2"/>
  <c r="D3252" i="2"/>
  <c r="G3252" i="2"/>
  <c r="C3253" i="2"/>
  <c r="D3253" i="2"/>
  <c r="G3253" i="2"/>
  <c r="H3253" i="2" s="1"/>
  <c r="C3254" i="2"/>
  <c r="D3254" i="2"/>
  <c r="G3254" i="2"/>
  <c r="H3254" i="2" s="1"/>
  <c r="C3256" i="2"/>
  <c r="D3256" i="2"/>
  <c r="C3258" i="2"/>
  <c r="D3258" i="2"/>
  <c r="G3258" i="2"/>
  <c r="D3259" i="2"/>
  <c r="G3259" i="2"/>
  <c r="C3260" i="2"/>
  <c r="D3260" i="2"/>
  <c r="G3260" i="2"/>
  <c r="C3261" i="2"/>
  <c r="D3261" i="2"/>
  <c r="G3261" i="2"/>
  <c r="C3262" i="2"/>
  <c r="D3262" i="2"/>
  <c r="G3262" i="2"/>
  <c r="H3262" i="2" s="1"/>
  <c r="G3239" i="2"/>
  <c r="D3239" i="2"/>
  <c r="C3239" i="2"/>
  <c r="G3238" i="2"/>
  <c r="D3238" i="2"/>
  <c r="G3237" i="2"/>
  <c r="D3237" i="2"/>
  <c r="C3237" i="2"/>
  <c r="G3236" i="2"/>
  <c r="D3236" i="2"/>
  <c r="C3236" i="2"/>
  <c r="C3234" i="2"/>
  <c r="D3234" i="2"/>
  <c r="G3234" i="2"/>
  <c r="C3235" i="2"/>
  <c r="D3235" i="2"/>
  <c r="G3235" i="2"/>
  <c r="D3233" i="2"/>
  <c r="C3233" i="2"/>
  <c r="F534" i="18"/>
  <c r="F540" i="18"/>
  <c r="E540" i="18"/>
  <c r="D540" i="18"/>
  <c r="F539" i="18"/>
  <c r="E539" i="18"/>
  <c r="D539" i="18"/>
  <c r="D538" i="18"/>
  <c r="L2197" i="2"/>
  <c r="L3137" i="10"/>
  <c r="L3136" i="10"/>
  <c r="L3135" i="10"/>
  <c r="L3134" i="10"/>
  <c r="L3133" i="10"/>
  <c r="L3132" i="10"/>
  <c r="L3131" i="10"/>
  <c r="H539" i="18" l="1"/>
  <c r="H3252" i="2"/>
  <c r="H3261" i="2"/>
  <c r="H540" i="18"/>
  <c r="L3138" i="10"/>
  <c r="M3128" i="10" s="1"/>
  <c r="G3231" i="2"/>
  <c r="H3231" i="2" s="1"/>
  <c r="D3231" i="2"/>
  <c r="C3231" i="2"/>
  <c r="D3230" i="2"/>
  <c r="C3230" i="2"/>
  <c r="G3228" i="2"/>
  <c r="H3228" i="2" s="1"/>
  <c r="G3227" i="2"/>
  <c r="H3227" i="2" s="1"/>
  <c r="D3228" i="2"/>
  <c r="C3228" i="2"/>
  <c r="D3227" i="2"/>
  <c r="C3227" i="2"/>
  <c r="D3226" i="2"/>
  <c r="C3226" i="2"/>
  <c r="G3224" i="2"/>
  <c r="H3224" i="2" s="1"/>
  <c r="G3223" i="2"/>
  <c r="H3223" i="2" s="1"/>
  <c r="D3224" i="2"/>
  <c r="C3224" i="2"/>
  <c r="D3223" i="2"/>
  <c r="C3223" i="2"/>
  <c r="D3222" i="2"/>
  <c r="C3222" i="2"/>
  <c r="G3220" i="2"/>
  <c r="H3220" i="2" s="1"/>
  <c r="G3219" i="2"/>
  <c r="H3219" i="2" s="1"/>
  <c r="D3220" i="2"/>
  <c r="C3220" i="2"/>
  <c r="D3219" i="2"/>
  <c r="C3219" i="2"/>
  <c r="D3218" i="2"/>
  <c r="C3218" i="2"/>
  <c r="G3216" i="2"/>
  <c r="H3216" i="2" s="1"/>
  <c r="G3215" i="2"/>
  <c r="G3214" i="2"/>
  <c r="H3214" i="2" s="1"/>
  <c r="D3216" i="2"/>
  <c r="C3216" i="2"/>
  <c r="D3215" i="2"/>
  <c r="C3215" i="2"/>
  <c r="D3214" i="2"/>
  <c r="C3214" i="2"/>
  <c r="D3213" i="2"/>
  <c r="C3213" i="2"/>
  <c r="L73" i="10"/>
  <c r="L72" i="10"/>
  <c r="L71" i="10"/>
  <c r="L70" i="10"/>
  <c r="L69" i="10"/>
  <c r="L68" i="10"/>
  <c r="L67" i="10"/>
  <c r="L62" i="10"/>
  <c r="L61" i="10"/>
  <c r="L60" i="10"/>
  <c r="L59" i="10"/>
  <c r="L58" i="10"/>
  <c r="L57" i="10"/>
  <c r="L56" i="10"/>
  <c r="L1274" i="10"/>
  <c r="L1273" i="10"/>
  <c r="L1272" i="10"/>
  <c r="L1271" i="10"/>
  <c r="L1270" i="10"/>
  <c r="L1269" i="10"/>
  <c r="L1268" i="10"/>
  <c r="L3833" i="10"/>
  <c r="L3832" i="10"/>
  <c r="L3831" i="10"/>
  <c r="L3830" i="10"/>
  <c r="L3829" i="10"/>
  <c r="L3828" i="10"/>
  <c r="L3827" i="10"/>
  <c r="F3215" i="2"/>
  <c r="H3260" i="2" l="1"/>
  <c r="H3259" i="2" s="1"/>
  <c r="H3258" i="2"/>
  <c r="E3249" i="2"/>
  <c r="F3249" i="2" s="1"/>
  <c r="H3246" i="2"/>
  <c r="H3245" i="2" s="1"/>
  <c r="H3244" i="2" s="1"/>
  <c r="H3243" i="2"/>
  <c r="H3242" i="2" s="1"/>
  <c r="H3241" i="2" s="1"/>
  <c r="H3239" i="2" s="1"/>
  <c r="H3238" i="2" s="1"/>
  <c r="E3237" i="2" s="1"/>
  <c r="L63" i="10"/>
  <c r="M53" i="10" s="1"/>
  <c r="L74" i="10"/>
  <c r="M64" i="10" s="1"/>
  <c r="H3215" i="2"/>
  <c r="L1275" i="10"/>
  <c r="M1265" i="10" s="1"/>
  <c r="L3834" i="10"/>
  <c r="M3824" i="10" s="1"/>
  <c r="H3249" i="2" l="1"/>
  <c r="F3237" i="2"/>
  <c r="H3237" i="2" s="1"/>
  <c r="H3236" i="2" s="1"/>
  <c r="H3235" i="2" s="1"/>
  <c r="E3234" i="2" s="1"/>
  <c r="G3274" i="2"/>
  <c r="H3274" i="2" s="1"/>
  <c r="L3117" i="10"/>
  <c r="E3117" i="10"/>
  <c r="L3106" i="10"/>
  <c r="E3106" i="10"/>
  <c r="L3095" i="10"/>
  <c r="E3095" i="10"/>
  <c r="L3084" i="10"/>
  <c r="E3084" i="10"/>
  <c r="L3073" i="10"/>
  <c r="E3073" i="10"/>
  <c r="L3062" i="10"/>
  <c r="E3062" i="10"/>
  <c r="L3051" i="10"/>
  <c r="E3051" i="10"/>
  <c r="L3040" i="10"/>
  <c r="E3040" i="10"/>
  <c r="L3029" i="10"/>
  <c r="E3029" i="10"/>
  <c r="L3018" i="10"/>
  <c r="E3018" i="10"/>
  <c r="L3007" i="10"/>
  <c r="E3007" i="10"/>
  <c r="L3126" i="10"/>
  <c r="L3125" i="10"/>
  <c r="L3124" i="10"/>
  <c r="L3123" i="10"/>
  <c r="L3122" i="10"/>
  <c r="L3121" i="10"/>
  <c r="L3120" i="10"/>
  <c r="L3115" i="10"/>
  <c r="L3114" i="10"/>
  <c r="L3113" i="10"/>
  <c r="L3112" i="10"/>
  <c r="L3111" i="10"/>
  <c r="L3110" i="10"/>
  <c r="L3109" i="10"/>
  <c r="L3104" i="10"/>
  <c r="L3103" i="10"/>
  <c r="L3102" i="10"/>
  <c r="L3101" i="10"/>
  <c r="L3100" i="10"/>
  <c r="L3099" i="10"/>
  <c r="L3098" i="10"/>
  <c r="L3093" i="10"/>
  <c r="L3092" i="10"/>
  <c r="L3091" i="10"/>
  <c r="L3090" i="10"/>
  <c r="L3089" i="10"/>
  <c r="L3088" i="10"/>
  <c r="L3087" i="10"/>
  <c r="L3082" i="10"/>
  <c r="L3081" i="10"/>
  <c r="L3080" i="10"/>
  <c r="L3079" i="10"/>
  <c r="L3078" i="10"/>
  <c r="L3077" i="10"/>
  <c r="L3076" i="10"/>
  <c r="L3071" i="10"/>
  <c r="L3070" i="10"/>
  <c r="L3069" i="10"/>
  <c r="L3068" i="10"/>
  <c r="L3067" i="10"/>
  <c r="L3066" i="10"/>
  <c r="L3065" i="10"/>
  <c r="L3060" i="10"/>
  <c r="L3059" i="10"/>
  <c r="L3058" i="10"/>
  <c r="L3057" i="10"/>
  <c r="L3056" i="10"/>
  <c r="L3055" i="10"/>
  <c r="L3054" i="10"/>
  <c r="L3049" i="10"/>
  <c r="L3048" i="10"/>
  <c r="L3047" i="10"/>
  <c r="L3046" i="10"/>
  <c r="L3045" i="10"/>
  <c r="L3044" i="10"/>
  <c r="L3043" i="10"/>
  <c r="L3038" i="10"/>
  <c r="L3037" i="10"/>
  <c r="L3036" i="10"/>
  <c r="L3035" i="10"/>
  <c r="L3034" i="10"/>
  <c r="L3033" i="10"/>
  <c r="L3032" i="10"/>
  <c r="L3027" i="10"/>
  <c r="L3026" i="10"/>
  <c r="L3025" i="10"/>
  <c r="L3024" i="10"/>
  <c r="L3023" i="10"/>
  <c r="L3022" i="10"/>
  <c r="L3021" i="10"/>
  <c r="L3016" i="10"/>
  <c r="L3015" i="10"/>
  <c r="L3014" i="10"/>
  <c r="L3013" i="10"/>
  <c r="L3012" i="10"/>
  <c r="L3011" i="10"/>
  <c r="L3010" i="10"/>
  <c r="F310" i="1"/>
  <c r="E310" i="1"/>
  <c r="D310" i="1"/>
  <c r="F309" i="1"/>
  <c r="E309" i="1"/>
  <c r="D309" i="1"/>
  <c r="F308" i="1"/>
  <c r="E308" i="1"/>
  <c r="D308" i="1"/>
  <c r="F307" i="1"/>
  <c r="E307" i="1"/>
  <c r="D307" i="1"/>
  <c r="F306" i="1"/>
  <c r="E306" i="1"/>
  <c r="D306" i="1"/>
  <c r="F305" i="1"/>
  <c r="E305" i="1"/>
  <c r="D305" i="1"/>
  <c r="F304" i="1"/>
  <c r="E304" i="1"/>
  <c r="D304" i="1"/>
  <c r="F303" i="1"/>
  <c r="E303" i="1"/>
  <c r="D303" i="1"/>
  <c r="F302" i="1"/>
  <c r="E302" i="1"/>
  <c r="D302" i="1"/>
  <c r="F301" i="1"/>
  <c r="E301" i="1"/>
  <c r="D301" i="1"/>
  <c r="F300" i="1"/>
  <c r="E300" i="1"/>
  <c r="D300" i="1"/>
  <c r="F318" i="18"/>
  <c r="E318" i="18"/>
  <c r="D318" i="18"/>
  <c r="F317" i="18"/>
  <c r="E317" i="18"/>
  <c r="D317" i="18"/>
  <c r="F316" i="18"/>
  <c r="E316" i="18"/>
  <c r="D316" i="18"/>
  <c r="F315" i="18"/>
  <c r="E315" i="18"/>
  <c r="D315" i="18"/>
  <c r="F314" i="18"/>
  <c r="E314" i="18"/>
  <c r="D314" i="18"/>
  <c r="F313" i="18"/>
  <c r="E313" i="18"/>
  <c r="D313" i="18"/>
  <c r="F312" i="18"/>
  <c r="E312" i="18"/>
  <c r="D312" i="18"/>
  <c r="F311" i="18"/>
  <c r="E311" i="18"/>
  <c r="D311" i="18"/>
  <c r="F310" i="18"/>
  <c r="E310" i="18"/>
  <c r="D310" i="18"/>
  <c r="F309" i="18"/>
  <c r="E309" i="18"/>
  <c r="D309" i="18"/>
  <c r="F308" i="18"/>
  <c r="E308" i="18"/>
  <c r="D308" i="18"/>
  <c r="D5480" i="10"/>
  <c r="L5490" i="10"/>
  <c r="L5489" i="10"/>
  <c r="L5488" i="10"/>
  <c r="L5487" i="10"/>
  <c r="L5486" i="10"/>
  <c r="L5485" i="10"/>
  <c r="L5484" i="10"/>
  <c r="F540" i="1"/>
  <c r="E540" i="1"/>
  <c r="D540" i="1"/>
  <c r="L5447" i="10"/>
  <c r="E5447" i="10"/>
  <c r="E548" i="18"/>
  <c r="D548" i="18"/>
  <c r="D543" i="18"/>
  <c r="L5478" i="10"/>
  <c r="L5477" i="10"/>
  <c r="L5476" i="10"/>
  <c r="L5475" i="10"/>
  <c r="L5474" i="10"/>
  <c r="L5473" i="10"/>
  <c r="L5472" i="10"/>
  <c r="L5467" i="10"/>
  <c r="L5466" i="10"/>
  <c r="L5465" i="10"/>
  <c r="L5464" i="10"/>
  <c r="L5463" i="10"/>
  <c r="L5462" i="10"/>
  <c r="L5461" i="10"/>
  <c r="F543" i="18"/>
  <c r="F3209" i="2"/>
  <c r="F3205" i="2"/>
  <c r="F3204" i="2"/>
  <c r="F3201" i="2"/>
  <c r="F3202" i="2"/>
  <c r="H3202" i="2" s="1"/>
  <c r="C3211" i="2"/>
  <c r="D3211" i="2"/>
  <c r="G3276" i="2"/>
  <c r="E3276" i="2" s="1"/>
  <c r="G3211" i="2"/>
  <c r="H3211" i="2" s="1"/>
  <c r="L568" i="10"/>
  <c r="L306" i="10"/>
  <c r="L305" i="10"/>
  <c r="L304" i="10"/>
  <c r="L303" i="10"/>
  <c r="L302" i="10"/>
  <c r="L301" i="10"/>
  <c r="L300" i="10"/>
  <c r="L295" i="10"/>
  <c r="L294" i="10"/>
  <c r="L293" i="10"/>
  <c r="L292" i="10"/>
  <c r="L291" i="10"/>
  <c r="L290" i="10"/>
  <c r="L289" i="10"/>
  <c r="L284" i="10"/>
  <c r="L283" i="10"/>
  <c r="L282" i="10"/>
  <c r="L281" i="10"/>
  <c r="L280" i="10"/>
  <c r="L279" i="10"/>
  <c r="L278" i="10"/>
  <c r="L273" i="10"/>
  <c r="L272" i="10"/>
  <c r="L271" i="10"/>
  <c r="L270" i="10"/>
  <c r="L269" i="10"/>
  <c r="L268" i="10"/>
  <c r="L267" i="10"/>
  <c r="L262" i="10"/>
  <c r="L261" i="10"/>
  <c r="L260" i="10"/>
  <c r="L259" i="10"/>
  <c r="L258" i="10"/>
  <c r="L257" i="10"/>
  <c r="L256" i="10"/>
  <c r="L251" i="10"/>
  <c r="L250" i="10"/>
  <c r="L249" i="10"/>
  <c r="L248" i="10"/>
  <c r="L247" i="10"/>
  <c r="L246" i="10"/>
  <c r="L245" i="10"/>
  <c r="L240" i="10"/>
  <c r="L239" i="10"/>
  <c r="L238" i="10"/>
  <c r="L237" i="10"/>
  <c r="L236" i="10"/>
  <c r="L235" i="10"/>
  <c r="L234" i="10"/>
  <c r="L229" i="10"/>
  <c r="L228" i="10"/>
  <c r="L227" i="10"/>
  <c r="L226" i="10"/>
  <c r="L225" i="10"/>
  <c r="L224" i="10"/>
  <c r="L223" i="10"/>
  <c r="L218" i="10"/>
  <c r="L217" i="10"/>
  <c r="L216" i="10"/>
  <c r="L215" i="10"/>
  <c r="L214" i="10"/>
  <c r="L213" i="10"/>
  <c r="L212" i="10"/>
  <c r="L207" i="10"/>
  <c r="L206" i="10"/>
  <c r="L205" i="10"/>
  <c r="L204" i="10"/>
  <c r="L203" i="10"/>
  <c r="L202" i="10"/>
  <c r="L201" i="10"/>
  <c r="L196" i="10"/>
  <c r="L195" i="10"/>
  <c r="L194" i="10"/>
  <c r="L193" i="10"/>
  <c r="L192" i="10"/>
  <c r="L191" i="10"/>
  <c r="L190" i="10"/>
  <c r="L185" i="10"/>
  <c r="L184" i="10"/>
  <c r="L183" i="10"/>
  <c r="L182" i="10"/>
  <c r="L181" i="10"/>
  <c r="L180" i="10"/>
  <c r="L179" i="10"/>
  <c r="L174" i="10"/>
  <c r="L173" i="10"/>
  <c r="L172" i="10"/>
  <c r="L171" i="10"/>
  <c r="L170" i="10"/>
  <c r="L169" i="10"/>
  <c r="L168" i="10"/>
  <c r="L163" i="10"/>
  <c r="L162" i="10"/>
  <c r="L161" i="10"/>
  <c r="L160" i="10"/>
  <c r="L159" i="10"/>
  <c r="L158" i="10"/>
  <c r="L157" i="10"/>
  <c r="L152" i="10"/>
  <c r="L151" i="10"/>
  <c r="L150" i="10"/>
  <c r="L149" i="10"/>
  <c r="L148" i="10"/>
  <c r="L147" i="10"/>
  <c r="L146" i="10"/>
  <c r="L141" i="10"/>
  <c r="L140" i="10"/>
  <c r="L139" i="10"/>
  <c r="L138" i="10"/>
  <c r="L137" i="10"/>
  <c r="L136" i="10"/>
  <c r="L135" i="10"/>
  <c r="L130" i="10"/>
  <c r="L129" i="10"/>
  <c r="L128" i="10"/>
  <c r="L127" i="10"/>
  <c r="L126" i="10"/>
  <c r="L125" i="10"/>
  <c r="L124" i="10"/>
  <c r="L119" i="10"/>
  <c r="L118" i="10"/>
  <c r="L117" i="10"/>
  <c r="L116" i="10"/>
  <c r="L115" i="10"/>
  <c r="L114" i="10"/>
  <c r="L113" i="10"/>
  <c r="L108" i="10"/>
  <c r="L107" i="10"/>
  <c r="L106" i="10"/>
  <c r="L105" i="10"/>
  <c r="L104" i="10"/>
  <c r="L103" i="10"/>
  <c r="L102" i="10"/>
  <c r="L97" i="10"/>
  <c r="L96" i="10"/>
  <c r="L95" i="10"/>
  <c r="L94" i="10"/>
  <c r="L93" i="10"/>
  <c r="L92" i="10"/>
  <c r="L91" i="10"/>
  <c r="L86" i="10"/>
  <c r="L85" i="10"/>
  <c r="L84" i="10"/>
  <c r="L83" i="10"/>
  <c r="L82" i="10"/>
  <c r="L81" i="10"/>
  <c r="L80" i="10"/>
  <c r="L51" i="10"/>
  <c r="L50" i="10"/>
  <c r="L49" i="10"/>
  <c r="L48" i="10"/>
  <c r="L47" i="10"/>
  <c r="L46" i="10"/>
  <c r="L45" i="10"/>
  <c r="L40" i="10"/>
  <c r="L39" i="10"/>
  <c r="L38" i="10"/>
  <c r="L37" i="10"/>
  <c r="L36" i="10"/>
  <c r="L35" i="10"/>
  <c r="L34" i="10"/>
  <c r="L24" i="10"/>
  <c r="L25" i="10"/>
  <c r="L26" i="10"/>
  <c r="L27" i="10"/>
  <c r="L28" i="10"/>
  <c r="L29" i="10"/>
  <c r="L5452" i="10"/>
  <c r="L5451" i="10"/>
  <c r="L5450" i="10"/>
  <c r="L5440" i="10"/>
  <c r="L5439" i="10"/>
  <c r="L5438" i="10"/>
  <c r="L5429" i="10"/>
  <c r="L5428" i="10"/>
  <c r="L5427" i="10"/>
  <c r="L5418" i="10"/>
  <c r="L5417" i="10"/>
  <c r="L5416" i="10"/>
  <c r="L5407" i="10"/>
  <c r="L5406" i="10"/>
  <c r="L5405" i="10"/>
  <c r="L5362" i="10"/>
  <c r="L5361" i="10"/>
  <c r="L5360" i="10"/>
  <c r="L5351" i="10"/>
  <c r="L5350" i="10"/>
  <c r="L5349" i="10"/>
  <c r="L5340" i="10"/>
  <c r="L5339" i="10"/>
  <c r="L5338" i="10"/>
  <c r="L5329" i="10"/>
  <c r="L5328" i="10"/>
  <c r="L5327" i="10"/>
  <c r="L5318" i="10"/>
  <c r="L5317" i="10"/>
  <c r="L5316" i="10"/>
  <c r="L5307" i="10"/>
  <c r="L5306" i="10"/>
  <c r="L5305" i="10"/>
  <c r="L5295" i="10"/>
  <c r="L5294" i="10"/>
  <c r="L5293" i="10"/>
  <c r="L5284" i="10"/>
  <c r="L5283" i="10"/>
  <c r="L5282" i="10"/>
  <c r="L5273" i="10"/>
  <c r="L5272" i="10"/>
  <c r="L5271" i="10"/>
  <c r="L5262" i="10"/>
  <c r="L5261" i="10"/>
  <c r="L5260" i="10"/>
  <c r="L5251" i="10"/>
  <c r="L5250" i="10"/>
  <c r="L5249" i="10"/>
  <c r="L5239" i="10"/>
  <c r="L5238" i="10"/>
  <c r="L5237" i="10"/>
  <c r="L5228" i="10"/>
  <c r="L5227" i="10"/>
  <c r="L5226" i="10"/>
  <c r="L5217" i="10"/>
  <c r="L5216" i="10"/>
  <c r="L5215" i="10"/>
  <c r="L5206" i="10"/>
  <c r="L5205" i="10"/>
  <c r="L5204" i="10"/>
  <c r="L5195" i="10"/>
  <c r="L5194" i="10"/>
  <c r="L5193" i="10"/>
  <c r="L5183" i="10"/>
  <c r="L5182" i="10"/>
  <c r="L5181" i="10"/>
  <c r="L5172" i="10"/>
  <c r="L5171" i="10"/>
  <c r="L5170" i="10"/>
  <c r="L5161" i="10"/>
  <c r="L5160" i="10"/>
  <c r="L5159" i="10"/>
  <c r="L5150" i="10"/>
  <c r="L5149" i="10"/>
  <c r="L5148" i="10"/>
  <c r="L5139" i="10"/>
  <c r="L5138" i="10"/>
  <c r="L5137" i="10"/>
  <c r="L5128" i="10"/>
  <c r="L5127" i="10"/>
  <c r="L5126" i="10"/>
  <c r="L5117" i="10"/>
  <c r="L5116" i="10"/>
  <c r="L5115" i="10"/>
  <c r="L5106" i="10"/>
  <c r="L5105" i="10"/>
  <c r="L5104" i="10"/>
  <c r="L5095" i="10"/>
  <c r="L5094" i="10"/>
  <c r="L5093" i="10"/>
  <c r="L5084" i="10"/>
  <c r="L5083" i="10"/>
  <c r="L5082" i="10"/>
  <c r="L5073" i="10"/>
  <c r="L5072" i="10"/>
  <c r="L5071" i="10"/>
  <c r="L5062" i="10"/>
  <c r="L5061" i="10"/>
  <c r="L5060" i="10"/>
  <c r="L5051" i="10"/>
  <c r="L5050" i="10"/>
  <c r="L5049" i="10"/>
  <c r="L5040" i="10"/>
  <c r="L5039" i="10"/>
  <c r="L5038" i="10"/>
  <c r="L5029" i="10"/>
  <c r="L5028" i="10"/>
  <c r="L5027" i="10"/>
  <c r="L5018" i="10"/>
  <c r="L5017" i="10"/>
  <c r="L5016" i="10"/>
  <c r="L5006" i="10"/>
  <c r="L5005" i="10"/>
  <c r="L5004" i="10"/>
  <c r="L4993" i="10"/>
  <c r="L4992" i="10"/>
  <c r="L4991" i="10"/>
  <c r="L4982" i="10"/>
  <c r="L4981" i="10"/>
  <c r="L4980" i="10"/>
  <c r="L4971" i="10"/>
  <c r="L4970" i="10"/>
  <c r="L4969" i="10"/>
  <c r="L4960" i="10"/>
  <c r="L4959" i="10"/>
  <c r="L4958" i="10"/>
  <c r="L4949" i="10"/>
  <c r="L4948" i="10"/>
  <c r="L4947" i="10"/>
  <c r="L4938" i="10"/>
  <c r="L4937" i="10"/>
  <c r="L4936" i="10"/>
  <c r="L4927" i="10"/>
  <c r="L4926" i="10"/>
  <c r="L4925" i="10"/>
  <c r="L4916" i="10"/>
  <c r="L4915" i="10"/>
  <c r="L4914" i="10"/>
  <c r="L4905" i="10"/>
  <c r="L4904" i="10"/>
  <c r="L4903" i="10"/>
  <c r="L4894" i="10"/>
  <c r="L4893" i="10"/>
  <c r="L4892" i="10"/>
  <c r="L4882" i="10"/>
  <c r="L4881" i="10"/>
  <c r="L4880" i="10"/>
  <c r="L4871" i="10"/>
  <c r="L4870" i="10"/>
  <c r="L4869" i="10"/>
  <c r="L4860" i="10"/>
  <c r="L4859" i="10"/>
  <c r="L4858" i="10"/>
  <c r="L4849" i="10"/>
  <c r="L4848" i="10"/>
  <c r="L4847" i="10"/>
  <c r="L4838" i="10"/>
  <c r="L4837" i="10"/>
  <c r="L4836" i="10"/>
  <c r="L4827" i="10"/>
  <c r="L4826" i="10"/>
  <c r="L4825" i="10"/>
  <c r="L4816" i="10"/>
  <c r="L4815" i="10"/>
  <c r="L4814" i="10"/>
  <c r="L4805" i="10"/>
  <c r="L4804" i="10"/>
  <c r="L4803" i="10"/>
  <c r="L4794" i="10"/>
  <c r="L4793" i="10"/>
  <c r="L4792" i="10"/>
  <c r="L4782" i="10"/>
  <c r="L4781" i="10"/>
  <c r="L4780" i="10"/>
  <c r="L4771" i="10"/>
  <c r="L4770" i="10"/>
  <c r="L4769" i="10"/>
  <c r="L4760" i="10"/>
  <c r="L4759" i="10"/>
  <c r="L4758" i="10"/>
  <c r="L4749" i="10"/>
  <c r="L4748" i="10"/>
  <c r="L4747" i="10"/>
  <c r="L4737" i="10"/>
  <c r="L4736" i="10"/>
  <c r="L4735" i="10"/>
  <c r="L4726" i="10"/>
  <c r="L4725" i="10"/>
  <c r="L4724" i="10"/>
  <c r="L4715" i="10"/>
  <c r="L4714" i="10"/>
  <c r="L4713" i="10"/>
  <c r="L4704" i="10"/>
  <c r="L4703" i="10"/>
  <c r="L4702" i="10"/>
  <c r="L4693" i="10"/>
  <c r="L4692" i="10"/>
  <c r="L4691" i="10"/>
  <c r="L4682" i="10"/>
  <c r="L4681" i="10"/>
  <c r="L4680" i="10"/>
  <c r="L4671" i="10"/>
  <c r="L4670" i="10"/>
  <c r="L4669" i="10"/>
  <c r="L4660" i="10"/>
  <c r="L4659" i="10"/>
  <c r="L4658" i="10"/>
  <c r="L4649" i="10"/>
  <c r="L4648" i="10"/>
  <c r="L4647" i="10"/>
  <c r="L4638" i="10"/>
  <c r="L4637" i="10"/>
  <c r="L4636" i="10"/>
  <c r="L4627" i="10"/>
  <c r="L4626" i="10"/>
  <c r="L4625" i="10"/>
  <c r="L4616" i="10"/>
  <c r="L4615" i="10"/>
  <c r="L4614" i="10"/>
  <c r="L4605" i="10"/>
  <c r="L4604" i="10"/>
  <c r="L4603" i="10"/>
  <c r="L4594" i="10"/>
  <c r="L4593" i="10"/>
  <c r="L4592" i="10"/>
  <c r="L4583" i="10"/>
  <c r="L4582" i="10"/>
  <c r="L4581" i="10"/>
  <c r="L4572" i="10"/>
  <c r="L4571" i="10"/>
  <c r="L4570" i="10"/>
  <c r="L4561" i="10"/>
  <c r="L4560" i="10"/>
  <c r="L4559" i="10"/>
  <c r="L4550" i="10"/>
  <c r="L4549" i="10"/>
  <c r="L4548" i="10"/>
  <c r="L4538" i="10"/>
  <c r="L4537" i="10"/>
  <c r="L4536" i="10"/>
  <c r="L4527" i="10"/>
  <c r="L4526" i="10"/>
  <c r="L4525" i="10"/>
  <c r="L4516" i="10"/>
  <c r="L4515" i="10"/>
  <c r="L4514" i="10"/>
  <c r="L4505" i="10"/>
  <c r="L4504" i="10"/>
  <c r="L4503" i="10"/>
  <c r="L4494" i="10"/>
  <c r="L4493" i="10"/>
  <c r="L4492" i="10"/>
  <c r="L4483" i="10"/>
  <c r="L4482" i="10"/>
  <c r="L4481" i="10"/>
  <c r="L4472" i="10"/>
  <c r="L4471" i="10"/>
  <c r="L4470" i="10"/>
  <c r="L4461" i="10"/>
  <c r="L4460" i="10"/>
  <c r="L4459" i="10"/>
  <c r="L4450" i="10"/>
  <c r="L4449" i="10"/>
  <c r="L4448" i="10"/>
  <c r="L4439" i="10"/>
  <c r="L4438" i="10"/>
  <c r="L4437" i="10"/>
  <c r="L4428" i="10"/>
  <c r="L4427" i="10"/>
  <c r="L4426" i="10"/>
  <c r="L4417" i="10"/>
  <c r="L4416" i="10"/>
  <c r="L4415" i="10"/>
  <c r="L4405" i="10"/>
  <c r="L4404" i="10"/>
  <c r="L4403" i="10"/>
  <c r="L4394" i="10"/>
  <c r="L4393" i="10"/>
  <c r="L4392" i="10"/>
  <c r="L4382" i="10"/>
  <c r="L4381" i="10"/>
  <c r="L4380" i="10"/>
  <c r="L4371" i="10"/>
  <c r="L4370" i="10"/>
  <c r="L4369" i="10"/>
  <c r="L4360" i="10"/>
  <c r="L4359" i="10"/>
  <c r="L4358" i="10"/>
  <c r="L4349" i="10"/>
  <c r="L4348" i="10"/>
  <c r="L4347" i="10"/>
  <c r="L4338" i="10"/>
  <c r="L4337" i="10"/>
  <c r="L4336" i="10"/>
  <c r="L4327" i="10"/>
  <c r="L4326" i="10"/>
  <c r="L4325" i="10"/>
  <c r="L4316" i="10"/>
  <c r="L4315" i="10"/>
  <c r="L4314" i="10"/>
  <c r="L4305" i="10"/>
  <c r="L4304" i="10"/>
  <c r="L4303" i="10"/>
  <c r="L4294" i="10"/>
  <c r="L4293" i="10"/>
  <c r="L4292" i="10"/>
  <c r="L4283" i="10"/>
  <c r="L4282" i="10"/>
  <c r="L4281" i="10"/>
  <c r="L4272" i="10"/>
  <c r="L4271" i="10"/>
  <c r="L4270" i="10"/>
  <c r="L4260" i="10"/>
  <c r="L4259" i="10"/>
  <c r="L4258" i="10"/>
  <c r="L4249" i="10"/>
  <c r="L4248" i="10"/>
  <c r="L4247" i="10"/>
  <c r="L4238" i="10"/>
  <c r="L4237" i="10"/>
  <c r="L4236" i="10"/>
  <c r="L4227" i="10"/>
  <c r="L4226" i="10"/>
  <c r="L4225" i="10"/>
  <c r="L4216" i="10"/>
  <c r="L4215" i="10"/>
  <c r="L4214" i="10"/>
  <c r="L4205" i="10"/>
  <c r="L4204" i="10"/>
  <c r="L4203" i="10"/>
  <c r="L4194" i="10"/>
  <c r="L4193" i="10"/>
  <c r="L4192" i="10"/>
  <c r="L4183" i="10"/>
  <c r="L4182" i="10"/>
  <c r="L4181" i="10"/>
  <c r="L4172" i="10"/>
  <c r="L4171" i="10"/>
  <c r="L4170" i="10"/>
  <c r="L4161" i="10"/>
  <c r="L4160" i="10"/>
  <c r="L4159" i="10"/>
  <c r="L4150" i="10"/>
  <c r="L4149" i="10"/>
  <c r="L4148" i="10"/>
  <c r="L4139" i="10"/>
  <c r="L4138" i="10"/>
  <c r="L4137" i="10"/>
  <c r="L4128" i="10"/>
  <c r="L4127" i="10"/>
  <c r="L4126" i="10"/>
  <c r="L4117" i="10"/>
  <c r="L4116" i="10"/>
  <c r="L4115" i="10"/>
  <c r="L4106" i="10"/>
  <c r="L4105" i="10"/>
  <c r="L4104" i="10"/>
  <c r="L4095" i="10"/>
  <c r="L4094" i="10"/>
  <c r="L4093" i="10"/>
  <c r="L4084" i="10"/>
  <c r="L4083" i="10"/>
  <c r="L4082" i="10"/>
  <c r="L4073" i="10"/>
  <c r="L4072" i="10"/>
  <c r="L4071" i="10"/>
  <c r="L4062" i="10"/>
  <c r="L4061" i="10"/>
  <c r="L4060" i="10"/>
  <c r="L4050" i="10"/>
  <c r="L4049" i="10"/>
  <c r="L4048" i="10"/>
  <c r="L4039" i="10"/>
  <c r="L4038" i="10"/>
  <c r="L4037" i="10"/>
  <c r="L4028" i="10"/>
  <c r="L4027" i="10"/>
  <c r="L4026" i="10"/>
  <c r="L4017" i="10"/>
  <c r="L4016" i="10"/>
  <c r="L4015" i="10"/>
  <c r="L4006" i="10"/>
  <c r="L4005" i="10"/>
  <c r="L4004" i="10"/>
  <c r="L3995" i="10"/>
  <c r="L3994" i="10"/>
  <c r="L3993" i="10"/>
  <c r="L3984" i="10"/>
  <c r="L3983" i="10"/>
  <c r="L3982" i="10"/>
  <c r="L3973" i="10"/>
  <c r="L3972" i="10"/>
  <c r="L3971" i="10"/>
  <c r="L3962" i="10"/>
  <c r="L3961" i="10"/>
  <c r="L3960" i="10"/>
  <c r="L3951" i="10"/>
  <c r="L3950" i="10"/>
  <c r="L3949" i="10"/>
  <c r="L3940" i="10"/>
  <c r="L3939" i="10"/>
  <c r="L3938" i="10"/>
  <c r="L3929" i="10"/>
  <c r="L3928" i="10"/>
  <c r="L3927" i="10"/>
  <c r="L3918" i="10"/>
  <c r="L3917" i="10"/>
  <c r="L3916" i="10"/>
  <c r="L3907" i="10"/>
  <c r="L3906" i="10"/>
  <c r="L3905" i="10"/>
  <c r="L3896" i="10"/>
  <c r="L3895" i="10"/>
  <c r="L3894" i="10"/>
  <c r="L3885" i="10"/>
  <c r="L3884" i="10"/>
  <c r="L3883" i="10"/>
  <c r="L3874" i="10"/>
  <c r="L3873" i="10"/>
  <c r="L3872" i="10"/>
  <c r="L3863" i="10"/>
  <c r="L3862" i="10"/>
  <c r="L3861" i="10"/>
  <c r="L3852" i="10"/>
  <c r="L3851" i="10"/>
  <c r="L3850" i="10"/>
  <c r="L3841" i="10"/>
  <c r="L3840" i="10"/>
  <c r="L3839" i="10"/>
  <c r="L3818" i="10"/>
  <c r="L3817" i="10"/>
  <c r="L3816" i="10"/>
  <c r="L3807" i="10"/>
  <c r="L3806" i="10"/>
  <c r="L3805" i="10"/>
  <c r="L3796" i="10"/>
  <c r="L3795" i="10"/>
  <c r="L3794" i="10"/>
  <c r="L3785" i="10"/>
  <c r="L3784" i="10"/>
  <c r="L3783" i="10"/>
  <c r="L3774" i="10"/>
  <c r="L3773" i="10"/>
  <c r="L3772" i="10"/>
  <c r="L3763" i="10"/>
  <c r="L3762" i="10"/>
  <c r="L3761" i="10"/>
  <c r="L3752" i="10"/>
  <c r="L3751" i="10"/>
  <c r="L3750" i="10"/>
  <c r="L3741" i="10"/>
  <c r="L3740" i="10"/>
  <c r="L3739" i="10"/>
  <c r="L3730" i="10"/>
  <c r="L3729" i="10"/>
  <c r="L3728" i="10"/>
  <c r="L3719" i="10"/>
  <c r="L3718" i="10"/>
  <c r="L3717" i="10"/>
  <c r="L3708" i="10"/>
  <c r="L3707" i="10"/>
  <c r="L3706" i="10"/>
  <c r="L3697" i="10"/>
  <c r="L3696" i="10"/>
  <c r="L3695" i="10"/>
  <c r="L3686" i="10"/>
  <c r="L3685" i="10"/>
  <c r="L3684" i="10"/>
  <c r="L3675" i="10"/>
  <c r="L3674" i="10"/>
  <c r="L3673" i="10"/>
  <c r="L3664" i="10"/>
  <c r="L3663" i="10"/>
  <c r="L3662" i="10"/>
  <c r="L3653" i="10"/>
  <c r="L3652" i="10"/>
  <c r="L3651" i="10"/>
  <c r="L3642" i="10"/>
  <c r="L3641" i="10"/>
  <c r="L3640" i="10"/>
  <c r="L3631" i="10"/>
  <c r="L3630" i="10"/>
  <c r="L3629" i="10"/>
  <c r="L3620" i="10"/>
  <c r="L3619" i="10"/>
  <c r="L3618" i="10"/>
  <c r="L3609" i="10"/>
  <c r="L3608" i="10"/>
  <c r="L3607" i="10"/>
  <c r="L3598" i="10"/>
  <c r="L3597" i="10"/>
  <c r="L3596" i="10"/>
  <c r="L3587" i="10"/>
  <c r="L3586" i="10"/>
  <c r="L3585" i="10"/>
  <c r="L3576" i="10"/>
  <c r="L3575" i="10"/>
  <c r="L3574" i="10"/>
  <c r="L3564" i="10"/>
  <c r="L3563" i="10"/>
  <c r="L3562" i="10"/>
  <c r="L3553" i="10"/>
  <c r="L3552" i="10"/>
  <c r="L3551" i="10"/>
  <c r="L3542" i="10"/>
  <c r="L3541" i="10"/>
  <c r="L3540" i="10"/>
  <c r="L3530" i="10"/>
  <c r="L3529" i="10"/>
  <c r="L3528" i="10"/>
  <c r="L3519" i="10"/>
  <c r="L3518" i="10"/>
  <c r="L3517" i="10"/>
  <c r="L3508" i="10"/>
  <c r="L3507" i="10"/>
  <c r="L3506" i="10"/>
  <c r="L3497" i="10"/>
  <c r="L3496" i="10"/>
  <c r="L3495" i="10"/>
  <c r="L3486" i="10"/>
  <c r="L3485" i="10"/>
  <c r="L3484" i="10"/>
  <c r="L3475" i="10"/>
  <c r="L3474" i="10"/>
  <c r="L3473" i="10"/>
  <c r="L3464" i="10"/>
  <c r="L3463" i="10"/>
  <c r="L3462" i="10"/>
  <c r="L3453" i="10"/>
  <c r="L3452" i="10"/>
  <c r="L3451" i="10"/>
  <c r="L3442" i="10"/>
  <c r="L3441" i="10"/>
  <c r="L3440" i="10"/>
  <c r="L3431" i="10"/>
  <c r="L3430" i="10"/>
  <c r="L3429" i="10"/>
  <c r="L3420" i="10"/>
  <c r="L3419" i="10"/>
  <c r="L3418" i="10"/>
  <c r="L3409" i="10"/>
  <c r="L3408" i="10"/>
  <c r="L3407" i="10"/>
  <c r="L3398" i="10"/>
  <c r="L3397" i="10"/>
  <c r="L3396" i="10"/>
  <c r="L3387" i="10"/>
  <c r="L3386" i="10"/>
  <c r="L3385" i="10"/>
  <c r="L3376" i="10"/>
  <c r="L3375" i="10"/>
  <c r="L3374" i="10"/>
  <c r="L3365" i="10"/>
  <c r="L3364" i="10"/>
  <c r="L3363" i="10"/>
  <c r="L3354" i="10"/>
  <c r="L3353" i="10"/>
  <c r="L3352" i="10"/>
  <c r="L3343" i="10"/>
  <c r="L3342" i="10"/>
  <c r="L3341" i="10"/>
  <c r="L3332" i="10"/>
  <c r="L3331" i="10"/>
  <c r="L3330" i="10"/>
  <c r="L3321" i="10"/>
  <c r="L3320" i="10"/>
  <c r="L3319" i="10"/>
  <c r="L3310" i="10"/>
  <c r="L3309" i="10"/>
  <c r="L3308" i="10"/>
  <c r="L3299" i="10"/>
  <c r="L3298" i="10"/>
  <c r="L3297" i="10"/>
  <c r="L3288" i="10"/>
  <c r="L3287" i="10"/>
  <c r="L3286" i="10"/>
  <c r="L3277" i="10"/>
  <c r="L3276" i="10"/>
  <c r="L3275" i="10"/>
  <c r="L3266" i="10"/>
  <c r="L3265" i="10"/>
  <c r="L3264" i="10"/>
  <c r="L3255" i="10"/>
  <c r="L3254" i="10"/>
  <c r="L3253" i="10"/>
  <c r="L3244" i="10"/>
  <c r="L3243" i="10"/>
  <c r="L3242" i="10"/>
  <c r="L3233" i="10"/>
  <c r="L3232" i="10"/>
  <c r="L3231" i="10"/>
  <c r="L3222" i="10"/>
  <c r="L3221" i="10"/>
  <c r="L3220" i="10"/>
  <c r="L3211" i="10"/>
  <c r="L3210" i="10"/>
  <c r="L3209" i="10"/>
  <c r="L3200" i="10"/>
  <c r="L3199" i="10"/>
  <c r="L3198" i="10"/>
  <c r="L3189" i="10"/>
  <c r="L3188" i="10"/>
  <c r="L3187" i="10"/>
  <c r="L3178" i="10"/>
  <c r="L3177" i="10"/>
  <c r="L3176" i="10"/>
  <c r="L3167" i="10"/>
  <c r="L3166" i="10"/>
  <c r="L3165" i="10"/>
  <c r="L3156" i="10"/>
  <c r="L3155" i="10"/>
  <c r="L3154" i="10"/>
  <c r="L3145" i="10"/>
  <c r="L3144" i="10"/>
  <c r="L3143" i="10"/>
  <c r="L3001" i="10"/>
  <c r="L3000" i="10"/>
  <c r="L2999" i="10"/>
  <c r="L2990" i="10"/>
  <c r="L2989" i="10"/>
  <c r="L2988" i="10"/>
  <c r="L2979" i="10"/>
  <c r="L2978" i="10"/>
  <c r="L2977" i="10"/>
  <c r="L2968" i="10"/>
  <c r="L2967" i="10"/>
  <c r="L2966" i="10"/>
  <c r="L2957" i="10"/>
  <c r="L2956" i="10"/>
  <c r="L2955" i="10"/>
  <c r="L2946" i="10"/>
  <c r="L2945" i="10"/>
  <c r="L2944" i="10"/>
  <c r="L2935" i="10"/>
  <c r="L2934" i="10"/>
  <c r="L2933" i="10"/>
  <c r="L2924" i="10"/>
  <c r="L2923" i="10"/>
  <c r="L2922" i="10"/>
  <c r="L2913" i="10"/>
  <c r="L2912" i="10"/>
  <c r="L2911" i="10"/>
  <c r="L2901" i="10"/>
  <c r="L2900" i="10"/>
  <c r="L2899" i="10"/>
  <c r="L2890" i="10"/>
  <c r="L2889" i="10"/>
  <c r="L2888" i="10"/>
  <c r="L2879" i="10"/>
  <c r="L2878" i="10"/>
  <c r="L2877" i="10"/>
  <c r="L2868" i="10"/>
  <c r="L2867" i="10"/>
  <c r="L2866" i="10"/>
  <c r="L2857" i="10"/>
  <c r="L2856" i="10"/>
  <c r="L2855" i="10"/>
  <c r="L2845" i="10"/>
  <c r="L2844" i="10"/>
  <c r="L2843" i="10"/>
  <c r="L2834" i="10"/>
  <c r="L2833" i="10"/>
  <c r="L2832" i="10"/>
  <c r="L2823" i="10"/>
  <c r="L2822" i="10"/>
  <c r="L2821" i="10"/>
  <c r="L2812" i="10"/>
  <c r="L2811" i="10"/>
  <c r="L2810" i="10"/>
  <c r="L2801" i="10"/>
  <c r="L2800" i="10"/>
  <c r="L2799" i="10"/>
  <c r="L2790" i="10"/>
  <c r="L2789" i="10"/>
  <c r="L2788" i="10"/>
  <c r="L2779" i="10"/>
  <c r="L2778" i="10"/>
  <c r="L2777" i="10"/>
  <c r="L2768" i="10"/>
  <c r="L2767" i="10"/>
  <c r="L2766" i="10"/>
  <c r="L2757" i="10"/>
  <c r="L2756" i="10"/>
  <c r="L2755" i="10"/>
  <c r="L2746" i="10"/>
  <c r="L2745" i="10"/>
  <c r="L2744" i="10"/>
  <c r="L2735" i="10"/>
  <c r="L2734" i="10"/>
  <c r="L2733" i="10"/>
  <c r="L2724" i="10"/>
  <c r="L2723" i="10"/>
  <c r="L2722" i="10"/>
  <c r="L2713" i="10"/>
  <c r="L2712" i="10"/>
  <c r="L2711" i="10"/>
  <c r="L2702" i="10"/>
  <c r="L2701" i="10"/>
  <c r="L2700" i="10"/>
  <c r="L2691" i="10"/>
  <c r="L2690" i="10"/>
  <c r="L2689" i="10"/>
  <c r="L2680" i="10"/>
  <c r="L2679" i="10"/>
  <c r="L2678" i="10"/>
  <c r="L2669" i="10"/>
  <c r="L2668" i="10"/>
  <c r="L2667" i="10"/>
  <c r="L2658" i="10"/>
  <c r="L2657" i="10"/>
  <c r="L2656" i="10"/>
  <c r="L2647" i="10"/>
  <c r="L2646" i="10"/>
  <c r="L2645" i="10"/>
  <c r="L2636" i="10"/>
  <c r="L2635" i="10"/>
  <c r="L2634" i="10"/>
  <c r="L2625" i="10"/>
  <c r="L2624" i="10"/>
  <c r="L2623" i="10"/>
  <c r="L2614" i="10"/>
  <c r="L2613" i="10"/>
  <c r="L2612" i="10"/>
  <c r="L2603" i="10"/>
  <c r="L2602" i="10"/>
  <c r="L2601" i="10"/>
  <c r="L2592" i="10"/>
  <c r="L2591" i="10"/>
  <c r="L2590" i="10"/>
  <c r="L2581" i="10"/>
  <c r="L2580" i="10"/>
  <c r="L2579" i="10"/>
  <c r="L2570" i="10"/>
  <c r="L2569" i="10"/>
  <c r="L2568" i="10"/>
  <c r="L2559" i="10"/>
  <c r="L2558" i="10"/>
  <c r="L2557" i="10"/>
  <c r="L2548" i="10"/>
  <c r="L2547" i="10"/>
  <c r="L2546" i="10"/>
  <c r="L2537" i="10"/>
  <c r="L2536" i="10"/>
  <c r="L2535" i="10"/>
  <c r="L2526" i="10"/>
  <c r="L2525" i="10"/>
  <c r="L2524" i="10"/>
  <c r="L2515" i="10"/>
  <c r="L2514" i="10"/>
  <c r="L2513" i="10"/>
  <c r="L2504" i="10"/>
  <c r="L2503" i="10"/>
  <c r="L2502" i="10"/>
  <c r="L2493" i="10"/>
  <c r="L2492" i="10"/>
  <c r="L2491" i="10"/>
  <c r="L2482" i="10"/>
  <c r="L2481" i="10"/>
  <c r="L2480" i="10"/>
  <c r="L2471" i="10"/>
  <c r="L2470" i="10"/>
  <c r="L2469" i="10"/>
  <c r="L2460" i="10"/>
  <c r="L2459" i="10"/>
  <c r="L2458" i="10"/>
  <c r="L2449" i="10"/>
  <c r="L2448" i="10"/>
  <c r="L2447" i="10"/>
  <c r="L2437" i="10"/>
  <c r="L2436" i="10"/>
  <c r="L2435" i="10"/>
  <c r="L2426" i="10"/>
  <c r="L2425" i="10"/>
  <c r="L2424" i="10"/>
  <c r="L2415" i="10"/>
  <c r="L2414" i="10"/>
  <c r="L2413" i="10"/>
  <c r="L2404" i="10"/>
  <c r="L2403" i="10"/>
  <c r="L2402" i="10"/>
  <c r="L2393" i="10"/>
  <c r="L2392" i="10"/>
  <c r="L2391" i="10"/>
  <c r="L2382" i="10"/>
  <c r="L2381" i="10"/>
  <c r="L2380" i="10"/>
  <c r="L2371" i="10"/>
  <c r="L2370" i="10"/>
  <c r="L2369" i="10"/>
  <c r="L2360" i="10"/>
  <c r="L2359" i="10"/>
  <c r="L2358" i="10"/>
  <c r="L2348" i="10"/>
  <c r="L2347" i="10"/>
  <c r="L2346" i="10"/>
  <c r="L2337" i="10"/>
  <c r="L2336" i="10"/>
  <c r="L2335" i="10"/>
  <c r="L2326" i="10"/>
  <c r="L2325" i="10"/>
  <c r="L2324" i="10"/>
  <c r="L2315" i="10"/>
  <c r="L2314" i="10"/>
  <c r="L2313" i="10"/>
  <c r="L2304" i="10"/>
  <c r="L2303" i="10"/>
  <c r="L2302" i="10"/>
  <c r="L2293" i="10"/>
  <c r="L2292" i="10"/>
  <c r="L2291" i="10"/>
  <c r="L2282" i="10"/>
  <c r="L2281" i="10"/>
  <c r="L2280" i="10"/>
  <c r="L2271" i="10"/>
  <c r="L2270" i="10"/>
  <c r="L2269" i="10"/>
  <c r="L2260" i="10"/>
  <c r="L2259" i="10"/>
  <c r="L2258" i="10"/>
  <c r="L2249" i="10"/>
  <c r="L2248" i="10"/>
  <c r="L2247" i="10"/>
  <c r="L2238" i="10"/>
  <c r="L2237" i="10"/>
  <c r="L2236" i="10"/>
  <c r="L2227" i="10"/>
  <c r="L2226" i="10"/>
  <c r="L2225" i="10"/>
  <c r="L2216" i="10"/>
  <c r="L2215" i="10"/>
  <c r="L2214" i="10"/>
  <c r="L2205" i="10"/>
  <c r="L2204" i="10"/>
  <c r="L2203" i="10"/>
  <c r="L2194" i="10"/>
  <c r="L2193" i="10"/>
  <c r="L2192" i="10"/>
  <c r="L2183" i="10"/>
  <c r="L2182" i="10"/>
  <c r="L2181" i="10"/>
  <c r="L2172" i="10"/>
  <c r="L2171" i="10"/>
  <c r="L2170" i="10"/>
  <c r="L2161" i="10"/>
  <c r="L2160" i="10"/>
  <c r="L2159" i="10"/>
  <c r="L2150" i="10"/>
  <c r="L2149" i="10"/>
  <c r="L2148" i="10"/>
  <c r="L2137" i="10"/>
  <c r="L2136" i="10"/>
  <c r="L2135" i="10"/>
  <c r="L2080" i="10"/>
  <c r="L2079" i="10"/>
  <c r="L2078" i="10"/>
  <c r="L2069" i="10"/>
  <c r="L2068" i="10"/>
  <c r="L2067" i="10"/>
  <c r="L2058" i="10"/>
  <c r="L2057" i="10"/>
  <c r="L2056" i="10"/>
  <c r="L2047" i="10"/>
  <c r="L2046" i="10"/>
  <c r="L2045" i="10"/>
  <c r="L2036" i="10"/>
  <c r="L2035" i="10"/>
  <c r="L2034" i="10"/>
  <c r="L2025" i="10"/>
  <c r="L2024" i="10"/>
  <c r="L2023" i="10"/>
  <c r="L2014" i="10"/>
  <c r="L2013" i="10"/>
  <c r="L2012" i="10"/>
  <c r="L2003" i="10"/>
  <c r="L2002" i="10"/>
  <c r="L2001" i="10"/>
  <c r="L1992" i="10"/>
  <c r="L1991" i="10"/>
  <c r="L1990" i="10"/>
  <c r="L1981" i="10"/>
  <c r="L1980" i="10"/>
  <c r="L1979" i="10"/>
  <c r="L1970" i="10"/>
  <c r="L1969" i="10"/>
  <c r="L1968" i="10"/>
  <c r="L1959" i="10"/>
  <c r="L1958" i="10"/>
  <c r="L1957" i="10"/>
  <c r="L1948" i="10"/>
  <c r="L1947" i="10"/>
  <c r="L1946" i="10"/>
  <c r="L1937" i="10"/>
  <c r="L1936" i="10"/>
  <c r="L1935" i="10"/>
  <c r="L1926" i="10"/>
  <c r="L1925" i="10"/>
  <c r="L1924" i="10"/>
  <c r="L1915" i="10"/>
  <c r="L1914" i="10"/>
  <c r="L1913" i="10"/>
  <c r="L1904" i="10"/>
  <c r="L1903" i="10"/>
  <c r="L1902" i="10"/>
  <c r="L1893" i="10"/>
  <c r="L1892" i="10"/>
  <c r="L1891" i="10"/>
  <c r="L1882" i="10"/>
  <c r="L1881" i="10"/>
  <c r="L1880" i="10"/>
  <c r="L1871" i="10"/>
  <c r="L1870" i="10"/>
  <c r="L1869" i="10"/>
  <c r="L1860" i="10"/>
  <c r="L1859" i="10"/>
  <c r="L1858" i="10"/>
  <c r="L1849" i="10"/>
  <c r="L1848" i="10"/>
  <c r="L1847" i="10"/>
  <c r="L1838" i="10"/>
  <c r="L1837" i="10"/>
  <c r="L1836" i="10"/>
  <c r="L1827" i="10"/>
  <c r="L1826" i="10"/>
  <c r="L1825" i="10"/>
  <c r="L1816" i="10"/>
  <c r="L1815" i="10"/>
  <c r="L1814" i="10"/>
  <c r="L1805" i="10"/>
  <c r="L1804" i="10"/>
  <c r="L1803" i="10"/>
  <c r="L1794" i="10"/>
  <c r="L1793" i="10"/>
  <c r="L1792" i="10"/>
  <c r="L1783" i="10"/>
  <c r="L1782" i="10"/>
  <c r="L1781" i="10"/>
  <c r="L1772" i="10"/>
  <c r="L1771" i="10"/>
  <c r="L1770" i="10"/>
  <c r="L1760" i="10"/>
  <c r="L1759" i="10"/>
  <c r="L1758" i="10"/>
  <c r="L1749" i="10"/>
  <c r="L1748" i="10"/>
  <c r="L1747" i="10"/>
  <c r="L1738" i="10"/>
  <c r="L1737" i="10"/>
  <c r="L1736" i="10"/>
  <c r="L1727" i="10"/>
  <c r="L1726" i="10"/>
  <c r="L1725" i="10"/>
  <c r="L1705" i="10"/>
  <c r="L1704" i="10"/>
  <c r="L1703" i="10"/>
  <c r="L1694" i="10"/>
  <c r="L1693" i="10"/>
  <c r="L1692" i="10"/>
  <c r="L1683" i="10"/>
  <c r="L1682" i="10"/>
  <c r="L1681" i="10"/>
  <c r="L1672" i="10"/>
  <c r="L1671" i="10"/>
  <c r="L1670" i="10"/>
  <c r="L1661" i="10"/>
  <c r="L1660" i="10"/>
  <c r="L1659" i="10"/>
  <c r="L1650" i="10"/>
  <c r="L1649" i="10"/>
  <c r="L1648" i="10"/>
  <c r="L1639" i="10"/>
  <c r="L1638" i="10"/>
  <c r="L1637" i="10"/>
  <c r="L1628" i="10"/>
  <c r="L1627" i="10"/>
  <c r="L1626" i="10"/>
  <c r="L1616" i="10"/>
  <c r="L1615" i="10"/>
  <c r="L1614" i="10"/>
  <c r="L1604" i="10"/>
  <c r="L1603" i="10"/>
  <c r="L1602" i="10"/>
  <c r="L1593" i="10"/>
  <c r="L1592" i="10"/>
  <c r="L1591" i="10"/>
  <c r="L1582" i="10"/>
  <c r="L1581" i="10"/>
  <c r="L1580" i="10"/>
  <c r="L1571" i="10"/>
  <c r="L1570" i="10"/>
  <c r="L1569" i="10"/>
  <c r="L1560" i="10"/>
  <c r="L1559" i="10"/>
  <c r="L1558" i="10"/>
  <c r="L1549" i="10"/>
  <c r="L1548" i="10"/>
  <c r="L1547" i="10"/>
  <c r="L1538" i="10"/>
  <c r="L1537" i="10"/>
  <c r="L1536" i="10"/>
  <c r="L1527" i="10"/>
  <c r="L1526" i="10"/>
  <c r="L1525" i="10"/>
  <c r="L1516" i="10"/>
  <c r="L1515" i="10"/>
  <c r="L1514" i="10"/>
  <c r="L1505" i="10"/>
  <c r="L1504" i="10"/>
  <c r="L1503" i="10"/>
  <c r="L1494" i="10"/>
  <c r="L1493" i="10"/>
  <c r="L1492" i="10"/>
  <c r="L1483" i="10"/>
  <c r="L1482" i="10"/>
  <c r="L1481" i="10"/>
  <c r="L1470" i="10"/>
  <c r="L1469" i="10"/>
  <c r="L1468" i="10"/>
  <c r="L1459" i="10"/>
  <c r="L1458" i="10"/>
  <c r="L1457" i="10"/>
  <c r="L1448" i="10"/>
  <c r="L1447" i="10"/>
  <c r="L1446" i="10"/>
  <c r="L1437" i="10"/>
  <c r="L1436" i="10"/>
  <c r="L1435" i="10"/>
  <c r="L1426" i="10"/>
  <c r="L1425" i="10"/>
  <c r="L1424" i="10"/>
  <c r="L1414" i="10"/>
  <c r="L1413" i="10"/>
  <c r="L1412" i="10"/>
  <c r="L1403" i="10"/>
  <c r="L1402" i="10"/>
  <c r="L1401" i="10"/>
  <c r="L1392" i="10"/>
  <c r="L1391" i="10"/>
  <c r="L1390" i="10"/>
  <c r="L1381" i="10"/>
  <c r="L1380" i="10"/>
  <c r="L1379" i="10"/>
  <c r="L1369" i="10"/>
  <c r="L1368" i="10"/>
  <c r="L1367" i="10"/>
  <c r="L1358" i="10"/>
  <c r="L1357" i="10"/>
  <c r="L1356" i="10"/>
  <c r="L1347" i="10"/>
  <c r="L1346" i="10"/>
  <c r="L1345" i="10"/>
  <c r="L1336" i="10"/>
  <c r="L1335" i="10"/>
  <c r="L1334" i="10"/>
  <c r="L1325" i="10"/>
  <c r="L1324" i="10"/>
  <c r="L1323" i="10"/>
  <c r="L1314" i="10"/>
  <c r="L1313" i="10"/>
  <c r="L1312" i="10"/>
  <c r="L1303" i="10"/>
  <c r="L1302" i="10"/>
  <c r="L1301" i="10"/>
  <c r="L1292" i="10"/>
  <c r="L1291" i="10"/>
  <c r="L1290" i="10"/>
  <c r="L1281" i="10"/>
  <c r="L1280" i="10"/>
  <c r="L1279" i="10"/>
  <c r="L1259" i="10"/>
  <c r="L1258" i="10"/>
  <c r="L1257" i="10"/>
  <c r="L1247" i="10"/>
  <c r="L1246" i="10"/>
  <c r="L1245" i="10"/>
  <c r="L1236" i="10"/>
  <c r="L1235" i="10"/>
  <c r="L1234" i="10"/>
  <c r="L1225" i="10"/>
  <c r="L1224" i="10"/>
  <c r="L1223" i="10"/>
  <c r="L1213" i="10"/>
  <c r="L1212" i="10"/>
  <c r="L1211" i="10"/>
  <c r="L1202" i="10"/>
  <c r="L1201" i="10"/>
  <c r="L1200" i="10"/>
  <c r="L1191" i="10"/>
  <c r="L1190" i="10"/>
  <c r="L1189" i="10"/>
  <c r="L1180" i="10"/>
  <c r="L1179" i="10"/>
  <c r="L1178" i="10"/>
  <c r="L1169" i="10"/>
  <c r="L1168" i="10"/>
  <c r="L1167" i="10"/>
  <c r="L1157" i="10"/>
  <c r="L1156" i="10"/>
  <c r="L1155" i="10"/>
  <c r="L1146" i="10"/>
  <c r="L1145" i="10"/>
  <c r="L1144" i="10"/>
  <c r="L1135" i="10"/>
  <c r="L1134" i="10"/>
  <c r="L1133" i="10"/>
  <c r="L1124" i="10"/>
  <c r="L1123" i="10"/>
  <c r="L1122" i="10"/>
  <c r="L1112" i="10"/>
  <c r="L1111" i="10"/>
  <c r="L1110" i="10"/>
  <c r="L1101" i="10"/>
  <c r="L1100" i="10"/>
  <c r="L1099" i="10"/>
  <c r="L1090" i="10"/>
  <c r="L1089" i="10"/>
  <c r="L1088" i="10"/>
  <c r="L1079" i="10"/>
  <c r="L1078" i="10"/>
  <c r="L1077" i="10"/>
  <c r="L1068" i="10"/>
  <c r="L1067" i="10"/>
  <c r="L1066" i="10"/>
  <c r="L1057" i="10"/>
  <c r="L1056" i="10"/>
  <c r="L1055" i="10"/>
  <c r="L1046" i="10"/>
  <c r="L1045" i="10"/>
  <c r="L1044" i="10"/>
  <c r="L1035" i="10"/>
  <c r="L1034" i="10"/>
  <c r="L1033" i="10"/>
  <c r="L4110" i="10"/>
  <c r="L4109" i="10"/>
  <c r="L4108" i="10"/>
  <c r="L4107" i="10"/>
  <c r="L5456" i="10"/>
  <c r="L5455" i="10"/>
  <c r="L5454" i="10"/>
  <c r="L5453" i="10"/>
  <c r="L5444" i="10"/>
  <c r="L5443" i="10"/>
  <c r="L5442" i="10"/>
  <c r="L5441" i="10"/>
  <c r="L5422" i="10"/>
  <c r="L5421" i="10"/>
  <c r="L5420" i="10"/>
  <c r="L5419" i="10"/>
  <c r="L5411" i="10"/>
  <c r="L5410" i="10"/>
  <c r="L5409" i="10"/>
  <c r="L5408" i="10"/>
  <c r="L5366" i="10"/>
  <c r="L5365" i="10"/>
  <c r="L5364" i="10"/>
  <c r="L5363" i="10"/>
  <c r="L5355" i="10"/>
  <c r="L5354" i="10"/>
  <c r="L5353" i="10"/>
  <c r="L5352" i="10"/>
  <c r="L5344" i="10"/>
  <c r="L5343" i="10"/>
  <c r="L5342" i="10"/>
  <c r="L5341" i="10"/>
  <c r="L5333" i="10"/>
  <c r="L5332" i="10"/>
  <c r="L5331" i="10"/>
  <c r="L5330" i="10"/>
  <c r="L5322" i="10"/>
  <c r="L5321" i="10"/>
  <c r="L5320" i="10"/>
  <c r="L5319" i="10"/>
  <c r="L5311" i="10"/>
  <c r="L5310" i="10"/>
  <c r="L5309" i="10"/>
  <c r="L5308" i="10"/>
  <c r="L5299" i="10"/>
  <c r="L5298" i="10"/>
  <c r="L5297" i="10"/>
  <c r="L5296" i="10"/>
  <c r="L5288" i="10"/>
  <c r="L5287" i="10"/>
  <c r="L5286" i="10"/>
  <c r="L5285" i="10"/>
  <c r="L5277" i="10"/>
  <c r="L5276" i="10"/>
  <c r="L5275" i="10"/>
  <c r="L5274" i="10"/>
  <c r="L5266" i="10"/>
  <c r="L5265" i="10"/>
  <c r="L5264" i="10"/>
  <c r="L5263" i="10"/>
  <c r="L5255" i="10"/>
  <c r="L5254" i="10"/>
  <c r="L5253" i="10"/>
  <c r="L5252" i="10"/>
  <c r="L5243" i="10"/>
  <c r="L5242" i="10"/>
  <c r="L5241" i="10"/>
  <c r="L5240" i="10"/>
  <c r="L5232" i="10"/>
  <c r="L5231" i="10"/>
  <c r="L5230" i="10"/>
  <c r="L5229" i="10"/>
  <c r="L5221" i="10"/>
  <c r="L5220" i="10"/>
  <c r="L5219" i="10"/>
  <c r="L5218" i="10"/>
  <c r="L5210" i="10"/>
  <c r="L5209" i="10"/>
  <c r="L5208" i="10"/>
  <c r="L5207" i="10"/>
  <c r="L5199" i="10"/>
  <c r="L5198" i="10"/>
  <c r="L5197" i="10"/>
  <c r="L5196" i="10"/>
  <c r="L5187" i="10"/>
  <c r="L5186" i="10"/>
  <c r="L5185" i="10"/>
  <c r="L5184" i="10"/>
  <c r="L5176" i="10"/>
  <c r="L5175" i="10"/>
  <c r="L5174" i="10"/>
  <c r="L5173" i="10"/>
  <c r="L5165" i="10"/>
  <c r="L5164" i="10"/>
  <c r="L5163" i="10"/>
  <c r="L5162" i="10"/>
  <c r="L5154" i="10"/>
  <c r="L5153" i="10"/>
  <c r="L5152" i="10"/>
  <c r="L5151" i="10"/>
  <c r="L5143" i="10"/>
  <c r="L5142" i="10"/>
  <c r="L5141" i="10"/>
  <c r="L5140" i="10"/>
  <c r="L5132" i="10"/>
  <c r="L5131" i="10"/>
  <c r="L5130" i="10"/>
  <c r="L5129" i="10"/>
  <c r="L5121" i="10"/>
  <c r="L5120" i="10"/>
  <c r="L5119" i="10"/>
  <c r="L5118" i="10"/>
  <c r="L5110" i="10"/>
  <c r="L5109" i="10"/>
  <c r="L5108" i="10"/>
  <c r="L5107" i="10"/>
  <c r="L5099" i="10"/>
  <c r="L5098" i="10"/>
  <c r="L5097" i="10"/>
  <c r="L5096" i="10"/>
  <c r="L5088" i="10"/>
  <c r="L5087" i="10"/>
  <c r="L5086" i="10"/>
  <c r="L5085" i="10"/>
  <c r="L5077" i="10"/>
  <c r="L5076" i="10"/>
  <c r="L5075" i="10"/>
  <c r="L5074" i="10"/>
  <c r="L5066" i="10"/>
  <c r="L5065" i="10"/>
  <c r="L5064" i="10"/>
  <c r="L5063" i="10"/>
  <c r="L5055" i="10"/>
  <c r="L5054" i="10"/>
  <c r="L5053" i="10"/>
  <c r="L5052" i="10"/>
  <c r="L5044" i="10"/>
  <c r="L5043" i="10"/>
  <c r="L5042" i="10"/>
  <c r="L5041" i="10"/>
  <c r="L5033" i="10"/>
  <c r="L5032" i="10"/>
  <c r="L5031" i="10"/>
  <c r="L5030" i="10"/>
  <c r="L5022" i="10"/>
  <c r="L5021" i="10"/>
  <c r="L5020" i="10"/>
  <c r="L5019" i="10"/>
  <c r="L5010" i="10"/>
  <c r="L5009" i="10"/>
  <c r="L5008" i="10"/>
  <c r="L5007" i="10"/>
  <c r="L4997" i="10"/>
  <c r="L4996" i="10"/>
  <c r="L4995" i="10"/>
  <c r="L4994" i="10"/>
  <c r="L4986" i="10"/>
  <c r="L4985" i="10"/>
  <c r="L4984" i="10"/>
  <c r="L4983" i="10"/>
  <c r="L4975" i="10"/>
  <c r="L4974" i="10"/>
  <c r="L4973" i="10"/>
  <c r="L4972" i="10"/>
  <c r="L4964" i="10"/>
  <c r="L4963" i="10"/>
  <c r="L4962" i="10"/>
  <c r="L4961" i="10"/>
  <c r="L4953" i="10"/>
  <c r="L4952" i="10"/>
  <c r="L4951" i="10"/>
  <c r="L4950" i="10"/>
  <c r="L4942" i="10"/>
  <c r="L4941" i="10"/>
  <c r="L4940" i="10"/>
  <c r="L4939" i="10"/>
  <c r="L4931" i="10"/>
  <c r="L4930" i="10"/>
  <c r="L4929" i="10"/>
  <c r="L4928" i="10"/>
  <c r="L4920" i="10"/>
  <c r="L4919" i="10"/>
  <c r="L4918" i="10"/>
  <c r="L4917" i="10"/>
  <c r="L4909" i="10"/>
  <c r="L4908" i="10"/>
  <c r="L4907" i="10"/>
  <c r="L4906" i="10"/>
  <c r="L4898" i="10"/>
  <c r="L4897" i="10"/>
  <c r="L4896" i="10"/>
  <c r="L4895" i="10"/>
  <c r="L4886" i="10"/>
  <c r="L4885" i="10"/>
  <c r="L4884" i="10"/>
  <c r="L4883" i="10"/>
  <c r="L4875" i="10"/>
  <c r="L4874" i="10"/>
  <c r="L4873" i="10"/>
  <c r="L4872" i="10"/>
  <c r="L4864" i="10"/>
  <c r="L4863" i="10"/>
  <c r="L4862" i="10"/>
  <c r="L4861" i="10"/>
  <c r="L4853" i="10"/>
  <c r="L4852" i="10"/>
  <c r="L4851" i="10"/>
  <c r="L4850" i="10"/>
  <c r="L4842" i="10"/>
  <c r="L4841" i="10"/>
  <c r="L4840" i="10"/>
  <c r="L4839" i="10"/>
  <c r="L4831" i="10"/>
  <c r="L4830" i="10"/>
  <c r="L4829" i="10"/>
  <c r="L4828" i="10"/>
  <c r="L4820" i="10"/>
  <c r="L4819" i="10"/>
  <c r="L4818" i="10"/>
  <c r="L4817" i="10"/>
  <c r="L4809" i="10"/>
  <c r="L4808" i="10"/>
  <c r="L4807" i="10"/>
  <c r="L4806" i="10"/>
  <c r="L4798" i="10"/>
  <c r="L4797" i="10"/>
  <c r="L4796" i="10"/>
  <c r="L4795" i="10"/>
  <c r="L4786" i="10"/>
  <c r="L4785" i="10"/>
  <c r="L4784" i="10"/>
  <c r="L4783" i="10"/>
  <c r="L4775" i="10"/>
  <c r="L4774" i="10"/>
  <c r="L4773" i="10"/>
  <c r="L4772" i="10"/>
  <c r="L4764" i="10"/>
  <c r="L4763" i="10"/>
  <c r="L4762" i="10"/>
  <c r="L4761" i="10"/>
  <c r="L4753" i="10"/>
  <c r="L4752" i="10"/>
  <c r="L4751" i="10"/>
  <c r="L4750" i="10"/>
  <c r="L4741" i="10"/>
  <c r="L4740" i="10"/>
  <c r="L4739" i="10"/>
  <c r="L4738" i="10"/>
  <c r="L4730" i="10"/>
  <c r="L4729" i="10"/>
  <c r="L4728" i="10"/>
  <c r="L4727" i="10"/>
  <c r="L4719" i="10"/>
  <c r="L4718" i="10"/>
  <c r="L4717" i="10"/>
  <c r="L4716" i="10"/>
  <c r="L4708" i="10"/>
  <c r="L4707" i="10"/>
  <c r="L4706" i="10"/>
  <c r="L4705" i="10"/>
  <c r="L4697" i="10"/>
  <c r="L4696" i="10"/>
  <c r="L4695" i="10"/>
  <c r="L4694" i="10"/>
  <c r="L4686" i="10"/>
  <c r="L4685" i="10"/>
  <c r="L4684" i="10"/>
  <c r="L4683" i="10"/>
  <c r="L4675" i="10"/>
  <c r="L4674" i="10"/>
  <c r="L4673" i="10"/>
  <c r="L4672" i="10"/>
  <c r="L4664" i="10"/>
  <c r="L4663" i="10"/>
  <c r="L4662" i="10"/>
  <c r="L4661" i="10"/>
  <c r="L4653" i="10"/>
  <c r="L4652" i="10"/>
  <c r="L4651" i="10"/>
  <c r="L4650" i="10"/>
  <c r="L4642" i="10"/>
  <c r="L4641" i="10"/>
  <c r="L4640" i="10"/>
  <c r="L4639" i="10"/>
  <c r="L4631" i="10"/>
  <c r="L4630" i="10"/>
  <c r="L4629" i="10"/>
  <c r="L4628" i="10"/>
  <c r="L4620" i="10"/>
  <c r="L4619" i="10"/>
  <c r="L4618" i="10"/>
  <c r="L4617" i="10"/>
  <c r="L4609" i="10"/>
  <c r="L4608" i="10"/>
  <c r="L4607" i="10"/>
  <c r="L4606" i="10"/>
  <c r="L4598" i="10"/>
  <c r="L4597" i="10"/>
  <c r="L4596" i="10"/>
  <c r="L4595" i="10"/>
  <c r="L4587" i="10"/>
  <c r="L4586" i="10"/>
  <c r="L4585" i="10"/>
  <c r="L4584" i="10"/>
  <c r="L4576" i="10"/>
  <c r="L4575" i="10"/>
  <c r="L4574" i="10"/>
  <c r="L4573" i="10"/>
  <c r="L4565" i="10"/>
  <c r="L4564" i="10"/>
  <c r="L4563" i="10"/>
  <c r="L4562" i="10"/>
  <c r="L4554" i="10"/>
  <c r="L4553" i="10"/>
  <c r="L4552" i="10"/>
  <c r="L4551" i="10"/>
  <c r="L4542" i="10"/>
  <c r="L4541" i="10"/>
  <c r="L4540" i="10"/>
  <c r="L4539" i="10"/>
  <c r="L4531" i="10"/>
  <c r="L4530" i="10"/>
  <c r="L4529" i="10"/>
  <c r="L4528" i="10"/>
  <c r="L4520" i="10"/>
  <c r="L4519" i="10"/>
  <c r="L4518" i="10"/>
  <c r="L4517" i="10"/>
  <c r="L4509" i="10"/>
  <c r="L4508" i="10"/>
  <c r="L4507" i="10"/>
  <c r="L4506" i="10"/>
  <c r="L4498" i="10"/>
  <c r="L4497" i="10"/>
  <c r="L4496" i="10"/>
  <c r="L4495" i="10"/>
  <c r="L4487" i="10"/>
  <c r="L4486" i="10"/>
  <c r="L4485" i="10"/>
  <c r="L4484" i="10"/>
  <c r="L4476" i="10"/>
  <c r="L4475" i="10"/>
  <c r="L4474" i="10"/>
  <c r="L4473" i="10"/>
  <c r="L4465" i="10"/>
  <c r="L4464" i="10"/>
  <c r="L4463" i="10"/>
  <c r="L4462" i="10"/>
  <c r="L4454" i="10"/>
  <c r="L4453" i="10"/>
  <c r="L4452" i="10"/>
  <c r="L4451" i="10"/>
  <c r="L4443" i="10"/>
  <c r="L4442" i="10"/>
  <c r="L4441" i="10"/>
  <c r="L4440" i="10"/>
  <c r="L4432" i="10"/>
  <c r="L4431" i="10"/>
  <c r="L4430" i="10"/>
  <c r="L4429" i="10"/>
  <c r="L4421" i="10"/>
  <c r="L4420" i="10"/>
  <c r="L4419" i="10"/>
  <c r="L4418" i="10"/>
  <c r="L4409" i="10"/>
  <c r="L4408" i="10"/>
  <c r="L4407" i="10"/>
  <c r="L4406" i="10"/>
  <c r="L4398" i="10"/>
  <c r="L4397" i="10"/>
  <c r="L4396" i="10"/>
  <c r="L4395" i="10"/>
  <c r="L4386" i="10"/>
  <c r="L4385" i="10"/>
  <c r="L4384" i="10"/>
  <c r="L4383" i="10"/>
  <c r="L4375" i="10"/>
  <c r="L4374" i="10"/>
  <c r="L4373" i="10"/>
  <c r="L4372" i="10"/>
  <c r="L4364" i="10"/>
  <c r="L4363" i="10"/>
  <c r="L4362" i="10"/>
  <c r="L4361" i="10"/>
  <c r="L4353" i="10"/>
  <c r="L4352" i="10"/>
  <c r="L4351" i="10"/>
  <c r="L4350" i="10"/>
  <c r="L4342" i="10"/>
  <c r="L4341" i="10"/>
  <c r="L4340" i="10"/>
  <c r="L4339" i="10"/>
  <c r="L4331" i="10"/>
  <c r="L4330" i="10"/>
  <c r="L4329" i="10"/>
  <c r="L4328" i="10"/>
  <c r="L4320" i="10"/>
  <c r="L4319" i="10"/>
  <c r="L4318" i="10"/>
  <c r="L4317" i="10"/>
  <c r="L4309" i="10"/>
  <c r="L4308" i="10"/>
  <c r="L4307" i="10"/>
  <c r="L4306" i="10"/>
  <c r="L4298" i="10"/>
  <c r="L4297" i="10"/>
  <c r="L4296" i="10"/>
  <c r="L4295" i="10"/>
  <c r="L4287" i="10"/>
  <c r="L4286" i="10"/>
  <c r="L4285" i="10"/>
  <c r="L4284" i="10"/>
  <c r="L4276" i="10"/>
  <c r="L4275" i="10"/>
  <c r="L4274" i="10"/>
  <c r="L4273" i="10"/>
  <c r="L4264" i="10"/>
  <c r="L4263" i="10"/>
  <c r="L4262" i="10"/>
  <c r="L4261" i="10"/>
  <c r="L4253" i="10"/>
  <c r="L4252" i="10"/>
  <c r="L4251" i="10"/>
  <c r="L4250" i="10"/>
  <c r="L4242" i="10"/>
  <c r="L4241" i="10"/>
  <c r="L4240" i="10"/>
  <c r="L4239" i="10"/>
  <c r="L4231" i="10"/>
  <c r="L4230" i="10"/>
  <c r="L4229" i="10"/>
  <c r="L4228" i="10"/>
  <c r="L4220" i="10"/>
  <c r="L4219" i="10"/>
  <c r="L4218" i="10"/>
  <c r="L4217" i="10"/>
  <c r="L4209" i="10"/>
  <c r="L4208" i="10"/>
  <c r="L4207" i="10"/>
  <c r="L4206" i="10"/>
  <c r="L4198" i="10"/>
  <c r="L4197" i="10"/>
  <c r="L4196" i="10"/>
  <c r="L4195" i="10"/>
  <c r="L4187" i="10"/>
  <c r="L4186" i="10"/>
  <c r="L4185" i="10"/>
  <c r="L4184" i="10"/>
  <c r="L4176" i="10"/>
  <c r="L4175" i="10"/>
  <c r="L4174" i="10"/>
  <c r="L4173" i="10"/>
  <c r="L4165" i="10"/>
  <c r="L4164" i="10"/>
  <c r="L4163" i="10"/>
  <c r="L4162" i="10"/>
  <c r="L4154" i="10"/>
  <c r="L4153" i="10"/>
  <c r="L4152" i="10"/>
  <c r="L4151" i="10"/>
  <c r="L4143" i="10"/>
  <c r="L4142" i="10"/>
  <c r="L4141" i="10"/>
  <c r="L4140" i="10"/>
  <c r="L4132" i="10"/>
  <c r="L4131" i="10"/>
  <c r="L4130" i="10"/>
  <c r="L4129" i="10"/>
  <c r="L4121" i="10"/>
  <c r="L4120" i="10"/>
  <c r="L4119" i="10"/>
  <c r="L4118" i="10"/>
  <c r="L4099" i="10"/>
  <c r="L4098" i="10"/>
  <c r="L4097" i="10"/>
  <c r="L4096" i="10"/>
  <c r="L4088" i="10"/>
  <c r="L4087" i="10"/>
  <c r="L4086" i="10"/>
  <c r="L4085" i="10"/>
  <c r="L4077" i="10"/>
  <c r="L4076" i="10"/>
  <c r="L4075" i="10"/>
  <c r="L4074" i="10"/>
  <c r="L4066" i="10"/>
  <c r="L4065" i="10"/>
  <c r="L4064" i="10"/>
  <c r="L4063" i="10"/>
  <c r="L4054" i="10"/>
  <c r="L4053" i="10"/>
  <c r="L4052" i="10"/>
  <c r="L4051" i="10"/>
  <c r="L4043" i="10"/>
  <c r="L4042" i="10"/>
  <c r="L4041" i="10"/>
  <c r="L4040" i="10"/>
  <c r="L4032" i="10"/>
  <c r="L4031" i="10"/>
  <c r="L4030" i="10"/>
  <c r="L4029" i="10"/>
  <c r="L4021" i="10"/>
  <c r="L4020" i="10"/>
  <c r="L4019" i="10"/>
  <c r="L4018" i="10"/>
  <c r="L4010" i="10"/>
  <c r="L4009" i="10"/>
  <c r="L4008" i="10"/>
  <c r="L4007" i="10"/>
  <c r="L3999" i="10"/>
  <c r="L3998" i="10"/>
  <c r="L3997" i="10"/>
  <c r="L3996" i="10"/>
  <c r="L3988" i="10"/>
  <c r="L3987" i="10"/>
  <c r="L3986" i="10"/>
  <c r="L3985" i="10"/>
  <c r="L3977" i="10"/>
  <c r="L3976" i="10"/>
  <c r="L3975" i="10"/>
  <c r="L3974" i="10"/>
  <c r="L3966" i="10"/>
  <c r="L3965" i="10"/>
  <c r="L3964" i="10"/>
  <c r="L3963" i="10"/>
  <c r="L3955" i="10"/>
  <c r="L3954" i="10"/>
  <c r="L3953" i="10"/>
  <c r="L3952" i="10"/>
  <c r="L3944" i="10"/>
  <c r="L3943" i="10"/>
  <c r="L3942" i="10"/>
  <c r="L3941" i="10"/>
  <c r="L3933" i="10"/>
  <c r="L3932" i="10"/>
  <c r="L3931" i="10"/>
  <c r="L3930" i="10"/>
  <c r="L3922" i="10"/>
  <c r="L3921" i="10"/>
  <c r="L3920" i="10"/>
  <c r="L3919" i="10"/>
  <c r="L3911" i="10"/>
  <c r="L3910" i="10"/>
  <c r="L3909" i="10"/>
  <c r="L3908" i="10"/>
  <c r="L3900" i="10"/>
  <c r="L3899" i="10"/>
  <c r="L3898" i="10"/>
  <c r="L3897" i="10"/>
  <c r="L3889" i="10"/>
  <c r="L3888" i="10"/>
  <c r="L3887" i="10"/>
  <c r="L3886" i="10"/>
  <c r="L3878" i="10"/>
  <c r="L3877" i="10"/>
  <c r="L3876" i="10"/>
  <c r="L3875" i="10"/>
  <c r="L3867" i="10"/>
  <c r="L3866" i="10"/>
  <c r="L3865" i="10"/>
  <c r="L3864" i="10"/>
  <c r="L3856" i="10"/>
  <c r="L3855" i="10"/>
  <c r="L3854" i="10"/>
  <c r="L3853" i="10"/>
  <c r="L3845" i="10"/>
  <c r="L3844" i="10"/>
  <c r="L3843" i="10"/>
  <c r="L3842" i="10"/>
  <c r="L3822" i="10"/>
  <c r="L3821" i="10"/>
  <c r="L3820" i="10"/>
  <c r="L3819" i="10"/>
  <c r="L3811" i="10"/>
  <c r="L3810" i="10"/>
  <c r="L3809" i="10"/>
  <c r="L3808" i="10"/>
  <c r="L3800" i="10"/>
  <c r="L3799" i="10"/>
  <c r="L3798" i="10"/>
  <c r="L3797" i="10"/>
  <c r="L3789" i="10"/>
  <c r="L3788" i="10"/>
  <c r="L3787" i="10"/>
  <c r="L3786" i="10"/>
  <c r="L3778" i="10"/>
  <c r="L3777" i="10"/>
  <c r="L3776" i="10"/>
  <c r="L3775" i="10"/>
  <c r="L3767" i="10"/>
  <c r="L3766" i="10"/>
  <c r="L3765" i="10"/>
  <c r="L3764" i="10"/>
  <c r="L3756" i="10"/>
  <c r="L3755" i="10"/>
  <c r="L3754" i="10"/>
  <c r="L3753" i="10"/>
  <c r="L3745" i="10"/>
  <c r="L3744" i="10"/>
  <c r="L3743" i="10"/>
  <c r="L3742" i="10"/>
  <c r="L3734" i="10"/>
  <c r="L3733" i="10"/>
  <c r="L3732" i="10"/>
  <c r="L3731" i="10"/>
  <c r="L3723" i="10"/>
  <c r="L3722" i="10"/>
  <c r="L3721" i="10"/>
  <c r="L3720" i="10"/>
  <c r="L3712" i="10"/>
  <c r="L3711" i="10"/>
  <c r="L3710" i="10"/>
  <c r="L3709" i="10"/>
  <c r="L3701" i="10"/>
  <c r="L3700" i="10"/>
  <c r="L3699" i="10"/>
  <c r="L3698" i="10"/>
  <c r="L3690" i="10"/>
  <c r="L3689" i="10"/>
  <c r="L3688" i="10"/>
  <c r="L3687" i="10"/>
  <c r="L3679" i="10"/>
  <c r="L3678" i="10"/>
  <c r="L3677" i="10"/>
  <c r="L3676" i="10"/>
  <c r="L3668" i="10"/>
  <c r="L3667" i="10"/>
  <c r="L3666" i="10"/>
  <c r="L3665" i="10"/>
  <c r="L3657" i="10"/>
  <c r="L3656" i="10"/>
  <c r="L3655" i="10"/>
  <c r="L3654" i="10"/>
  <c r="L3646" i="10"/>
  <c r="L3645" i="10"/>
  <c r="L3644" i="10"/>
  <c r="L3643" i="10"/>
  <c r="L3635" i="10"/>
  <c r="L3634" i="10"/>
  <c r="L3633" i="10"/>
  <c r="L3632" i="10"/>
  <c r="L3624" i="10"/>
  <c r="L3623" i="10"/>
  <c r="L3622" i="10"/>
  <c r="L3621" i="10"/>
  <c r="L3613" i="10"/>
  <c r="L3612" i="10"/>
  <c r="L3611" i="10"/>
  <c r="L3610" i="10"/>
  <c r="L3602" i="10"/>
  <c r="L3601" i="10"/>
  <c r="L3600" i="10"/>
  <c r="L3599" i="10"/>
  <c r="L3591" i="10"/>
  <c r="L3590" i="10"/>
  <c r="L3589" i="10"/>
  <c r="L3588" i="10"/>
  <c r="L3580" i="10"/>
  <c r="L3579" i="10"/>
  <c r="L3578" i="10"/>
  <c r="L3577" i="10"/>
  <c r="L3568" i="10"/>
  <c r="L3567" i="10"/>
  <c r="L3566" i="10"/>
  <c r="L3565" i="10"/>
  <c r="L3557" i="10"/>
  <c r="L3556" i="10"/>
  <c r="L3555" i="10"/>
  <c r="L3554" i="10"/>
  <c r="L3546" i="10"/>
  <c r="L3545" i="10"/>
  <c r="L3544" i="10"/>
  <c r="L3543" i="10"/>
  <c r="L3534" i="10"/>
  <c r="L3533" i="10"/>
  <c r="L3532" i="10"/>
  <c r="L3531" i="10"/>
  <c r="L3523" i="10"/>
  <c r="L3522" i="10"/>
  <c r="L3521" i="10"/>
  <c r="L3520" i="10"/>
  <c r="L3512" i="10"/>
  <c r="L3511" i="10"/>
  <c r="L3510" i="10"/>
  <c r="L3509" i="10"/>
  <c r="L3501" i="10"/>
  <c r="L3500" i="10"/>
  <c r="L3499" i="10"/>
  <c r="L3498" i="10"/>
  <c r="L3490" i="10"/>
  <c r="L3489" i="10"/>
  <c r="L3488" i="10"/>
  <c r="L3487" i="10"/>
  <c r="L3479" i="10"/>
  <c r="L3478" i="10"/>
  <c r="L3477" i="10"/>
  <c r="L3476" i="10"/>
  <c r="L3468" i="10"/>
  <c r="L3467" i="10"/>
  <c r="L3466" i="10"/>
  <c r="L3465" i="10"/>
  <c r="L3457" i="10"/>
  <c r="L3456" i="10"/>
  <c r="L3455" i="10"/>
  <c r="L3454" i="10"/>
  <c r="L3446" i="10"/>
  <c r="L3445" i="10"/>
  <c r="L3444" i="10"/>
  <c r="L3443" i="10"/>
  <c r="L3435" i="10"/>
  <c r="L3434" i="10"/>
  <c r="L3433" i="10"/>
  <c r="L3432" i="10"/>
  <c r="L3424" i="10"/>
  <c r="L3423" i="10"/>
  <c r="L3422" i="10"/>
  <c r="L3421" i="10"/>
  <c r="L3413" i="10"/>
  <c r="L3412" i="10"/>
  <c r="L3411" i="10"/>
  <c r="L3410" i="10"/>
  <c r="L3402" i="10"/>
  <c r="L3401" i="10"/>
  <c r="L3400" i="10"/>
  <c r="L3399" i="10"/>
  <c r="L3391" i="10"/>
  <c r="L3390" i="10"/>
  <c r="L3389" i="10"/>
  <c r="L3388" i="10"/>
  <c r="L3380" i="10"/>
  <c r="L3379" i="10"/>
  <c r="L3378" i="10"/>
  <c r="L3377" i="10"/>
  <c r="L3369" i="10"/>
  <c r="L3368" i="10"/>
  <c r="L3367" i="10"/>
  <c r="L3366" i="10"/>
  <c r="L3358" i="10"/>
  <c r="L3357" i="10"/>
  <c r="L3356" i="10"/>
  <c r="L3355" i="10"/>
  <c r="L3347" i="10"/>
  <c r="L3346" i="10"/>
  <c r="L3345" i="10"/>
  <c r="L3344" i="10"/>
  <c r="L3336" i="10"/>
  <c r="L3335" i="10"/>
  <c r="L3334" i="10"/>
  <c r="L3333" i="10"/>
  <c r="L3325" i="10"/>
  <c r="L3324" i="10"/>
  <c r="L3323" i="10"/>
  <c r="L3322" i="10"/>
  <c r="L3314" i="10"/>
  <c r="L3313" i="10"/>
  <c r="L3312" i="10"/>
  <c r="L3311" i="10"/>
  <c r="L3303" i="10"/>
  <c r="L3302" i="10"/>
  <c r="L3301" i="10"/>
  <c r="L3300" i="10"/>
  <c r="L3292" i="10"/>
  <c r="L3291" i="10"/>
  <c r="L3290" i="10"/>
  <c r="L3289" i="10"/>
  <c r="L3281" i="10"/>
  <c r="L3280" i="10"/>
  <c r="L3279" i="10"/>
  <c r="L3278" i="10"/>
  <c r="L3270" i="10"/>
  <c r="L3269" i="10"/>
  <c r="L3268" i="10"/>
  <c r="L3267" i="10"/>
  <c r="L3259" i="10"/>
  <c r="L3258" i="10"/>
  <c r="L3257" i="10"/>
  <c r="L3256" i="10"/>
  <c r="L3248" i="10"/>
  <c r="L3247" i="10"/>
  <c r="L3246" i="10"/>
  <c r="L3245" i="10"/>
  <c r="L3237" i="10"/>
  <c r="L3236" i="10"/>
  <c r="L3235" i="10"/>
  <c r="L3234" i="10"/>
  <c r="L3226" i="10"/>
  <c r="L3225" i="10"/>
  <c r="L3224" i="10"/>
  <c r="L3223" i="10"/>
  <c r="L3215" i="10"/>
  <c r="L3214" i="10"/>
  <c r="L3213" i="10"/>
  <c r="L3212" i="10"/>
  <c r="L3204" i="10"/>
  <c r="L3203" i="10"/>
  <c r="L3202" i="10"/>
  <c r="L3201" i="10"/>
  <c r="L3193" i="10"/>
  <c r="L3192" i="10"/>
  <c r="L3191" i="10"/>
  <c r="L3190" i="10"/>
  <c r="L3182" i="10"/>
  <c r="L3181" i="10"/>
  <c r="L3180" i="10"/>
  <c r="L3179" i="10"/>
  <c r="L3171" i="10"/>
  <c r="L3170" i="10"/>
  <c r="L3169" i="10"/>
  <c r="L3168" i="10"/>
  <c r="L3160" i="10"/>
  <c r="L3159" i="10"/>
  <c r="L3158" i="10"/>
  <c r="L3157" i="10"/>
  <c r="L3149" i="10"/>
  <c r="L3148" i="10"/>
  <c r="L3147" i="10"/>
  <c r="L3146" i="10"/>
  <c r="L3005" i="10"/>
  <c r="L3004" i="10"/>
  <c r="L3003" i="10"/>
  <c r="L3002" i="10"/>
  <c r="L2994" i="10"/>
  <c r="L2993" i="10"/>
  <c r="L2992" i="10"/>
  <c r="L2991" i="10"/>
  <c r="L2983" i="10"/>
  <c r="L2982" i="10"/>
  <c r="L2981" i="10"/>
  <c r="L2980" i="10"/>
  <c r="L2972" i="10"/>
  <c r="L2971" i="10"/>
  <c r="L2970" i="10"/>
  <c r="L2969" i="10"/>
  <c r="L2961" i="10"/>
  <c r="L2960" i="10"/>
  <c r="L2959" i="10"/>
  <c r="L2958" i="10"/>
  <c r="L2950" i="10"/>
  <c r="L2949" i="10"/>
  <c r="L2948" i="10"/>
  <c r="L2947" i="10"/>
  <c r="L2939" i="10"/>
  <c r="L2938" i="10"/>
  <c r="L2937" i="10"/>
  <c r="L2936" i="10"/>
  <c r="L2928" i="10"/>
  <c r="L2927" i="10"/>
  <c r="L2926" i="10"/>
  <c r="L2925" i="10"/>
  <c r="L2917" i="10"/>
  <c r="L2916" i="10"/>
  <c r="L2915" i="10"/>
  <c r="L2914" i="10"/>
  <c r="L2905" i="10"/>
  <c r="L2904" i="10"/>
  <c r="L2903" i="10"/>
  <c r="L2902" i="10"/>
  <c r="L2894" i="10"/>
  <c r="L2893" i="10"/>
  <c r="L2892" i="10"/>
  <c r="L2891" i="10"/>
  <c r="L2883" i="10"/>
  <c r="L2882" i="10"/>
  <c r="L2881" i="10"/>
  <c r="L2880" i="10"/>
  <c r="L2872" i="10"/>
  <c r="L2871" i="10"/>
  <c r="L2870" i="10"/>
  <c r="L2869" i="10"/>
  <c r="L2861" i="10"/>
  <c r="L2860" i="10"/>
  <c r="L2859" i="10"/>
  <c r="L2858" i="10"/>
  <c r="L2849" i="10"/>
  <c r="L2848" i="10"/>
  <c r="L2847" i="10"/>
  <c r="L2846" i="10"/>
  <c r="L2838" i="10"/>
  <c r="L2837" i="10"/>
  <c r="L2836" i="10"/>
  <c r="L2835" i="10"/>
  <c r="L2827" i="10"/>
  <c r="L2826" i="10"/>
  <c r="L2825" i="10"/>
  <c r="L2824" i="10"/>
  <c r="L2816" i="10"/>
  <c r="L2815" i="10"/>
  <c r="L2814" i="10"/>
  <c r="L2813" i="10"/>
  <c r="L2805" i="10"/>
  <c r="L2804" i="10"/>
  <c r="L2803" i="10"/>
  <c r="L2802" i="10"/>
  <c r="L2794" i="10"/>
  <c r="L2793" i="10"/>
  <c r="L2792" i="10"/>
  <c r="L2791" i="10"/>
  <c r="L2783" i="10"/>
  <c r="L2782" i="10"/>
  <c r="L2781" i="10"/>
  <c r="L2780" i="10"/>
  <c r="L2772" i="10"/>
  <c r="L2771" i="10"/>
  <c r="L2770" i="10"/>
  <c r="L2769" i="10"/>
  <c r="L2761" i="10"/>
  <c r="L2760" i="10"/>
  <c r="L2759" i="10"/>
  <c r="L2758" i="10"/>
  <c r="L2750" i="10"/>
  <c r="L2749" i="10"/>
  <c r="L2748" i="10"/>
  <c r="L2747" i="10"/>
  <c r="L2739" i="10"/>
  <c r="L2738" i="10"/>
  <c r="L2737" i="10"/>
  <c r="L2736" i="10"/>
  <c r="L2728" i="10"/>
  <c r="L2727" i="10"/>
  <c r="L2726" i="10"/>
  <c r="L2725" i="10"/>
  <c r="L2717" i="10"/>
  <c r="L2716" i="10"/>
  <c r="L2715" i="10"/>
  <c r="L2714" i="10"/>
  <c r="L2706" i="10"/>
  <c r="L2705" i="10"/>
  <c r="L2704" i="10"/>
  <c r="L2703" i="10"/>
  <c r="L2695" i="10"/>
  <c r="L2694" i="10"/>
  <c r="L2693" i="10"/>
  <c r="L2692" i="10"/>
  <c r="L2684" i="10"/>
  <c r="L2683" i="10"/>
  <c r="L2682" i="10"/>
  <c r="L2681" i="10"/>
  <c r="L2673" i="10"/>
  <c r="L2672" i="10"/>
  <c r="L2671" i="10"/>
  <c r="L2670" i="10"/>
  <c r="L2662" i="10"/>
  <c r="L2661" i="10"/>
  <c r="L2660" i="10"/>
  <c r="L2659" i="10"/>
  <c r="L2651" i="10"/>
  <c r="L2650" i="10"/>
  <c r="L2649" i="10"/>
  <c r="L2648" i="10"/>
  <c r="L2640" i="10"/>
  <c r="L2639" i="10"/>
  <c r="L2638" i="10"/>
  <c r="L2637" i="10"/>
  <c r="L2629" i="10"/>
  <c r="L2628" i="10"/>
  <c r="L2627" i="10"/>
  <c r="L2626" i="10"/>
  <c r="L2618" i="10"/>
  <c r="L2617" i="10"/>
  <c r="L2616" i="10"/>
  <c r="L2615" i="10"/>
  <c r="L2607" i="10"/>
  <c r="L2606" i="10"/>
  <c r="L2605" i="10"/>
  <c r="L2604" i="10"/>
  <c r="L2596" i="10"/>
  <c r="L2595" i="10"/>
  <c r="L2594" i="10"/>
  <c r="L2593" i="10"/>
  <c r="L2585" i="10"/>
  <c r="L2584" i="10"/>
  <c r="L2583" i="10"/>
  <c r="L2582" i="10"/>
  <c r="L2574" i="10"/>
  <c r="L2573" i="10"/>
  <c r="L2572" i="10"/>
  <c r="L2571" i="10"/>
  <c r="L2563" i="10"/>
  <c r="L2562" i="10"/>
  <c r="L2561" i="10"/>
  <c r="L2560" i="10"/>
  <c r="L2552" i="10"/>
  <c r="L2551" i="10"/>
  <c r="L2550" i="10"/>
  <c r="L2549" i="10"/>
  <c r="L2541" i="10"/>
  <c r="L2540" i="10"/>
  <c r="L2539" i="10"/>
  <c r="L2538" i="10"/>
  <c r="L2530" i="10"/>
  <c r="L2529" i="10"/>
  <c r="L2528" i="10"/>
  <c r="L2527" i="10"/>
  <c r="L2519" i="10"/>
  <c r="L2518" i="10"/>
  <c r="L2517" i="10"/>
  <c r="L2516" i="10"/>
  <c r="L2508" i="10"/>
  <c r="L2507" i="10"/>
  <c r="L2506" i="10"/>
  <c r="L2505" i="10"/>
  <c r="L2497" i="10"/>
  <c r="L2496" i="10"/>
  <c r="L2495" i="10"/>
  <c r="L2494" i="10"/>
  <c r="L2486" i="10"/>
  <c r="L2485" i="10"/>
  <c r="L2484" i="10"/>
  <c r="L2483" i="10"/>
  <c r="L2475" i="10"/>
  <c r="L2474" i="10"/>
  <c r="L2473" i="10"/>
  <c r="L2472" i="10"/>
  <c r="L2464" i="10"/>
  <c r="L2463" i="10"/>
  <c r="L2462" i="10"/>
  <c r="L2461" i="10"/>
  <c r="L2453" i="10"/>
  <c r="L2452" i="10"/>
  <c r="L2451" i="10"/>
  <c r="L2450" i="10"/>
  <c r="L2441" i="10"/>
  <c r="L2440" i="10"/>
  <c r="L2439" i="10"/>
  <c r="L2438" i="10"/>
  <c r="L2430" i="10"/>
  <c r="L2429" i="10"/>
  <c r="L2428" i="10"/>
  <c r="L2427" i="10"/>
  <c r="L2419" i="10"/>
  <c r="L2418" i="10"/>
  <c r="L2417" i="10"/>
  <c r="L2416" i="10"/>
  <c r="L2408" i="10"/>
  <c r="L2407" i="10"/>
  <c r="L2406" i="10"/>
  <c r="L2405" i="10"/>
  <c r="L2397" i="10"/>
  <c r="L2396" i="10"/>
  <c r="L2395" i="10"/>
  <c r="L2394" i="10"/>
  <c r="L2386" i="10"/>
  <c r="L2385" i="10"/>
  <c r="L2384" i="10"/>
  <c r="L2383" i="10"/>
  <c r="L2375" i="10"/>
  <c r="L2374" i="10"/>
  <c r="L2373" i="10"/>
  <c r="L2372" i="10"/>
  <c r="L2364" i="10"/>
  <c r="L2363" i="10"/>
  <c r="L2362" i="10"/>
  <c r="L2361" i="10"/>
  <c r="L2352" i="10"/>
  <c r="L2351" i="10"/>
  <c r="L2350" i="10"/>
  <c r="L2349" i="10"/>
  <c r="L2341" i="10"/>
  <c r="L2340" i="10"/>
  <c r="L2339" i="10"/>
  <c r="H220" i="18" s="1"/>
  <c r="L2338" i="10"/>
  <c r="L2330" i="10"/>
  <c r="L2329" i="10"/>
  <c r="L2328" i="10"/>
  <c r="L2327" i="10"/>
  <c r="L2319" i="10"/>
  <c r="L2318" i="10"/>
  <c r="L2317" i="10"/>
  <c r="L2316" i="10"/>
  <c r="L2308" i="10"/>
  <c r="L2307" i="10"/>
  <c r="L2306" i="10"/>
  <c r="L2305" i="10"/>
  <c r="L2297" i="10"/>
  <c r="L2296" i="10"/>
  <c r="L2295" i="10"/>
  <c r="L2294" i="10"/>
  <c r="L2286" i="10"/>
  <c r="L2285" i="10"/>
  <c r="L2284" i="10"/>
  <c r="L2283" i="10"/>
  <c r="L2275" i="10"/>
  <c r="L2274" i="10"/>
  <c r="L2273" i="10"/>
  <c r="L2272" i="10"/>
  <c r="L2264" i="10"/>
  <c r="L2263" i="10"/>
  <c r="L2262" i="10"/>
  <c r="L2261" i="10"/>
  <c r="L2253" i="10"/>
  <c r="L2252" i="10"/>
  <c r="L2251" i="10"/>
  <c r="L2250" i="10"/>
  <c r="L2242" i="10"/>
  <c r="L2241" i="10"/>
  <c r="L2240" i="10"/>
  <c r="L2239" i="10"/>
  <c r="L2231" i="10"/>
  <c r="L2230" i="10"/>
  <c r="L2229" i="10"/>
  <c r="L2228" i="10"/>
  <c r="L2220" i="10"/>
  <c r="L2219" i="10"/>
  <c r="L2218" i="10"/>
  <c r="L2217" i="10"/>
  <c r="L2209" i="10"/>
  <c r="L2208" i="10"/>
  <c r="L2207" i="10"/>
  <c r="L2206" i="10"/>
  <c r="L2198" i="10"/>
  <c r="L2197" i="10"/>
  <c r="L2196" i="10"/>
  <c r="L2195" i="10"/>
  <c r="L2187" i="10"/>
  <c r="L2186" i="10"/>
  <c r="L2185" i="10"/>
  <c r="L2184" i="10"/>
  <c r="L2176" i="10"/>
  <c r="L2175" i="10"/>
  <c r="L2174" i="10"/>
  <c r="L2173" i="10"/>
  <c r="L2165" i="10"/>
  <c r="L2164" i="10"/>
  <c r="L2163" i="10"/>
  <c r="L2162" i="10"/>
  <c r="L2154" i="10"/>
  <c r="L2153" i="10"/>
  <c r="L2152" i="10"/>
  <c r="L2151" i="10"/>
  <c r="L2141" i="10"/>
  <c r="L2140" i="10"/>
  <c r="L2139" i="10"/>
  <c r="L2138" i="10"/>
  <c r="L2130" i="10"/>
  <c r="L2129" i="10"/>
  <c r="L2084" i="10"/>
  <c r="L2083" i="10"/>
  <c r="L2082" i="10"/>
  <c r="L2081" i="10"/>
  <c r="L2073" i="10"/>
  <c r="L2072" i="10"/>
  <c r="L2071" i="10"/>
  <c r="L2070" i="10"/>
  <c r="L2062" i="10"/>
  <c r="L2061" i="10"/>
  <c r="L2060" i="10"/>
  <c r="L2059" i="10"/>
  <c r="L2051" i="10"/>
  <c r="L2050" i="10"/>
  <c r="L2049" i="10"/>
  <c r="L2048" i="10"/>
  <c r="L2040" i="10"/>
  <c r="L2039" i="10"/>
  <c r="L2038" i="10"/>
  <c r="L2037" i="10"/>
  <c r="L2029" i="10"/>
  <c r="L2028" i="10"/>
  <c r="L2027" i="10"/>
  <c r="L2026" i="10"/>
  <c r="L2018" i="10"/>
  <c r="L2017" i="10"/>
  <c r="L2016" i="10"/>
  <c r="L2015" i="10"/>
  <c r="L2007" i="10"/>
  <c r="L2006" i="10"/>
  <c r="L2005" i="10"/>
  <c r="L2004" i="10"/>
  <c r="L1996" i="10"/>
  <c r="L1995" i="10"/>
  <c r="L1994" i="10"/>
  <c r="L1993" i="10"/>
  <c r="L1985" i="10"/>
  <c r="L1984" i="10"/>
  <c r="L1983" i="10"/>
  <c r="L1982" i="10"/>
  <c r="L1974" i="10"/>
  <c r="L1973" i="10"/>
  <c r="L1972" i="10"/>
  <c r="L1971" i="10"/>
  <c r="L1963" i="10"/>
  <c r="L1962" i="10"/>
  <c r="L1961" i="10"/>
  <c r="L1960" i="10"/>
  <c r="L1952" i="10"/>
  <c r="L1951" i="10"/>
  <c r="L1950" i="10"/>
  <c r="L1949" i="10"/>
  <c r="L1941" i="10"/>
  <c r="L1940" i="10"/>
  <c r="L1939" i="10"/>
  <c r="L1938" i="10"/>
  <c r="L1930" i="10"/>
  <c r="L1929" i="10"/>
  <c r="L1928" i="10"/>
  <c r="L1927" i="10"/>
  <c r="L1919" i="10"/>
  <c r="L1918" i="10"/>
  <c r="L1917" i="10"/>
  <c r="L1916" i="10"/>
  <c r="L1908" i="10"/>
  <c r="L1907" i="10"/>
  <c r="L1906" i="10"/>
  <c r="L1905" i="10"/>
  <c r="L1897" i="10"/>
  <c r="L1896" i="10"/>
  <c r="L1895" i="10"/>
  <c r="L1894" i="10"/>
  <c r="L1886" i="10"/>
  <c r="L1885" i="10"/>
  <c r="L1884" i="10"/>
  <c r="L1883" i="10"/>
  <c r="L1875" i="10"/>
  <c r="L1874" i="10"/>
  <c r="L1873" i="10"/>
  <c r="L1872" i="10"/>
  <c r="L1864" i="10"/>
  <c r="L1863" i="10"/>
  <c r="L1862" i="10"/>
  <c r="L1861" i="10"/>
  <c r="L1853" i="10"/>
  <c r="L1852" i="10"/>
  <c r="L1851" i="10"/>
  <c r="L1850" i="10"/>
  <c r="L1842" i="10"/>
  <c r="L1841" i="10"/>
  <c r="L1840" i="10"/>
  <c r="L1839" i="10"/>
  <c r="L1831" i="10"/>
  <c r="L1830" i="10"/>
  <c r="L1829" i="10"/>
  <c r="L1828" i="10"/>
  <c r="L1820" i="10"/>
  <c r="L1819" i="10"/>
  <c r="L1818" i="10"/>
  <c r="L1817" i="10"/>
  <c r="L1809" i="10"/>
  <c r="L1808" i="10"/>
  <c r="L1807" i="10"/>
  <c r="L1806" i="10"/>
  <c r="L1798" i="10"/>
  <c r="L1797" i="10"/>
  <c r="L1796" i="10"/>
  <c r="L1795" i="10"/>
  <c r="L1787" i="10"/>
  <c r="L1786" i="10"/>
  <c r="L1785" i="10"/>
  <c r="L1784" i="10"/>
  <c r="L1776" i="10"/>
  <c r="L1775" i="10"/>
  <c r="L1774" i="10"/>
  <c r="L1773" i="10"/>
  <c r="L1764" i="10"/>
  <c r="L1763" i="10"/>
  <c r="L1762" i="10"/>
  <c r="L1761" i="10"/>
  <c r="L1753" i="10"/>
  <c r="L1752" i="10"/>
  <c r="L1751" i="10"/>
  <c r="L1750" i="10"/>
  <c r="L1742" i="10"/>
  <c r="L1741" i="10"/>
  <c r="L1740" i="10"/>
  <c r="L1739" i="10"/>
  <c r="L1731" i="10"/>
  <c r="L1730" i="10"/>
  <c r="L1729" i="10"/>
  <c r="L1728" i="10"/>
  <c r="L1709" i="10"/>
  <c r="L1708" i="10"/>
  <c r="L1707" i="10"/>
  <c r="L1706" i="10"/>
  <c r="L1698" i="10"/>
  <c r="L1697" i="10"/>
  <c r="L1696" i="10"/>
  <c r="L1695" i="10"/>
  <c r="L1687" i="10"/>
  <c r="L1686" i="10"/>
  <c r="L1685" i="10"/>
  <c r="L1684" i="10"/>
  <c r="L1676" i="10"/>
  <c r="L1675" i="10"/>
  <c r="L1674" i="10"/>
  <c r="L1673" i="10"/>
  <c r="L1665" i="10"/>
  <c r="L1664" i="10"/>
  <c r="L1663" i="10"/>
  <c r="L1662" i="10"/>
  <c r="L1654" i="10"/>
  <c r="L1653" i="10"/>
  <c r="L1652" i="10"/>
  <c r="L1651" i="10"/>
  <c r="L1643" i="10"/>
  <c r="L1642" i="10"/>
  <c r="L1641" i="10"/>
  <c r="L1640" i="10"/>
  <c r="L1632" i="10"/>
  <c r="L1631" i="10"/>
  <c r="L1630" i="10"/>
  <c r="L1629" i="10"/>
  <c r="L1620" i="10"/>
  <c r="L1619" i="10"/>
  <c r="L1618" i="10"/>
  <c r="L1617" i="10"/>
  <c r="L1608" i="10"/>
  <c r="L1607" i="10"/>
  <c r="L1606" i="10"/>
  <c r="L1605" i="10"/>
  <c r="L1597" i="10"/>
  <c r="L1596" i="10"/>
  <c r="L1595" i="10"/>
  <c r="L1594" i="10"/>
  <c r="L1586" i="10"/>
  <c r="L1585" i="10"/>
  <c r="L1584" i="10"/>
  <c r="L1583" i="10"/>
  <c r="L1575" i="10"/>
  <c r="L1574" i="10"/>
  <c r="L1573" i="10"/>
  <c r="L1572" i="10"/>
  <c r="L1564" i="10"/>
  <c r="L1563" i="10"/>
  <c r="L1562" i="10"/>
  <c r="L1561" i="10"/>
  <c r="L1553" i="10"/>
  <c r="L1552" i="10"/>
  <c r="L1551" i="10"/>
  <c r="L1550" i="10"/>
  <c r="L1542" i="10"/>
  <c r="L1541" i="10"/>
  <c r="L1540" i="10"/>
  <c r="L1539" i="10"/>
  <c r="L1531" i="10"/>
  <c r="L1530" i="10"/>
  <c r="L1529" i="10"/>
  <c r="L1528" i="10"/>
  <c r="L1520" i="10"/>
  <c r="L1519" i="10"/>
  <c r="L1518" i="10"/>
  <c r="L1517" i="10"/>
  <c r="L1509" i="10"/>
  <c r="L1508" i="10"/>
  <c r="L1507" i="10"/>
  <c r="L1506" i="10"/>
  <c r="L1498" i="10"/>
  <c r="L1497" i="10"/>
  <c r="L1496" i="10"/>
  <c r="L1495" i="10"/>
  <c r="L1487" i="10"/>
  <c r="L1486" i="10"/>
  <c r="L1485" i="10"/>
  <c r="L1484" i="10"/>
  <c r="L1474" i="10"/>
  <c r="L1473" i="10"/>
  <c r="L1472" i="10"/>
  <c r="L1471" i="10"/>
  <c r="L1463" i="10"/>
  <c r="L1462" i="10"/>
  <c r="L1461" i="10"/>
  <c r="L1460" i="10"/>
  <c r="L1452" i="10"/>
  <c r="L1451" i="10"/>
  <c r="L1450" i="10"/>
  <c r="L1449" i="10"/>
  <c r="L1441" i="10"/>
  <c r="L1440" i="10"/>
  <c r="L1439" i="10"/>
  <c r="L1438" i="10"/>
  <c r="L1430" i="10"/>
  <c r="L1429" i="10"/>
  <c r="L1428" i="10"/>
  <c r="L1427" i="10"/>
  <c r="L1418" i="10"/>
  <c r="L1417" i="10"/>
  <c r="L1416" i="10"/>
  <c r="L1415" i="10"/>
  <c r="L1407" i="10"/>
  <c r="L1406" i="10"/>
  <c r="L1405" i="10"/>
  <c r="L1404" i="10"/>
  <c r="L1396" i="10"/>
  <c r="L1395" i="10"/>
  <c r="L1394" i="10"/>
  <c r="L1393" i="10"/>
  <c r="L1385" i="10"/>
  <c r="L1384" i="10"/>
  <c r="L1383" i="10"/>
  <c r="L1382" i="10"/>
  <c r="L1373" i="10"/>
  <c r="L1372" i="10"/>
  <c r="L1371" i="10"/>
  <c r="L1370" i="10"/>
  <c r="L1362" i="10"/>
  <c r="L1361" i="10"/>
  <c r="L1360" i="10"/>
  <c r="L1359" i="10"/>
  <c r="L1351" i="10"/>
  <c r="L1350" i="10"/>
  <c r="L1349" i="10"/>
  <c r="L1348" i="10"/>
  <c r="L1340" i="10"/>
  <c r="L1339" i="10"/>
  <c r="L1338" i="10"/>
  <c r="L1337" i="10"/>
  <c r="L1329" i="10"/>
  <c r="L1328" i="10"/>
  <c r="L1327" i="10"/>
  <c r="L1326" i="10"/>
  <c r="L1318" i="10"/>
  <c r="L1317" i="10"/>
  <c r="L1316" i="10"/>
  <c r="L1315" i="10"/>
  <c r="L1307" i="10"/>
  <c r="L1306" i="10"/>
  <c r="L1305" i="10"/>
  <c r="L1304" i="10"/>
  <c r="L1296" i="10"/>
  <c r="L1295" i="10"/>
  <c r="L1294" i="10"/>
  <c r="L1293" i="10"/>
  <c r="L1285" i="10"/>
  <c r="L1284" i="10"/>
  <c r="L1283" i="10"/>
  <c r="L1282" i="10"/>
  <c r="L1263" i="10"/>
  <c r="L1262" i="10"/>
  <c r="L1261" i="10"/>
  <c r="L1260" i="10"/>
  <c r="L1251" i="10"/>
  <c r="L1250" i="10"/>
  <c r="L1249" i="10"/>
  <c r="L1248" i="10"/>
  <c r="L1240" i="10"/>
  <c r="L1239" i="10"/>
  <c r="L1238" i="10"/>
  <c r="L1237" i="10"/>
  <c r="L1229" i="10"/>
  <c r="L1228" i="10"/>
  <c r="L1227" i="10"/>
  <c r="L1226" i="10"/>
  <c r="L1217" i="10"/>
  <c r="L1216" i="10"/>
  <c r="L1215" i="10"/>
  <c r="L1214" i="10"/>
  <c r="L1206" i="10"/>
  <c r="L1205" i="10"/>
  <c r="L1204" i="10"/>
  <c r="L1203" i="10"/>
  <c r="L1195" i="10"/>
  <c r="L1194" i="10"/>
  <c r="L1193" i="10"/>
  <c r="L1192" i="10"/>
  <c r="L1184" i="10"/>
  <c r="L1183" i="10"/>
  <c r="L1182" i="10"/>
  <c r="L1181" i="10"/>
  <c r="L1173" i="10"/>
  <c r="L1172" i="10"/>
  <c r="L1171" i="10"/>
  <c r="L1170" i="10"/>
  <c r="L1161" i="10"/>
  <c r="L1160" i="10"/>
  <c r="L1159" i="10"/>
  <c r="L1158" i="10"/>
  <c r="L1150" i="10"/>
  <c r="L1149" i="10"/>
  <c r="L1148" i="10"/>
  <c r="L1147" i="10"/>
  <c r="L1139" i="10"/>
  <c r="L1138" i="10"/>
  <c r="L1137" i="10"/>
  <c r="L1136" i="10"/>
  <c r="L1128" i="10"/>
  <c r="L1127" i="10"/>
  <c r="L1126" i="10"/>
  <c r="L1125" i="10"/>
  <c r="L1116" i="10"/>
  <c r="L1115" i="10"/>
  <c r="L1114" i="10"/>
  <c r="L1113" i="10"/>
  <c r="L1105" i="10"/>
  <c r="L1104" i="10"/>
  <c r="L1103" i="10"/>
  <c r="L1102" i="10"/>
  <c r="L1094" i="10"/>
  <c r="L1093" i="10"/>
  <c r="L1092" i="10"/>
  <c r="L1091" i="10"/>
  <c r="L1083" i="10"/>
  <c r="L1082" i="10"/>
  <c r="L1081" i="10"/>
  <c r="L1080" i="10"/>
  <c r="L1072" i="10"/>
  <c r="L1071" i="10"/>
  <c r="L1070" i="10"/>
  <c r="L1069" i="10"/>
  <c r="L1061" i="10"/>
  <c r="L1060" i="10"/>
  <c r="L1059" i="10"/>
  <c r="L1058" i="10"/>
  <c r="L1050" i="10"/>
  <c r="L1049" i="10"/>
  <c r="L1048" i="10"/>
  <c r="L1047" i="10"/>
  <c r="L1039" i="10"/>
  <c r="L1038" i="10"/>
  <c r="L1037" i="10"/>
  <c r="L1036" i="10"/>
  <c r="L1026" i="10"/>
  <c r="L1025" i="10"/>
  <c r="L1024" i="10"/>
  <c r="L1023" i="10"/>
  <c r="L1022" i="10"/>
  <c r="L1021" i="10"/>
  <c r="L1020" i="10"/>
  <c r="L1015" i="10"/>
  <c r="L1014" i="10"/>
  <c r="L1013" i="10"/>
  <c r="L1012" i="10"/>
  <c r="L1011" i="10"/>
  <c r="L1010" i="10"/>
  <c r="L1009" i="10"/>
  <c r="L1004" i="10"/>
  <c r="L1003" i="10"/>
  <c r="L1002" i="10"/>
  <c r="L1001" i="10"/>
  <c r="L1000" i="10"/>
  <c r="L999" i="10"/>
  <c r="L998" i="10"/>
  <c r="L993" i="10"/>
  <c r="L992" i="10"/>
  <c r="L991" i="10"/>
  <c r="L990" i="10"/>
  <c r="L989" i="10"/>
  <c r="L988" i="10"/>
  <c r="L987" i="10"/>
  <c r="L982" i="10"/>
  <c r="L981" i="10"/>
  <c r="L980" i="10"/>
  <c r="L979" i="10"/>
  <c r="L978" i="10"/>
  <c r="L977" i="10"/>
  <c r="L976" i="10"/>
  <c r="L971" i="10"/>
  <c r="L970" i="10"/>
  <c r="L969" i="10"/>
  <c r="L968" i="10"/>
  <c r="L967" i="10"/>
  <c r="L966" i="10"/>
  <c r="L965" i="10"/>
  <c r="L960" i="10"/>
  <c r="L959" i="10"/>
  <c r="L958" i="10"/>
  <c r="L957" i="10"/>
  <c r="L956" i="10"/>
  <c r="L955" i="10"/>
  <c r="L954" i="10"/>
  <c r="L949" i="10"/>
  <c r="L948" i="10"/>
  <c r="L947" i="10"/>
  <c r="L946" i="10"/>
  <c r="L945" i="10"/>
  <c r="L944" i="10"/>
  <c r="L943" i="10"/>
  <c r="L938" i="10"/>
  <c r="L937" i="10"/>
  <c r="L936" i="10"/>
  <c r="L935" i="10"/>
  <c r="L934" i="10"/>
  <c r="L933" i="10"/>
  <c r="L932" i="10"/>
  <c r="L927" i="10"/>
  <c r="L926" i="10"/>
  <c r="L925" i="10"/>
  <c r="L924" i="10"/>
  <c r="L923" i="10"/>
  <c r="L922" i="10"/>
  <c r="L921" i="10"/>
  <c r="L916" i="10"/>
  <c r="L915" i="10"/>
  <c r="L914" i="10"/>
  <c r="L913" i="10"/>
  <c r="L912" i="10"/>
  <c r="L911" i="10"/>
  <c r="L910" i="10"/>
  <c r="L905" i="10"/>
  <c r="L904" i="10"/>
  <c r="L903" i="10"/>
  <c r="L902" i="10"/>
  <c r="L901" i="10"/>
  <c r="L900" i="10"/>
  <c r="L899" i="10"/>
  <c r="L894" i="10"/>
  <c r="L893" i="10"/>
  <c r="L892" i="10"/>
  <c r="L891" i="10"/>
  <c r="L890" i="10"/>
  <c r="L889" i="10"/>
  <c r="L888" i="10"/>
  <c r="L883" i="10"/>
  <c r="L882" i="10"/>
  <c r="L881" i="10"/>
  <c r="L880" i="10"/>
  <c r="L879" i="10"/>
  <c r="L878" i="10"/>
  <c r="L877" i="10"/>
  <c r="L872" i="10"/>
  <c r="L871" i="10"/>
  <c r="L870" i="10"/>
  <c r="L869" i="10"/>
  <c r="L868" i="10"/>
  <c r="L867" i="10"/>
  <c r="L866" i="10"/>
  <c r="L861" i="10"/>
  <c r="L860" i="10"/>
  <c r="L859" i="10"/>
  <c r="L858" i="10"/>
  <c r="L857" i="10"/>
  <c r="L856" i="10"/>
  <c r="L855" i="10"/>
  <c r="L850" i="10"/>
  <c r="L849" i="10"/>
  <c r="L848" i="10"/>
  <c r="L847" i="10"/>
  <c r="L846" i="10"/>
  <c r="L845" i="10"/>
  <c r="L844" i="10"/>
  <c r="L839" i="10"/>
  <c r="L838" i="10"/>
  <c r="L837" i="10"/>
  <c r="L836" i="10"/>
  <c r="L835" i="10"/>
  <c r="L834" i="10"/>
  <c r="L833" i="10"/>
  <c r="L827" i="10"/>
  <c r="L826" i="10"/>
  <c r="L825" i="10"/>
  <c r="L824" i="10"/>
  <c r="L823" i="10"/>
  <c r="L822" i="10"/>
  <c r="L821" i="10"/>
  <c r="L816" i="10"/>
  <c r="L815" i="10"/>
  <c r="L814" i="10"/>
  <c r="L813" i="10"/>
  <c r="L812" i="10"/>
  <c r="L811" i="10"/>
  <c r="L810" i="10"/>
  <c r="L805" i="10"/>
  <c r="L804" i="10"/>
  <c r="L803" i="10"/>
  <c r="L802" i="10"/>
  <c r="L801" i="10"/>
  <c r="L800" i="10"/>
  <c r="L799" i="10"/>
  <c r="L794" i="10"/>
  <c r="L793" i="10"/>
  <c r="L792" i="10"/>
  <c r="L791" i="10"/>
  <c r="L790" i="10"/>
  <c r="L789" i="10"/>
  <c r="L788" i="10"/>
  <c r="L783" i="10"/>
  <c r="L782" i="10"/>
  <c r="L781" i="10"/>
  <c r="L780" i="10"/>
  <c r="L779" i="10"/>
  <c r="L778" i="10"/>
  <c r="L777" i="10"/>
  <c r="L772" i="10"/>
  <c r="L771" i="10"/>
  <c r="L770" i="10"/>
  <c r="L769" i="10"/>
  <c r="L768" i="10"/>
  <c r="L767" i="10"/>
  <c r="L766" i="10"/>
  <c r="L760" i="10"/>
  <c r="L759" i="10"/>
  <c r="L758" i="10"/>
  <c r="L757" i="10"/>
  <c r="L756" i="10"/>
  <c r="L755" i="10"/>
  <c r="L754" i="10"/>
  <c r="L749" i="10"/>
  <c r="L748" i="10"/>
  <c r="L747" i="10"/>
  <c r="L746" i="10"/>
  <c r="L745" i="10"/>
  <c r="L744" i="10"/>
  <c r="L743" i="10"/>
  <c r="L738" i="10"/>
  <c r="L737" i="10"/>
  <c r="L736" i="10"/>
  <c r="L735" i="10"/>
  <c r="L734" i="10"/>
  <c r="L733" i="10"/>
  <c r="L732" i="10"/>
  <c r="L725" i="10"/>
  <c r="L724" i="10"/>
  <c r="L723" i="10"/>
  <c r="L722" i="10"/>
  <c r="L721" i="10"/>
  <c r="L720" i="10"/>
  <c r="L719" i="10"/>
  <c r="L714" i="10"/>
  <c r="L713" i="10"/>
  <c r="L712" i="10"/>
  <c r="L711" i="10"/>
  <c r="L710" i="10"/>
  <c r="L709" i="10"/>
  <c r="L708" i="10"/>
  <c r="L703" i="10"/>
  <c r="L702" i="10"/>
  <c r="L701" i="10"/>
  <c r="L700" i="10"/>
  <c r="L699" i="10"/>
  <c r="L698" i="10"/>
  <c r="L697" i="10"/>
  <c r="L692" i="10"/>
  <c r="L691" i="10"/>
  <c r="L690" i="10"/>
  <c r="L689" i="10"/>
  <c r="L688" i="10"/>
  <c r="L687" i="10"/>
  <c r="L686" i="10"/>
  <c r="L681" i="10"/>
  <c r="L680" i="10"/>
  <c r="L679" i="10"/>
  <c r="L678" i="10"/>
  <c r="L677" i="10"/>
  <c r="L676" i="10"/>
  <c r="L675" i="10"/>
  <c r="L670" i="10"/>
  <c r="L669" i="10"/>
  <c r="L668" i="10"/>
  <c r="L667" i="10"/>
  <c r="L666" i="10"/>
  <c r="L665" i="10"/>
  <c r="L664" i="10"/>
  <c r="L659" i="10"/>
  <c r="L658" i="10"/>
  <c r="L657" i="10"/>
  <c r="L656" i="10"/>
  <c r="L655" i="10"/>
  <c r="L654" i="10"/>
  <c r="L653" i="10"/>
  <c r="L648" i="10"/>
  <c r="L647" i="10"/>
  <c r="L646" i="10"/>
  <c r="L645" i="10"/>
  <c r="L644" i="10"/>
  <c r="L643" i="10"/>
  <c r="L642" i="10"/>
  <c r="L637" i="10"/>
  <c r="L636" i="10"/>
  <c r="L635" i="10"/>
  <c r="L634" i="10"/>
  <c r="L633" i="10"/>
  <c r="L632" i="10"/>
  <c r="L631" i="10"/>
  <c r="L626" i="10"/>
  <c r="L625" i="10"/>
  <c r="L624" i="10"/>
  <c r="L623" i="10"/>
  <c r="L622" i="10"/>
  <c r="L621" i="10"/>
  <c r="L620" i="10"/>
  <c r="L615" i="10"/>
  <c r="L614" i="10"/>
  <c r="L613" i="10"/>
  <c r="L612" i="10"/>
  <c r="L611" i="10"/>
  <c r="L610" i="10"/>
  <c r="L609" i="10"/>
  <c r="L604" i="10"/>
  <c r="L603" i="10"/>
  <c r="L602" i="10"/>
  <c r="L601" i="10"/>
  <c r="L600" i="10"/>
  <c r="L599" i="10"/>
  <c r="L598" i="10"/>
  <c r="L593" i="10"/>
  <c r="L592" i="10"/>
  <c r="L591" i="10"/>
  <c r="L590" i="10"/>
  <c r="L589" i="10"/>
  <c r="L588" i="10"/>
  <c r="L587" i="10"/>
  <c r="L582" i="10"/>
  <c r="L581" i="10"/>
  <c r="L580" i="10"/>
  <c r="L579" i="10"/>
  <c r="L578" i="10"/>
  <c r="L577" i="10"/>
  <c r="L576" i="10"/>
  <c r="L571" i="10"/>
  <c r="L570" i="10"/>
  <c r="L569" i="10"/>
  <c r="L567" i="10"/>
  <c r="L566" i="10"/>
  <c r="L565" i="10"/>
  <c r="L560" i="10"/>
  <c r="L559" i="10"/>
  <c r="L558" i="10"/>
  <c r="L557" i="10"/>
  <c r="L556" i="10"/>
  <c r="L555" i="10"/>
  <c r="L554" i="10"/>
  <c r="L549" i="10"/>
  <c r="L548" i="10"/>
  <c r="L547" i="10"/>
  <c r="L546" i="10"/>
  <c r="L545" i="10"/>
  <c r="L544" i="10"/>
  <c r="L543" i="10"/>
  <c r="L538" i="10"/>
  <c r="L537" i="10"/>
  <c r="L536" i="10"/>
  <c r="L535" i="10"/>
  <c r="L534" i="10"/>
  <c r="L533" i="10"/>
  <c r="L532" i="10"/>
  <c r="L527" i="10"/>
  <c r="L526" i="10"/>
  <c r="L525" i="10"/>
  <c r="L524" i="10"/>
  <c r="L523" i="10"/>
  <c r="L522" i="10"/>
  <c r="L521" i="10"/>
  <c r="L516" i="10"/>
  <c r="L515" i="10"/>
  <c r="L514" i="10"/>
  <c r="L513" i="10"/>
  <c r="L512" i="10"/>
  <c r="L511" i="10"/>
  <c r="L510" i="10"/>
  <c r="L505" i="10"/>
  <c r="L504" i="10"/>
  <c r="L503" i="10"/>
  <c r="L502" i="10"/>
  <c r="L501" i="10"/>
  <c r="L500" i="10"/>
  <c r="L499" i="10"/>
  <c r="L494" i="10"/>
  <c r="L493" i="10"/>
  <c r="L492" i="10"/>
  <c r="L491" i="10"/>
  <c r="L490" i="10"/>
  <c r="L489" i="10"/>
  <c r="L488" i="10"/>
  <c r="L483" i="10"/>
  <c r="L482" i="10"/>
  <c r="L481" i="10"/>
  <c r="L480" i="10"/>
  <c r="L479" i="10"/>
  <c r="L478" i="10"/>
  <c r="L477" i="10"/>
  <c r="L467" i="10"/>
  <c r="L468" i="10"/>
  <c r="L469" i="10"/>
  <c r="L470" i="10"/>
  <c r="L471" i="10"/>
  <c r="L472" i="10"/>
  <c r="L466" i="10"/>
  <c r="L456" i="10"/>
  <c r="L457" i="10"/>
  <c r="L458" i="10"/>
  <c r="L459" i="10"/>
  <c r="L460" i="10"/>
  <c r="L461" i="10"/>
  <c r="L455" i="10"/>
  <c r="L445" i="10"/>
  <c r="L446" i="10"/>
  <c r="L447" i="10"/>
  <c r="L448" i="10"/>
  <c r="L449" i="10"/>
  <c r="L450" i="10"/>
  <c r="L444" i="10"/>
  <c r="L434" i="10"/>
  <c r="L435" i="10"/>
  <c r="L436" i="10"/>
  <c r="L437" i="10"/>
  <c r="L438" i="10"/>
  <c r="L439" i="10"/>
  <c r="L433" i="10"/>
  <c r="L423" i="10"/>
  <c r="L424" i="10"/>
  <c r="L425" i="10"/>
  <c r="L426" i="10"/>
  <c r="L427" i="10"/>
  <c r="L428" i="10"/>
  <c r="L422" i="10"/>
  <c r="L412" i="10"/>
  <c r="L413" i="10"/>
  <c r="L414" i="10"/>
  <c r="L415" i="10"/>
  <c r="L416" i="10"/>
  <c r="L417" i="10"/>
  <c r="L411" i="10"/>
  <c r="L401" i="10"/>
  <c r="L402" i="10"/>
  <c r="L403" i="10"/>
  <c r="L404" i="10"/>
  <c r="L405" i="10"/>
  <c r="L406" i="10"/>
  <c r="L400" i="10"/>
  <c r="L390" i="10"/>
  <c r="L391" i="10"/>
  <c r="L392" i="10"/>
  <c r="L393" i="10"/>
  <c r="L394" i="10"/>
  <c r="L395" i="10"/>
  <c r="L389" i="10"/>
  <c r="L379" i="10"/>
  <c r="L380" i="10"/>
  <c r="L381" i="10"/>
  <c r="L382" i="10"/>
  <c r="L383" i="10"/>
  <c r="L384" i="10"/>
  <c r="L378" i="10"/>
  <c r="L368" i="10"/>
  <c r="L369" i="10"/>
  <c r="L370" i="10"/>
  <c r="L371" i="10"/>
  <c r="L372" i="10"/>
  <c r="L373" i="10"/>
  <c r="L367" i="10"/>
  <c r="L345" i="10"/>
  <c r="L346" i="10"/>
  <c r="L347" i="10"/>
  <c r="L348" i="10"/>
  <c r="L349" i="10"/>
  <c r="L350" i="10"/>
  <c r="L344" i="10"/>
  <c r="L334" i="10"/>
  <c r="L335" i="10"/>
  <c r="L336" i="10"/>
  <c r="L337" i="10"/>
  <c r="L338" i="10"/>
  <c r="L339" i="10"/>
  <c r="L333" i="10"/>
  <c r="L323" i="10"/>
  <c r="L324" i="10"/>
  <c r="L325" i="10"/>
  <c r="L326" i="10"/>
  <c r="L327" i="10"/>
  <c r="L328" i="10"/>
  <c r="L322" i="10"/>
  <c r="L312" i="10"/>
  <c r="L313" i="10"/>
  <c r="L314" i="10"/>
  <c r="L315" i="10"/>
  <c r="L316" i="10"/>
  <c r="L317" i="10"/>
  <c r="L311" i="10"/>
  <c r="L23" i="10"/>
  <c r="L2642" i="10"/>
  <c r="D685" i="2"/>
  <c r="G685" i="2"/>
  <c r="H685" i="2" s="1"/>
  <c r="C685" i="2"/>
  <c r="G676" i="2"/>
  <c r="H676" i="2" s="1"/>
  <c r="D676" i="2"/>
  <c r="C676" i="2"/>
  <c r="G359" i="2"/>
  <c r="F359" i="2"/>
  <c r="D359" i="2"/>
  <c r="C359" i="2"/>
  <c r="E2424" i="2"/>
  <c r="F2424" i="2" s="1"/>
  <c r="E2410" i="2"/>
  <c r="F2410" i="2" s="1"/>
  <c r="E2396" i="2"/>
  <c r="E2369" i="2"/>
  <c r="E2382" i="2"/>
  <c r="F2382" i="2" s="1"/>
  <c r="D250" i="18"/>
  <c r="F2348" i="2"/>
  <c r="F2347" i="2"/>
  <c r="F2346" i="2"/>
  <c r="F2345" i="2"/>
  <c r="F2344" i="2"/>
  <c r="F2342" i="2"/>
  <c r="F2341" i="2"/>
  <c r="F2290" i="2"/>
  <c r="F2248" i="2"/>
  <c r="F2241" i="2"/>
  <c r="F2234" i="2"/>
  <c r="F2227" i="2"/>
  <c r="F2215" i="2"/>
  <c r="F2214" i="2"/>
  <c r="F2213" i="2"/>
  <c r="F2208" i="2"/>
  <c r="F2161" i="2"/>
  <c r="F2137" i="2"/>
  <c r="F2123" i="2"/>
  <c r="F2108" i="2"/>
  <c r="F2060" i="2"/>
  <c r="F2045" i="2"/>
  <c r="F2027" i="2"/>
  <c r="F1797" i="2"/>
  <c r="F1796" i="2"/>
  <c r="F1791" i="2"/>
  <c r="F1790" i="2"/>
  <c r="F1789" i="2"/>
  <c r="F1776" i="2"/>
  <c r="F1773" i="2"/>
  <c r="F1765" i="2"/>
  <c r="F1748" i="2"/>
  <c r="F1729" i="2"/>
  <c r="F1721" i="2"/>
  <c r="F1704" i="2"/>
  <c r="F1687" i="2"/>
  <c r="F1624" i="2"/>
  <c r="F1623" i="2"/>
  <c r="F1614" i="2"/>
  <c r="F1613" i="2"/>
  <c r="F1604" i="2"/>
  <c r="F1603" i="2"/>
  <c r="F1594" i="2"/>
  <c r="F1593" i="2"/>
  <c r="F1584" i="2"/>
  <c r="F1583" i="2"/>
  <c r="F1574" i="2"/>
  <c r="F1573" i="2"/>
  <c r="F1564" i="2"/>
  <c r="F1563" i="2"/>
  <c r="F1463" i="2"/>
  <c r="F1469" i="2"/>
  <c r="F1475" i="2"/>
  <c r="F1481" i="2"/>
  <c r="F1488" i="2"/>
  <c r="F1495" i="2"/>
  <c r="F1457" i="2"/>
  <c r="F1449" i="2"/>
  <c r="F1433" i="2"/>
  <c r="F1432" i="2"/>
  <c r="F1419" i="2"/>
  <c r="F1426" i="2"/>
  <c r="F1345" i="2"/>
  <c r="F1330" i="2"/>
  <c r="F1328" i="2"/>
  <c r="F1320" i="2"/>
  <c r="F1319" i="2"/>
  <c r="F1306" i="2"/>
  <c r="F1284" i="2"/>
  <c r="F1259" i="2"/>
  <c r="F1243" i="2"/>
  <c r="F1228" i="2"/>
  <c r="F1068" i="2"/>
  <c r="F1067" i="2"/>
  <c r="F1044" i="2"/>
  <c r="F377" i="2"/>
  <c r="F376" i="2"/>
  <c r="F341" i="2"/>
  <c r="F336" i="2"/>
  <c r="F335" i="2"/>
  <c r="F321" i="2"/>
  <c r="F308" i="2"/>
  <c r="F245" i="2"/>
  <c r="F2480" i="2"/>
  <c r="F2466" i="2"/>
  <c r="F2458" i="2"/>
  <c r="F2459" i="2"/>
  <c r="F2450" i="2"/>
  <c r="F2380" i="2"/>
  <c r="F2381" i="2"/>
  <c r="F2502" i="2"/>
  <c r="F2501" i="2"/>
  <c r="F2500" i="2"/>
  <c r="F2499" i="2"/>
  <c r="F2497" i="2"/>
  <c r="F2496" i="2"/>
  <c r="F2495" i="2"/>
  <c r="F2489" i="2"/>
  <c r="F2488" i="2"/>
  <c r="F2487" i="2"/>
  <c r="F2485" i="2"/>
  <c r="F2483" i="2"/>
  <c r="F2481" i="2"/>
  <c r="F2467" i="2"/>
  <c r="F2475" i="2"/>
  <c r="F2474" i="2"/>
  <c r="F2473" i="2"/>
  <c r="F2471" i="2"/>
  <c r="F2469" i="2"/>
  <c r="F2452" i="2"/>
  <c r="F2451" i="2"/>
  <c r="F2443" i="2"/>
  <c r="F2457" i="2"/>
  <c r="F2456" i="2"/>
  <c r="F2455" i="2"/>
  <c r="F2454" i="2"/>
  <c r="F2442" i="2"/>
  <c r="F2453" i="2"/>
  <c r="F2439" i="2"/>
  <c r="F2441" i="2"/>
  <c r="F2440" i="2"/>
  <c r="F2437" i="2"/>
  <c r="F2429" i="2"/>
  <c r="F2428" i="2"/>
  <c r="F2427" i="2"/>
  <c r="F2426" i="2"/>
  <c r="F2425" i="2"/>
  <c r="F2423" i="2"/>
  <c r="F2415" i="2"/>
  <c r="F2414" i="2"/>
  <c r="F2413" i="2"/>
  <c r="F2412" i="2"/>
  <c r="F2411" i="2"/>
  <c r="F2409" i="2"/>
  <c r="F2401" i="2"/>
  <c r="F2400" i="2"/>
  <c r="F2399" i="2"/>
  <c r="F2398" i="2"/>
  <c r="F2397" i="2"/>
  <c r="F2395" i="2"/>
  <c r="F2387" i="2"/>
  <c r="F2386" i="2"/>
  <c r="F2372" i="2"/>
  <c r="F2385" i="2"/>
  <c r="F2384" i="2"/>
  <c r="F2383" i="2"/>
  <c r="F2375" i="2"/>
  <c r="F2374" i="2"/>
  <c r="F2373" i="2"/>
  <c r="F2371" i="2"/>
  <c r="F2370" i="2"/>
  <c r="F2368" i="2"/>
  <c r="F2362" i="2"/>
  <c r="F2361" i="2"/>
  <c r="F2360" i="2"/>
  <c r="F2359" i="2"/>
  <c r="F2358" i="2"/>
  <c r="F2357" i="2"/>
  <c r="F2355" i="2"/>
  <c r="F2354" i="2"/>
  <c r="F2336" i="2"/>
  <c r="F2335" i="2"/>
  <c r="F2334" i="2"/>
  <c r="F2333" i="2"/>
  <c r="F2332" i="2"/>
  <c r="F2331" i="2"/>
  <c r="F2329" i="2"/>
  <c r="F2328" i="2"/>
  <c r="F2319" i="2"/>
  <c r="F2316" i="2"/>
  <c r="F2325" i="2"/>
  <c r="F2324" i="2"/>
  <c r="F2323" i="2"/>
  <c r="F2322" i="2"/>
  <c r="F2321" i="2"/>
  <c r="F2312" i="2"/>
  <c r="F2311" i="2"/>
  <c r="F2310" i="2"/>
  <c r="F2308" i="2"/>
  <c r="F2306" i="2"/>
  <c r="F2304" i="2"/>
  <c r="F2299" i="2"/>
  <c r="F2298" i="2"/>
  <c r="F2297" i="2"/>
  <c r="F2296" i="2"/>
  <c r="F2295" i="2"/>
  <c r="F2293" i="2"/>
  <c r="F2291" i="2"/>
  <c r="F2283" i="2"/>
  <c r="F2282" i="2"/>
  <c r="F2281" i="2"/>
  <c r="F2279" i="2"/>
  <c r="F2277" i="2"/>
  <c r="F2270" i="2"/>
  <c r="F2269" i="2"/>
  <c r="F2268" i="2"/>
  <c r="F2266" i="2"/>
  <c r="F2264" i="2"/>
  <c r="F1801" i="2"/>
  <c r="F1554" i="2"/>
  <c r="F1535" i="2"/>
  <c r="F1534" i="2"/>
  <c r="F1501" i="2"/>
  <c r="D2907" i="10"/>
  <c r="H3174" i="2"/>
  <c r="C3174" i="2"/>
  <c r="C3175" i="2"/>
  <c r="H3175" i="2"/>
  <c r="L2896" i="10"/>
  <c r="E2896" i="10"/>
  <c r="L2885" i="10"/>
  <c r="E2885" i="10"/>
  <c r="L2874" i="10"/>
  <c r="E2874" i="10"/>
  <c r="L2863" i="10"/>
  <c r="E2863" i="10"/>
  <c r="L2852" i="10"/>
  <c r="E2852" i="10"/>
  <c r="L2455" i="10"/>
  <c r="E2455" i="10"/>
  <c r="L2444" i="10"/>
  <c r="E2444" i="10"/>
  <c r="L2432" i="10"/>
  <c r="E2432" i="10"/>
  <c r="L2421" i="10"/>
  <c r="E2421" i="10"/>
  <c r="L2410" i="10"/>
  <c r="E2410" i="10"/>
  <c r="L2399" i="10"/>
  <c r="E2399" i="10"/>
  <c r="L2388" i="10"/>
  <c r="E2388" i="10"/>
  <c r="L2377" i="10"/>
  <c r="E2377" i="10"/>
  <c r="L2366" i="10"/>
  <c r="E2366" i="10"/>
  <c r="L2355" i="10"/>
  <c r="E2355" i="10"/>
  <c r="D299" i="18"/>
  <c r="F289" i="1"/>
  <c r="E289" i="1"/>
  <c r="D289" i="1"/>
  <c r="F288" i="1"/>
  <c r="E288" i="1"/>
  <c r="D288" i="1"/>
  <c r="F287" i="1"/>
  <c r="E287" i="1"/>
  <c r="D287" i="1"/>
  <c r="F286" i="1"/>
  <c r="E286" i="1"/>
  <c r="D286" i="1"/>
  <c r="F285" i="1"/>
  <c r="E285" i="1"/>
  <c r="D285" i="1"/>
  <c r="E248" i="1"/>
  <c r="D248" i="1"/>
  <c r="E247" i="1"/>
  <c r="D247" i="1"/>
  <c r="E249" i="1"/>
  <c r="D249" i="1"/>
  <c r="F245" i="1"/>
  <c r="E245" i="1"/>
  <c r="D245" i="1"/>
  <c r="F244" i="1"/>
  <c r="E244" i="1"/>
  <c r="D244" i="1"/>
  <c r="F243" i="1"/>
  <c r="E243" i="1"/>
  <c r="D243" i="1"/>
  <c r="F242" i="1"/>
  <c r="E242" i="1"/>
  <c r="D242" i="1"/>
  <c r="F241" i="1"/>
  <c r="E241" i="1"/>
  <c r="D241" i="1"/>
  <c r="F240" i="1"/>
  <c r="E240" i="1"/>
  <c r="D240" i="1"/>
  <c r="F239" i="1"/>
  <c r="E239" i="1"/>
  <c r="D239" i="1"/>
  <c r="F238" i="1"/>
  <c r="E238" i="1"/>
  <c r="D238" i="1"/>
  <c r="D293" i="18"/>
  <c r="D294" i="18"/>
  <c r="E294" i="18"/>
  <c r="F294" i="18"/>
  <c r="D295" i="18"/>
  <c r="E295" i="18"/>
  <c r="F295" i="18"/>
  <c r="D296" i="18"/>
  <c r="E296" i="18"/>
  <c r="F296" i="18"/>
  <c r="D297" i="18"/>
  <c r="E297" i="18"/>
  <c r="F297" i="18"/>
  <c r="F293" i="18"/>
  <c r="E293" i="18"/>
  <c r="D256" i="18"/>
  <c r="E256" i="18"/>
  <c r="E257" i="18"/>
  <c r="D255" i="18"/>
  <c r="E255" i="18"/>
  <c r="D253" i="18"/>
  <c r="E253" i="18"/>
  <c r="F253" i="18"/>
  <c r="D246" i="18"/>
  <c r="D251" i="18"/>
  <c r="E251" i="18"/>
  <c r="F251" i="18"/>
  <c r="D252" i="18"/>
  <c r="E252" i="18"/>
  <c r="F252" i="18"/>
  <c r="D247" i="18"/>
  <c r="E247" i="18"/>
  <c r="F247" i="18"/>
  <c r="D248" i="18"/>
  <c r="E248" i="18"/>
  <c r="F248" i="18"/>
  <c r="D249" i="18"/>
  <c r="E249" i="18"/>
  <c r="F249" i="18"/>
  <c r="E250" i="18"/>
  <c r="F250" i="18"/>
  <c r="F246" i="18"/>
  <c r="E246" i="18"/>
  <c r="L5433" i="10"/>
  <c r="L5432" i="10"/>
  <c r="L5431" i="10"/>
  <c r="L5430" i="10"/>
  <c r="H3203" i="2"/>
  <c r="G3209" i="2"/>
  <c r="G3210" i="2"/>
  <c r="H3210" i="2" s="1"/>
  <c r="D3200" i="2"/>
  <c r="D3208" i="2"/>
  <c r="D3209" i="2"/>
  <c r="D3210" i="2"/>
  <c r="C3200" i="2"/>
  <c r="C3208" i="2"/>
  <c r="C3209" i="2"/>
  <c r="C3210" i="2"/>
  <c r="D5401" i="10"/>
  <c r="F546" i="18"/>
  <c r="E546" i="18"/>
  <c r="D546" i="18"/>
  <c r="F545" i="18"/>
  <c r="E545" i="18"/>
  <c r="D545" i="18"/>
  <c r="F544" i="18"/>
  <c r="E544" i="18"/>
  <c r="D544" i="18"/>
  <c r="E543" i="18"/>
  <c r="F538" i="18"/>
  <c r="E538" i="18"/>
  <c r="F537" i="18"/>
  <c r="E537" i="18"/>
  <c r="D537" i="18"/>
  <c r="F536" i="18"/>
  <c r="E536" i="18"/>
  <c r="D536" i="18"/>
  <c r="F535" i="18"/>
  <c r="E535" i="18"/>
  <c r="D535" i="18"/>
  <c r="E534" i="18"/>
  <c r="D534" i="18"/>
  <c r="F533" i="18"/>
  <c r="E533" i="18"/>
  <c r="D533" i="18"/>
  <c r="E519" i="18"/>
  <c r="D519" i="18"/>
  <c r="E518" i="18"/>
  <c r="D518" i="18"/>
  <c r="E517" i="18"/>
  <c r="D517" i="18"/>
  <c r="E516" i="18"/>
  <c r="D516" i="18"/>
  <c r="E515" i="18"/>
  <c r="D515" i="18"/>
  <c r="E514" i="18"/>
  <c r="D514" i="18"/>
  <c r="E513" i="18"/>
  <c r="D513" i="18"/>
  <c r="E512" i="18"/>
  <c r="D512" i="18"/>
  <c r="E511" i="18"/>
  <c r="D511" i="18"/>
  <c r="E510" i="18"/>
  <c r="D510" i="18"/>
  <c r="E509" i="18"/>
  <c r="D509" i="18"/>
  <c r="E508" i="18"/>
  <c r="D508" i="18"/>
  <c r="E507" i="18"/>
  <c r="D507" i="18"/>
  <c r="E506" i="18"/>
  <c r="D506" i="18"/>
  <c r="E505" i="18"/>
  <c r="D505" i="18"/>
  <c r="E504" i="18"/>
  <c r="D504" i="18"/>
  <c r="E502" i="18"/>
  <c r="D502" i="18"/>
  <c r="E498" i="18"/>
  <c r="D498" i="18"/>
  <c r="E497" i="18"/>
  <c r="D497" i="18"/>
  <c r="E496" i="18"/>
  <c r="D496" i="18"/>
  <c r="E495" i="18"/>
  <c r="D495" i="18"/>
  <c r="E494" i="18"/>
  <c r="D494" i="18"/>
  <c r="E493" i="18"/>
  <c r="D493" i="18"/>
  <c r="E492" i="18"/>
  <c r="D492" i="18"/>
  <c r="E491" i="18"/>
  <c r="D491" i="18"/>
  <c r="E490" i="18"/>
  <c r="D490" i="18"/>
  <c r="E488" i="18"/>
  <c r="D488" i="18"/>
  <c r="E487" i="18"/>
  <c r="D487" i="18"/>
  <c r="E486" i="18"/>
  <c r="D486" i="18"/>
  <c r="E485" i="18"/>
  <c r="D485" i="18"/>
  <c r="E484" i="18"/>
  <c r="D484" i="18"/>
  <c r="E483" i="18"/>
  <c r="D483" i="18"/>
  <c r="E482" i="18"/>
  <c r="D482" i="18"/>
  <c r="E481" i="18"/>
  <c r="D481" i="18"/>
  <c r="E480" i="18"/>
  <c r="D480" i="18"/>
  <c r="E478" i="18"/>
  <c r="D478" i="18"/>
  <c r="E477" i="18"/>
  <c r="D477" i="18"/>
  <c r="E476" i="18"/>
  <c r="D476" i="18"/>
  <c r="E475" i="18"/>
  <c r="D475" i="18"/>
  <c r="E473" i="18"/>
  <c r="D473" i="18"/>
  <c r="E472" i="18"/>
  <c r="D472" i="18"/>
  <c r="E471" i="18"/>
  <c r="D471" i="18"/>
  <c r="E470" i="18"/>
  <c r="D470" i="18"/>
  <c r="E469" i="18"/>
  <c r="D469" i="18"/>
  <c r="E468" i="18"/>
  <c r="D468" i="18"/>
  <c r="E467" i="18"/>
  <c r="D467" i="18"/>
  <c r="E466" i="18"/>
  <c r="D466" i="18"/>
  <c r="E465" i="18"/>
  <c r="D465" i="18"/>
  <c r="E464" i="18"/>
  <c r="D464" i="18"/>
  <c r="E463" i="18"/>
  <c r="D463" i="18"/>
  <c r="E462" i="18"/>
  <c r="D462" i="18"/>
  <c r="E461" i="18"/>
  <c r="D461" i="18"/>
  <c r="E460" i="18"/>
  <c r="D460" i="18"/>
  <c r="E459" i="18"/>
  <c r="D459" i="18"/>
  <c r="E458" i="18"/>
  <c r="D458" i="18"/>
  <c r="E457" i="18"/>
  <c r="D457" i="18"/>
  <c r="E456" i="18"/>
  <c r="D456" i="18"/>
  <c r="E454" i="18"/>
  <c r="D454" i="18"/>
  <c r="E453" i="18"/>
  <c r="D453" i="18"/>
  <c r="E452" i="18"/>
  <c r="D452" i="18"/>
  <c r="E451" i="18"/>
  <c r="D451" i="18"/>
  <c r="E450" i="18"/>
  <c r="D450" i="18"/>
  <c r="E449" i="18"/>
  <c r="D449" i="18"/>
  <c r="E448" i="18"/>
  <c r="D448" i="18"/>
  <c r="E447" i="18"/>
  <c r="D447" i="18"/>
  <c r="E446" i="18"/>
  <c r="D446" i="18"/>
  <c r="E445" i="18"/>
  <c r="D445" i="18"/>
  <c r="E444" i="18"/>
  <c r="D444" i="18"/>
  <c r="E443" i="18"/>
  <c r="D443" i="18"/>
  <c r="E441" i="18"/>
  <c r="D441" i="18"/>
  <c r="E440" i="18"/>
  <c r="D440" i="18"/>
  <c r="E438" i="18"/>
  <c r="D438" i="18"/>
  <c r="E437" i="18"/>
  <c r="D437" i="18"/>
  <c r="E436" i="18"/>
  <c r="D436" i="18"/>
  <c r="E435" i="18"/>
  <c r="D435" i="18"/>
  <c r="E434" i="18"/>
  <c r="D434" i="18"/>
  <c r="E433" i="18"/>
  <c r="D433" i="18"/>
  <c r="E432" i="18"/>
  <c r="D432" i="18"/>
  <c r="E431" i="18"/>
  <c r="D431" i="18"/>
  <c r="E430" i="18"/>
  <c r="D430" i="18"/>
  <c r="E429" i="18"/>
  <c r="D429" i="18"/>
  <c r="E428" i="18"/>
  <c r="D428" i="18"/>
  <c r="E426" i="18"/>
  <c r="D426" i="18"/>
  <c r="E425" i="18"/>
  <c r="D425" i="18"/>
  <c r="E424" i="18"/>
  <c r="D424" i="18"/>
  <c r="E423" i="18"/>
  <c r="D423" i="18"/>
  <c r="E422" i="18"/>
  <c r="D422" i="18"/>
  <c r="E421" i="18"/>
  <c r="D421" i="18"/>
  <c r="E420" i="18"/>
  <c r="D420" i="18"/>
  <c r="E419" i="18"/>
  <c r="D419" i="18"/>
  <c r="E418" i="18"/>
  <c r="D418" i="18"/>
  <c r="E417" i="18"/>
  <c r="D417" i="18"/>
  <c r="E416" i="18"/>
  <c r="D416" i="18"/>
  <c r="E415" i="18"/>
  <c r="D415" i="18"/>
  <c r="E414" i="18"/>
  <c r="D414" i="18"/>
  <c r="E413" i="18"/>
  <c r="D413" i="18"/>
  <c r="E412" i="18"/>
  <c r="D412" i="18"/>
  <c r="E411" i="18"/>
  <c r="D411" i="18"/>
  <c r="E410" i="18"/>
  <c r="D410" i="18"/>
  <c r="E409" i="18"/>
  <c r="D409" i="18"/>
  <c r="E408" i="18"/>
  <c r="D408" i="18"/>
  <c r="E406" i="18"/>
  <c r="D406" i="18"/>
  <c r="E405" i="18"/>
  <c r="D405" i="18"/>
  <c r="E404" i="18"/>
  <c r="D404" i="18"/>
  <c r="E403" i="18"/>
  <c r="D403" i="18"/>
  <c r="E402" i="18"/>
  <c r="D402" i="18"/>
  <c r="E401" i="18"/>
  <c r="D401" i="18"/>
  <c r="E400" i="18"/>
  <c r="D400" i="18"/>
  <c r="E399" i="18"/>
  <c r="D399" i="18"/>
  <c r="E398" i="18"/>
  <c r="D398" i="18"/>
  <c r="E397" i="18"/>
  <c r="D397" i="18"/>
  <c r="E396" i="18"/>
  <c r="D396" i="18"/>
  <c r="E395" i="18"/>
  <c r="D395" i="18"/>
  <c r="E394" i="18"/>
  <c r="D394" i="18"/>
  <c r="E393" i="18"/>
  <c r="D393" i="18"/>
  <c r="E392" i="18"/>
  <c r="D392" i="18"/>
  <c r="E391" i="18"/>
  <c r="D391" i="18"/>
  <c r="E390" i="18"/>
  <c r="D390" i="18"/>
  <c r="E389" i="18"/>
  <c r="D389" i="18"/>
  <c r="E388" i="18"/>
  <c r="D388" i="18"/>
  <c r="E387" i="18"/>
  <c r="D387" i="18"/>
  <c r="E383" i="18"/>
  <c r="D383" i="18"/>
  <c r="E382" i="18"/>
  <c r="D382" i="18"/>
  <c r="E381" i="18"/>
  <c r="D381" i="18"/>
  <c r="E380" i="18"/>
  <c r="D380" i="18"/>
  <c r="E379" i="18"/>
  <c r="D379" i="18"/>
  <c r="E378" i="18"/>
  <c r="D378" i="18"/>
  <c r="E377" i="18"/>
  <c r="D377" i="18"/>
  <c r="E376" i="18"/>
  <c r="D376" i="18"/>
  <c r="E375" i="18"/>
  <c r="D375" i="18"/>
  <c r="E374" i="18"/>
  <c r="D374" i="18"/>
  <c r="E373" i="18"/>
  <c r="D373" i="18"/>
  <c r="E372" i="18"/>
  <c r="D372" i="18"/>
  <c r="E371" i="18"/>
  <c r="D371" i="18"/>
  <c r="E370" i="18"/>
  <c r="D370" i="18"/>
  <c r="E369" i="18"/>
  <c r="D369" i="18"/>
  <c r="E368" i="18"/>
  <c r="D368" i="18"/>
  <c r="E367" i="18"/>
  <c r="D367" i="18"/>
  <c r="E366" i="18"/>
  <c r="D366" i="18"/>
  <c r="E365" i="18"/>
  <c r="D365" i="18"/>
  <c r="E364" i="18"/>
  <c r="D364" i="18"/>
  <c r="E363" i="18"/>
  <c r="D363" i="18"/>
  <c r="E362" i="18"/>
  <c r="D362" i="18"/>
  <c r="E360" i="18"/>
  <c r="D360" i="18"/>
  <c r="E359" i="18"/>
  <c r="D359" i="18"/>
  <c r="E358" i="18"/>
  <c r="D358" i="18"/>
  <c r="E355" i="18"/>
  <c r="D355" i="18"/>
  <c r="E354" i="18"/>
  <c r="D354" i="18"/>
  <c r="E353" i="18"/>
  <c r="D353" i="18"/>
  <c r="E352" i="18"/>
  <c r="D352" i="18"/>
  <c r="E351" i="18"/>
  <c r="D351" i="18"/>
  <c r="E350" i="18"/>
  <c r="D350" i="18"/>
  <c r="E349" i="18"/>
  <c r="D349" i="18"/>
  <c r="E348" i="18"/>
  <c r="D348" i="18"/>
  <c r="E347" i="18"/>
  <c r="D347" i="18"/>
  <c r="E346" i="18"/>
  <c r="D346" i="18"/>
  <c r="E345" i="18"/>
  <c r="D345" i="18"/>
  <c r="E344" i="18"/>
  <c r="D344" i="18"/>
  <c r="E343" i="18"/>
  <c r="D343" i="18"/>
  <c r="E342" i="18"/>
  <c r="D342" i="18"/>
  <c r="E341" i="18"/>
  <c r="D341" i="18"/>
  <c r="E340" i="18"/>
  <c r="D340" i="18"/>
  <c r="E339" i="18"/>
  <c r="D339" i="18"/>
  <c r="E338" i="18"/>
  <c r="D338" i="18"/>
  <c r="E337" i="18"/>
  <c r="D337" i="18"/>
  <c r="E336" i="18"/>
  <c r="D336" i="18"/>
  <c r="E335" i="18"/>
  <c r="D335" i="18"/>
  <c r="E334" i="18"/>
  <c r="D334" i="18"/>
  <c r="E333" i="18"/>
  <c r="D333" i="18"/>
  <c r="E332" i="18"/>
  <c r="D332" i="18"/>
  <c r="E331" i="18"/>
  <c r="D331" i="18"/>
  <c r="E330" i="18"/>
  <c r="D330" i="18"/>
  <c r="E329" i="18"/>
  <c r="D329" i="18"/>
  <c r="E328" i="18"/>
  <c r="D328" i="18"/>
  <c r="E327" i="18"/>
  <c r="D327" i="18"/>
  <c r="E326" i="18"/>
  <c r="E325" i="18"/>
  <c r="D325" i="18"/>
  <c r="E324" i="18"/>
  <c r="D324" i="18"/>
  <c r="E323" i="18"/>
  <c r="D323" i="18"/>
  <c r="E322" i="18"/>
  <c r="D322" i="18"/>
  <c r="E321" i="18"/>
  <c r="D321" i="18"/>
  <c r="E305" i="18"/>
  <c r="D305" i="18"/>
  <c r="E304" i="18"/>
  <c r="D304" i="18"/>
  <c r="E303" i="18"/>
  <c r="D303" i="18"/>
  <c r="E302" i="18"/>
  <c r="D302" i="18"/>
  <c r="E301" i="18"/>
  <c r="D301" i="18"/>
  <c r="E300" i="18"/>
  <c r="D300" i="18"/>
  <c r="E299" i="18"/>
  <c r="E291" i="18"/>
  <c r="D291" i="18"/>
  <c r="E290" i="18"/>
  <c r="D290" i="18"/>
  <c r="E289" i="18"/>
  <c r="D289" i="18"/>
  <c r="E288" i="18"/>
  <c r="D288" i="18"/>
  <c r="E287" i="18"/>
  <c r="D287" i="18"/>
  <c r="E286" i="18"/>
  <c r="D286" i="18"/>
  <c r="E285" i="18"/>
  <c r="D285" i="18"/>
  <c r="E284" i="18"/>
  <c r="D284" i="18"/>
  <c r="E283" i="18"/>
  <c r="D283" i="18"/>
  <c r="E282" i="18"/>
  <c r="D282" i="18"/>
  <c r="E281" i="18"/>
  <c r="D281" i="18"/>
  <c r="E280" i="18"/>
  <c r="D280" i="18"/>
  <c r="E279" i="18"/>
  <c r="D279" i="18"/>
  <c r="E278" i="18"/>
  <c r="D278" i="18"/>
  <c r="E277" i="18"/>
  <c r="D277" i="18"/>
  <c r="E276" i="18"/>
  <c r="D276" i="18"/>
  <c r="E275" i="18"/>
  <c r="D275" i="18"/>
  <c r="E274" i="18"/>
  <c r="D274" i="18"/>
  <c r="E273" i="18"/>
  <c r="D273" i="18"/>
  <c r="E272" i="18"/>
  <c r="D272" i="18"/>
  <c r="E271" i="18"/>
  <c r="D271" i="18"/>
  <c r="E270" i="18"/>
  <c r="D270" i="18"/>
  <c r="E269" i="18"/>
  <c r="D269" i="18"/>
  <c r="E268" i="18"/>
  <c r="D268" i="18"/>
  <c r="E267" i="18"/>
  <c r="D267" i="18"/>
  <c r="E266" i="18"/>
  <c r="D266" i="18"/>
  <c r="E265" i="18"/>
  <c r="D265" i="18"/>
  <c r="E264" i="18"/>
  <c r="D264" i="18"/>
  <c r="E263" i="18"/>
  <c r="D263" i="18"/>
  <c r="E262" i="18"/>
  <c r="D262" i="18"/>
  <c r="E261" i="18"/>
  <c r="D261" i="18"/>
  <c r="E260" i="18"/>
  <c r="D260" i="18"/>
  <c r="E259" i="18"/>
  <c r="D259" i="18"/>
  <c r="E258" i="18"/>
  <c r="D258" i="18"/>
  <c r="D257" i="18"/>
  <c r="E244" i="18"/>
  <c r="D244" i="18"/>
  <c r="E243" i="18"/>
  <c r="D243" i="18"/>
  <c r="E242" i="18"/>
  <c r="D242" i="18"/>
  <c r="E241" i="18"/>
  <c r="D241" i="18"/>
  <c r="E240" i="18"/>
  <c r="D240" i="18"/>
  <c r="E239" i="18"/>
  <c r="D239" i="18"/>
  <c r="E238" i="18"/>
  <c r="D238" i="18"/>
  <c r="E237" i="18"/>
  <c r="D237" i="18"/>
  <c r="E236" i="18"/>
  <c r="D236" i="18"/>
  <c r="E235" i="18"/>
  <c r="D235" i="18"/>
  <c r="E234" i="18"/>
  <c r="D234" i="18"/>
  <c r="E233" i="18"/>
  <c r="D233" i="18"/>
  <c r="E232" i="18"/>
  <c r="D232" i="18"/>
  <c r="E231" i="18"/>
  <c r="D231" i="18"/>
  <c r="E230" i="18"/>
  <c r="D230" i="18"/>
  <c r="E229" i="18"/>
  <c r="D229" i="18"/>
  <c r="E228" i="18"/>
  <c r="D228" i="18"/>
  <c r="E227" i="18"/>
  <c r="D227" i="18"/>
  <c r="E226" i="18"/>
  <c r="D226" i="18"/>
  <c r="E223" i="18"/>
  <c r="D223" i="18"/>
  <c r="E222" i="18"/>
  <c r="D222" i="18"/>
  <c r="E188" i="18"/>
  <c r="D188" i="18"/>
  <c r="E177" i="18"/>
  <c r="D177" i="18"/>
  <c r="E176" i="18"/>
  <c r="D176" i="18"/>
  <c r="E175" i="18"/>
  <c r="D175" i="18"/>
  <c r="E174" i="18"/>
  <c r="D174" i="18"/>
  <c r="E156" i="18"/>
  <c r="D156" i="18"/>
  <c r="E155" i="18"/>
  <c r="D155" i="18"/>
  <c r="E154" i="18"/>
  <c r="D154" i="18"/>
  <c r="E153" i="18"/>
  <c r="D153" i="18"/>
  <c r="E152" i="18"/>
  <c r="D152" i="18"/>
  <c r="F133" i="18"/>
  <c r="E133" i="18"/>
  <c r="D133" i="18"/>
  <c r="F132" i="18"/>
  <c r="E132" i="18"/>
  <c r="D132" i="18"/>
  <c r="E131" i="18"/>
  <c r="D131" i="18"/>
  <c r="E129" i="18"/>
  <c r="D129" i="18"/>
  <c r="E128" i="18"/>
  <c r="D128" i="18"/>
  <c r="E127" i="18"/>
  <c r="D127" i="18"/>
  <c r="E126" i="18"/>
  <c r="D126" i="18"/>
  <c r="E125" i="18"/>
  <c r="D125" i="18"/>
  <c r="F123" i="18"/>
  <c r="E123" i="18"/>
  <c r="D123" i="18"/>
  <c r="F122" i="18"/>
  <c r="E122" i="18"/>
  <c r="D122" i="18"/>
  <c r="F121" i="18"/>
  <c r="E121" i="18"/>
  <c r="D121" i="18"/>
  <c r="F120" i="18"/>
  <c r="E120" i="18"/>
  <c r="D120" i="18"/>
  <c r="E111" i="18"/>
  <c r="D111" i="18"/>
  <c r="E93" i="18"/>
  <c r="D93" i="18"/>
  <c r="E92" i="18"/>
  <c r="D92" i="18"/>
  <c r="E91" i="18"/>
  <c r="D91" i="18"/>
  <c r="E74" i="18"/>
  <c r="D74" i="18"/>
  <c r="E73" i="18"/>
  <c r="D73" i="18"/>
  <c r="E72" i="18"/>
  <c r="D72" i="18"/>
  <c r="E71" i="18"/>
  <c r="D71" i="18"/>
  <c r="E70" i="18"/>
  <c r="D70" i="18"/>
  <c r="E69" i="18"/>
  <c r="D69" i="18"/>
  <c r="E68" i="18"/>
  <c r="D68" i="18"/>
  <c r="E67" i="18"/>
  <c r="D67" i="18"/>
  <c r="E66" i="18"/>
  <c r="D66" i="18"/>
  <c r="E65" i="18"/>
  <c r="D65" i="18"/>
  <c r="E64" i="18"/>
  <c r="D64" i="18"/>
  <c r="E63" i="18"/>
  <c r="D63" i="18"/>
  <c r="E62" i="18"/>
  <c r="D62" i="18"/>
  <c r="E61" i="18"/>
  <c r="D61" i="18"/>
  <c r="E60" i="18"/>
  <c r="D60" i="18"/>
  <c r="E59" i="18"/>
  <c r="D59" i="18"/>
  <c r="E58" i="18"/>
  <c r="D58" i="18"/>
  <c r="E57" i="18"/>
  <c r="D57" i="18"/>
  <c r="E56" i="18"/>
  <c r="D56" i="18"/>
  <c r="E55" i="18"/>
  <c r="D55" i="18"/>
  <c r="E54" i="18"/>
  <c r="D54" i="18"/>
  <c r="E53" i="18"/>
  <c r="D53" i="18"/>
  <c r="E52" i="18"/>
  <c r="D52" i="18"/>
  <c r="E51" i="18"/>
  <c r="D51" i="18"/>
  <c r="E50" i="18"/>
  <c r="D50" i="18"/>
  <c r="E49" i="18"/>
  <c r="D49" i="18"/>
  <c r="E48" i="18"/>
  <c r="D48" i="18"/>
  <c r="E47" i="18"/>
  <c r="D47" i="18"/>
  <c r="E46" i="18"/>
  <c r="D46" i="18"/>
  <c r="E45" i="18"/>
  <c r="D45" i="18"/>
  <c r="E40" i="18"/>
  <c r="D40" i="18"/>
  <c r="E39" i="18"/>
  <c r="D39" i="18"/>
  <c r="E38" i="18"/>
  <c r="D38" i="18"/>
  <c r="E37" i="18"/>
  <c r="D37" i="18"/>
  <c r="E36" i="18"/>
  <c r="D36" i="18"/>
  <c r="E35" i="18"/>
  <c r="D35" i="18"/>
  <c r="E34" i="18"/>
  <c r="D34" i="18"/>
  <c r="E33" i="18"/>
  <c r="D33" i="18"/>
  <c r="E32" i="18"/>
  <c r="D32" i="18"/>
  <c r="E31" i="18"/>
  <c r="D31" i="18"/>
  <c r="E30" i="18"/>
  <c r="D30" i="18"/>
  <c r="E29" i="18"/>
  <c r="D29" i="18"/>
  <c r="E28" i="18"/>
  <c r="D28" i="18"/>
  <c r="E27" i="18"/>
  <c r="D27" i="18"/>
  <c r="E26" i="18"/>
  <c r="D26" i="18"/>
  <c r="E25" i="18"/>
  <c r="D25" i="18"/>
  <c r="E24" i="18"/>
  <c r="D24" i="18"/>
  <c r="E23" i="18"/>
  <c r="D23" i="18"/>
  <c r="E22" i="18"/>
  <c r="D22" i="18"/>
  <c r="E21" i="18"/>
  <c r="D21" i="18"/>
  <c r="E20" i="18"/>
  <c r="D20" i="18"/>
  <c r="E19" i="18"/>
  <c r="E18" i="18"/>
  <c r="D18" i="18"/>
  <c r="D536" i="1"/>
  <c r="E536" i="1"/>
  <c r="F536" i="1"/>
  <c r="D537" i="1"/>
  <c r="E537" i="1"/>
  <c r="F537" i="1"/>
  <c r="D538" i="1"/>
  <c r="E538" i="1"/>
  <c r="F538" i="1"/>
  <c r="F535" i="1"/>
  <c r="E535" i="1"/>
  <c r="D535" i="1"/>
  <c r="L5435" i="10"/>
  <c r="E5435" i="10"/>
  <c r="L5424" i="10"/>
  <c r="E5424" i="10"/>
  <c r="L5413" i="10"/>
  <c r="E5413" i="10"/>
  <c r="L5402" i="10"/>
  <c r="E5402" i="10"/>
  <c r="G3195" i="2"/>
  <c r="H3195" i="2" s="1"/>
  <c r="D3195" i="2"/>
  <c r="C3196" i="2"/>
  <c r="C3197" i="2"/>
  <c r="C3198" i="2"/>
  <c r="C3195" i="2"/>
  <c r="H3198" i="2"/>
  <c r="H3197" i="2"/>
  <c r="H3196" i="2"/>
  <c r="E1767" i="10"/>
  <c r="D5446" i="10"/>
  <c r="L5357" i="10"/>
  <c r="E5357" i="10"/>
  <c r="L5346" i="10"/>
  <c r="E5346" i="10"/>
  <c r="L5335" i="10"/>
  <c r="E5335" i="10"/>
  <c r="L5324" i="10"/>
  <c r="E5324" i="10"/>
  <c r="L5313" i="10"/>
  <c r="E5313" i="10"/>
  <c r="L5302" i="10"/>
  <c r="E5302" i="10"/>
  <c r="D5301" i="10"/>
  <c r="F525" i="1"/>
  <c r="F526" i="1"/>
  <c r="F527" i="1"/>
  <c r="F528" i="1"/>
  <c r="F529" i="1"/>
  <c r="F530" i="1"/>
  <c r="E530" i="1"/>
  <c r="D530" i="1"/>
  <c r="E529" i="1"/>
  <c r="D529" i="1"/>
  <c r="E528" i="1"/>
  <c r="D528" i="1"/>
  <c r="E527" i="1"/>
  <c r="D527" i="1"/>
  <c r="E526" i="1"/>
  <c r="D526" i="1"/>
  <c r="E525" i="1"/>
  <c r="D525" i="1"/>
  <c r="H3193" i="2"/>
  <c r="H3189" i="2"/>
  <c r="H3188" i="2"/>
  <c r="H3187" i="2"/>
  <c r="H3186" i="2"/>
  <c r="H3185" i="2"/>
  <c r="H3184" i="2"/>
  <c r="H3183" i="2"/>
  <c r="H3180" i="2"/>
  <c r="F3179" i="2"/>
  <c r="H3176" i="2"/>
  <c r="H3171" i="2"/>
  <c r="F3170" i="2"/>
  <c r="F3169" i="2"/>
  <c r="H3168" i="2"/>
  <c r="F3167" i="2"/>
  <c r="L5178" i="10"/>
  <c r="E5178" i="10"/>
  <c r="L5167" i="10"/>
  <c r="E5167" i="10"/>
  <c r="L5156" i="10"/>
  <c r="E5156" i="10"/>
  <c r="L5145" i="10"/>
  <c r="E5145" i="10"/>
  <c r="L5134" i="10"/>
  <c r="E5134" i="10"/>
  <c r="L5123" i="10"/>
  <c r="E5123" i="10"/>
  <c r="L5112" i="10"/>
  <c r="E5112" i="10"/>
  <c r="L5101" i="10"/>
  <c r="E5101" i="10"/>
  <c r="L5090" i="10"/>
  <c r="E5090" i="10"/>
  <c r="L5079" i="10"/>
  <c r="E5079" i="10"/>
  <c r="L5068" i="10"/>
  <c r="E5068" i="10"/>
  <c r="L5057" i="10"/>
  <c r="E5057" i="10"/>
  <c r="L5046" i="10"/>
  <c r="E5046" i="10"/>
  <c r="L5035" i="10"/>
  <c r="E5035" i="10"/>
  <c r="L5024" i="10"/>
  <c r="E5024" i="10"/>
  <c r="L5013" i="10"/>
  <c r="E5013" i="10"/>
  <c r="L5001" i="10"/>
  <c r="E5001" i="10"/>
  <c r="D4999" i="10"/>
  <c r="L4400" i="10"/>
  <c r="E4400" i="10"/>
  <c r="L4389" i="10"/>
  <c r="E4389" i="10"/>
  <c r="D4388" i="10"/>
  <c r="L4377" i="10"/>
  <c r="E4377" i="10"/>
  <c r="L4366" i="10"/>
  <c r="E4366" i="10"/>
  <c r="L4355" i="10"/>
  <c r="E4355" i="10"/>
  <c r="L4344" i="10"/>
  <c r="E4344" i="10"/>
  <c r="L4333" i="10"/>
  <c r="E4333" i="10"/>
  <c r="L4322" i="10"/>
  <c r="E4322" i="10"/>
  <c r="L4311" i="10"/>
  <c r="E4311" i="10"/>
  <c r="L4300" i="10"/>
  <c r="E4300" i="10"/>
  <c r="L4289" i="10"/>
  <c r="E4289" i="10"/>
  <c r="L4278" i="10"/>
  <c r="E4278" i="10"/>
  <c r="L4267" i="10"/>
  <c r="E4267" i="10"/>
  <c r="D4266" i="10"/>
  <c r="L3514" i="10"/>
  <c r="E3514" i="10"/>
  <c r="L3503" i="10"/>
  <c r="E3503" i="10"/>
  <c r="L1623" i="10"/>
  <c r="E1623" i="10"/>
  <c r="L1767" i="10"/>
  <c r="L1656" i="10"/>
  <c r="E1656" i="10"/>
  <c r="L1645" i="10"/>
  <c r="E1645" i="10"/>
  <c r="L1634" i="10"/>
  <c r="E1634" i="10"/>
  <c r="L2132" i="10"/>
  <c r="E2132" i="10"/>
  <c r="D1476" i="10"/>
  <c r="L1465" i="10"/>
  <c r="E1465" i="10"/>
  <c r="L1454" i="10"/>
  <c r="E1454" i="10"/>
  <c r="L1443" i="10"/>
  <c r="E1443" i="10"/>
  <c r="L1432" i="10"/>
  <c r="E1432" i="10"/>
  <c r="L1421" i="10"/>
  <c r="E1421" i="10"/>
  <c r="D1420" i="10"/>
  <c r="D1375" i="10"/>
  <c r="D1253" i="10"/>
  <c r="D2143" i="10"/>
  <c r="L1242" i="10"/>
  <c r="E1242" i="10"/>
  <c r="L1231" i="10"/>
  <c r="E1231" i="10"/>
  <c r="L1220" i="10"/>
  <c r="E1220" i="10"/>
  <c r="L1164" i="10"/>
  <c r="E1164" i="10"/>
  <c r="L1152" i="10"/>
  <c r="L1141" i="10"/>
  <c r="L1130" i="10"/>
  <c r="E1152" i="10"/>
  <c r="E1141" i="10"/>
  <c r="E1130" i="10"/>
  <c r="E1119" i="10"/>
  <c r="L1119" i="10"/>
  <c r="L1030" i="10"/>
  <c r="E1030" i="10"/>
  <c r="L1208" i="10"/>
  <c r="E1208" i="10"/>
  <c r="L1197" i="10"/>
  <c r="E1197" i="10"/>
  <c r="L1186" i="10"/>
  <c r="E1186" i="10"/>
  <c r="L1175" i="10"/>
  <c r="E1175" i="10"/>
  <c r="D1028" i="10"/>
  <c r="D829" i="10"/>
  <c r="D727" i="10"/>
  <c r="L683" i="10"/>
  <c r="E683" i="10"/>
  <c r="L672" i="10"/>
  <c r="E672" i="10"/>
  <c r="L99" i="10"/>
  <c r="E99" i="10"/>
  <c r="L88" i="10"/>
  <c r="E88" i="10"/>
  <c r="E110" i="10"/>
  <c r="L77" i="10"/>
  <c r="E77" i="10"/>
  <c r="D75" i="10"/>
  <c r="D19" i="10"/>
  <c r="D494" i="1"/>
  <c r="E494" i="1"/>
  <c r="D496" i="1"/>
  <c r="E496" i="1"/>
  <c r="D497" i="1"/>
  <c r="E497" i="1"/>
  <c r="D498" i="1"/>
  <c r="E498" i="1"/>
  <c r="D499" i="1"/>
  <c r="E499" i="1"/>
  <c r="D500" i="1"/>
  <c r="E500" i="1"/>
  <c r="D501" i="1"/>
  <c r="E501" i="1"/>
  <c r="D502" i="1"/>
  <c r="E502" i="1"/>
  <c r="D503" i="1"/>
  <c r="E503" i="1"/>
  <c r="D504" i="1"/>
  <c r="E504" i="1"/>
  <c r="D505" i="1"/>
  <c r="E505" i="1"/>
  <c r="D506" i="1"/>
  <c r="E506" i="1"/>
  <c r="D507" i="1"/>
  <c r="E507" i="1"/>
  <c r="D508" i="1"/>
  <c r="E508" i="1"/>
  <c r="D509" i="1"/>
  <c r="E509" i="1"/>
  <c r="D510" i="1"/>
  <c r="E510" i="1"/>
  <c r="D511" i="1"/>
  <c r="E511" i="1"/>
  <c r="D432" i="1"/>
  <c r="E432" i="1"/>
  <c r="D433" i="1"/>
  <c r="E433" i="1"/>
  <c r="D420" i="1"/>
  <c r="E420" i="1"/>
  <c r="D421" i="1"/>
  <c r="E421" i="1"/>
  <c r="D422" i="1"/>
  <c r="E422" i="1"/>
  <c r="D423" i="1"/>
  <c r="E423" i="1"/>
  <c r="D424" i="1"/>
  <c r="E424" i="1"/>
  <c r="D425" i="1"/>
  <c r="E425" i="1"/>
  <c r="D426" i="1"/>
  <c r="E426" i="1"/>
  <c r="D427" i="1"/>
  <c r="E427" i="1"/>
  <c r="D428" i="1"/>
  <c r="E428" i="1"/>
  <c r="D429" i="1"/>
  <c r="E429" i="1"/>
  <c r="D430" i="1"/>
  <c r="E430" i="1"/>
  <c r="D374" i="1"/>
  <c r="E374" i="1"/>
  <c r="D344" i="1"/>
  <c r="E344" i="1"/>
  <c r="D345" i="1"/>
  <c r="E345" i="1"/>
  <c r="D346" i="1"/>
  <c r="E346" i="1"/>
  <c r="D297" i="1"/>
  <c r="E297" i="1"/>
  <c r="D166" i="1"/>
  <c r="E166" i="1"/>
  <c r="D167" i="1"/>
  <c r="E167" i="1"/>
  <c r="D168" i="1"/>
  <c r="E168" i="1"/>
  <c r="D169" i="1"/>
  <c r="E169" i="1"/>
  <c r="D180" i="1"/>
  <c r="E180" i="1"/>
  <c r="D214" i="1"/>
  <c r="E214" i="1"/>
  <c r="D215" i="1"/>
  <c r="E215" i="1"/>
  <c r="D218" i="1"/>
  <c r="E218" i="1"/>
  <c r="D219" i="1"/>
  <c r="E219" i="1"/>
  <c r="D220" i="1"/>
  <c r="E220" i="1"/>
  <c r="D221" i="1"/>
  <c r="E221" i="1"/>
  <c r="D222" i="1"/>
  <c r="E222" i="1"/>
  <c r="D223" i="1"/>
  <c r="E223" i="1"/>
  <c r="D224" i="1"/>
  <c r="E224" i="1"/>
  <c r="D225" i="1"/>
  <c r="E225" i="1"/>
  <c r="D226" i="1"/>
  <c r="E226" i="1"/>
  <c r="D227" i="1"/>
  <c r="E227" i="1"/>
  <c r="D228" i="1"/>
  <c r="E228" i="1"/>
  <c r="D229" i="1"/>
  <c r="E229" i="1"/>
  <c r="D230" i="1"/>
  <c r="E230" i="1"/>
  <c r="D231" i="1"/>
  <c r="E231" i="1"/>
  <c r="D232" i="1"/>
  <c r="E232" i="1"/>
  <c r="D233" i="1"/>
  <c r="E233" i="1"/>
  <c r="D234" i="1"/>
  <c r="E234" i="1"/>
  <c r="D235" i="1"/>
  <c r="E235" i="1"/>
  <c r="D236" i="1"/>
  <c r="E236" i="1"/>
  <c r="D250" i="1"/>
  <c r="E250" i="1"/>
  <c r="D251" i="1"/>
  <c r="E251" i="1"/>
  <c r="D252" i="1"/>
  <c r="E252" i="1"/>
  <c r="D253" i="1"/>
  <c r="E253" i="1"/>
  <c r="D254" i="1"/>
  <c r="E254" i="1"/>
  <c r="D255" i="1"/>
  <c r="E255" i="1"/>
  <c r="D256" i="1"/>
  <c r="E256" i="1"/>
  <c r="D257" i="1"/>
  <c r="E257" i="1"/>
  <c r="D258" i="1"/>
  <c r="E258" i="1"/>
  <c r="D259" i="1"/>
  <c r="E259" i="1"/>
  <c r="D260" i="1"/>
  <c r="E260" i="1"/>
  <c r="D261" i="1"/>
  <c r="E261" i="1"/>
  <c r="D262" i="1"/>
  <c r="E262" i="1"/>
  <c r="D263" i="1"/>
  <c r="E263" i="1"/>
  <c r="D264" i="1"/>
  <c r="E264" i="1"/>
  <c r="D265" i="1"/>
  <c r="E265" i="1"/>
  <c r="D266" i="1"/>
  <c r="E266" i="1"/>
  <c r="D267" i="1"/>
  <c r="E267" i="1"/>
  <c r="F125" i="1"/>
  <c r="E125" i="1"/>
  <c r="F124" i="1"/>
  <c r="E124" i="1"/>
  <c r="F115" i="1"/>
  <c r="E115" i="1"/>
  <c r="F114" i="1"/>
  <c r="E114" i="1"/>
  <c r="F113" i="1"/>
  <c r="E113" i="1"/>
  <c r="F112" i="1"/>
  <c r="E112" i="1"/>
  <c r="D125" i="1"/>
  <c r="D124" i="1"/>
  <c r="D113" i="1"/>
  <c r="D114" i="1"/>
  <c r="D115" i="1"/>
  <c r="D112" i="1"/>
  <c r="D103" i="1"/>
  <c r="E103" i="1"/>
  <c r="D117" i="1"/>
  <c r="E117" i="1"/>
  <c r="D118" i="1"/>
  <c r="E118" i="1"/>
  <c r="D119" i="1"/>
  <c r="E119" i="1"/>
  <c r="D120" i="1"/>
  <c r="E120" i="1"/>
  <c r="D121" i="1"/>
  <c r="E121" i="1"/>
  <c r="D83" i="1"/>
  <c r="E83" i="1"/>
  <c r="D84" i="1"/>
  <c r="E84" i="1"/>
  <c r="D85" i="1"/>
  <c r="E85" i="1"/>
  <c r="D43" i="1"/>
  <c r="E43" i="1"/>
  <c r="D44" i="1"/>
  <c r="E44" i="1"/>
  <c r="D45" i="1"/>
  <c r="E45" i="1"/>
  <c r="D46" i="1"/>
  <c r="E46" i="1"/>
  <c r="D47" i="1"/>
  <c r="E47" i="1"/>
  <c r="D48" i="1"/>
  <c r="E48" i="1"/>
  <c r="D49" i="1"/>
  <c r="E49" i="1"/>
  <c r="D50" i="1"/>
  <c r="E50" i="1"/>
  <c r="D51" i="1"/>
  <c r="E51" i="1"/>
  <c r="D52" i="1"/>
  <c r="E52" i="1"/>
  <c r="D53" i="1"/>
  <c r="E53" i="1"/>
  <c r="D54" i="1"/>
  <c r="E54" i="1"/>
  <c r="D55" i="1"/>
  <c r="E55" i="1"/>
  <c r="D56" i="1"/>
  <c r="E56" i="1"/>
  <c r="D57" i="1"/>
  <c r="E57" i="1"/>
  <c r="D58" i="1"/>
  <c r="E58" i="1"/>
  <c r="D59" i="1"/>
  <c r="E59" i="1"/>
  <c r="D10" i="1"/>
  <c r="E10" i="1"/>
  <c r="D11" i="1"/>
  <c r="E11" i="1"/>
  <c r="D12" i="1"/>
  <c r="E12" i="1"/>
  <c r="D13" i="1"/>
  <c r="E13" i="1"/>
  <c r="D14" i="1"/>
  <c r="E14" i="1"/>
  <c r="D15" i="1"/>
  <c r="E15" i="1"/>
  <c r="D16" i="1"/>
  <c r="E16" i="1"/>
  <c r="D17" i="1"/>
  <c r="E17" i="1"/>
  <c r="D18" i="1"/>
  <c r="E18" i="1"/>
  <c r="D19" i="1"/>
  <c r="E19" i="1"/>
  <c r="D20" i="1"/>
  <c r="E20" i="1"/>
  <c r="D21" i="1"/>
  <c r="E21" i="1"/>
  <c r="D22" i="1"/>
  <c r="E22" i="1"/>
  <c r="D23" i="1"/>
  <c r="E23" i="1"/>
  <c r="D24" i="1"/>
  <c r="E24" i="1"/>
  <c r="D25" i="1"/>
  <c r="E25" i="1"/>
  <c r="D26" i="1"/>
  <c r="E26" i="1"/>
  <c r="D27" i="1"/>
  <c r="E27" i="1"/>
  <c r="D28" i="1"/>
  <c r="E28" i="1"/>
  <c r="D29" i="1"/>
  <c r="E29" i="1"/>
  <c r="D30" i="1"/>
  <c r="E30" i="1"/>
  <c r="D31" i="1"/>
  <c r="E31" i="1"/>
  <c r="D32" i="1"/>
  <c r="E32" i="1"/>
  <c r="D37" i="1"/>
  <c r="E37" i="1"/>
  <c r="D38" i="1"/>
  <c r="E38" i="1"/>
  <c r="D39" i="1"/>
  <c r="E39" i="1"/>
  <c r="D40" i="1"/>
  <c r="E40" i="1"/>
  <c r="D41" i="1"/>
  <c r="E41" i="1"/>
  <c r="D42" i="1"/>
  <c r="E42" i="1"/>
  <c r="D60" i="1"/>
  <c r="E60" i="1"/>
  <c r="D61" i="1"/>
  <c r="E61" i="1"/>
  <c r="D62" i="1"/>
  <c r="E62" i="1"/>
  <c r="D63" i="1"/>
  <c r="E63" i="1"/>
  <c r="D64" i="1"/>
  <c r="E64" i="1"/>
  <c r="D65" i="1"/>
  <c r="E65" i="1"/>
  <c r="D66" i="1"/>
  <c r="E66" i="1"/>
  <c r="H3164" i="2"/>
  <c r="F2554" i="2"/>
  <c r="C2585" i="2"/>
  <c r="F1314" i="2"/>
  <c r="F1313" i="2"/>
  <c r="F1312" i="2"/>
  <c r="F1311" i="2"/>
  <c r="F1289" i="2"/>
  <c r="F1288" i="2"/>
  <c r="F1285" i="2"/>
  <c r="F1286" i="2"/>
  <c r="F1278" i="2"/>
  <c r="F1277" i="2"/>
  <c r="F293" i="2"/>
  <c r="F283" i="2"/>
  <c r="F282" i="2"/>
  <c r="F281" i="2"/>
  <c r="F279" i="2"/>
  <c r="F274" i="2"/>
  <c r="F273" i="2"/>
  <c r="F272" i="2"/>
  <c r="F270" i="2"/>
  <c r="F264" i="2"/>
  <c r="F262" i="2"/>
  <c r="E244" i="2"/>
  <c r="F244" i="2" s="1"/>
  <c r="E243" i="2"/>
  <c r="F243" i="2" s="1"/>
  <c r="E242" i="2"/>
  <c r="F242" i="2" s="1"/>
  <c r="E241" i="2"/>
  <c r="F241" i="2" s="1"/>
  <c r="F254" i="2"/>
  <c r="F253" i="2"/>
  <c r="F252" i="2"/>
  <c r="F2523" i="2"/>
  <c r="F2521" i="2"/>
  <c r="F2520" i="2"/>
  <c r="F2517" i="2"/>
  <c r="F2516" i="2"/>
  <c r="F2526" i="2"/>
  <c r="F2527" i="2"/>
  <c r="F2528" i="2"/>
  <c r="F2529" i="2"/>
  <c r="F2525" i="2"/>
  <c r="F2519" i="2"/>
  <c r="F2518" i="2"/>
  <c r="F2507" i="2"/>
  <c r="F2510" i="2"/>
  <c r="F2509" i="2"/>
  <c r="G3161" i="2"/>
  <c r="H3161" i="2" s="1"/>
  <c r="D3161" i="2"/>
  <c r="C3161" i="2"/>
  <c r="G3160" i="2"/>
  <c r="H3160" i="2" s="1"/>
  <c r="D3160" i="2"/>
  <c r="C3160" i="2"/>
  <c r="G3159" i="2"/>
  <c r="H3159" i="2" s="1"/>
  <c r="D3159" i="2"/>
  <c r="C3159" i="2"/>
  <c r="G3158" i="2"/>
  <c r="F3158" i="2"/>
  <c r="D3158" i="2"/>
  <c r="C3158" i="2"/>
  <c r="G3157" i="2"/>
  <c r="F3157" i="2"/>
  <c r="D3157" i="2"/>
  <c r="C3157" i="2"/>
  <c r="G3156" i="2"/>
  <c r="F3156" i="2"/>
  <c r="D3156" i="2"/>
  <c r="C3156" i="2"/>
  <c r="G3155" i="2"/>
  <c r="F3155" i="2"/>
  <c r="D3155" i="2"/>
  <c r="C3155" i="2"/>
  <c r="D3154" i="2"/>
  <c r="C3154" i="2"/>
  <c r="G2830" i="2"/>
  <c r="H2830" i="2" s="1"/>
  <c r="D2830" i="2"/>
  <c r="C2830" i="2"/>
  <c r="G2829" i="2"/>
  <c r="H2829" i="2" s="1"/>
  <c r="D2829" i="2"/>
  <c r="C2829" i="2"/>
  <c r="G2828" i="2"/>
  <c r="H2828" i="2" s="1"/>
  <c r="D2828" i="2"/>
  <c r="C2828" i="2"/>
  <c r="G2827" i="2"/>
  <c r="F2827" i="2"/>
  <c r="D2827" i="2"/>
  <c r="C2827" i="2"/>
  <c r="G2826" i="2"/>
  <c r="F2826" i="2"/>
  <c r="D2826" i="2"/>
  <c r="C2826" i="2"/>
  <c r="G2825" i="2"/>
  <c r="F2825" i="2"/>
  <c r="D2825" i="2"/>
  <c r="C2825" i="2"/>
  <c r="G2824" i="2"/>
  <c r="F2824" i="2"/>
  <c r="D2824" i="2"/>
  <c r="C2824" i="2"/>
  <c r="G2823" i="2"/>
  <c r="D2823" i="2"/>
  <c r="C2823" i="2"/>
  <c r="F2948" i="2"/>
  <c r="F2947" i="2"/>
  <c r="F2946" i="2"/>
  <c r="F2945" i="2"/>
  <c r="F2910" i="2"/>
  <c r="F2909" i="2"/>
  <c r="F2908" i="2"/>
  <c r="F2907" i="2"/>
  <c r="F2916" i="2"/>
  <c r="F2917" i="2"/>
  <c r="F2919" i="2"/>
  <c r="F2918" i="2"/>
  <c r="F2730" i="2"/>
  <c r="F2731" i="2"/>
  <c r="F2732" i="2"/>
  <c r="F2729" i="2"/>
  <c r="F2728" i="2"/>
  <c r="F2727" i="2"/>
  <c r="F2720" i="2"/>
  <c r="F2721" i="2"/>
  <c r="F2722" i="2"/>
  <c r="F2719" i="2"/>
  <c r="F2718" i="2"/>
  <c r="F2717" i="2"/>
  <c r="F2740" i="2"/>
  <c r="F2741" i="2"/>
  <c r="F2742" i="2"/>
  <c r="F2739" i="2"/>
  <c r="F2738" i="2"/>
  <c r="F2737" i="2"/>
  <c r="F2750" i="2"/>
  <c r="F2751" i="2"/>
  <c r="F2752" i="2"/>
  <c r="F2749" i="2"/>
  <c r="F2748" i="2"/>
  <c r="F2747" i="2"/>
  <c r="F2760" i="2"/>
  <c r="F2761" i="2"/>
  <c r="F2762" i="2"/>
  <c r="F2759" i="2"/>
  <c r="F2758" i="2"/>
  <c r="F2757" i="2"/>
  <c r="F2781" i="2"/>
  <c r="F2782" i="2"/>
  <c r="F2780" i="2"/>
  <c r="F2779" i="2"/>
  <c r="F2778" i="2"/>
  <c r="F2777" i="2"/>
  <c r="F2771" i="2"/>
  <c r="F2772" i="2"/>
  <c r="F2770" i="2"/>
  <c r="F2769" i="2"/>
  <c r="F2768" i="2"/>
  <c r="F2767" i="2"/>
  <c r="F2791" i="2"/>
  <c r="F2792" i="2"/>
  <c r="F2790" i="2"/>
  <c r="F2789" i="2"/>
  <c r="F2788" i="2"/>
  <c r="F2787" i="2"/>
  <c r="F2802" i="2"/>
  <c r="F2801" i="2"/>
  <c r="F2800" i="2"/>
  <c r="F2797" i="2"/>
  <c r="F2798" i="2"/>
  <c r="F2799" i="2"/>
  <c r="F2808" i="2"/>
  <c r="F2812" i="2"/>
  <c r="F2813" i="2"/>
  <c r="F2814" i="2"/>
  <c r="F2833" i="2"/>
  <c r="F2835" i="2"/>
  <c r="F2834" i="2"/>
  <c r="F2840" i="2"/>
  <c r="F2848" i="2"/>
  <c r="F2845" i="2"/>
  <c r="F2854" i="2"/>
  <c r="F2861" i="2"/>
  <c r="F2860" i="2"/>
  <c r="F2870" i="2"/>
  <c r="F2869" i="2"/>
  <c r="F2884" i="2"/>
  <c r="F2891" i="2"/>
  <c r="F2886" i="2"/>
  <c r="F2880" i="2"/>
  <c r="F2881" i="2"/>
  <c r="F2879" i="2"/>
  <c r="F2885" i="2"/>
  <c r="F2898" i="2"/>
  <c r="F2896" i="2"/>
  <c r="F2897" i="2"/>
  <c r="F2899" i="2"/>
  <c r="F2895" i="2"/>
  <c r="F2903" i="2"/>
  <c r="F2941" i="2"/>
  <c r="F2940" i="2"/>
  <c r="F2939" i="2"/>
  <c r="F2938" i="2"/>
  <c r="F2937" i="2"/>
  <c r="F2935" i="2"/>
  <c r="F2975" i="2"/>
  <c r="F2974" i="2"/>
  <c r="F2973" i="2"/>
  <c r="F3011" i="2"/>
  <c r="F3010" i="2"/>
  <c r="F3144" i="2"/>
  <c r="F3143" i="2"/>
  <c r="F3136" i="2"/>
  <c r="F3135" i="2"/>
  <c r="F3118" i="2"/>
  <c r="F3116" i="2"/>
  <c r="F3115" i="2"/>
  <c r="F3114" i="2"/>
  <c r="F3113" i="2"/>
  <c r="F3112" i="2"/>
  <c r="F3108" i="2"/>
  <c r="F3104" i="2"/>
  <c r="F3103" i="2"/>
  <c r="F3102" i="2"/>
  <c r="F3101" i="2"/>
  <c r="F3100" i="2"/>
  <c r="F3096" i="2"/>
  <c r="F3093" i="2"/>
  <c r="F3092" i="2"/>
  <c r="F3091" i="2"/>
  <c r="F3090" i="2"/>
  <c r="F3089" i="2"/>
  <c r="F3085" i="2"/>
  <c r="F3081" i="2"/>
  <c r="F3080" i="2"/>
  <c r="F3079" i="2"/>
  <c r="F3078" i="2"/>
  <c r="F3077" i="2"/>
  <c r="F3072" i="2"/>
  <c r="F3068" i="2"/>
  <c r="F3067" i="2"/>
  <c r="F3066" i="2"/>
  <c r="F3065" i="2"/>
  <c r="F3064" i="2"/>
  <c r="F3060" i="2"/>
  <c r="F3056" i="2"/>
  <c r="F3055" i="2"/>
  <c r="F3054" i="2"/>
  <c r="F3053" i="2"/>
  <c r="F3052" i="2"/>
  <c r="F3044" i="2"/>
  <c r="F3043" i="2"/>
  <c r="F3042" i="2"/>
  <c r="F3041" i="2"/>
  <c r="F3040" i="2"/>
  <c r="F3048" i="2"/>
  <c r="F3036" i="2"/>
  <c r="F3032" i="2"/>
  <c r="F3031" i="2"/>
  <c r="F3030" i="2"/>
  <c r="F3029" i="2"/>
  <c r="F3028" i="2"/>
  <c r="F3020" i="2"/>
  <c r="F3019" i="2"/>
  <c r="F3018" i="2"/>
  <c r="F3017" i="2"/>
  <c r="F3016" i="2"/>
  <c r="F3024" i="2"/>
  <c r="F2712" i="2"/>
  <c r="F2711" i="2"/>
  <c r="F2710" i="2"/>
  <c r="F2709" i="2"/>
  <c r="F2708" i="2"/>
  <c r="F2707" i="2"/>
  <c r="F2702" i="2"/>
  <c r="F2701" i="2"/>
  <c r="F2700" i="2"/>
  <c r="F2699" i="2"/>
  <c r="F2698" i="2"/>
  <c r="F2697" i="2"/>
  <c r="F2691" i="2"/>
  <c r="F2690" i="2"/>
  <c r="F2689" i="2"/>
  <c r="F2688" i="2"/>
  <c r="F2687" i="2"/>
  <c r="F2692" i="2"/>
  <c r="F2677" i="2"/>
  <c r="F2678" i="2"/>
  <c r="F2679" i="2"/>
  <c r="F2680" i="2"/>
  <c r="F2681" i="2"/>
  <c r="F2682" i="2"/>
  <c r="F2672" i="2"/>
  <c r="F2671" i="2"/>
  <c r="F2670" i="2"/>
  <c r="F2669" i="2"/>
  <c r="F2668" i="2"/>
  <c r="F2667" i="2"/>
  <c r="F2663" i="2"/>
  <c r="F2662" i="2"/>
  <c r="F2661" i="2"/>
  <c r="F2660" i="2"/>
  <c r="F2659" i="2"/>
  <c r="F2658" i="2"/>
  <c r="F2654" i="2"/>
  <c r="F2653" i="2"/>
  <c r="F2652" i="2"/>
  <c r="F2651" i="2"/>
  <c r="F2650" i="2"/>
  <c r="F2649" i="2"/>
  <c r="F2645" i="2"/>
  <c r="F2644" i="2"/>
  <c r="F2643" i="2"/>
  <c r="F2642" i="2"/>
  <c r="F2641" i="2"/>
  <c r="F2640" i="2"/>
  <c r="F2636" i="2"/>
  <c r="F2635" i="2"/>
  <c r="F2634" i="2"/>
  <c r="F2633" i="2"/>
  <c r="F2632" i="2"/>
  <c r="F2631" i="2"/>
  <c r="F2622" i="2"/>
  <c r="F2627" i="2"/>
  <c r="F2626" i="2"/>
  <c r="F2625" i="2"/>
  <c r="F2624" i="2"/>
  <c r="F2623" i="2"/>
  <c r="F2969" i="2"/>
  <c r="F2968" i="2"/>
  <c r="F2967" i="2"/>
  <c r="F2966" i="2"/>
  <c r="F2965" i="2"/>
  <c r="F2964" i="2"/>
  <c r="F2544" i="2"/>
  <c r="F2618" i="2"/>
  <c r="F2617" i="2"/>
  <c r="F2616" i="2"/>
  <c r="F2615" i="2"/>
  <c r="F2614" i="2"/>
  <c r="F2613" i="2"/>
  <c r="F2819" i="2"/>
  <c r="F2818" i="2"/>
  <c r="F2609" i="2"/>
  <c r="F2608" i="2"/>
  <c r="F2607" i="2"/>
  <c r="F2606" i="2"/>
  <c r="F2605" i="2"/>
  <c r="F2604" i="2"/>
  <c r="F2595" i="2"/>
  <c r="F2600" i="2"/>
  <c r="F2599" i="2"/>
  <c r="F2598" i="2"/>
  <c r="F2597" i="2"/>
  <c r="F2596" i="2"/>
  <c r="C2594" i="2"/>
  <c r="F2592" i="2"/>
  <c r="F2589" i="2"/>
  <c r="G3006" i="2"/>
  <c r="H3006" i="2" s="1"/>
  <c r="D3006" i="2"/>
  <c r="C3006" i="2"/>
  <c r="F3004" i="2"/>
  <c r="F2999" i="2"/>
  <c r="F2998" i="2"/>
  <c r="F2989" i="2"/>
  <c r="F2985" i="2"/>
  <c r="F2984" i="2"/>
  <c r="F2583" i="2"/>
  <c r="F2582" i="2"/>
  <c r="F2580" i="2"/>
  <c r="F2586" i="2"/>
  <c r="F2585" i="2"/>
  <c r="F2584" i="2"/>
  <c r="F2575" i="2"/>
  <c r="F2574" i="2"/>
  <c r="F2573" i="2"/>
  <c r="F2572" i="2"/>
  <c r="F2570" i="2"/>
  <c r="F2959" i="2"/>
  <c r="F2958" i="2"/>
  <c r="F2956" i="2"/>
  <c r="F2955" i="2"/>
  <c r="F2954" i="2"/>
  <c r="F2550" i="2"/>
  <c r="F2957" i="2"/>
  <c r="F2560" i="2"/>
  <c r="F2566" i="2"/>
  <c r="F2564" i="2"/>
  <c r="F2928" i="2"/>
  <c r="F2927" i="2"/>
  <c r="F2925" i="2"/>
  <c r="F2931" i="2"/>
  <c r="F2930" i="2"/>
  <c r="F2929" i="2"/>
  <c r="F2555" i="2"/>
  <c r="F2565" i="2"/>
  <c r="F2563" i="2"/>
  <c r="F2562" i="2"/>
  <c r="J2554" i="2"/>
  <c r="F2545" i="2"/>
  <c r="F2553" i="2"/>
  <c r="F2552" i="2"/>
  <c r="F2546" i="2"/>
  <c r="F2543" i="2"/>
  <c r="F2542" i="2"/>
  <c r="F2556" i="2"/>
  <c r="F2540" i="2"/>
  <c r="F2536" i="2"/>
  <c r="G2456" i="2"/>
  <c r="G2597" i="2"/>
  <c r="G2598" i="2"/>
  <c r="G2599" i="2"/>
  <c r="G2600" i="2"/>
  <c r="G2601" i="2"/>
  <c r="H2601" i="2" s="1"/>
  <c r="G2596" i="2"/>
  <c r="G2606" i="2"/>
  <c r="G2607" i="2"/>
  <c r="G2608" i="2"/>
  <c r="G2609" i="2"/>
  <c r="G2610" i="2"/>
  <c r="H2610" i="2" s="1"/>
  <c r="G2605" i="2"/>
  <c r="G2603" i="2"/>
  <c r="C2603" i="2"/>
  <c r="G2586" i="2"/>
  <c r="C2586" i="2"/>
  <c r="G2580" i="2"/>
  <c r="G2581" i="2"/>
  <c r="H2581" i="2" s="1"/>
  <c r="G2582" i="2"/>
  <c r="G2583" i="2"/>
  <c r="G2579" i="2"/>
  <c r="C2580" i="2"/>
  <c r="C2581" i="2"/>
  <c r="C2582" i="2"/>
  <c r="C2583" i="2"/>
  <c r="C2579" i="2"/>
  <c r="G2576" i="2"/>
  <c r="H2576" i="2" s="1"/>
  <c r="C2576" i="2"/>
  <c r="G2575" i="2"/>
  <c r="C2575" i="2"/>
  <c r="G2570" i="2"/>
  <c r="G2571" i="2"/>
  <c r="H2571" i="2" s="1"/>
  <c r="G2572" i="2"/>
  <c r="G2573" i="2"/>
  <c r="C2570" i="2"/>
  <c r="C2571" i="2"/>
  <c r="C2572" i="2"/>
  <c r="C2573" i="2"/>
  <c r="D2560" i="2"/>
  <c r="D2561" i="2"/>
  <c r="D2562" i="2"/>
  <c r="D2563" i="2"/>
  <c r="D2559" i="2"/>
  <c r="G2560" i="2"/>
  <c r="G2561" i="2"/>
  <c r="H2561" i="2" s="1"/>
  <c r="G2562" i="2"/>
  <c r="G2563" i="2"/>
  <c r="C2560" i="2"/>
  <c r="C2561" i="2"/>
  <c r="C2562" i="2"/>
  <c r="C2563" i="2"/>
  <c r="G2559" i="2"/>
  <c r="C2569" i="2"/>
  <c r="C2559" i="2"/>
  <c r="G2516" i="2"/>
  <c r="G2517" i="2"/>
  <c r="G2518" i="2"/>
  <c r="G2519" i="2"/>
  <c r="G2520" i="2"/>
  <c r="G2521" i="2"/>
  <c r="G2522" i="2"/>
  <c r="H2522" i="2" s="1"/>
  <c r="G2523" i="2"/>
  <c r="G2524" i="2"/>
  <c r="H2524" i="2" s="1"/>
  <c r="G2525" i="2"/>
  <c r="G2526" i="2"/>
  <c r="G2527" i="2"/>
  <c r="G2528" i="2"/>
  <c r="G2529" i="2"/>
  <c r="D2516" i="2"/>
  <c r="D2517" i="2"/>
  <c r="D2518" i="2"/>
  <c r="D2519" i="2"/>
  <c r="D2520" i="2"/>
  <c r="D2521" i="2"/>
  <c r="D2522" i="2"/>
  <c r="D2523" i="2"/>
  <c r="D2524" i="2"/>
  <c r="D2525" i="2"/>
  <c r="D2526" i="2"/>
  <c r="D2527" i="2"/>
  <c r="D2528" i="2"/>
  <c r="D2529" i="2"/>
  <c r="D2515" i="2"/>
  <c r="C2516" i="2"/>
  <c r="C2517" i="2"/>
  <c r="C2518" i="2"/>
  <c r="C2519" i="2"/>
  <c r="C2520" i="2"/>
  <c r="C2521" i="2"/>
  <c r="C2522" i="2"/>
  <c r="C2523" i="2"/>
  <c r="C2524" i="2"/>
  <c r="C2525" i="2"/>
  <c r="C2526" i="2"/>
  <c r="C2527" i="2"/>
  <c r="C2528" i="2"/>
  <c r="C2529" i="2"/>
  <c r="C2515" i="2"/>
  <c r="G2495" i="2"/>
  <c r="G2497" i="2"/>
  <c r="G2498" i="2"/>
  <c r="H2498" i="2" s="1"/>
  <c r="G2499" i="2"/>
  <c r="G2500" i="2"/>
  <c r="G2501" i="2"/>
  <c r="G2502" i="2"/>
  <c r="G2503" i="2"/>
  <c r="H2503" i="2" s="1"/>
  <c r="G2504" i="2"/>
  <c r="D2495" i="2"/>
  <c r="D2496" i="2"/>
  <c r="D2497" i="2"/>
  <c r="D2498" i="2"/>
  <c r="D2499" i="2"/>
  <c r="D2500" i="2"/>
  <c r="D2501" i="2"/>
  <c r="D2502" i="2"/>
  <c r="D2503" i="2"/>
  <c r="D2504" i="2"/>
  <c r="C2495" i="2"/>
  <c r="C2496" i="2"/>
  <c r="C2497" i="2"/>
  <c r="C2498" i="2"/>
  <c r="C2499" i="2"/>
  <c r="C2500" i="2"/>
  <c r="C2501" i="2"/>
  <c r="C2502" i="2"/>
  <c r="C2503" i="2"/>
  <c r="C2504" i="2"/>
  <c r="G2481" i="2"/>
  <c r="G2483" i="2"/>
  <c r="G2484" i="2"/>
  <c r="H2484" i="2" s="1"/>
  <c r="G2485" i="2"/>
  <c r="G2486" i="2"/>
  <c r="H2486" i="2" s="1"/>
  <c r="G2487" i="2"/>
  <c r="G2488" i="2"/>
  <c r="G2489" i="2"/>
  <c r="G2490" i="2"/>
  <c r="H2490" i="2" s="1"/>
  <c r="G2491" i="2"/>
  <c r="H2491" i="2" s="1"/>
  <c r="D2481" i="2"/>
  <c r="D2483" i="2"/>
  <c r="D2484" i="2"/>
  <c r="D2485" i="2"/>
  <c r="D2486" i="2"/>
  <c r="D2487" i="2"/>
  <c r="D2488" i="2"/>
  <c r="D2489" i="2"/>
  <c r="D2490" i="2"/>
  <c r="D2491" i="2"/>
  <c r="D2492" i="2"/>
  <c r="C2481" i="2"/>
  <c r="C2483" i="2"/>
  <c r="C2484" i="2"/>
  <c r="C2485" i="2"/>
  <c r="C2486" i="2"/>
  <c r="C2487" i="2"/>
  <c r="C2488" i="2"/>
  <c r="C2489" i="2"/>
  <c r="C2490" i="2"/>
  <c r="C2491" i="2"/>
  <c r="C2492" i="2"/>
  <c r="G2467" i="2"/>
  <c r="G2469" i="2"/>
  <c r="G2470" i="2"/>
  <c r="H2470" i="2" s="1"/>
  <c r="G2471" i="2"/>
  <c r="G2472" i="2"/>
  <c r="H2472" i="2" s="1"/>
  <c r="G2473" i="2"/>
  <c r="G2474" i="2"/>
  <c r="G2475" i="2"/>
  <c r="G2476" i="2"/>
  <c r="H2476" i="2" s="1"/>
  <c r="G2477" i="2"/>
  <c r="H2477" i="2" s="1"/>
  <c r="D2467" i="2"/>
  <c r="D2469" i="2"/>
  <c r="D2470" i="2"/>
  <c r="D2471" i="2"/>
  <c r="D2472" i="2"/>
  <c r="D2473" i="2"/>
  <c r="D2474" i="2"/>
  <c r="D2475" i="2"/>
  <c r="D2476" i="2"/>
  <c r="D2477" i="2"/>
  <c r="D2478" i="2"/>
  <c r="C2467" i="2"/>
  <c r="C2469" i="2"/>
  <c r="C2470" i="2"/>
  <c r="C2471" i="2"/>
  <c r="C2472" i="2"/>
  <c r="C2473" i="2"/>
  <c r="C2474" i="2"/>
  <c r="C2475" i="2"/>
  <c r="C2476" i="2"/>
  <c r="C2477" i="2"/>
  <c r="C2478" i="2"/>
  <c r="G2451" i="2"/>
  <c r="G2453" i="2"/>
  <c r="G2454" i="2"/>
  <c r="G2455" i="2"/>
  <c r="G2457" i="2"/>
  <c r="G2458" i="2"/>
  <c r="G2459" i="2"/>
  <c r="G2460" i="2"/>
  <c r="H2460" i="2" s="1"/>
  <c r="G2461" i="2"/>
  <c r="H2461" i="2" s="1"/>
  <c r="G2462" i="2"/>
  <c r="H2462" i="2" s="1"/>
  <c r="G2463" i="2"/>
  <c r="G2464" i="2"/>
  <c r="H2464" i="2" s="1"/>
  <c r="D2451" i="2"/>
  <c r="D2452" i="2"/>
  <c r="D2453" i="2"/>
  <c r="D2454" i="2"/>
  <c r="D2455" i="2"/>
  <c r="D2456" i="2"/>
  <c r="D2457" i="2"/>
  <c r="D2458" i="2"/>
  <c r="D2459" i="2"/>
  <c r="D2460" i="2"/>
  <c r="D2461" i="2"/>
  <c r="D2462" i="2"/>
  <c r="D2463" i="2"/>
  <c r="D2464" i="2"/>
  <c r="C2462" i="2"/>
  <c r="C2463" i="2"/>
  <c r="C2460" i="2"/>
  <c r="C2461" i="2"/>
  <c r="C2459" i="2"/>
  <c r="C2455" i="2"/>
  <c r="C2456" i="2"/>
  <c r="C2457" i="2"/>
  <c r="C2458" i="2"/>
  <c r="C2454" i="2"/>
  <c r="C2451" i="2"/>
  <c r="C2452" i="2"/>
  <c r="C2453" i="2"/>
  <c r="C2464" i="2"/>
  <c r="G2322" i="2"/>
  <c r="G2323" i="2"/>
  <c r="G2324" i="2"/>
  <c r="G2325" i="2"/>
  <c r="G2326" i="2"/>
  <c r="H2326" i="2" s="1"/>
  <c r="D2323" i="2"/>
  <c r="D2324" i="2"/>
  <c r="D2325" i="2"/>
  <c r="D2326" i="2"/>
  <c r="C2321" i="2"/>
  <c r="C2322" i="2"/>
  <c r="C2323" i="2"/>
  <c r="C2324" i="2"/>
  <c r="C2325" i="2"/>
  <c r="C2326" i="2"/>
  <c r="G2316" i="2"/>
  <c r="G2317" i="2"/>
  <c r="G2319" i="2"/>
  <c r="G2320" i="2"/>
  <c r="H2320" i="2" s="1"/>
  <c r="G2321" i="2"/>
  <c r="D2316" i="2"/>
  <c r="D2317" i="2"/>
  <c r="D2318" i="2"/>
  <c r="D2319" i="2"/>
  <c r="D2320" i="2"/>
  <c r="D2321" i="2"/>
  <c r="D2322" i="2"/>
  <c r="D2315" i="2"/>
  <c r="C2316" i="2"/>
  <c r="C2317" i="2"/>
  <c r="C2318" i="2"/>
  <c r="C2319" i="2"/>
  <c r="C2320" i="2"/>
  <c r="C2315" i="2"/>
  <c r="G2309" i="2"/>
  <c r="H2309" i="2" s="1"/>
  <c r="G2310" i="2"/>
  <c r="G2311" i="2"/>
  <c r="G2312" i="2"/>
  <c r="G2313" i="2"/>
  <c r="H2313" i="2" s="1"/>
  <c r="D2303" i="2"/>
  <c r="D2304" i="2"/>
  <c r="D2305" i="2"/>
  <c r="D2306" i="2"/>
  <c r="D2307" i="2"/>
  <c r="D2308" i="2"/>
  <c r="D2309" i="2"/>
  <c r="D2310" i="2"/>
  <c r="D2311" i="2"/>
  <c r="D2312" i="2"/>
  <c r="D2313" i="2"/>
  <c r="D2302" i="2"/>
  <c r="C2311" i="2"/>
  <c r="C2312" i="2"/>
  <c r="C2313" i="2"/>
  <c r="G2303" i="2"/>
  <c r="G2304" i="2"/>
  <c r="G2306" i="2"/>
  <c r="G2307" i="2"/>
  <c r="H2307" i="2" s="1"/>
  <c r="G2308" i="2"/>
  <c r="C2308" i="2"/>
  <c r="C2309" i="2"/>
  <c r="C2310" i="2"/>
  <c r="C2306" i="2"/>
  <c r="C2307" i="2"/>
  <c r="C2303" i="2"/>
  <c r="C2304" i="2"/>
  <c r="C2305" i="2"/>
  <c r="C2302" i="2"/>
  <c r="D2300" i="2"/>
  <c r="G2299" i="2"/>
  <c r="D2299" i="2"/>
  <c r="C2299" i="2"/>
  <c r="D2290" i="2"/>
  <c r="D2291" i="2"/>
  <c r="D2292" i="2"/>
  <c r="D2293" i="2"/>
  <c r="D2294" i="2"/>
  <c r="D2295" i="2"/>
  <c r="D2296" i="2"/>
  <c r="D2297" i="2"/>
  <c r="D2298" i="2"/>
  <c r="D2289" i="2"/>
  <c r="G2298" i="2"/>
  <c r="C2298" i="2"/>
  <c r="G2290" i="2"/>
  <c r="G2291" i="2"/>
  <c r="G2293" i="2"/>
  <c r="G2294" i="2"/>
  <c r="H2294" i="2" s="1"/>
  <c r="G2295" i="2"/>
  <c r="G2296" i="2"/>
  <c r="G2297" i="2"/>
  <c r="G2289" i="2"/>
  <c r="C2300" i="2"/>
  <c r="C2296" i="2"/>
  <c r="C2297" i="2"/>
  <c r="C2295" i="2"/>
  <c r="C2294" i="2"/>
  <c r="C2292" i="2"/>
  <c r="C2293" i="2"/>
  <c r="C2291" i="2"/>
  <c r="C2290" i="2"/>
  <c r="C2289" i="2"/>
  <c r="D1097" i="2"/>
  <c r="D1098" i="2"/>
  <c r="D1099" i="2"/>
  <c r="D1100" i="2"/>
  <c r="D1096" i="2"/>
  <c r="C1097" i="2"/>
  <c r="C1098" i="2"/>
  <c r="C1099" i="2"/>
  <c r="C1100" i="2"/>
  <c r="C1096" i="2"/>
  <c r="D1091" i="2"/>
  <c r="D1092" i="2"/>
  <c r="D1093" i="2"/>
  <c r="D1094" i="2"/>
  <c r="D1090" i="2"/>
  <c r="C1091" i="2"/>
  <c r="C1092" i="2"/>
  <c r="C1093" i="2"/>
  <c r="C1094" i="2"/>
  <c r="C1090" i="2"/>
  <c r="G3080" i="2"/>
  <c r="G3148" i="2"/>
  <c r="H3148" i="2" s="1"/>
  <c r="D3148" i="2"/>
  <c r="C3148" i="2"/>
  <c r="G3144" i="2"/>
  <c r="D3144" i="2"/>
  <c r="C3144" i="2"/>
  <c r="G3143" i="2"/>
  <c r="D3143" i="2"/>
  <c r="C3143" i="2"/>
  <c r="G3142" i="2"/>
  <c r="H3142" i="2" s="1"/>
  <c r="D3142" i="2"/>
  <c r="C3142" i="2"/>
  <c r="G3141" i="2"/>
  <c r="D3141" i="2"/>
  <c r="C3141" i="2"/>
  <c r="G3052" i="2"/>
  <c r="G3109" i="2"/>
  <c r="H3109" i="2" s="1"/>
  <c r="D3109" i="2"/>
  <c r="C3109" i="2"/>
  <c r="G3104" i="2"/>
  <c r="D3104" i="2"/>
  <c r="C3104" i="2"/>
  <c r="G3103" i="2"/>
  <c r="D3103" i="2"/>
  <c r="C3103" i="2"/>
  <c r="G3102" i="2"/>
  <c r="D3102" i="2"/>
  <c r="C3102" i="2"/>
  <c r="G3101" i="2"/>
  <c r="D3101" i="2"/>
  <c r="C3101" i="2"/>
  <c r="G3100" i="2"/>
  <c r="D3100" i="2"/>
  <c r="C3100" i="2"/>
  <c r="G3099" i="2"/>
  <c r="D3099" i="2"/>
  <c r="C3099" i="2"/>
  <c r="G2513" i="2"/>
  <c r="H2513" i="2" s="1"/>
  <c r="D2513" i="2"/>
  <c r="C2513" i="2"/>
  <c r="G2512" i="2"/>
  <c r="H2512" i="2" s="1"/>
  <c r="D2512" i="2"/>
  <c r="C2512" i="2"/>
  <c r="G2511" i="2"/>
  <c r="H2511" i="2" s="1"/>
  <c r="D2511" i="2"/>
  <c r="C2511" i="2"/>
  <c r="G2510" i="2"/>
  <c r="D2510" i="2"/>
  <c r="C2510" i="2"/>
  <c r="G2509" i="2"/>
  <c r="D2509" i="2"/>
  <c r="C2509" i="2"/>
  <c r="G2508" i="2"/>
  <c r="F2508" i="2"/>
  <c r="D2508" i="2"/>
  <c r="C2508" i="2"/>
  <c r="G2507" i="2"/>
  <c r="D2507" i="2"/>
  <c r="C2507" i="2"/>
  <c r="D2506" i="2"/>
  <c r="C2506" i="2"/>
  <c r="C3091" i="2"/>
  <c r="D3091" i="2"/>
  <c r="G3091" i="2"/>
  <c r="C3092" i="2"/>
  <c r="D3092" i="2"/>
  <c r="G3092" i="2"/>
  <c r="C3093" i="2"/>
  <c r="D3093" i="2"/>
  <c r="G3093" i="2"/>
  <c r="C3097" i="2"/>
  <c r="D3097" i="2"/>
  <c r="G3097" i="2"/>
  <c r="H3097" i="2" s="1"/>
  <c r="C3111" i="2"/>
  <c r="D3111" i="2"/>
  <c r="G3111" i="2"/>
  <c r="C3112" i="2"/>
  <c r="D3112" i="2"/>
  <c r="G3112" i="2"/>
  <c r="C3113" i="2"/>
  <c r="D3113" i="2"/>
  <c r="G3113" i="2"/>
  <c r="C3114" i="2"/>
  <c r="D3114" i="2"/>
  <c r="G3114" i="2"/>
  <c r="C3115" i="2"/>
  <c r="D3115" i="2"/>
  <c r="G3115" i="2"/>
  <c r="C3116" i="2"/>
  <c r="D3116" i="2"/>
  <c r="G3116" i="2"/>
  <c r="C3117" i="2"/>
  <c r="D3117" i="2"/>
  <c r="G3117" i="2"/>
  <c r="H3117" i="2" s="1"/>
  <c r="C3119" i="2"/>
  <c r="D3119" i="2"/>
  <c r="G3119" i="2"/>
  <c r="H3119" i="2" s="1"/>
  <c r="C3121" i="2"/>
  <c r="D3121" i="2"/>
  <c r="G3121" i="2"/>
  <c r="C3122" i="2"/>
  <c r="D3122" i="2"/>
  <c r="G3122" i="2"/>
  <c r="H3122" i="2" s="1"/>
  <c r="C3125" i="2"/>
  <c r="D3125" i="2"/>
  <c r="G3125" i="2"/>
  <c r="H3125" i="2" s="1"/>
  <c r="C3127" i="2"/>
  <c r="D3127" i="2"/>
  <c r="G3127" i="2"/>
  <c r="C3128" i="2"/>
  <c r="D3128" i="2"/>
  <c r="G3128" i="2"/>
  <c r="H3128" i="2" s="1"/>
  <c r="C3131" i="2"/>
  <c r="D3131" i="2"/>
  <c r="G3131" i="2"/>
  <c r="H3131" i="2" s="1"/>
  <c r="C3132" i="2"/>
  <c r="D3132" i="2"/>
  <c r="G3132" i="2"/>
  <c r="H3132" i="2" s="1"/>
  <c r="C3134" i="2"/>
  <c r="D3134" i="2"/>
  <c r="G3134" i="2"/>
  <c r="C3135" i="2"/>
  <c r="D3135" i="2"/>
  <c r="G3135" i="2"/>
  <c r="C3136" i="2"/>
  <c r="D3136" i="2"/>
  <c r="G3136" i="2"/>
  <c r="C3139" i="2"/>
  <c r="D3139" i="2"/>
  <c r="G3139" i="2"/>
  <c r="H3139" i="2" s="1"/>
  <c r="C3150" i="2"/>
  <c r="D3150" i="2"/>
  <c r="C3151" i="2"/>
  <c r="D3151" i="2"/>
  <c r="G3151" i="2"/>
  <c r="H3151" i="2" s="1"/>
  <c r="C3152" i="2"/>
  <c r="D3152" i="2"/>
  <c r="G3152" i="2"/>
  <c r="H3152" i="2" s="1"/>
  <c r="C3073" i="2"/>
  <c r="D3073" i="2"/>
  <c r="G3073" i="2"/>
  <c r="H3073" i="2" s="1"/>
  <c r="G3086" i="2"/>
  <c r="H3086" i="2" s="1"/>
  <c r="D3086" i="2"/>
  <c r="C3086" i="2"/>
  <c r="G3082" i="2"/>
  <c r="H3082" i="2" s="1"/>
  <c r="D3082" i="2"/>
  <c r="C3082" i="2"/>
  <c r="G3081" i="2"/>
  <c r="D3081" i="2"/>
  <c r="C3081" i="2"/>
  <c r="D3080" i="2"/>
  <c r="C3080" i="2"/>
  <c r="G3079" i="2"/>
  <c r="D3079" i="2"/>
  <c r="C3079" i="2"/>
  <c r="G3078" i="2"/>
  <c r="D3078" i="2"/>
  <c r="C3078" i="2"/>
  <c r="G3077" i="2"/>
  <c r="D3077" i="2"/>
  <c r="C3077" i="2"/>
  <c r="G3076" i="2"/>
  <c r="D3076" i="2"/>
  <c r="C3076" i="2"/>
  <c r="C3067" i="2"/>
  <c r="D3067" i="2"/>
  <c r="G3067" i="2"/>
  <c r="G3069" i="2"/>
  <c r="H3069" i="2" s="1"/>
  <c r="D3069" i="2"/>
  <c r="C3069" i="2"/>
  <c r="G3068" i="2"/>
  <c r="D3068" i="2"/>
  <c r="C3068" i="2"/>
  <c r="G3066" i="2"/>
  <c r="D3066" i="2"/>
  <c r="C3066" i="2"/>
  <c r="G3065" i="2"/>
  <c r="D3065" i="2"/>
  <c r="C3065" i="2"/>
  <c r="G3064" i="2"/>
  <c r="D3064" i="2"/>
  <c r="C3064" i="2"/>
  <c r="G3063" i="2"/>
  <c r="D3063" i="2"/>
  <c r="C3063" i="2"/>
  <c r="G3061" i="2"/>
  <c r="H3061" i="2" s="1"/>
  <c r="D3061" i="2"/>
  <c r="C3061" i="2"/>
  <c r="G3057" i="2"/>
  <c r="H3057" i="2" s="1"/>
  <c r="D3057" i="2"/>
  <c r="C3057" i="2"/>
  <c r="G3056" i="2"/>
  <c r="D3056" i="2"/>
  <c r="C3056" i="2"/>
  <c r="G3055" i="2"/>
  <c r="D3055" i="2"/>
  <c r="C3055" i="2"/>
  <c r="G3054" i="2"/>
  <c r="D3054" i="2"/>
  <c r="C3054" i="2"/>
  <c r="G3053" i="2"/>
  <c r="D3053" i="2"/>
  <c r="C3053" i="2"/>
  <c r="D3052" i="2"/>
  <c r="C3052" i="2"/>
  <c r="D3051" i="2"/>
  <c r="C3051" i="2"/>
  <c r="G3049" i="2"/>
  <c r="H3049" i="2" s="1"/>
  <c r="D3049" i="2"/>
  <c r="C3049" i="2"/>
  <c r="G3045" i="2"/>
  <c r="H3045" i="2" s="1"/>
  <c r="D3045" i="2"/>
  <c r="C3045" i="2"/>
  <c r="G3044" i="2"/>
  <c r="D3044" i="2"/>
  <c r="C3044" i="2"/>
  <c r="G3043" i="2"/>
  <c r="D3043" i="2"/>
  <c r="C3043" i="2"/>
  <c r="G3042" i="2"/>
  <c r="D3042" i="2"/>
  <c r="C3042" i="2"/>
  <c r="G3041" i="2"/>
  <c r="D3041" i="2"/>
  <c r="C3041" i="2"/>
  <c r="G3040" i="2"/>
  <c r="D3040" i="2"/>
  <c r="C3040" i="2"/>
  <c r="G3039" i="2"/>
  <c r="D3039" i="2"/>
  <c r="C3039" i="2"/>
  <c r="G3037" i="2"/>
  <c r="H3037" i="2" s="1"/>
  <c r="D3037" i="2"/>
  <c r="C3037" i="2"/>
  <c r="G3033" i="2"/>
  <c r="H3033" i="2" s="1"/>
  <c r="D3033" i="2"/>
  <c r="C3033" i="2"/>
  <c r="G3032" i="2"/>
  <c r="D3032" i="2"/>
  <c r="C3032" i="2"/>
  <c r="G3031" i="2"/>
  <c r="D3031" i="2"/>
  <c r="C3031" i="2"/>
  <c r="G3030" i="2"/>
  <c r="D3030" i="2"/>
  <c r="C3030" i="2"/>
  <c r="G3029" i="2"/>
  <c r="D3029" i="2"/>
  <c r="C3029" i="2"/>
  <c r="G3028" i="2"/>
  <c r="D3028" i="2"/>
  <c r="C3028" i="2"/>
  <c r="G3027" i="2"/>
  <c r="D3027" i="2"/>
  <c r="C3027" i="2"/>
  <c r="G3013" i="2"/>
  <c r="H3013" i="2" s="1"/>
  <c r="D3013" i="2"/>
  <c r="C3013" i="2"/>
  <c r="G3012" i="2"/>
  <c r="H3012" i="2" s="1"/>
  <c r="D3012" i="2"/>
  <c r="C3012" i="2"/>
  <c r="G3011" i="2"/>
  <c r="D3011" i="2"/>
  <c r="C3011" i="2"/>
  <c r="G3010" i="2"/>
  <c r="D3010" i="2"/>
  <c r="C3010" i="2"/>
  <c r="G3009" i="2"/>
  <c r="D3009" i="2"/>
  <c r="C3009" i="2"/>
  <c r="C2997" i="2"/>
  <c r="G3007" i="2"/>
  <c r="H3007" i="2" s="1"/>
  <c r="D3007" i="2"/>
  <c r="C3007" i="2"/>
  <c r="G2999" i="2"/>
  <c r="D2999" i="2"/>
  <c r="C2999" i="2"/>
  <c r="G2998" i="2"/>
  <c r="D2998" i="2"/>
  <c r="C2998" i="2"/>
  <c r="G2997" i="2"/>
  <c r="D2997" i="2"/>
  <c r="D2983" i="2"/>
  <c r="C2984" i="2"/>
  <c r="C2985" i="2"/>
  <c r="D2985" i="2"/>
  <c r="G2985" i="2"/>
  <c r="C3074" i="2"/>
  <c r="D3074" i="2"/>
  <c r="G3074" i="2"/>
  <c r="H3074" i="2" s="1"/>
  <c r="C3088" i="2"/>
  <c r="D3088" i="2"/>
  <c r="G3088" i="2"/>
  <c r="C3089" i="2"/>
  <c r="D3089" i="2"/>
  <c r="G3089" i="2"/>
  <c r="C3090" i="2"/>
  <c r="D3090" i="2"/>
  <c r="G3090" i="2"/>
  <c r="C2974" i="2"/>
  <c r="C2975" i="2"/>
  <c r="C2882" i="2"/>
  <c r="D2882" i="2"/>
  <c r="G2882" i="2"/>
  <c r="H2882" i="2" s="1"/>
  <c r="C2854" i="2"/>
  <c r="D2854" i="2"/>
  <c r="G2854" i="2"/>
  <c r="C2845" i="2"/>
  <c r="D2845" i="2"/>
  <c r="G2845" i="2"/>
  <c r="G2964" i="2"/>
  <c r="G2970" i="2"/>
  <c r="H2970" i="2" s="1"/>
  <c r="D2970" i="2"/>
  <c r="C2970" i="2"/>
  <c r="G2969" i="2"/>
  <c r="D2969" i="2"/>
  <c r="C2969" i="2"/>
  <c r="G2968" i="2"/>
  <c r="D2968" i="2"/>
  <c r="C2968" i="2"/>
  <c r="G2967" i="2"/>
  <c r="D2967" i="2"/>
  <c r="C2967" i="2"/>
  <c r="G2966" i="2"/>
  <c r="D2966" i="2"/>
  <c r="C2966" i="2"/>
  <c r="D2964" i="2"/>
  <c r="C2964" i="2"/>
  <c r="G2963" i="2"/>
  <c r="D2963" i="2"/>
  <c r="C2963" i="2"/>
  <c r="C3017" i="2"/>
  <c r="D3017" i="2"/>
  <c r="G3017" i="2"/>
  <c r="C3018" i="2"/>
  <c r="D3018" i="2"/>
  <c r="G3018" i="2"/>
  <c r="C3019" i="2"/>
  <c r="D3019" i="2"/>
  <c r="G3019" i="2"/>
  <c r="C3020" i="2"/>
  <c r="D3020" i="2"/>
  <c r="G3020" i="2"/>
  <c r="C3021" i="2"/>
  <c r="D3021" i="2"/>
  <c r="G3021" i="2"/>
  <c r="H3021" i="2" s="1"/>
  <c r="C3025" i="2"/>
  <c r="D3025" i="2"/>
  <c r="G3025" i="2"/>
  <c r="H3025" i="2" s="1"/>
  <c r="G2951" i="2"/>
  <c r="H2951" i="2" s="1"/>
  <c r="D2951" i="2"/>
  <c r="C2951" i="2"/>
  <c r="G2950" i="2"/>
  <c r="H2950" i="2" s="1"/>
  <c r="D2950" i="2"/>
  <c r="C2950" i="2"/>
  <c r="G2949" i="2"/>
  <c r="H2949" i="2" s="1"/>
  <c r="D2949" i="2"/>
  <c r="C2949" i="2"/>
  <c r="G2948" i="2"/>
  <c r="D2948" i="2"/>
  <c r="C2948" i="2"/>
  <c r="G2947" i="2"/>
  <c r="D2947" i="2"/>
  <c r="C2947" i="2"/>
  <c r="G2946" i="2"/>
  <c r="D2946" i="2"/>
  <c r="C2946" i="2"/>
  <c r="G2945" i="2"/>
  <c r="D2945" i="2"/>
  <c r="C2945" i="2"/>
  <c r="D2944" i="2"/>
  <c r="C2944" i="2"/>
  <c r="G2931" i="2"/>
  <c r="D2931" i="2"/>
  <c r="C2931" i="2"/>
  <c r="G2930" i="2"/>
  <c r="D2930" i="2"/>
  <c r="C2930" i="2"/>
  <c r="G2928" i="2"/>
  <c r="D2928" i="2"/>
  <c r="C2928" i="2"/>
  <c r="G2927" i="2"/>
  <c r="D2927" i="2"/>
  <c r="C2927" i="2"/>
  <c r="G2926" i="2"/>
  <c r="H2926" i="2" s="1"/>
  <c r="D2926" i="2"/>
  <c r="C2926" i="2"/>
  <c r="G2925" i="2"/>
  <c r="D2925" i="2"/>
  <c r="C2925" i="2"/>
  <c r="G2924" i="2"/>
  <c r="D2924" i="2"/>
  <c r="C2924" i="2"/>
  <c r="G2536" i="2"/>
  <c r="F255" i="2"/>
  <c r="C254" i="2"/>
  <c r="D254" i="2"/>
  <c r="G254" i="2"/>
  <c r="F263" i="2"/>
  <c r="C2902" i="2"/>
  <c r="D2902" i="2"/>
  <c r="G2902" i="2"/>
  <c r="H2902" i="2" s="1"/>
  <c r="C2895" i="2"/>
  <c r="D2895" i="2"/>
  <c r="G2895" i="2"/>
  <c r="C2859" i="2"/>
  <c r="D2859" i="2"/>
  <c r="G2859" i="2"/>
  <c r="H2859" i="2" s="1"/>
  <c r="C2832" i="2"/>
  <c r="D2832" i="2"/>
  <c r="G2832" i="2"/>
  <c r="C2833" i="2"/>
  <c r="D2833" i="2"/>
  <c r="G2833" i="2"/>
  <c r="C2834" i="2"/>
  <c r="D2834" i="2"/>
  <c r="G2834" i="2"/>
  <c r="C2835" i="2"/>
  <c r="D2835" i="2"/>
  <c r="G2835" i="2"/>
  <c r="C2836" i="2"/>
  <c r="D2836" i="2"/>
  <c r="G2836" i="2"/>
  <c r="H2836" i="2" s="1"/>
  <c r="C2838" i="2"/>
  <c r="D2838" i="2"/>
  <c r="C2839" i="2"/>
  <c r="D2839" i="2"/>
  <c r="G2839" i="2"/>
  <c r="H2839" i="2" s="1"/>
  <c r="C2840" i="2"/>
  <c r="D2840" i="2"/>
  <c r="G2840" i="2"/>
  <c r="C2841" i="2"/>
  <c r="D2841" i="2"/>
  <c r="G2841" i="2"/>
  <c r="H2841" i="2" s="1"/>
  <c r="C2843" i="2"/>
  <c r="D2843" i="2"/>
  <c r="G2843" i="2"/>
  <c r="C2844" i="2"/>
  <c r="D2844" i="2"/>
  <c r="G2844" i="2"/>
  <c r="H2844" i="2" s="1"/>
  <c r="C2848" i="2"/>
  <c r="D2848" i="2"/>
  <c r="G2848" i="2"/>
  <c r="C2851" i="2"/>
  <c r="D2851" i="2"/>
  <c r="G2851" i="2"/>
  <c r="H2851" i="2" s="1"/>
  <c r="C2853" i="2"/>
  <c r="D2853" i="2"/>
  <c r="C2855" i="2"/>
  <c r="D2855" i="2"/>
  <c r="G2855" i="2"/>
  <c r="H2855" i="2" s="1"/>
  <c r="C2857" i="2"/>
  <c r="D2857" i="2"/>
  <c r="C2858" i="2"/>
  <c r="D2858" i="2"/>
  <c r="G2858" i="2"/>
  <c r="H2858" i="2" s="1"/>
  <c r="C2860" i="2"/>
  <c r="D2860" i="2"/>
  <c r="G2860" i="2"/>
  <c r="C2861" i="2"/>
  <c r="D2861" i="2"/>
  <c r="G2861" i="2"/>
  <c r="C2862" i="2"/>
  <c r="D2862" i="2"/>
  <c r="G2862" i="2"/>
  <c r="H2862" i="2" s="1"/>
  <c r="C2864" i="2"/>
  <c r="D2864" i="2"/>
  <c r="G2864" i="2"/>
  <c r="C2865" i="2"/>
  <c r="D2865" i="2"/>
  <c r="G2865" i="2"/>
  <c r="H2865" i="2" s="1"/>
  <c r="C2866" i="2"/>
  <c r="D2866" i="2"/>
  <c r="G2866" i="2"/>
  <c r="H2866" i="2" s="1"/>
  <c r="C2867" i="2"/>
  <c r="D2867" i="2"/>
  <c r="G2867" i="2"/>
  <c r="H2867" i="2" s="1"/>
  <c r="C2868" i="2"/>
  <c r="D2868" i="2"/>
  <c r="G2868" i="2"/>
  <c r="H2868" i="2" s="1"/>
  <c r="C2869" i="2"/>
  <c r="D2869" i="2"/>
  <c r="G2869" i="2"/>
  <c r="C2871" i="2"/>
  <c r="D2871" i="2"/>
  <c r="G2871" i="2"/>
  <c r="H2871" i="2" s="1"/>
  <c r="C2873" i="2"/>
  <c r="D2873" i="2"/>
  <c r="G2873" i="2"/>
  <c r="C2874" i="2"/>
  <c r="D2874" i="2"/>
  <c r="G2874" i="2"/>
  <c r="H2874" i="2" s="1"/>
  <c r="C2875" i="2"/>
  <c r="D2875" i="2"/>
  <c r="G2875" i="2"/>
  <c r="H2875" i="2" s="1"/>
  <c r="C2876" i="2"/>
  <c r="D2876" i="2"/>
  <c r="G2876" i="2"/>
  <c r="H2876" i="2" s="1"/>
  <c r="C2878" i="2"/>
  <c r="D2878" i="2"/>
  <c r="C2879" i="2"/>
  <c r="D2879" i="2"/>
  <c r="G2879" i="2"/>
  <c r="C2880" i="2"/>
  <c r="D2880" i="2"/>
  <c r="G2880" i="2"/>
  <c r="C2881" i="2"/>
  <c r="D2881" i="2"/>
  <c r="G2881" i="2"/>
  <c r="C2883" i="2"/>
  <c r="D2883" i="2"/>
  <c r="G2883" i="2"/>
  <c r="H2883" i="2" s="1"/>
  <c r="C2885" i="2"/>
  <c r="D2885" i="2"/>
  <c r="G2885" i="2"/>
  <c r="C2886" i="2"/>
  <c r="D2886" i="2"/>
  <c r="G2886" i="2"/>
  <c r="C2887" i="2"/>
  <c r="D2887" i="2"/>
  <c r="G2887" i="2"/>
  <c r="H2887" i="2" s="1"/>
  <c r="C2889" i="2"/>
  <c r="D2889" i="2"/>
  <c r="C2891" i="2"/>
  <c r="D2891" i="2"/>
  <c r="G2891" i="2"/>
  <c r="C2892" i="2"/>
  <c r="D2892" i="2"/>
  <c r="G2892" i="2"/>
  <c r="H2892" i="2" s="1"/>
  <c r="C2894" i="2"/>
  <c r="D2894" i="2"/>
  <c r="C2896" i="2"/>
  <c r="D2896" i="2"/>
  <c r="G2896" i="2"/>
  <c r="C2897" i="2"/>
  <c r="D2897" i="2"/>
  <c r="G2897" i="2"/>
  <c r="C2898" i="2"/>
  <c r="D2898" i="2"/>
  <c r="G2898" i="2"/>
  <c r="C2899" i="2"/>
  <c r="D2899" i="2"/>
  <c r="G2899" i="2"/>
  <c r="C2900" i="2"/>
  <c r="D2900" i="2"/>
  <c r="G2900" i="2"/>
  <c r="H2900" i="2" s="1"/>
  <c r="C2901" i="2"/>
  <c r="D2901" i="2"/>
  <c r="G2901" i="2"/>
  <c r="H2901" i="2" s="1"/>
  <c r="C2904" i="2"/>
  <c r="D2904" i="2"/>
  <c r="G2904" i="2"/>
  <c r="H2904" i="2" s="1"/>
  <c r="C2906" i="2"/>
  <c r="D2906" i="2"/>
  <c r="G2906" i="2"/>
  <c r="C2907" i="2"/>
  <c r="D2907" i="2"/>
  <c r="G2907" i="2"/>
  <c r="C2908" i="2"/>
  <c r="D2908" i="2"/>
  <c r="G2908" i="2"/>
  <c r="C2909" i="2"/>
  <c r="D2909" i="2"/>
  <c r="G2909" i="2"/>
  <c r="C2910" i="2"/>
  <c r="D2910" i="2"/>
  <c r="G2910" i="2"/>
  <c r="C2911" i="2"/>
  <c r="D2911" i="2"/>
  <c r="G2911" i="2"/>
  <c r="H2911" i="2" s="1"/>
  <c r="C2912" i="2"/>
  <c r="D2912" i="2"/>
  <c r="G2912" i="2"/>
  <c r="H2912" i="2" s="1"/>
  <c r="C2913" i="2"/>
  <c r="D2913" i="2"/>
  <c r="G2913" i="2"/>
  <c r="H2913" i="2" s="1"/>
  <c r="C2915" i="2"/>
  <c r="D2915" i="2"/>
  <c r="G2915" i="2"/>
  <c r="C2916" i="2"/>
  <c r="D2916" i="2"/>
  <c r="G2916" i="2"/>
  <c r="C2917" i="2"/>
  <c r="D2917" i="2"/>
  <c r="G2917" i="2"/>
  <c r="C2918" i="2"/>
  <c r="D2918" i="2"/>
  <c r="G2918" i="2"/>
  <c r="C2919" i="2"/>
  <c r="D2919" i="2"/>
  <c r="G2919" i="2"/>
  <c r="C2920" i="2"/>
  <c r="D2920" i="2"/>
  <c r="G2920" i="2"/>
  <c r="H2920" i="2" s="1"/>
  <c r="C2921" i="2"/>
  <c r="D2921" i="2"/>
  <c r="G2921" i="2"/>
  <c r="H2921" i="2" s="1"/>
  <c r="C2922" i="2"/>
  <c r="D2922" i="2"/>
  <c r="G2922" i="2"/>
  <c r="H2922" i="2" s="1"/>
  <c r="C2934" i="2"/>
  <c r="D2934" i="2"/>
  <c r="G2934" i="2"/>
  <c r="C2935" i="2"/>
  <c r="D2935" i="2"/>
  <c r="G2935" i="2"/>
  <c r="C2936" i="2"/>
  <c r="D2936" i="2"/>
  <c r="G2936" i="2"/>
  <c r="H2936" i="2" s="1"/>
  <c r="C2937" i="2"/>
  <c r="D2937" i="2"/>
  <c r="G2937" i="2"/>
  <c r="C2938" i="2"/>
  <c r="D2938" i="2"/>
  <c r="G2938" i="2"/>
  <c r="C2940" i="2"/>
  <c r="D2940" i="2"/>
  <c r="G2940" i="2"/>
  <c r="C2941" i="2"/>
  <c r="D2941" i="2"/>
  <c r="G2941" i="2"/>
  <c r="C2953" i="2"/>
  <c r="D2953" i="2"/>
  <c r="G2953" i="2"/>
  <c r="C2954" i="2"/>
  <c r="D2954" i="2"/>
  <c r="G2954" i="2"/>
  <c r="C2955" i="2"/>
  <c r="D2955" i="2"/>
  <c r="G2955" i="2"/>
  <c r="C2956" i="2"/>
  <c r="D2956" i="2"/>
  <c r="G2956" i="2"/>
  <c r="C2958" i="2"/>
  <c r="D2958" i="2"/>
  <c r="G2958" i="2"/>
  <c r="C2959" i="2"/>
  <c r="D2959" i="2"/>
  <c r="G2959" i="2"/>
  <c r="C2961" i="2"/>
  <c r="D2961" i="2"/>
  <c r="G2961" i="2"/>
  <c r="H2961" i="2" s="1"/>
  <c r="C2972" i="2"/>
  <c r="D2972" i="2"/>
  <c r="C2973" i="2"/>
  <c r="D2973" i="2"/>
  <c r="G2973" i="2"/>
  <c r="D2974" i="2"/>
  <c r="G2974" i="2"/>
  <c r="D2975" i="2"/>
  <c r="G2975" i="2"/>
  <c r="C2976" i="2"/>
  <c r="D2976" i="2"/>
  <c r="G2976" i="2"/>
  <c r="H2976" i="2" s="1"/>
  <c r="C2978" i="2"/>
  <c r="D2978" i="2"/>
  <c r="G2978" i="2"/>
  <c r="C2980" i="2"/>
  <c r="D2980" i="2"/>
  <c r="G2980" i="2"/>
  <c r="H2980" i="2" s="1"/>
  <c r="C2981" i="2"/>
  <c r="D2981" i="2"/>
  <c r="G2981" i="2"/>
  <c r="H2981" i="2" s="1"/>
  <c r="C2983" i="2"/>
  <c r="G2983" i="2"/>
  <c r="D2984" i="2"/>
  <c r="G2984" i="2"/>
  <c r="C2991" i="2"/>
  <c r="D2991" i="2"/>
  <c r="G2991" i="2"/>
  <c r="H2991" i="2" s="1"/>
  <c r="C2993" i="2"/>
  <c r="D2993" i="2"/>
  <c r="G2993" i="2"/>
  <c r="C2994" i="2"/>
  <c r="D2994" i="2"/>
  <c r="G2994" i="2"/>
  <c r="H2994" i="2" s="1"/>
  <c r="C2995" i="2"/>
  <c r="D2995" i="2"/>
  <c r="G2995" i="2"/>
  <c r="H2995" i="2" s="1"/>
  <c r="C3015" i="2"/>
  <c r="D3015" i="2"/>
  <c r="G3015" i="2"/>
  <c r="C3016" i="2"/>
  <c r="D3016" i="2"/>
  <c r="G3016" i="2"/>
  <c r="C2821" i="2"/>
  <c r="D2821" i="2"/>
  <c r="G2821" i="2"/>
  <c r="H2821" i="2" s="1"/>
  <c r="C2820" i="2"/>
  <c r="D2820" i="2"/>
  <c r="G2820" i="2"/>
  <c r="H2820" i="2" s="1"/>
  <c r="C2819" i="2"/>
  <c r="D2819" i="2"/>
  <c r="G2819" i="2"/>
  <c r="C2686" i="2"/>
  <c r="C2683" i="2"/>
  <c r="D2683" i="2"/>
  <c r="G2683" i="2"/>
  <c r="H2683" i="2" s="1"/>
  <c r="D2673" i="2"/>
  <c r="G2673" i="2"/>
  <c r="H2673" i="2" s="1"/>
  <c r="C2673" i="2"/>
  <c r="C2651" i="2"/>
  <c r="C2621" i="2"/>
  <c r="C2615" i="2"/>
  <c r="D2615" i="2"/>
  <c r="G2615" i="2"/>
  <c r="C2616" i="2"/>
  <c r="D2616" i="2"/>
  <c r="G2616" i="2"/>
  <c r="C2617" i="2"/>
  <c r="D2617" i="2"/>
  <c r="G2617" i="2"/>
  <c r="C2618" i="2"/>
  <c r="D2618" i="2"/>
  <c r="G2618" i="2"/>
  <c r="C2619" i="2"/>
  <c r="D2619" i="2"/>
  <c r="G2619" i="2"/>
  <c r="H2619" i="2" s="1"/>
  <c r="D2621" i="2"/>
  <c r="C2622" i="2"/>
  <c r="D2622" i="2"/>
  <c r="G2622" i="2"/>
  <c r="C2624" i="2"/>
  <c r="D2624" i="2"/>
  <c r="G2624" i="2"/>
  <c r="C2625" i="2"/>
  <c r="D2625" i="2"/>
  <c r="G2625" i="2"/>
  <c r="D2626" i="2"/>
  <c r="G2626" i="2"/>
  <c r="C2627" i="2"/>
  <c r="D2627" i="2"/>
  <c r="G2627" i="2"/>
  <c r="D2628" i="2"/>
  <c r="G2628" i="2"/>
  <c r="H2628" i="2" s="1"/>
  <c r="C2630" i="2"/>
  <c r="D2630" i="2"/>
  <c r="C2631" i="2"/>
  <c r="D2631" i="2"/>
  <c r="G2631" i="2"/>
  <c r="C2633" i="2"/>
  <c r="D2633" i="2"/>
  <c r="G2633" i="2"/>
  <c r="C2634" i="2"/>
  <c r="D2634" i="2"/>
  <c r="G2634" i="2"/>
  <c r="C2635" i="2"/>
  <c r="D2635" i="2"/>
  <c r="G2635" i="2"/>
  <c r="C2636" i="2"/>
  <c r="D2636" i="2"/>
  <c r="G2636" i="2"/>
  <c r="C2637" i="2"/>
  <c r="D2637" i="2"/>
  <c r="G2637" i="2"/>
  <c r="H2637" i="2" s="1"/>
  <c r="C2639" i="2"/>
  <c r="D2639" i="2"/>
  <c r="G2639" i="2"/>
  <c r="C2640" i="2"/>
  <c r="D2640" i="2"/>
  <c r="G2640" i="2"/>
  <c r="C2642" i="2"/>
  <c r="D2642" i="2"/>
  <c r="G2642" i="2"/>
  <c r="C2643" i="2"/>
  <c r="D2643" i="2"/>
  <c r="G2643" i="2"/>
  <c r="C2644" i="2"/>
  <c r="D2644" i="2"/>
  <c r="G2644" i="2"/>
  <c r="C2645" i="2"/>
  <c r="D2645" i="2"/>
  <c r="G2645" i="2"/>
  <c r="C2646" i="2"/>
  <c r="D2646" i="2"/>
  <c r="G2646" i="2"/>
  <c r="H2646" i="2" s="1"/>
  <c r="C2648" i="2"/>
  <c r="D2648" i="2"/>
  <c r="G2648" i="2"/>
  <c r="C2649" i="2"/>
  <c r="D2649" i="2"/>
  <c r="G2649" i="2"/>
  <c r="D2651" i="2"/>
  <c r="G2651" i="2"/>
  <c r="C2652" i="2"/>
  <c r="D2652" i="2"/>
  <c r="G2652" i="2"/>
  <c r="C2653" i="2"/>
  <c r="D2653" i="2"/>
  <c r="G2653" i="2"/>
  <c r="C2654" i="2"/>
  <c r="D2654" i="2"/>
  <c r="G2654" i="2"/>
  <c r="C2655" i="2"/>
  <c r="D2655" i="2"/>
  <c r="G2655" i="2"/>
  <c r="H2655" i="2" s="1"/>
  <c r="C2657" i="2"/>
  <c r="D2657" i="2"/>
  <c r="C2658" i="2"/>
  <c r="D2658" i="2"/>
  <c r="G2658" i="2"/>
  <c r="C2660" i="2"/>
  <c r="D2660" i="2"/>
  <c r="G2660" i="2"/>
  <c r="C2661" i="2"/>
  <c r="D2661" i="2"/>
  <c r="G2661" i="2"/>
  <c r="C2662" i="2"/>
  <c r="D2662" i="2"/>
  <c r="G2662" i="2"/>
  <c r="C2663" i="2"/>
  <c r="D2663" i="2"/>
  <c r="G2663" i="2"/>
  <c r="C2664" i="2"/>
  <c r="D2664" i="2"/>
  <c r="G2664" i="2"/>
  <c r="H2664" i="2" s="1"/>
  <c r="C2666" i="2"/>
  <c r="D2666" i="2"/>
  <c r="C2667" i="2"/>
  <c r="D2667" i="2"/>
  <c r="G2667" i="2"/>
  <c r="C2669" i="2"/>
  <c r="D2669" i="2"/>
  <c r="G2669" i="2"/>
  <c r="C2670" i="2"/>
  <c r="D2670" i="2"/>
  <c r="G2670" i="2"/>
  <c r="C2671" i="2"/>
  <c r="D2671" i="2"/>
  <c r="G2671" i="2"/>
  <c r="C2672" i="2"/>
  <c r="D2672" i="2"/>
  <c r="G2672" i="2"/>
  <c r="C2674" i="2"/>
  <c r="D2674" i="2"/>
  <c r="G2674" i="2"/>
  <c r="H2674" i="2" s="1"/>
  <c r="C2676" i="2"/>
  <c r="D2676" i="2"/>
  <c r="C2677" i="2"/>
  <c r="D2677" i="2"/>
  <c r="G2677" i="2"/>
  <c r="C2679" i="2"/>
  <c r="D2679" i="2"/>
  <c r="G2679" i="2"/>
  <c r="C2680" i="2"/>
  <c r="D2680" i="2"/>
  <c r="G2680" i="2"/>
  <c r="C2681" i="2"/>
  <c r="D2681" i="2"/>
  <c r="G2681" i="2"/>
  <c r="C2682" i="2"/>
  <c r="D2682" i="2"/>
  <c r="G2682" i="2"/>
  <c r="C2684" i="2"/>
  <c r="D2684" i="2"/>
  <c r="G2684" i="2"/>
  <c r="H2684" i="2" s="1"/>
  <c r="D2686" i="2"/>
  <c r="G2686" i="2"/>
  <c r="C2687" i="2"/>
  <c r="D2687" i="2"/>
  <c r="G2687" i="2"/>
  <c r="C2689" i="2"/>
  <c r="D2689" i="2"/>
  <c r="G2689" i="2"/>
  <c r="C2690" i="2"/>
  <c r="D2690" i="2"/>
  <c r="G2690" i="2"/>
  <c r="C2691" i="2"/>
  <c r="D2691" i="2"/>
  <c r="G2691" i="2"/>
  <c r="C2692" i="2"/>
  <c r="D2692" i="2"/>
  <c r="G2692" i="2"/>
  <c r="C2693" i="2"/>
  <c r="D2693" i="2"/>
  <c r="G2693" i="2"/>
  <c r="H2693" i="2" s="1"/>
  <c r="C2694" i="2"/>
  <c r="D2694" i="2"/>
  <c r="G2694" i="2"/>
  <c r="H2694" i="2" s="1"/>
  <c r="C2696" i="2"/>
  <c r="D2696" i="2"/>
  <c r="G2696" i="2"/>
  <c r="C2697" i="2"/>
  <c r="D2697" i="2"/>
  <c r="G2697" i="2"/>
  <c r="C2699" i="2"/>
  <c r="D2699" i="2"/>
  <c r="G2699" i="2"/>
  <c r="C2700" i="2"/>
  <c r="D2700" i="2"/>
  <c r="G2700" i="2"/>
  <c r="C2701" i="2"/>
  <c r="D2701" i="2"/>
  <c r="G2701" i="2"/>
  <c r="C2702" i="2"/>
  <c r="D2702" i="2"/>
  <c r="G2702" i="2"/>
  <c r="C2703" i="2"/>
  <c r="D2703" i="2"/>
  <c r="G2703" i="2"/>
  <c r="H2703" i="2" s="1"/>
  <c r="C2704" i="2"/>
  <c r="D2704" i="2"/>
  <c r="G2704" i="2"/>
  <c r="H2704" i="2" s="1"/>
  <c r="C2706" i="2"/>
  <c r="D2706" i="2"/>
  <c r="G2706" i="2"/>
  <c r="C2707" i="2"/>
  <c r="D2707" i="2"/>
  <c r="G2707" i="2"/>
  <c r="C2709" i="2"/>
  <c r="D2709" i="2"/>
  <c r="G2709" i="2"/>
  <c r="C2710" i="2"/>
  <c r="D2710" i="2"/>
  <c r="G2710" i="2"/>
  <c r="C2711" i="2"/>
  <c r="D2711" i="2"/>
  <c r="G2711" i="2"/>
  <c r="C2712" i="2"/>
  <c r="D2712" i="2"/>
  <c r="G2712" i="2"/>
  <c r="C2713" i="2"/>
  <c r="D2713" i="2"/>
  <c r="G2713" i="2"/>
  <c r="H2713" i="2" s="1"/>
  <c r="C2714" i="2"/>
  <c r="D2714" i="2"/>
  <c r="G2714" i="2"/>
  <c r="H2714" i="2" s="1"/>
  <c r="C2716" i="2"/>
  <c r="D2716" i="2"/>
  <c r="G2716" i="2"/>
  <c r="C2717" i="2"/>
  <c r="D2717" i="2"/>
  <c r="G2717" i="2"/>
  <c r="C2719" i="2"/>
  <c r="D2719" i="2"/>
  <c r="G2719" i="2"/>
  <c r="C2720" i="2"/>
  <c r="D2720" i="2"/>
  <c r="G2720" i="2"/>
  <c r="C2721" i="2"/>
  <c r="D2721" i="2"/>
  <c r="G2721" i="2"/>
  <c r="C2722" i="2"/>
  <c r="D2722" i="2"/>
  <c r="G2722" i="2"/>
  <c r="C2723" i="2"/>
  <c r="D2723" i="2"/>
  <c r="G2723" i="2"/>
  <c r="H2723" i="2" s="1"/>
  <c r="C2724" i="2"/>
  <c r="D2724" i="2"/>
  <c r="G2724" i="2"/>
  <c r="H2724" i="2" s="1"/>
  <c r="C2726" i="2"/>
  <c r="D2726" i="2"/>
  <c r="G2726" i="2"/>
  <c r="C2727" i="2"/>
  <c r="D2727" i="2"/>
  <c r="G2727" i="2"/>
  <c r="C2729" i="2"/>
  <c r="D2729" i="2"/>
  <c r="G2729" i="2"/>
  <c r="C2730" i="2"/>
  <c r="D2730" i="2"/>
  <c r="G2730" i="2"/>
  <c r="C2731" i="2"/>
  <c r="D2731" i="2"/>
  <c r="G2731" i="2"/>
  <c r="C2732" i="2"/>
  <c r="D2732" i="2"/>
  <c r="G2732" i="2"/>
  <c r="C2733" i="2"/>
  <c r="D2733" i="2"/>
  <c r="G2733" i="2"/>
  <c r="H2733" i="2" s="1"/>
  <c r="C2734" i="2"/>
  <c r="D2734" i="2"/>
  <c r="G2734" i="2"/>
  <c r="H2734" i="2" s="1"/>
  <c r="C2736" i="2"/>
  <c r="D2736" i="2"/>
  <c r="G2736" i="2"/>
  <c r="C2737" i="2"/>
  <c r="D2737" i="2"/>
  <c r="G2737" i="2"/>
  <c r="C2739" i="2"/>
  <c r="D2739" i="2"/>
  <c r="G2739" i="2"/>
  <c r="C2740" i="2"/>
  <c r="D2740" i="2"/>
  <c r="G2740" i="2"/>
  <c r="C2741" i="2"/>
  <c r="D2741" i="2"/>
  <c r="G2741" i="2"/>
  <c r="C2742" i="2"/>
  <c r="D2742" i="2"/>
  <c r="G2742" i="2"/>
  <c r="C2743" i="2"/>
  <c r="D2743" i="2"/>
  <c r="G2743" i="2"/>
  <c r="H2743" i="2" s="1"/>
  <c r="C2744" i="2"/>
  <c r="D2744" i="2"/>
  <c r="G2744" i="2"/>
  <c r="H2744" i="2" s="1"/>
  <c r="C2746" i="2"/>
  <c r="D2746" i="2"/>
  <c r="G2746" i="2"/>
  <c r="C2747" i="2"/>
  <c r="D2747" i="2"/>
  <c r="G2747" i="2"/>
  <c r="C2749" i="2"/>
  <c r="D2749" i="2"/>
  <c r="G2749" i="2"/>
  <c r="C2750" i="2"/>
  <c r="D2750" i="2"/>
  <c r="G2750" i="2"/>
  <c r="C2751" i="2"/>
  <c r="D2751" i="2"/>
  <c r="G2751" i="2"/>
  <c r="C2752" i="2"/>
  <c r="D2752" i="2"/>
  <c r="G2752" i="2"/>
  <c r="C2753" i="2"/>
  <c r="D2753" i="2"/>
  <c r="G2753" i="2"/>
  <c r="H2753" i="2" s="1"/>
  <c r="C2754" i="2"/>
  <c r="D2754" i="2"/>
  <c r="G2754" i="2"/>
  <c r="H2754" i="2" s="1"/>
  <c r="C2756" i="2"/>
  <c r="D2756" i="2"/>
  <c r="G2756" i="2"/>
  <c r="C2757" i="2"/>
  <c r="D2757" i="2"/>
  <c r="G2757" i="2"/>
  <c r="C2759" i="2"/>
  <c r="D2759" i="2"/>
  <c r="G2759" i="2"/>
  <c r="C2760" i="2"/>
  <c r="D2760" i="2"/>
  <c r="G2760" i="2"/>
  <c r="C2761" i="2"/>
  <c r="D2761" i="2"/>
  <c r="G2761" i="2"/>
  <c r="C2762" i="2"/>
  <c r="D2762" i="2"/>
  <c r="G2762" i="2"/>
  <c r="C2763" i="2"/>
  <c r="D2763" i="2"/>
  <c r="G2763" i="2"/>
  <c r="H2763" i="2" s="1"/>
  <c r="C2764" i="2"/>
  <c r="D2764" i="2"/>
  <c r="G2764" i="2"/>
  <c r="H2764" i="2" s="1"/>
  <c r="C2766" i="2"/>
  <c r="D2766" i="2"/>
  <c r="G2766" i="2"/>
  <c r="C2767" i="2"/>
  <c r="D2767" i="2"/>
  <c r="G2767" i="2"/>
  <c r="C2769" i="2"/>
  <c r="D2769" i="2"/>
  <c r="G2769" i="2"/>
  <c r="C2770" i="2"/>
  <c r="D2770" i="2"/>
  <c r="G2770" i="2"/>
  <c r="C2771" i="2"/>
  <c r="D2771" i="2"/>
  <c r="G2771" i="2"/>
  <c r="C2772" i="2"/>
  <c r="D2772" i="2"/>
  <c r="G2772" i="2"/>
  <c r="C2773" i="2"/>
  <c r="D2773" i="2"/>
  <c r="G2773" i="2"/>
  <c r="H2773" i="2" s="1"/>
  <c r="C2774" i="2"/>
  <c r="D2774" i="2"/>
  <c r="G2774" i="2"/>
  <c r="H2774" i="2" s="1"/>
  <c r="C2776" i="2"/>
  <c r="D2776" i="2"/>
  <c r="G2776" i="2"/>
  <c r="C2777" i="2"/>
  <c r="D2777" i="2"/>
  <c r="G2777" i="2"/>
  <c r="C2779" i="2"/>
  <c r="D2779" i="2"/>
  <c r="G2779" i="2"/>
  <c r="C2780" i="2"/>
  <c r="D2780" i="2"/>
  <c r="G2780" i="2"/>
  <c r="C2781" i="2"/>
  <c r="D2781" i="2"/>
  <c r="G2781" i="2"/>
  <c r="D2782" i="2"/>
  <c r="G2782" i="2"/>
  <c r="C2783" i="2"/>
  <c r="D2783" i="2"/>
  <c r="G2783" i="2"/>
  <c r="H2783" i="2" s="1"/>
  <c r="C2784" i="2"/>
  <c r="D2784" i="2"/>
  <c r="G2784" i="2"/>
  <c r="H2784" i="2" s="1"/>
  <c r="C2786" i="2"/>
  <c r="D2786" i="2"/>
  <c r="G2786" i="2"/>
  <c r="C2787" i="2"/>
  <c r="D2787" i="2"/>
  <c r="G2787" i="2"/>
  <c r="C2789" i="2"/>
  <c r="D2789" i="2"/>
  <c r="G2789" i="2"/>
  <c r="C2790" i="2"/>
  <c r="D2790" i="2"/>
  <c r="G2790" i="2"/>
  <c r="C2791" i="2"/>
  <c r="D2791" i="2"/>
  <c r="G2791" i="2"/>
  <c r="C2792" i="2"/>
  <c r="D2792" i="2"/>
  <c r="G2792" i="2"/>
  <c r="C2793" i="2"/>
  <c r="D2793" i="2"/>
  <c r="G2793" i="2"/>
  <c r="H2793" i="2" s="1"/>
  <c r="C2794" i="2"/>
  <c r="D2794" i="2"/>
  <c r="G2794" i="2"/>
  <c r="H2794" i="2" s="1"/>
  <c r="C2796" i="2"/>
  <c r="D2796" i="2"/>
  <c r="G2796" i="2"/>
  <c r="C2797" i="2"/>
  <c r="D2797" i="2"/>
  <c r="G2797" i="2"/>
  <c r="C2799" i="2"/>
  <c r="D2799" i="2"/>
  <c r="G2799" i="2"/>
  <c r="C2800" i="2"/>
  <c r="D2800" i="2"/>
  <c r="G2800" i="2"/>
  <c r="C2801" i="2"/>
  <c r="D2801" i="2"/>
  <c r="G2801" i="2"/>
  <c r="C2802" i="2"/>
  <c r="D2802" i="2"/>
  <c r="G2802" i="2"/>
  <c r="C2803" i="2"/>
  <c r="D2803" i="2"/>
  <c r="G2803" i="2"/>
  <c r="H2803" i="2" s="1"/>
  <c r="C2804" i="2"/>
  <c r="D2804" i="2"/>
  <c r="G2804" i="2"/>
  <c r="H2804" i="2" s="1"/>
  <c r="C2806" i="2"/>
  <c r="D2806" i="2"/>
  <c r="G2806" i="2"/>
  <c r="C2807" i="2"/>
  <c r="D2807" i="2"/>
  <c r="G2807" i="2"/>
  <c r="H2807" i="2" s="1"/>
  <c r="C2808" i="2"/>
  <c r="D2808" i="2"/>
  <c r="G2808" i="2"/>
  <c r="C2809" i="2"/>
  <c r="D2809" i="2"/>
  <c r="G2809" i="2"/>
  <c r="H2809" i="2" s="1"/>
  <c r="C2811" i="2"/>
  <c r="D2811" i="2"/>
  <c r="C2812" i="2"/>
  <c r="D2812" i="2"/>
  <c r="G2812" i="2"/>
  <c r="C2813" i="2"/>
  <c r="D2813" i="2"/>
  <c r="G2813" i="2"/>
  <c r="C2814" i="2"/>
  <c r="D2814" i="2"/>
  <c r="G2814" i="2"/>
  <c r="C2815" i="2"/>
  <c r="D2815" i="2"/>
  <c r="G2815" i="2"/>
  <c r="H2815" i="2" s="1"/>
  <c r="C2817" i="2"/>
  <c r="D2817" i="2"/>
  <c r="C2818" i="2"/>
  <c r="D2818" i="2"/>
  <c r="G2818" i="2"/>
  <c r="C2613" i="2"/>
  <c r="D2613" i="2"/>
  <c r="G2613" i="2"/>
  <c r="D2612" i="2"/>
  <c r="C2612" i="2"/>
  <c r="G2590" i="2"/>
  <c r="H2590" i="2" s="1"/>
  <c r="G2591" i="2"/>
  <c r="G2592" i="2"/>
  <c r="G2515" i="2"/>
  <c r="H2515" i="2" s="1"/>
  <c r="G2532" i="2"/>
  <c r="G2533" i="2"/>
  <c r="H2533" i="2" s="1"/>
  <c r="G2537" i="2"/>
  <c r="H2537" i="2" s="1"/>
  <c r="G2535" i="2"/>
  <c r="G2540" i="2"/>
  <c r="G2541" i="2"/>
  <c r="H2541" i="2" s="1"/>
  <c r="G2542" i="2"/>
  <c r="G2543" i="2"/>
  <c r="G2545" i="2"/>
  <c r="G2546" i="2"/>
  <c r="G2550" i="2"/>
  <c r="G2551" i="2"/>
  <c r="H2551" i="2" s="1"/>
  <c r="G2552" i="2"/>
  <c r="G2553" i="2"/>
  <c r="G2555" i="2"/>
  <c r="G2556" i="2"/>
  <c r="G2565" i="2"/>
  <c r="G2566" i="2"/>
  <c r="G2585" i="2"/>
  <c r="C2555" i="2"/>
  <c r="C2546" i="2"/>
  <c r="D2610" i="2"/>
  <c r="C2610" i="2"/>
  <c r="D2609" i="2"/>
  <c r="C2609" i="2"/>
  <c r="D2608" i="2"/>
  <c r="C2608" i="2"/>
  <c r="D2607" i="2"/>
  <c r="C2607" i="2"/>
  <c r="D2606" i="2"/>
  <c r="C2606" i="2"/>
  <c r="D2605" i="2"/>
  <c r="C2605" i="2"/>
  <c r="C2601" i="2"/>
  <c r="D2601" i="2"/>
  <c r="C2600" i="2"/>
  <c r="D2600" i="2"/>
  <c r="C2599" i="2"/>
  <c r="D2599" i="2"/>
  <c r="C2598" i="2"/>
  <c r="D2598" i="2"/>
  <c r="C2597" i="2"/>
  <c r="D2597" i="2"/>
  <c r="C2596" i="2"/>
  <c r="D2596" i="2"/>
  <c r="D2550" i="2"/>
  <c r="D2551" i="2"/>
  <c r="D2552" i="2"/>
  <c r="D2553" i="2"/>
  <c r="D2555" i="2"/>
  <c r="D2556" i="2"/>
  <c r="C2549" i="2"/>
  <c r="C2592" i="2"/>
  <c r="D2592" i="2"/>
  <c r="C2591" i="2"/>
  <c r="D2591" i="2"/>
  <c r="C2590" i="2"/>
  <c r="D2590" i="2"/>
  <c r="C2565" i="2"/>
  <c r="C2556" i="2"/>
  <c r="C2553" i="2"/>
  <c r="C2552" i="2"/>
  <c r="C2551" i="2"/>
  <c r="D2549" i="2"/>
  <c r="D2566" i="2"/>
  <c r="C2550" i="2"/>
  <c r="C2566" i="2"/>
  <c r="D2565" i="2"/>
  <c r="D2546" i="2"/>
  <c r="C2545" i="2"/>
  <c r="D2545" i="2"/>
  <c r="C2543" i="2"/>
  <c r="D2543" i="2"/>
  <c r="C2542" i="2"/>
  <c r="D2542" i="2"/>
  <c r="D2541" i="2"/>
  <c r="C2541" i="2"/>
  <c r="D2540" i="2"/>
  <c r="C2540" i="2"/>
  <c r="D2539" i="2"/>
  <c r="C2539" i="2"/>
  <c r="D2537" i="2"/>
  <c r="C2537" i="2"/>
  <c r="D2536" i="2"/>
  <c r="C2536" i="2"/>
  <c r="D2535" i="2"/>
  <c r="C2535" i="2"/>
  <c r="C2532" i="2"/>
  <c r="B8" i="17"/>
  <c r="A6" i="17"/>
  <c r="G2272" i="2"/>
  <c r="H2272" i="2" s="1"/>
  <c r="D2272" i="2"/>
  <c r="C2272" i="2"/>
  <c r="G2287" i="2"/>
  <c r="H2287" i="2" s="1"/>
  <c r="D2287" i="2"/>
  <c r="C2287" i="2"/>
  <c r="G2286" i="2"/>
  <c r="D2286" i="2"/>
  <c r="C2286" i="2"/>
  <c r="G2285" i="2"/>
  <c r="H2285" i="2" s="1"/>
  <c r="D2285" i="2"/>
  <c r="C2285" i="2"/>
  <c r="G2284" i="2"/>
  <c r="H2284" i="2" s="1"/>
  <c r="D2284" i="2"/>
  <c r="C2284" i="2"/>
  <c r="G2283" i="2"/>
  <c r="D2283" i="2"/>
  <c r="C2283" i="2"/>
  <c r="G2282" i="2"/>
  <c r="D2282" i="2"/>
  <c r="C2282" i="2"/>
  <c r="G2281" i="2"/>
  <c r="D2281" i="2"/>
  <c r="C2281" i="2"/>
  <c r="G2280" i="2"/>
  <c r="H2280" i="2" s="1"/>
  <c r="D2280" i="2"/>
  <c r="C2280" i="2"/>
  <c r="D2279" i="2"/>
  <c r="C2279" i="2"/>
  <c r="E2278" i="2"/>
  <c r="F2278" i="2" s="1"/>
  <c r="D2278" i="2"/>
  <c r="C2278" i="2"/>
  <c r="G2277" i="2"/>
  <c r="D2277" i="2"/>
  <c r="C2277" i="2"/>
  <c r="G2276" i="2"/>
  <c r="D2276" i="2"/>
  <c r="C2276" i="2"/>
  <c r="F2276" i="2"/>
  <c r="E2356" i="2"/>
  <c r="F2356" i="2" s="1"/>
  <c r="C2333" i="2"/>
  <c r="D2333" i="2"/>
  <c r="G2333" i="2"/>
  <c r="G2328" i="2"/>
  <c r="C2329" i="2"/>
  <c r="D2329" i="2"/>
  <c r="G2329" i="2"/>
  <c r="C2332" i="2"/>
  <c r="D2332" i="2"/>
  <c r="G2332" i="2"/>
  <c r="G2261" i="2"/>
  <c r="H2261" i="2" s="1"/>
  <c r="D2261" i="2"/>
  <c r="C2261" i="2"/>
  <c r="G2260" i="2"/>
  <c r="H2260" i="2" s="1"/>
  <c r="D2260" i="2"/>
  <c r="C2260" i="2"/>
  <c r="C2263" i="2"/>
  <c r="D2263" i="2"/>
  <c r="G2263" i="2"/>
  <c r="C2264" i="2"/>
  <c r="D2264" i="2"/>
  <c r="G2264" i="2"/>
  <c r="D2533" i="2"/>
  <c r="C2533" i="2"/>
  <c r="F2532" i="2"/>
  <c r="D2532" i="2"/>
  <c r="D2531" i="2"/>
  <c r="C2531" i="2"/>
  <c r="F2317" i="2"/>
  <c r="F2303" i="2"/>
  <c r="E2318" i="2"/>
  <c r="F2318" i="2" s="1"/>
  <c r="E2305" i="2"/>
  <c r="F2305" i="2" s="1"/>
  <c r="E2292" i="2"/>
  <c r="F2292" i="2" s="1"/>
  <c r="H2300" i="2"/>
  <c r="F2369" i="2"/>
  <c r="G2378" i="2"/>
  <c r="H2378" i="2" s="1"/>
  <c r="D2378" i="2"/>
  <c r="C2378" i="2"/>
  <c r="G2377" i="2"/>
  <c r="D2377" i="2"/>
  <c r="C2377" i="2"/>
  <c r="G2376" i="2"/>
  <c r="H2376" i="2" s="1"/>
  <c r="D2376" i="2"/>
  <c r="C2376" i="2"/>
  <c r="G2375" i="2"/>
  <c r="D2375" i="2"/>
  <c r="C2375" i="2"/>
  <c r="G2374" i="2"/>
  <c r="D2374" i="2"/>
  <c r="C2374" i="2"/>
  <c r="G2373" i="2"/>
  <c r="D2373" i="2"/>
  <c r="C2373" i="2"/>
  <c r="G2372" i="2"/>
  <c r="C2372" i="2"/>
  <c r="G2371" i="2"/>
  <c r="D2371" i="2"/>
  <c r="C2371" i="2"/>
  <c r="D2370" i="2"/>
  <c r="C2370" i="2"/>
  <c r="D2369" i="2"/>
  <c r="C2369" i="2"/>
  <c r="G2368" i="2"/>
  <c r="D2368" i="2"/>
  <c r="C2368" i="2"/>
  <c r="G2367" i="2"/>
  <c r="D2367" i="2"/>
  <c r="C2367" i="2"/>
  <c r="E2494" i="2"/>
  <c r="F2494" i="2" s="1"/>
  <c r="G2494" i="2"/>
  <c r="D2494" i="2"/>
  <c r="C2494" i="2"/>
  <c r="G2480" i="2"/>
  <c r="D2480" i="2"/>
  <c r="C2480" i="2"/>
  <c r="G2466" i="2"/>
  <c r="D2466" i="2"/>
  <c r="C2466" i="2"/>
  <c r="G2450" i="2"/>
  <c r="D2450" i="2"/>
  <c r="C2450" i="2"/>
  <c r="E2438" i="2"/>
  <c r="F2438" i="2" s="1"/>
  <c r="G2448" i="2"/>
  <c r="H2448" i="2" s="1"/>
  <c r="D2448" i="2"/>
  <c r="C2448" i="2"/>
  <c r="G2447" i="2"/>
  <c r="D2447" i="2"/>
  <c r="C2447" i="2"/>
  <c r="G2446" i="2"/>
  <c r="H2446" i="2" s="1"/>
  <c r="D2446" i="2"/>
  <c r="C2446" i="2"/>
  <c r="G2445" i="2"/>
  <c r="H2445" i="2" s="1"/>
  <c r="D2445" i="2"/>
  <c r="C2445" i="2"/>
  <c r="G2444" i="2"/>
  <c r="H2444" i="2" s="1"/>
  <c r="D2444" i="2"/>
  <c r="C2444" i="2"/>
  <c r="G2443" i="2"/>
  <c r="D2443" i="2"/>
  <c r="C2443" i="2"/>
  <c r="G2442" i="2"/>
  <c r="D2442" i="2"/>
  <c r="C2442" i="2"/>
  <c r="G2441" i="2"/>
  <c r="D2441" i="2"/>
  <c r="C2441" i="2"/>
  <c r="G2440" i="2"/>
  <c r="D2440" i="2"/>
  <c r="C2440" i="2"/>
  <c r="D2439" i="2"/>
  <c r="C2439" i="2"/>
  <c r="D2438" i="2"/>
  <c r="C2438" i="2"/>
  <c r="G2437" i="2"/>
  <c r="H2437" i="2" s="1"/>
  <c r="D2437" i="2"/>
  <c r="C2437" i="2"/>
  <c r="G2436" i="2"/>
  <c r="D2436" i="2"/>
  <c r="C2436" i="2"/>
  <c r="E2265" i="2"/>
  <c r="F2265" i="2" s="1"/>
  <c r="G2274" i="2"/>
  <c r="H2274" i="2" s="1"/>
  <c r="D2274" i="2"/>
  <c r="C2274" i="2"/>
  <c r="D2273" i="2"/>
  <c r="C2273" i="2"/>
  <c r="G2271" i="2"/>
  <c r="H2271" i="2" s="1"/>
  <c r="D2271" i="2"/>
  <c r="C2271" i="2"/>
  <c r="G2270" i="2"/>
  <c r="D2270" i="2"/>
  <c r="C2270" i="2"/>
  <c r="G2269" i="2"/>
  <c r="D2269" i="2"/>
  <c r="C2269" i="2"/>
  <c r="G2268" i="2"/>
  <c r="D2268" i="2"/>
  <c r="C2268" i="2"/>
  <c r="G2267" i="2"/>
  <c r="H2267" i="2" s="1"/>
  <c r="D2267" i="2"/>
  <c r="C2267" i="2"/>
  <c r="D2266" i="2"/>
  <c r="C2266" i="2"/>
  <c r="D2265" i="2"/>
  <c r="C2265" i="2"/>
  <c r="G2432" i="2"/>
  <c r="H2432" i="2" s="1"/>
  <c r="D2432" i="2"/>
  <c r="C2432" i="2"/>
  <c r="G2431" i="2"/>
  <c r="H2431" i="2" s="1"/>
  <c r="D2431" i="2"/>
  <c r="C2431" i="2"/>
  <c r="G2418" i="2"/>
  <c r="H2418" i="2" s="1"/>
  <c r="D2418" i="2"/>
  <c r="C2418" i="2"/>
  <c r="G2417" i="2"/>
  <c r="H2417" i="2" s="1"/>
  <c r="D2417" i="2"/>
  <c r="C2417" i="2"/>
  <c r="G2404" i="2"/>
  <c r="H2404" i="2" s="1"/>
  <c r="D2404" i="2"/>
  <c r="C2404" i="2"/>
  <c r="G2403" i="2"/>
  <c r="H2403" i="2" s="1"/>
  <c r="D2403" i="2"/>
  <c r="C2403" i="2"/>
  <c r="G2390" i="2"/>
  <c r="H2390" i="2" s="1"/>
  <c r="D2390" i="2"/>
  <c r="C2390" i="2"/>
  <c r="G2389" i="2"/>
  <c r="H2389" i="2" s="1"/>
  <c r="D2389" i="2"/>
  <c r="C2389" i="2"/>
  <c r="F2436" i="2"/>
  <c r="F2408" i="2"/>
  <c r="F2422" i="2"/>
  <c r="F2394" i="2"/>
  <c r="F2367" i="2"/>
  <c r="F2263" i="2"/>
  <c r="F2396" i="2"/>
  <c r="G2434" i="2"/>
  <c r="H2434" i="2" s="1"/>
  <c r="D2434" i="2"/>
  <c r="C2434" i="2"/>
  <c r="G2433" i="2"/>
  <c r="H2433" i="2" s="1"/>
  <c r="D2433" i="2"/>
  <c r="C2433" i="2"/>
  <c r="G2430" i="2"/>
  <c r="H2430" i="2" s="1"/>
  <c r="D2430" i="2"/>
  <c r="C2430" i="2"/>
  <c r="G2429" i="2"/>
  <c r="D2429" i="2"/>
  <c r="C2429" i="2"/>
  <c r="G2428" i="2"/>
  <c r="D2428" i="2"/>
  <c r="C2428" i="2"/>
  <c r="G2427" i="2"/>
  <c r="D2427" i="2"/>
  <c r="C2427" i="2"/>
  <c r="G2426" i="2"/>
  <c r="D2426" i="2"/>
  <c r="C2426" i="2"/>
  <c r="D2425" i="2"/>
  <c r="C2425" i="2"/>
  <c r="D2424" i="2"/>
  <c r="C2424" i="2"/>
  <c r="G2423" i="2"/>
  <c r="D2423" i="2"/>
  <c r="C2423" i="2"/>
  <c r="G2422" i="2"/>
  <c r="D2422" i="2"/>
  <c r="C2422" i="2"/>
  <c r="G2420" i="2"/>
  <c r="H2420" i="2" s="1"/>
  <c r="D2420" i="2"/>
  <c r="C2420" i="2"/>
  <c r="D2419" i="2"/>
  <c r="C2419" i="2"/>
  <c r="G2416" i="2"/>
  <c r="H2416" i="2" s="1"/>
  <c r="D2416" i="2"/>
  <c r="C2416" i="2"/>
  <c r="G2415" i="2"/>
  <c r="D2415" i="2"/>
  <c r="C2415" i="2"/>
  <c r="G2414" i="2"/>
  <c r="D2414" i="2"/>
  <c r="C2414" i="2"/>
  <c r="G2413" i="2"/>
  <c r="D2413" i="2"/>
  <c r="C2413" i="2"/>
  <c r="G2412" i="2"/>
  <c r="D2412" i="2"/>
  <c r="C2412" i="2"/>
  <c r="D2411" i="2"/>
  <c r="C2411" i="2"/>
  <c r="D2410" i="2"/>
  <c r="C2410" i="2"/>
  <c r="G2409" i="2"/>
  <c r="D2409" i="2"/>
  <c r="C2409" i="2"/>
  <c r="G2408" i="2"/>
  <c r="D2408" i="2"/>
  <c r="C2408" i="2"/>
  <c r="G2406" i="2"/>
  <c r="H2406" i="2" s="1"/>
  <c r="D2406" i="2"/>
  <c r="C2406" i="2"/>
  <c r="D2405" i="2"/>
  <c r="C2405" i="2"/>
  <c r="G2402" i="2"/>
  <c r="H2402" i="2" s="1"/>
  <c r="D2402" i="2"/>
  <c r="C2402" i="2"/>
  <c r="G2401" i="2"/>
  <c r="D2401" i="2"/>
  <c r="C2401" i="2"/>
  <c r="G2400" i="2"/>
  <c r="D2400" i="2"/>
  <c r="C2400" i="2"/>
  <c r="G2399" i="2"/>
  <c r="D2399" i="2"/>
  <c r="C2399" i="2"/>
  <c r="G2398" i="2"/>
  <c r="D2398" i="2"/>
  <c r="C2398" i="2"/>
  <c r="D2397" i="2"/>
  <c r="C2397" i="2"/>
  <c r="D2396" i="2"/>
  <c r="C2396" i="2"/>
  <c r="G2395" i="2"/>
  <c r="D2395" i="2"/>
  <c r="C2395" i="2"/>
  <c r="G2394" i="2"/>
  <c r="D2394" i="2"/>
  <c r="C2394" i="2"/>
  <c r="G2392" i="2"/>
  <c r="H2392" i="2" s="1"/>
  <c r="D2392" i="2"/>
  <c r="C2392" i="2"/>
  <c r="D2391" i="2"/>
  <c r="C2391" i="2"/>
  <c r="G2388" i="2"/>
  <c r="H2388" i="2" s="1"/>
  <c r="D2388" i="2"/>
  <c r="C2388" i="2"/>
  <c r="G2387" i="2"/>
  <c r="D2387" i="2"/>
  <c r="C2387" i="2"/>
  <c r="G2386" i="2"/>
  <c r="D2386" i="2"/>
  <c r="C2386" i="2"/>
  <c r="G2385" i="2"/>
  <c r="D2385" i="2"/>
  <c r="C2385" i="2"/>
  <c r="G2384" i="2"/>
  <c r="D2384" i="2"/>
  <c r="C2384" i="2"/>
  <c r="D2383" i="2"/>
  <c r="C2383" i="2"/>
  <c r="D2382" i="2"/>
  <c r="C2382" i="2"/>
  <c r="G2381" i="2"/>
  <c r="D2381" i="2"/>
  <c r="C2381" i="2"/>
  <c r="G2380" i="2"/>
  <c r="D2380" i="2"/>
  <c r="C2380" i="2"/>
  <c r="E2343" i="2"/>
  <c r="F2343" i="2" s="1"/>
  <c r="E2330" i="2"/>
  <c r="F2330" i="2" s="1"/>
  <c r="G2365" i="2"/>
  <c r="H2365" i="2" s="1"/>
  <c r="D2365" i="2"/>
  <c r="C2365" i="2"/>
  <c r="D2364" i="2"/>
  <c r="C2364" i="2"/>
  <c r="G2363" i="2"/>
  <c r="H2363" i="2" s="1"/>
  <c r="D2363" i="2"/>
  <c r="C2363" i="2"/>
  <c r="G2362" i="2"/>
  <c r="D2362" i="2"/>
  <c r="C2362" i="2"/>
  <c r="G2361" i="2"/>
  <c r="H2361" i="2" s="1"/>
  <c r="D2361" i="2"/>
  <c r="C2361" i="2"/>
  <c r="G2360" i="2"/>
  <c r="D2360" i="2"/>
  <c r="C2360" i="2"/>
  <c r="G2359" i="2"/>
  <c r="D2359" i="2"/>
  <c r="C2359" i="2"/>
  <c r="G2358" i="2"/>
  <c r="D2358" i="2"/>
  <c r="C2358" i="2"/>
  <c r="D2357" i="2"/>
  <c r="C2357" i="2"/>
  <c r="D2356" i="2"/>
  <c r="C2356" i="2"/>
  <c r="G2355" i="2"/>
  <c r="D2355" i="2"/>
  <c r="C2355" i="2"/>
  <c r="G2354" i="2"/>
  <c r="D2354" i="2"/>
  <c r="C2354" i="2"/>
  <c r="G2352" i="2"/>
  <c r="H2352" i="2" s="1"/>
  <c r="D2352" i="2"/>
  <c r="C2352" i="2"/>
  <c r="G2351" i="2"/>
  <c r="H2351" i="2" s="1"/>
  <c r="D2351" i="2"/>
  <c r="C2351" i="2"/>
  <c r="G2350" i="2"/>
  <c r="H2350" i="2" s="1"/>
  <c r="D2350" i="2"/>
  <c r="C2350" i="2"/>
  <c r="G2349" i="2"/>
  <c r="H2349" i="2" s="1"/>
  <c r="D2349" i="2"/>
  <c r="C2349" i="2"/>
  <c r="G2348" i="2"/>
  <c r="D2348" i="2"/>
  <c r="C2348" i="2"/>
  <c r="G2347" i="2"/>
  <c r="D2347" i="2"/>
  <c r="C2347" i="2"/>
  <c r="G2346" i="2"/>
  <c r="D2346" i="2"/>
  <c r="C2346" i="2"/>
  <c r="G2345" i="2"/>
  <c r="D2345" i="2"/>
  <c r="C2345" i="2"/>
  <c r="D2344" i="2"/>
  <c r="C2344" i="2"/>
  <c r="D2343" i="2"/>
  <c r="C2343" i="2"/>
  <c r="G2342" i="2"/>
  <c r="D2342" i="2"/>
  <c r="C2342" i="2"/>
  <c r="G2341" i="2"/>
  <c r="D2341" i="2"/>
  <c r="C2341" i="2"/>
  <c r="G2339" i="2"/>
  <c r="H2339" i="2" s="1"/>
  <c r="D2339" i="2"/>
  <c r="C2339" i="2"/>
  <c r="D2338" i="2"/>
  <c r="C2338" i="2"/>
  <c r="G2337" i="2"/>
  <c r="H2337" i="2" s="1"/>
  <c r="D2337" i="2"/>
  <c r="C2337" i="2"/>
  <c r="G2336" i="2"/>
  <c r="D2336" i="2"/>
  <c r="C2336" i="2"/>
  <c r="G2335" i="2"/>
  <c r="D2335" i="2"/>
  <c r="C2335" i="2"/>
  <c r="G2334" i="2"/>
  <c r="D2334" i="2"/>
  <c r="C2334" i="2"/>
  <c r="D2331" i="2"/>
  <c r="C2331" i="2"/>
  <c r="D2330" i="2"/>
  <c r="C2330" i="2"/>
  <c r="D2328" i="2"/>
  <c r="C2328" i="2"/>
  <c r="G2279" i="2"/>
  <c r="G2439" i="2"/>
  <c r="G2370" i="2"/>
  <c r="H2370" i="2" s="1"/>
  <c r="G2266" i="2"/>
  <c r="G2425" i="2"/>
  <c r="G2397" i="2"/>
  <c r="G2383" i="2"/>
  <c r="G2411" i="2"/>
  <c r="G2357" i="2"/>
  <c r="G2344" i="2"/>
  <c r="G2331" i="2"/>
  <c r="G2258" i="2"/>
  <c r="H2258" i="2" s="1"/>
  <c r="D2258" i="2"/>
  <c r="C2258" i="2"/>
  <c r="C2255" i="2"/>
  <c r="D2255" i="2"/>
  <c r="G2255" i="2"/>
  <c r="H2255" i="2" s="1"/>
  <c r="B2257" i="2"/>
  <c r="B2254" i="2"/>
  <c r="C2254" i="2" s="1"/>
  <c r="C2074" i="2"/>
  <c r="D2074" i="2"/>
  <c r="G2074" i="2"/>
  <c r="H2074" i="2" s="1"/>
  <c r="G2069" i="2"/>
  <c r="H2069" i="2" s="1"/>
  <c r="C2025" i="2"/>
  <c r="D2025" i="2"/>
  <c r="G2025" i="2"/>
  <c r="H2025" i="2" s="1"/>
  <c r="G2051" i="2"/>
  <c r="H2051" i="2" s="1"/>
  <c r="G1494" i="2"/>
  <c r="G1518" i="2"/>
  <c r="C2022" i="2"/>
  <c r="D2022" i="2"/>
  <c r="C2023" i="2"/>
  <c r="D2023" i="2"/>
  <c r="G2023" i="2"/>
  <c r="H2023" i="2" s="1"/>
  <c r="C2055" i="2"/>
  <c r="D2055" i="2"/>
  <c r="G2055" i="2"/>
  <c r="H2055" i="2" s="1"/>
  <c r="C2052" i="2"/>
  <c r="D2051" i="2"/>
  <c r="G2052" i="2"/>
  <c r="H2052" i="2" s="1"/>
  <c r="D2052" i="2"/>
  <c r="C2051" i="2"/>
  <c r="G8" i="2"/>
  <c r="G9" i="2"/>
  <c r="H9" i="2" s="1"/>
  <c r="G11" i="2"/>
  <c r="H11" i="2" s="1"/>
  <c r="G12" i="2"/>
  <c r="G13" i="2"/>
  <c r="H13" i="2" s="1"/>
  <c r="G16" i="2"/>
  <c r="G17" i="2"/>
  <c r="H17" i="2" s="1"/>
  <c r="G19" i="2"/>
  <c r="H19" i="2" s="1"/>
  <c r="G20" i="2"/>
  <c r="H20" i="2" s="1"/>
  <c r="G21" i="2"/>
  <c r="H21" i="2" s="1"/>
  <c r="G23" i="2"/>
  <c r="H23" i="2" s="1"/>
  <c r="G24" i="2"/>
  <c r="H24" i="2" s="1"/>
  <c r="G25" i="2"/>
  <c r="H25" i="2" s="1"/>
  <c r="G26" i="2"/>
  <c r="H26" i="2" s="1"/>
  <c r="G28" i="2"/>
  <c r="H28" i="2" s="1"/>
  <c r="G29" i="2"/>
  <c r="H29" i="2" s="1"/>
  <c r="G30" i="2"/>
  <c r="H30" i="2" s="1"/>
  <c r="G31" i="2"/>
  <c r="G33" i="2"/>
  <c r="H33" i="2" s="1"/>
  <c r="G34" i="2"/>
  <c r="H34" i="2" s="1"/>
  <c r="G35" i="2"/>
  <c r="H35" i="2" s="1"/>
  <c r="G36" i="2"/>
  <c r="H36" i="2" s="1"/>
  <c r="G38" i="2"/>
  <c r="H38" i="2" s="1"/>
  <c r="G39" i="2"/>
  <c r="H39" i="2" s="1"/>
  <c r="G40" i="2"/>
  <c r="H40" i="2" s="1"/>
  <c r="G41" i="2"/>
  <c r="H41" i="2" s="1"/>
  <c r="G43" i="2"/>
  <c r="H43" i="2" s="1"/>
  <c r="G44" i="2"/>
  <c r="H44" i="2" s="1"/>
  <c r="G45" i="2"/>
  <c r="G46" i="2"/>
  <c r="G47" i="2"/>
  <c r="H47" i="2" s="1"/>
  <c r="G49" i="2"/>
  <c r="H49" i="2" s="1"/>
  <c r="G50" i="2"/>
  <c r="H50" i="2" s="1"/>
  <c r="G51" i="2"/>
  <c r="H51" i="2" s="1"/>
  <c r="G52" i="2"/>
  <c r="H52" i="2" s="1"/>
  <c r="G55" i="2"/>
  <c r="H55" i="2" s="1"/>
  <c r="G56" i="2"/>
  <c r="H56" i="2" s="1"/>
  <c r="G57" i="2"/>
  <c r="H57" i="2" s="1"/>
  <c r="G59" i="2"/>
  <c r="H59" i="2" s="1"/>
  <c r="G60" i="2"/>
  <c r="H60" i="2" s="1"/>
  <c r="G61" i="2"/>
  <c r="H61" i="2" s="1"/>
  <c r="G62" i="2"/>
  <c r="H62" i="2" s="1"/>
  <c r="G65" i="2"/>
  <c r="H65" i="2" s="1"/>
  <c r="G66" i="2"/>
  <c r="H66" i="2" s="1"/>
  <c r="G68" i="2"/>
  <c r="H68" i="2" s="1"/>
  <c r="G69" i="2"/>
  <c r="H69" i="2" s="1"/>
  <c r="G70" i="2"/>
  <c r="H70" i="2" s="1"/>
  <c r="G71" i="2"/>
  <c r="H71" i="2" s="1"/>
  <c r="G73" i="2"/>
  <c r="H73" i="2" s="1"/>
  <c r="G74" i="2"/>
  <c r="H74" i="2" s="1"/>
  <c r="G75" i="2"/>
  <c r="H75" i="2" s="1"/>
  <c r="G76" i="2"/>
  <c r="H76" i="2" s="1"/>
  <c r="G78" i="2"/>
  <c r="H78" i="2" s="1"/>
  <c r="G79" i="2"/>
  <c r="H79" i="2" s="1"/>
  <c r="G80" i="2"/>
  <c r="H80" i="2" s="1"/>
  <c r="G81" i="2"/>
  <c r="H81" i="2" s="1"/>
  <c r="G83" i="2"/>
  <c r="H83" i="2" s="1"/>
  <c r="G84" i="2"/>
  <c r="H84" i="2" s="1"/>
  <c r="G85" i="2"/>
  <c r="H85" i="2" s="1"/>
  <c r="G86" i="2"/>
  <c r="H86" i="2" s="1"/>
  <c r="G88" i="2"/>
  <c r="H88" i="2" s="1"/>
  <c r="G89" i="2"/>
  <c r="H89" i="2" s="1"/>
  <c r="G90" i="2"/>
  <c r="H90" i="2" s="1"/>
  <c r="G92" i="2"/>
  <c r="H92" i="2" s="1"/>
  <c r="G93" i="2"/>
  <c r="H93" i="2" s="1"/>
  <c r="G94" i="2"/>
  <c r="H94" i="2" s="1"/>
  <c r="G95" i="2"/>
  <c r="H95" i="2" s="1"/>
  <c r="G98" i="2"/>
  <c r="H98" i="2" s="1"/>
  <c r="G99" i="2"/>
  <c r="H99" i="2" s="1"/>
  <c r="G102" i="2"/>
  <c r="H102" i="2" s="1"/>
  <c r="G103" i="2"/>
  <c r="H103" i="2" s="1"/>
  <c r="G106" i="2"/>
  <c r="H106" i="2" s="1"/>
  <c r="G107" i="2"/>
  <c r="H107" i="2" s="1"/>
  <c r="G109" i="2"/>
  <c r="H109" i="2" s="1"/>
  <c r="G110" i="2"/>
  <c r="G111" i="2"/>
  <c r="G113" i="2"/>
  <c r="H113" i="2" s="1"/>
  <c r="G114" i="2"/>
  <c r="H114" i="2" s="1"/>
  <c r="G115" i="2"/>
  <c r="H115" i="2" s="1"/>
  <c r="G118" i="2"/>
  <c r="H118" i="2" s="1"/>
  <c r="G119" i="2"/>
  <c r="H119" i="2" s="1"/>
  <c r="G121" i="2"/>
  <c r="H121" i="2" s="1"/>
  <c r="G122" i="2"/>
  <c r="H122" i="2" s="1"/>
  <c r="G123" i="2"/>
  <c r="H123" i="2" s="1"/>
  <c r="G125" i="2"/>
  <c r="H125" i="2" s="1"/>
  <c r="G126" i="2"/>
  <c r="H126" i="2" s="1"/>
  <c r="G127" i="2"/>
  <c r="H127" i="2" s="1"/>
  <c r="G130" i="2"/>
  <c r="H130" i="2" s="1"/>
  <c r="G131" i="2"/>
  <c r="H131" i="2" s="1"/>
  <c r="G134" i="2"/>
  <c r="H134" i="2" s="1"/>
  <c r="G135" i="2"/>
  <c r="H135" i="2" s="1"/>
  <c r="G138" i="2"/>
  <c r="H138" i="2" s="1"/>
  <c r="G139" i="2"/>
  <c r="H139" i="2" s="1"/>
  <c r="G141" i="2"/>
  <c r="H141" i="2" s="1"/>
  <c r="G142" i="2"/>
  <c r="H142" i="2" s="1"/>
  <c r="G143" i="2"/>
  <c r="H143" i="2" s="1"/>
  <c r="G145" i="2"/>
  <c r="H145" i="2" s="1"/>
  <c r="G146" i="2"/>
  <c r="H146" i="2" s="1"/>
  <c r="G147" i="2"/>
  <c r="H147" i="2" s="1"/>
  <c r="G150" i="2"/>
  <c r="H150" i="2" s="1"/>
  <c r="G151" i="2"/>
  <c r="H151" i="2" s="1"/>
  <c r="G153" i="2"/>
  <c r="H153" i="2" s="1"/>
  <c r="G154" i="2"/>
  <c r="H154" i="2" s="1"/>
  <c r="G155" i="2"/>
  <c r="H155" i="2" s="1"/>
  <c r="G157" i="2"/>
  <c r="H157" i="2" s="1"/>
  <c r="G158" i="2"/>
  <c r="H158" i="2" s="1"/>
  <c r="G159" i="2"/>
  <c r="H159" i="2" s="1"/>
  <c r="G162" i="2"/>
  <c r="H162" i="2" s="1"/>
  <c r="G163" i="2"/>
  <c r="H163" i="2" s="1"/>
  <c r="G166" i="2"/>
  <c r="H166" i="2" s="1"/>
  <c r="G167" i="2"/>
  <c r="H167" i="2" s="1"/>
  <c r="G170" i="2"/>
  <c r="H170" i="2" s="1"/>
  <c r="G171" i="2"/>
  <c r="H171" i="2" s="1"/>
  <c r="G173" i="2"/>
  <c r="H173" i="2" s="1"/>
  <c r="G174" i="2"/>
  <c r="H174" i="2" s="1"/>
  <c r="G175" i="2"/>
  <c r="H175" i="2" s="1"/>
  <c r="G177" i="2"/>
  <c r="H177" i="2" s="1"/>
  <c r="G178" i="2"/>
  <c r="H178" i="2" s="1"/>
  <c r="G179" i="2"/>
  <c r="H179" i="2" s="1"/>
  <c r="G182" i="2"/>
  <c r="H182" i="2" s="1"/>
  <c r="G183" i="2"/>
  <c r="H183" i="2" s="1"/>
  <c r="G185" i="2"/>
  <c r="H185" i="2" s="1"/>
  <c r="G186" i="2"/>
  <c r="G187" i="2"/>
  <c r="H187" i="2" s="1"/>
  <c r="G188" i="2"/>
  <c r="H188" i="2" s="1"/>
  <c r="G191" i="2"/>
  <c r="G192" i="2"/>
  <c r="H192" i="2" s="1"/>
  <c r="G193" i="2"/>
  <c r="H193" i="2" s="1"/>
  <c r="G195" i="2"/>
  <c r="H195" i="2" s="1"/>
  <c r="G196" i="2"/>
  <c r="G197" i="2"/>
  <c r="H197" i="2" s="1"/>
  <c r="G198" i="2"/>
  <c r="H198" i="2" s="1"/>
  <c r="G201" i="2"/>
  <c r="G202" i="2"/>
  <c r="H202" i="2" s="1"/>
  <c r="G203" i="2"/>
  <c r="H203" i="2" s="1"/>
  <c r="G204" i="2"/>
  <c r="H204" i="2" s="1"/>
  <c r="G207" i="2"/>
  <c r="G208" i="2"/>
  <c r="H208" i="2" s="1"/>
  <c r="G209" i="2"/>
  <c r="H209" i="2" s="1"/>
  <c r="G210" i="2"/>
  <c r="H210" i="2" s="1"/>
  <c r="G213" i="2"/>
  <c r="G214" i="2"/>
  <c r="H214" i="2" s="1"/>
  <c r="G215" i="2"/>
  <c r="H215" i="2" s="1"/>
  <c r="G216" i="2"/>
  <c r="H216" i="2" s="1"/>
  <c r="G218" i="2"/>
  <c r="H218" i="2" s="1"/>
  <c r="G219" i="2"/>
  <c r="G220" i="2"/>
  <c r="H220" i="2" s="1"/>
  <c r="G223" i="2"/>
  <c r="H223" i="2" s="1"/>
  <c r="G224" i="2"/>
  <c r="G227" i="2"/>
  <c r="H227" i="2" s="1"/>
  <c r="G228" i="2"/>
  <c r="G231" i="2"/>
  <c r="H231" i="2" s="1"/>
  <c r="G232" i="2"/>
  <c r="H232" i="2" s="1"/>
  <c r="G234" i="2"/>
  <c r="H234" i="2" s="1"/>
  <c r="G235" i="2"/>
  <c r="H235" i="2" s="1"/>
  <c r="G238" i="2"/>
  <c r="H238" i="2" s="1"/>
  <c r="G240" i="2"/>
  <c r="G241" i="2"/>
  <c r="G242" i="2"/>
  <c r="G243" i="2"/>
  <c r="G244" i="2"/>
  <c r="G245" i="2"/>
  <c r="G246" i="2"/>
  <c r="H246" i="2" s="1"/>
  <c r="G249" i="2"/>
  <c r="G251" i="2"/>
  <c r="G252" i="2"/>
  <c r="G253" i="2"/>
  <c r="G255" i="2"/>
  <c r="G256" i="2"/>
  <c r="H256" i="2" s="1"/>
  <c r="G257" i="2"/>
  <c r="H257" i="2" s="1"/>
  <c r="G258" i="2"/>
  <c r="H258" i="2" s="1"/>
  <c r="G260" i="2"/>
  <c r="G261" i="2"/>
  <c r="G262" i="2"/>
  <c r="G263" i="2"/>
  <c r="G264" i="2"/>
  <c r="G265" i="2"/>
  <c r="H265" i="2" s="1"/>
  <c r="G266" i="2"/>
  <c r="H266" i="2" s="1"/>
  <c r="G267" i="2"/>
  <c r="H267" i="2" s="1"/>
  <c r="G269" i="2"/>
  <c r="G270" i="2"/>
  <c r="G271" i="2"/>
  <c r="H271" i="2" s="1"/>
  <c r="G272" i="2"/>
  <c r="G273" i="2"/>
  <c r="G274" i="2"/>
  <c r="G275" i="2"/>
  <c r="H275" i="2" s="1"/>
  <c r="G276" i="2"/>
  <c r="H276" i="2" s="1"/>
  <c r="G278" i="2"/>
  <c r="G279" i="2"/>
  <c r="G280" i="2"/>
  <c r="H280" i="2" s="1"/>
  <c r="G281" i="2"/>
  <c r="G282" i="2"/>
  <c r="G283" i="2"/>
  <c r="G284" i="2"/>
  <c r="H284" i="2" s="1"/>
  <c r="G285" i="2"/>
  <c r="H285" i="2" s="1"/>
  <c r="G287" i="2"/>
  <c r="H287" i="2" s="1"/>
  <c r="G288" i="2"/>
  <c r="G289" i="2"/>
  <c r="H289" i="2" s="1"/>
  <c r="G292" i="2"/>
  <c r="G293" i="2"/>
  <c r="G294" i="2"/>
  <c r="H294" i="2" s="1"/>
  <c r="G298" i="2"/>
  <c r="H298" i="2" s="1"/>
  <c r="G299" i="2"/>
  <c r="G300" i="2"/>
  <c r="H300" i="2" s="1"/>
  <c r="G301" i="2"/>
  <c r="H301" i="2" s="1"/>
  <c r="G302" i="2"/>
  <c r="H302" i="2" s="1"/>
  <c r="G304" i="2"/>
  <c r="H304" i="2" s="1"/>
  <c r="G306" i="2"/>
  <c r="G307" i="2"/>
  <c r="G308" i="2"/>
  <c r="G309" i="2"/>
  <c r="H309" i="2" s="1"/>
  <c r="G312" i="2"/>
  <c r="H312" i="2" s="1"/>
  <c r="G313" i="2"/>
  <c r="G314" i="2"/>
  <c r="G315" i="2"/>
  <c r="G316" i="2"/>
  <c r="H316" i="2" s="1"/>
  <c r="G318" i="2"/>
  <c r="H318" i="2" s="1"/>
  <c r="G319" i="2"/>
  <c r="H319" i="2" s="1"/>
  <c r="G320" i="2"/>
  <c r="G321" i="2"/>
  <c r="G322" i="2"/>
  <c r="G323" i="2"/>
  <c r="H323" i="2" s="1"/>
  <c r="G325" i="2"/>
  <c r="H325" i="2" s="1"/>
  <c r="G327" i="2"/>
  <c r="G328" i="2"/>
  <c r="G329" i="2"/>
  <c r="G330" i="2"/>
  <c r="H330" i="2" s="1"/>
  <c r="G334" i="2"/>
  <c r="G335" i="2"/>
  <c r="G336" i="2"/>
  <c r="G337" i="2"/>
  <c r="H337" i="2" s="1"/>
  <c r="G339" i="2"/>
  <c r="H339" i="2" s="1"/>
  <c r="G340" i="2"/>
  <c r="G341" i="2"/>
  <c r="G342" i="2"/>
  <c r="H342" i="2" s="1"/>
  <c r="G345" i="2"/>
  <c r="H345" i="2" s="1"/>
  <c r="G346" i="2"/>
  <c r="G347" i="2"/>
  <c r="H347" i="2" s="1"/>
  <c r="G348" i="2"/>
  <c r="G349" i="2"/>
  <c r="H349" i="2" s="1"/>
  <c r="G352" i="2"/>
  <c r="H352" i="2" s="1"/>
  <c r="G353" i="2"/>
  <c r="G354" i="2"/>
  <c r="H354" i="2" s="1"/>
  <c r="G355" i="2"/>
  <c r="G356" i="2"/>
  <c r="H356" i="2" s="1"/>
  <c r="G358" i="2"/>
  <c r="G360" i="2"/>
  <c r="H360" i="2" s="1"/>
  <c r="G361" i="2"/>
  <c r="H361" i="2" s="1"/>
  <c r="G362" i="2"/>
  <c r="H362" i="2" s="1"/>
  <c r="G365" i="2"/>
  <c r="H365" i="2" s="1"/>
  <c r="G366" i="2"/>
  <c r="G367" i="2"/>
  <c r="H367" i="2" s="1"/>
  <c r="G368" i="2"/>
  <c r="H368" i="2" s="1"/>
  <c r="G370" i="2"/>
  <c r="G371" i="2"/>
  <c r="H371" i="2" s="1"/>
  <c r="G372" i="2"/>
  <c r="G373" i="2"/>
  <c r="H373" i="2" s="1"/>
  <c r="G376" i="2"/>
  <c r="G377" i="2"/>
  <c r="G378" i="2"/>
  <c r="G380" i="2"/>
  <c r="H380" i="2" s="1"/>
  <c r="G381" i="2"/>
  <c r="G382" i="2"/>
  <c r="G383" i="2"/>
  <c r="G384" i="2"/>
  <c r="H384" i="2" s="1"/>
  <c r="G385" i="2"/>
  <c r="H385" i="2" s="1"/>
  <c r="G387" i="2"/>
  <c r="H387" i="2" s="1"/>
  <c r="G388" i="2"/>
  <c r="G389" i="2"/>
  <c r="G390" i="2"/>
  <c r="G391" i="2"/>
  <c r="H391" i="2" s="1"/>
  <c r="G392" i="2"/>
  <c r="H392" i="2" s="1"/>
  <c r="G394" i="2"/>
  <c r="G395" i="2"/>
  <c r="G396" i="2"/>
  <c r="H396" i="2" s="1"/>
  <c r="G399" i="2"/>
  <c r="G400" i="2"/>
  <c r="H400" i="2" s="1"/>
  <c r="G403" i="2"/>
  <c r="G404" i="2"/>
  <c r="H404" i="2" s="1"/>
  <c r="G405" i="2"/>
  <c r="H405" i="2" s="1"/>
  <c r="G407" i="2"/>
  <c r="H407" i="2" s="1"/>
  <c r="G408" i="2"/>
  <c r="H408" i="2" s="1"/>
  <c r="G409" i="2"/>
  <c r="H409" i="2" s="1"/>
  <c r="G410" i="2"/>
  <c r="G411" i="2"/>
  <c r="H411" i="2" s="1"/>
  <c r="G412" i="2"/>
  <c r="G413" i="2"/>
  <c r="G414" i="2"/>
  <c r="H414" i="2" s="1"/>
  <c r="G415" i="2"/>
  <c r="H415" i="2" s="1"/>
  <c r="G416" i="2"/>
  <c r="H416" i="2" s="1"/>
  <c r="G417" i="2"/>
  <c r="H417" i="2" s="1"/>
  <c r="G419" i="2"/>
  <c r="H419" i="2" s="1"/>
  <c r="G420" i="2"/>
  <c r="H420" i="2" s="1"/>
  <c r="G421" i="2"/>
  <c r="H421" i="2" s="1"/>
  <c r="G422" i="2"/>
  <c r="G423" i="2"/>
  <c r="H423" i="2" s="1"/>
  <c r="G424" i="2"/>
  <c r="H424" i="2" s="1"/>
  <c r="G427" i="2"/>
  <c r="H427" i="2" s="1"/>
  <c r="G428" i="2"/>
  <c r="G429" i="2"/>
  <c r="H429" i="2" s="1"/>
  <c r="G430" i="2"/>
  <c r="G431" i="2"/>
  <c r="G432" i="2"/>
  <c r="H432" i="2" s="1"/>
  <c r="G433" i="2"/>
  <c r="H433" i="2" s="1"/>
  <c r="G434" i="2"/>
  <c r="H434" i="2" s="1"/>
  <c r="G435" i="2"/>
  <c r="H435" i="2" s="1"/>
  <c r="G437" i="2"/>
  <c r="H437" i="2" s="1"/>
  <c r="G438" i="2"/>
  <c r="H438" i="2" s="1"/>
  <c r="G439" i="2"/>
  <c r="H439" i="2" s="1"/>
  <c r="G440" i="2"/>
  <c r="H440" i="2" s="1"/>
  <c r="G442" i="2"/>
  <c r="H442" i="2" s="1"/>
  <c r="G443" i="2"/>
  <c r="H443" i="2" s="1"/>
  <c r="G444" i="2"/>
  <c r="G445" i="2"/>
  <c r="H445" i="2" s="1"/>
  <c r="G446" i="2"/>
  <c r="G447" i="2"/>
  <c r="G448" i="2"/>
  <c r="H448" i="2" s="1"/>
  <c r="G449" i="2"/>
  <c r="H449" i="2" s="1"/>
  <c r="G450" i="2"/>
  <c r="H450" i="2" s="1"/>
  <c r="G451" i="2"/>
  <c r="H451" i="2" s="1"/>
  <c r="G454" i="2"/>
  <c r="H454" i="2" s="1"/>
  <c r="G455" i="2"/>
  <c r="G456" i="2"/>
  <c r="G457" i="2"/>
  <c r="H457" i="2" s="1"/>
  <c r="G460" i="2"/>
  <c r="G461" i="2"/>
  <c r="G462" i="2"/>
  <c r="H462" i="2" s="1"/>
  <c r="G463" i="2"/>
  <c r="H463" i="2" s="1"/>
  <c r="G464" i="2"/>
  <c r="G467" i="2"/>
  <c r="H467" i="2" s="1"/>
  <c r="G468" i="2"/>
  <c r="G469" i="2"/>
  <c r="G470" i="2"/>
  <c r="G473" i="2"/>
  <c r="G474" i="2"/>
  <c r="H474" i="2" s="1"/>
  <c r="G475" i="2"/>
  <c r="G478" i="2"/>
  <c r="G479" i="2"/>
  <c r="H479" i="2" s="1"/>
  <c r="G480" i="2"/>
  <c r="G483" i="2"/>
  <c r="H483" i="2" s="1"/>
  <c r="G484" i="2"/>
  <c r="H484" i="2" s="1"/>
  <c r="G485" i="2"/>
  <c r="G486" i="2"/>
  <c r="G487" i="2"/>
  <c r="H487" i="2" s="1"/>
  <c r="G488" i="2"/>
  <c r="H488" i="2" s="1"/>
  <c r="G489" i="2"/>
  <c r="H489" i="2" s="1"/>
  <c r="G492" i="2"/>
  <c r="H492" i="2" s="1"/>
  <c r="G493" i="2"/>
  <c r="H493" i="2" s="1"/>
  <c r="G494" i="2"/>
  <c r="G495" i="2"/>
  <c r="G496" i="2"/>
  <c r="H496" i="2" s="1"/>
  <c r="G497" i="2"/>
  <c r="H497" i="2" s="1"/>
  <c r="G498" i="2"/>
  <c r="H498" i="2" s="1"/>
  <c r="G501" i="2"/>
  <c r="G502" i="2"/>
  <c r="G503" i="2"/>
  <c r="H503" i="2" s="1"/>
  <c r="G504" i="2"/>
  <c r="H504" i="2" s="1"/>
  <c r="G505" i="2"/>
  <c r="H505" i="2" s="1"/>
  <c r="G506" i="2"/>
  <c r="H506" i="2" s="1"/>
  <c r="G508" i="2"/>
  <c r="H508" i="2" s="1"/>
  <c r="G509" i="2"/>
  <c r="G510" i="2"/>
  <c r="G511" i="2"/>
  <c r="H511" i="2" s="1"/>
  <c r="G512" i="2"/>
  <c r="H512" i="2" s="1"/>
  <c r="G513" i="2"/>
  <c r="H513" i="2" s="1"/>
  <c r="G514" i="2"/>
  <c r="H514" i="2" s="1"/>
  <c r="G516" i="2"/>
  <c r="H516" i="2" s="1"/>
  <c r="G517" i="2"/>
  <c r="H517" i="2" s="1"/>
  <c r="G518" i="2"/>
  <c r="H518" i="2" s="1"/>
  <c r="G519" i="2"/>
  <c r="H519" i="2" s="1"/>
  <c r="G520" i="2"/>
  <c r="H520" i="2" s="1"/>
  <c r="G523" i="2"/>
  <c r="H523" i="2" s="1"/>
  <c r="G524" i="2"/>
  <c r="G525" i="2"/>
  <c r="H525" i="2" s="1"/>
  <c r="G527" i="2"/>
  <c r="H527" i="2" s="1"/>
  <c r="G528" i="2"/>
  <c r="H528" i="2" s="1"/>
  <c r="G529" i="2"/>
  <c r="G530" i="2"/>
  <c r="H530" i="2" s="1"/>
  <c r="G533" i="2"/>
  <c r="H533" i="2" s="1"/>
  <c r="G534" i="2"/>
  <c r="G535" i="2"/>
  <c r="H535" i="2" s="1"/>
  <c r="G536" i="2"/>
  <c r="H536" i="2" s="1"/>
  <c r="G537" i="2"/>
  <c r="H537" i="2" s="1"/>
  <c r="G538" i="2"/>
  <c r="G539" i="2"/>
  <c r="H539" i="2" s="1"/>
  <c r="G540" i="2"/>
  <c r="H540" i="2" s="1"/>
  <c r="G541" i="2"/>
  <c r="H541" i="2" s="1"/>
  <c r="G544" i="2"/>
  <c r="H544" i="2" s="1"/>
  <c r="G545" i="2"/>
  <c r="H545" i="2" s="1"/>
  <c r="G546" i="2"/>
  <c r="G547" i="2"/>
  <c r="H547" i="2" s="1"/>
  <c r="G548" i="2"/>
  <c r="H548" i="2" s="1"/>
  <c r="G551" i="2"/>
  <c r="H551" i="2" s="1"/>
  <c r="G552" i="2"/>
  <c r="G553" i="2"/>
  <c r="H553" i="2" s="1"/>
  <c r="G554" i="2"/>
  <c r="H554" i="2" s="1"/>
  <c r="G555" i="2"/>
  <c r="H555" i="2" s="1"/>
  <c r="G557" i="2"/>
  <c r="H557" i="2" s="1"/>
  <c r="G558" i="2"/>
  <c r="H558" i="2" s="1"/>
  <c r="G559" i="2"/>
  <c r="G560" i="2"/>
  <c r="H560" i="2" s="1"/>
  <c r="G561" i="2"/>
  <c r="H561" i="2" s="1"/>
  <c r="G562" i="2"/>
  <c r="H562" i="2" s="1"/>
  <c r="G564" i="2"/>
  <c r="H564" i="2" s="1"/>
  <c r="G565" i="2"/>
  <c r="G566" i="2"/>
  <c r="G567" i="2"/>
  <c r="H567" i="2" s="1"/>
  <c r="G568" i="2"/>
  <c r="H568" i="2" s="1"/>
  <c r="G569" i="2"/>
  <c r="H569" i="2" s="1"/>
  <c r="G570" i="2"/>
  <c r="H570" i="2" s="1"/>
  <c r="G572" i="2"/>
  <c r="H572" i="2" s="1"/>
  <c r="G573" i="2"/>
  <c r="G574" i="2"/>
  <c r="G575" i="2"/>
  <c r="H575" i="2" s="1"/>
  <c r="G576" i="2"/>
  <c r="H576" i="2" s="1"/>
  <c r="G577" i="2"/>
  <c r="H577" i="2" s="1"/>
  <c r="G578" i="2"/>
  <c r="H578" i="2" s="1"/>
  <c r="G581" i="2"/>
  <c r="G582" i="2"/>
  <c r="G583" i="2"/>
  <c r="H583" i="2" s="1"/>
  <c r="G584" i="2"/>
  <c r="H584" i="2" s="1"/>
  <c r="G585" i="2"/>
  <c r="H585" i="2" s="1"/>
  <c r="G586" i="2"/>
  <c r="H586" i="2" s="1"/>
  <c r="G589" i="2"/>
  <c r="H589" i="2" s="1"/>
  <c r="G590" i="2"/>
  <c r="H590" i="2" s="1"/>
  <c r="G591" i="2"/>
  <c r="G592" i="2"/>
  <c r="G593" i="2"/>
  <c r="H593" i="2" s="1"/>
  <c r="G595" i="2"/>
  <c r="H595" i="2" s="1"/>
  <c r="G596" i="2"/>
  <c r="H596" i="2" s="1"/>
  <c r="G597" i="2"/>
  <c r="H597" i="2" s="1"/>
  <c r="G598" i="2"/>
  <c r="G599" i="2"/>
  <c r="G600" i="2"/>
  <c r="H600" i="2" s="1"/>
  <c r="G603" i="2"/>
  <c r="H603" i="2" s="1"/>
  <c r="G604" i="2"/>
  <c r="H604" i="2" s="1"/>
  <c r="G605" i="2"/>
  <c r="G606" i="2"/>
  <c r="G607" i="2"/>
  <c r="H607" i="2" s="1"/>
  <c r="G609" i="2"/>
  <c r="H609" i="2" s="1"/>
  <c r="G610" i="2"/>
  <c r="H610" i="2" s="1"/>
  <c r="G611" i="2"/>
  <c r="H611" i="2" s="1"/>
  <c r="G612" i="2"/>
  <c r="G613" i="2"/>
  <c r="G614" i="2"/>
  <c r="H614" i="2" s="1"/>
  <c r="G617" i="2"/>
  <c r="G618" i="2"/>
  <c r="H618" i="2" s="1"/>
  <c r="G619" i="2"/>
  <c r="H619" i="2" s="1"/>
  <c r="G622" i="2"/>
  <c r="G623" i="2"/>
  <c r="H623" i="2" s="1"/>
  <c r="G624" i="2"/>
  <c r="H624" i="2" s="1"/>
  <c r="G627" i="2"/>
  <c r="H627" i="2" s="1"/>
  <c r="G628" i="2"/>
  <c r="H628" i="2" s="1"/>
  <c r="G630" i="2"/>
  <c r="H630" i="2" s="1"/>
  <c r="G631" i="2"/>
  <c r="H631" i="2" s="1"/>
  <c r="G632" i="2"/>
  <c r="G633" i="2"/>
  <c r="G634" i="2"/>
  <c r="G635" i="2"/>
  <c r="H635" i="2" s="1"/>
  <c r="G638" i="2"/>
  <c r="H638" i="2" s="1"/>
  <c r="G639" i="2"/>
  <c r="G640" i="2"/>
  <c r="H640" i="2" s="1"/>
  <c r="G642" i="2"/>
  <c r="H642" i="2" s="1"/>
  <c r="G643" i="2"/>
  <c r="H643" i="2" s="1"/>
  <c r="G644" i="2"/>
  <c r="G645" i="2"/>
  <c r="G646" i="2"/>
  <c r="H646" i="2" s="1"/>
  <c r="G647" i="2"/>
  <c r="H647" i="2" s="1"/>
  <c r="G648" i="2"/>
  <c r="H648" i="2" s="1"/>
  <c r="G651" i="2"/>
  <c r="H651" i="2" s="1"/>
  <c r="G652" i="2"/>
  <c r="G653" i="2"/>
  <c r="G654" i="2"/>
  <c r="H654" i="2" s="1"/>
  <c r="G655" i="2"/>
  <c r="H655" i="2" s="1"/>
  <c r="G656" i="2"/>
  <c r="H656" i="2" s="1"/>
  <c r="G658" i="2"/>
  <c r="H658" i="2" s="1"/>
  <c r="G659" i="2"/>
  <c r="H659" i="2" s="1"/>
  <c r="G660" i="2"/>
  <c r="G661" i="2"/>
  <c r="G662" i="2"/>
  <c r="H662" i="2" s="1"/>
  <c r="G663" i="2"/>
  <c r="H663" i="2" s="1"/>
  <c r="G664" i="2"/>
  <c r="H664" i="2" s="1"/>
  <c r="G666" i="2"/>
  <c r="H666" i="2" s="1"/>
  <c r="G667" i="2"/>
  <c r="H667" i="2" s="1"/>
  <c r="G668" i="2"/>
  <c r="G669" i="2"/>
  <c r="G670" i="2"/>
  <c r="H670" i="2" s="1"/>
  <c r="G671" i="2"/>
  <c r="H671" i="2" s="1"/>
  <c r="G672" i="2"/>
  <c r="H672" i="2" s="1"/>
  <c r="G673" i="2"/>
  <c r="H673" i="2" s="1"/>
  <c r="G675" i="2"/>
  <c r="H675" i="2" s="1"/>
  <c r="G677" i="2"/>
  <c r="H677" i="2" s="1"/>
  <c r="G678" i="2"/>
  <c r="H678" i="2" s="1"/>
  <c r="G679" i="2"/>
  <c r="G680" i="2"/>
  <c r="G681" i="2"/>
  <c r="H681" i="2" s="1"/>
  <c r="G682" i="2"/>
  <c r="H682" i="2" s="1"/>
  <c r="G686" i="2"/>
  <c r="H686" i="2" s="1"/>
  <c r="G687" i="2"/>
  <c r="H687" i="2" s="1"/>
  <c r="G688" i="2"/>
  <c r="G689" i="2"/>
  <c r="G690" i="2"/>
  <c r="H690" i="2" s="1"/>
  <c r="G691" i="2"/>
  <c r="H691" i="2" s="1"/>
  <c r="G694" i="2"/>
  <c r="G695" i="2"/>
  <c r="G696" i="2"/>
  <c r="H696" i="2" s="1"/>
  <c r="G697" i="2"/>
  <c r="H697" i="2" s="1"/>
  <c r="G698" i="2"/>
  <c r="H698" i="2" s="1"/>
  <c r="G699" i="2"/>
  <c r="H699" i="2" s="1"/>
  <c r="G702" i="2"/>
  <c r="G703" i="2"/>
  <c r="G704" i="2"/>
  <c r="H704" i="2" s="1"/>
  <c r="G705" i="2"/>
  <c r="H705" i="2" s="1"/>
  <c r="G706" i="2"/>
  <c r="H706" i="2" s="1"/>
  <c r="G707" i="2"/>
  <c r="H707" i="2" s="1"/>
  <c r="G709" i="2"/>
  <c r="H709" i="2" s="1"/>
  <c r="G710" i="2"/>
  <c r="G711" i="2"/>
  <c r="G712" i="2"/>
  <c r="H712" i="2" s="1"/>
  <c r="G713" i="2"/>
  <c r="H713" i="2" s="1"/>
  <c r="G714" i="2"/>
  <c r="H714" i="2" s="1"/>
  <c r="G715" i="2"/>
  <c r="H715" i="2" s="1"/>
  <c r="G717" i="2"/>
  <c r="H717" i="2" s="1"/>
  <c r="G718" i="2"/>
  <c r="G719" i="2"/>
  <c r="G720" i="2"/>
  <c r="H720" i="2" s="1"/>
  <c r="G721" i="2"/>
  <c r="H721" i="2" s="1"/>
  <c r="G722" i="2"/>
  <c r="H722" i="2" s="1"/>
  <c r="G723" i="2"/>
  <c r="H723" i="2" s="1"/>
  <c r="G726" i="2"/>
  <c r="H726" i="2" s="1"/>
  <c r="G727" i="2"/>
  <c r="H727" i="2" s="1"/>
  <c r="G728" i="2"/>
  <c r="H728" i="2" s="1"/>
  <c r="G729" i="2"/>
  <c r="H729" i="2" s="1"/>
  <c r="G730" i="2"/>
  <c r="H730" i="2" s="1"/>
  <c r="G731" i="2"/>
  <c r="H731" i="2" s="1"/>
  <c r="G733" i="2"/>
  <c r="H733" i="2" s="1"/>
  <c r="G734" i="2"/>
  <c r="H734" i="2" s="1"/>
  <c r="G735" i="2"/>
  <c r="H735" i="2" s="1"/>
  <c r="G736" i="2"/>
  <c r="H736" i="2" s="1"/>
  <c r="G737" i="2"/>
  <c r="H737" i="2" s="1"/>
  <c r="G738" i="2"/>
  <c r="H738" i="2" s="1"/>
  <c r="G739" i="2"/>
  <c r="H739" i="2" s="1"/>
  <c r="G741" i="2"/>
  <c r="H741" i="2" s="1"/>
  <c r="G742" i="2"/>
  <c r="H742" i="2" s="1"/>
  <c r="G743" i="2"/>
  <c r="H743" i="2" s="1"/>
  <c r="G744" i="2"/>
  <c r="H744" i="2" s="1"/>
  <c r="G746" i="2"/>
  <c r="H746" i="2" s="1"/>
  <c r="G747" i="2"/>
  <c r="H747" i="2" s="1"/>
  <c r="G748" i="2"/>
  <c r="H748" i="2" s="1"/>
  <c r="G749" i="2"/>
  <c r="H749" i="2" s="1"/>
  <c r="G751" i="2"/>
  <c r="H751" i="2" s="1"/>
  <c r="G752" i="2"/>
  <c r="G753" i="2"/>
  <c r="H753" i="2" s="1"/>
  <c r="G754" i="2"/>
  <c r="H754" i="2" s="1"/>
  <c r="G755" i="2"/>
  <c r="H755" i="2" s="1"/>
  <c r="G756" i="2"/>
  <c r="H756" i="2" s="1"/>
  <c r="G757" i="2"/>
  <c r="H757" i="2" s="1"/>
  <c r="G760" i="2"/>
  <c r="H760" i="2" s="1"/>
  <c r="G761" i="2"/>
  <c r="H761" i="2" s="1"/>
  <c r="G762" i="2"/>
  <c r="H762" i="2" s="1"/>
  <c r="G763" i="2"/>
  <c r="H763" i="2" s="1"/>
  <c r="G764" i="2"/>
  <c r="H764" i="2" s="1"/>
  <c r="G765" i="2"/>
  <c r="H765" i="2" s="1"/>
  <c r="G768" i="2"/>
  <c r="H768" i="2" s="1"/>
  <c r="G769" i="2"/>
  <c r="H769" i="2" s="1"/>
  <c r="G770" i="2"/>
  <c r="H770" i="2" s="1"/>
  <c r="G771" i="2"/>
  <c r="G772" i="2"/>
  <c r="H772" i="2" s="1"/>
  <c r="G773" i="2"/>
  <c r="H773" i="2" s="1"/>
  <c r="G776" i="2"/>
  <c r="H776" i="2" s="1"/>
  <c r="G777" i="2"/>
  <c r="G778" i="2"/>
  <c r="H778" i="2" s="1"/>
  <c r="G779" i="2"/>
  <c r="H779" i="2" s="1"/>
  <c r="G780" i="2"/>
  <c r="H780" i="2" s="1"/>
  <c r="G781" i="2"/>
  <c r="H781" i="2" s="1"/>
  <c r="G783" i="2"/>
  <c r="H783" i="2" s="1"/>
  <c r="G784" i="2"/>
  <c r="G785" i="2"/>
  <c r="H785" i="2" s="1"/>
  <c r="G786" i="2"/>
  <c r="H786" i="2" s="1"/>
  <c r="G787" i="2"/>
  <c r="G788" i="2"/>
  <c r="H788" i="2" s="1"/>
  <c r="G791" i="2"/>
  <c r="H791" i="2" s="1"/>
  <c r="G792" i="2"/>
  <c r="H792" i="2" s="1"/>
  <c r="G795" i="2"/>
  <c r="H795" i="2" s="1"/>
  <c r="G796" i="2"/>
  <c r="H796" i="2" s="1"/>
  <c r="G797" i="2"/>
  <c r="H797" i="2" s="1"/>
  <c r="G798" i="2"/>
  <c r="H798" i="2" s="1"/>
  <c r="G801" i="2"/>
  <c r="H801" i="2" s="1"/>
  <c r="G802" i="2"/>
  <c r="H802" i="2" s="1"/>
  <c r="G803" i="2"/>
  <c r="H803" i="2" s="1"/>
  <c r="G804" i="2"/>
  <c r="H804" i="2" s="1"/>
  <c r="G807" i="2"/>
  <c r="H807" i="2" s="1"/>
  <c r="G808" i="2"/>
  <c r="H808" i="2" s="1"/>
  <c r="G809" i="2"/>
  <c r="H809" i="2" s="1"/>
  <c r="G810" i="2"/>
  <c r="H810" i="2" s="1"/>
  <c r="G812" i="2"/>
  <c r="H812" i="2" s="1"/>
  <c r="G813" i="2"/>
  <c r="H813" i="2" s="1"/>
  <c r="G814" i="2"/>
  <c r="H814" i="2" s="1"/>
  <c r="G815" i="2"/>
  <c r="G816" i="2"/>
  <c r="H816" i="2" s="1"/>
  <c r="G817" i="2"/>
  <c r="H817" i="2" s="1"/>
  <c r="G818" i="2"/>
  <c r="H818" i="2" s="1"/>
  <c r="G820" i="2"/>
  <c r="H820" i="2" s="1"/>
  <c r="G821" i="2"/>
  <c r="H821" i="2" s="1"/>
  <c r="G822" i="2"/>
  <c r="H822" i="2" s="1"/>
  <c r="G823" i="2"/>
  <c r="H823" i="2" s="1"/>
  <c r="G824" i="2"/>
  <c r="H824" i="2" s="1"/>
  <c r="G826" i="2"/>
  <c r="H826" i="2" s="1"/>
  <c r="G827" i="2"/>
  <c r="H827" i="2" s="1"/>
  <c r="G828" i="2"/>
  <c r="H828" i="2" s="1"/>
  <c r="G829" i="2"/>
  <c r="H829" i="2" s="1"/>
  <c r="G830" i="2"/>
  <c r="H830" i="2" s="1"/>
  <c r="G831" i="2"/>
  <c r="H831" i="2" s="1"/>
  <c r="G832" i="2"/>
  <c r="H832" i="2" s="1"/>
  <c r="G833" i="2"/>
  <c r="G834" i="2"/>
  <c r="G835" i="2"/>
  <c r="G836" i="2"/>
  <c r="G837" i="2"/>
  <c r="H837" i="2" s="1"/>
  <c r="G838" i="2"/>
  <c r="H838" i="2" s="1"/>
  <c r="G839" i="2"/>
  <c r="G840" i="2"/>
  <c r="H840" i="2" s="1"/>
  <c r="G841" i="2"/>
  <c r="H841" i="2" s="1"/>
  <c r="G842" i="2"/>
  <c r="H842" i="2" s="1"/>
  <c r="G843" i="2"/>
  <c r="H843" i="2" s="1"/>
  <c r="G844" i="2"/>
  <c r="H844" i="2" s="1"/>
  <c r="G846" i="2"/>
  <c r="H846" i="2" s="1"/>
  <c r="G847" i="2"/>
  <c r="H847" i="2" s="1"/>
  <c r="G848" i="2"/>
  <c r="H848" i="2" s="1"/>
  <c r="G849" i="2"/>
  <c r="H849" i="2" s="1"/>
  <c r="G850" i="2"/>
  <c r="H850" i="2" s="1"/>
  <c r="G851" i="2"/>
  <c r="H851" i="2" s="1"/>
  <c r="G852" i="2"/>
  <c r="H852" i="2" s="1"/>
  <c r="G853" i="2"/>
  <c r="H853" i="2" s="1"/>
  <c r="G854" i="2"/>
  <c r="H854" i="2" s="1"/>
  <c r="G855" i="2"/>
  <c r="G856" i="2"/>
  <c r="G857" i="2"/>
  <c r="G858" i="2"/>
  <c r="G859" i="2"/>
  <c r="G860" i="2"/>
  <c r="H860" i="2" s="1"/>
  <c r="G861" i="2"/>
  <c r="H861" i="2" s="1"/>
  <c r="G862" i="2"/>
  <c r="G863" i="2"/>
  <c r="H863" i="2" s="1"/>
  <c r="G864" i="2"/>
  <c r="H864" i="2" s="1"/>
  <c r="G867" i="2"/>
  <c r="H867" i="2" s="1"/>
  <c r="G868" i="2"/>
  <c r="H868" i="2" s="1"/>
  <c r="G869" i="2"/>
  <c r="H869" i="2" s="1"/>
  <c r="G870" i="2"/>
  <c r="G871" i="2"/>
  <c r="H871" i="2" s="1"/>
  <c r="G872" i="2"/>
  <c r="H872" i="2" s="1"/>
  <c r="G873" i="2"/>
  <c r="H873" i="2" s="1"/>
  <c r="G874" i="2"/>
  <c r="H874" i="2" s="1"/>
  <c r="G875" i="2"/>
  <c r="H875" i="2" s="1"/>
  <c r="G876" i="2"/>
  <c r="G877" i="2"/>
  <c r="H877" i="2" s="1"/>
  <c r="G878" i="2"/>
  <c r="H878" i="2" s="1"/>
  <c r="G879" i="2"/>
  <c r="H879" i="2" s="1"/>
  <c r="G880" i="2"/>
  <c r="G881" i="2"/>
  <c r="H881" i="2" s="1"/>
  <c r="G884" i="2"/>
  <c r="H884" i="2" s="1"/>
  <c r="G885" i="2"/>
  <c r="H885" i="2" s="1"/>
  <c r="G886" i="2"/>
  <c r="H886" i="2" s="1"/>
  <c r="G887" i="2"/>
  <c r="H887" i="2" s="1"/>
  <c r="G888" i="2"/>
  <c r="H888" i="2" s="1"/>
  <c r="G889" i="2"/>
  <c r="G890" i="2"/>
  <c r="G891" i="2"/>
  <c r="H891" i="2" s="1"/>
  <c r="G894" i="2"/>
  <c r="H894" i="2" s="1"/>
  <c r="G895" i="2"/>
  <c r="H895" i="2" s="1"/>
  <c r="G896" i="2"/>
  <c r="H896" i="2" s="1"/>
  <c r="G897" i="2"/>
  <c r="H897" i="2" s="1"/>
  <c r="G898" i="2"/>
  <c r="H898" i="2" s="1"/>
  <c r="G899" i="2"/>
  <c r="H899" i="2" s="1"/>
  <c r="G900" i="2"/>
  <c r="H900" i="2" s="1"/>
  <c r="G901" i="2"/>
  <c r="H901" i="2" s="1"/>
  <c r="G903" i="2"/>
  <c r="H903" i="2" s="1"/>
  <c r="G904" i="2"/>
  <c r="H904" i="2" s="1"/>
  <c r="G905" i="2"/>
  <c r="G906" i="2"/>
  <c r="G907" i="2"/>
  <c r="G908" i="2"/>
  <c r="G909" i="2"/>
  <c r="H909" i="2" s="1"/>
  <c r="G910" i="2"/>
  <c r="H910" i="2" s="1"/>
  <c r="G911" i="2"/>
  <c r="H911" i="2" s="1"/>
  <c r="G913" i="2"/>
  <c r="H913" i="2" s="1"/>
  <c r="G914" i="2"/>
  <c r="H914" i="2" s="1"/>
  <c r="G915" i="2"/>
  <c r="G916" i="2"/>
  <c r="G917" i="2"/>
  <c r="G918" i="2"/>
  <c r="G919" i="2"/>
  <c r="H919" i="2" s="1"/>
  <c r="G920" i="2"/>
  <c r="H920" i="2" s="1"/>
  <c r="G921" i="2"/>
  <c r="H921" i="2" s="1"/>
  <c r="G924" i="2"/>
  <c r="H924" i="2" s="1"/>
  <c r="G925" i="2"/>
  <c r="G926" i="2"/>
  <c r="G927" i="2"/>
  <c r="G928" i="2"/>
  <c r="H928" i="2" s="1"/>
  <c r="G929" i="2"/>
  <c r="H929" i="2" s="1"/>
  <c r="G930" i="2"/>
  <c r="H930" i="2" s="1"/>
  <c r="G933" i="2"/>
  <c r="H933" i="2" s="1"/>
  <c r="G934" i="2"/>
  <c r="G935" i="2"/>
  <c r="G936" i="2"/>
  <c r="G937" i="2"/>
  <c r="H937" i="2" s="1"/>
  <c r="G938" i="2"/>
  <c r="H938" i="2" s="1"/>
  <c r="G940" i="2"/>
  <c r="H940" i="2" s="1"/>
  <c r="G941" i="2"/>
  <c r="H941" i="2" s="1"/>
  <c r="G942" i="2"/>
  <c r="G943" i="2"/>
  <c r="G944" i="2"/>
  <c r="G945" i="2"/>
  <c r="G946" i="2"/>
  <c r="H946" i="2" s="1"/>
  <c r="G947" i="2"/>
  <c r="H947" i="2" s="1"/>
  <c r="G948" i="2"/>
  <c r="H948" i="2" s="1"/>
  <c r="G951" i="2"/>
  <c r="H951" i="2" s="1"/>
  <c r="G952" i="2"/>
  <c r="G953" i="2"/>
  <c r="G954" i="2"/>
  <c r="G955" i="2"/>
  <c r="H955" i="2" s="1"/>
  <c r="G956" i="2"/>
  <c r="H956" i="2" s="1"/>
  <c r="G958" i="2"/>
  <c r="H958" i="2" s="1"/>
  <c r="G959" i="2"/>
  <c r="H959" i="2" s="1"/>
  <c r="G960" i="2"/>
  <c r="G961" i="2"/>
  <c r="G962" i="2"/>
  <c r="G963" i="2"/>
  <c r="H963" i="2" s="1"/>
  <c r="G964" i="2"/>
  <c r="H964" i="2" s="1"/>
  <c r="G966" i="2"/>
  <c r="H966" i="2" s="1"/>
  <c r="G967" i="2"/>
  <c r="H967" i="2" s="1"/>
  <c r="G968" i="2"/>
  <c r="G969" i="2"/>
  <c r="G970" i="2"/>
  <c r="G971" i="2"/>
  <c r="H971" i="2" s="1"/>
  <c r="G972" i="2"/>
  <c r="H972" i="2" s="1"/>
  <c r="G975" i="2"/>
  <c r="H975" i="2" s="1"/>
  <c r="G976" i="2"/>
  <c r="G977" i="2"/>
  <c r="G978" i="2"/>
  <c r="G979" i="2"/>
  <c r="H979" i="2" s="1"/>
  <c r="G980" i="2"/>
  <c r="H980" i="2" s="1"/>
  <c r="G983" i="2"/>
  <c r="H983" i="2" s="1"/>
  <c r="G984" i="2"/>
  <c r="G985" i="2"/>
  <c r="G986" i="2"/>
  <c r="G987" i="2"/>
  <c r="H987" i="2" s="1"/>
  <c r="G988" i="2"/>
  <c r="H988" i="2" s="1"/>
  <c r="G990" i="2"/>
  <c r="H990" i="2" s="1"/>
  <c r="G991" i="2"/>
  <c r="G992" i="2"/>
  <c r="G993" i="2"/>
  <c r="G994" i="2"/>
  <c r="H994" i="2" s="1"/>
  <c r="G995" i="2"/>
  <c r="H995" i="2" s="1"/>
  <c r="G997" i="2"/>
  <c r="H997" i="2" s="1"/>
  <c r="G998" i="2"/>
  <c r="H998" i="2" s="1"/>
  <c r="G999" i="2"/>
  <c r="G1000" i="2"/>
  <c r="G1001" i="2"/>
  <c r="G1002" i="2"/>
  <c r="H1002" i="2" s="1"/>
  <c r="G1003" i="2"/>
  <c r="H1003" i="2" s="1"/>
  <c r="G1006" i="2"/>
  <c r="H1006" i="2" s="1"/>
  <c r="G1007" i="2"/>
  <c r="G1008" i="2"/>
  <c r="G1009" i="2"/>
  <c r="G1010" i="2"/>
  <c r="H1010" i="2" s="1"/>
  <c r="G1011" i="2"/>
  <c r="H1011" i="2" s="1"/>
  <c r="G1013" i="2"/>
  <c r="H1013" i="2" s="1"/>
  <c r="G1014" i="2"/>
  <c r="H1014" i="2" s="1"/>
  <c r="G1015" i="2"/>
  <c r="G1016" i="2"/>
  <c r="G1017" i="2"/>
  <c r="G1018" i="2"/>
  <c r="H1018" i="2" s="1"/>
  <c r="G1019" i="2"/>
  <c r="H1019" i="2" s="1"/>
  <c r="G1021" i="2"/>
  <c r="H1021" i="2" s="1"/>
  <c r="G1022" i="2"/>
  <c r="H1022" i="2" s="1"/>
  <c r="G1023" i="2"/>
  <c r="G1024" i="2"/>
  <c r="G1025" i="2"/>
  <c r="G1026" i="2"/>
  <c r="H1026" i="2" s="1"/>
  <c r="G1027" i="2"/>
  <c r="H1027" i="2" s="1"/>
  <c r="G1030" i="2"/>
  <c r="H1030" i="2" s="1"/>
  <c r="G1031" i="2"/>
  <c r="G1032" i="2"/>
  <c r="G1033" i="2"/>
  <c r="G1034" i="2"/>
  <c r="H1034" i="2" s="1"/>
  <c r="G1035" i="2"/>
  <c r="H1035" i="2" s="1"/>
  <c r="G1038" i="2"/>
  <c r="H1038" i="2" s="1"/>
  <c r="G1039" i="2"/>
  <c r="G1040" i="2"/>
  <c r="H1040" i="2" s="1"/>
  <c r="G1043" i="2"/>
  <c r="G1044" i="2"/>
  <c r="G1045" i="2"/>
  <c r="G1046" i="2"/>
  <c r="H1046" i="2" s="1"/>
  <c r="G1047" i="2"/>
  <c r="H1047" i="2" s="1"/>
  <c r="G1049" i="2"/>
  <c r="H1049" i="2" s="1"/>
  <c r="G1050" i="2"/>
  <c r="G1051" i="2"/>
  <c r="G1052" i="2"/>
  <c r="G1053" i="2"/>
  <c r="H1053" i="2" s="1"/>
  <c r="G1054" i="2"/>
  <c r="G1057" i="2"/>
  <c r="G1058" i="2"/>
  <c r="G1060" i="2"/>
  <c r="H1060" i="2" s="1"/>
  <c r="G1061" i="2"/>
  <c r="H1061" i="2" s="1"/>
  <c r="G1062" i="2"/>
  <c r="H1062" i="2" s="1"/>
  <c r="G1063" i="2"/>
  <c r="G1064" i="2"/>
  <c r="H1064" i="2" s="1"/>
  <c r="G1067" i="2"/>
  <c r="G1068" i="2"/>
  <c r="G1069" i="2"/>
  <c r="H1069" i="2" s="1"/>
  <c r="G1071" i="2"/>
  <c r="G1072" i="2"/>
  <c r="H1072" i="2" s="1"/>
  <c r="G1073" i="2"/>
  <c r="H1073" i="2" s="1"/>
  <c r="G1076" i="2"/>
  <c r="H1076" i="2" s="1"/>
  <c r="G1077" i="2"/>
  <c r="G1078" i="2"/>
  <c r="G1079" i="2"/>
  <c r="G1080" i="2"/>
  <c r="H1080" i="2" s="1"/>
  <c r="G1081" i="2"/>
  <c r="H1081" i="2" s="1"/>
  <c r="G1083" i="2"/>
  <c r="H1083" i="2" s="1"/>
  <c r="G1084" i="2"/>
  <c r="G1085" i="2"/>
  <c r="G1086" i="2"/>
  <c r="G1087" i="2"/>
  <c r="G1088" i="2"/>
  <c r="H1088" i="2" s="1"/>
  <c r="G1091" i="2"/>
  <c r="H1091" i="2" s="1"/>
  <c r="G1092" i="2"/>
  <c r="H1092" i="2" s="1"/>
  <c r="G1093" i="2"/>
  <c r="H1093" i="2" s="1"/>
  <c r="G1094" i="2"/>
  <c r="H1094" i="2" s="1"/>
  <c r="G1097" i="2"/>
  <c r="H1097" i="2" s="1"/>
  <c r="G1098" i="2"/>
  <c r="H1098" i="2" s="1"/>
  <c r="G1099" i="2"/>
  <c r="H1099" i="2" s="1"/>
  <c r="G1100" i="2"/>
  <c r="H1100" i="2" s="1"/>
  <c r="G1102" i="2"/>
  <c r="H1102" i="2" s="1"/>
  <c r="G1103" i="2"/>
  <c r="H1103" i="2" s="1"/>
  <c r="G1104" i="2"/>
  <c r="H1104" i="2" s="1"/>
  <c r="G1105" i="2"/>
  <c r="G1106" i="2"/>
  <c r="H1106" i="2" s="1"/>
  <c r="G1107" i="2"/>
  <c r="H1107" i="2" s="1"/>
  <c r="G1110" i="2"/>
  <c r="H1110" i="2" s="1"/>
  <c r="G1111" i="2"/>
  <c r="G1112" i="2"/>
  <c r="G1113" i="2"/>
  <c r="H1113" i="2" s="1"/>
  <c r="G1114" i="2"/>
  <c r="H1114" i="2" s="1"/>
  <c r="G1116" i="2"/>
  <c r="H1116" i="2" s="1"/>
  <c r="G1117" i="2"/>
  <c r="G1118" i="2"/>
  <c r="G1119" i="2"/>
  <c r="H1119" i="2" s="1"/>
  <c r="G1120" i="2"/>
  <c r="H1120" i="2" s="1"/>
  <c r="G1123" i="2"/>
  <c r="G1124" i="2"/>
  <c r="H1124" i="2" s="1"/>
  <c r="G1126" i="2"/>
  <c r="H1126" i="2" s="1"/>
  <c r="G1127" i="2"/>
  <c r="H1127" i="2" s="1"/>
  <c r="G1128" i="2"/>
  <c r="G1129" i="2"/>
  <c r="H1129" i="2" s="1"/>
  <c r="G1131" i="2"/>
  <c r="H1131" i="2" s="1"/>
  <c r="G1132" i="2"/>
  <c r="G1133" i="2"/>
  <c r="H1133" i="2" s="1"/>
  <c r="G1136" i="2"/>
  <c r="G1137" i="2"/>
  <c r="G1138" i="2"/>
  <c r="H1138" i="2" s="1"/>
  <c r="G1139" i="2"/>
  <c r="G1140" i="2"/>
  <c r="G1141" i="2"/>
  <c r="G1142" i="2"/>
  <c r="G1143" i="2"/>
  <c r="H1143" i="2" s="1"/>
  <c r="G1145" i="2"/>
  <c r="H1145" i="2" s="1"/>
  <c r="G1146" i="2"/>
  <c r="H1146" i="2" s="1"/>
  <c r="G1147" i="2"/>
  <c r="H1147" i="2" s="1"/>
  <c r="G1148" i="2"/>
  <c r="G1149" i="2"/>
  <c r="G1150" i="2"/>
  <c r="H1150" i="2" s="1"/>
  <c r="G1151" i="2"/>
  <c r="G1152" i="2"/>
  <c r="G1153" i="2"/>
  <c r="H1153" i="2" s="1"/>
  <c r="G1154" i="2"/>
  <c r="H1154" i="2" s="1"/>
  <c r="G1155" i="2"/>
  <c r="G1156" i="2"/>
  <c r="G1157" i="2"/>
  <c r="H1157" i="2" s="1"/>
  <c r="G1158" i="2"/>
  <c r="H1158" i="2" s="1"/>
  <c r="G1159" i="2"/>
  <c r="H1159" i="2" s="1"/>
  <c r="G1162" i="2"/>
  <c r="H1162" i="2" s="1"/>
  <c r="G1163" i="2"/>
  <c r="G1164" i="2"/>
  <c r="H1164" i="2" s="1"/>
  <c r="G1165" i="2"/>
  <c r="H1165" i="2" s="1"/>
  <c r="G1166" i="2"/>
  <c r="H1166" i="2" s="1"/>
  <c r="G1167" i="2"/>
  <c r="H1167" i="2" s="1"/>
  <c r="G1168" i="2"/>
  <c r="G1169" i="2"/>
  <c r="G1171" i="2"/>
  <c r="H1171" i="2" s="1"/>
  <c r="G1172" i="2"/>
  <c r="H1172" i="2" s="1"/>
  <c r="G1173" i="2"/>
  <c r="G1174" i="2"/>
  <c r="G1175" i="2"/>
  <c r="H1175" i="2" s="1"/>
  <c r="G1176" i="2"/>
  <c r="H1176" i="2" s="1"/>
  <c r="G1179" i="2"/>
  <c r="H1179" i="2" s="1"/>
  <c r="G1180" i="2"/>
  <c r="G1181" i="2"/>
  <c r="G1182" i="2"/>
  <c r="H1182" i="2" s="1"/>
  <c r="G1183" i="2"/>
  <c r="H1183" i="2" s="1"/>
  <c r="G1185" i="2"/>
  <c r="H1185" i="2" s="1"/>
  <c r="G1186" i="2"/>
  <c r="H1186" i="2" s="1"/>
  <c r="G1187" i="2"/>
  <c r="G1188" i="2"/>
  <c r="G1189" i="2"/>
  <c r="H1189" i="2" s="1"/>
  <c r="G1190" i="2"/>
  <c r="H1190" i="2" s="1"/>
  <c r="G1193" i="2"/>
  <c r="G1194" i="2"/>
  <c r="G1195" i="2"/>
  <c r="H1195" i="2" s="1"/>
  <c r="G1198" i="2"/>
  <c r="G1199" i="2"/>
  <c r="G1200" i="2"/>
  <c r="H1200" i="2" s="1"/>
  <c r="G1203" i="2"/>
  <c r="H1203" i="2" s="1"/>
  <c r="G1204" i="2"/>
  <c r="G1205" i="2"/>
  <c r="G1206" i="2"/>
  <c r="H1206" i="2" s="1"/>
  <c r="G1207" i="2"/>
  <c r="H1207" i="2" s="1"/>
  <c r="G1209" i="2"/>
  <c r="H1209" i="2" s="1"/>
  <c r="G1210" i="2"/>
  <c r="H1210" i="2" s="1"/>
  <c r="G1211" i="2"/>
  <c r="G1212" i="2"/>
  <c r="G1213" i="2"/>
  <c r="G1214" i="2"/>
  <c r="H1214" i="2" s="1"/>
  <c r="G1217" i="2"/>
  <c r="G1218" i="2"/>
  <c r="G1219" i="2"/>
  <c r="G1220" i="2"/>
  <c r="G1221" i="2"/>
  <c r="G1223" i="2"/>
  <c r="H1223" i="2" s="1"/>
  <c r="G1224" i="2"/>
  <c r="H1224" i="2" s="1"/>
  <c r="G1225" i="2"/>
  <c r="H1225" i="2" s="1"/>
  <c r="G1226" i="2"/>
  <c r="G1227" i="2"/>
  <c r="H1227" i="2" s="1"/>
  <c r="G1228" i="2"/>
  <c r="G1229" i="2"/>
  <c r="G1230" i="2"/>
  <c r="G1231" i="2"/>
  <c r="H1231" i="2" s="1"/>
  <c r="G1232" i="2"/>
  <c r="G1233" i="2"/>
  <c r="G1234" i="2"/>
  <c r="G1235" i="2"/>
  <c r="G1237" i="2"/>
  <c r="H1237" i="2" s="1"/>
  <c r="G1238" i="2"/>
  <c r="H1238" i="2" s="1"/>
  <c r="G1239" i="2"/>
  <c r="H1239" i="2" s="1"/>
  <c r="G1240" i="2"/>
  <c r="G1241" i="2"/>
  <c r="G1242" i="2"/>
  <c r="G1243" i="2"/>
  <c r="G1244" i="2"/>
  <c r="G1245" i="2"/>
  <c r="G1246" i="2"/>
  <c r="H1246" i="2" s="1"/>
  <c r="G1247" i="2"/>
  <c r="G1248" i="2"/>
  <c r="G1249" i="2"/>
  <c r="H1249" i="2" s="1"/>
  <c r="G1250" i="2"/>
  <c r="G1251" i="2"/>
  <c r="H1251" i="2" s="1"/>
  <c r="G1253" i="2"/>
  <c r="H1253" i="2" s="1"/>
  <c r="G1254" i="2"/>
  <c r="H1254" i="2" s="1"/>
  <c r="G1255" i="2"/>
  <c r="H1255" i="2" s="1"/>
  <c r="G1256" i="2"/>
  <c r="G1257" i="2"/>
  <c r="G1258" i="2"/>
  <c r="G1259" i="2"/>
  <c r="H1259" i="2" s="1"/>
  <c r="G1260" i="2"/>
  <c r="G1261" i="2"/>
  <c r="G1262" i="2"/>
  <c r="H1262" i="2" s="1"/>
  <c r="G1263" i="2"/>
  <c r="G1264" i="2"/>
  <c r="G1265" i="2"/>
  <c r="H1265" i="2" s="1"/>
  <c r="G1266" i="2"/>
  <c r="G1267" i="2"/>
  <c r="H1267" i="2" s="1"/>
  <c r="G1270" i="2"/>
  <c r="G1271" i="2"/>
  <c r="G1272" i="2"/>
  <c r="G1273" i="2"/>
  <c r="G1274" i="2"/>
  <c r="H1274" i="2" s="1"/>
  <c r="G1277" i="2"/>
  <c r="G1278" i="2"/>
  <c r="G1279" i="2"/>
  <c r="G1280" i="2"/>
  <c r="G1281" i="2"/>
  <c r="H1281" i="2" s="1"/>
  <c r="G1283" i="2"/>
  <c r="G1284" i="2"/>
  <c r="G1285" i="2"/>
  <c r="G1286" i="2"/>
  <c r="G1287" i="2"/>
  <c r="G1288" i="2"/>
  <c r="G1289" i="2"/>
  <c r="G1290" i="2"/>
  <c r="H1290" i="2" s="1"/>
  <c r="G1292" i="2"/>
  <c r="H1292" i="2" s="1"/>
  <c r="G1293" i="2"/>
  <c r="G1294" i="2"/>
  <c r="G1295" i="2"/>
  <c r="G1296" i="2"/>
  <c r="G1297" i="2"/>
  <c r="G1298" i="2"/>
  <c r="H1298" i="2" s="1"/>
  <c r="G1301" i="2"/>
  <c r="G1302" i="2"/>
  <c r="G1303" i="2"/>
  <c r="H1303" i="2" s="1"/>
  <c r="G1306" i="2"/>
  <c r="G1308" i="2"/>
  <c r="H1308" i="2" s="1"/>
  <c r="G1310" i="2"/>
  <c r="G1311" i="2"/>
  <c r="G1312" i="2"/>
  <c r="G1313" i="2"/>
  <c r="G1314" i="2"/>
  <c r="G1315" i="2"/>
  <c r="H1315" i="2" s="1"/>
  <c r="G1318" i="2"/>
  <c r="G1319" i="2"/>
  <c r="G1320" i="2"/>
  <c r="G1321" i="2"/>
  <c r="G1322" i="2"/>
  <c r="G1323" i="2"/>
  <c r="G1324" i="2"/>
  <c r="H1324" i="2" s="1"/>
  <c r="G1327" i="2"/>
  <c r="G1328" i="2"/>
  <c r="G1329" i="2"/>
  <c r="G1330" i="2"/>
  <c r="G1331" i="2"/>
  <c r="H1331" i="2" s="1"/>
  <c r="G1334" i="2"/>
  <c r="G1335" i="2"/>
  <c r="H1335" i="2" s="1"/>
  <c r="G1337" i="2"/>
  <c r="H1337" i="2" s="1"/>
  <c r="G1338" i="2"/>
  <c r="H1338" i="2" s="1"/>
  <c r="G1339" i="2"/>
  <c r="G1340" i="2"/>
  <c r="H1340" i="2" s="1"/>
  <c r="G1342" i="2"/>
  <c r="H1342" i="2" s="1"/>
  <c r="G1343" i="2"/>
  <c r="H1343" i="2" s="1"/>
  <c r="G1344" i="2"/>
  <c r="G1345" i="2"/>
  <c r="G1346" i="2"/>
  <c r="G1347" i="2"/>
  <c r="H1347" i="2" s="1"/>
  <c r="G1350" i="2"/>
  <c r="G1351" i="2"/>
  <c r="H1351" i="2" s="1"/>
  <c r="G1352" i="2"/>
  <c r="G1353" i="2"/>
  <c r="G1354" i="2"/>
  <c r="H1354" i="2" s="1"/>
  <c r="G1356" i="2"/>
  <c r="H1356" i="2" s="1"/>
  <c r="G1357" i="2"/>
  <c r="G1358" i="2"/>
  <c r="H1358" i="2" s="1"/>
  <c r="G1359" i="2"/>
  <c r="G1360" i="2"/>
  <c r="G1361" i="2"/>
  <c r="H1361" i="2" s="1"/>
  <c r="G1364" i="2"/>
  <c r="H1364" i="2" s="1"/>
  <c r="G1365" i="2"/>
  <c r="G1366" i="2"/>
  <c r="G1367" i="2"/>
  <c r="H1367" i="2" s="1"/>
  <c r="G1369" i="2"/>
  <c r="H1369" i="2" s="1"/>
  <c r="G1370" i="2"/>
  <c r="H1370" i="2" s="1"/>
  <c r="G1371" i="2"/>
  <c r="G1372" i="2"/>
  <c r="G1373" i="2"/>
  <c r="G1374" i="2"/>
  <c r="H1374" i="2" s="1"/>
  <c r="G1376" i="2"/>
  <c r="H1376" i="2" s="1"/>
  <c r="G1377" i="2"/>
  <c r="H1377" i="2" s="1"/>
  <c r="G1378" i="2"/>
  <c r="G1379" i="2"/>
  <c r="G1380" i="2"/>
  <c r="G1381" i="2"/>
  <c r="H1381" i="2" s="1"/>
  <c r="G1383" i="2"/>
  <c r="H1383" i="2" s="1"/>
  <c r="G1384" i="2"/>
  <c r="G1385" i="2"/>
  <c r="H1385" i="2" s="1"/>
  <c r="G1386" i="2"/>
  <c r="G1387" i="2"/>
  <c r="H1387" i="2" s="1"/>
  <c r="G1389" i="2"/>
  <c r="H1389" i="2" s="1"/>
  <c r="G1390" i="2"/>
  <c r="G1391" i="2"/>
  <c r="G1392" i="2"/>
  <c r="G1393" i="2"/>
  <c r="H1393" i="2" s="1"/>
  <c r="G1395" i="2"/>
  <c r="H1395" i="2" s="1"/>
  <c r="G1396" i="2"/>
  <c r="G1397" i="2"/>
  <c r="G1398" i="2"/>
  <c r="G1399" i="2"/>
  <c r="H1399" i="2" s="1"/>
  <c r="G1402" i="2"/>
  <c r="G1403" i="2"/>
  <c r="H1403" i="2" s="1"/>
  <c r="G1405" i="2"/>
  <c r="H1405" i="2" s="1"/>
  <c r="G1406" i="2"/>
  <c r="G1407" i="2"/>
  <c r="G1408" i="2"/>
  <c r="G1409" i="2"/>
  <c r="H1409" i="2" s="1"/>
  <c r="G1412" i="2"/>
  <c r="G1413" i="2"/>
  <c r="G1414" i="2"/>
  <c r="H1414" i="2" s="1"/>
  <c r="G1415" i="2"/>
  <c r="H1415" i="2" s="1"/>
  <c r="G1417" i="2"/>
  <c r="H1417" i="2" s="1"/>
  <c r="G1418" i="2"/>
  <c r="G1419" i="2"/>
  <c r="G1420" i="2"/>
  <c r="G1421" i="2"/>
  <c r="H1421" i="2" s="1"/>
  <c r="G1423" i="2"/>
  <c r="H1423" i="2" s="1"/>
  <c r="G1424" i="2"/>
  <c r="G1425" i="2"/>
  <c r="H1425" i="2" s="1"/>
  <c r="G1426" i="2"/>
  <c r="G1427" i="2"/>
  <c r="G1428" i="2"/>
  <c r="H1428" i="2" s="1"/>
  <c r="G1431" i="2"/>
  <c r="G1432" i="2"/>
  <c r="G1433" i="2"/>
  <c r="G1434" i="2"/>
  <c r="G1435" i="2"/>
  <c r="H1435" i="2" s="1"/>
  <c r="G1437" i="2"/>
  <c r="H1437" i="2" s="1"/>
  <c r="G1438" i="2"/>
  <c r="G1439" i="2"/>
  <c r="H1439" i="2" s="1"/>
  <c r="G1440" i="2"/>
  <c r="H1440" i="2" s="1"/>
  <c r="G1442" i="2"/>
  <c r="H1442" i="2" s="1"/>
  <c r="G1443" i="2"/>
  <c r="G1444" i="2"/>
  <c r="H1444" i="2" s="1"/>
  <c r="G1445" i="2"/>
  <c r="H1445" i="2" s="1"/>
  <c r="G1447" i="2"/>
  <c r="H1447" i="2" s="1"/>
  <c r="G1448" i="2"/>
  <c r="G1449" i="2"/>
  <c r="G1450" i="2"/>
  <c r="G1451" i="2"/>
  <c r="H1451" i="2" s="1"/>
  <c r="G1452" i="2"/>
  <c r="H1452" i="2" s="1"/>
  <c r="G1455" i="2"/>
  <c r="H1455" i="2" s="1"/>
  <c r="G1456" i="2"/>
  <c r="G1457" i="2"/>
  <c r="G1458" i="2"/>
  <c r="H1458" i="2" s="1"/>
  <c r="G1460" i="2"/>
  <c r="H1460" i="2" s="1"/>
  <c r="G1461" i="2"/>
  <c r="G1462" i="2"/>
  <c r="G1463" i="2"/>
  <c r="G1464" i="2"/>
  <c r="H1464" i="2" s="1"/>
  <c r="G1466" i="2"/>
  <c r="H1466" i="2" s="1"/>
  <c r="G1467" i="2"/>
  <c r="G1468" i="2"/>
  <c r="G1469" i="2"/>
  <c r="G1470" i="2"/>
  <c r="H1470" i="2" s="1"/>
  <c r="G1472" i="2"/>
  <c r="H1472" i="2" s="1"/>
  <c r="G1473" i="2"/>
  <c r="G1474" i="2"/>
  <c r="G1475" i="2"/>
  <c r="G1476" i="2"/>
  <c r="H1476" i="2" s="1"/>
  <c r="G1479" i="2"/>
  <c r="G1480" i="2"/>
  <c r="G1481" i="2"/>
  <c r="G1482" i="2"/>
  <c r="H1482" i="2" s="1"/>
  <c r="G1484" i="2"/>
  <c r="H1484" i="2" s="1"/>
  <c r="G1485" i="2"/>
  <c r="G1486" i="2"/>
  <c r="G1487" i="2"/>
  <c r="G1488" i="2"/>
  <c r="G1489" i="2"/>
  <c r="H1489" i="2" s="1"/>
  <c r="G1491" i="2"/>
  <c r="H1491" i="2" s="1"/>
  <c r="G1492" i="2"/>
  <c r="G1493" i="2"/>
  <c r="G1495" i="2"/>
  <c r="G1496" i="2"/>
  <c r="H1496" i="2" s="1"/>
  <c r="G1499" i="2"/>
  <c r="G1500" i="2"/>
  <c r="G1501" i="2"/>
  <c r="G1502" i="2"/>
  <c r="H1502" i="2" s="1"/>
  <c r="G1504" i="2"/>
  <c r="H1504" i="2" s="1"/>
  <c r="G1505" i="2"/>
  <c r="G1506" i="2"/>
  <c r="G1507" i="2"/>
  <c r="G1508" i="2"/>
  <c r="H1508" i="2" s="1"/>
  <c r="G1510" i="2"/>
  <c r="H1510" i="2" s="1"/>
  <c r="G1511" i="2"/>
  <c r="H1511" i="2" s="1"/>
  <c r="G1512" i="2"/>
  <c r="G1513" i="2"/>
  <c r="G1514" i="2"/>
  <c r="H1514" i="2" s="1"/>
  <c r="G1517" i="2"/>
  <c r="H1517" i="2" s="1"/>
  <c r="G1519" i="2"/>
  <c r="G1520" i="2"/>
  <c r="H1520" i="2" s="1"/>
  <c r="G1522" i="2"/>
  <c r="H1522" i="2" s="1"/>
  <c r="G1523" i="2"/>
  <c r="H1523" i="2" s="1"/>
  <c r="G1524" i="2"/>
  <c r="G1525" i="2"/>
  <c r="G1526" i="2"/>
  <c r="H1526" i="2" s="1"/>
  <c r="G1529" i="2"/>
  <c r="G1530" i="2"/>
  <c r="G1531" i="2"/>
  <c r="H1531" i="2" s="1"/>
  <c r="G1534" i="2"/>
  <c r="G1535" i="2"/>
  <c r="G1536" i="2"/>
  <c r="G1537" i="2"/>
  <c r="H1537" i="2" s="1"/>
  <c r="G1539" i="2"/>
  <c r="G1540" i="2"/>
  <c r="G1541" i="2"/>
  <c r="G1542" i="2"/>
  <c r="G1543" i="2"/>
  <c r="H1543" i="2" s="1"/>
  <c r="G1545" i="2"/>
  <c r="G1546" i="2"/>
  <c r="G1547" i="2"/>
  <c r="H1547" i="2" s="1"/>
  <c r="G1549" i="2"/>
  <c r="H1549" i="2" s="1"/>
  <c r="G1550" i="2"/>
  <c r="G1551" i="2"/>
  <c r="H1551" i="2" s="1"/>
  <c r="G1554" i="2"/>
  <c r="G1555" i="2"/>
  <c r="H1555" i="2" s="1"/>
  <c r="G1556" i="2"/>
  <c r="H1556" i="2" s="1"/>
  <c r="G1559" i="2"/>
  <c r="G1560" i="2"/>
  <c r="H1560" i="2" s="1"/>
  <c r="G1562" i="2"/>
  <c r="H1562" i="2" s="1"/>
  <c r="G1563" i="2"/>
  <c r="G1564" i="2"/>
  <c r="G1565" i="2"/>
  <c r="G1566" i="2"/>
  <c r="G1567" i="2"/>
  <c r="G1568" i="2"/>
  <c r="G1569" i="2"/>
  <c r="G1570" i="2"/>
  <c r="H1570" i="2" s="1"/>
  <c r="G1573" i="2"/>
  <c r="G1574" i="2"/>
  <c r="G1575" i="2"/>
  <c r="G1576" i="2"/>
  <c r="G1577" i="2"/>
  <c r="G1578" i="2"/>
  <c r="G1579" i="2"/>
  <c r="G1580" i="2"/>
  <c r="H1580" i="2" s="1"/>
  <c r="G1582" i="2"/>
  <c r="H1582" i="2" s="1"/>
  <c r="G1583" i="2"/>
  <c r="G1584" i="2"/>
  <c r="G1585" i="2"/>
  <c r="G1586" i="2"/>
  <c r="G1587" i="2"/>
  <c r="G1588" i="2"/>
  <c r="G1589" i="2"/>
  <c r="G1590" i="2"/>
  <c r="H1590" i="2" s="1"/>
  <c r="G1592" i="2"/>
  <c r="H1592" i="2" s="1"/>
  <c r="G1593" i="2"/>
  <c r="G1594" i="2"/>
  <c r="G1595" i="2"/>
  <c r="G1596" i="2"/>
  <c r="G1597" i="2"/>
  <c r="G1598" i="2"/>
  <c r="G1599" i="2"/>
  <c r="G1600" i="2"/>
  <c r="H1600" i="2" s="1"/>
  <c r="G1603" i="2"/>
  <c r="G1604" i="2"/>
  <c r="G1605" i="2"/>
  <c r="G1606" i="2"/>
  <c r="G1607" i="2"/>
  <c r="G1608" i="2"/>
  <c r="G1609" i="2"/>
  <c r="G1610" i="2"/>
  <c r="H1610" i="2" s="1"/>
  <c r="G1613" i="2"/>
  <c r="G1614" i="2"/>
  <c r="G1615" i="2"/>
  <c r="G1616" i="2"/>
  <c r="G1617" i="2"/>
  <c r="G1618" i="2"/>
  <c r="G1619" i="2"/>
  <c r="G1620" i="2"/>
  <c r="H1620" i="2" s="1"/>
  <c r="G1622" i="2"/>
  <c r="H1622" i="2" s="1"/>
  <c r="G1623" i="2"/>
  <c r="G1624" i="2"/>
  <c r="G1625" i="2"/>
  <c r="G1626" i="2"/>
  <c r="G1627" i="2"/>
  <c r="G1628" i="2"/>
  <c r="G1629" i="2"/>
  <c r="G1630" i="2"/>
  <c r="H1630" i="2" s="1"/>
  <c r="G1632" i="2"/>
  <c r="H1632" i="2" s="1"/>
  <c r="G1633" i="2"/>
  <c r="G1634" i="2"/>
  <c r="G1635" i="2"/>
  <c r="G1636" i="2"/>
  <c r="G1637" i="2"/>
  <c r="H1637" i="2" s="1"/>
  <c r="G1640" i="2"/>
  <c r="H1640" i="2" s="1"/>
  <c r="G1641" i="2"/>
  <c r="G1642" i="2"/>
  <c r="H1642" i="2" s="1"/>
  <c r="G1645" i="2"/>
  <c r="H1645" i="2" s="1"/>
  <c r="G1646" i="2"/>
  <c r="G1647" i="2"/>
  <c r="H1647" i="2" s="1"/>
  <c r="G1649" i="2"/>
  <c r="H1649" i="2" s="1"/>
  <c r="G1650" i="2"/>
  <c r="H1650" i="2" s="1"/>
  <c r="G1652" i="2"/>
  <c r="H1652" i="2" s="1"/>
  <c r="G1653" i="2"/>
  <c r="G1654" i="2"/>
  <c r="G1655" i="2"/>
  <c r="G1656" i="2"/>
  <c r="H1656" i="2" s="1"/>
  <c r="G1659" i="2"/>
  <c r="G1660" i="2"/>
  <c r="H1660" i="2" s="1"/>
  <c r="G1662" i="2"/>
  <c r="H1662" i="2" s="1"/>
  <c r="G1663" i="2"/>
  <c r="G1664" i="2"/>
  <c r="G1665" i="2"/>
  <c r="H1665" i="2" s="1"/>
  <c r="G1667" i="2"/>
  <c r="H1667" i="2" s="1"/>
  <c r="G1668" i="2"/>
  <c r="G1669" i="2"/>
  <c r="G1670" i="2"/>
  <c r="H1670" i="2" s="1"/>
  <c r="G1672" i="2"/>
  <c r="H1672" i="2" s="1"/>
  <c r="G1673" i="2"/>
  <c r="G1674" i="2"/>
  <c r="H1674" i="2" s="1"/>
  <c r="G1676" i="2"/>
  <c r="H1676" i="2" s="1"/>
  <c r="G1677" i="2"/>
  <c r="H1677" i="2" s="1"/>
  <c r="G1678" i="2"/>
  <c r="G1679" i="2"/>
  <c r="G1680" i="2"/>
  <c r="G1681" i="2"/>
  <c r="G1682" i="2"/>
  <c r="H1682" i="2" s="1"/>
  <c r="G1685" i="2"/>
  <c r="H1685" i="2" s="1"/>
  <c r="G1686" i="2"/>
  <c r="G1687" i="2"/>
  <c r="G1688" i="2"/>
  <c r="G1689" i="2"/>
  <c r="G1690" i="2"/>
  <c r="G1691" i="2"/>
  <c r="H1691" i="2" s="1"/>
  <c r="G1694" i="2"/>
  <c r="H1694" i="2" s="1"/>
  <c r="G1695" i="2"/>
  <c r="G1696" i="2"/>
  <c r="G1697" i="2"/>
  <c r="G1698" i="2"/>
  <c r="G1699" i="2"/>
  <c r="H1699" i="2" s="1"/>
  <c r="G1701" i="2"/>
  <c r="H1701" i="2" s="1"/>
  <c r="G1702" i="2"/>
  <c r="H1702" i="2" s="1"/>
  <c r="G1703" i="2"/>
  <c r="G1704" i="2"/>
  <c r="G1705" i="2"/>
  <c r="G1706" i="2"/>
  <c r="G1707" i="2"/>
  <c r="G1708" i="2"/>
  <c r="H1708" i="2" s="1"/>
  <c r="G1710" i="2"/>
  <c r="H1710" i="2" s="1"/>
  <c r="G1711" i="2"/>
  <c r="H1711" i="2" s="1"/>
  <c r="G1712" i="2"/>
  <c r="G1713" i="2"/>
  <c r="G1714" i="2"/>
  <c r="G1715" i="2"/>
  <c r="G1716" i="2"/>
  <c r="H1716" i="2" s="1"/>
  <c r="G1718" i="2"/>
  <c r="H1718" i="2" s="1"/>
  <c r="G1719" i="2"/>
  <c r="H1719" i="2" s="1"/>
  <c r="G1720" i="2"/>
  <c r="G1721" i="2"/>
  <c r="G1722" i="2"/>
  <c r="G1723" i="2"/>
  <c r="G1724" i="2"/>
  <c r="G1725" i="2"/>
  <c r="H1725" i="2" s="1"/>
  <c r="G1727" i="2"/>
  <c r="H1727" i="2" s="1"/>
  <c r="G1728" i="2"/>
  <c r="G1729" i="2"/>
  <c r="G1730" i="2"/>
  <c r="H1730" i="2" s="1"/>
  <c r="G1732" i="2"/>
  <c r="H1732" i="2" s="1"/>
  <c r="G1733" i="2"/>
  <c r="G1734" i="2"/>
  <c r="G1735" i="2"/>
  <c r="H1735" i="2" s="1"/>
  <c r="G1737" i="2"/>
  <c r="H1737" i="2" s="1"/>
  <c r="G1738" i="2"/>
  <c r="H1738" i="2" s="1"/>
  <c r="G1739" i="2"/>
  <c r="G1740" i="2"/>
  <c r="G1741" i="2"/>
  <c r="G1742" i="2"/>
  <c r="G1743" i="2"/>
  <c r="H1743" i="2" s="1"/>
  <c r="G1745" i="2"/>
  <c r="H1745" i="2" s="1"/>
  <c r="G1746" i="2"/>
  <c r="H1746" i="2" s="1"/>
  <c r="G1747" i="2"/>
  <c r="G1748" i="2"/>
  <c r="G1749" i="2"/>
  <c r="G1750" i="2"/>
  <c r="G1751" i="2"/>
  <c r="G1752" i="2"/>
  <c r="H1752" i="2" s="1"/>
  <c r="G1754" i="2"/>
  <c r="H1754" i="2" s="1"/>
  <c r="G1755" i="2"/>
  <c r="H1755" i="2" s="1"/>
  <c r="G1756" i="2"/>
  <c r="G1757" i="2"/>
  <c r="G1758" i="2"/>
  <c r="G1759" i="2"/>
  <c r="G1760" i="2"/>
  <c r="H1760" i="2" s="1"/>
  <c r="G1763" i="2"/>
  <c r="H1763" i="2" s="1"/>
  <c r="G1764" i="2"/>
  <c r="G1765" i="2"/>
  <c r="G1766" i="2"/>
  <c r="G1767" i="2"/>
  <c r="G1768" i="2"/>
  <c r="G1769" i="2"/>
  <c r="H1769" i="2" s="1"/>
  <c r="G1772" i="2"/>
  <c r="G1773" i="2"/>
  <c r="G1774" i="2"/>
  <c r="G1775" i="2"/>
  <c r="H1775" i="2" s="1"/>
  <c r="G1776" i="2"/>
  <c r="G1777" i="2"/>
  <c r="H1777" i="2" s="1"/>
  <c r="G1780" i="2"/>
  <c r="H1780" i="2" s="1"/>
  <c r="G1782" i="2"/>
  <c r="H1782" i="2" s="1"/>
  <c r="G1783" i="2"/>
  <c r="H1783" i="2" s="1"/>
  <c r="G1784" i="2"/>
  <c r="G1785" i="2"/>
  <c r="H1785" i="2" s="1"/>
  <c r="G1787" i="2"/>
  <c r="H1787" i="2" s="1"/>
  <c r="G1788" i="2"/>
  <c r="H1788" i="2" s="1"/>
  <c r="G1789" i="2"/>
  <c r="G1790" i="2"/>
  <c r="G1791" i="2"/>
  <c r="G1792" i="2"/>
  <c r="H1792" i="2" s="1"/>
  <c r="G1794" i="2"/>
  <c r="H1794" i="2" s="1"/>
  <c r="G1795" i="2"/>
  <c r="H1795" i="2" s="1"/>
  <c r="G1796" i="2"/>
  <c r="G1797" i="2"/>
  <c r="G1798" i="2"/>
  <c r="H1798" i="2" s="1"/>
  <c r="G1801" i="2"/>
  <c r="G1802" i="2"/>
  <c r="G1803" i="2"/>
  <c r="H1803" i="2" s="1"/>
  <c r="G1806" i="2"/>
  <c r="H1806" i="2" s="1"/>
  <c r="G1807" i="2"/>
  <c r="H1807" i="2" s="1"/>
  <c r="G1808" i="2"/>
  <c r="H1808" i="2" s="1"/>
  <c r="G1811" i="2"/>
  <c r="H1811" i="2" s="1"/>
  <c r="G1812" i="2"/>
  <c r="H1812" i="2" s="1"/>
  <c r="G1813" i="2"/>
  <c r="H1813" i="2" s="1"/>
  <c r="G1816" i="2"/>
  <c r="H1816" i="2" s="1"/>
  <c r="G1817" i="2"/>
  <c r="H1817" i="2" s="1"/>
  <c r="G1820" i="2"/>
  <c r="H1820" i="2" s="1"/>
  <c r="G1821" i="2"/>
  <c r="H1821" i="2" s="1"/>
  <c r="G1823" i="2"/>
  <c r="H1823" i="2" s="1"/>
  <c r="G1824" i="2"/>
  <c r="H1824" i="2" s="1"/>
  <c r="G1825" i="2"/>
  <c r="H1825" i="2" s="1"/>
  <c r="G1827" i="2"/>
  <c r="H1827" i="2" s="1"/>
  <c r="G1828" i="2"/>
  <c r="G1829" i="2"/>
  <c r="G1830" i="2"/>
  <c r="G1831" i="2"/>
  <c r="H1831" i="2" s="1"/>
  <c r="G1833" i="2"/>
  <c r="G1834" i="2"/>
  <c r="H1834" i="2" s="1"/>
  <c r="G1835" i="2"/>
  <c r="G1836" i="2"/>
  <c r="H1836" i="2" s="1"/>
  <c r="G1838" i="2"/>
  <c r="H1838" i="2" s="1"/>
  <c r="G1839" i="2"/>
  <c r="H1839" i="2" s="1"/>
  <c r="G1840" i="2"/>
  <c r="H1840" i="2" s="1"/>
  <c r="G1841" i="2"/>
  <c r="H1841" i="2" s="1"/>
  <c r="G1842" i="2"/>
  <c r="H1842" i="2" s="1"/>
  <c r="G1843" i="2"/>
  <c r="H1843" i="2" s="1"/>
  <c r="G1844" i="2"/>
  <c r="H1844" i="2" s="1"/>
  <c r="G1845" i="2"/>
  <c r="H1845" i="2" s="1"/>
  <c r="G1846" i="2"/>
  <c r="H1846" i="2" s="1"/>
  <c r="G1849" i="2"/>
  <c r="H1849" i="2" s="1"/>
  <c r="G1850" i="2"/>
  <c r="G1851" i="2"/>
  <c r="G1852" i="2"/>
  <c r="H1852" i="2" s="1"/>
  <c r="G1855" i="2"/>
  <c r="H1855" i="2" s="1"/>
  <c r="G1856" i="2"/>
  <c r="G1857" i="2"/>
  <c r="G1858" i="2"/>
  <c r="H1858" i="2" s="1"/>
  <c r="G1860" i="2"/>
  <c r="H1860" i="2" s="1"/>
  <c r="G1861" i="2"/>
  <c r="H1861" i="2" s="1"/>
  <c r="G1862" i="2"/>
  <c r="G1863" i="2"/>
  <c r="G1864" i="2"/>
  <c r="H1864" i="2" s="1"/>
  <c r="G1866" i="2"/>
  <c r="H1866" i="2" s="1"/>
  <c r="G1867" i="2"/>
  <c r="G1868" i="2"/>
  <c r="H1868" i="2" s="1"/>
  <c r="G1869" i="2"/>
  <c r="G1870" i="2"/>
  <c r="H1870" i="2" s="1"/>
  <c r="G1871" i="2"/>
  <c r="H1871" i="2" s="1"/>
  <c r="G1873" i="2"/>
  <c r="H1873" i="2" s="1"/>
  <c r="G1875" i="2"/>
  <c r="H1875" i="2" s="1"/>
  <c r="G1876" i="2"/>
  <c r="G1877" i="2"/>
  <c r="G1878" i="2"/>
  <c r="H1878" i="2" s="1"/>
  <c r="G1879" i="2"/>
  <c r="H1879" i="2" s="1"/>
  <c r="G1880" i="2"/>
  <c r="H1880" i="2" s="1"/>
  <c r="G1881" i="2"/>
  <c r="H1881" i="2" s="1"/>
  <c r="G1884" i="2"/>
  <c r="G1885" i="2"/>
  <c r="H1885" i="2" s="1"/>
  <c r="G1886" i="2"/>
  <c r="G1887" i="2"/>
  <c r="H1887" i="2" s="1"/>
  <c r="G1888" i="2"/>
  <c r="G1889" i="2"/>
  <c r="H1889" i="2" s="1"/>
  <c r="G1891" i="2"/>
  <c r="H1891" i="2" s="1"/>
  <c r="G1892" i="2"/>
  <c r="G1893" i="2"/>
  <c r="H1893" i="2" s="1"/>
  <c r="G1894" i="2"/>
  <c r="G1895" i="2"/>
  <c r="H1895" i="2" s="1"/>
  <c r="G1896" i="2"/>
  <c r="G1897" i="2"/>
  <c r="H1897" i="2" s="1"/>
  <c r="G1899" i="2"/>
  <c r="H1899" i="2" s="1"/>
  <c r="G1900" i="2"/>
  <c r="G1901" i="2"/>
  <c r="H1901" i="2" s="1"/>
  <c r="G1902" i="2"/>
  <c r="G1903" i="2"/>
  <c r="H1903" i="2" s="1"/>
  <c r="G1904" i="2"/>
  <c r="G1905" i="2"/>
  <c r="H1905" i="2" s="1"/>
  <c r="G1907" i="2"/>
  <c r="H1907" i="2" s="1"/>
  <c r="G1908" i="2"/>
  <c r="H1908" i="2" s="1"/>
  <c r="G1909" i="2"/>
  <c r="H1909" i="2" s="1"/>
  <c r="G1912" i="2"/>
  <c r="G1913" i="2"/>
  <c r="H1913" i="2" s="1"/>
  <c r="G1914" i="2"/>
  <c r="H1914" i="2" s="1"/>
  <c r="G1915" i="2"/>
  <c r="G1916" i="2"/>
  <c r="H1916" i="2" s="1"/>
  <c r="G1917" i="2"/>
  <c r="H1917" i="2" s="1"/>
  <c r="G1918" i="2"/>
  <c r="H1918" i="2" s="1"/>
  <c r="G1921" i="2"/>
  <c r="H1921" i="2" s="1"/>
  <c r="G1922" i="2"/>
  <c r="G1923" i="2"/>
  <c r="H1923" i="2" s="1"/>
  <c r="G1924" i="2"/>
  <c r="H1924" i="2" s="1"/>
  <c r="G1925" i="2"/>
  <c r="H1925" i="2" s="1"/>
  <c r="G1926" i="2"/>
  <c r="G1927" i="2"/>
  <c r="H1927" i="2" s="1"/>
  <c r="G1928" i="2"/>
  <c r="H1928" i="2" s="1"/>
  <c r="G1930" i="2"/>
  <c r="H1930" i="2" s="1"/>
  <c r="G1931" i="2"/>
  <c r="H1931" i="2" s="1"/>
  <c r="G1932" i="2"/>
  <c r="G1933" i="2"/>
  <c r="H1933" i="2" s="1"/>
  <c r="G1935" i="2"/>
  <c r="H1935" i="2" s="1"/>
  <c r="G1936" i="2"/>
  <c r="H1936" i="2" s="1"/>
  <c r="G1937" i="2"/>
  <c r="G1938" i="2"/>
  <c r="H1938" i="2" s="1"/>
  <c r="G1939" i="2"/>
  <c r="H1939" i="2" s="1"/>
  <c r="G1940" i="2"/>
  <c r="G1941" i="2"/>
  <c r="H1941" i="2" s="1"/>
  <c r="G1942" i="2"/>
  <c r="H1942" i="2" s="1"/>
  <c r="G1944" i="2"/>
  <c r="H1944" i="2" s="1"/>
  <c r="G1945" i="2"/>
  <c r="G1946" i="2"/>
  <c r="H1946" i="2" s="1"/>
  <c r="G1947" i="2"/>
  <c r="G1948" i="2"/>
  <c r="H1948" i="2" s="1"/>
  <c r="G1949" i="2"/>
  <c r="H1949" i="2" s="1"/>
  <c r="G1952" i="2"/>
  <c r="G1953" i="2"/>
  <c r="H1953" i="2" s="1"/>
  <c r="G1954" i="2"/>
  <c r="G1955" i="2"/>
  <c r="H1955" i="2" s="1"/>
  <c r="G1956" i="2"/>
  <c r="H1956" i="2" s="1"/>
  <c r="G1958" i="2"/>
  <c r="H1958" i="2" s="1"/>
  <c r="G1959" i="2"/>
  <c r="G1960" i="2"/>
  <c r="H1960" i="2" s="1"/>
  <c r="G1961" i="2"/>
  <c r="G1962" i="2"/>
  <c r="H1962" i="2" s="1"/>
  <c r="G1963" i="2"/>
  <c r="H1963" i="2" s="1"/>
  <c r="G1965" i="2"/>
  <c r="H1965" i="2" s="1"/>
  <c r="G1966" i="2"/>
  <c r="G1967" i="2"/>
  <c r="H1967" i="2" s="1"/>
  <c r="G1968" i="2"/>
  <c r="G1969" i="2"/>
  <c r="H1969" i="2" s="1"/>
  <c r="G1970" i="2"/>
  <c r="H1970" i="2" s="1"/>
  <c r="G1971" i="2"/>
  <c r="H1971" i="2" s="1"/>
  <c r="G1973" i="2"/>
  <c r="H1973" i="2" s="1"/>
  <c r="G1974" i="2"/>
  <c r="H1974" i="2" s="1"/>
  <c r="G1975" i="2"/>
  <c r="H1975" i="2" s="1"/>
  <c r="G1977" i="2"/>
  <c r="H1977" i="2" s="1"/>
  <c r="G1978" i="2"/>
  <c r="G1979" i="2"/>
  <c r="H1979" i="2" s="1"/>
  <c r="G1980" i="2"/>
  <c r="H1980" i="2" s="1"/>
  <c r="G1981" i="2"/>
  <c r="H1981" i="2" s="1"/>
  <c r="G1983" i="2"/>
  <c r="H1983" i="2" s="1"/>
  <c r="G1984" i="2"/>
  <c r="H1984" i="2" s="1"/>
  <c r="G1985" i="2"/>
  <c r="G1986" i="2"/>
  <c r="H1986" i="2" s="1"/>
  <c r="G1987" i="2"/>
  <c r="H1987" i="2" s="1"/>
  <c r="G1988" i="2"/>
  <c r="H1988" i="2" s="1"/>
  <c r="G1989" i="2"/>
  <c r="G1990" i="2"/>
  <c r="H1990" i="2" s="1"/>
  <c r="G1991" i="2"/>
  <c r="H1991" i="2" s="1"/>
  <c r="G1993" i="2"/>
  <c r="H1993" i="2" s="1"/>
  <c r="G1994" i="2"/>
  <c r="H1994" i="2" s="1"/>
  <c r="G1995" i="2"/>
  <c r="H1995" i="2" s="1"/>
  <c r="G1997" i="2"/>
  <c r="G1998" i="2"/>
  <c r="H1998" i="2" s="1"/>
  <c r="G1999" i="2"/>
  <c r="G2001" i="2"/>
  <c r="H2001" i="2" s="1"/>
  <c r="G2002" i="2"/>
  <c r="H2002" i="2" s="1"/>
  <c r="G2003" i="2"/>
  <c r="H2003" i="2" s="1"/>
  <c r="G2004" i="2"/>
  <c r="G2005" i="2"/>
  <c r="H2005" i="2" s="1"/>
  <c r="G2007" i="2"/>
  <c r="H2007" i="2" s="1"/>
  <c r="G2008" i="2"/>
  <c r="G2009" i="2"/>
  <c r="G2010" i="2"/>
  <c r="G2011" i="2"/>
  <c r="G2012" i="2"/>
  <c r="H2012" i="2" s="1"/>
  <c r="G2015" i="2"/>
  <c r="H2015" i="2" s="1"/>
  <c r="G2016" i="2"/>
  <c r="G2017" i="2"/>
  <c r="H2017" i="2" s="1"/>
  <c r="G2018" i="2"/>
  <c r="H2018" i="2" s="1"/>
  <c r="G2020" i="2"/>
  <c r="H2020" i="2" s="1"/>
  <c r="G2021" i="2"/>
  <c r="H2021" i="2" s="1"/>
  <c r="G2024" i="2"/>
  <c r="H2024" i="2" s="1"/>
  <c r="G2026" i="2"/>
  <c r="H2026" i="2" s="1"/>
  <c r="G2027" i="2"/>
  <c r="G2028" i="2"/>
  <c r="G2029" i="2"/>
  <c r="H2029" i="2" s="1"/>
  <c r="G2032" i="2"/>
  <c r="H2032" i="2" s="1"/>
  <c r="G2033" i="2"/>
  <c r="H2033" i="2" s="1"/>
  <c r="G2034" i="2"/>
  <c r="H2034" i="2" s="1"/>
  <c r="G2035" i="2"/>
  <c r="H2035" i="2" s="1"/>
  <c r="G2036" i="2"/>
  <c r="H2036" i="2" s="1"/>
  <c r="G2037" i="2"/>
  <c r="H2037" i="2" s="1"/>
  <c r="G2040" i="2"/>
  <c r="H2040" i="2" s="1"/>
  <c r="G2041" i="2"/>
  <c r="H2041" i="2" s="1"/>
  <c r="G2042" i="2"/>
  <c r="H2042" i="2" s="1"/>
  <c r="G2043" i="2"/>
  <c r="H2043" i="2" s="1"/>
  <c r="G2044" i="2"/>
  <c r="H2044" i="2" s="1"/>
  <c r="G2045" i="2"/>
  <c r="G2046" i="2"/>
  <c r="G2047" i="2"/>
  <c r="H2047" i="2" s="1"/>
  <c r="G2050" i="2"/>
  <c r="H2050" i="2" s="1"/>
  <c r="G2053" i="2"/>
  <c r="H2053" i="2" s="1"/>
  <c r="G2054" i="2"/>
  <c r="H2054" i="2" s="1"/>
  <c r="G2056" i="2"/>
  <c r="G2057" i="2"/>
  <c r="H2057" i="2" s="1"/>
  <c r="G2058" i="2"/>
  <c r="H2058" i="2" s="1"/>
  <c r="G2059" i="2"/>
  <c r="G2060" i="2"/>
  <c r="G2061" i="2"/>
  <c r="H2061" i="2" s="1"/>
  <c r="G2063" i="2"/>
  <c r="H2063" i="2" s="1"/>
  <c r="G2064" i="2"/>
  <c r="H2064" i="2" s="1"/>
  <c r="G2065" i="2"/>
  <c r="G2066" i="2"/>
  <c r="H2066" i="2" s="1"/>
  <c r="G2068" i="2"/>
  <c r="H2068" i="2" s="1"/>
  <c r="G2070" i="2"/>
  <c r="G2071" i="2"/>
  <c r="G2072" i="2"/>
  <c r="H2072" i="2" s="1"/>
  <c r="G2073" i="2"/>
  <c r="H2073" i="2" s="1"/>
  <c r="G2076" i="2"/>
  <c r="H2076" i="2" s="1"/>
  <c r="G2077" i="2"/>
  <c r="H2077" i="2" s="1"/>
  <c r="G2078" i="2"/>
  <c r="G2079" i="2"/>
  <c r="H2079" i="2" s="1"/>
  <c r="G2080" i="2"/>
  <c r="H2080" i="2" s="1"/>
  <c r="G2083" i="2"/>
  <c r="H2083" i="2" s="1"/>
  <c r="G2084" i="2"/>
  <c r="H2084" i="2" s="1"/>
  <c r="G2085" i="2"/>
  <c r="H2085" i="2" s="1"/>
  <c r="G2088" i="2"/>
  <c r="H2088" i="2" s="1"/>
  <c r="G2089" i="2"/>
  <c r="G2090" i="2"/>
  <c r="H2090" i="2" s="1"/>
  <c r="G2091" i="2"/>
  <c r="H2091" i="2" s="1"/>
  <c r="G2092" i="2"/>
  <c r="H2092" i="2" s="1"/>
  <c r="G2093" i="2"/>
  <c r="H2093" i="2" s="1"/>
  <c r="G2094" i="2"/>
  <c r="H2094" i="2" s="1"/>
  <c r="G2095" i="2"/>
  <c r="H2095" i="2" s="1"/>
  <c r="G2096" i="2"/>
  <c r="H2096" i="2" s="1"/>
  <c r="G2097" i="2"/>
  <c r="H2097" i="2" s="1"/>
  <c r="G2098" i="2"/>
  <c r="H2098" i="2" s="1"/>
  <c r="G2099" i="2"/>
  <c r="H2099" i="2" s="1"/>
  <c r="G2100" i="2"/>
  <c r="H2100" i="2" s="1"/>
  <c r="G2102" i="2"/>
  <c r="H2102" i="2" s="1"/>
  <c r="G2103" i="2"/>
  <c r="H2103" i="2" s="1"/>
  <c r="G2104" i="2"/>
  <c r="H2104" i="2" s="1"/>
  <c r="G2105" i="2"/>
  <c r="H2105" i="2" s="1"/>
  <c r="G2106" i="2"/>
  <c r="H2106" i="2" s="1"/>
  <c r="G2107" i="2"/>
  <c r="G2108" i="2"/>
  <c r="G2109" i="2"/>
  <c r="H2109" i="2" s="1"/>
  <c r="G2111" i="2"/>
  <c r="H2111" i="2" s="1"/>
  <c r="G2112" i="2"/>
  <c r="H2112" i="2" s="1"/>
  <c r="G2113" i="2"/>
  <c r="H2113" i="2" s="1"/>
  <c r="G2114" i="2"/>
  <c r="H2114" i="2" s="1"/>
  <c r="G2115" i="2"/>
  <c r="H2115" i="2" s="1"/>
  <c r="G2118" i="2"/>
  <c r="H2118" i="2" s="1"/>
  <c r="G2119" i="2"/>
  <c r="H2119" i="2" s="1"/>
  <c r="G2120" i="2"/>
  <c r="H2120" i="2" s="1"/>
  <c r="G2121" i="2"/>
  <c r="H2121" i="2" s="1"/>
  <c r="G2122" i="2"/>
  <c r="G2123" i="2"/>
  <c r="G2124" i="2"/>
  <c r="H2124" i="2" s="1"/>
  <c r="G2127" i="2"/>
  <c r="H2127" i="2" s="1"/>
  <c r="G2128" i="2"/>
  <c r="H2128" i="2" s="1"/>
  <c r="G2129" i="2"/>
  <c r="H2129" i="2" s="1"/>
  <c r="G2131" i="2"/>
  <c r="H2131" i="2" s="1"/>
  <c r="G2132" i="2"/>
  <c r="H2132" i="2" s="1"/>
  <c r="G2133" i="2"/>
  <c r="H2133" i="2" s="1"/>
  <c r="G2134" i="2"/>
  <c r="H2134" i="2" s="1"/>
  <c r="G2135" i="2"/>
  <c r="H2135" i="2" s="1"/>
  <c r="G2136" i="2"/>
  <c r="G2137" i="2"/>
  <c r="G2138" i="2"/>
  <c r="H2138" i="2" s="1"/>
  <c r="G2140" i="2"/>
  <c r="H2140" i="2" s="1"/>
  <c r="G2141" i="2"/>
  <c r="H2141" i="2" s="1"/>
  <c r="G2142" i="2"/>
  <c r="H2142" i="2" s="1"/>
  <c r="G2143" i="2"/>
  <c r="H2143" i="2" s="1"/>
  <c r="G2146" i="2"/>
  <c r="G2147" i="2"/>
  <c r="H2147" i="2" s="1"/>
  <c r="G2148" i="2"/>
  <c r="G2150" i="2"/>
  <c r="H2150" i="2" s="1"/>
  <c r="G2151" i="2"/>
  <c r="G2152" i="2"/>
  <c r="H2152" i="2" s="1"/>
  <c r="G2153" i="2"/>
  <c r="G2156" i="2"/>
  <c r="H2156" i="2" s="1"/>
  <c r="G2157" i="2"/>
  <c r="H2157" i="2" s="1"/>
  <c r="G2158" i="2"/>
  <c r="H2158" i="2" s="1"/>
  <c r="G2159" i="2"/>
  <c r="H2159" i="2" s="1"/>
  <c r="G2160" i="2"/>
  <c r="G2161" i="2"/>
  <c r="G2162" i="2"/>
  <c r="H2162" i="2" s="1"/>
  <c r="G2164" i="2"/>
  <c r="H2164" i="2" s="1"/>
  <c r="H2163" i="2" s="1"/>
  <c r="G2167" i="2"/>
  <c r="H2167" i="2" s="1"/>
  <c r="G2168" i="2"/>
  <c r="H2168" i="2" s="1"/>
  <c r="G2170" i="2"/>
  <c r="H2170" i="2" s="1"/>
  <c r="G2171" i="2"/>
  <c r="H2171" i="2" s="1"/>
  <c r="G2172" i="2"/>
  <c r="G2173" i="2"/>
  <c r="H2173" i="2" s="1"/>
  <c r="G2176" i="2"/>
  <c r="H2176" i="2" s="1"/>
  <c r="G2177" i="2"/>
  <c r="G2178" i="2"/>
  <c r="H2178" i="2" s="1"/>
  <c r="G2180" i="2"/>
  <c r="H2180" i="2" s="1"/>
  <c r="G2181" i="2"/>
  <c r="H2181" i="2" s="1"/>
  <c r="G2182" i="2"/>
  <c r="G2184" i="2"/>
  <c r="H2184" i="2" s="1"/>
  <c r="G2185" i="2"/>
  <c r="H2185" i="2" s="1"/>
  <c r="G2186" i="2"/>
  <c r="G2188" i="2"/>
  <c r="H2188" i="2" s="1"/>
  <c r="H2187" i="2" s="1"/>
  <c r="G2190" i="2"/>
  <c r="H2190" i="2" s="1"/>
  <c r="G2191" i="2"/>
  <c r="H2191" i="2" s="1"/>
  <c r="G2194" i="2"/>
  <c r="H2194" i="2" s="1"/>
  <c r="G2196" i="2"/>
  <c r="H2196" i="2" s="1"/>
  <c r="G2197" i="2"/>
  <c r="H2197" i="2" s="1"/>
  <c r="G2199" i="2"/>
  <c r="H2199" i="2" s="1"/>
  <c r="G2200" i="2"/>
  <c r="H2200" i="2" s="1"/>
  <c r="G2201" i="2"/>
  <c r="H2201" i="2" s="1"/>
  <c r="G2203" i="2"/>
  <c r="G2204" i="2"/>
  <c r="H2204" i="2" s="1"/>
  <c r="G2205" i="2"/>
  <c r="H2205" i="2" s="1"/>
  <c r="G2207" i="2"/>
  <c r="G2208" i="2"/>
  <c r="G2209" i="2"/>
  <c r="G2210" i="2"/>
  <c r="H2210" i="2" s="1"/>
  <c r="G2211" i="2"/>
  <c r="H2211" i="2" s="1"/>
  <c r="G2213" i="2"/>
  <c r="G2214" i="2"/>
  <c r="G2215" i="2"/>
  <c r="G2216" i="2"/>
  <c r="H2216" i="2" s="1"/>
  <c r="G2217" i="2"/>
  <c r="H2217" i="2" s="1"/>
  <c r="G2220" i="2"/>
  <c r="G2221" i="2"/>
  <c r="G2222" i="2"/>
  <c r="H2222" i="2" s="1"/>
  <c r="G2225" i="2"/>
  <c r="H2225" i="2" s="1"/>
  <c r="G2226" i="2"/>
  <c r="H2226" i="2" s="1"/>
  <c r="G2227" i="2"/>
  <c r="G2228" i="2"/>
  <c r="H2228" i="2" s="1"/>
  <c r="G2230" i="2"/>
  <c r="H2230" i="2" s="1"/>
  <c r="G2231" i="2"/>
  <c r="H2231" i="2" s="1"/>
  <c r="G2232" i="2"/>
  <c r="H2232" i="2" s="1"/>
  <c r="G2233" i="2"/>
  <c r="H2233" i="2" s="1"/>
  <c r="G2234" i="2"/>
  <c r="G2235" i="2"/>
  <c r="H2235" i="2" s="1"/>
  <c r="G2238" i="2"/>
  <c r="H2238" i="2" s="1"/>
  <c r="G2239" i="2"/>
  <c r="H2239" i="2" s="1"/>
  <c r="G2240" i="2"/>
  <c r="H2240" i="2" s="1"/>
  <c r="G2241" i="2"/>
  <c r="G2242" i="2"/>
  <c r="H2242" i="2" s="1"/>
  <c r="G2244" i="2"/>
  <c r="H2244" i="2" s="1"/>
  <c r="G2245" i="2"/>
  <c r="H2245" i="2" s="1"/>
  <c r="G2246" i="2"/>
  <c r="H2246" i="2" s="1"/>
  <c r="G2247" i="2"/>
  <c r="H2247" i="2" s="1"/>
  <c r="G2248" i="2"/>
  <c r="G2249" i="2"/>
  <c r="H2249" i="2" s="1"/>
  <c r="G2251" i="2"/>
  <c r="H2251" i="2" s="1"/>
  <c r="G2252" i="2"/>
  <c r="H2252" i="2" s="1"/>
  <c r="G7" i="2"/>
  <c r="H7" i="2" s="1"/>
  <c r="C1542" i="2"/>
  <c r="D1542" i="2"/>
  <c r="F1542" i="2"/>
  <c r="F1530" i="2"/>
  <c r="D1530" i="2"/>
  <c r="C1530" i="2"/>
  <c r="C1525" i="2"/>
  <c r="D1525" i="2"/>
  <c r="F1525" i="2"/>
  <c r="C1519" i="2"/>
  <c r="D1519" i="2"/>
  <c r="F1519" i="2"/>
  <c r="C1513" i="2"/>
  <c r="D1513" i="2"/>
  <c r="F1513" i="2"/>
  <c r="F1084" i="2"/>
  <c r="F1085" i="2"/>
  <c r="F1086" i="2"/>
  <c r="F1087" i="2"/>
  <c r="F1105" i="2"/>
  <c r="E1111" i="2"/>
  <c r="F1112" i="2"/>
  <c r="E1117" i="2"/>
  <c r="F1118" i="2"/>
  <c r="F1123" i="2"/>
  <c r="F1128" i="2"/>
  <c r="F1132" i="2"/>
  <c r="F1136" i="2"/>
  <c r="F1137" i="2"/>
  <c r="F1139" i="2"/>
  <c r="F1140" i="2"/>
  <c r="E1141" i="2"/>
  <c r="F1141" i="2" s="1"/>
  <c r="F1142" i="2"/>
  <c r="F1148" i="2"/>
  <c r="F1149" i="2"/>
  <c r="F1151" i="2"/>
  <c r="F1152" i="2"/>
  <c r="F1155" i="2"/>
  <c r="F1156" i="2"/>
  <c r="F1163" i="2"/>
  <c r="E1168" i="2"/>
  <c r="E1169" i="2"/>
  <c r="F1173" i="2"/>
  <c r="F1174" i="2"/>
  <c r="F1180" i="2"/>
  <c r="F1181" i="2"/>
  <c r="F1187" i="2"/>
  <c r="F1188" i="2"/>
  <c r="F1193" i="2"/>
  <c r="F1194" i="2"/>
  <c r="E1197" i="2"/>
  <c r="F1198" i="2"/>
  <c r="E1199" i="2"/>
  <c r="F1199" i="2" s="1"/>
  <c r="F1204" i="2"/>
  <c r="F1205" i="2"/>
  <c r="F1211" i="2"/>
  <c r="F1212" i="2"/>
  <c r="F1213" i="2"/>
  <c r="E1217" i="2"/>
  <c r="F1218" i="2"/>
  <c r="E1219" i="2"/>
  <c r="F1219" i="2" s="1"/>
  <c r="E1220" i="2"/>
  <c r="E1221" i="2"/>
  <c r="F1226" i="2"/>
  <c r="F1229" i="2"/>
  <c r="F1230" i="2"/>
  <c r="F1232" i="2"/>
  <c r="F1233" i="2"/>
  <c r="E1234" i="2"/>
  <c r="E1235" i="2"/>
  <c r="F1240" i="2"/>
  <c r="F1241" i="2"/>
  <c r="F1242" i="2"/>
  <c r="F1244" i="2"/>
  <c r="F1245" i="2"/>
  <c r="F1247" i="2"/>
  <c r="F1248" i="2"/>
  <c r="E1250" i="2"/>
  <c r="F1256" i="2"/>
  <c r="F1257" i="2"/>
  <c r="F1258" i="2"/>
  <c r="F1260" i="2"/>
  <c r="F1261" i="2"/>
  <c r="F1263" i="2"/>
  <c r="F1264" i="2"/>
  <c r="E1266" i="2"/>
  <c r="E1270" i="2"/>
  <c r="F1270" i="2" s="1"/>
  <c r="F1271" i="2"/>
  <c r="E1272" i="2"/>
  <c r="F1272" i="2" s="1"/>
  <c r="F1273" i="2"/>
  <c r="F1279" i="2"/>
  <c r="E1280" i="2"/>
  <c r="F1280" i="2" s="1"/>
  <c r="E1287" i="2"/>
  <c r="F1287" i="2" s="1"/>
  <c r="E1293" i="2"/>
  <c r="F1293" i="2" s="1"/>
  <c r="F1294" i="2"/>
  <c r="F1295" i="2"/>
  <c r="F1296" i="2"/>
  <c r="F1297" i="2"/>
  <c r="F1301" i="2"/>
  <c r="F1302" i="2"/>
  <c r="F1307" i="2"/>
  <c r="E261" i="2"/>
  <c r="F261" i="2" s="1"/>
  <c r="E1318" i="2"/>
  <c r="F1318" i="2" s="1"/>
  <c r="F1321" i="2"/>
  <c r="F1322" i="2"/>
  <c r="F1323" i="2"/>
  <c r="E1327" i="2"/>
  <c r="F1327" i="2" s="1"/>
  <c r="F1329" i="2"/>
  <c r="F1334" i="2"/>
  <c r="F1339" i="2"/>
  <c r="F1344" i="2"/>
  <c r="E1346" i="2"/>
  <c r="F1346" i="2" s="1"/>
  <c r="F1350" i="2"/>
  <c r="F1352" i="2"/>
  <c r="F1353" i="2"/>
  <c r="F1357" i="2"/>
  <c r="F1359" i="2"/>
  <c r="F1360" i="2"/>
  <c r="F1365" i="2"/>
  <c r="F1366" i="2"/>
  <c r="E1371" i="2"/>
  <c r="F1371" i="2" s="1"/>
  <c r="F1372" i="2"/>
  <c r="F1373" i="2"/>
  <c r="E1378" i="2"/>
  <c r="F1378" i="2" s="1"/>
  <c r="F1379" i="2"/>
  <c r="F1380" i="2"/>
  <c r="F1384" i="2"/>
  <c r="F1386" i="2"/>
  <c r="E1390" i="2"/>
  <c r="F1390" i="2" s="1"/>
  <c r="F1391" i="2"/>
  <c r="F1392" i="2"/>
  <c r="E1396" i="2"/>
  <c r="F1396" i="2" s="1"/>
  <c r="F1397" i="2"/>
  <c r="F1398" i="2"/>
  <c r="F1402" i="2"/>
  <c r="E1406" i="2"/>
  <c r="F1406" i="2" s="1"/>
  <c r="F1407" i="2"/>
  <c r="F1408" i="2"/>
  <c r="F1412" i="2"/>
  <c r="F1413" i="2"/>
  <c r="E1418" i="2"/>
  <c r="F1418" i="2" s="1"/>
  <c r="F1420" i="2"/>
  <c r="E1424" i="2"/>
  <c r="F1424" i="2" s="1"/>
  <c r="F1427" i="2"/>
  <c r="E1431" i="2"/>
  <c r="F1431" i="2" s="1"/>
  <c r="F1434" i="2"/>
  <c r="F1438" i="2"/>
  <c r="F1443" i="2"/>
  <c r="E1448" i="2"/>
  <c r="F1448" i="2" s="1"/>
  <c r="F1450" i="2"/>
  <c r="F1456" i="2"/>
  <c r="F1461" i="2"/>
  <c r="F1462" i="2"/>
  <c r="F1467" i="2"/>
  <c r="F1468" i="2"/>
  <c r="F1473" i="2"/>
  <c r="F1474" i="2"/>
  <c r="F1479" i="2"/>
  <c r="F1480" i="2"/>
  <c r="F1485" i="2"/>
  <c r="F1486" i="2"/>
  <c r="F1487" i="2"/>
  <c r="F1492" i="2"/>
  <c r="F1493" i="2"/>
  <c r="F1494" i="2"/>
  <c r="F1499" i="2"/>
  <c r="F1500" i="2"/>
  <c r="F1505" i="2"/>
  <c r="F1506" i="2"/>
  <c r="F1507" i="2"/>
  <c r="F1512" i="2"/>
  <c r="F1518" i="2"/>
  <c r="F1524" i="2"/>
  <c r="F1529" i="2"/>
  <c r="F1536" i="2"/>
  <c r="F1540" i="2"/>
  <c r="F1541" i="2"/>
  <c r="F1545" i="2"/>
  <c r="F1546" i="2"/>
  <c r="F1550" i="2"/>
  <c r="F1559" i="2"/>
  <c r="F1565" i="2"/>
  <c r="F1566" i="2"/>
  <c r="F1567" i="2"/>
  <c r="F1568" i="2"/>
  <c r="F1569" i="2"/>
  <c r="F1575" i="2"/>
  <c r="F1576" i="2"/>
  <c r="F1577" i="2"/>
  <c r="F1578" i="2"/>
  <c r="F1579" i="2"/>
  <c r="F1585" i="2"/>
  <c r="F1586" i="2"/>
  <c r="F1587" i="2"/>
  <c r="F1588" i="2"/>
  <c r="F1589" i="2"/>
  <c r="F1595" i="2"/>
  <c r="F1596" i="2"/>
  <c r="F1597" i="2"/>
  <c r="F1598" i="2"/>
  <c r="F1599" i="2"/>
  <c r="F1605" i="2"/>
  <c r="F1606" i="2"/>
  <c r="F1607" i="2"/>
  <c r="F1608" i="2"/>
  <c r="F1609" i="2"/>
  <c r="F1615" i="2"/>
  <c r="F1616" i="2"/>
  <c r="F1617" i="2"/>
  <c r="F1618" i="2"/>
  <c r="F1619" i="2"/>
  <c r="F1625" i="2"/>
  <c r="F1626" i="2"/>
  <c r="F1627" i="2"/>
  <c r="F1628" i="2"/>
  <c r="F1629" i="2"/>
  <c r="F1633" i="2"/>
  <c r="F1634" i="2"/>
  <c r="F1635" i="2"/>
  <c r="F1636" i="2"/>
  <c r="F1641" i="2"/>
  <c r="F1646" i="2"/>
  <c r="F1653" i="2"/>
  <c r="F1654" i="2"/>
  <c r="F1655" i="2"/>
  <c r="F1659" i="2"/>
  <c r="F1663" i="2"/>
  <c r="F1664" i="2"/>
  <c r="F1668" i="2"/>
  <c r="F1669" i="2"/>
  <c r="F1673" i="2"/>
  <c r="F1678" i="2"/>
  <c r="F1679" i="2"/>
  <c r="F1680" i="2"/>
  <c r="F1681" i="2"/>
  <c r="F1686" i="2"/>
  <c r="F1688" i="2"/>
  <c r="F1689" i="2"/>
  <c r="F1690" i="2"/>
  <c r="F1695" i="2"/>
  <c r="F1696" i="2"/>
  <c r="F1697" i="2"/>
  <c r="F1698" i="2"/>
  <c r="F1703" i="2"/>
  <c r="F1705" i="2"/>
  <c r="F1706" i="2"/>
  <c r="F1707" i="2"/>
  <c r="F1712" i="2"/>
  <c r="F1713" i="2"/>
  <c r="F1714" i="2"/>
  <c r="F1715" i="2"/>
  <c r="F1720" i="2"/>
  <c r="F1722" i="2"/>
  <c r="F1723" i="2"/>
  <c r="F1724" i="2"/>
  <c r="F1728" i="2"/>
  <c r="F1733" i="2"/>
  <c r="E1734" i="2"/>
  <c r="F1734" i="2" s="1"/>
  <c r="F1739" i="2"/>
  <c r="F1740" i="2"/>
  <c r="F1741" i="2"/>
  <c r="F1742" i="2"/>
  <c r="F1747" i="2"/>
  <c r="F1749" i="2"/>
  <c r="F1750" i="2"/>
  <c r="F1751" i="2"/>
  <c r="F1756" i="2"/>
  <c r="F1757" i="2"/>
  <c r="F1758" i="2"/>
  <c r="F1759" i="2"/>
  <c r="F1764" i="2"/>
  <c r="F1766" i="2"/>
  <c r="F1767" i="2"/>
  <c r="F1768" i="2"/>
  <c r="E1772" i="2"/>
  <c r="F1772" i="2" s="1"/>
  <c r="F1774" i="2"/>
  <c r="F1784" i="2"/>
  <c r="F1802" i="2"/>
  <c r="F1828" i="2"/>
  <c r="F1829" i="2"/>
  <c r="F1830" i="2"/>
  <c r="F1833" i="2"/>
  <c r="F1835" i="2"/>
  <c r="E1850" i="2"/>
  <c r="F1851" i="2"/>
  <c r="E1856" i="2"/>
  <c r="F1857" i="2"/>
  <c r="E1862" i="2"/>
  <c r="F1863" i="2"/>
  <c r="F1867" i="2"/>
  <c r="F1869" i="2"/>
  <c r="E1872" i="2"/>
  <c r="F1872" i="2" s="1"/>
  <c r="F1876" i="2"/>
  <c r="F1877" i="2"/>
  <c r="F1884" i="2"/>
  <c r="F1886" i="2"/>
  <c r="E1888" i="2"/>
  <c r="F1892" i="2"/>
  <c r="F1894" i="2"/>
  <c r="E1896" i="2"/>
  <c r="F1900" i="2"/>
  <c r="F1902" i="2"/>
  <c r="E1904" i="2"/>
  <c r="E1912" i="2"/>
  <c r="F1915" i="2"/>
  <c r="F1922" i="2"/>
  <c r="F1926" i="2"/>
  <c r="F1932" i="2"/>
  <c r="F1937" i="2"/>
  <c r="F1940" i="2"/>
  <c r="F1945" i="2"/>
  <c r="F1947" i="2"/>
  <c r="F1952" i="2"/>
  <c r="F1954" i="2"/>
  <c r="F1959" i="2"/>
  <c r="F1961" i="2"/>
  <c r="F1966" i="2"/>
  <c r="F1968" i="2"/>
  <c r="F1978" i="2"/>
  <c r="F1985" i="2"/>
  <c r="F1989" i="2"/>
  <c r="F1997" i="2"/>
  <c r="E1999" i="2"/>
  <c r="F2004" i="2"/>
  <c r="F2008" i="2"/>
  <c r="F2009" i="2"/>
  <c r="E2010" i="2"/>
  <c r="F2010" i="2" s="1"/>
  <c r="F2011" i="2"/>
  <c r="F2016" i="2"/>
  <c r="F2028" i="2"/>
  <c r="F2046" i="2"/>
  <c r="F2056" i="2"/>
  <c r="F2059" i="2"/>
  <c r="F2065" i="2"/>
  <c r="F2070" i="2"/>
  <c r="F2071" i="2"/>
  <c r="F2078" i="2"/>
  <c r="E2089" i="2"/>
  <c r="F2107" i="2"/>
  <c r="F2122" i="2"/>
  <c r="F2136" i="2"/>
  <c r="F2146" i="2"/>
  <c r="E2148" i="2"/>
  <c r="F2151" i="2"/>
  <c r="E2153" i="2"/>
  <c r="F2160" i="2"/>
  <c r="F2172" i="2"/>
  <c r="F2177" i="2"/>
  <c r="E2182" i="2"/>
  <c r="E2186" i="2"/>
  <c r="F2203" i="2"/>
  <c r="E2207" i="2"/>
  <c r="F2207" i="2" s="1"/>
  <c r="F2209" i="2"/>
  <c r="E2220" i="2"/>
  <c r="F2220" i="2" s="1"/>
  <c r="F2221" i="2"/>
  <c r="E1077" i="2"/>
  <c r="F1077" i="2" s="1"/>
  <c r="F1078" i="2"/>
  <c r="F1079" i="2"/>
  <c r="F1071" i="2"/>
  <c r="F1063" i="2"/>
  <c r="F1057" i="2"/>
  <c r="E1058" i="2"/>
  <c r="E1050" i="2"/>
  <c r="F1050" i="2" s="1"/>
  <c r="F1051" i="2"/>
  <c r="F1052" i="2"/>
  <c r="E1054" i="2"/>
  <c r="E1043" i="2"/>
  <c r="F1043" i="2" s="1"/>
  <c r="F1045" i="2"/>
  <c r="F1039" i="2"/>
  <c r="F976" i="2"/>
  <c r="F977" i="2"/>
  <c r="F978" i="2"/>
  <c r="F968" i="2"/>
  <c r="F969" i="2"/>
  <c r="F970" i="2"/>
  <c r="F960" i="2"/>
  <c r="F961" i="2"/>
  <c r="F962" i="2"/>
  <c r="F952" i="2"/>
  <c r="F953" i="2"/>
  <c r="F954" i="2"/>
  <c r="F934" i="2"/>
  <c r="F935" i="2"/>
  <c r="F936" i="2"/>
  <c r="F833" i="2"/>
  <c r="F834" i="2"/>
  <c r="F835" i="2"/>
  <c r="F836" i="2"/>
  <c r="F839" i="2"/>
  <c r="F815" i="2"/>
  <c r="F784" i="2"/>
  <c r="F787" i="2"/>
  <c r="F777" i="2"/>
  <c r="F771" i="2"/>
  <c r="F752" i="2"/>
  <c r="F718" i="2"/>
  <c r="F719" i="2"/>
  <c r="F710" i="2"/>
  <c r="F711" i="2"/>
  <c r="F702" i="2"/>
  <c r="F703" i="2"/>
  <c r="F694" i="2"/>
  <c r="F695" i="2"/>
  <c r="F688" i="2"/>
  <c r="F689" i="2"/>
  <c r="F679" i="2"/>
  <c r="F680" i="2"/>
  <c r="F668" i="2"/>
  <c r="F669" i="2"/>
  <c r="F660" i="2"/>
  <c r="F661" i="2"/>
  <c r="F652" i="2"/>
  <c r="F653" i="2"/>
  <c r="F644" i="2"/>
  <c r="F645" i="2"/>
  <c r="F639" i="2"/>
  <c r="F632" i="2"/>
  <c r="F633" i="2"/>
  <c r="F634" i="2"/>
  <c r="F622" i="2"/>
  <c r="F617" i="2"/>
  <c r="E612" i="2"/>
  <c r="F612" i="2" s="1"/>
  <c r="E613" i="2"/>
  <c r="F613" i="2" s="1"/>
  <c r="E605" i="2"/>
  <c r="F605" i="2" s="1"/>
  <c r="E606" i="2"/>
  <c r="F606" i="2" s="1"/>
  <c r="E598" i="2"/>
  <c r="F598" i="2" s="1"/>
  <c r="E599" i="2"/>
  <c r="F599" i="2" s="1"/>
  <c r="E591" i="2"/>
  <c r="F591" i="2" s="1"/>
  <c r="E592" i="2"/>
  <c r="F592" i="2" s="1"/>
  <c r="F581" i="2"/>
  <c r="F582" i="2"/>
  <c r="F573" i="2"/>
  <c r="F574" i="2"/>
  <c r="F565" i="2"/>
  <c r="F566" i="2"/>
  <c r="F559" i="2"/>
  <c r="F552" i="2"/>
  <c r="F546" i="2"/>
  <c r="F534" i="2"/>
  <c r="F538" i="2"/>
  <c r="F529" i="2"/>
  <c r="F524" i="2"/>
  <c r="F509" i="2"/>
  <c r="F510" i="2"/>
  <c r="F501" i="2"/>
  <c r="F502" i="2"/>
  <c r="F494" i="2"/>
  <c r="F495" i="2"/>
  <c r="F485" i="2"/>
  <c r="F486" i="2"/>
  <c r="F478" i="2"/>
  <c r="E480" i="2"/>
  <c r="F473" i="2"/>
  <c r="E475" i="2"/>
  <c r="F468" i="2"/>
  <c r="F469" i="2"/>
  <c r="E470" i="2"/>
  <c r="F460" i="2"/>
  <c r="F461" i="2"/>
  <c r="E464" i="2"/>
  <c r="F455" i="2"/>
  <c r="F456" i="2"/>
  <c r="F444" i="2"/>
  <c r="F446" i="2"/>
  <c r="F447" i="2"/>
  <c r="F428" i="2"/>
  <c r="F430" i="2"/>
  <c r="F431" i="2"/>
  <c r="F422" i="2"/>
  <c r="F410" i="2"/>
  <c r="F412" i="2"/>
  <c r="F413" i="2"/>
  <c r="F403" i="2"/>
  <c r="F399" i="2"/>
  <c r="F394" i="2"/>
  <c r="F395" i="2"/>
  <c r="F388" i="2"/>
  <c r="F389" i="2"/>
  <c r="F390" i="2"/>
  <c r="F381" i="2"/>
  <c r="F382" i="2"/>
  <c r="F383" i="2"/>
  <c r="E378" i="2"/>
  <c r="F372" i="2"/>
  <c r="F363" i="2"/>
  <c r="F366" i="2"/>
  <c r="E353" i="2"/>
  <c r="F353" i="2" s="1"/>
  <c r="F355" i="2"/>
  <c r="E346" i="2"/>
  <c r="F346" i="2" s="1"/>
  <c r="E348" i="2"/>
  <c r="F348" i="2" s="1"/>
  <c r="E340" i="2"/>
  <c r="F340" i="2" s="1"/>
  <c r="F334" i="2"/>
  <c r="F327" i="2"/>
  <c r="F329" i="2"/>
  <c r="E320" i="2"/>
  <c r="F320" i="2" s="1"/>
  <c r="F322" i="2"/>
  <c r="F313" i="2"/>
  <c r="F315" i="2"/>
  <c r="F306" i="2"/>
  <c r="E297" i="2"/>
  <c r="F297" i="2" s="1"/>
  <c r="F299" i="2"/>
  <c r="F292" i="2"/>
  <c r="F288" i="2"/>
  <c r="F248" i="2"/>
  <c r="E249" i="2"/>
  <c r="E228" i="2"/>
  <c r="E224" i="2"/>
  <c r="E219" i="2"/>
  <c r="E213" i="2"/>
  <c r="E207" i="2"/>
  <c r="E201" i="2"/>
  <c r="E196" i="2"/>
  <c r="E191" i="2"/>
  <c r="E186" i="2"/>
  <c r="E110" i="2"/>
  <c r="E111" i="2"/>
  <c r="F45" i="2"/>
  <c r="E46" i="2"/>
  <c r="F46" i="2" s="1"/>
  <c r="E31" i="2"/>
  <c r="E16" i="2"/>
  <c r="E12" i="2"/>
  <c r="E8" i="2"/>
  <c r="F855" i="2"/>
  <c r="F856" i="2"/>
  <c r="F857" i="2"/>
  <c r="F858" i="2"/>
  <c r="F859" i="2"/>
  <c r="F862" i="2"/>
  <c r="F870" i="2"/>
  <c r="F876" i="2"/>
  <c r="F880" i="2"/>
  <c r="F889" i="2"/>
  <c r="F890" i="2"/>
  <c r="F905" i="2"/>
  <c r="F906" i="2"/>
  <c r="F907" i="2"/>
  <c r="F908" i="2"/>
  <c r="F915" i="2"/>
  <c r="F916" i="2"/>
  <c r="F917" i="2"/>
  <c r="F918" i="2"/>
  <c r="F925" i="2"/>
  <c r="F926" i="2"/>
  <c r="F927" i="2"/>
  <c r="F942" i="2"/>
  <c r="F943" i="2"/>
  <c r="F944" i="2"/>
  <c r="F945" i="2"/>
  <c r="F984" i="2"/>
  <c r="F985" i="2"/>
  <c r="F986" i="2"/>
  <c r="F991" i="2"/>
  <c r="F992" i="2"/>
  <c r="F993" i="2"/>
  <c r="F999" i="2"/>
  <c r="F1000" i="2"/>
  <c r="F1001" i="2"/>
  <c r="F1007" i="2"/>
  <c r="F1008" i="2"/>
  <c r="F1009" i="2"/>
  <c r="F1015" i="2"/>
  <c r="F1016" i="2"/>
  <c r="F1017" i="2"/>
  <c r="F1023" i="2"/>
  <c r="F1024" i="2"/>
  <c r="F1025" i="2"/>
  <c r="F1031" i="2"/>
  <c r="F1032" i="2"/>
  <c r="F1033" i="2"/>
  <c r="A2163" i="2"/>
  <c r="L4877" i="10"/>
  <c r="E4877" i="10"/>
  <c r="E480" i="1"/>
  <c r="D480" i="1"/>
  <c r="L4866" i="10"/>
  <c r="E4866" i="10"/>
  <c r="E479" i="1"/>
  <c r="D479" i="1"/>
  <c r="L4533" i="10"/>
  <c r="E4533" i="10"/>
  <c r="E446" i="1"/>
  <c r="D446" i="1"/>
  <c r="L4977" i="10"/>
  <c r="E4977" i="10"/>
  <c r="E490" i="1"/>
  <c r="D490" i="1"/>
  <c r="L4255" i="10"/>
  <c r="E4255" i="10"/>
  <c r="E418" i="1"/>
  <c r="D418" i="1"/>
  <c r="L3559" i="10"/>
  <c r="E3559" i="10"/>
  <c r="E352" i="1"/>
  <c r="D352" i="1"/>
  <c r="L2840" i="10"/>
  <c r="E2840" i="10"/>
  <c r="L2829" i="10"/>
  <c r="E2829" i="10"/>
  <c r="L2818" i="10"/>
  <c r="E2818" i="10"/>
  <c r="D2156" i="2"/>
  <c r="D2155" i="2"/>
  <c r="D2085" i="2"/>
  <c r="C2085" i="2"/>
  <c r="D2084" i="2"/>
  <c r="C2084" i="2"/>
  <c r="D2083" i="2"/>
  <c r="C2083" i="2"/>
  <c r="D2082" i="2"/>
  <c r="C2082" i="2"/>
  <c r="D1843" i="2"/>
  <c r="C1843" i="2"/>
  <c r="D1842" i="2"/>
  <c r="C1842" i="2"/>
  <c r="D1844" i="2"/>
  <c r="C1844" i="2"/>
  <c r="D1841" i="2"/>
  <c r="C1841" i="2"/>
  <c r="D2164" i="2"/>
  <c r="C2164" i="2"/>
  <c r="D1840" i="2"/>
  <c r="C1840" i="2"/>
  <c r="C1839" i="2"/>
  <c r="C1845" i="2"/>
  <c r="D1846" i="2"/>
  <c r="C1846" i="2"/>
  <c r="D1845" i="2"/>
  <c r="D1839" i="2"/>
  <c r="D1838" i="2"/>
  <c r="C1838" i="2"/>
  <c r="D2162" i="2"/>
  <c r="C2162" i="2"/>
  <c r="D2161" i="2"/>
  <c r="C2161" i="2"/>
  <c r="D2160" i="2"/>
  <c r="C2160" i="2"/>
  <c r="D2159" i="2"/>
  <c r="C2159" i="2"/>
  <c r="D2158" i="2"/>
  <c r="C2158" i="2"/>
  <c r="D2157" i="2"/>
  <c r="C2157" i="2"/>
  <c r="C2156" i="2"/>
  <c r="C2155" i="2"/>
  <c r="C1834" i="2"/>
  <c r="D1555" i="2"/>
  <c r="C1555" i="2"/>
  <c r="C2098" i="2"/>
  <c r="D2100" i="2"/>
  <c r="C2100" i="2"/>
  <c r="D2099" i="2"/>
  <c r="C2099" i="2"/>
  <c r="D2098" i="2"/>
  <c r="D2097" i="2"/>
  <c r="C2097" i="2"/>
  <c r="D2096" i="2"/>
  <c r="C2096" i="2"/>
  <c r="D2095" i="2"/>
  <c r="C2095" i="2"/>
  <c r="D2094" i="2"/>
  <c r="C2094" i="2"/>
  <c r="D2093" i="2"/>
  <c r="C2093" i="2"/>
  <c r="D2092" i="2"/>
  <c r="C2092" i="2"/>
  <c r="D2091" i="2"/>
  <c r="C2091" i="2"/>
  <c r="D2090" i="2"/>
  <c r="C2090" i="2"/>
  <c r="D2089" i="2"/>
  <c r="C2089" i="2"/>
  <c r="D2088" i="2"/>
  <c r="C2088" i="2"/>
  <c r="D2087" i="2"/>
  <c r="C2087" i="2"/>
  <c r="D1780" i="2"/>
  <c r="C1780" i="2"/>
  <c r="D1779" i="2"/>
  <c r="C1779" i="2"/>
  <c r="D1167" i="2"/>
  <c r="C1167" i="2"/>
  <c r="D1166" i="2"/>
  <c r="C1166" i="2"/>
  <c r="D1165" i="2"/>
  <c r="C1165" i="2"/>
  <c r="D1164" i="2"/>
  <c r="C1164" i="2"/>
  <c r="D1169" i="2"/>
  <c r="C1169" i="2"/>
  <c r="D1168" i="2"/>
  <c r="C1168" i="2"/>
  <c r="D1163" i="2"/>
  <c r="C1163" i="2"/>
  <c r="D1162" i="2"/>
  <c r="C1162" i="2"/>
  <c r="D1161" i="2"/>
  <c r="C1161" i="2"/>
  <c r="D1873" i="2"/>
  <c r="C1873" i="2"/>
  <c r="C1872" i="2"/>
  <c r="D1872" i="2"/>
  <c r="D2252" i="2"/>
  <c r="C2252" i="2"/>
  <c r="D1475" i="2"/>
  <c r="C1475" i="2"/>
  <c r="D519" i="2"/>
  <c r="C519" i="2"/>
  <c r="D518" i="2"/>
  <c r="C518" i="2"/>
  <c r="D2010" i="2"/>
  <c r="C2010" i="2"/>
  <c r="D1644" i="2"/>
  <c r="C1644" i="2"/>
  <c r="D1639" i="2"/>
  <c r="C1639" i="2"/>
  <c r="D1545" i="2"/>
  <c r="C1545" i="2"/>
  <c r="D810" i="2"/>
  <c r="C810" i="2"/>
  <c r="D809" i="2"/>
  <c r="C809" i="2"/>
  <c r="D808" i="2"/>
  <c r="C808" i="2"/>
  <c r="D807" i="2"/>
  <c r="C807" i="2"/>
  <c r="D806" i="2"/>
  <c r="C806" i="2"/>
  <c r="D804" i="2"/>
  <c r="C804" i="2"/>
  <c r="D803" i="2"/>
  <c r="C803" i="2"/>
  <c r="D802" i="2"/>
  <c r="C802" i="2"/>
  <c r="D801" i="2"/>
  <c r="C801" i="2"/>
  <c r="D800" i="2"/>
  <c r="C800" i="2"/>
  <c r="C795" i="2"/>
  <c r="D795" i="2"/>
  <c r="C796" i="2"/>
  <c r="D796" i="2"/>
  <c r="C797" i="2"/>
  <c r="D797" i="2"/>
  <c r="C798" i="2"/>
  <c r="D798" i="2"/>
  <c r="D794" i="2"/>
  <c r="C794" i="2"/>
  <c r="D756" i="2"/>
  <c r="C756" i="2"/>
  <c r="D738" i="2"/>
  <c r="C738" i="2"/>
  <c r="D730" i="2"/>
  <c r="C730" i="2"/>
  <c r="D737" i="2"/>
  <c r="C737" i="2"/>
  <c r="D729" i="2"/>
  <c r="C729" i="2"/>
  <c r="C728" i="2"/>
  <c r="D736" i="2"/>
  <c r="C736" i="2"/>
  <c r="D728" i="2"/>
  <c r="L3492" i="10"/>
  <c r="E3492" i="10"/>
  <c r="E375" i="1"/>
  <c r="D375" i="1"/>
  <c r="E347" i="1"/>
  <c r="D347" i="1"/>
  <c r="D1927" i="2"/>
  <c r="C1927" i="2"/>
  <c r="D1948" i="2"/>
  <c r="C1948" i="2"/>
  <c r="D1955" i="2"/>
  <c r="C1955" i="2"/>
  <c r="D1962" i="2"/>
  <c r="C1962" i="2"/>
  <c r="D1990" i="2"/>
  <c r="C1990" i="2"/>
  <c r="D284" i="2"/>
  <c r="C284" i="2"/>
  <c r="D1107" i="2"/>
  <c r="C1107" i="2"/>
  <c r="D1106" i="2"/>
  <c r="C1106" i="2"/>
  <c r="D1105" i="2"/>
  <c r="C1105" i="2"/>
  <c r="D1104" i="2"/>
  <c r="C1104" i="2"/>
  <c r="D1103" i="2"/>
  <c r="C1103" i="2"/>
  <c r="D1102" i="2"/>
  <c r="C1102" i="2"/>
  <c r="L3802" i="10"/>
  <c r="E3802" i="10"/>
  <c r="L3791" i="10"/>
  <c r="E3791" i="10"/>
  <c r="L3481" i="10"/>
  <c r="E3481" i="10"/>
  <c r="D1110" i="2"/>
  <c r="C1110" i="2"/>
  <c r="D1076" i="2"/>
  <c r="C1076" i="2"/>
  <c r="D1087" i="2"/>
  <c r="C1087" i="2"/>
  <c r="D1086" i="2"/>
  <c r="C1086" i="2"/>
  <c r="D1088" i="2"/>
  <c r="C1088" i="2"/>
  <c r="D1085" i="2"/>
  <c r="C1085" i="2"/>
  <c r="D1084" i="2"/>
  <c r="C1084" i="2"/>
  <c r="D1083" i="2"/>
  <c r="C1083" i="2"/>
  <c r="D1081" i="2"/>
  <c r="C1081" i="2"/>
  <c r="D1267" i="2"/>
  <c r="C1267" i="2"/>
  <c r="D1266" i="2"/>
  <c r="C1266" i="2"/>
  <c r="D1265" i="2"/>
  <c r="C1265" i="2"/>
  <c r="D1264" i="2"/>
  <c r="C1264" i="2"/>
  <c r="D1263" i="2"/>
  <c r="C1263" i="2"/>
  <c r="D1262" i="2"/>
  <c r="C1262" i="2"/>
  <c r="D1261" i="2"/>
  <c r="C1261" i="2"/>
  <c r="D1260" i="2"/>
  <c r="C1260" i="2"/>
  <c r="D1259" i="2"/>
  <c r="C1259" i="2"/>
  <c r="D1258" i="2"/>
  <c r="C1258" i="2"/>
  <c r="D1257" i="2"/>
  <c r="C1257" i="2"/>
  <c r="D1256" i="2"/>
  <c r="C1256" i="2"/>
  <c r="D1255" i="2"/>
  <c r="C1255" i="2"/>
  <c r="D1254" i="2"/>
  <c r="C1254" i="2"/>
  <c r="D1253" i="2"/>
  <c r="C1253" i="2"/>
  <c r="D1251" i="2"/>
  <c r="C1251" i="2"/>
  <c r="D1250" i="2"/>
  <c r="C1250" i="2"/>
  <c r="D1249" i="2"/>
  <c r="C1249" i="2"/>
  <c r="D1248" i="2"/>
  <c r="C1248" i="2"/>
  <c r="D1247" i="2"/>
  <c r="C1247" i="2"/>
  <c r="D1246" i="2"/>
  <c r="C1246" i="2"/>
  <c r="D1245" i="2"/>
  <c r="C1245" i="2"/>
  <c r="D1244" i="2"/>
  <c r="C1244" i="2"/>
  <c r="D1243" i="2"/>
  <c r="C1243" i="2"/>
  <c r="D1242" i="2"/>
  <c r="C1242" i="2"/>
  <c r="D1241" i="2"/>
  <c r="C1241" i="2"/>
  <c r="D1240" i="2"/>
  <c r="C1240" i="2"/>
  <c r="D1239" i="2"/>
  <c r="C1239" i="2"/>
  <c r="D1238" i="2"/>
  <c r="C1238" i="2"/>
  <c r="D1237" i="2"/>
  <c r="C1237" i="2"/>
  <c r="D2114" i="2"/>
  <c r="C2114" i="2"/>
  <c r="L4966" i="10"/>
  <c r="E4966" i="10"/>
  <c r="L4955" i="10"/>
  <c r="E4955" i="10"/>
  <c r="L4944" i="10"/>
  <c r="E4944" i="10"/>
  <c r="L4855" i="10"/>
  <c r="E4855" i="10"/>
  <c r="D2079" i="2"/>
  <c r="C2079" i="2"/>
  <c r="D2080" i="2"/>
  <c r="C2080" i="2"/>
  <c r="D2078" i="2"/>
  <c r="C2078" i="2"/>
  <c r="D2077" i="2"/>
  <c r="C2077" i="2"/>
  <c r="D2076" i="2"/>
  <c r="C2076" i="2"/>
  <c r="E478" i="1"/>
  <c r="D478" i="1"/>
  <c r="E488" i="1"/>
  <c r="D488" i="1"/>
  <c r="E487" i="1"/>
  <c r="D487" i="1"/>
  <c r="E486" i="1"/>
  <c r="D486" i="1"/>
  <c r="C2127" i="2"/>
  <c r="D2143" i="2"/>
  <c r="C2143" i="2"/>
  <c r="D2142" i="2"/>
  <c r="C2142" i="2"/>
  <c r="D2141" i="2"/>
  <c r="C2141" i="2"/>
  <c r="D2140" i="2"/>
  <c r="C2140" i="2"/>
  <c r="D2129" i="2"/>
  <c r="C2129" i="2"/>
  <c r="D2128" i="2"/>
  <c r="C2128" i="2"/>
  <c r="D2127" i="2"/>
  <c r="D2126" i="2"/>
  <c r="C2126" i="2"/>
  <c r="D484" i="1"/>
  <c r="E484" i="1"/>
  <c r="D2115" i="2"/>
  <c r="C2115" i="2"/>
  <c r="D2113" i="2"/>
  <c r="C2113" i="2"/>
  <c r="D2112" i="2"/>
  <c r="C2112" i="2"/>
  <c r="D2111" i="2"/>
  <c r="C2111" i="2"/>
  <c r="E483" i="1"/>
  <c r="D483" i="1"/>
  <c r="D213" i="2"/>
  <c r="C213" i="2"/>
  <c r="D207" i="2"/>
  <c r="C207" i="2"/>
  <c r="D186" i="2"/>
  <c r="C186" i="2"/>
  <c r="D201" i="2"/>
  <c r="C201" i="2"/>
  <c r="D196" i="2"/>
  <c r="C196" i="2"/>
  <c r="D191" i="2"/>
  <c r="C191" i="2"/>
  <c r="D1159" i="2"/>
  <c r="C1159" i="2"/>
  <c r="L3470" i="10"/>
  <c r="E3470" i="10"/>
  <c r="L3459" i="10"/>
  <c r="E3459" i="10"/>
  <c r="E343" i="1"/>
  <c r="D343" i="1"/>
  <c r="E342" i="1"/>
  <c r="D342" i="1"/>
  <c r="C778" i="2"/>
  <c r="C779" i="2"/>
  <c r="D779" i="2"/>
  <c r="D2251" i="2"/>
  <c r="D2249" i="2"/>
  <c r="D2248" i="2"/>
  <c r="D2247" i="2"/>
  <c r="D2246" i="2"/>
  <c r="D2245" i="2"/>
  <c r="D2244" i="2"/>
  <c r="D2242" i="2"/>
  <c r="D2241" i="2"/>
  <c r="D2240" i="2"/>
  <c r="D2239" i="2"/>
  <c r="D2238" i="2"/>
  <c r="D2237" i="2"/>
  <c r="D2235" i="2"/>
  <c r="D2234" i="2"/>
  <c r="D2233" i="2"/>
  <c r="D2232" i="2"/>
  <c r="D2231" i="2"/>
  <c r="D2230" i="2"/>
  <c r="D2228" i="2"/>
  <c r="D2227" i="2"/>
  <c r="D2226" i="2"/>
  <c r="D2225" i="2"/>
  <c r="D2224" i="2"/>
  <c r="D2222" i="2"/>
  <c r="D2221" i="2"/>
  <c r="D2220" i="2"/>
  <c r="D2219" i="2"/>
  <c r="D2217" i="2"/>
  <c r="D2216" i="2"/>
  <c r="D2215" i="2"/>
  <c r="D2214" i="2"/>
  <c r="D2213" i="2"/>
  <c r="D2211" i="2"/>
  <c r="D2210" i="2"/>
  <c r="D2209" i="2"/>
  <c r="D2208" i="2"/>
  <c r="D2207" i="2"/>
  <c r="D2205" i="2"/>
  <c r="D2204" i="2"/>
  <c r="D2203" i="2"/>
  <c r="D2201" i="2"/>
  <c r="D2200" i="2"/>
  <c r="D2199" i="2"/>
  <c r="D2197" i="2"/>
  <c r="D2196" i="2"/>
  <c r="D2194" i="2"/>
  <c r="D2193" i="2"/>
  <c r="D2191" i="2"/>
  <c r="D2190" i="2"/>
  <c r="D2188" i="2"/>
  <c r="D2186" i="2"/>
  <c r="D2185" i="2"/>
  <c r="D2184" i="2"/>
  <c r="D2182" i="2"/>
  <c r="D2181" i="2"/>
  <c r="D2180" i="2"/>
  <c r="D2178" i="2"/>
  <c r="D2177" i="2"/>
  <c r="D2176" i="2"/>
  <c r="D2175" i="2"/>
  <c r="D2173" i="2"/>
  <c r="D2172" i="2"/>
  <c r="D2171" i="2"/>
  <c r="D2170" i="2"/>
  <c r="D2168" i="2"/>
  <c r="D2167" i="2"/>
  <c r="D2166" i="2"/>
  <c r="D2153" i="2"/>
  <c r="D2152" i="2"/>
  <c r="D2151" i="2"/>
  <c r="D2150" i="2"/>
  <c r="D2148" i="2"/>
  <c r="D2147" i="2"/>
  <c r="D2146" i="2"/>
  <c r="D2145" i="2"/>
  <c r="D2138" i="2"/>
  <c r="D2137" i="2"/>
  <c r="D2136" i="2"/>
  <c r="D2135" i="2"/>
  <c r="D2134" i="2"/>
  <c r="D2133" i="2"/>
  <c r="D2132" i="2"/>
  <c r="D2131" i="2"/>
  <c r="D2124" i="2"/>
  <c r="D2123" i="2"/>
  <c r="D2122" i="2"/>
  <c r="D2121" i="2"/>
  <c r="D2120" i="2"/>
  <c r="D2119" i="2"/>
  <c r="D2118" i="2"/>
  <c r="D2117" i="2"/>
  <c r="D2109" i="2"/>
  <c r="D2108" i="2"/>
  <c r="D2107" i="2"/>
  <c r="D2106" i="2"/>
  <c r="D2105" i="2"/>
  <c r="D2104" i="2"/>
  <c r="D2103" i="2"/>
  <c r="D2102" i="2"/>
  <c r="D2073" i="2"/>
  <c r="D2072" i="2"/>
  <c r="D2071" i="2"/>
  <c r="D2070" i="2"/>
  <c r="D2069" i="2"/>
  <c r="D2068" i="2"/>
  <c r="D2066" i="2"/>
  <c r="D2065" i="2"/>
  <c r="D2064" i="2"/>
  <c r="D2063" i="2"/>
  <c r="D2061" i="2"/>
  <c r="D2060" i="2"/>
  <c r="D2059" i="2"/>
  <c r="D2058" i="2"/>
  <c r="D2057" i="2"/>
  <c r="D2056" i="2"/>
  <c r="D2054" i="2"/>
  <c r="D2053" i="2"/>
  <c r="D2050" i="2"/>
  <c r="D2049" i="2"/>
  <c r="D2047" i="2"/>
  <c r="D2046" i="2"/>
  <c r="D2045" i="2"/>
  <c r="D2044" i="2"/>
  <c r="D2043" i="2"/>
  <c r="D2042" i="2"/>
  <c r="D2041" i="2"/>
  <c r="D2040" i="2"/>
  <c r="D2039" i="2"/>
  <c r="D2037" i="2"/>
  <c r="D2036" i="2"/>
  <c r="D2035" i="2"/>
  <c r="D2034" i="2"/>
  <c r="D2033" i="2"/>
  <c r="D2032" i="2"/>
  <c r="D2031" i="2"/>
  <c r="D2029" i="2"/>
  <c r="D2028" i="2"/>
  <c r="D2027" i="2"/>
  <c r="D2026" i="2"/>
  <c r="D2024" i="2"/>
  <c r="D2021" i="2"/>
  <c r="D2020" i="2"/>
  <c r="D2018" i="2"/>
  <c r="D2017" i="2"/>
  <c r="D2016" i="2"/>
  <c r="D2015" i="2"/>
  <c r="D2014" i="2"/>
  <c r="D2012" i="2"/>
  <c r="D2011" i="2"/>
  <c r="D2009" i="2"/>
  <c r="D2008" i="2"/>
  <c r="D2007" i="2"/>
  <c r="D2005" i="2"/>
  <c r="D2004" i="2"/>
  <c r="D2003" i="2"/>
  <c r="D2002" i="2"/>
  <c r="D2001" i="2"/>
  <c r="D1999" i="2"/>
  <c r="D1998" i="2"/>
  <c r="D1997" i="2"/>
  <c r="D1995" i="2"/>
  <c r="D1994" i="2"/>
  <c r="D1993" i="2"/>
  <c r="D1991" i="2"/>
  <c r="D1989" i="2"/>
  <c r="D1988" i="2"/>
  <c r="D1987" i="2"/>
  <c r="D1986" i="2"/>
  <c r="D1985" i="2"/>
  <c r="D1984" i="2"/>
  <c r="D1983" i="2"/>
  <c r="D1981" i="2"/>
  <c r="D1980" i="2"/>
  <c r="D1979" i="2"/>
  <c r="D1978" i="2"/>
  <c r="D1977" i="2"/>
  <c r="D1975" i="2"/>
  <c r="D1974" i="2"/>
  <c r="D1973" i="2"/>
  <c r="D1971" i="2"/>
  <c r="D1970" i="2"/>
  <c r="D1969" i="2"/>
  <c r="D1968" i="2"/>
  <c r="D1967" i="2"/>
  <c r="D1966" i="2"/>
  <c r="D1965" i="2"/>
  <c r="D1963" i="2"/>
  <c r="D1961" i="2"/>
  <c r="D1960" i="2"/>
  <c r="D1959" i="2"/>
  <c r="D1958" i="2"/>
  <c r="D1956" i="2"/>
  <c r="D1954" i="2"/>
  <c r="D1953" i="2"/>
  <c r="D1952" i="2"/>
  <c r="D1951" i="2"/>
  <c r="D1949" i="2"/>
  <c r="D1947" i="2"/>
  <c r="D1946" i="2"/>
  <c r="D1945" i="2"/>
  <c r="D1944" i="2"/>
  <c r="D1942" i="2"/>
  <c r="D1941" i="2"/>
  <c r="D1940" i="2"/>
  <c r="D1939" i="2"/>
  <c r="D1938" i="2"/>
  <c r="D1937" i="2"/>
  <c r="D1936" i="2"/>
  <c r="D1935" i="2"/>
  <c r="D1933" i="2"/>
  <c r="D1932" i="2"/>
  <c r="D1931" i="2"/>
  <c r="D1930" i="2"/>
  <c r="D1928" i="2"/>
  <c r="D1926" i="2"/>
  <c r="D1925" i="2"/>
  <c r="D1924" i="2"/>
  <c r="D1923" i="2"/>
  <c r="D1922" i="2"/>
  <c r="D1921" i="2"/>
  <c r="D1920" i="2"/>
  <c r="D1918" i="2"/>
  <c r="D1917" i="2"/>
  <c r="D1916" i="2"/>
  <c r="D1915" i="2"/>
  <c r="D1914" i="2"/>
  <c r="D1913" i="2"/>
  <c r="D1912" i="2"/>
  <c r="D1911" i="2"/>
  <c r="D1909" i="2"/>
  <c r="D1908" i="2"/>
  <c r="D1907" i="2"/>
  <c r="D1905" i="2"/>
  <c r="D1904" i="2"/>
  <c r="D1903" i="2"/>
  <c r="D1902" i="2"/>
  <c r="D1901" i="2"/>
  <c r="D1900" i="2"/>
  <c r="D1899" i="2"/>
  <c r="D1897" i="2"/>
  <c r="D1896" i="2"/>
  <c r="D1895" i="2"/>
  <c r="D1894" i="2"/>
  <c r="D1893" i="2"/>
  <c r="D1892" i="2"/>
  <c r="D1891" i="2"/>
  <c r="D1889" i="2"/>
  <c r="D1888" i="2"/>
  <c r="D1887" i="2"/>
  <c r="D1886" i="2"/>
  <c r="D1885" i="2"/>
  <c r="D1884" i="2"/>
  <c r="D1883" i="2"/>
  <c r="D1881" i="2"/>
  <c r="D1880" i="2"/>
  <c r="D1879" i="2"/>
  <c r="D1878" i="2"/>
  <c r="D1877" i="2"/>
  <c r="D1876" i="2"/>
  <c r="D1875" i="2"/>
  <c r="D1871" i="2"/>
  <c r="D1870" i="2"/>
  <c r="D1869" i="2"/>
  <c r="D1868" i="2"/>
  <c r="D1867" i="2"/>
  <c r="D1866" i="2"/>
  <c r="D1864" i="2"/>
  <c r="D1863" i="2"/>
  <c r="D1862" i="2"/>
  <c r="D1861" i="2"/>
  <c r="D1860" i="2"/>
  <c r="D1858" i="2"/>
  <c r="D1857" i="2"/>
  <c r="D1856" i="2"/>
  <c r="D1855" i="2"/>
  <c r="D1854" i="2"/>
  <c r="D1852" i="2"/>
  <c r="D1851" i="2"/>
  <c r="D1850" i="2"/>
  <c r="D1849" i="2"/>
  <c r="D1848" i="2"/>
  <c r="D1836" i="2"/>
  <c r="D1835" i="2"/>
  <c r="D1834" i="2"/>
  <c r="D1833" i="2"/>
  <c r="D1831" i="2"/>
  <c r="D1830" i="2"/>
  <c r="D1829" i="2"/>
  <c r="D1828" i="2"/>
  <c r="D1827" i="2"/>
  <c r="D1825" i="2"/>
  <c r="D1824" i="2"/>
  <c r="D1823" i="2"/>
  <c r="D1821" i="2"/>
  <c r="D1820" i="2"/>
  <c r="D1819" i="2"/>
  <c r="D1817" i="2"/>
  <c r="D1816" i="2"/>
  <c r="D1815" i="2"/>
  <c r="D1813" i="2"/>
  <c r="D1812" i="2"/>
  <c r="D1811" i="2"/>
  <c r="D1810" i="2"/>
  <c r="D1808" i="2"/>
  <c r="D1807" i="2"/>
  <c r="D1806" i="2"/>
  <c r="D1805" i="2"/>
  <c r="D1803" i="2"/>
  <c r="D1802" i="2"/>
  <c r="D1801" i="2"/>
  <c r="D1800" i="2"/>
  <c r="D1798" i="2"/>
  <c r="D1797" i="2"/>
  <c r="D1796" i="2"/>
  <c r="D1795" i="2"/>
  <c r="D1794" i="2"/>
  <c r="D1792" i="2"/>
  <c r="D1791" i="2"/>
  <c r="D1790" i="2"/>
  <c r="D1789" i="2"/>
  <c r="D1788" i="2"/>
  <c r="D1787" i="2"/>
  <c r="D1785" i="2"/>
  <c r="D1784" i="2"/>
  <c r="D1783" i="2"/>
  <c r="D1782" i="2"/>
  <c r="D1777" i="2"/>
  <c r="D1776" i="2"/>
  <c r="D1775" i="2"/>
  <c r="D1774" i="2"/>
  <c r="D1773" i="2"/>
  <c r="D1772" i="2"/>
  <c r="D1771" i="2"/>
  <c r="D1769" i="2"/>
  <c r="D1768" i="2"/>
  <c r="D1767" i="2"/>
  <c r="D1766" i="2"/>
  <c r="D1765" i="2"/>
  <c r="D1764" i="2"/>
  <c r="D1763" i="2"/>
  <c r="D1762" i="2"/>
  <c r="D1760" i="2"/>
  <c r="D1759" i="2"/>
  <c r="D1758" i="2"/>
  <c r="D1757" i="2"/>
  <c r="D1756" i="2"/>
  <c r="D1755" i="2"/>
  <c r="D1754" i="2"/>
  <c r="D1752" i="2"/>
  <c r="D1751" i="2"/>
  <c r="D1750" i="2"/>
  <c r="D1749" i="2"/>
  <c r="D1748" i="2"/>
  <c r="D1747" i="2"/>
  <c r="D1746" i="2"/>
  <c r="D1745" i="2"/>
  <c r="D1743" i="2"/>
  <c r="D1742" i="2"/>
  <c r="D1741" i="2"/>
  <c r="D1740" i="2"/>
  <c r="D1739" i="2"/>
  <c r="D1738" i="2"/>
  <c r="D1737" i="2"/>
  <c r="D1735" i="2"/>
  <c r="D1734" i="2"/>
  <c r="D1733" i="2"/>
  <c r="D1732" i="2"/>
  <c r="D1730" i="2"/>
  <c r="D1729" i="2"/>
  <c r="D1728" i="2"/>
  <c r="D1727" i="2"/>
  <c r="D1725" i="2"/>
  <c r="D1724" i="2"/>
  <c r="D1723" i="2"/>
  <c r="D1722" i="2"/>
  <c r="D1721" i="2"/>
  <c r="D1720" i="2"/>
  <c r="D1719" i="2"/>
  <c r="D1718" i="2"/>
  <c r="D1716" i="2"/>
  <c r="D1715" i="2"/>
  <c r="D1714" i="2"/>
  <c r="D1713" i="2"/>
  <c r="D1712" i="2"/>
  <c r="D1711" i="2"/>
  <c r="D1710" i="2"/>
  <c r="D1708" i="2"/>
  <c r="D1707" i="2"/>
  <c r="D1706" i="2"/>
  <c r="D1705" i="2"/>
  <c r="D1704" i="2"/>
  <c r="D1703" i="2"/>
  <c r="D1702" i="2"/>
  <c r="D1701" i="2"/>
  <c r="D1699" i="2"/>
  <c r="D1698" i="2"/>
  <c r="D1697" i="2"/>
  <c r="D1696" i="2"/>
  <c r="D1695" i="2"/>
  <c r="D1694" i="2"/>
  <c r="D1693" i="2"/>
  <c r="D1691" i="2"/>
  <c r="D1690" i="2"/>
  <c r="D1689" i="2"/>
  <c r="D1688" i="2"/>
  <c r="D1687" i="2"/>
  <c r="D1686" i="2"/>
  <c r="D1685" i="2"/>
  <c r="D1684" i="2"/>
  <c r="D1682" i="2"/>
  <c r="D1681" i="2"/>
  <c r="D1680" i="2"/>
  <c r="D1679" i="2"/>
  <c r="D1678" i="2"/>
  <c r="D1677" i="2"/>
  <c r="D1676" i="2"/>
  <c r="D1674" i="2"/>
  <c r="D1673" i="2"/>
  <c r="D1672" i="2"/>
  <c r="D1670" i="2"/>
  <c r="D1669" i="2"/>
  <c r="D1668" i="2"/>
  <c r="D1667" i="2"/>
  <c r="D1665" i="2"/>
  <c r="D1664" i="2"/>
  <c r="D1663" i="2"/>
  <c r="D1662" i="2"/>
  <c r="D1660" i="2"/>
  <c r="D1659" i="2"/>
  <c r="D1658" i="2"/>
  <c r="D1656" i="2"/>
  <c r="D1655" i="2"/>
  <c r="D1654" i="2"/>
  <c r="D1653" i="2"/>
  <c r="D1652" i="2"/>
  <c r="D1650" i="2"/>
  <c r="D1649" i="2"/>
  <c r="D1647" i="2"/>
  <c r="D1646" i="2"/>
  <c r="D1645" i="2"/>
  <c r="D1642" i="2"/>
  <c r="D1641" i="2"/>
  <c r="D1640" i="2"/>
  <c r="D1637" i="2"/>
  <c r="D1636" i="2"/>
  <c r="D1635" i="2"/>
  <c r="D1634" i="2"/>
  <c r="D1633" i="2"/>
  <c r="D1632" i="2"/>
  <c r="D1630" i="2"/>
  <c r="D1629" i="2"/>
  <c r="D1628" i="2"/>
  <c r="D1627" i="2"/>
  <c r="D1626" i="2"/>
  <c r="D1625" i="2"/>
  <c r="D1624" i="2"/>
  <c r="D1623" i="2"/>
  <c r="D1622" i="2"/>
  <c r="D1620" i="2"/>
  <c r="D1619" i="2"/>
  <c r="D1618" i="2"/>
  <c r="D1617" i="2"/>
  <c r="D1616" i="2"/>
  <c r="D1615" i="2"/>
  <c r="D1614" i="2"/>
  <c r="D1613" i="2"/>
  <c r="D1612" i="2"/>
  <c r="D1610" i="2"/>
  <c r="D1609" i="2"/>
  <c r="D1608" i="2"/>
  <c r="D1607" i="2"/>
  <c r="D1606" i="2"/>
  <c r="D1605" i="2"/>
  <c r="D1604" i="2"/>
  <c r="D1603" i="2"/>
  <c r="D1602" i="2"/>
  <c r="D1600" i="2"/>
  <c r="D1599" i="2"/>
  <c r="D1598" i="2"/>
  <c r="D1597" i="2"/>
  <c r="D1596" i="2"/>
  <c r="D1595" i="2"/>
  <c r="D1594" i="2"/>
  <c r="D1593" i="2"/>
  <c r="D1592" i="2"/>
  <c r="D1590" i="2"/>
  <c r="D1589" i="2"/>
  <c r="D1588" i="2"/>
  <c r="D1587" i="2"/>
  <c r="D1586" i="2"/>
  <c r="D1585" i="2"/>
  <c r="D1584" i="2"/>
  <c r="D1583" i="2"/>
  <c r="D1582" i="2"/>
  <c r="D1580" i="2"/>
  <c r="D1579" i="2"/>
  <c r="D1578" i="2"/>
  <c r="D1577" i="2"/>
  <c r="D1576" i="2"/>
  <c r="D1575" i="2"/>
  <c r="D1574" i="2"/>
  <c r="D1573" i="2"/>
  <c r="D1572" i="2"/>
  <c r="D1570" i="2"/>
  <c r="D1569" i="2"/>
  <c r="D1568" i="2"/>
  <c r="D1567" i="2"/>
  <c r="D1566" i="2"/>
  <c r="D1565" i="2"/>
  <c r="D1564" i="2"/>
  <c r="D1563" i="2"/>
  <c r="D1562" i="2"/>
  <c r="D1560" i="2"/>
  <c r="D1559" i="2"/>
  <c r="D1558" i="2"/>
  <c r="D1556" i="2"/>
  <c r="D1554" i="2"/>
  <c r="D1553" i="2"/>
  <c r="D1551" i="2"/>
  <c r="D1550" i="2"/>
  <c r="D1549" i="2"/>
  <c r="D1547" i="2"/>
  <c r="D1546" i="2"/>
  <c r="D1543" i="2"/>
  <c r="D1541" i="2"/>
  <c r="D1540" i="2"/>
  <c r="D1539" i="2"/>
  <c r="D1537" i="2"/>
  <c r="D1536" i="2"/>
  <c r="D1535" i="2"/>
  <c r="D1534" i="2"/>
  <c r="D1533" i="2"/>
  <c r="D1531" i="2"/>
  <c r="D1529" i="2"/>
  <c r="D1528" i="2"/>
  <c r="D1526" i="2"/>
  <c r="D1524" i="2"/>
  <c r="D1523" i="2"/>
  <c r="D1522" i="2"/>
  <c r="D1520" i="2"/>
  <c r="D1518" i="2"/>
  <c r="D1517" i="2"/>
  <c r="D1516" i="2"/>
  <c r="D1514" i="2"/>
  <c r="D1512" i="2"/>
  <c r="D1511" i="2"/>
  <c r="D1510" i="2"/>
  <c r="D1508" i="2"/>
  <c r="D1507" i="2"/>
  <c r="D1506" i="2"/>
  <c r="D1505" i="2"/>
  <c r="D1504" i="2"/>
  <c r="D1502" i="2"/>
  <c r="D1501" i="2"/>
  <c r="D1500" i="2"/>
  <c r="D1499" i="2"/>
  <c r="D1498" i="2"/>
  <c r="D1496" i="2"/>
  <c r="D1495" i="2"/>
  <c r="D1494" i="2"/>
  <c r="D1493" i="2"/>
  <c r="D1492" i="2"/>
  <c r="D1491" i="2"/>
  <c r="D1489" i="2"/>
  <c r="D1488" i="2"/>
  <c r="D1487" i="2"/>
  <c r="D1486" i="2"/>
  <c r="D1485" i="2"/>
  <c r="D1484" i="2"/>
  <c r="D1482" i="2"/>
  <c r="D1481" i="2"/>
  <c r="D1480" i="2"/>
  <c r="D1479" i="2"/>
  <c r="D1478" i="2"/>
  <c r="D1476" i="2"/>
  <c r="D1474" i="2"/>
  <c r="D1473" i="2"/>
  <c r="D1472" i="2"/>
  <c r="D1470" i="2"/>
  <c r="D1469" i="2"/>
  <c r="D1468" i="2"/>
  <c r="D1467" i="2"/>
  <c r="D1466" i="2"/>
  <c r="D1464" i="2"/>
  <c r="D1463" i="2"/>
  <c r="D1462" i="2"/>
  <c r="D1461" i="2"/>
  <c r="D1460" i="2"/>
  <c r="D1458" i="2"/>
  <c r="D1457" i="2"/>
  <c r="D1456" i="2"/>
  <c r="D1455" i="2"/>
  <c r="D1454" i="2"/>
  <c r="D1452" i="2"/>
  <c r="D1451" i="2"/>
  <c r="D1450" i="2"/>
  <c r="D1449" i="2"/>
  <c r="D1448" i="2"/>
  <c r="D1447" i="2"/>
  <c r="D1445" i="2"/>
  <c r="D1444" i="2"/>
  <c r="D1443" i="2"/>
  <c r="D1442" i="2"/>
  <c r="D1440" i="2"/>
  <c r="D1439" i="2"/>
  <c r="D1438" i="2"/>
  <c r="D1437" i="2"/>
  <c r="D1435" i="2"/>
  <c r="D1434" i="2"/>
  <c r="D1433" i="2"/>
  <c r="D1432" i="2"/>
  <c r="D1431" i="2"/>
  <c r="D1430" i="2"/>
  <c r="D1428" i="2"/>
  <c r="D1427" i="2"/>
  <c r="D1426" i="2"/>
  <c r="D1425" i="2"/>
  <c r="D1424" i="2"/>
  <c r="D1423" i="2"/>
  <c r="D1421" i="2"/>
  <c r="D1420" i="2"/>
  <c r="D1419" i="2"/>
  <c r="D1418" i="2"/>
  <c r="D1417" i="2"/>
  <c r="D1415" i="2"/>
  <c r="D1414" i="2"/>
  <c r="D1413" i="2"/>
  <c r="D1412" i="2"/>
  <c r="D1411" i="2"/>
  <c r="D1409" i="2"/>
  <c r="D1408" i="2"/>
  <c r="D1407" i="2"/>
  <c r="D1406" i="2"/>
  <c r="D1405" i="2"/>
  <c r="D1403" i="2"/>
  <c r="D1402" i="2"/>
  <c r="D1401" i="2"/>
  <c r="D1399" i="2"/>
  <c r="D1398" i="2"/>
  <c r="D1397" i="2"/>
  <c r="D1396" i="2"/>
  <c r="D1395" i="2"/>
  <c r="D1393" i="2"/>
  <c r="D1392" i="2"/>
  <c r="D1391" i="2"/>
  <c r="D1390" i="2"/>
  <c r="D1389" i="2"/>
  <c r="D1387" i="2"/>
  <c r="D1386" i="2"/>
  <c r="D1385" i="2"/>
  <c r="D1384" i="2"/>
  <c r="D1383" i="2"/>
  <c r="D1381" i="2"/>
  <c r="D1380" i="2"/>
  <c r="D1379" i="2"/>
  <c r="D1378" i="2"/>
  <c r="D1377" i="2"/>
  <c r="D1376" i="2"/>
  <c r="D1374" i="2"/>
  <c r="D1373" i="2"/>
  <c r="D1372" i="2"/>
  <c r="D1371" i="2"/>
  <c r="D1370" i="2"/>
  <c r="D1369" i="2"/>
  <c r="D1367" i="2"/>
  <c r="D1366" i="2"/>
  <c r="D1365" i="2"/>
  <c r="D1364" i="2"/>
  <c r="D1363" i="2"/>
  <c r="D1361" i="2"/>
  <c r="D1360" i="2"/>
  <c r="D1359" i="2"/>
  <c r="D1358" i="2"/>
  <c r="D1357" i="2"/>
  <c r="D1356" i="2"/>
  <c r="D1354" i="2"/>
  <c r="D1353" i="2"/>
  <c r="D1352" i="2"/>
  <c r="D1351" i="2"/>
  <c r="D1350" i="2"/>
  <c r="D1349" i="2"/>
  <c r="D1347" i="2"/>
  <c r="D1346" i="2"/>
  <c r="D1345" i="2"/>
  <c r="D1344" i="2"/>
  <c r="D1343" i="2"/>
  <c r="D1342" i="2"/>
  <c r="D1340" i="2"/>
  <c r="D1339" i="2"/>
  <c r="D1338" i="2"/>
  <c r="D1337" i="2"/>
  <c r="D1335" i="2"/>
  <c r="D1334" i="2"/>
  <c r="D1333" i="2"/>
  <c r="D1331" i="2"/>
  <c r="D1330" i="2"/>
  <c r="D1329" i="2"/>
  <c r="D1328" i="2"/>
  <c r="D1327" i="2"/>
  <c r="D1326" i="2"/>
  <c r="D1324" i="2"/>
  <c r="D1323" i="2"/>
  <c r="D1322" i="2"/>
  <c r="D1321" i="2"/>
  <c r="D1320" i="2"/>
  <c r="D1319" i="2"/>
  <c r="D1318" i="2"/>
  <c r="D1317" i="2"/>
  <c r="D1315" i="2"/>
  <c r="D1314" i="2"/>
  <c r="D1313" i="2"/>
  <c r="D1312" i="2"/>
  <c r="D1311" i="2"/>
  <c r="D1310" i="2"/>
  <c r="D1308" i="2"/>
  <c r="D1307" i="2"/>
  <c r="D1306" i="2"/>
  <c r="D1305" i="2"/>
  <c r="D1303" i="2"/>
  <c r="D1302" i="2"/>
  <c r="D1301" i="2"/>
  <c r="D1300" i="2"/>
  <c r="D1298" i="2"/>
  <c r="D1297" i="2"/>
  <c r="D1296" i="2"/>
  <c r="D1295" i="2"/>
  <c r="D1294" i="2"/>
  <c r="D1293" i="2"/>
  <c r="D1292" i="2"/>
  <c r="D1290" i="2"/>
  <c r="D1289" i="2"/>
  <c r="D1288" i="2"/>
  <c r="D1287" i="2"/>
  <c r="D1286" i="2"/>
  <c r="D1285" i="2"/>
  <c r="D1284" i="2"/>
  <c r="D1283" i="2"/>
  <c r="D1281" i="2"/>
  <c r="D1280" i="2"/>
  <c r="D1279" i="2"/>
  <c r="D1278" i="2"/>
  <c r="D1277" i="2"/>
  <c r="D1276" i="2"/>
  <c r="D1274" i="2"/>
  <c r="D1273" i="2"/>
  <c r="D1272" i="2"/>
  <c r="D1271" i="2"/>
  <c r="D1270" i="2"/>
  <c r="D1269" i="2"/>
  <c r="D1235" i="2"/>
  <c r="D1234" i="2"/>
  <c r="D1233" i="2"/>
  <c r="D1232" i="2"/>
  <c r="D1231" i="2"/>
  <c r="D1230" i="2"/>
  <c r="D1229" i="2"/>
  <c r="D1228" i="2"/>
  <c r="D1227" i="2"/>
  <c r="D1226" i="2"/>
  <c r="D1225" i="2"/>
  <c r="D1224" i="2"/>
  <c r="D1223" i="2"/>
  <c r="D1221" i="2"/>
  <c r="D1220" i="2"/>
  <c r="D1219" i="2"/>
  <c r="D1218" i="2"/>
  <c r="D1217" i="2"/>
  <c r="D1216" i="2"/>
  <c r="D1214" i="2"/>
  <c r="D1213" i="2"/>
  <c r="D1212" i="2"/>
  <c r="D1211" i="2"/>
  <c r="D1210" i="2"/>
  <c r="D1209" i="2"/>
  <c r="D1207" i="2"/>
  <c r="D1206" i="2"/>
  <c r="D1205" i="2"/>
  <c r="D1204" i="2"/>
  <c r="D1203" i="2"/>
  <c r="D1202" i="2"/>
  <c r="D1200" i="2"/>
  <c r="D1199" i="2"/>
  <c r="D1198" i="2"/>
  <c r="D1197" i="2"/>
  <c r="D1195" i="2"/>
  <c r="D1194" i="2"/>
  <c r="D1193" i="2"/>
  <c r="D1192" i="2"/>
  <c r="D1190" i="2"/>
  <c r="D1189" i="2"/>
  <c r="D1188" i="2"/>
  <c r="D1187" i="2"/>
  <c r="D1186" i="2"/>
  <c r="D1185" i="2"/>
  <c r="D1183" i="2"/>
  <c r="D1182" i="2"/>
  <c r="D1181" i="2"/>
  <c r="D1180" i="2"/>
  <c r="D1179" i="2"/>
  <c r="D1178" i="2"/>
  <c r="D1176" i="2"/>
  <c r="D1175" i="2"/>
  <c r="D1174" i="2"/>
  <c r="D1173" i="2"/>
  <c r="D1172" i="2"/>
  <c r="D1171" i="2"/>
  <c r="D1158" i="2"/>
  <c r="D1157" i="2"/>
  <c r="D1156" i="2"/>
  <c r="D1155" i="2"/>
  <c r="D1154" i="2"/>
  <c r="D1153" i="2"/>
  <c r="D1152" i="2"/>
  <c r="D1151" i="2"/>
  <c r="D1150" i="2"/>
  <c r="D1149" i="2"/>
  <c r="D1148" i="2"/>
  <c r="D1147" i="2"/>
  <c r="D1146" i="2"/>
  <c r="D1145" i="2"/>
  <c r="D1143" i="2"/>
  <c r="D1142" i="2"/>
  <c r="D1141" i="2"/>
  <c r="D1140" i="2"/>
  <c r="D1139" i="2"/>
  <c r="D1138" i="2"/>
  <c r="D1137" i="2"/>
  <c r="D1136" i="2"/>
  <c r="D1135" i="2"/>
  <c r="D1133" i="2"/>
  <c r="D1132" i="2"/>
  <c r="D1131" i="2"/>
  <c r="D1129" i="2"/>
  <c r="D1128" i="2"/>
  <c r="D1127" i="2"/>
  <c r="D1126" i="2"/>
  <c r="D1124" i="2"/>
  <c r="D1123" i="2"/>
  <c r="D1122" i="2"/>
  <c r="D1120" i="2"/>
  <c r="D1119" i="2"/>
  <c r="D1118" i="2"/>
  <c r="D1117" i="2"/>
  <c r="D1116" i="2"/>
  <c r="D1114" i="2"/>
  <c r="D1113" i="2"/>
  <c r="D1112" i="2"/>
  <c r="D1111" i="2"/>
  <c r="D1109" i="2"/>
  <c r="D1080" i="2"/>
  <c r="D1079" i="2"/>
  <c r="D1078" i="2"/>
  <c r="D1077" i="2"/>
  <c r="D1075" i="2"/>
  <c r="D1073" i="2"/>
  <c r="D1072" i="2"/>
  <c r="D1071" i="2"/>
  <c r="D1069" i="2"/>
  <c r="D1068" i="2"/>
  <c r="D1067" i="2"/>
  <c r="D1066" i="2"/>
  <c r="D1064" i="2"/>
  <c r="D1063" i="2"/>
  <c r="D1062" i="2"/>
  <c r="D1061" i="2"/>
  <c r="D1060" i="2"/>
  <c r="D1058" i="2"/>
  <c r="D1057" i="2"/>
  <c r="D1056" i="2"/>
  <c r="D1054" i="2"/>
  <c r="D1053" i="2"/>
  <c r="D1052" i="2"/>
  <c r="D1051" i="2"/>
  <c r="D1050" i="2"/>
  <c r="D1049" i="2"/>
  <c r="D1047" i="2"/>
  <c r="D1046" i="2"/>
  <c r="D1045" i="2"/>
  <c r="D1044" i="2"/>
  <c r="D1043" i="2"/>
  <c r="D1042" i="2"/>
  <c r="D1040" i="2"/>
  <c r="D1039" i="2"/>
  <c r="D1038" i="2"/>
  <c r="D1037" i="2"/>
  <c r="D1035" i="2"/>
  <c r="D1034" i="2"/>
  <c r="D1033" i="2"/>
  <c r="D1032" i="2"/>
  <c r="D1031" i="2"/>
  <c r="D1030" i="2"/>
  <c r="D1029" i="2"/>
  <c r="D1027" i="2"/>
  <c r="D1026" i="2"/>
  <c r="D1025" i="2"/>
  <c r="D1024" i="2"/>
  <c r="D1023" i="2"/>
  <c r="D1022" i="2"/>
  <c r="D1021" i="2"/>
  <c r="D1019" i="2"/>
  <c r="D1018" i="2"/>
  <c r="D1017" i="2"/>
  <c r="D1016" i="2"/>
  <c r="D1015" i="2"/>
  <c r="D1014" i="2"/>
  <c r="D1013" i="2"/>
  <c r="D1011" i="2"/>
  <c r="D1010" i="2"/>
  <c r="D1009" i="2"/>
  <c r="D1008" i="2"/>
  <c r="D1007" i="2"/>
  <c r="D1006" i="2"/>
  <c r="D1005" i="2"/>
  <c r="D1003" i="2"/>
  <c r="D1002" i="2"/>
  <c r="D1001" i="2"/>
  <c r="D1000" i="2"/>
  <c r="D999" i="2"/>
  <c r="D998" i="2"/>
  <c r="D997" i="2"/>
  <c r="D995" i="2"/>
  <c r="D994" i="2"/>
  <c r="D993" i="2"/>
  <c r="D992" i="2"/>
  <c r="D991" i="2"/>
  <c r="D990" i="2"/>
  <c r="D988" i="2"/>
  <c r="D987" i="2"/>
  <c r="D986" i="2"/>
  <c r="D985" i="2"/>
  <c r="D984" i="2"/>
  <c r="D983" i="2"/>
  <c r="D982" i="2"/>
  <c r="D980" i="2"/>
  <c r="D979" i="2"/>
  <c r="D978" i="2"/>
  <c r="D977" i="2"/>
  <c r="D976" i="2"/>
  <c r="D975" i="2"/>
  <c r="D974" i="2"/>
  <c r="D972" i="2"/>
  <c r="D971" i="2"/>
  <c r="D970" i="2"/>
  <c r="D969" i="2"/>
  <c r="D968" i="2"/>
  <c r="D967" i="2"/>
  <c r="D966" i="2"/>
  <c r="D964" i="2"/>
  <c r="D963" i="2"/>
  <c r="D962" i="2"/>
  <c r="D961" i="2"/>
  <c r="D960" i="2"/>
  <c r="D959" i="2"/>
  <c r="D958" i="2"/>
  <c r="D956" i="2"/>
  <c r="D955" i="2"/>
  <c r="D954" i="2"/>
  <c r="D953" i="2"/>
  <c r="D952" i="2"/>
  <c r="D951" i="2"/>
  <c r="D950" i="2"/>
  <c r="D948" i="2"/>
  <c r="D947" i="2"/>
  <c r="D946" i="2"/>
  <c r="D945" i="2"/>
  <c r="D944" i="2"/>
  <c r="D943" i="2"/>
  <c r="D942" i="2"/>
  <c r="D941" i="2"/>
  <c r="D940" i="2"/>
  <c r="D938" i="2"/>
  <c r="D937" i="2"/>
  <c r="D936" i="2"/>
  <c r="D935" i="2"/>
  <c r="D934" i="2"/>
  <c r="D933" i="2"/>
  <c r="D932" i="2"/>
  <c r="D930" i="2"/>
  <c r="D929" i="2"/>
  <c r="D928" i="2"/>
  <c r="D927" i="2"/>
  <c r="D926" i="2"/>
  <c r="D925" i="2"/>
  <c r="D924" i="2"/>
  <c r="D923" i="2"/>
  <c r="D921" i="2"/>
  <c r="D920" i="2"/>
  <c r="D919" i="2"/>
  <c r="D918" i="2"/>
  <c r="D917" i="2"/>
  <c r="D916" i="2"/>
  <c r="D915" i="2"/>
  <c r="D914" i="2"/>
  <c r="D913" i="2"/>
  <c r="D911" i="2"/>
  <c r="D910" i="2"/>
  <c r="D909" i="2"/>
  <c r="D908" i="2"/>
  <c r="D907" i="2"/>
  <c r="D906" i="2"/>
  <c r="D905" i="2"/>
  <c r="D904" i="2"/>
  <c r="D903" i="2"/>
  <c r="D901" i="2"/>
  <c r="D900" i="2"/>
  <c r="D899" i="2"/>
  <c r="D898" i="2"/>
  <c r="D897" i="2"/>
  <c r="D896" i="2"/>
  <c r="D895" i="2"/>
  <c r="D894" i="2"/>
  <c r="D893" i="2"/>
  <c r="D891" i="2"/>
  <c r="D890" i="2"/>
  <c r="D889" i="2"/>
  <c r="D888" i="2"/>
  <c r="D887" i="2"/>
  <c r="D886" i="2"/>
  <c r="D885" i="2"/>
  <c r="D884" i="2"/>
  <c r="D883" i="2"/>
  <c r="D881" i="2"/>
  <c r="D880" i="2"/>
  <c r="D879" i="2"/>
  <c r="D878" i="2"/>
  <c r="D877" i="2"/>
  <c r="D876" i="2"/>
  <c r="D875" i="2"/>
  <c r="D874" i="2"/>
  <c r="D873" i="2"/>
  <c r="D872" i="2"/>
  <c r="D871" i="2"/>
  <c r="D870" i="2"/>
  <c r="D869" i="2"/>
  <c r="D868" i="2"/>
  <c r="D867" i="2"/>
  <c r="D866" i="2"/>
  <c r="D864" i="2"/>
  <c r="D863" i="2"/>
  <c r="D862" i="2"/>
  <c r="D861" i="2"/>
  <c r="D860" i="2"/>
  <c r="D859" i="2"/>
  <c r="D858" i="2"/>
  <c r="D857" i="2"/>
  <c r="D856" i="2"/>
  <c r="D855" i="2"/>
  <c r="D854" i="2"/>
  <c r="D853" i="2"/>
  <c r="D852" i="2"/>
  <c r="D851" i="2"/>
  <c r="D850" i="2"/>
  <c r="D849" i="2"/>
  <c r="D848" i="2"/>
  <c r="D847" i="2"/>
  <c r="D846" i="2"/>
  <c r="D844" i="2"/>
  <c r="D843" i="2"/>
  <c r="D842" i="2"/>
  <c r="D841" i="2"/>
  <c r="D840" i="2"/>
  <c r="D839" i="2"/>
  <c r="D838" i="2"/>
  <c r="D837" i="2"/>
  <c r="D836" i="2"/>
  <c r="D835" i="2"/>
  <c r="D834" i="2"/>
  <c r="D833" i="2"/>
  <c r="D832" i="2"/>
  <c r="D831" i="2"/>
  <c r="D830" i="2"/>
  <c r="D829" i="2"/>
  <c r="D828" i="2"/>
  <c r="D827" i="2"/>
  <c r="D826" i="2"/>
  <c r="D824" i="2"/>
  <c r="D823" i="2"/>
  <c r="D822" i="2"/>
  <c r="D821" i="2"/>
  <c r="D820" i="2"/>
  <c r="D818" i="2"/>
  <c r="D817" i="2"/>
  <c r="D816" i="2"/>
  <c r="D815" i="2"/>
  <c r="D814" i="2"/>
  <c r="D813" i="2"/>
  <c r="D812" i="2"/>
  <c r="D792" i="2"/>
  <c r="D791" i="2"/>
  <c r="D790" i="2"/>
  <c r="D788" i="2"/>
  <c r="D787" i="2"/>
  <c r="D786" i="2"/>
  <c r="D785" i="2"/>
  <c r="D784" i="2"/>
  <c r="D783" i="2"/>
  <c r="D781" i="2"/>
  <c r="D780" i="2"/>
  <c r="D778" i="2"/>
  <c r="D777" i="2"/>
  <c r="D776" i="2"/>
  <c r="D775" i="2"/>
  <c r="D773" i="2"/>
  <c r="D772" i="2"/>
  <c r="D771" i="2"/>
  <c r="D770" i="2"/>
  <c r="D769" i="2"/>
  <c r="D768" i="2"/>
  <c r="D767" i="2"/>
  <c r="D765" i="2"/>
  <c r="D764" i="2"/>
  <c r="D763" i="2"/>
  <c r="D762" i="2"/>
  <c r="D761" i="2"/>
  <c r="D760" i="2"/>
  <c r="D759" i="2"/>
  <c r="D757" i="2"/>
  <c r="D755" i="2"/>
  <c r="D754" i="2"/>
  <c r="D753" i="2"/>
  <c r="D752" i="2"/>
  <c r="D751" i="2"/>
  <c r="D275" i="2"/>
  <c r="C275" i="2"/>
  <c r="D266" i="2"/>
  <c r="C266" i="2"/>
  <c r="D257" i="2"/>
  <c r="C257" i="2"/>
  <c r="C514" i="2"/>
  <c r="C513" i="2"/>
  <c r="C512" i="2"/>
  <c r="C511" i="2"/>
  <c r="C510" i="2"/>
  <c r="C509" i="2"/>
  <c r="C508" i="2"/>
  <c r="D514" i="2"/>
  <c r="D513" i="2"/>
  <c r="D512" i="2"/>
  <c r="D511" i="2"/>
  <c r="D510" i="2"/>
  <c r="D509" i="2"/>
  <c r="D508" i="2"/>
  <c r="D457" i="2"/>
  <c r="D456" i="2"/>
  <c r="D455" i="2"/>
  <c r="D454" i="2"/>
  <c r="D453" i="2"/>
  <c r="D451" i="2"/>
  <c r="D450" i="2"/>
  <c r="D449" i="2"/>
  <c r="D448" i="2"/>
  <c r="D447" i="2"/>
  <c r="D446" i="2"/>
  <c r="D445" i="2"/>
  <c r="D444" i="2"/>
  <c r="D443" i="2"/>
  <c r="D442" i="2"/>
  <c r="D419" i="2"/>
  <c r="D420" i="2"/>
  <c r="D421" i="2"/>
  <c r="D422" i="2"/>
  <c r="D423" i="2"/>
  <c r="D249" i="2"/>
  <c r="D248" i="2"/>
  <c r="D185" i="2"/>
  <c r="D75" i="2"/>
  <c r="D93" i="2"/>
  <c r="L2807" i="10"/>
  <c r="E2807" i="10"/>
  <c r="D593" i="2"/>
  <c r="C593" i="2"/>
  <c r="D592" i="2"/>
  <c r="C592" i="2"/>
  <c r="D591" i="2"/>
  <c r="C591" i="2"/>
  <c r="D590" i="2"/>
  <c r="C590" i="2"/>
  <c r="D589" i="2"/>
  <c r="C589" i="2"/>
  <c r="D588" i="2"/>
  <c r="C588" i="2"/>
  <c r="C1079" i="2"/>
  <c r="D46" i="2"/>
  <c r="C46" i="2"/>
  <c r="D45" i="2"/>
  <c r="C45" i="2"/>
  <c r="D35" i="2"/>
  <c r="C35" i="2"/>
  <c r="D30" i="2"/>
  <c r="C30" i="2"/>
  <c r="C1768" i="2"/>
  <c r="C1767" i="2"/>
  <c r="C1759" i="2"/>
  <c r="C1758" i="2"/>
  <c r="C1751" i="2"/>
  <c r="C1750" i="2"/>
  <c r="C1742" i="2"/>
  <c r="C1741" i="2"/>
  <c r="C1724" i="2"/>
  <c r="C1723" i="2"/>
  <c r="C1715" i="2"/>
  <c r="C1714" i="2"/>
  <c r="C1707" i="2"/>
  <c r="C1706" i="2"/>
  <c r="C1698" i="2"/>
  <c r="C1697" i="2"/>
  <c r="C1690" i="2"/>
  <c r="C1689" i="2"/>
  <c r="C1681" i="2"/>
  <c r="C1680" i="2"/>
  <c r="C1636" i="2"/>
  <c r="C1635" i="2"/>
  <c r="C1629" i="2"/>
  <c r="C1628" i="2"/>
  <c r="C1619" i="2"/>
  <c r="C1618" i="2"/>
  <c r="C1609" i="2"/>
  <c r="C1608" i="2"/>
  <c r="C1599" i="2"/>
  <c r="C1598" i="2"/>
  <c r="C1589" i="2"/>
  <c r="C1588" i="2"/>
  <c r="C1579" i="2"/>
  <c r="C1578" i="2"/>
  <c r="C1569" i="2"/>
  <c r="C1568" i="2"/>
  <c r="D5245" i="10"/>
  <c r="D5189" i="10"/>
  <c r="D4888" i="10"/>
  <c r="L4933" i="10"/>
  <c r="E4933" i="10"/>
  <c r="L4922" i="10"/>
  <c r="E4922" i="10"/>
  <c r="L4911" i="10"/>
  <c r="E4911" i="10"/>
  <c r="L4900" i="10"/>
  <c r="E4900" i="10"/>
  <c r="L4889" i="10"/>
  <c r="E4889" i="10"/>
  <c r="D4788" i="10"/>
  <c r="L4844" i="10"/>
  <c r="E4844" i="10"/>
  <c r="L4833" i="10"/>
  <c r="E4833" i="10"/>
  <c r="L4822" i="10"/>
  <c r="E4822" i="10"/>
  <c r="L4811" i="10"/>
  <c r="E4811" i="10"/>
  <c r="L4800" i="10"/>
  <c r="E4800" i="10"/>
  <c r="L4789" i="10"/>
  <c r="E4789" i="10"/>
  <c r="D4743" i="10"/>
  <c r="L4777" i="10"/>
  <c r="E4777" i="10"/>
  <c r="L4766" i="10"/>
  <c r="E4766" i="10"/>
  <c r="L4755" i="10"/>
  <c r="E4755" i="10"/>
  <c r="L4744" i="10"/>
  <c r="E4744" i="10"/>
  <c r="D4544" i="10"/>
  <c r="L4732" i="10"/>
  <c r="E4732" i="10"/>
  <c r="L4721" i="10"/>
  <c r="E4721" i="10"/>
  <c r="L4710" i="10"/>
  <c r="E4710" i="10"/>
  <c r="L4699" i="10"/>
  <c r="E4699" i="10"/>
  <c r="L4688" i="10"/>
  <c r="E4688" i="10"/>
  <c r="L4677" i="10"/>
  <c r="E4677" i="10"/>
  <c r="L4666" i="10"/>
  <c r="E4666" i="10"/>
  <c r="L4655" i="10"/>
  <c r="E4655" i="10"/>
  <c r="L4644" i="10"/>
  <c r="E4644" i="10"/>
  <c r="L4633" i="10"/>
  <c r="E4633" i="10"/>
  <c r="L4622" i="10"/>
  <c r="E4622" i="10"/>
  <c r="L4611" i="10"/>
  <c r="E4611" i="10"/>
  <c r="L4600" i="10"/>
  <c r="E4600" i="10"/>
  <c r="L4589" i="10"/>
  <c r="E4589" i="10"/>
  <c r="L4578" i="10"/>
  <c r="E4578" i="10"/>
  <c r="L4567" i="10"/>
  <c r="E4567" i="10"/>
  <c r="L4556" i="10"/>
  <c r="E4556" i="10"/>
  <c r="L4545" i="10"/>
  <c r="E4545" i="10"/>
  <c r="D4411" i="10"/>
  <c r="L4522" i="10"/>
  <c r="E4522" i="10"/>
  <c r="L4511" i="10"/>
  <c r="E4511" i="10"/>
  <c r="L4500" i="10"/>
  <c r="E4500" i="10"/>
  <c r="L4489" i="10"/>
  <c r="E4489" i="10"/>
  <c r="L4478" i="10"/>
  <c r="E4478" i="10"/>
  <c r="L4467" i="10"/>
  <c r="E4467" i="10"/>
  <c r="L4456" i="10"/>
  <c r="E4456" i="10"/>
  <c r="L4445" i="10"/>
  <c r="E4445" i="10"/>
  <c r="L4434" i="10"/>
  <c r="E4434" i="10"/>
  <c r="L4423" i="10"/>
  <c r="E4423" i="10"/>
  <c r="L4412" i="10"/>
  <c r="E4412" i="10"/>
  <c r="D4056" i="10"/>
  <c r="L4244" i="10"/>
  <c r="E4244" i="10"/>
  <c r="L4233" i="10"/>
  <c r="E4233" i="10"/>
  <c r="L4222" i="10"/>
  <c r="E4222" i="10"/>
  <c r="L4211" i="10"/>
  <c r="E4211" i="10"/>
  <c r="L4200" i="10"/>
  <c r="E4200" i="10"/>
  <c r="L4189" i="10"/>
  <c r="E4189" i="10"/>
  <c r="L4178" i="10"/>
  <c r="E4178" i="10"/>
  <c r="L4167" i="10"/>
  <c r="E4167" i="10"/>
  <c r="L4156" i="10"/>
  <c r="E4156" i="10"/>
  <c r="L4145" i="10"/>
  <c r="E4145" i="10"/>
  <c r="L4134" i="10"/>
  <c r="E4134" i="10"/>
  <c r="L4123" i="10"/>
  <c r="E4123" i="10"/>
  <c r="L4112" i="10"/>
  <c r="E4112" i="10"/>
  <c r="L4101" i="10"/>
  <c r="E4101" i="10"/>
  <c r="L4090" i="10"/>
  <c r="E4090" i="10"/>
  <c r="L4079" i="10"/>
  <c r="E4079" i="10"/>
  <c r="L4068" i="10"/>
  <c r="E4068" i="10"/>
  <c r="L4057" i="10"/>
  <c r="E4057" i="10"/>
  <c r="D3835" i="10"/>
  <c r="L4045" i="10"/>
  <c r="E4045" i="10"/>
  <c r="L4034" i="10"/>
  <c r="E4034" i="10"/>
  <c r="L4023" i="10"/>
  <c r="E4023" i="10"/>
  <c r="L4012" i="10"/>
  <c r="E4012" i="10"/>
  <c r="L4001" i="10"/>
  <c r="E4001" i="10"/>
  <c r="L3990" i="10"/>
  <c r="E3990" i="10"/>
  <c r="L3979" i="10"/>
  <c r="E3979" i="10"/>
  <c r="L3968" i="10"/>
  <c r="E3968" i="10"/>
  <c r="L3957" i="10"/>
  <c r="E3957" i="10"/>
  <c r="L3946" i="10"/>
  <c r="E3946" i="10"/>
  <c r="L3935" i="10"/>
  <c r="E3935" i="10"/>
  <c r="L3924" i="10"/>
  <c r="E3924" i="10"/>
  <c r="L3913" i="10"/>
  <c r="E3913" i="10"/>
  <c r="L3902" i="10"/>
  <c r="E3902" i="10"/>
  <c r="L3891" i="10"/>
  <c r="E3891" i="10"/>
  <c r="L3880" i="10"/>
  <c r="E3880" i="10"/>
  <c r="L3869" i="10"/>
  <c r="E3869" i="10"/>
  <c r="L3858" i="10"/>
  <c r="E3858" i="10"/>
  <c r="L3847" i="10"/>
  <c r="E3847" i="10"/>
  <c r="L3836" i="10"/>
  <c r="E3836" i="10"/>
  <c r="D3570" i="10"/>
  <c r="L3780" i="10"/>
  <c r="E3780" i="10"/>
  <c r="L3769" i="10"/>
  <c r="E3769" i="10"/>
  <c r="L3758" i="10"/>
  <c r="E3758" i="10"/>
  <c r="L3747" i="10"/>
  <c r="E3747" i="10"/>
  <c r="L3736" i="10"/>
  <c r="E3736" i="10"/>
  <c r="L3725" i="10"/>
  <c r="E3725" i="10"/>
  <c r="L3714" i="10"/>
  <c r="E3714" i="10"/>
  <c r="L3703" i="10"/>
  <c r="E3703" i="10"/>
  <c r="L3692" i="10"/>
  <c r="E3692" i="10"/>
  <c r="L3681" i="10"/>
  <c r="E3681" i="10"/>
  <c r="L3670" i="10"/>
  <c r="E3670" i="10"/>
  <c r="L3659" i="10"/>
  <c r="E3659" i="10"/>
  <c r="L3648" i="10"/>
  <c r="E3648" i="10"/>
  <c r="L3637" i="10"/>
  <c r="E3637" i="10"/>
  <c r="L3626" i="10"/>
  <c r="E3626" i="10"/>
  <c r="L3615" i="10"/>
  <c r="E3615" i="10"/>
  <c r="L3604" i="10"/>
  <c r="E3604" i="10"/>
  <c r="L3593" i="10"/>
  <c r="E3593" i="10"/>
  <c r="L3582" i="10"/>
  <c r="E3582" i="10"/>
  <c r="L3571" i="10"/>
  <c r="E3571" i="10"/>
  <c r="D3536" i="10"/>
  <c r="L3548" i="10"/>
  <c r="E3548" i="10"/>
  <c r="L3537" i="10"/>
  <c r="E3537" i="10"/>
  <c r="D3139" i="10"/>
  <c r="L3448" i="10"/>
  <c r="E3448" i="10"/>
  <c r="L3437" i="10"/>
  <c r="E3437" i="10"/>
  <c r="L3426" i="10"/>
  <c r="E3426" i="10"/>
  <c r="L3415" i="10"/>
  <c r="E3415" i="10"/>
  <c r="L3404" i="10"/>
  <c r="E3404" i="10"/>
  <c r="L3393" i="10"/>
  <c r="E3393" i="10"/>
  <c r="L3382" i="10"/>
  <c r="E3382" i="10"/>
  <c r="L3371" i="10"/>
  <c r="E3371" i="10"/>
  <c r="L3360" i="10"/>
  <c r="E3360" i="10"/>
  <c r="L3349" i="10"/>
  <c r="E3349" i="10"/>
  <c r="L3338" i="10"/>
  <c r="E3338" i="10"/>
  <c r="L3327" i="10"/>
  <c r="E3327" i="10"/>
  <c r="L3316" i="10"/>
  <c r="E3316" i="10"/>
  <c r="L3305" i="10"/>
  <c r="E3305" i="10"/>
  <c r="L3294" i="10"/>
  <c r="E3294" i="10"/>
  <c r="L3283" i="10"/>
  <c r="E3283" i="10"/>
  <c r="L3272" i="10"/>
  <c r="E3272" i="10"/>
  <c r="L3261" i="10"/>
  <c r="E3261" i="10"/>
  <c r="L3250" i="10"/>
  <c r="E3250" i="10"/>
  <c r="L3239" i="10"/>
  <c r="E3239" i="10"/>
  <c r="L3228" i="10"/>
  <c r="E3228" i="10"/>
  <c r="L3217" i="10"/>
  <c r="E3217" i="10"/>
  <c r="L3206" i="10"/>
  <c r="E3206" i="10"/>
  <c r="L3195" i="10"/>
  <c r="E3195" i="10"/>
  <c r="L3184" i="10"/>
  <c r="E3184" i="10"/>
  <c r="L3173" i="10"/>
  <c r="E3173" i="10"/>
  <c r="L3162" i="10"/>
  <c r="E3162" i="10"/>
  <c r="L3151" i="10"/>
  <c r="E3151" i="10"/>
  <c r="L3140" i="10"/>
  <c r="E3140" i="10"/>
  <c r="L2974" i="10"/>
  <c r="E2974" i="10"/>
  <c r="L2963" i="10"/>
  <c r="E2963" i="10"/>
  <c r="L2952" i="10"/>
  <c r="E2952" i="10"/>
  <c r="L2941" i="10"/>
  <c r="E2941" i="10"/>
  <c r="L2930" i="10"/>
  <c r="E2930" i="10"/>
  <c r="L2919" i="10"/>
  <c r="E2919" i="10"/>
  <c r="L2908" i="10"/>
  <c r="E2908" i="10"/>
  <c r="L2796" i="10"/>
  <c r="E2796" i="10"/>
  <c r="L2785" i="10"/>
  <c r="E2785" i="10"/>
  <c r="L2774" i="10"/>
  <c r="E2774" i="10"/>
  <c r="L2763" i="10"/>
  <c r="E2763" i="10"/>
  <c r="L2752" i="10"/>
  <c r="E2752" i="10"/>
  <c r="L2741" i="10"/>
  <c r="E2741" i="10"/>
  <c r="L2730" i="10"/>
  <c r="E2730" i="10"/>
  <c r="L2719" i="10"/>
  <c r="E2719" i="10"/>
  <c r="L2708" i="10"/>
  <c r="E2708" i="10"/>
  <c r="L2697" i="10"/>
  <c r="E2697" i="10"/>
  <c r="L2686" i="10"/>
  <c r="E2686" i="10"/>
  <c r="L2675" i="10"/>
  <c r="E2675" i="10"/>
  <c r="L2664" i="10"/>
  <c r="E2664" i="10"/>
  <c r="L2653" i="10"/>
  <c r="E2653" i="10"/>
  <c r="E2642" i="10"/>
  <c r="L2631" i="10"/>
  <c r="E2631" i="10"/>
  <c r="L2620" i="10"/>
  <c r="E2620" i="10"/>
  <c r="L2609" i="10"/>
  <c r="E2609" i="10"/>
  <c r="L2598" i="10"/>
  <c r="E2598" i="10"/>
  <c r="L2587" i="10"/>
  <c r="E2587" i="10"/>
  <c r="L2576" i="10"/>
  <c r="E2576" i="10"/>
  <c r="L2565" i="10"/>
  <c r="E2565" i="10"/>
  <c r="L2554" i="10"/>
  <c r="E2554" i="10"/>
  <c r="L2543" i="10"/>
  <c r="E2543" i="10"/>
  <c r="L2532" i="10"/>
  <c r="E2532" i="10"/>
  <c r="L2521" i="10"/>
  <c r="E2521" i="10"/>
  <c r="L2510" i="10"/>
  <c r="E2510" i="10"/>
  <c r="L2499" i="10"/>
  <c r="E2499" i="10"/>
  <c r="L2488" i="10"/>
  <c r="E2488" i="10"/>
  <c r="L2477" i="10"/>
  <c r="E2477" i="10"/>
  <c r="L2466" i="10"/>
  <c r="E2466" i="10"/>
  <c r="L2343" i="10"/>
  <c r="E2343" i="10"/>
  <c r="L2332" i="10"/>
  <c r="E2332" i="10"/>
  <c r="L2321" i="10"/>
  <c r="E2321" i="10"/>
  <c r="L2310" i="10"/>
  <c r="E2310" i="10"/>
  <c r="L2299" i="10"/>
  <c r="E2299" i="10"/>
  <c r="L2288" i="10"/>
  <c r="E2288" i="10"/>
  <c r="L2277" i="10"/>
  <c r="E2277" i="10"/>
  <c r="L2266" i="10"/>
  <c r="E2266" i="10"/>
  <c r="L2255" i="10"/>
  <c r="E2255" i="10"/>
  <c r="L2244" i="10"/>
  <c r="E2244" i="10"/>
  <c r="L2233" i="10"/>
  <c r="E2233" i="10"/>
  <c r="L2222" i="10"/>
  <c r="E2222" i="10"/>
  <c r="L2211" i="10"/>
  <c r="E2211" i="10"/>
  <c r="L2200" i="10"/>
  <c r="E2200" i="10"/>
  <c r="L2189" i="10"/>
  <c r="E2189" i="10"/>
  <c r="L2178" i="10"/>
  <c r="E2178" i="10"/>
  <c r="L2167" i="10"/>
  <c r="E2167" i="10"/>
  <c r="L2156" i="10"/>
  <c r="E2156" i="10"/>
  <c r="L2145" i="10"/>
  <c r="E2145" i="10"/>
  <c r="L852" i="10"/>
  <c r="E852" i="10"/>
  <c r="L841" i="10"/>
  <c r="E841" i="10"/>
  <c r="L830" i="10"/>
  <c r="E830" i="10"/>
  <c r="L661" i="10"/>
  <c r="E661" i="10"/>
  <c r="L650" i="10"/>
  <c r="E650" i="10"/>
  <c r="L639" i="10"/>
  <c r="E639" i="10"/>
  <c r="L628" i="10"/>
  <c r="E628" i="10"/>
  <c r="L617" i="10"/>
  <c r="E617" i="10"/>
  <c r="L606" i="10"/>
  <c r="E606" i="10"/>
  <c r="L595" i="10"/>
  <c r="E595" i="10"/>
  <c r="L584" i="10"/>
  <c r="E584" i="10"/>
  <c r="L573" i="10"/>
  <c r="E573" i="10"/>
  <c r="L562" i="10"/>
  <c r="E562" i="10"/>
  <c r="L551" i="10"/>
  <c r="E551" i="10"/>
  <c r="L540" i="10"/>
  <c r="E540" i="10"/>
  <c r="L529" i="10"/>
  <c r="E529" i="10"/>
  <c r="L518" i="10"/>
  <c r="E518" i="10"/>
  <c r="L507" i="10"/>
  <c r="E507" i="10"/>
  <c r="L496" i="10"/>
  <c r="E496" i="10"/>
  <c r="L485" i="10"/>
  <c r="E485" i="10"/>
  <c r="L474" i="10"/>
  <c r="E474" i="10"/>
  <c r="L463" i="10"/>
  <c r="E463" i="10"/>
  <c r="L452" i="10"/>
  <c r="E452" i="10"/>
  <c r="L441" i="10"/>
  <c r="E441" i="10"/>
  <c r="L430" i="10"/>
  <c r="E430" i="10"/>
  <c r="L419" i="10"/>
  <c r="E419" i="10"/>
  <c r="L408" i="10"/>
  <c r="E408" i="10"/>
  <c r="L397" i="10"/>
  <c r="E397" i="10"/>
  <c r="L386" i="10"/>
  <c r="E386" i="10"/>
  <c r="L375" i="10"/>
  <c r="E375" i="10"/>
  <c r="L364" i="10"/>
  <c r="E364" i="10"/>
  <c r="L319" i="10"/>
  <c r="E319" i="10"/>
  <c r="L308" i="10"/>
  <c r="E308" i="10"/>
  <c r="L297" i="10"/>
  <c r="E297" i="10"/>
  <c r="L286" i="10"/>
  <c r="E286" i="10"/>
  <c r="L275" i="10"/>
  <c r="E275" i="10"/>
  <c r="L264" i="10"/>
  <c r="E264" i="10"/>
  <c r="L253" i="10"/>
  <c r="E253" i="10"/>
  <c r="L242" i="10"/>
  <c r="E242" i="10"/>
  <c r="L231" i="10"/>
  <c r="E231" i="10"/>
  <c r="L220" i="10"/>
  <c r="E220" i="10"/>
  <c r="L209" i="10"/>
  <c r="E209" i="10"/>
  <c r="L198" i="10"/>
  <c r="E198" i="10"/>
  <c r="L187" i="10"/>
  <c r="E187" i="10"/>
  <c r="L176" i="10"/>
  <c r="E176" i="10"/>
  <c r="L165" i="10"/>
  <c r="E165" i="10"/>
  <c r="L154" i="10"/>
  <c r="E154" i="10"/>
  <c r="L143" i="10"/>
  <c r="E143" i="10"/>
  <c r="L132" i="10"/>
  <c r="E132" i="10"/>
  <c r="L121" i="10"/>
  <c r="E121" i="10"/>
  <c r="L110" i="10"/>
  <c r="D216" i="2"/>
  <c r="C216" i="2"/>
  <c r="D215" i="2"/>
  <c r="C215" i="2"/>
  <c r="D214" i="2"/>
  <c r="C214" i="2"/>
  <c r="D212" i="2"/>
  <c r="C212" i="2"/>
  <c r="D210" i="2"/>
  <c r="C210" i="2"/>
  <c r="D209" i="2"/>
  <c r="C209" i="2"/>
  <c r="D208" i="2"/>
  <c r="C208" i="2"/>
  <c r="D206" i="2"/>
  <c r="C206" i="2"/>
  <c r="D202" i="2"/>
  <c r="C202" i="2"/>
  <c r="D198" i="2"/>
  <c r="C198" i="2"/>
  <c r="D197" i="2"/>
  <c r="C197" i="2"/>
  <c r="D195" i="2"/>
  <c r="C195" i="2"/>
  <c r="C1425" i="2"/>
  <c r="E373" i="1"/>
  <c r="D373" i="1"/>
  <c r="C1200" i="2"/>
  <c r="C1199" i="2"/>
  <c r="C1198" i="2"/>
  <c r="C1197" i="2"/>
  <c r="C2177" i="2"/>
  <c r="C2172" i="2"/>
  <c r="C1038" i="2"/>
  <c r="E372" i="1"/>
  <c r="D372" i="1"/>
  <c r="C1221" i="2"/>
  <c r="C1220" i="2"/>
  <c r="C1219" i="2"/>
  <c r="C1218" i="2"/>
  <c r="C1217" i="2"/>
  <c r="C1216" i="2"/>
  <c r="D232" i="2"/>
  <c r="C232" i="2"/>
  <c r="D231" i="2"/>
  <c r="C231" i="2"/>
  <c r="D230" i="2"/>
  <c r="C230" i="2"/>
  <c r="E341" i="1"/>
  <c r="D341" i="1"/>
  <c r="E340" i="1"/>
  <c r="D340" i="1"/>
  <c r="C988" i="2"/>
  <c r="C987" i="2"/>
  <c r="C986" i="2"/>
  <c r="C985" i="2"/>
  <c r="C984" i="2"/>
  <c r="C983" i="2"/>
  <c r="C982" i="2"/>
  <c r="C980" i="2"/>
  <c r="C979" i="2"/>
  <c r="C978" i="2"/>
  <c r="C977" i="2"/>
  <c r="C976" i="2"/>
  <c r="C975" i="2"/>
  <c r="C974" i="2"/>
  <c r="E339" i="1"/>
  <c r="D339" i="1"/>
  <c r="C2018" i="2"/>
  <c r="C2017" i="2"/>
  <c r="C2016" i="2"/>
  <c r="C2015" i="2"/>
  <c r="E470" i="1"/>
  <c r="D470" i="1"/>
  <c r="C2014" i="2"/>
  <c r="E469" i="1"/>
  <c r="D469" i="1"/>
  <c r="C2011" i="2"/>
  <c r="C2012" i="2"/>
  <c r="C2009" i="2"/>
  <c r="C2008" i="2"/>
  <c r="C2007" i="2"/>
  <c r="C2186" i="2"/>
  <c r="C2185" i="2"/>
  <c r="C2184" i="2"/>
  <c r="C921" i="2"/>
  <c r="C920" i="2"/>
  <c r="C919" i="2"/>
  <c r="C918" i="2"/>
  <c r="C917" i="2"/>
  <c r="C916" i="2"/>
  <c r="C915" i="2"/>
  <c r="C914" i="2"/>
  <c r="C913" i="2"/>
  <c r="C1650" i="2"/>
  <c r="C1649" i="2"/>
  <c r="C2251" i="2"/>
  <c r="C2249" i="2"/>
  <c r="C2248" i="2"/>
  <c r="C2247" i="2"/>
  <c r="C2246" i="2"/>
  <c r="C2245" i="2"/>
  <c r="C2244" i="2"/>
  <c r="C2242" i="2"/>
  <c r="C2241" i="2"/>
  <c r="C2240" i="2"/>
  <c r="C2239" i="2"/>
  <c r="C2238" i="2"/>
  <c r="C2237" i="2"/>
  <c r="C2235" i="2"/>
  <c r="C2234" i="2"/>
  <c r="C2233" i="2"/>
  <c r="C2232" i="2"/>
  <c r="C2231" i="2"/>
  <c r="C2230" i="2"/>
  <c r="C2228" i="2"/>
  <c r="C2227" i="2"/>
  <c r="C2226" i="2"/>
  <c r="C2225" i="2"/>
  <c r="C2224" i="2"/>
  <c r="C2222" i="2"/>
  <c r="C2221" i="2"/>
  <c r="C2220" i="2"/>
  <c r="C2219" i="2"/>
  <c r="C2217" i="2"/>
  <c r="C2216" i="2"/>
  <c r="C2215" i="2"/>
  <c r="C2214" i="2"/>
  <c r="C2213" i="2"/>
  <c r="C2211" i="2"/>
  <c r="C2210" i="2"/>
  <c r="C2209" i="2"/>
  <c r="C2208" i="2"/>
  <c r="C2207" i="2"/>
  <c r="C2205" i="2"/>
  <c r="C2204" i="2"/>
  <c r="C2203" i="2"/>
  <c r="C2201" i="2"/>
  <c r="C2200" i="2"/>
  <c r="C2199" i="2"/>
  <c r="C2197" i="2"/>
  <c r="C2196" i="2"/>
  <c r="C2194" i="2"/>
  <c r="C2193" i="2"/>
  <c r="C2191" i="2"/>
  <c r="C2190" i="2"/>
  <c r="C2188" i="2"/>
  <c r="C2182" i="2"/>
  <c r="C2181" i="2"/>
  <c r="C2180" i="2"/>
  <c r="C2178" i="2"/>
  <c r="C2176" i="2"/>
  <c r="C2175" i="2"/>
  <c r="C2173" i="2"/>
  <c r="C2171" i="2"/>
  <c r="C2170" i="2"/>
  <c r="C2168" i="2"/>
  <c r="C2167" i="2"/>
  <c r="C2166" i="2"/>
  <c r="C2153" i="2"/>
  <c r="C2152" i="2"/>
  <c r="C2151" i="2"/>
  <c r="C2150" i="2"/>
  <c r="C2148" i="2"/>
  <c r="C2147" i="2"/>
  <c r="C2146" i="2"/>
  <c r="C2145" i="2"/>
  <c r="C2138" i="2"/>
  <c r="C2137" i="2"/>
  <c r="C2136" i="2"/>
  <c r="C2135" i="2"/>
  <c r="C2134" i="2"/>
  <c r="C2133" i="2"/>
  <c r="C2132" i="2"/>
  <c r="C2131" i="2"/>
  <c r="C2124" i="2"/>
  <c r="C2123" i="2"/>
  <c r="C2122" i="2"/>
  <c r="C2121" i="2"/>
  <c r="C2120" i="2"/>
  <c r="C2119" i="2"/>
  <c r="C2118" i="2"/>
  <c r="C2117" i="2"/>
  <c r="C2109" i="2"/>
  <c r="C2108" i="2"/>
  <c r="C2107" i="2"/>
  <c r="C2106" i="2"/>
  <c r="C2105" i="2"/>
  <c r="C2104" i="2"/>
  <c r="C2103" i="2"/>
  <c r="C2102" i="2"/>
  <c r="C2073" i="2"/>
  <c r="C2072" i="2"/>
  <c r="C2071" i="2"/>
  <c r="C2070" i="2"/>
  <c r="C2069" i="2"/>
  <c r="C2068" i="2"/>
  <c r="C2066" i="2"/>
  <c r="C2065" i="2"/>
  <c r="C2064" i="2"/>
  <c r="C2063" i="2"/>
  <c r="C2061" i="2"/>
  <c r="C2060" i="2"/>
  <c r="C2059" i="2"/>
  <c r="C2058" i="2"/>
  <c r="C2057" i="2"/>
  <c r="C2056" i="2"/>
  <c r="C2054" i="2"/>
  <c r="C2053" i="2"/>
  <c r="C2050" i="2"/>
  <c r="C2049" i="2"/>
  <c r="C2047" i="2"/>
  <c r="C2046" i="2"/>
  <c r="C2045" i="2"/>
  <c r="C2044" i="2"/>
  <c r="C2043" i="2"/>
  <c r="C2042" i="2"/>
  <c r="C2041" i="2"/>
  <c r="C2040" i="2"/>
  <c r="C2039" i="2"/>
  <c r="C2037" i="2"/>
  <c r="C2036" i="2"/>
  <c r="C2035" i="2"/>
  <c r="C2034" i="2"/>
  <c r="C2033" i="2"/>
  <c r="C2032" i="2"/>
  <c r="C2031" i="2"/>
  <c r="C2029" i="2"/>
  <c r="C2028" i="2"/>
  <c r="C2027" i="2"/>
  <c r="C2026" i="2"/>
  <c r="C2024" i="2"/>
  <c r="C2021" i="2"/>
  <c r="C2020" i="2"/>
  <c r="C2005" i="2"/>
  <c r="C2004" i="2"/>
  <c r="C2003" i="2"/>
  <c r="C2002" i="2"/>
  <c r="C2001" i="2"/>
  <c r="C1999" i="2"/>
  <c r="C1998" i="2"/>
  <c r="C1997" i="2"/>
  <c r="C1995" i="2"/>
  <c r="C1994" i="2"/>
  <c r="C1993" i="2"/>
  <c r="C1991" i="2"/>
  <c r="C1989" i="2"/>
  <c r="C1988" i="2"/>
  <c r="C1987" i="2"/>
  <c r="C1986" i="2"/>
  <c r="C1985" i="2"/>
  <c r="C1984" i="2"/>
  <c r="C1983" i="2"/>
  <c r="C1981" i="2"/>
  <c r="C1980" i="2"/>
  <c r="C1979" i="2"/>
  <c r="C1978" i="2"/>
  <c r="C1977" i="2"/>
  <c r="C1975" i="2"/>
  <c r="C1974" i="2"/>
  <c r="C1973" i="2"/>
  <c r="C1971" i="2"/>
  <c r="C1970" i="2"/>
  <c r="C1969" i="2"/>
  <c r="C1968" i="2"/>
  <c r="C1967" i="2"/>
  <c r="C1966" i="2"/>
  <c r="C1965" i="2"/>
  <c r="C1963" i="2"/>
  <c r="C1961" i="2"/>
  <c r="C1960" i="2"/>
  <c r="C1959" i="2"/>
  <c r="C1958" i="2"/>
  <c r="C1956" i="2"/>
  <c r="C1954" i="2"/>
  <c r="C1953" i="2"/>
  <c r="C1952" i="2"/>
  <c r="C1951" i="2"/>
  <c r="C1949" i="2"/>
  <c r="C1947" i="2"/>
  <c r="C1946" i="2"/>
  <c r="C1945" i="2"/>
  <c r="C1944" i="2"/>
  <c r="C1942" i="2"/>
  <c r="C1941" i="2"/>
  <c r="C1940" i="2"/>
  <c r="C1939" i="2"/>
  <c r="C1938" i="2"/>
  <c r="C1937" i="2"/>
  <c r="C1936" i="2"/>
  <c r="C1935" i="2"/>
  <c r="C1933" i="2"/>
  <c r="C1932" i="2"/>
  <c r="C1931" i="2"/>
  <c r="C1930" i="2"/>
  <c r="C1928" i="2"/>
  <c r="C1926" i="2"/>
  <c r="C1925" i="2"/>
  <c r="C1924" i="2"/>
  <c r="C1923" i="2"/>
  <c r="C1922" i="2"/>
  <c r="C1921" i="2"/>
  <c r="C1920" i="2"/>
  <c r="C1918" i="2"/>
  <c r="C1917" i="2"/>
  <c r="C1916" i="2"/>
  <c r="C1915" i="2"/>
  <c r="C1914" i="2"/>
  <c r="C1913" i="2"/>
  <c r="C1912" i="2"/>
  <c r="C1911" i="2"/>
  <c r="C1909" i="2"/>
  <c r="C1908" i="2"/>
  <c r="C1907" i="2"/>
  <c r="C1905" i="2"/>
  <c r="C1904" i="2"/>
  <c r="C1903" i="2"/>
  <c r="C1902" i="2"/>
  <c r="C1901" i="2"/>
  <c r="C1900" i="2"/>
  <c r="C1899" i="2"/>
  <c r="C1897" i="2"/>
  <c r="C1896" i="2"/>
  <c r="C1895" i="2"/>
  <c r="C1894" i="2"/>
  <c r="C1893" i="2"/>
  <c r="C1892" i="2"/>
  <c r="C1891" i="2"/>
  <c r="C1889" i="2"/>
  <c r="C1888" i="2"/>
  <c r="C1887" i="2"/>
  <c r="C1886" i="2"/>
  <c r="C1885" i="2"/>
  <c r="C1884" i="2"/>
  <c r="C1883" i="2"/>
  <c r="C1881" i="2"/>
  <c r="C1880" i="2"/>
  <c r="C1879" i="2"/>
  <c r="C1878" i="2"/>
  <c r="C1877" i="2"/>
  <c r="C1876" i="2"/>
  <c r="C1875" i="2"/>
  <c r="C1871" i="2"/>
  <c r="C1870" i="2"/>
  <c r="C1869" i="2"/>
  <c r="C1868" i="2"/>
  <c r="C1867" i="2"/>
  <c r="C1866" i="2"/>
  <c r="C1864" i="2"/>
  <c r="C1863" i="2"/>
  <c r="C1862" i="2"/>
  <c r="C1861" i="2"/>
  <c r="C1860" i="2"/>
  <c r="C1858" i="2"/>
  <c r="C1857" i="2"/>
  <c r="C1856" i="2"/>
  <c r="C1855" i="2"/>
  <c r="C1854" i="2"/>
  <c r="C1852" i="2"/>
  <c r="C1851" i="2"/>
  <c r="C1850" i="2"/>
  <c r="C1849" i="2"/>
  <c r="C1848" i="2"/>
  <c r="C1836" i="2"/>
  <c r="C1835" i="2"/>
  <c r="C1833" i="2"/>
  <c r="C1831" i="2"/>
  <c r="C1830" i="2"/>
  <c r="C1829" i="2"/>
  <c r="C1828" i="2"/>
  <c r="C1827" i="2"/>
  <c r="C1825" i="2"/>
  <c r="C1824" i="2"/>
  <c r="C1823" i="2"/>
  <c r="C1821" i="2"/>
  <c r="C1820" i="2"/>
  <c r="C1819" i="2"/>
  <c r="C1817" i="2"/>
  <c r="C1816" i="2"/>
  <c r="C1815" i="2"/>
  <c r="C1813" i="2"/>
  <c r="C1812" i="2"/>
  <c r="C1811" i="2"/>
  <c r="C1810" i="2"/>
  <c r="C1808" i="2"/>
  <c r="C1807" i="2"/>
  <c r="C1806" i="2"/>
  <c r="C1805" i="2"/>
  <c r="C1803" i="2"/>
  <c r="C1802" i="2"/>
  <c r="C1801" i="2"/>
  <c r="C1800" i="2"/>
  <c r="C1798" i="2"/>
  <c r="C1797" i="2"/>
  <c r="C1796" i="2"/>
  <c r="C1795" i="2"/>
  <c r="C1794" i="2"/>
  <c r="C1792" i="2"/>
  <c r="C1791" i="2"/>
  <c r="C1790" i="2"/>
  <c r="C1789" i="2"/>
  <c r="C1788" i="2"/>
  <c r="C1787" i="2"/>
  <c r="C1785" i="2"/>
  <c r="C1784" i="2"/>
  <c r="C1783" i="2"/>
  <c r="C1782" i="2"/>
  <c r="C1777" i="2"/>
  <c r="C1776" i="2"/>
  <c r="C1775" i="2"/>
  <c r="C1774" i="2"/>
  <c r="C1773" i="2"/>
  <c r="C1772" i="2"/>
  <c r="C1771" i="2"/>
  <c r="C1769" i="2"/>
  <c r="C1766" i="2"/>
  <c r="C1765" i="2"/>
  <c r="C1764" i="2"/>
  <c r="C1763" i="2"/>
  <c r="C1762" i="2"/>
  <c r="C1760" i="2"/>
  <c r="C1757" i="2"/>
  <c r="C1756" i="2"/>
  <c r="C1755" i="2"/>
  <c r="C1754" i="2"/>
  <c r="C1752" i="2"/>
  <c r="C1749" i="2"/>
  <c r="C1748" i="2"/>
  <c r="C1747" i="2"/>
  <c r="C1746" i="2"/>
  <c r="C1745" i="2"/>
  <c r="C1743" i="2"/>
  <c r="C1740" i="2"/>
  <c r="C1739" i="2"/>
  <c r="C1738" i="2"/>
  <c r="C1737" i="2"/>
  <c r="C1735" i="2"/>
  <c r="C1734" i="2"/>
  <c r="C1733" i="2"/>
  <c r="C1732" i="2"/>
  <c r="C1730" i="2"/>
  <c r="C1729" i="2"/>
  <c r="C1728" i="2"/>
  <c r="C1727" i="2"/>
  <c r="C1725" i="2"/>
  <c r="C1722" i="2"/>
  <c r="C1721" i="2"/>
  <c r="C1720" i="2"/>
  <c r="C1719" i="2"/>
  <c r="C1718" i="2"/>
  <c r="C1716" i="2"/>
  <c r="C1713" i="2"/>
  <c r="C1712" i="2"/>
  <c r="C1711" i="2"/>
  <c r="C1710" i="2"/>
  <c r="C1708" i="2"/>
  <c r="C1705" i="2"/>
  <c r="C1704" i="2"/>
  <c r="C1703" i="2"/>
  <c r="C1702" i="2"/>
  <c r="C1701" i="2"/>
  <c r="C1699" i="2"/>
  <c r="C1696" i="2"/>
  <c r="C1695" i="2"/>
  <c r="C1694" i="2"/>
  <c r="C1693" i="2"/>
  <c r="C1691" i="2"/>
  <c r="C1688" i="2"/>
  <c r="C1687" i="2"/>
  <c r="C1686" i="2"/>
  <c r="C1685" i="2"/>
  <c r="C1684" i="2"/>
  <c r="C1682" i="2"/>
  <c r="C1679" i="2"/>
  <c r="C1678" i="2"/>
  <c r="C1677" i="2"/>
  <c r="C1676" i="2"/>
  <c r="C1674" i="2"/>
  <c r="C1673" i="2"/>
  <c r="C1672" i="2"/>
  <c r="C1670" i="2"/>
  <c r="C1669" i="2"/>
  <c r="C1668" i="2"/>
  <c r="C1667" i="2"/>
  <c r="C1665" i="2"/>
  <c r="C1664" i="2"/>
  <c r="C1663" i="2"/>
  <c r="C1662" i="2"/>
  <c r="C1660" i="2"/>
  <c r="C1659" i="2"/>
  <c r="C1658" i="2"/>
  <c r="C1656" i="2"/>
  <c r="C1655" i="2"/>
  <c r="C1654" i="2"/>
  <c r="C1653" i="2"/>
  <c r="C1652" i="2"/>
  <c r="C1647" i="2"/>
  <c r="C1646" i="2"/>
  <c r="C1645" i="2"/>
  <c r="C1642" i="2"/>
  <c r="C1641" i="2"/>
  <c r="C1640" i="2"/>
  <c r="C1637" i="2"/>
  <c r="C1634" i="2"/>
  <c r="C1633" i="2"/>
  <c r="C1632" i="2"/>
  <c r="C1630" i="2"/>
  <c r="C1627" i="2"/>
  <c r="C1626" i="2"/>
  <c r="C1625" i="2"/>
  <c r="C1624" i="2"/>
  <c r="C1623" i="2"/>
  <c r="C1622" i="2"/>
  <c r="C1620" i="2"/>
  <c r="C1617" i="2"/>
  <c r="C1616" i="2"/>
  <c r="C1615" i="2"/>
  <c r="C1614" i="2"/>
  <c r="C1613" i="2"/>
  <c r="C1612" i="2"/>
  <c r="C1610" i="2"/>
  <c r="C1607" i="2"/>
  <c r="C1606" i="2"/>
  <c r="C1605" i="2"/>
  <c r="C1604" i="2"/>
  <c r="C1603" i="2"/>
  <c r="C1602" i="2"/>
  <c r="C1600" i="2"/>
  <c r="C1597" i="2"/>
  <c r="C1596" i="2"/>
  <c r="C1595" i="2"/>
  <c r="C1594" i="2"/>
  <c r="C1593" i="2"/>
  <c r="C1592" i="2"/>
  <c r="C1590" i="2"/>
  <c r="C1587" i="2"/>
  <c r="C1586" i="2"/>
  <c r="C1585" i="2"/>
  <c r="C1584" i="2"/>
  <c r="C1583" i="2"/>
  <c r="C1582" i="2"/>
  <c r="C1580" i="2"/>
  <c r="C1577" i="2"/>
  <c r="C1576" i="2"/>
  <c r="C1575" i="2"/>
  <c r="C1574" i="2"/>
  <c r="C1573" i="2"/>
  <c r="C1572" i="2"/>
  <c r="C1570" i="2"/>
  <c r="C1567" i="2"/>
  <c r="C1566" i="2"/>
  <c r="C1565" i="2"/>
  <c r="C1564" i="2"/>
  <c r="C1563" i="2"/>
  <c r="C1562" i="2"/>
  <c r="C1560" i="2"/>
  <c r="C1559" i="2"/>
  <c r="C1558" i="2"/>
  <c r="C1556" i="2"/>
  <c r="C1554" i="2"/>
  <c r="C1553" i="2"/>
  <c r="C1551" i="2"/>
  <c r="C1550" i="2"/>
  <c r="C1549" i="2"/>
  <c r="C1547" i="2"/>
  <c r="C1546" i="2"/>
  <c r="C1543" i="2"/>
  <c r="C1541" i="2"/>
  <c r="C1540" i="2"/>
  <c r="C1539" i="2"/>
  <c r="C1537" i="2"/>
  <c r="C1536" i="2"/>
  <c r="C1535" i="2"/>
  <c r="C1534" i="2"/>
  <c r="C1533" i="2"/>
  <c r="C1531" i="2"/>
  <c r="C1529" i="2"/>
  <c r="C1528" i="2"/>
  <c r="C1526" i="2"/>
  <c r="C1524" i="2"/>
  <c r="C1523" i="2"/>
  <c r="C1522" i="2"/>
  <c r="C1520" i="2"/>
  <c r="C1518" i="2"/>
  <c r="C1517" i="2"/>
  <c r="C1516" i="2"/>
  <c r="C1514" i="2"/>
  <c r="C1512" i="2"/>
  <c r="C1511" i="2"/>
  <c r="C1510" i="2"/>
  <c r="C1508" i="2"/>
  <c r="C1507" i="2"/>
  <c r="C1506" i="2"/>
  <c r="C1505" i="2"/>
  <c r="C1504" i="2"/>
  <c r="C1502" i="2"/>
  <c r="C1501" i="2"/>
  <c r="C1500" i="2"/>
  <c r="C1499" i="2"/>
  <c r="C1498" i="2"/>
  <c r="C1496" i="2"/>
  <c r="C1495" i="2"/>
  <c r="C1494" i="2"/>
  <c r="C1493" i="2"/>
  <c r="C1492" i="2"/>
  <c r="C1491" i="2"/>
  <c r="C1489" i="2"/>
  <c r="C1488" i="2"/>
  <c r="C1487" i="2"/>
  <c r="C1486" i="2"/>
  <c r="C1485" i="2"/>
  <c r="C1484" i="2"/>
  <c r="C1482" i="2"/>
  <c r="C1481" i="2"/>
  <c r="C1480" i="2"/>
  <c r="C1479" i="2"/>
  <c r="C1478" i="2"/>
  <c r="C1476" i="2"/>
  <c r="C1474" i="2"/>
  <c r="C1473" i="2"/>
  <c r="C1472" i="2"/>
  <c r="C1470" i="2"/>
  <c r="C1469" i="2"/>
  <c r="C1468" i="2"/>
  <c r="C1467" i="2"/>
  <c r="C1466" i="2"/>
  <c r="C1464" i="2"/>
  <c r="C1463" i="2"/>
  <c r="C1462" i="2"/>
  <c r="C1461" i="2"/>
  <c r="C1460" i="2"/>
  <c r="C1458" i="2"/>
  <c r="C1457" i="2"/>
  <c r="C1456" i="2"/>
  <c r="C1455" i="2"/>
  <c r="C1454" i="2"/>
  <c r="C1452" i="2"/>
  <c r="C1451" i="2"/>
  <c r="C1450" i="2"/>
  <c r="C1449" i="2"/>
  <c r="C1448" i="2"/>
  <c r="C1447" i="2"/>
  <c r="C1445" i="2"/>
  <c r="C1444" i="2"/>
  <c r="C1443" i="2"/>
  <c r="C1442" i="2"/>
  <c r="C1440" i="2"/>
  <c r="C1439" i="2"/>
  <c r="C1438" i="2"/>
  <c r="C1437" i="2"/>
  <c r="C1435" i="2"/>
  <c r="C1434" i="2"/>
  <c r="C1433" i="2"/>
  <c r="C1432" i="2"/>
  <c r="C1431" i="2"/>
  <c r="C1430" i="2"/>
  <c r="C1428" i="2"/>
  <c r="C1427" i="2"/>
  <c r="C1426" i="2"/>
  <c r="C1424" i="2"/>
  <c r="C1423" i="2"/>
  <c r="C1421" i="2"/>
  <c r="C1420" i="2"/>
  <c r="C1419" i="2"/>
  <c r="C1418" i="2"/>
  <c r="C1417" i="2"/>
  <c r="C1415" i="2"/>
  <c r="C1414" i="2"/>
  <c r="C1413" i="2"/>
  <c r="C1412" i="2"/>
  <c r="C1411" i="2"/>
  <c r="C1409" i="2"/>
  <c r="C1408" i="2"/>
  <c r="C1407" i="2"/>
  <c r="C1406" i="2"/>
  <c r="C1405" i="2"/>
  <c r="C1403" i="2"/>
  <c r="C1402" i="2"/>
  <c r="C1401" i="2"/>
  <c r="C1399" i="2"/>
  <c r="C1398" i="2"/>
  <c r="C1397" i="2"/>
  <c r="C1396" i="2"/>
  <c r="C1395" i="2"/>
  <c r="C1393" i="2"/>
  <c r="C1392" i="2"/>
  <c r="C1391" i="2"/>
  <c r="C1390" i="2"/>
  <c r="C1389" i="2"/>
  <c r="C1387" i="2"/>
  <c r="C1386" i="2"/>
  <c r="C1385" i="2"/>
  <c r="C1384" i="2"/>
  <c r="C1383" i="2"/>
  <c r="C1381" i="2"/>
  <c r="C1380" i="2"/>
  <c r="C1379" i="2"/>
  <c r="C1378" i="2"/>
  <c r="C1377" i="2"/>
  <c r="C1376" i="2"/>
  <c r="C1374" i="2"/>
  <c r="C1373" i="2"/>
  <c r="C1372" i="2"/>
  <c r="C1371" i="2"/>
  <c r="C1370" i="2"/>
  <c r="C1369" i="2"/>
  <c r="C1367" i="2"/>
  <c r="C1366" i="2"/>
  <c r="C1365" i="2"/>
  <c r="C1364" i="2"/>
  <c r="C1363" i="2"/>
  <c r="C1361" i="2"/>
  <c r="C1360" i="2"/>
  <c r="C1359" i="2"/>
  <c r="C1358" i="2"/>
  <c r="C1357" i="2"/>
  <c r="C1356" i="2"/>
  <c r="C1354" i="2"/>
  <c r="C1353" i="2"/>
  <c r="C1352" i="2"/>
  <c r="C1351" i="2"/>
  <c r="C1350" i="2"/>
  <c r="C1349" i="2"/>
  <c r="C1347" i="2"/>
  <c r="C1346" i="2"/>
  <c r="C1345" i="2"/>
  <c r="C1344" i="2"/>
  <c r="C1343" i="2"/>
  <c r="C1342" i="2"/>
  <c r="C1340" i="2"/>
  <c r="C1339" i="2"/>
  <c r="C1338" i="2"/>
  <c r="C1337" i="2"/>
  <c r="C1335" i="2"/>
  <c r="C1334" i="2"/>
  <c r="C1333" i="2"/>
  <c r="C1331" i="2"/>
  <c r="C1330" i="2"/>
  <c r="C1329" i="2"/>
  <c r="C1328" i="2"/>
  <c r="C1327" i="2"/>
  <c r="C1326" i="2"/>
  <c r="C1324" i="2"/>
  <c r="C1323" i="2"/>
  <c r="C1322" i="2"/>
  <c r="C1321" i="2"/>
  <c r="C1320" i="2"/>
  <c r="C1319" i="2"/>
  <c r="C1318" i="2"/>
  <c r="C1317" i="2"/>
  <c r="C1315" i="2"/>
  <c r="C1314" i="2"/>
  <c r="C1313" i="2"/>
  <c r="C1312" i="2"/>
  <c r="C1311" i="2"/>
  <c r="C1310" i="2"/>
  <c r="C1308" i="2"/>
  <c r="C1307" i="2"/>
  <c r="C1306" i="2"/>
  <c r="C1305" i="2"/>
  <c r="C1303" i="2"/>
  <c r="C1302" i="2"/>
  <c r="C1301" i="2"/>
  <c r="C1300" i="2"/>
  <c r="C1298" i="2"/>
  <c r="C1297" i="2"/>
  <c r="C1296" i="2"/>
  <c r="C1295" i="2"/>
  <c r="C1294" i="2"/>
  <c r="C1293" i="2"/>
  <c r="C1292" i="2"/>
  <c r="C1290" i="2"/>
  <c r="C1289" i="2"/>
  <c r="C1288" i="2"/>
  <c r="C1287" i="2"/>
  <c r="C1286" i="2"/>
  <c r="C1285" i="2"/>
  <c r="C1284" i="2"/>
  <c r="C1283" i="2"/>
  <c r="C1281" i="2"/>
  <c r="C1280" i="2"/>
  <c r="C1279" i="2"/>
  <c r="C1278" i="2"/>
  <c r="C1277" i="2"/>
  <c r="C1276" i="2"/>
  <c r="C1274" i="2"/>
  <c r="C1273" i="2"/>
  <c r="C1272" i="2"/>
  <c r="C1271" i="2"/>
  <c r="C1270" i="2"/>
  <c r="C1269" i="2"/>
  <c r="C1235" i="2"/>
  <c r="C1234" i="2"/>
  <c r="C1233" i="2"/>
  <c r="C1232" i="2"/>
  <c r="C1231" i="2"/>
  <c r="C1230" i="2"/>
  <c r="C1229" i="2"/>
  <c r="C1228" i="2"/>
  <c r="C1227" i="2"/>
  <c r="C1226" i="2"/>
  <c r="C1225" i="2"/>
  <c r="C1224" i="2"/>
  <c r="C1223" i="2"/>
  <c r="C1214" i="2"/>
  <c r="C1213" i="2"/>
  <c r="C1212" i="2"/>
  <c r="C1211" i="2"/>
  <c r="C1210" i="2"/>
  <c r="C1209" i="2"/>
  <c r="C1207" i="2"/>
  <c r="C1206" i="2"/>
  <c r="C1205" i="2"/>
  <c r="C1204" i="2"/>
  <c r="C1203" i="2"/>
  <c r="C1202" i="2"/>
  <c r="C1195" i="2"/>
  <c r="C1194" i="2"/>
  <c r="C1193" i="2"/>
  <c r="C1192" i="2"/>
  <c r="C1190" i="2"/>
  <c r="C1189" i="2"/>
  <c r="C1188" i="2"/>
  <c r="C1187" i="2"/>
  <c r="C1186" i="2"/>
  <c r="C1185" i="2"/>
  <c r="C1183" i="2"/>
  <c r="C1182" i="2"/>
  <c r="C1181" i="2"/>
  <c r="C1180" i="2"/>
  <c r="C1179" i="2"/>
  <c r="C1178" i="2"/>
  <c r="C1176" i="2"/>
  <c r="C1175" i="2"/>
  <c r="C1174" i="2"/>
  <c r="C1173" i="2"/>
  <c r="C1172" i="2"/>
  <c r="C1171" i="2"/>
  <c r="C1158" i="2"/>
  <c r="C1157" i="2"/>
  <c r="C1156" i="2"/>
  <c r="C1155" i="2"/>
  <c r="C1154" i="2"/>
  <c r="C1153" i="2"/>
  <c r="C1152" i="2"/>
  <c r="C1151" i="2"/>
  <c r="C1150" i="2"/>
  <c r="C1149" i="2"/>
  <c r="C1148" i="2"/>
  <c r="C1147" i="2"/>
  <c r="C1146" i="2"/>
  <c r="C1145" i="2"/>
  <c r="C1143" i="2"/>
  <c r="C1142" i="2"/>
  <c r="C1141" i="2"/>
  <c r="C1140" i="2"/>
  <c r="C1139" i="2"/>
  <c r="C1138" i="2"/>
  <c r="C1137" i="2"/>
  <c r="C1136" i="2"/>
  <c r="C1135" i="2"/>
  <c r="C1133" i="2"/>
  <c r="C1132" i="2"/>
  <c r="C1131" i="2"/>
  <c r="C1129" i="2"/>
  <c r="C1128" i="2"/>
  <c r="C1127" i="2"/>
  <c r="C1126" i="2"/>
  <c r="C1124" i="2"/>
  <c r="C1123" i="2"/>
  <c r="C1122" i="2"/>
  <c r="C1120" i="2"/>
  <c r="C1119" i="2"/>
  <c r="C1118" i="2"/>
  <c r="C1117" i="2"/>
  <c r="C1116" i="2"/>
  <c r="C1114" i="2"/>
  <c r="C1113" i="2"/>
  <c r="C1112" i="2"/>
  <c r="C1111" i="2"/>
  <c r="C1109" i="2"/>
  <c r="C1080" i="2"/>
  <c r="C1078" i="2"/>
  <c r="C1077" i="2"/>
  <c r="C1075" i="2"/>
  <c r="C1073" i="2"/>
  <c r="C1072" i="2"/>
  <c r="C1071" i="2"/>
  <c r="C1069" i="2"/>
  <c r="C1068" i="2"/>
  <c r="C1067" i="2"/>
  <c r="C1066" i="2"/>
  <c r="C1064" i="2"/>
  <c r="C1063" i="2"/>
  <c r="C1062" i="2"/>
  <c r="C1061" i="2"/>
  <c r="C1060" i="2"/>
  <c r="C1058" i="2"/>
  <c r="C1057" i="2"/>
  <c r="C1056" i="2"/>
  <c r="C1054" i="2"/>
  <c r="C1053" i="2"/>
  <c r="C1052" i="2"/>
  <c r="C1051" i="2"/>
  <c r="C1050" i="2"/>
  <c r="C1049" i="2"/>
  <c r="C1047" i="2"/>
  <c r="C1046" i="2"/>
  <c r="C1045" i="2"/>
  <c r="C1044" i="2"/>
  <c r="C1043" i="2"/>
  <c r="C1042" i="2"/>
  <c r="C1040" i="2"/>
  <c r="C1039" i="2"/>
  <c r="C1037" i="2"/>
  <c r="C1035" i="2"/>
  <c r="C1034" i="2"/>
  <c r="C1033" i="2"/>
  <c r="C1032" i="2"/>
  <c r="C1031" i="2"/>
  <c r="C1030" i="2"/>
  <c r="C1029" i="2"/>
  <c r="C1027" i="2"/>
  <c r="C1026" i="2"/>
  <c r="C1025" i="2"/>
  <c r="C1024" i="2"/>
  <c r="C1023" i="2"/>
  <c r="C1022" i="2"/>
  <c r="C1021" i="2"/>
  <c r="C1019" i="2"/>
  <c r="C1018" i="2"/>
  <c r="C1017" i="2"/>
  <c r="C1016" i="2"/>
  <c r="C1015" i="2"/>
  <c r="C1014" i="2"/>
  <c r="C1013" i="2"/>
  <c r="C1011" i="2"/>
  <c r="C1010" i="2"/>
  <c r="C1009" i="2"/>
  <c r="C1008" i="2"/>
  <c r="C1007" i="2"/>
  <c r="C1006" i="2"/>
  <c r="C1005" i="2"/>
  <c r="C1003" i="2"/>
  <c r="C1002" i="2"/>
  <c r="C1001" i="2"/>
  <c r="C1000" i="2"/>
  <c r="C999" i="2"/>
  <c r="C998" i="2"/>
  <c r="C997" i="2"/>
  <c r="C995" i="2"/>
  <c r="C994" i="2"/>
  <c r="C993" i="2"/>
  <c r="C992" i="2"/>
  <c r="C991" i="2"/>
  <c r="C990" i="2"/>
  <c r="C972" i="2"/>
  <c r="C971" i="2"/>
  <c r="C970" i="2"/>
  <c r="C969" i="2"/>
  <c r="C968" i="2"/>
  <c r="C967" i="2"/>
  <c r="C966" i="2"/>
  <c r="C964" i="2"/>
  <c r="C963" i="2"/>
  <c r="C962" i="2"/>
  <c r="C961" i="2"/>
  <c r="C960" i="2"/>
  <c r="C959" i="2"/>
  <c r="C958" i="2"/>
  <c r="C956" i="2"/>
  <c r="C955" i="2"/>
  <c r="C954" i="2"/>
  <c r="C953" i="2"/>
  <c r="C952" i="2"/>
  <c r="C950" i="2"/>
  <c r="C948" i="2"/>
  <c r="C947" i="2"/>
  <c r="C946" i="2"/>
  <c r="C945" i="2"/>
  <c r="C944" i="2"/>
  <c r="C943" i="2"/>
  <c r="C942" i="2"/>
  <c r="C941" i="2"/>
  <c r="C940" i="2"/>
  <c r="C938" i="2"/>
  <c r="C937" i="2"/>
  <c r="C936" i="2"/>
  <c r="C935" i="2"/>
  <c r="C934" i="2"/>
  <c r="C933" i="2"/>
  <c r="C932" i="2"/>
  <c r="C930" i="2"/>
  <c r="C929" i="2"/>
  <c r="C928" i="2"/>
  <c r="C927" i="2"/>
  <c r="C926" i="2"/>
  <c r="C925" i="2"/>
  <c r="C924" i="2"/>
  <c r="C923" i="2"/>
  <c r="C911" i="2"/>
  <c r="C910" i="2"/>
  <c r="C909" i="2"/>
  <c r="C908" i="2"/>
  <c r="C907" i="2"/>
  <c r="C906" i="2"/>
  <c r="C905" i="2"/>
  <c r="C904" i="2"/>
  <c r="C903" i="2"/>
  <c r="C901" i="2"/>
  <c r="C900" i="2"/>
  <c r="C899" i="2"/>
  <c r="C898" i="2"/>
  <c r="C897" i="2"/>
  <c r="C896" i="2"/>
  <c r="C895" i="2"/>
  <c r="C894" i="2"/>
  <c r="C893" i="2"/>
  <c r="C891" i="2"/>
  <c r="C890" i="2"/>
  <c r="C889" i="2"/>
  <c r="C888" i="2"/>
  <c r="C887" i="2"/>
  <c r="C886" i="2"/>
  <c r="C885" i="2"/>
  <c r="C884" i="2"/>
  <c r="C883" i="2"/>
  <c r="C881" i="2"/>
  <c r="C880" i="2"/>
  <c r="C879" i="2"/>
  <c r="C878" i="2"/>
  <c r="C877" i="2"/>
  <c r="C876" i="2"/>
  <c r="C875" i="2"/>
  <c r="C874" i="2"/>
  <c r="C873" i="2"/>
  <c r="C872" i="2"/>
  <c r="C871" i="2"/>
  <c r="C870" i="2"/>
  <c r="C869" i="2"/>
  <c r="C868" i="2"/>
  <c r="C867" i="2"/>
  <c r="C866" i="2"/>
  <c r="C864" i="2"/>
  <c r="C863" i="2"/>
  <c r="C862" i="2"/>
  <c r="C861" i="2"/>
  <c r="C860" i="2"/>
  <c r="C859" i="2"/>
  <c r="C858" i="2"/>
  <c r="C857" i="2"/>
  <c r="C856" i="2"/>
  <c r="C855" i="2"/>
  <c r="C854" i="2"/>
  <c r="C853" i="2"/>
  <c r="C852" i="2"/>
  <c r="C851" i="2"/>
  <c r="C850" i="2"/>
  <c r="C849" i="2"/>
  <c r="C848" i="2"/>
  <c r="C847" i="2"/>
  <c r="C846" i="2"/>
  <c r="C844" i="2"/>
  <c r="C843" i="2"/>
  <c r="C842" i="2"/>
  <c r="C841" i="2"/>
  <c r="C840" i="2"/>
  <c r="C839" i="2"/>
  <c r="C838" i="2"/>
  <c r="C837" i="2"/>
  <c r="C836" i="2"/>
  <c r="C835" i="2"/>
  <c r="C834" i="2"/>
  <c r="C833" i="2"/>
  <c r="C832" i="2"/>
  <c r="C831" i="2"/>
  <c r="C830" i="2"/>
  <c r="C829" i="2"/>
  <c r="C828" i="2"/>
  <c r="C827" i="2"/>
  <c r="C826" i="2"/>
  <c r="C824" i="2"/>
  <c r="C823" i="2"/>
  <c r="C822" i="2"/>
  <c r="C821" i="2"/>
  <c r="C820" i="2"/>
  <c r="C818" i="2"/>
  <c r="C817" i="2"/>
  <c r="C816" i="2"/>
  <c r="C815" i="2"/>
  <c r="C814" i="2"/>
  <c r="C813" i="2"/>
  <c r="C812" i="2"/>
  <c r="C792" i="2"/>
  <c r="C791" i="2"/>
  <c r="C790" i="2"/>
  <c r="C788" i="2"/>
  <c r="C787" i="2"/>
  <c r="C786" i="2"/>
  <c r="C785" i="2"/>
  <c r="C784" i="2"/>
  <c r="C783" i="2"/>
  <c r="C781" i="2"/>
  <c r="C780" i="2"/>
  <c r="C777" i="2"/>
  <c r="C776" i="2"/>
  <c r="C775" i="2"/>
  <c r="C773" i="2"/>
  <c r="C772" i="2"/>
  <c r="C771" i="2"/>
  <c r="C770" i="2"/>
  <c r="C769" i="2"/>
  <c r="C768" i="2"/>
  <c r="C767" i="2"/>
  <c r="C765" i="2"/>
  <c r="C764" i="2"/>
  <c r="C763" i="2"/>
  <c r="C762" i="2"/>
  <c r="C761" i="2"/>
  <c r="C760" i="2"/>
  <c r="C759" i="2"/>
  <c r="C757" i="2"/>
  <c r="C755" i="2"/>
  <c r="C754" i="2"/>
  <c r="C753" i="2"/>
  <c r="C752" i="2"/>
  <c r="C751" i="2"/>
  <c r="C749" i="2"/>
  <c r="C748" i="2"/>
  <c r="C747" i="2"/>
  <c r="C746" i="2"/>
  <c r="C744" i="2"/>
  <c r="C743" i="2"/>
  <c r="C742" i="2"/>
  <c r="C741" i="2"/>
  <c r="C739" i="2"/>
  <c r="C735" i="2"/>
  <c r="C734" i="2"/>
  <c r="C733" i="2"/>
  <c r="C731" i="2"/>
  <c r="C727" i="2"/>
  <c r="C726" i="2"/>
  <c r="C725" i="2"/>
  <c r="C723" i="2"/>
  <c r="C722" i="2"/>
  <c r="C721" i="2"/>
  <c r="C720" i="2"/>
  <c r="C719" i="2"/>
  <c r="C718" i="2"/>
  <c r="C717" i="2"/>
  <c r="C715" i="2"/>
  <c r="C714" i="2"/>
  <c r="C713" i="2"/>
  <c r="C712" i="2"/>
  <c r="C711" i="2"/>
  <c r="C710" i="2"/>
  <c r="C709" i="2"/>
  <c r="C707" i="2"/>
  <c r="C706" i="2"/>
  <c r="C705" i="2"/>
  <c r="C704" i="2"/>
  <c r="C703" i="2"/>
  <c r="C702" i="2"/>
  <c r="C701" i="2"/>
  <c r="C699" i="2"/>
  <c r="C698" i="2"/>
  <c r="C697" i="2"/>
  <c r="C696" i="2"/>
  <c r="C695" i="2"/>
  <c r="C694" i="2"/>
  <c r="C693" i="2"/>
  <c r="C691" i="2"/>
  <c r="C690" i="2"/>
  <c r="C689" i="2"/>
  <c r="C688" i="2"/>
  <c r="C687" i="2"/>
  <c r="C686" i="2"/>
  <c r="C684" i="2"/>
  <c r="C682" i="2"/>
  <c r="C681" i="2"/>
  <c r="C680" i="2"/>
  <c r="C679" i="2"/>
  <c r="C678" i="2"/>
  <c r="C677" i="2"/>
  <c r="C675" i="2"/>
  <c r="C673" i="2"/>
  <c r="C672" i="2"/>
  <c r="C671" i="2"/>
  <c r="C670" i="2"/>
  <c r="C669" i="2"/>
  <c r="C668" i="2"/>
  <c r="C667" i="2"/>
  <c r="C666" i="2"/>
  <c r="C664" i="2"/>
  <c r="C663" i="2"/>
  <c r="C662" i="2"/>
  <c r="C661" i="2"/>
  <c r="C660" i="2"/>
  <c r="C659" i="2"/>
  <c r="C658" i="2"/>
  <c r="C656" i="2"/>
  <c r="C655" i="2"/>
  <c r="C654" i="2"/>
  <c r="C653" i="2"/>
  <c r="C652" i="2"/>
  <c r="C651" i="2"/>
  <c r="C650" i="2"/>
  <c r="C648" i="2"/>
  <c r="C647" i="2"/>
  <c r="C646" i="2"/>
  <c r="C645" i="2"/>
  <c r="C644" i="2"/>
  <c r="C643" i="2"/>
  <c r="C642" i="2"/>
  <c r="C640" i="2"/>
  <c r="C639" i="2"/>
  <c r="C638" i="2"/>
  <c r="C637" i="2"/>
  <c r="C635" i="2"/>
  <c r="C634" i="2"/>
  <c r="C633" i="2"/>
  <c r="C632" i="2"/>
  <c r="C631" i="2"/>
  <c r="C630" i="2"/>
  <c r="C628" i="2"/>
  <c r="C627" i="2"/>
  <c r="C626" i="2"/>
  <c r="C624" i="2"/>
  <c r="C623" i="2"/>
  <c r="C622" i="2"/>
  <c r="C621" i="2"/>
  <c r="C619" i="2"/>
  <c r="C618" i="2"/>
  <c r="C617" i="2"/>
  <c r="C616" i="2"/>
  <c r="C614" i="2"/>
  <c r="C613" i="2"/>
  <c r="C612" i="2"/>
  <c r="C611" i="2"/>
  <c r="C610" i="2"/>
  <c r="C609" i="2"/>
  <c r="C607" i="2"/>
  <c r="C606" i="2"/>
  <c r="C605" i="2"/>
  <c r="C604" i="2"/>
  <c r="C603" i="2"/>
  <c r="C602" i="2"/>
  <c r="C600" i="2"/>
  <c r="C599" i="2"/>
  <c r="C598" i="2"/>
  <c r="C597" i="2"/>
  <c r="C596" i="2"/>
  <c r="C595" i="2"/>
  <c r="C586" i="2"/>
  <c r="C585" i="2"/>
  <c r="C584" i="2"/>
  <c r="C583" i="2"/>
  <c r="C582" i="2"/>
  <c r="C581" i="2"/>
  <c r="C580" i="2"/>
  <c r="C578" i="2"/>
  <c r="C577" i="2"/>
  <c r="C576" i="2"/>
  <c r="C575" i="2"/>
  <c r="C574" i="2"/>
  <c r="C573" i="2"/>
  <c r="C572" i="2"/>
  <c r="C570" i="2"/>
  <c r="C569" i="2"/>
  <c r="C568" i="2"/>
  <c r="C567" i="2"/>
  <c r="C566" i="2"/>
  <c r="C565" i="2"/>
  <c r="C564" i="2"/>
  <c r="C562" i="2"/>
  <c r="C561" i="2"/>
  <c r="C560" i="2"/>
  <c r="C559" i="2"/>
  <c r="C558" i="2"/>
  <c r="C557" i="2"/>
  <c r="C555" i="2"/>
  <c r="C554" i="2"/>
  <c r="C553" i="2"/>
  <c r="C552" i="2"/>
  <c r="C551" i="2"/>
  <c r="C550" i="2"/>
  <c r="C548" i="2"/>
  <c r="C547" i="2"/>
  <c r="C546" i="2"/>
  <c r="C545" i="2"/>
  <c r="C544" i="2"/>
  <c r="C543" i="2"/>
  <c r="C541" i="2"/>
  <c r="C540" i="2"/>
  <c r="C539" i="2"/>
  <c r="C538" i="2"/>
  <c r="C537" i="2"/>
  <c r="C536" i="2"/>
  <c r="C535" i="2"/>
  <c r="C534" i="2"/>
  <c r="C533" i="2"/>
  <c r="C532" i="2"/>
  <c r="C530" i="2"/>
  <c r="C529" i="2"/>
  <c r="C528" i="2"/>
  <c r="C527" i="2"/>
  <c r="C525" i="2"/>
  <c r="C524" i="2"/>
  <c r="C523" i="2"/>
  <c r="C522" i="2"/>
  <c r="C520" i="2"/>
  <c r="C517" i="2"/>
  <c r="C516" i="2"/>
  <c r="C506" i="2"/>
  <c r="C505" i="2"/>
  <c r="C504" i="2"/>
  <c r="C503" i="2"/>
  <c r="C502" i="2"/>
  <c r="C501" i="2"/>
  <c r="C500" i="2"/>
  <c r="C498" i="2"/>
  <c r="C497" i="2"/>
  <c r="C496" i="2"/>
  <c r="C495" i="2"/>
  <c r="C494" i="2"/>
  <c r="C493" i="2"/>
  <c r="C492" i="2"/>
  <c r="C491" i="2"/>
  <c r="C489" i="2"/>
  <c r="C488" i="2"/>
  <c r="C487" i="2"/>
  <c r="C486" i="2"/>
  <c r="C485" i="2"/>
  <c r="C484" i="2"/>
  <c r="C483" i="2"/>
  <c r="C482" i="2"/>
  <c r="C480" i="2"/>
  <c r="C479" i="2"/>
  <c r="C478" i="2"/>
  <c r="C477" i="2"/>
  <c r="C475" i="2"/>
  <c r="C474" i="2"/>
  <c r="C473" i="2"/>
  <c r="C472" i="2"/>
  <c r="C470" i="2"/>
  <c r="C469" i="2"/>
  <c r="C468" i="2"/>
  <c r="C467" i="2"/>
  <c r="C466" i="2"/>
  <c r="C464" i="2"/>
  <c r="C463" i="2"/>
  <c r="C462" i="2"/>
  <c r="C461" i="2"/>
  <c r="C460" i="2"/>
  <c r="C459" i="2"/>
  <c r="C457" i="2"/>
  <c r="C456" i="2"/>
  <c r="C455" i="2"/>
  <c r="C454" i="2"/>
  <c r="C453" i="2"/>
  <c r="C451" i="2"/>
  <c r="C450" i="2"/>
  <c r="C449" i="2"/>
  <c r="C448" i="2"/>
  <c r="C447" i="2"/>
  <c r="C446" i="2"/>
  <c r="C445" i="2"/>
  <c r="C444" i="2"/>
  <c r="C443" i="2"/>
  <c r="C442" i="2"/>
  <c r="C440" i="2"/>
  <c r="C439" i="2"/>
  <c r="C438" i="2"/>
  <c r="C437" i="2"/>
  <c r="C435" i="2"/>
  <c r="C434" i="2"/>
  <c r="C433" i="2"/>
  <c r="C432" i="2"/>
  <c r="C431" i="2"/>
  <c r="C430" i="2"/>
  <c r="C429" i="2"/>
  <c r="C428" i="2"/>
  <c r="C427" i="2"/>
  <c r="C426" i="2"/>
  <c r="C424" i="2"/>
  <c r="C423" i="2"/>
  <c r="C422" i="2"/>
  <c r="C421" i="2"/>
  <c r="C420" i="2"/>
  <c r="C419" i="2"/>
  <c r="C417" i="2"/>
  <c r="C416" i="2"/>
  <c r="C415" i="2"/>
  <c r="C414" i="2"/>
  <c r="C413" i="2"/>
  <c r="C412" i="2"/>
  <c r="C411" i="2"/>
  <c r="C410" i="2"/>
  <c r="C409" i="2"/>
  <c r="C408" i="2"/>
  <c r="C407" i="2"/>
  <c r="C405" i="2"/>
  <c r="C404" i="2"/>
  <c r="C403" i="2"/>
  <c r="C402" i="2"/>
  <c r="C400" i="2"/>
  <c r="C399" i="2"/>
  <c r="C398" i="2"/>
  <c r="C396" i="2"/>
  <c r="C395" i="2"/>
  <c r="C394" i="2"/>
  <c r="C392" i="2"/>
  <c r="C391" i="2"/>
  <c r="C390" i="2"/>
  <c r="C389" i="2"/>
  <c r="C388" i="2"/>
  <c r="C387" i="2"/>
  <c r="C385" i="2"/>
  <c r="C384" i="2"/>
  <c r="C383" i="2"/>
  <c r="C382" i="2"/>
  <c r="C381" i="2"/>
  <c r="C380" i="2"/>
  <c r="C378" i="2"/>
  <c r="C377" i="2"/>
  <c r="C376" i="2"/>
  <c r="C375" i="2"/>
  <c r="C373" i="2"/>
  <c r="C372" i="2"/>
  <c r="C371" i="2"/>
  <c r="C370" i="2"/>
  <c r="C368" i="2"/>
  <c r="C367" i="2"/>
  <c r="C366" i="2"/>
  <c r="C365" i="2"/>
  <c r="C363" i="2"/>
  <c r="C362" i="2"/>
  <c r="C361" i="2"/>
  <c r="C360" i="2"/>
  <c r="C358" i="2"/>
  <c r="C356" i="2"/>
  <c r="C355" i="2"/>
  <c r="C354" i="2"/>
  <c r="C353" i="2"/>
  <c r="C352" i="2"/>
  <c r="C351" i="2"/>
  <c r="C349" i="2"/>
  <c r="C348" i="2"/>
  <c r="C347" i="2"/>
  <c r="C346" i="2"/>
  <c r="C345" i="2"/>
  <c r="C344" i="2"/>
  <c r="C342" i="2"/>
  <c r="C341" i="2"/>
  <c r="C340" i="2"/>
  <c r="C339" i="2"/>
  <c r="C337" i="2"/>
  <c r="C336" i="2"/>
  <c r="C335" i="2"/>
  <c r="C334" i="2"/>
  <c r="C332" i="2"/>
  <c r="C330" i="2"/>
  <c r="C329" i="2"/>
  <c r="C328" i="2"/>
  <c r="C327" i="2"/>
  <c r="C325" i="2"/>
  <c r="C323" i="2"/>
  <c r="C322" i="2"/>
  <c r="C321" i="2"/>
  <c r="C320" i="2"/>
  <c r="C318" i="2"/>
  <c r="C316" i="2"/>
  <c r="C315" i="2"/>
  <c r="C314" i="2"/>
  <c r="C313" i="2"/>
  <c r="C312" i="2"/>
  <c r="C311" i="2"/>
  <c r="C309" i="2"/>
  <c r="C308" i="2"/>
  <c r="C307" i="2"/>
  <c r="C306" i="2"/>
  <c r="C304" i="2"/>
  <c r="C302" i="2"/>
  <c r="C301" i="2"/>
  <c r="C300" i="2"/>
  <c r="C299" i="2"/>
  <c r="C298" i="2"/>
  <c r="C297" i="2"/>
  <c r="C296" i="2"/>
  <c r="C294" i="2"/>
  <c r="C293" i="2"/>
  <c r="C292" i="2"/>
  <c r="C291" i="2"/>
  <c r="C289" i="2"/>
  <c r="C288" i="2"/>
  <c r="C287" i="2"/>
  <c r="C285" i="2"/>
  <c r="C283" i="2"/>
  <c r="C282" i="2"/>
  <c r="C281" i="2"/>
  <c r="C280" i="2"/>
  <c r="C279" i="2"/>
  <c r="C278" i="2"/>
  <c r="C276" i="2"/>
  <c r="C274" i="2"/>
  <c r="C273" i="2"/>
  <c r="C272" i="2"/>
  <c r="C271" i="2"/>
  <c r="C270" i="2"/>
  <c r="C269" i="2"/>
  <c r="C267" i="2"/>
  <c r="C265" i="2"/>
  <c r="C264" i="2"/>
  <c r="C263" i="2"/>
  <c r="C262" i="2"/>
  <c r="C261" i="2"/>
  <c r="C260" i="2"/>
  <c r="C258" i="2"/>
  <c r="C256" i="2"/>
  <c r="C255" i="2"/>
  <c r="C253" i="2"/>
  <c r="C252" i="2"/>
  <c r="C251" i="2"/>
  <c r="C249" i="2"/>
  <c r="C248" i="2"/>
  <c r="C246" i="2"/>
  <c r="C245" i="2"/>
  <c r="C244" i="2"/>
  <c r="C243" i="2"/>
  <c r="C242" i="2"/>
  <c r="C241" i="2"/>
  <c r="C240" i="2"/>
  <c r="C238" i="2"/>
  <c r="C237" i="2"/>
  <c r="C235" i="2"/>
  <c r="C234" i="2"/>
  <c r="C228" i="2"/>
  <c r="C227" i="2"/>
  <c r="C226" i="2"/>
  <c r="C224" i="2"/>
  <c r="C223" i="2"/>
  <c r="C222" i="2"/>
  <c r="C220" i="2"/>
  <c r="C219" i="2"/>
  <c r="C218" i="2"/>
  <c r="C204" i="2"/>
  <c r="C203" i="2"/>
  <c r="C200" i="2"/>
  <c r="C193" i="2"/>
  <c r="C192" i="2"/>
  <c r="C190" i="2"/>
  <c r="C188" i="2"/>
  <c r="C187" i="2"/>
  <c r="C185" i="2"/>
  <c r="C183" i="2"/>
  <c r="C182" i="2"/>
  <c r="C181" i="2"/>
  <c r="C179" i="2"/>
  <c r="C178" i="2"/>
  <c r="C177" i="2"/>
  <c r="C175" i="2"/>
  <c r="C174" i="2"/>
  <c r="C173" i="2"/>
  <c r="C171" i="2"/>
  <c r="C170" i="2"/>
  <c r="C169" i="2"/>
  <c r="C167" i="2"/>
  <c r="C166" i="2"/>
  <c r="C165" i="2"/>
  <c r="C163" i="2"/>
  <c r="C162" i="2"/>
  <c r="C161" i="2"/>
  <c r="C159" i="2"/>
  <c r="C158" i="2"/>
  <c r="C157" i="2"/>
  <c r="C155" i="2"/>
  <c r="C154" i="2"/>
  <c r="C153" i="2"/>
  <c r="C151" i="2"/>
  <c r="C150" i="2"/>
  <c r="C149" i="2"/>
  <c r="C147" i="2"/>
  <c r="C146" i="2"/>
  <c r="C145" i="2"/>
  <c r="C143" i="2"/>
  <c r="C142" i="2"/>
  <c r="C141" i="2"/>
  <c r="C139" i="2"/>
  <c r="C138" i="2"/>
  <c r="C137" i="2"/>
  <c r="C135" i="2"/>
  <c r="C134" i="2"/>
  <c r="C133" i="2"/>
  <c r="C131" i="2"/>
  <c r="C130" i="2"/>
  <c r="C129" i="2"/>
  <c r="C127" i="2"/>
  <c r="C126" i="2"/>
  <c r="C125" i="2"/>
  <c r="C123" i="2"/>
  <c r="C122" i="2"/>
  <c r="C121" i="2"/>
  <c r="C119" i="2"/>
  <c r="C118" i="2"/>
  <c r="C117" i="2"/>
  <c r="C115" i="2"/>
  <c r="C114" i="2"/>
  <c r="C113" i="2"/>
  <c r="C111" i="2"/>
  <c r="C110" i="2"/>
  <c r="C109" i="2"/>
  <c r="C107" i="2"/>
  <c r="C106" i="2"/>
  <c r="C105" i="2"/>
  <c r="C103" i="2"/>
  <c r="C102" i="2"/>
  <c r="C101" i="2"/>
  <c r="C99" i="2"/>
  <c r="C98" i="2"/>
  <c r="C97" i="2"/>
  <c r="C76" i="2"/>
  <c r="C75" i="2"/>
  <c r="C74" i="2"/>
  <c r="C73" i="2"/>
  <c r="C95" i="2"/>
  <c r="C94" i="2"/>
  <c r="C93" i="2"/>
  <c r="C92" i="2"/>
  <c r="C90" i="2"/>
  <c r="C89" i="2"/>
  <c r="C88" i="2"/>
  <c r="C86" i="2"/>
  <c r="C85" i="2"/>
  <c r="C84" i="2"/>
  <c r="C83" i="2"/>
  <c r="C81" i="2"/>
  <c r="C80" i="2"/>
  <c r="C79" i="2"/>
  <c r="C78" i="2"/>
  <c r="C71" i="2"/>
  <c r="C70" i="2"/>
  <c r="C69" i="2"/>
  <c r="C68" i="2"/>
  <c r="C66" i="2"/>
  <c r="C65" i="2"/>
  <c r="C64" i="2"/>
  <c r="C62" i="2"/>
  <c r="C61" i="2"/>
  <c r="C60" i="2"/>
  <c r="C59" i="2"/>
  <c r="C57" i="2"/>
  <c r="C56" i="2"/>
  <c r="C55" i="2"/>
  <c r="C54" i="2"/>
  <c r="C52" i="2"/>
  <c r="C51" i="2"/>
  <c r="C50" i="2"/>
  <c r="C49" i="2"/>
  <c r="C47" i="2"/>
  <c r="C44" i="2"/>
  <c r="C43" i="2"/>
  <c r="C41" i="2"/>
  <c r="C40" i="2"/>
  <c r="C39" i="2"/>
  <c r="C38" i="2"/>
  <c r="C36" i="2"/>
  <c r="C34" i="2"/>
  <c r="C33" i="2"/>
  <c r="C31" i="2"/>
  <c r="C29" i="2"/>
  <c r="C28" i="2"/>
  <c r="C26" i="2"/>
  <c r="C25" i="2"/>
  <c r="C24" i="2"/>
  <c r="C23" i="2"/>
  <c r="C21" i="2"/>
  <c r="C20" i="2"/>
  <c r="C19" i="2"/>
  <c r="C17" i="2"/>
  <c r="C16" i="2"/>
  <c r="C15" i="2"/>
  <c r="C13" i="2"/>
  <c r="C12" i="2"/>
  <c r="C11" i="2"/>
  <c r="C9" i="2"/>
  <c r="C8" i="2"/>
  <c r="C7" i="2"/>
  <c r="D460" i="1"/>
  <c r="E465" i="1"/>
  <c r="D465" i="1"/>
  <c r="E464" i="1"/>
  <c r="D464" i="1"/>
  <c r="E463" i="1"/>
  <c r="D463" i="1"/>
  <c r="E462" i="1"/>
  <c r="D462" i="1"/>
  <c r="E461" i="1"/>
  <c r="D461" i="1"/>
  <c r="E460" i="1"/>
  <c r="E459" i="1"/>
  <c r="D459" i="1"/>
  <c r="E458" i="1"/>
  <c r="D458" i="1"/>
  <c r="E457" i="1"/>
  <c r="D457" i="1"/>
  <c r="E456" i="1"/>
  <c r="D456" i="1"/>
  <c r="E417" i="1"/>
  <c r="D417" i="1"/>
  <c r="E416" i="1"/>
  <c r="D416" i="1"/>
  <c r="E415" i="1"/>
  <c r="D415" i="1"/>
  <c r="E371" i="1"/>
  <c r="D371" i="1"/>
  <c r="E296" i="1"/>
  <c r="E295" i="1"/>
  <c r="E294" i="1"/>
  <c r="E293" i="1"/>
  <c r="E292" i="1"/>
  <c r="E291" i="1"/>
  <c r="D544" i="2"/>
  <c r="D400" i="2"/>
  <c r="D399" i="2"/>
  <c r="D398" i="2"/>
  <c r="D691" i="2"/>
  <c r="D690" i="2"/>
  <c r="D689" i="2"/>
  <c r="D688" i="2"/>
  <c r="D687" i="2"/>
  <c r="D686" i="2"/>
  <c r="D684" i="2"/>
  <c r="D632" i="2"/>
  <c r="D599" i="2"/>
  <c r="D596" i="2"/>
  <c r="D597" i="2"/>
  <c r="D598" i="2"/>
  <c r="D600" i="2"/>
  <c r="D506" i="2"/>
  <c r="D505" i="2"/>
  <c r="D504" i="2"/>
  <c r="D503" i="2"/>
  <c r="D502" i="2"/>
  <c r="D501" i="2"/>
  <c r="D500" i="2"/>
  <c r="D483" i="2"/>
  <c r="D484" i="2"/>
  <c r="D485" i="2"/>
  <c r="D486" i="2"/>
  <c r="D487" i="2"/>
  <c r="D488" i="2"/>
  <c r="D489" i="2"/>
  <c r="D473" i="2"/>
  <c r="D474" i="2"/>
  <c r="D475" i="2"/>
  <c r="D408" i="2"/>
  <c r="D396" i="2"/>
  <c r="D395" i="2"/>
  <c r="D394" i="2"/>
  <c r="D392" i="2"/>
  <c r="D391" i="2"/>
  <c r="D390" i="2"/>
  <c r="D389" i="2"/>
  <c r="D388" i="2"/>
  <c r="D387" i="2"/>
  <c r="D385" i="2"/>
  <c r="D384" i="2"/>
  <c r="D383" i="2"/>
  <c r="D382" i="2"/>
  <c r="D381" i="2"/>
  <c r="D380" i="2"/>
  <c r="D378" i="2"/>
  <c r="D377" i="2"/>
  <c r="D376" i="2"/>
  <c r="D375" i="2"/>
  <c r="D635" i="2"/>
  <c r="D634" i="2"/>
  <c r="D633" i="2"/>
  <c r="D631" i="2"/>
  <c r="D630" i="2"/>
  <c r="D480" i="2"/>
  <c r="D479" i="2"/>
  <c r="D478" i="2"/>
  <c r="D477" i="2"/>
  <c r="D293" i="2"/>
  <c r="D302" i="2"/>
  <c r="D301" i="2"/>
  <c r="D300" i="2"/>
  <c r="D299" i="2"/>
  <c r="D298" i="2"/>
  <c r="D297" i="2"/>
  <c r="D296" i="2"/>
  <c r="D287" i="2"/>
  <c r="D439" i="1"/>
  <c r="E439" i="1"/>
  <c r="D440" i="1"/>
  <c r="E440" i="1"/>
  <c r="D441" i="1"/>
  <c r="E441" i="1"/>
  <c r="D442" i="1"/>
  <c r="E442" i="1"/>
  <c r="D443" i="1"/>
  <c r="E443" i="1"/>
  <c r="D444" i="1"/>
  <c r="E444" i="1"/>
  <c r="D445" i="1"/>
  <c r="E445" i="1"/>
  <c r="E144" i="1"/>
  <c r="E145" i="1"/>
  <c r="E146" i="1"/>
  <c r="E147" i="1"/>
  <c r="E148" i="1"/>
  <c r="E268" i="1"/>
  <c r="E269" i="1"/>
  <c r="E270" i="1"/>
  <c r="E271" i="1"/>
  <c r="E272" i="1"/>
  <c r="E273" i="1"/>
  <c r="E274" i="1"/>
  <c r="E275" i="1"/>
  <c r="E276" i="1"/>
  <c r="E277" i="1"/>
  <c r="E278" i="1"/>
  <c r="E279" i="1"/>
  <c r="E280" i="1"/>
  <c r="E281" i="1"/>
  <c r="E282" i="1"/>
  <c r="E283" i="1"/>
  <c r="D277" i="1"/>
  <c r="D278" i="1"/>
  <c r="D279" i="1"/>
  <c r="D280" i="1"/>
  <c r="D281" i="1"/>
  <c r="D282" i="1"/>
  <c r="D283" i="1"/>
  <c r="D92" i="1"/>
  <c r="D341" i="2"/>
  <c r="D373" i="2"/>
  <c r="D372" i="2"/>
  <c r="D371" i="2"/>
  <c r="D370" i="2"/>
  <c r="D430" i="2"/>
  <c r="D368" i="2"/>
  <c r="D367" i="2"/>
  <c r="D366" i="2"/>
  <c r="D365" i="2"/>
  <c r="D363" i="2"/>
  <c r="D362" i="2"/>
  <c r="D361" i="2"/>
  <c r="D360" i="2"/>
  <c r="D358" i="2"/>
  <c r="D356" i="2"/>
  <c r="D355" i="2"/>
  <c r="D354" i="2"/>
  <c r="D353" i="2"/>
  <c r="D352" i="2"/>
  <c r="D351" i="2"/>
  <c r="D349" i="2"/>
  <c r="D348" i="2"/>
  <c r="D347" i="2"/>
  <c r="D346" i="2"/>
  <c r="D345" i="2"/>
  <c r="D344" i="2"/>
  <c r="D342" i="2"/>
  <c r="D340" i="2"/>
  <c r="D339" i="2"/>
  <c r="D337" i="2"/>
  <c r="D336" i="2"/>
  <c r="D335" i="2"/>
  <c r="D334" i="2"/>
  <c r="D332" i="2"/>
  <c r="D330" i="2"/>
  <c r="D329" i="2"/>
  <c r="D328" i="2"/>
  <c r="D327" i="2"/>
  <c r="D325" i="2"/>
  <c r="D323" i="2"/>
  <c r="D322" i="2"/>
  <c r="D321" i="2"/>
  <c r="D320" i="2"/>
  <c r="D319" i="2"/>
  <c r="D318" i="2"/>
  <c r="D316" i="2"/>
  <c r="D315" i="2"/>
  <c r="D314" i="2"/>
  <c r="D313" i="2"/>
  <c r="D312" i="2"/>
  <c r="D311" i="2"/>
  <c r="D309" i="2"/>
  <c r="D308" i="2"/>
  <c r="D307" i="2"/>
  <c r="D306" i="2"/>
  <c r="D304" i="2"/>
  <c r="D294" i="2"/>
  <c r="D292" i="2"/>
  <c r="D291" i="2"/>
  <c r="D285" i="2"/>
  <c r="D283" i="2"/>
  <c r="D282" i="2"/>
  <c r="D281" i="2"/>
  <c r="D280" i="2"/>
  <c r="D279" i="2"/>
  <c r="D278" i="2"/>
  <c r="D276" i="2"/>
  <c r="D274" i="2"/>
  <c r="D273" i="2"/>
  <c r="D272" i="2"/>
  <c r="D271" i="2"/>
  <c r="D270" i="2"/>
  <c r="D269" i="2"/>
  <c r="D267" i="2"/>
  <c r="D265" i="2"/>
  <c r="D264" i="2"/>
  <c r="D263" i="2"/>
  <c r="D262" i="2"/>
  <c r="D261" i="2"/>
  <c r="D260" i="2"/>
  <c r="D258" i="2"/>
  <c r="D256" i="2"/>
  <c r="D255" i="2"/>
  <c r="D253" i="2"/>
  <c r="D252" i="2"/>
  <c r="D251" i="2"/>
  <c r="D246" i="2"/>
  <c r="D245" i="2"/>
  <c r="D244" i="2"/>
  <c r="D243" i="2"/>
  <c r="D242" i="2"/>
  <c r="D241" i="2"/>
  <c r="D240" i="2"/>
  <c r="D405" i="2"/>
  <c r="D404" i="2"/>
  <c r="D403" i="2"/>
  <c r="D402" i="2"/>
  <c r="D529" i="2"/>
  <c r="D410" i="2"/>
  <c r="D607" i="2"/>
  <c r="D606" i="2"/>
  <c r="D605" i="2"/>
  <c r="D604" i="2"/>
  <c r="D603" i="2"/>
  <c r="D602" i="2"/>
  <c r="D749" i="2"/>
  <c r="D748" i="2"/>
  <c r="D747" i="2"/>
  <c r="D746" i="2"/>
  <c r="D744" i="2"/>
  <c r="D743" i="2"/>
  <c r="D742" i="2"/>
  <c r="D741" i="2"/>
  <c r="D739" i="2"/>
  <c r="D735" i="2"/>
  <c r="D734" i="2"/>
  <c r="D733" i="2"/>
  <c r="D731" i="2"/>
  <c r="D727" i="2"/>
  <c r="D726" i="2"/>
  <c r="D725" i="2"/>
  <c r="D723" i="2"/>
  <c r="D722" i="2"/>
  <c r="D721" i="2"/>
  <c r="D720" i="2"/>
  <c r="D719" i="2"/>
  <c r="D718" i="2"/>
  <c r="D717" i="2"/>
  <c r="D715" i="2"/>
  <c r="D714" i="2"/>
  <c r="D713" i="2"/>
  <c r="D712" i="2"/>
  <c r="D711" i="2"/>
  <c r="D710" i="2"/>
  <c r="D709" i="2"/>
  <c r="D707" i="2"/>
  <c r="D706" i="2"/>
  <c r="D705" i="2"/>
  <c r="D704" i="2"/>
  <c r="D703" i="2"/>
  <c r="D702" i="2"/>
  <c r="D701" i="2"/>
  <c r="D699" i="2"/>
  <c r="D698" i="2"/>
  <c r="D697" i="2"/>
  <c r="D696" i="2"/>
  <c r="D695" i="2"/>
  <c r="D694" i="2"/>
  <c r="D693" i="2"/>
  <c r="D682" i="2"/>
  <c r="D681" i="2"/>
  <c r="D680" i="2"/>
  <c r="D679" i="2"/>
  <c r="D678" i="2"/>
  <c r="D677" i="2"/>
  <c r="D675" i="2"/>
  <c r="D664" i="2"/>
  <c r="D663" i="2"/>
  <c r="D662" i="2"/>
  <c r="D661" i="2"/>
  <c r="D660" i="2"/>
  <c r="D659" i="2"/>
  <c r="D658" i="2"/>
  <c r="D673" i="2"/>
  <c r="D672" i="2"/>
  <c r="D671" i="2"/>
  <c r="D670" i="2"/>
  <c r="D669" i="2"/>
  <c r="D668" i="2"/>
  <c r="D667" i="2"/>
  <c r="D666" i="2"/>
  <c r="D656" i="2"/>
  <c r="D655" i="2"/>
  <c r="D654" i="2"/>
  <c r="D653" i="2"/>
  <c r="D652" i="2"/>
  <c r="D651" i="2"/>
  <c r="D650" i="2"/>
  <c r="D648" i="2"/>
  <c r="D647" i="2"/>
  <c r="D646" i="2"/>
  <c r="D645" i="2"/>
  <c r="D644" i="2"/>
  <c r="D643" i="2"/>
  <c r="D642" i="2"/>
  <c r="D640" i="2"/>
  <c r="D639" i="2"/>
  <c r="D638" i="2"/>
  <c r="D637" i="2"/>
  <c r="D628" i="2"/>
  <c r="D627" i="2"/>
  <c r="D626" i="2"/>
  <c r="D624" i="2"/>
  <c r="D623" i="2"/>
  <c r="D622" i="2"/>
  <c r="D621" i="2"/>
  <c r="D619" i="2"/>
  <c r="D618" i="2"/>
  <c r="D617" i="2"/>
  <c r="D616" i="2"/>
  <c r="D614" i="2"/>
  <c r="D612" i="2"/>
  <c r="D610" i="2"/>
  <c r="D609" i="2"/>
  <c r="D595" i="2"/>
  <c r="D586" i="2"/>
  <c r="D585" i="2"/>
  <c r="D584" i="2"/>
  <c r="D583" i="2"/>
  <c r="D582" i="2"/>
  <c r="D581" i="2"/>
  <c r="D580" i="2"/>
  <c r="D562" i="2"/>
  <c r="D561" i="2"/>
  <c r="D560" i="2"/>
  <c r="D559" i="2"/>
  <c r="D558" i="2"/>
  <c r="D557" i="2"/>
  <c r="D555" i="2"/>
  <c r="D554" i="2"/>
  <c r="D553" i="2"/>
  <c r="D552" i="2"/>
  <c r="D551" i="2"/>
  <c r="D550" i="2"/>
  <c r="D548" i="2"/>
  <c r="D547" i="2"/>
  <c r="D546" i="2"/>
  <c r="D545" i="2"/>
  <c r="D543" i="2"/>
  <c r="D530" i="2"/>
  <c r="D528" i="2"/>
  <c r="D527" i="2"/>
  <c r="D525" i="2"/>
  <c r="D524" i="2"/>
  <c r="D523" i="2"/>
  <c r="D522" i="2"/>
  <c r="D183" i="2"/>
  <c r="D182" i="2"/>
  <c r="D181" i="2"/>
  <c r="D578" i="2"/>
  <c r="D577" i="2"/>
  <c r="D576" i="2"/>
  <c r="D575" i="2"/>
  <c r="D574" i="2"/>
  <c r="D573" i="2"/>
  <c r="D572" i="2"/>
  <c r="D570" i="2"/>
  <c r="D569" i="2"/>
  <c r="D568" i="2"/>
  <c r="D567" i="2"/>
  <c r="D566" i="2"/>
  <c r="D565" i="2"/>
  <c r="D564" i="2"/>
  <c r="D541" i="2"/>
  <c r="D540" i="2"/>
  <c r="D539" i="2"/>
  <c r="D538" i="2"/>
  <c r="D537" i="2"/>
  <c r="D536" i="2"/>
  <c r="D535" i="2"/>
  <c r="D534" i="2"/>
  <c r="D533" i="2"/>
  <c r="D532" i="2"/>
  <c r="D520" i="2"/>
  <c r="D517" i="2"/>
  <c r="D516" i="2"/>
  <c r="D498" i="2"/>
  <c r="D497" i="2"/>
  <c r="D496" i="2"/>
  <c r="D495" i="2"/>
  <c r="D494" i="2"/>
  <c r="D493" i="2"/>
  <c r="D492" i="2"/>
  <c r="D491" i="2"/>
  <c r="D482" i="2"/>
  <c r="D472" i="2"/>
  <c r="D470" i="2"/>
  <c r="D469" i="2"/>
  <c r="D468" i="2"/>
  <c r="D467" i="2"/>
  <c r="D466" i="2"/>
  <c r="D464" i="2"/>
  <c r="D463" i="2"/>
  <c r="D462" i="2"/>
  <c r="D461" i="2"/>
  <c r="D460" i="2"/>
  <c r="D459" i="2"/>
  <c r="D438" i="2"/>
  <c r="D439" i="2"/>
  <c r="D440" i="2"/>
  <c r="D427" i="2"/>
  <c r="D428" i="2"/>
  <c r="D429" i="2"/>
  <c r="D431" i="2"/>
  <c r="D432" i="2"/>
  <c r="D433" i="2"/>
  <c r="D434" i="2"/>
  <c r="D435" i="2"/>
  <c r="D409" i="2"/>
  <c r="D411" i="2"/>
  <c r="D412" i="2"/>
  <c r="D413" i="2"/>
  <c r="D414" i="2"/>
  <c r="D415" i="2"/>
  <c r="D416" i="2"/>
  <c r="D417" i="2"/>
  <c r="D426" i="2"/>
  <c r="D424" i="2"/>
  <c r="D188" i="2"/>
  <c r="D187" i="2"/>
  <c r="D437" i="2"/>
  <c r="D407" i="2"/>
  <c r="D76" i="2"/>
  <c r="D74" i="2"/>
  <c r="D73" i="2"/>
  <c r="D95" i="2"/>
  <c r="D94" i="2"/>
  <c r="D92" i="2"/>
  <c r="D90" i="2"/>
  <c r="D89" i="2"/>
  <c r="D88" i="2"/>
  <c r="D238" i="2"/>
  <c r="D237" i="2"/>
  <c r="D235" i="2"/>
  <c r="D234" i="2"/>
  <c r="D66" i="2"/>
  <c r="D65" i="2"/>
  <c r="D64" i="2"/>
  <c r="D175" i="2"/>
  <c r="D174" i="2"/>
  <c r="D173" i="2"/>
  <c r="D224" i="2"/>
  <c r="D223" i="2"/>
  <c r="D222" i="2"/>
  <c r="D228" i="2"/>
  <c r="D227" i="2"/>
  <c r="D226" i="2"/>
  <c r="D220" i="2"/>
  <c r="D219" i="2"/>
  <c r="D218" i="2"/>
  <c r="D179" i="2"/>
  <c r="D178" i="2"/>
  <c r="D177" i="2"/>
  <c r="D171" i="2"/>
  <c r="D170" i="2"/>
  <c r="D169" i="2"/>
  <c r="D167" i="2"/>
  <c r="D166" i="2"/>
  <c r="D165" i="2"/>
  <c r="D163" i="2"/>
  <c r="D162" i="2"/>
  <c r="D161" i="2"/>
  <c r="D159" i="2"/>
  <c r="D158" i="2"/>
  <c r="D157" i="2"/>
  <c r="D155" i="2"/>
  <c r="D154" i="2"/>
  <c r="D153" i="2"/>
  <c r="D151" i="2"/>
  <c r="D150" i="2"/>
  <c r="D149" i="2"/>
  <c r="D147" i="2"/>
  <c r="D146" i="2"/>
  <c r="D145" i="2"/>
  <c r="D143" i="2"/>
  <c r="D142" i="2"/>
  <c r="D141" i="2"/>
  <c r="D139" i="2"/>
  <c r="D138" i="2"/>
  <c r="D137" i="2"/>
  <c r="D135" i="2"/>
  <c r="D134" i="2"/>
  <c r="D133" i="2"/>
  <c r="D131" i="2"/>
  <c r="D130" i="2"/>
  <c r="D129" i="2"/>
  <c r="D86" i="2"/>
  <c r="D85" i="2"/>
  <c r="D84" i="2"/>
  <c r="D83" i="2"/>
  <c r="D81" i="2"/>
  <c r="D80" i="2"/>
  <c r="D79" i="2"/>
  <c r="D78" i="2"/>
  <c r="D71" i="2"/>
  <c r="D70" i="2"/>
  <c r="D69" i="2"/>
  <c r="D68" i="2"/>
  <c r="D62" i="2"/>
  <c r="D61" i="2"/>
  <c r="D60" i="2"/>
  <c r="D59" i="2"/>
  <c r="D57" i="2"/>
  <c r="D56" i="2"/>
  <c r="D55" i="2"/>
  <c r="D54" i="2"/>
  <c r="D52" i="2"/>
  <c r="D51" i="2"/>
  <c r="D50" i="2"/>
  <c r="D49" i="2"/>
  <c r="D47" i="2"/>
  <c r="D44" i="2"/>
  <c r="D43" i="2"/>
  <c r="D41" i="2"/>
  <c r="D40" i="2"/>
  <c r="D39" i="2"/>
  <c r="D38" i="2"/>
  <c r="D36" i="2"/>
  <c r="D34" i="2"/>
  <c r="D33" i="2"/>
  <c r="D31" i="2"/>
  <c r="D29" i="2"/>
  <c r="D28" i="2"/>
  <c r="D204" i="2"/>
  <c r="D203" i="2"/>
  <c r="D200" i="2"/>
  <c r="D193" i="2"/>
  <c r="D192" i="2"/>
  <c r="D190" i="2"/>
  <c r="D127" i="2"/>
  <c r="D126" i="2"/>
  <c r="D125" i="2"/>
  <c r="D123" i="2"/>
  <c r="D122" i="2"/>
  <c r="D121" i="2"/>
  <c r="D119" i="2"/>
  <c r="D118" i="2"/>
  <c r="D117" i="2"/>
  <c r="D115" i="2"/>
  <c r="D114" i="2"/>
  <c r="D113" i="2"/>
  <c r="D21" i="2"/>
  <c r="D20" i="2"/>
  <c r="D19" i="2"/>
  <c r="D9" i="2"/>
  <c r="D8" i="2"/>
  <c r="D7" i="2"/>
  <c r="D17" i="2"/>
  <c r="D16" i="2"/>
  <c r="D15" i="2"/>
  <c r="D13" i="2"/>
  <c r="D12" i="2"/>
  <c r="D11" i="2"/>
  <c r="D111" i="2"/>
  <c r="D110" i="2"/>
  <c r="D109" i="2"/>
  <c r="D107" i="2"/>
  <c r="D106" i="2"/>
  <c r="D105" i="2"/>
  <c r="D103" i="2"/>
  <c r="D102" i="2"/>
  <c r="D101" i="2"/>
  <c r="D99" i="2"/>
  <c r="D98" i="2"/>
  <c r="D97" i="2"/>
  <c r="D24" i="2"/>
  <c r="D26" i="2"/>
  <c r="D25" i="2"/>
  <c r="D23" i="2"/>
  <c r="D276" i="1"/>
  <c r="E351" i="1"/>
  <c r="E468" i="1"/>
  <c r="E395" i="1"/>
  <c r="E396" i="1"/>
  <c r="E397" i="1"/>
  <c r="E398" i="1"/>
  <c r="E516" i="1"/>
  <c r="E485" i="1"/>
  <c r="E489" i="1"/>
  <c r="E473" i="1"/>
  <c r="E474" i="1"/>
  <c r="E475" i="1"/>
  <c r="E476" i="1"/>
  <c r="E477" i="1"/>
  <c r="E379" i="1"/>
  <c r="E380" i="1"/>
  <c r="E381" i="1"/>
  <c r="E382" i="1"/>
  <c r="E383" i="1"/>
  <c r="E384" i="1"/>
  <c r="E385" i="1"/>
  <c r="E386" i="1"/>
  <c r="E387" i="1"/>
  <c r="E388" i="1"/>
  <c r="E389" i="1"/>
  <c r="E390" i="1"/>
  <c r="E391" i="1"/>
  <c r="E392" i="1"/>
  <c r="E393" i="1"/>
  <c r="E394" i="1"/>
  <c r="D379" i="1"/>
  <c r="D380" i="1"/>
  <c r="D381" i="1"/>
  <c r="D382" i="1"/>
  <c r="D383" i="1"/>
  <c r="D384" i="1"/>
  <c r="D385" i="1"/>
  <c r="D386" i="1"/>
  <c r="D387" i="1"/>
  <c r="D388" i="1"/>
  <c r="D389" i="1"/>
  <c r="D390" i="1"/>
  <c r="D391" i="1"/>
  <c r="D392" i="1"/>
  <c r="D393" i="1"/>
  <c r="D394" i="1"/>
  <c r="D395" i="1"/>
  <c r="D396" i="1"/>
  <c r="D397" i="1"/>
  <c r="D398" i="1"/>
  <c r="E350" i="1"/>
  <c r="D351" i="1"/>
  <c r="D350" i="1"/>
  <c r="D296" i="1"/>
  <c r="D295" i="1"/>
  <c r="D294" i="1"/>
  <c r="D293" i="1"/>
  <c r="D292" i="1"/>
  <c r="D291" i="1"/>
  <c r="D144" i="1"/>
  <c r="D145" i="1"/>
  <c r="D146" i="1"/>
  <c r="D147" i="1"/>
  <c r="D148" i="1"/>
  <c r="D268" i="1"/>
  <c r="D269" i="1"/>
  <c r="D270" i="1"/>
  <c r="D271" i="1"/>
  <c r="D272" i="1"/>
  <c r="D273" i="1"/>
  <c r="D274" i="1"/>
  <c r="D275" i="1"/>
  <c r="E123" i="1"/>
  <c r="D123" i="1"/>
  <c r="E522" i="1"/>
  <c r="D489" i="1"/>
  <c r="D485" i="1"/>
  <c r="E482" i="1"/>
  <c r="D482" i="1"/>
  <c r="D477" i="1"/>
  <c r="D476" i="1"/>
  <c r="D475" i="1"/>
  <c r="D474" i="1"/>
  <c r="D473" i="1"/>
  <c r="E472" i="1"/>
  <c r="D472" i="1"/>
  <c r="D468" i="1"/>
  <c r="E467" i="1"/>
  <c r="D467" i="1"/>
  <c r="E455" i="1"/>
  <c r="D455" i="1"/>
  <c r="E454" i="1"/>
  <c r="D454" i="1"/>
  <c r="E453" i="1"/>
  <c r="D453" i="1"/>
  <c r="E452" i="1"/>
  <c r="D452" i="1"/>
  <c r="E451" i="1"/>
  <c r="D451" i="1"/>
  <c r="E450" i="1"/>
  <c r="D450" i="1"/>
  <c r="E449" i="1"/>
  <c r="D449" i="1"/>
  <c r="E448" i="1"/>
  <c r="D448" i="1"/>
  <c r="E438" i="1"/>
  <c r="D438" i="1"/>
  <c r="E437" i="1"/>
  <c r="D437" i="1"/>
  <c r="E436" i="1"/>
  <c r="D436" i="1"/>
  <c r="E435" i="1"/>
  <c r="D435" i="1"/>
  <c r="E414" i="1"/>
  <c r="D414" i="1"/>
  <c r="E413" i="1"/>
  <c r="D413" i="1"/>
  <c r="E412" i="1"/>
  <c r="D412" i="1"/>
  <c r="E411" i="1"/>
  <c r="D411" i="1"/>
  <c r="E410" i="1"/>
  <c r="D410" i="1"/>
  <c r="E409" i="1"/>
  <c r="D409" i="1"/>
  <c r="E408" i="1"/>
  <c r="D408" i="1"/>
  <c r="E407" i="1"/>
  <c r="D407" i="1"/>
  <c r="E406" i="1"/>
  <c r="D406" i="1"/>
  <c r="E405" i="1"/>
  <c r="D405" i="1"/>
  <c r="E404" i="1"/>
  <c r="D404" i="1"/>
  <c r="E403" i="1"/>
  <c r="D403" i="1"/>
  <c r="E402" i="1"/>
  <c r="D402" i="1"/>
  <c r="E401" i="1"/>
  <c r="D401" i="1"/>
  <c r="E400" i="1"/>
  <c r="D400" i="1"/>
  <c r="E370" i="1"/>
  <c r="D370" i="1"/>
  <c r="E369" i="1"/>
  <c r="D369" i="1"/>
  <c r="E368" i="1"/>
  <c r="D368" i="1"/>
  <c r="E367" i="1"/>
  <c r="D367" i="1"/>
  <c r="E366" i="1"/>
  <c r="D366" i="1"/>
  <c r="E365" i="1"/>
  <c r="D365" i="1"/>
  <c r="E364" i="1"/>
  <c r="D364" i="1"/>
  <c r="E363" i="1"/>
  <c r="D363" i="1"/>
  <c r="E362" i="1"/>
  <c r="D362" i="1"/>
  <c r="E361" i="1"/>
  <c r="D361" i="1"/>
  <c r="E360" i="1"/>
  <c r="D360" i="1"/>
  <c r="E359" i="1"/>
  <c r="D359" i="1"/>
  <c r="E358" i="1"/>
  <c r="D358" i="1"/>
  <c r="E357" i="1"/>
  <c r="D357" i="1"/>
  <c r="E356" i="1"/>
  <c r="D356" i="1"/>
  <c r="E355" i="1"/>
  <c r="D355" i="1"/>
  <c r="E354" i="1"/>
  <c r="D354" i="1"/>
  <c r="E338" i="1"/>
  <c r="D338" i="1"/>
  <c r="E337" i="1"/>
  <c r="D337" i="1"/>
  <c r="E336" i="1"/>
  <c r="D336" i="1"/>
  <c r="E335" i="1"/>
  <c r="D335" i="1"/>
  <c r="E334" i="1"/>
  <c r="D334" i="1"/>
  <c r="E333" i="1"/>
  <c r="D333" i="1"/>
  <c r="E332" i="1"/>
  <c r="D332" i="1"/>
  <c r="E331" i="1"/>
  <c r="D331" i="1"/>
  <c r="E330" i="1"/>
  <c r="D330" i="1"/>
  <c r="E329" i="1"/>
  <c r="D329" i="1"/>
  <c r="E328" i="1"/>
  <c r="D328" i="1"/>
  <c r="E327" i="1"/>
  <c r="D327" i="1"/>
  <c r="E326" i="1"/>
  <c r="D326" i="1"/>
  <c r="E325" i="1"/>
  <c r="D325" i="1"/>
  <c r="E324" i="1"/>
  <c r="D324" i="1"/>
  <c r="E323" i="1"/>
  <c r="D323" i="1"/>
  <c r="E322" i="1"/>
  <c r="D322" i="1"/>
  <c r="E321" i="1"/>
  <c r="D321" i="1"/>
  <c r="E320" i="1"/>
  <c r="D320" i="1"/>
  <c r="E319" i="1"/>
  <c r="D319" i="1"/>
  <c r="E318" i="1"/>
  <c r="D318" i="1"/>
  <c r="E317" i="1"/>
  <c r="D317" i="1"/>
  <c r="E316" i="1"/>
  <c r="D316" i="1"/>
  <c r="E315" i="1"/>
  <c r="D315" i="1"/>
  <c r="E314" i="1"/>
  <c r="D314" i="1"/>
  <c r="E313" i="1"/>
  <c r="D313" i="1"/>
  <c r="E132" i="1"/>
  <c r="D549" i="18"/>
  <c r="D384" i="18"/>
  <c r="E183" i="18"/>
  <c r="D143" i="18"/>
  <c r="E199" i="18"/>
  <c r="D138" i="18"/>
  <c r="E112" i="18"/>
  <c r="E1755" i="10"/>
  <c r="D161" i="1"/>
  <c r="E1489" i="10"/>
  <c r="E172" i="1"/>
  <c r="L1866" i="10"/>
  <c r="E962" i="10"/>
  <c r="D105" i="1"/>
  <c r="L1320" i="10"/>
  <c r="E198" i="1"/>
  <c r="L2031" i="10"/>
  <c r="D187" i="1"/>
  <c r="L1588" i="10"/>
  <c r="L940" i="10"/>
  <c r="E203" i="1"/>
  <c r="E1998" i="10"/>
  <c r="D171" i="1"/>
  <c r="E1822" i="10"/>
  <c r="E1965" i="10"/>
  <c r="L929" i="10"/>
  <c r="E184" i="1"/>
  <c r="E86" i="1"/>
  <c r="E69" i="1"/>
  <c r="E5" i="1"/>
  <c r="D2577" i="2"/>
  <c r="D2567" i="2"/>
  <c r="C3118" i="2"/>
  <c r="C3004" i="2"/>
  <c r="C2965" i="2"/>
  <c r="D519" i="1"/>
  <c r="C2668" i="2"/>
  <c r="C2604" i="2"/>
  <c r="C2798" i="2"/>
  <c r="C2768" i="2"/>
  <c r="C2738" i="2"/>
  <c r="E491" i="1"/>
  <c r="G2022" i="2"/>
  <c r="H2022" i="2" s="1"/>
  <c r="G248" i="2"/>
  <c r="G2292" i="2"/>
  <c r="G2410" i="2"/>
  <c r="G2438" i="2"/>
  <c r="G363" i="2"/>
  <c r="G1872" i="2"/>
  <c r="G2318" i="2"/>
  <c r="G2343" i="2"/>
  <c r="G2369" i="2"/>
  <c r="G2496" i="2"/>
  <c r="G2278" i="2"/>
  <c r="G2396" i="2"/>
  <c r="G2424" i="2"/>
  <c r="G2452" i="2"/>
  <c r="G297" i="2"/>
  <c r="G1307" i="2"/>
  <c r="G2305" i="2"/>
  <c r="G2330" i="2"/>
  <c r="G2356" i="2"/>
  <c r="G2265" i="2"/>
  <c r="G2382" i="2"/>
  <c r="H2335" i="2" l="1"/>
  <c r="H2597" i="2"/>
  <c r="H2456" i="2"/>
  <c r="C2482" i="2"/>
  <c r="C2468" i="2"/>
  <c r="E358" i="2"/>
  <c r="H358" i="2" s="1"/>
  <c r="E182" i="18"/>
  <c r="E174" i="1"/>
  <c r="D174" i="1"/>
  <c r="D182" i="18"/>
  <c r="E1711" i="10"/>
  <c r="L1711" i="10"/>
  <c r="C3287" i="2"/>
  <c r="L352" i="10"/>
  <c r="E352" i="10"/>
  <c r="D43" i="18"/>
  <c r="E35" i="1"/>
  <c r="E43" i="18"/>
  <c r="D35" i="1"/>
  <c r="G3272" i="2"/>
  <c r="H3272" i="2" s="1"/>
  <c r="H3271" i="2" s="1"/>
  <c r="F35" i="1" s="1"/>
  <c r="G3264" i="2"/>
  <c r="H3264" i="2" s="1"/>
  <c r="H3263" i="2" s="1"/>
  <c r="G3256" i="2"/>
  <c r="H3256" i="2" s="1"/>
  <c r="H3255" i="2" s="1"/>
  <c r="L473" i="10"/>
  <c r="M463" i="10" s="1"/>
  <c r="D136" i="18"/>
  <c r="D41" i="18"/>
  <c r="G3192" i="2"/>
  <c r="H3192" i="2" s="1"/>
  <c r="G3179" i="2"/>
  <c r="H3179" i="2" s="1"/>
  <c r="G3178" i="2"/>
  <c r="H3178" i="2" s="1"/>
  <c r="G3163" i="2"/>
  <c r="H3163" i="2" s="1"/>
  <c r="H3162" i="2" s="1"/>
  <c r="G3191" i="2"/>
  <c r="G3173" i="2"/>
  <c r="G3182" i="2"/>
  <c r="H3182" i="2" s="1"/>
  <c r="H3181" i="2" s="1"/>
  <c r="G3166" i="2"/>
  <c r="H3166" i="2" s="1"/>
  <c r="C3145" i="2"/>
  <c r="H2359" i="2"/>
  <c r="C3138" i="2"/>
  <c r="C3146" i="2"/>
  <c r="C3129" i="2"/>
  <c r="C3124" i="2"/>
  <c r="C3123" i="2"/>
  <c r="C3095" i="2"/>
  <c r="C3107" i="2"/>
  <c r="H3055" i="2"/>
  <c r="C3106" i="2"/>
  <c r="C3047" i="2"/>
  <c r="C3094" i="2"/>
  <c r="C3046" i="2"/>
  <c r="C3105" i="2"/>
  <c r="C3084" i="2"/>
  <c r="C3035" i="2"/>
  <c r="C3083" i="2"/>
  <c r="C3034" i="2"/>
  <c r="C3071" i="2"/>
  <c r="C3130" i="2"/>
  <c r="C3070" i="2"/>
  <c r="C3059" i="2"/>
  <c r="C3058" i="2"/>
  <c r="H3066" i="2"/>
  <c r="C3022" i="2"/>
  <c r="C3023" i="2"/>
  <c r="C2990" i="2"/>
  <c r="C3005" i="2"/>
  <c r="H2454" i="2"/>
  <c r="C3147" i="2"/>
  <c r="C3000" i="2"/>
  <c r="C2986" i="2"/>
  <c r="C2979" i="2"/>
  <c r="H2896" i="2"/>
  <c r="C3002" i="2"/>
  <c r="C2988" i="2"/>
  <c r="C2850" i="2"/>
  <c r="C2849" i="2"/>
  <c r="D520" i="1"/>
  <c r="D132" i="1"/>
  <c r="E72" i="1"/>
  <c r="E549" i="18"/>
  <c r="D552" i="18"/>
  <c r="D214" i="18"/>
  <c r="E523" i="18"/>
  <c r="D168" i="18"/>
  <c r="D307" i="18"/>
  <c r="E108" i="18"/>
  <c r="D201" i="18"/>
  <c r="E200" i="18"/>
  <c r="E143" i="18"/>
  <c r="E88" i="18"/>
  <c r="D180" i="18"/>
  <c r="D84" i="18"/>
  <c r="E104" i="18"/>
  <c r="E186" i="18"/>
  <c r="D208" i="18"/>
  <c r="E179" i="18"/>
  <c r="E116" i="18"/>
  <c r="E106" i="18"/>
  <c r="D104" i="18"/>
  <c r="E42" i="18"/>
  <c r="D544" i="1"/>
  <c r="L1577" i="10"/>
  <c r="E1387" i="10"/>
  <c r="L694" i="10"/>
  <c r="D189" i="1"/>
  <c r="L3813" i="10"/>
  <c r="L1544" i="10"/>
  <c r="L1954" i="10"/>
  <c r="L962" i="10"/>
  <c r="E181" i="1"/>
  <c r="E205" i="1"/>
  <c r="D86" i="1"/>
  <c r="E1954" i="10"/>
  <c r="L1254" i="10"/>
  <c r="D158" i="1"/>
  <c r="D190" i="1"/>
  <c r="D109" i="1"/>
  <c r="L1722" i="10"/>
  <c r="E1921" i="10"/>
  <c r="L1085" i="10"/>
  <c r="E164" i="1"/>
  <c r="E194" i="1"/>
  <c r="E88" i="1"/>
  <c r="E1722" i="10"/>
  <c r="E1976" i="10"/>
  <c r="E995" i="10"/>
  <c r="D178" i="1"/>
  <c r="D199" i="1"/>
  <c r="E89" i="1"/>
  <c r="E1678" i="10"/>
  <c r="L1998" i="10"/>
  <c r="L1342" i="10"/>
  <c r="E151" i="1"/>
  <c r="E175" i="1"/>
  <c r="E195" i="1"/>
  <c r="E106" i="1"/>
  <c r="E1744" i="10"/>
  <c r="L2053" i="10"/>
  <c r="E1342" i="10"/>
  <c r="D152" i="1"/>
  <c r="D176" i="1"/>
  <c r="D200" i="1"/>
  <c r="D91" i="1"/>
  <c r="L1755" i="10"/>
  <c r="E2053" i="10"/>
  <c r="L1387" i="10"/>
  <c r="L973" i="10"/>
  <c r="E156" i="1"/>
  <c r="E188" i="1"/>
  <c r="E204" i="1"/>
  <c r="E90" i="1"/>
  <c r="D69" i="1"/>
  <c r="D67" i="1"/>
  <c r="D33" i="1"/>
  <c r="E68" i="1"/>
  <c r="D2584" i="2"/>
  <c r="D2554" i="2"/>
  <c r="D2544" i="2"/>
  <c r="C2547" i="2"/>
  <c r="C3096" i="2"/>
  <c r="D129" i="1"/>
  <c r="E550" i="18"/>
  <c r="E552" i="18"/>
  <c r="E195" i="18"/>
  <c r="E525" i="18"/>
  <c r="D89" i="18"/>
  <c r="D103" i="18"/>
  <c r="E149" i="18"/>
  <c r="E164" i="18"/>
  <c r="E212" i="18"/>
  <c r="D141" i="18"/>
  <c r="D107" i="18"/>
  <c r="E161" i="18"/>
  <c r="E193" i="18"/>
  <c r="D135" i="18"/>
  <c r="E82" i="18"/>
  <c r="D81" i="18"/>
  <c r="E87" i="18"/>
  <c r="E1522" i="10"/>
  <c r="L1096" i="10"/>
  <c r="D185" i="1"/>
  <c r="E1844" i="10"/>
  <c r="E2075" i="10"/>
  <c r="L1006" i="10"/>
  <c r="E185" i="1"/>
  <c r="E87" i="1"/>
  <c r="E1811" i="10"/>
  <c r="L1921" i="10"/>
  <c r="L705" i="10"/>
  <c r="D186" i="1"/>
  <c r="E110" i="1"/>
  <c r="E1511" i="10"/>
  <c r="E1254" i="10"/>
  <c r="E173" i="1"/>
  <c r="E206" i="1"/>
  <c r="E1833" i="10"/>
  <c r="L1943" i="10"/>
  <c r="D155" i="1"/>
  <c r="D195" i="1"/>
  <c r="E1611" i="10"/>
  <c r="E1533" i="10"/>
  <c r="E1398" i="10"/>
  <c r="E155" i="1"/>
  <c r="E187" i="1"/>
  <c r="E207" i="1"/>
  <c r="L1700" i="10"/>
  <c r="L1965" i="10"/>
  <c r="E940" i="10"/>
  <c r="D184" i="1"/>
  <c r="D208" i="1"/>
  <c r="L1789" i="10"/>
  <c r="L2020" i="10"/>
  <c r="E1309" i="10"/>
  <c r="E152" i="1"/>
  <c r="E192" i="1"/>
  <c r="E107" i="1"/>
  <c r="D3" i="1"/>
  <c r="E3" i="1"/>
  <c r="D34" i="1"/>
  <c r="D2589" i="2"/>
  <c r="C2564" i="2"/>
  <c r="C2557" i="2"/>
  <c r="C3108" i="2"/>
  <c r="C3024" i="2"/>
  <c r="C2989" i="2"/>
  <c r="C2960" i="2"/>
  <c r="C2932" i="2"/>
  <c r="C2632" i="2"/>
  <c r="C2788" i="2"/>
  <c r="C2678" i="2"/>
  <c r="C2890" i="2"/>
  <c r="C2728" i="2"/>
  <c r="C2623" i="2"/>
  <c r="C2870" i="2"/>
  <c r="E4988" i="10"/>
  <c r="C2589" i="2"/>
  <c r="E705" i="10"/>
  <c r="E1566" i="10"/>
  <c r="D159" i="1"/>
  <c r="L1855" i="10"/>
  <c r="E1287" i="10"/>
  <c r="E191" i="1"/>
  <c r="E1588" i="10"/>
  <c r="D156" i="1"/>
  <c r="D107" i="1"/>
  <c r="D77" i="1"/>
  <c r="D542" i="1"/>
  <c r="E522" i="18"/>
  <c r="D193" i="18"/>
  <c r="D179" i="18"/>
  <c r="E204" i="18"/>
  <c r="E81" i="18"/>
  <c r="E139" i="18"/>
  <c r="E141" i="18"/>
  <c r="D197" i="18"/>
  <c r="E99" i="18"/>
  <c r="E80" i="18"/>
  <c r="E159" i="18"/>
  <c r="E181" i="18"/>
  <c r="D75" i="18"/>
  <c r="E105" i="18"/>
  <c r="E96" i="18"/>
  <c r="E1599" i="10"/>
  <c r="E2020" i="10"/>
  <c r="E973" i="10"/>
  <c r="D193" i="1"/>
  <c r="L1811" i="10"/>
  <c r="E1987" i="10"/>
  <c r="E153" i="1"/>
  <c r="E189" i="1"/>
  <c r="E91" i="1"/>
  <c r="E1689" i="10"/>
  <c r="L1376" i="10"/>
  <c r="D298" i="1"/>
  <c r="D194" i="1"/>
  <c r="E2996" i="10"/>
  <c r="E2009" i="10"/>
  <c r="E105" i="1"/>
  <c r="L1287" i="10"/>
  <c r="D207" i="1"/>
  <c r="L1500" i="10"/>
  <c r="E159" i="1"/>
  <c r="L1478" i="10"/>
  <c r="E1910" i="10"/>
  <c r="D192" i="1"/>
  <c r="C2688" i="2"/>
  <c r="C2595" i="2"/>
  <c r="C3036" i="2"/>
  <c r="C2554" i="2"/>
  <c r="E208" i="1"/>
  <c r="E1555" i="10"/>
  <c r="L1555" i="10"/>
  <c r="E1800" i="10"/>
  <c r="E190" i="1"/>
  <c r="D206" i="1"/>
  <c r="L1353" i="10"/>
  <c r="E157" i="1"/>
  <c r="D157" i="1"/>
  <c r="D161" i="18"/>
  <c r="D190" i="18"/>
  <c r="D530" i="18"/>
  <c r="C2587" i="2"/>
  <c r="C2758" i="2"/>
  <c r="C2939" i="2"/>
  <c r="D172" i="18"/>
  <c r="E4" i="1"/>
  <c r="E176" i="1"/>
  <c r="L1877" i="10"/>
  <c r="E199" i="1"/>
  <c r="D183" i="1"/>
  <c r="E1899" i="10"/>
  <c r="E1733" i="10"/>
  <c r="L1844" i="10"/>
  <c r="E202" i="18"/>
  <c r="E201" i="18"/>
  <c r="D135" i="1"/>
  <c r="E140" i="1"/>
  <c r="D491" i="1"/>
  <c r="C2574" i="2"/>
  <c r="C2650" i="2"/>
  <c r="C2718" i="2"/>
  <c r="C2748" i="2"/>
  <c r="C2544" i="2"/>
  <c r="C2942" i="2"/>
  <c r="C3072" i="2"/>
  <c r="C3060" i="2"/>
  <c r="D2547" i="2"/>
  <c r="D2564" i="2"/>
  <c r="C2584" i="2"/>
  <c r="E67" i="1"/>
  <c r="E33" i="1"/>
  <c r="E200" i="1"/>
  <c r="E160" i="1"/>
  <c r="L1364" i="10"/>
  <c r="L1667" i="10"/>
  <c r="D204" i="1"/>
  <c r="E1107" i="10"/>
  <c r="L1822" i="10"/>
  <c r="E178" i="1"/>
  <c r="L1910" i="10"/>
  <c r="D89" i="1"/>
  <c r="D151" i="1"/>
  <c r="L1888" i="10"/>
  <c r="E154" i="1"/>
  <c r="L1566" i="10"/>
  <c r="L2009" i="10"/>
  <c r="E104" i="1"/>
  <c r="E1096" i="10"/>
  <c r="D104" i="1"/>
  <c r="E1276" i="10"/>
  <c r="E101" i="18"/>
  <c r="E94" i="18"/>
  <c r="D202" i="18"/>
  <c r="D185" i="18"/>
  <c r="E102" i="18"/>
  <c r="D96" i="18"/>
  <c r="E524" i="18"/>
  <c r="E5458" i="10"/>
  <c r="C2698" i="2"/>
  <c r="C2884" i="2"/>
  <c r="C2659" i="2"/>
  <c r="C2567" i="2"/>
  <c r="D5" i="1"/>
  <c r="L1017" i="10"/>
  <c r="D160" i="1"/>
  <c r="L1107" i="10"/>
  <c r="L1533" i="10"/>
  <c r="E1376" i="10"/>
  <c r="D113" i="18"/>
  <c r="D194" i="18"/>
  <c r="E527" i="18"/>
  <c r="L4988" i="10"/>
  <c r="C2778" i="2"/>
  <c r="C2903" i="2"/>
  <c r="C2614" i="2"/>
  <c r="C2641" i="2"/>
  <c r="C2708" i="2"/>
  <c r="C2929" i="2"/>
  <c r="C2957" i="2"/>
  <c r="C3048" i="2"/>
  <c r="C3085" i="2"/>
  <c r="D2557" i="2"/>
  <c r="C2577" i="2"/>
  <c r="D68" i="1"/>
  <c r="D4" i="1"/>
  <c r="E34" i="1"/>
  <c r="E196" i="1"/>
  <c r="L716" i="10"/>
  <c r="L1932" i="10"/>
  <c r="E1700" i="10"/>
  <c r="D196" i="1"/>
  <c r="L1309" i="10"/>
  <c r="E1855" i="10"/>
  <c r="E170" i="1"/>
  <c r="E1943" i="10"/>
  <c r="D110" i="1"/>
  <c r="E1085" i="10"/>
  <c r="L1611" i="10"/>
  <c r="E298" i="1"/>
  <c r="E1866" i="10"/>
  <c r="D173" i="1"/>
  <c r="E1544" i="10"/>
  <c r="E197" i="1"/>
  <c r="L1409" i="10"/>
  <c r="D205" i="1"/>
  <c r="L1987" i="10"/>
  <c r="E117" i="18"/>
  <c r="D13" i="18"/>
  <c r="E138" i="18"/>
  <c r="D215" i="18"/>
  <c r="D116" i="18"/>
  <c r="D204" i="18"/>
  <c r="D142" i="18"/>
  <c r="D528" i="18"/>
  <c r="E76" i="1"/>
  <c r="H2333" i="2"/>
  <c r="E918" i="10"/>
  <c r="E751" i="10"/>
  <c r="E100" i="1"/>
  <c r="E141" i="1"/>
  <c r="E94" i="1"/>
  <c r="D94" i="1"/>
  <c r="D140" i="1"/>
  <c r="D521" i="1"/>
  <c r="D514" i="1"/>
  <c r="D137" i="1"/>
  <c r="D134" i="1"/>
  <c r="D131" i="1"/>
  <c r="D127" i="1"/>
  <c r="E73" i="1"/>
  <c r="E5481" i="10"/>
  <c r="L5469" i="10"/>
  <c r="D531" i="18"/>
  <c r="L5458" i="10"/>
  <c r="E162" i="1"/>
  <c r="E531" i="18"/>
  <c r="E499" i="18"/>
  <c r="D499" i="18"/>
  <c r="E203" i="18"/>
  <c r="E530" i="18"/>
  <c r="E384" i="18"/>
  <c r="E529" i="18"/>
  <c r="D184" i="18"/>
  <c r="E147" i="18"/>
  <c r="E103" i="18"/>
  <c r="D87" i="18"/>
  <c r="E213" i="18"/>
  <c r="E198" i="18"/>
  <c r="D165" i="18"/>
  <c r="E100" i="18"/>
  <c r="D210" i="18"/>
  <c r="E192" i="18"/>
  <c r="E162" i="18"/>
  <c r="E136" i="18"/>
  <c r="E194" i="18"/>
  <c r="E180" i="18"/>
  <c r="D160" i="18"/>
  <c r="D112" i="18"/>
  <c r="D306" i="18"/>
  <c r="E206" i="18"/>
  <c r="E185" i="18"/>
  <c r="E169" i="18"/>
  <c r="E107" i="18"/>
  <c r="D88" i="18"/>
  <c r="D212" i="18"/>
  <c r="E148" i="18"/>
  <c r="D99" i="18"/>
  <c r="E208" i="18"/>
  <c r="E196" i="18"/>
  <c r="D166" i="18"/>
  <c r="D148" i="18"/>
  <c r="E214" i="18"/>
  <c r="D199" i="18"/>
  <c r="D189" i="18"/>
  <c r="E168" i="18"/>
  <c r="E142" i="18"/>
  <c r="D117" i="18"/>
  <c r="D80" i="18"/>
  <c r="E3525" i="10"/>
  <c r="D76" i="18"/>
  <c r="E41" i="18"/>
  <c r="E11" i="18"/>
  <c r="L5190" i="10"/>
  <c r="L896" i="10"/>
  <c r="E729" i="10"/>
  <c r="D517" i="1"/>
  <c r="E99" i="1"/>
  <c r="E80" i="1"/>
  <c r="E96" i="1"/>
  <c r="D96" i="1"/>
  <c r="E515" i="1"/>
  <c r="D299" i="1"/>
  <c r="D141" i="1"/>
  <c r="D523" i="1"/>
  <c r="E520" i="1"/>
  <c r="D513" i="1"/>
  <c r="E136" i="1"/>
  <c r="D133" i="1"/>
  <c r="D130" i="1"/>
  <c r="E77" i="1"/>
  <c r="D73" i="1"/>
  <c r="L5481" i="10"/>
  <c r="E5290" i="10"/>
  <c r="E5469" i="10"/>
  <c r="D541" i="1"/>
  <c r="E348" i="1"/>
  <c r="D525" i="18"/>
  <c r="E356" i="18"/>
  <c r="D356" i="18"/>
  <c r="D198" i="18"/>
  <c r="D524" i="18"/>
  <c r="D527" i="18"/>
  <c r="D529" i="18"/>
  <c r="D181" i="18"/>
  <c r="E144" i="18"/>
  <c r="E98" i="18"/>
  <c r="D85" i="18"/>
  <c r="E210" i="18"/>
  <c r="D195" i="18"/>
  <c r="D144" i="18"/>
  <c r="D98" i="18"/>
  <c r="D207" i="18"/>
  <c r="E190" i="18"/>
  <c r="E160" i="18"/>
  <c r="E118" i="18"/>
  <c r="D192" i="18"/>
  <c r="D167" i="18"/>
  <c r="D149" i="18"/>
  <c r="D118" i="18"/>
  <c r="D105" i="18"/>
  <c r="E215" i="18"/>
  <c r="D203" i="18"/>
  <c r="D183" i="18"/>
  <c r="E145" i="18"/>
  <c r="D102" i="18"/>
  <c r="D86" i="18"/>
  <c r="D209" i="18"/>
  <c r="D145" i="18"/>
  <c r="D97" i="18"/>
  <c r="E205" i="18"/>
  <c r="E189" i="18"/>
  <c r="E163" i="18"/>
  <c r="E140" i="18"/>
  <c r="D211" i="18"/>
  <c r="D196" i="18"/>
  <c r="D186" i="18"/>
  <c r="D163" i="18"/>
  <c r="D140" i="18"/>
  <c r="D115" i="18"/>
  <c r="E76" i="18"/>
  <c r="E115" i="18"/>
  <c r="E114" i="18"/>
  <c r="E113" i="18"/>
  <c r="D12" i="18"/>
  <c r="L3525" i="10"/>
  <c r="D11" i="18"/>
  <c r="E13" i="18"/>
  <c r="D42" i="18"/>
  <c r="E1877" i="10"/>
  <c r="E1667" i="10"/>
  <c r="L2075" i="10"/>
  <c r="E1364" i="10"/>
  <c r="E1017" i="10"/>
  <c r="D153" i="1"/>
  <c r="D177" i="1"/>
  <c r="D197" i="1"/>
  <c r="D87" i="1"/>
  <c r="L5290" i="10"/>
  <c r="L874" i="10"/>
  <c r="L807" i="10"/>
  <c r="L341" i="10"/>
  <c r="L20" i="10"/>
  <c r="D74" i="1"/>
  <c r="E97" i="1"/>
  <c r="E139" i="1"/>
  <c r="E92" i="1"/>
  <c r="D79" i="1"/>
  <c r="D522" i="1"/>
  <c r="E863" i="10"/>
  <c r="E5246" i="10"/>
  <c r="E807" i="10"/>
  <c r="E1074" i="10"/>
  <c r="L1744" i="10"/>
  <c r="L2985" i="10"/>
  <c r="D106" i="1"/>
  <c r="D191" i="1"/>
  <c r="D175" i="1"/>
  <c r="E951" i="10"/>
  <c r="L1398" i="10"/>
  <c r="E2064" i="10"/>
  <c r="L1800" i="10"/>
  <c r="D90" i="1"/>
  <c r="E202" i="1"/>
  <c r="E186" i="1"/>
  <c r="E158" i="1"/>
  <c r="L995" i="10"/>
  <c r="E1353" i="10"/>
  <c r="L2064" i="10"/>
  <c r="E1778" i="10"/>
  <c r="D88" i="1"/>
  <c r="D198" i="1"/>
  <c r="D182" i="1"/>
  <c r="D154" i="1"/>
  <c r="E1006" i="10"/>
  <c r="E1409" i="10"/>
  <c r="E2042" i="10"/>
  <c r="L1778" i="10"/>
  <c r="E3813" i="10"/>
  <c r="E108" i="1"/>
  <c r="E193" i="1"/>
  <c r="E177" i="1"/>
  <c r="E694" i="10"/>
  <c r="L1298" i="10"/>
  <c r="L2042" i="10"/>
  <c r="L1689" i="10"/>
  <c r="L1899" i="10"/>
  <c r="D201" i="1"/>
  <c r="D172" i="1"/>
  <c r="E716" i="10"/>
  <c r="L1331" i="10"/>
  <c r="L1489" i="10"/>
  <c r="E1789" i="10"/>
  <c r="L1599" i="10"/>
  <c r="E75" i="18"/>
  <c r="E84" i="18"/>
  <c r="E85" i="18"/>
  <c r="E86" i="18"/>
  <c r="D101" i="18"/>
  <c r="D159" i="18"/>
  <c r="D191" i="18"/>
  <c r="E135" i="18"/>
  <c r="E172" i="18"/>
  <c r="E77" i="18"/>
  <c r="E166" i="18"/>
  <c r="E97" i="18"/>
  <c r="D178" i="18"/>
  <c r="E209" i="18"/>
  <c r="D114" i="18"/>
  <c r="D162" i="18"/>
  <c r="E197" i="18"/>
  <c r="E167" i="18"/>
  <c r="D216" i="18"/>
  <c r="E170" i="18"/>
  <c r="E216" i="18"/>
  <c r="D106" i="18"/>
  <c r="E307" i="18"/>
  <c r="D521" i="18"/>
  <c r="D206" i="18"/>
  <c r="E528" i="18"/>
  <c r="D162" i="1"/>
  <c r="D550" i="18"/>
  <c r="D72" i="1"/>
  <c r="E127" i="1"/>
  <c r="E134" i="1"/>
  <c r="D515" i="1"/>
  <c r="E93" i="1"/>
  <c r="D97" i="1"/>
  <c r="H2458" i="2"/>
  <c r="C2846" i="2"/>
  <c r="C2847" i="2"/>
  <c r="H2362" i="2"/>
  <c r="H2336" i="2"/>
  <c r="H2371" i="2"/>
  <c r="E5279" i="10"/>
  <c r="D211" i="1"/>
  <c r="D210" i="1"/>
  <c r="E211" i="1"/>
  <c r="E210" i="1"/>
  <c r="D219" i="18"/>
  <c r="E2087" i="10"/>
  <c r="L2087" i="10"/>
  <c r="E219" i="18"/>
  <c r="D218" i="18"/>
  <c r="E2098" i="10"/>
  <c r="L2098" i="10"/>
  <c r="E218" i="18"/>
  <c r="F524" i="1"/>
  <c r="F534" i="1"/>
  <c r="H2496" i="2"/>
  <c r="H1319" i="2"/>
  <c r="H308" i="2"/>
  <c r="G3233" i="2"/>
  <c r="G3248" i="2"/>
  <c r="E3248" i="2" s="1"/>
  <c r="H3248" i="2" s="1"/>
  <c r="H3247" i="2" s="1"/>
  <c r="L895" i="10"/>
  <c r="M885" i="10" s="1"/>
  <c r="L318" i="10"/>
  <c r="M308" i="10" s="1"/>
  <c r="L539" i="10"/>
  <c r="M529" i="10" s="1"/>
  <c r="L627" i="10"/>
  <c r="M617" i="10" s="1"/>
  <c r="H2424" i="2"/>
  <c r="H2467" i="2"/>
  <c r="H2137" i="2"/>
  <c r="H1463" i="2"/>
  <c r="H1433" i="2"/>
  <c r="H1594" i="2"/>
  <c r="H2452" i="2"/>
  <c r="H1791" i="2"/>
  <c r="H1704" i="2"/>
  <c r="H2532" i="2"/>
  <c r="H2360" i="2"/>
  <c r="H2331" i="2"/>
  <c r="H314" i="2"/>
  <c r="L42" i="10"/>
  <c r="E330" i="10"/>
  <c r="E896" i="10"/>
  <c r="E5268" i="10"/>
  <c r="H2425" i="2"/>
  <c r="L740" i="10"/>
  <c r="E1052" i="10"/>
  <c r="L5212" i="10"/>
  <c r="H2329" i="2"/>
  <c r="H2298" i="2"/>
  <c r="E5223" i="10"/>
  <c r="H2401" i="2"/>
  <c r="H2372" i="2"/>
  <c r="H2281" i="2"/>
  <c r="E785" i="10"/>
  <c r="L5234" i="10"/>
  <c r="H2501" i="2"/>
  <c r="H2214" i="2"/>
  <c r="H1481" i="2"/>
  <c r="H2592" i="2"/>
  <c r="F3234" i="2"/>
  <c r="H3234" i="2" s="1"/>
  <c r="H2625" i="2"/>
  <c r="H3101" i="2"/>
  <c r="H2241" i="2"/>
  <c r="H1721" i="2"/>
  <c r="H2347" i="2"/>
  <c r="H2956" i="2"/>
  <c r="H1797" i="2"/>
  <c r="H1330" i="2"/>
  <c r="H1912" i="2"/>
  <c r="H2264" i="2"/>
  <c r="H2802" i="2"/>
  <c r="H2722" i="2"/>
  <c r="H2712" i="2"/>
  <c r="H2344" i="2"/>
  <c r="H1475" i="2"/>
  <c r="H1765" i="2"/>
  <c r="H376" i="2"/>
  <c r="H1535" i="2"/>
  <c r="H1284" i="2"/>
  <c r="H2384" i="2"/>
  <c r="H1554" i="2"/>
  <c r="H2495" i="2"/>
  <c r="H377" i="2"/>
  <c r="H2385" i="2"/>
  <c r="H1432" i="2"/>
  <c r="H2635" i="2"/>
  <c r="H2441" i="2"/>
  <c r="H2660" i="2"/>
  <c r="H3205" i="2"/>
  <c r="H2312" i="2"/>
  <c r="H2234" i="2"/>
  <c r="H2229" i="2" s="1"/>
  <c r="H2213" i="2"/>
  <c r="H2123" i="2"/>
  <c r="H1501" i="2"/>
  <c r="H1469" i="2"/>
  <c r="H1044" i="2"/>
  <c r="H2439" i="2"/>
  <c r="H2346" i="2"/>
  <c r="H2355" i="2"/>
  <c r="H2380" i="2"/>
  <c r="H2321" i="2"/>
  <c r="H1801" i="2"/>
  <c r="H1790" i="2"/>
  <c r="H2381" i="2"/>
  <c r="H2451" i="2"/>
  <c r="H2208" i="2"/>
  <c r="H2045" i="2"/>
  <c r="H1748" i="2"/>
  <c r="H1573" i="2"/>
  <c r="H1495" i="2"/>
  <c r="H2397" i="2"/>
  <c r="H2414" i="2"/>
  <c r="H2316" i="2"/>
  <c r="H341" i="2"/>
  <c r="H2342" i="2"/>
  <c r="H2412" i="2"/>
  <c r="H2270" i="2"/>
  <c r="H2480" i="2"/>
  <c r="H2291" i="2"/>
  <c r="H2483" i="2"/>
  <c r="H2398" i="2"/>
  <c r="H2310" i="2"/>
  <c r="H2473" i="2"/>
  <c r="H2438" i="2"/>
  <c r="H2290" i="2"/>
  <c r="H1623" i="2"/>
  <c r="H1614" i="2"/>
  <c r="H1534" i="2"/>
  <c r="H1228" i="2"/>
  <c r="H2395" i="2"/>
  <c r="H2834" i="2"/>
  <c r="H2308" i="2"/>
  <c r="H2324" i="2"/>
  <c r="H2499" i="2"/>
  <c r="H2027" i="2"/>
  <c r="H1613" i="2"/>
  <c r="H1426" i="2"/>
  <c r="H336" i="2"/>
  <c r="H2428" i="2"/>
  <c r="H2487" i="2"/>
  <c r="H1773" i="2"/>
  <c r="H1583" i="2"/>
  <c r="H1574" i="2"/>
  <c r="H335" i="2"/>
  <c r="H2383" i="2"/>
  <c r="H2341" i="2"/>
  <c r="H2295" i="2"/>
  <c r="H2306" i="2"/>
  <c r="E3121" i="2"/>
  <c r="H3121" i="2" s="1"/>
  <c r="H2325" i="2"/>
  <c r="H2455" i="2"/>
  <c r="H2269" i="2"/>
  <c r="H3052" i="2"/>
  <c r="H2469" i="2"/>
  <c r="H2959" i="2"/>
  <c r="H2938" i="2"/>
  <c r="H2919" i="2"/>
  <c r="H2946" i="2"/>
  <c r="H2268" i="2"/>
  <c r="H2374" i="2"/>
  <c r="H2800" i="2"/>
  <c r="H2750" i="2"/>
  <c r="H2710" i="2"/>
  <c r="H2969" i="2"/>
  <c r="H2507" i="2"/>
  <c r="H1525" i="2"/>
  <c r="D93" i="1"/>
  <c r="E79" i="1"/>
  <c r="D99" i="1"/>
  <c r="L763" i="10"/>
  <c r="L918" i="10"/>
  <c r="E5257" i="10"/>
  <c r="D376" i="1"/>
  <c r="L31" i="10"/>
  <c r="L785" i="10"/>
  <c r="E1063" i="10"/>
  <c r="E5201" i="10"/>
  <c r="E311" i="1"/>
  <c r="D311" i="1"/>
  <c r="L3128" i="10"/>
  <c r="E3128" i="10"/>
  <c r="E319" i="18"/>
  <c r="D319" i="18"/>
  <c r="L5268" i="10"/>
  <c r="E5234" i="10"/>
  <c r="E5190" i="10"/>
  <c r="L1063" i="10"/>
  <c r="L907" i="10"/>
  <c r="L863" i="10"/>
  <c r="L818" i="10"/>
  <c r="L774" i="10"/>
  <c r="L729" i="10"/>
  <c r="E31" i="10"/>
  <c r="D98" i="1"/>
  <c r="E95" i="1"/>
  <c r="D95" i="1"/>
  <c r="D142" i="1"/>
  <c r="E523" i="1"/>
  <c r="E519" i="1"/>
  <c r="E137" i="1"/>
  <c r="E133" i="1"/>
  <c r="E129" i="1"/>
  <c r="D76" i="1"/>
  <c r="L5246" i="10"/>
  <c r="E5212" i="10"/>
  <c r="L1041" i="10"/>
  <c r="L885" i="10"/>
  <c r="L796" i="10"/>
  <c r="L751" i="10"/>
  <c r="L330" i="10"/>
  <c r="E299" i="1"/>
  <c r="D100" i="1"/>
  <c r="E142" i="1"/>
  <c r="E81" i="1"/>
  <c r="D81" i="1"/>
  <c r="E521" i="1"/>
  <c r="E513" i="1"/>
  <c r="E135" i="1"/>
  <c r="E131" i="1"/>
  <c r="D78" i="1"/>
  <c r="L5257" i="10"/>
  <c r="L5201" i="10"/>
  <c r="L1074" i="10"/>
  <c r="E907" i="10"/>
  <c r="E796" i="10"/>
  <c r="E740" i="10"/>
  <c r="E20" i="10"/>
  <c r="L1052" i="10"/>
  <c r="E885" i="10"/>
  <c r="E774" i="10"/>
  <c r="E341" i="10"/>
  <c r="E517" i="1"/>
  <c r="E98" i="1"/>
  <c r="E78" i="1"/>
  <c r="D80" i="1"/>
  <c r="E514" i="1"/>
  <c r="D139" i="1"/>
  <c r="D516" i="1"/>
  <c r="D136" i="1"/>
  <c r="E130" i="1"/>
  <c r="E74" i="1"/>
  <c r="E542" i="1"/>
  <c r="E541" i="1"/>
  <c r="D348" i="1"/>
  <c r="D522" i="18"/>
  <c r="E211" i="18"/>
  <c r="E521" i="18"/>
  <c r="D523" i="18"/>
  <c r="E165" i="18"/>
  <c r="D94" i="18"/>
  <c r="E207" i="18"/>
  <c r="D147" i="18"/>
  <c r="D213" i="18"/>
  <c r="D170" i="18"/>
  <c r="E306" i="18"/>
  <c r="E178" i="18"/>
  <c r="D139" i="18"/>
  <c r="E95" i="18"/>
  <c r="D200" i="18"/>
  <c r="D164" i="18"/>
  <c r="D95" i="18"/>
  <c r="D169" i="18"/>
  <c r="D82" i="18"/>
  <c r="E191" i="18"/>
  <c r="E150" i="18"/>
  <c r="D205" i="18"/>
  <c r="E184" i="18"/>
  <c r="D150" i="18"/>
  <c r="D108" i="18"/>
  <c r="D100" i="18"/>
  <c r="E12" i="18"/>
  <c r="E89" i="18"/>
  <c r="D77" i="18"/>
  <c r="E544" i="1"/>
  <c r="L1733" i="10"/>
  <c r="E1932" i="10"/>
  <c r="E929" i="10"/>
  <c r="D181" i="1"/>
  <c r="D108" i="1"/>
  <c r="E1577" i="10"/>
  <c r="E1331" i="10"/>
  <c r="E161" i="1"/>
  <c r="E201" i="1"/>
  <c r="L2996" i="10"/>
  <c r="L1511" i="10"/>
  <c r="E1298" i="10"/>
  <c r="D164" i="1"/>
  <c r="D202" i="1"/>
  <c r="L1833" i="10"/>
  <c r="L1976" i="10"/>
  <c r="L951" i="10"/>
  <c r="E182" i="1"/>
  <c r="E109" i="1"/>
  <c r="L1678" i="10"/>
  <c r="E1320" i="10"/>
  <c r="D170" i="1"/>
  <c r="D203" i="1"/>
  <c r="E1888" i="10"/>
  <c r="E2031" i="10"/>
  <c r="L984" i="10"/>
  <c r="E183" i="1"/>
  <c r="E2985" i="10"/>
  <c r="E1500" i="10"/>
  <c r="E984" i="10"/>
  <c r="D188" i="1"/>
  <c r="E1478" i="10"/>
  <c r="L1522" i="10"/>
  <c r="L1276" i="10"/>
  <c r="E171" i="1"/>
  <c r="E376" i="1"/>
  <c r="L5279" i="10"/>
  <c r="L5223" i="10"/>
  <c r="E1041" i="10"/>
  <c r="E874" i="10"/>
  <c r="E818" i="10"/>
  <c r="E763" i="10"/>
  <c r="E42" i="10"/>
  <c r="H2845" i="2"/>
  <c r="H2459" i="2"/>
  <c r="H2332" i="2"/>
  <c r="H2427" i="2"/>
  <c r="H2627" i="2"/>
  <c r="H2525" i="2"/>
  <c r="H2662" i="2"/>
  <c r="H2954" i="2"/>
  <c r="H2769" i="2"/>
  <c r="H2739" i="2"/>
  <c r="G3213" i="2"/>
  <c r="E3213" i="2" s="1"/>
  <c r="H3213" i="2" s="1"/>
  <c r="H3212" i="2" s="1"/>
  <c r="G3226" i="2"/>
  <c r="E3226" i="2" s="1"/>
  <c r="H3226" i="2" s="1"/>
  <c r="G3218" i="2"/>
  <c r="E3218" i="2" s="1"/>
  <c r="H3218" i="2" s="1"/>
  <c r="H3217" i="2" s="1"/>
  <c r="F385" i="18" s="1"/>
  <c r="H385" i="18" s="1"/>
  <c r="G3230" i="2"/>
  <c r="E3230" i="2" s="1"/>
  <c r="H3230" i="2" s="1"/>
  <c r="H3229" i="2" s="1"/>
  <c r="F319" i="18" s="1"/>
  <c r="H319" i="18" s="1"/>
  <c r="G3222" i="2"/>
  <c r="G2569" i="2"/>
  <c r="E2569" i="2" s="1"/>
  <c r="H2569" i="2" s="1"/>
  <c r="G2492" i="2"/>
  <c r="H2492" i="2" s="1"/>
  <c r="G2315" i="2"/>
  <c r="E2315" i="2" s="1"/>
  <c r="H2315" i="2" s="1"/>
  <c r="G2302" i="2"/>
  <c r="E2302" i="2" s="1"/>
  <c r="H2302" i="2" s="1"/>
  <c r="G2621" i="2"/>
  <c r="E2621" i="2" s="1"/>
  <c r="H2621" i="2" s="1"/>
  <c r="G2666" i="2"/>
  <c r="E2666" i="2" s="1"/>
  <c r="H2666" i="2" s="1"/>
  <c r="G2338" i="2"/>
  <c r="E2338" i="2" s="1"/>
  <c r="H2338" i="2" s="1"/>
  <c r="G101" i="2"/>
  <c r="H101" i="2" s="1"/>
  <c r="H100" i="2" s="1"/>
  <c r="F38" i="1" s="1"/>
  <c r="G133" i="2"/>
  <c r="H133" i="2" s="1"/>
  <c r="H132" i="2" s="1"/>
  <c r="F53" i="18" s="1"/>
  <c r="G165" i="2"/>
  <c r="H165" i="2" s="1"/>
  <c r="H164" i="2" s="1"/>
  <c r="F53" i="1" s="1"/>
  <c r="G206" i="2"/>
  <c r="H206" i="2" s="1"/>
  <c r="G226" i="2"/>
  <c r="H226" i="2" s="1"/>
  <c r="G237" i="2"/>
  <c r="H237" i="2" s="1"/>
  <c r="H236" i="2" s="1"/>
  <c r="G296" i="2"/>
  <c r="H296" i="2" s="1"/>
  <c r="G398" i="2"/>
  <c r="H398" i="2" s="1"/>
  <c r="G426" i="2"/>
  <c r="H426" i="2" s="1"/>
  <c r="G453" i="2"/>
  <c r="H453" i="2" s="1"/>
  <c r="G472" i="2"/>
  <c r="H472" i="2" s="1"/>
  <c r="G482" i="2"/>
  <c r="H482" i="2" s="1"/>
  <c r="G491" i="2"/>
  <c r="H491" i="2" s="1"/>
  <c r="G500" i="2"/>
  <c r="H500" i="2" s="1"/>
  <c r="G602" i="2"/>
  <c r="H602" i="2" s="1"/>
  <c r="G621" i="2"/>
  <c r="H621" i="2" s="1"/>
  <c r="G650" i="2"/>
  <c r="H650" i="2" s="1"/>
  <c r="G725" i="2"/>
  <c r="H725" i="2" s="1"/>
  <c r="H724" i="2" s="1"/>
  <c r="G790" i="2"/>
  <c r="H790" i="2" s="1"/>
  <c r="H789" i="2" s="1"/>
  <c r="G800" i="2"/>
  <c r="H800" i="2" s="1"/>
  <c r="H799" i="2" s="1"/>
  <c r="G923" i="2"/>
  <c r="H923" i="2" s="1"/>
  <c r="G932" i="2"/>
  <c r="H932" i="2" s="1"/>
  <c r="G950" i="2"/>
  <c r="H950" i="2" s="1"/>
  <c r="G1005" i="2"/>
  <c r="H1005" i="2" s="1"/>
  <c r="G1042" i="2"/>
  <c r="H1042" i="2" s="1"/>
  <c r="G1090" i="2"/>
  <c r="H1090" i="2" s="1"/>
  <c r="H1089" i="2" s="1"/>
  <c r="F346" i="18" s="1"/>
  <c r="G1109" i="2"/>
  <c r="H1109" i="2" s="1"/>
  <c r="G1192" i="2"/>
  <c r="H1192" i="2" s="1"/>
  <c r="G1202" i="2"/>
  <c r="H1202" i="2" s="1"/>
  <c r="G1300" i="2"/>
  <c r="H1300" i="2" s="1"/>
  <c r="G1349" i="2"/>
  <c r="H1349" i="2" s="1"/>
  <c r="G1454" i="2"/>
  <c r="H1454" i="2" s="1"/>
  <c r="G1533" i="2"/>
  <c r="E1533" i="2" s="1"/>
  <c r="H1533" i="2" s="1"/>
  <c r="G1553" i="2"/>
  <c r="H1553" i="2" s="1"/>
  <c r="G1572" i="2"/>
  <c r="H1572" i="2" s="1"/>
  <c r="G1644" i="2"/>
  <c r="H1644" i="2" s="1"/>
  <c r="G1684" i="2"/>
  <c r="H1684" i="2" s="1"/>
  <c r="G1693" i="2"/>
  <c r="H1693" i="2" s="1"/>
  <c r="G1805" i="2"/>
  <c r="H1805" i="2" s="1"/>
  <c r="H1804" i="2" s="1"/>
  <c r="F447" i="18" s="1"/>
  <c r="G1815" i="2"/>
  <c r="H1815" i="2" s="1"/>
  <c r="H1814" i="2" s="1"/>
  <c r="G1854" i="2"/>
  <c r="H1854" i="2" s="1"/>
  <c r="G1883" i="2"/>
  <c r="H1883" i="2" s="1"/>
  <c r="G1911" i="2"/>
  <c r="H1911" i="2" s="1"/>
  <c r="G1920" i="2"/>
  <c r="H1920" i="2" s="1"/>
  <c r="G2014" i="2"/>
  <c r="H2014" i="2" s="1"/>
  <c r="G2087" i="2"/>
  <c r="H2087" i="2" s="1"/>
  <c r="G2193" i="2"/>
  <c r="H2193" i="2" s="1"/>
  <c r="H2192" i="2" s="1"/>
  <c r="G2224" i="2"/>
  <c r="H2224" i="2" s="1"/>
  <c r="G2594" i="2"/>
  <c r="E2594" i="2" s="1"/>
  <c r="H2594" i="2" s="1"/>
  <c r="G2478" i="2"/>
  <c r="E2478" i="2" s="1"/>
  <c r="H2478" i="2" s="1"/>
  <c r="G3150" i="2"/>
  <c r="H3150" i="2" s="1"/>
  <c r="H3149" i="2" s="1"/>
  <c r="G2857" i="2"/>
  <c r="E2857" i="2" s="1"/>
  <c r="H2857" i="2" s="1"/>
  <c r="G2878" i="2"/>
  <c r="E2878" i="2" s="1"/>
  <c r="H2878" i="2" s="1"/>
  <c r="G2889" i="2"/>
  <c r="E2889" i="2" s="1"/>
  <c r="H2889" i="2" s="1"/>
  <c r="G2657" i="2"/>
  <c r="E2657" i="2" s="1"/>
  <c r="H2657" i="2" s="1"/>
  <c r="G2612" i="2"/>
  <c r="E2612" i="2" s="1"/>
  <c r="H2612" i="2" s="1"/>
  <c r="G2549" i="2"/>
  <c r="G2391" i="2"/>
  <c r="E2391" i="2" s="1"/>
  <c r="H2391" i="2" s="1"/>
  <c r="G54" i="2"/>
  <c r="H54" i="2" s="1"/>
  <c r="H53" i="2" s="1"/>
  <c r="F28" i="18" s="1"/>
  <c r="G64" i="2"/>
  <c r="H64" i="2" s="1"/>
  <c r="H63" i="2" s="1"/>
  <c r="F22" i="1" s="1"/>
  <c r="G105" i="2"/>
  <c r="H105" i="2" s="1"/>
  <c r="H104" i="2" s="1"/>
  <c r="G137" i="2"/>
  <c r="H137" i="2" s="1"/>
  <c r="H136" i="2" s="1"/>
  <c r="G169" i="2"/>
  <c r="H169" i="2" s="1"/>
  <c r="H168" i="2" s="1"/>
  <c r="F62" i="18" s="1"/>
  <c r="G190" i="2"/>
  <c r="H190" i="2" s="1"/>
  <c r="G200" i="2"/>
  <c r="H200" i="2" s="1"/>
  <c r="G230" i="2"/>
  <c r="H230" i="2" s="1"/>
  <c r="H229" i="2" s="1"/>
  <c r="F66" i="1" s="1"/>
  <c r="G311" i="2"/>
  <c r="H311" i="2" s="1"/>
  <c r="G351" i="2"/>
  <c r="H351" i="2" s="1"/>
  <c r="G402" i="2"/>
  <c r="H402" i="2" s="1"/>
  <c r="G466" i="2"/>
  <c r="H466" i="2" s="1"/>
  <c r="G522" i="2"/>
  <c r="H522" i="2" s="1"/>
  <c r="G532" i="2"/>
  <c r="H532" i="2" s="1"/>
  <c r="G550" i="2"/>
  <c r="H550" i="2" s="1"/>
  <c r="G701" i="2"/>
  <c r="H701" i="2" s="1"/>
  <c r="G775" i="2"/>
  <c r="H775" i="2" s="1"/>
  <c r="G794" i="2"/>
  <c r="H794" i="2" s="1"/>
  <c r="H793" i="2" s="1"/>
  <c r="G1075" i="2"/>
  <c r="H1075" i="2" s="1"/>
  <c r="G1122" i="2"/>
  <c r="H1122" i="2" s="1"/>
  <c r="G1276" i="2"/>
  <c r="E1276" i="2" s="1"/>
  <c r="H1276" i="2" s="1"/>
  <c r="G1333" i="2"/>
  <c r="H1333" i="2" s="1"/>
  <c r="G1516" i="2"/>
  <c r="H1516" i="2" s="1"/>
  <c r="G1602" i="2"/>
  <c r="H1602" i="2" s="1"/>
  <c r="G1658" i="2"/>
  <c r="H1658" i="2" s="1"/>
  <c r="G1779" i="2"/>
  <c r="H1779" i="2" s="1"/>
  <c r="H1778" i="2" s="1"/>
  <c r="G1819" i="2"/>
  <c r="H1819" i="2" s="1"/>
  <c r="H1818" i="2" s="1"/>
  <c r="G1848" i="2"/>
  <c r="H1848" i="2" s="1"/>
  <c r="G1951" i="2"/>
  <c r="H1951" i="2" s="1"/>
  <c r="G2039" i="2"/>
  <c r="H2039" i="2" s="1"/>
  <c r="G2117" i="2"/>
  <c r="H2117" i="2" s="1"/>
  <c r="G2126" i="2"/>
  <c r="H2126" i="2" s="1"/>
  <c r="H2125" i="2" s="1"/>
  <c r="F485" i="1" s="1"/>
  <c r="G2145" i="2"/>
  <c r="H2145" i="2" s="1"/>
  <c r="G2155" i="2"/>
  <c r="H2155" i="2" s="1"/>
  <c r="G2175" i="2"/>
  <c r="H2175" i="2" s="1"/>
  <c r="G2237" i="2"/>
  <c r="H2237" i="2" s="1"/>
  <c r="G2506" i="2"/>
  <c r="E2506" i="2" s="1"/>
  <c r="H2506" i="2" s="1"/>
  <c r="G2944" i="2"/>
  <c r="E2944" i="2" s="1"/>
  <c r="H2944" i="2" s="1"/>
  <c r="G2894" i="2"/>
  <c r="E2894" i="2" s="1"/>
  <c r="H2894" i="2" s="1"/>
  <c r="G2972" i="2"/>
  <c r="E2972" i="2" s="1"/>
  <c r="H2972" i="2" s="1"/>
  <c r="G2817" i="2"/>
  <c r="E2817" i="2" s="1"/>
  <c r="H2817" i="2" s="1"/>
  <c r="G2531" i="2"/>
  <c r="G2405" i="2"/>
  <c r="E2405" i="2" s="1"/>
  <c r="H2405" i="2" s="1"/>
  <c r="G2364" i="2"/>
  <c r="E2364" i="2" s="1"/>
  <c r="H2364" i="2" s="1"/>
  <c r="G15" i="2"/>
  <c r="H15" i="2" s="1"/>
  <c r="G117" i="2"/>
  <c r="H117" i="2" s="1"/>
  <c r="H116" i="2" s="1"/>
  <c r="F49" i="18" s="1"/>
  <c r="G149" i="2"/>
  <c r="H149" i="2" s="1"/>
  <c r="H148" i="2" s="1"/>
  <c r="F57" i="18" s="1"/>
  <c r="G181" i="2"/>
  <c r="H181" i="2" s="1"/>
  <c r="H180" i="2" s="1"/>
  <c r="G291" i="2"/>
  <c r="E291" i="2" s="1"/>
  <c r="H291" i="2" s="1"/>
  <c r="G332" i="2"/>
  <c r="H332" i="2" s="1"/>
  <c r="G477" i="2"/>
  <c r="H477" i="2" s="1"/>
  <c r="G588" i="2"/>
  <c r="H588" i="2" s="1"/>
  <c r="G616" i="2"/>
  <c r="H616" i="2" s="1"/>
  <c r="G626" i="2"/>
  <c r="H626" i="2" s="1"/>
  <c r="H625" i="2" s="1"/>
  <c r="G693" i="2"/>
  <c r="H693" i="2" s="1"/>
  <c r="G767" i="2"/>
  <c r="H767" i="2" s="1"/>
  <c r="G866" i="2"/>
  <c r="H866" i="2" s="1"/>
  <c r="G883" i="2"/>
  <c r="H883" i="2" s="1"/>
  <c r="G982" i="2"/>
  <c r="H982" i="2" s="1"/>
  <c r="G1037" i="2"/>
  <c r="H1037" i="2" s="1"/>
  <c r="G1056" i="2"/>
  <c r="H1056" i="2" s="1"/>
  <c r="G1066" i="2"/>
  <c r="H1066" i="2" s="1"/>
  <c r="G1178" i="2"/>
  <c r="H1178" i="2" s="1"/>
  <c r="G1197" i="2"/>
  <c r="H1197" i="2" s="1"/>
  <c r="G1216" i="2"/>
  <c r="H1216" i="2" s="1"/>
  <c r="G1305" i="2"/>
  <c r="H1305" i="2" s="1"/>
  <c r="G1363" i="2"/>
  <c r="H1363" i="2" s="1"/>
  <c r="G1401" i="2"/>
  <c r="H1401" i="2" s="1"/>
  <c r="G1411" i="2"/>
  <c r="H1411" i="2" s="1"/>
  <c r="G1430" i="2"/>
  <c r="H1430" i="2" s="1"/>
  <c r="G1478" i="2"/>
  <c r="H1478" i="2" s="1"/>
  <c r="G1498" i="2"/>
  <c r="H1498" i="2" s="1"/>
  <c r="G1528" i="2"/>
  <c r="H1528" i="2" s="1"/>
  <c r="G1558" i="2"/>
  <c r="H1558" i="2" s="1"/>
  <c r="G1612" i="2"/>
  <c r="H1612" i="2" s="1"/>
  <c r="G1639" i="2"/>
  <c r="H1639" i="2" s="1"/>
  <c r="G1762" i="2"/>
  <c r="H1762" i="2" s="1"/>
  <c r="G1771" i="2"/>
  <c r="H1771" i="2" s="1"/>
  <c r="G1800" i="2"/>
  <c r="H1800" i="2" s="1"/>
  <c r="G1810" i="2"/>
  <c r="H1810" i="2" s="1"/>
  <c r="H1809" i="2" s="1"/>
  <c r="G2031" i="2"/>
  <c r="H2031" i="2" s="1"/>
  <c r="H2030" i="2" s="1"/>
  <c r="F473" i="1" s="1"/>
  <c r="G2049" i="2"/>
  <c r="H2049" i="2" s="1"/>
  <c r="G2082" i="2"/>
  <c r="H2082" i="2" s="1"/>
  <c r="H2081" i="2" s="1"/>
  <c r="F487" i="18" s="1"/>
  <c r="G2166" i="2"/>
  <c r="H2166" i="2" s="1"/>
  <c r="H2165" i="2" s="1"/>
  <c r="F521" i="18" s="1"/>
  <c r="G2219" i="2"/>
  <c r="H2219" i="2" s="1"/>
  <c r="G3154" i="2"/>
  <c r="E3154" i="2" s="1"/>
  <c r="H3154" i="2" s="1"/>
  <c r="G3051" i="2"/>
  <c r="E3051" i="2" s="1"/>
  <c r="H3051" i="2" s="1"/>
  <c r="G2838" i="2"/>
  <c r="E2838" i="2" s="1"/>
  <c r="H2838" i="2" s="1"/>
  <c r="G2853" i="2"/>
  <c r="E2853" i="2" s="1"/>
  <c r="H2853" i="2" s="1"/>
  <c r="G2630" i="2"/>
  <c r="E2630" i="2" s="1"/>
  <c r="H2630" i="2" s="1"/>
  <c r="G2676" i="2"/>
  <c r="E2676" i="2" s="1"/>
  <c r="H2676" i="2" s="1"/>
  <c r="G2811" i="2"/>
  <c r="E2811" i="2" s="1"/>
  <c r="H2811" i="2" s="1"/>
  <c r="G2539" i="2"/>
  <c r="G2273" i="2"/>
  <c r="E2273" i="2" s="1"/>
  <c r="H2273" i="2" s="1"/>
  <c r="G2419" i="2"/>
  <c r="E2419" i="2" s="1"/>
  <c r="H2419" i="2" s="1"/>
  <c r="G97" i="2"/>
  <c r="H97" i="2" s="1"/>
  <c r="H96" i="2" s="1"/>
  <c r="F45" i="18" s="1"/>
  <c r="G129" i="2"/>
  <c r="H129" i="2" s="1"/>
  <c r="H128" i="2" s="1"/>
  <c r="G3003" i="2" s="1"/>
  <c r="H3003" i="2" s="1"/>
  <c r="G161" i="2"/>
  <c r="H161" i="2" s="1"/>
  <c r="H160" i="2" s="1"/>
  <c r="F60" i="18" s="1"/>
  <c r="G212" i="2"/>
  <c r="H212" i="2" s="1"/>
  <c r="G222" i="2"/>
  <c r="H222" i="2" s="1"/>
  <c r="G344" i="2"/>
  <c r="H344" i="2" s="1"/>
  <c r="G375" i="2"/>
  <c r="H375" i="2" s="1"/>
  <c r="G459" i="2"/>
  <c r="H459" i="2" s="1"/>
  <c r="G543" i="2"/>
  <c r="H543" i="2" s="1"/>
  <c r="G580" i="2"/>
  <c r="H580" i="2" s="1"/>
  <c r="G637" i="2"/>
  <c r="H637" i="2" s="1"/>
  <c r="G684" i="2"/>
  <c r="H684" i="2" s="1"/>
  <c r="G759" i="2"/>
  <c r="H759" i="2" s="1"/>
  <c r="H758" i="2" s="1"/>
  <c r="G806" i="2"/>
  <c r="H806" i="2" s="1"/>
  <c r="H805" i="2" s="1"/>
  <c r="G893" i="2"/>
  <c r="H893" i="2" s="1"/>
  <c r="H892" i="2" s="1"/>
  <c r="F305" i="18" s="1"/>
  <c r="G974" i="2"/>
  <c r="H974" i="2" s="1"/>
  <c r="G1029" i="2"/>
  <c r="H1029" i="2" s="1"/>
  <c r="G1096" i="2"/>
  <c r="H1096" i="2" s="1"/>
  <c r="H1095" i="2" s="1"/>
  <c r="F339" i="1" s="1"/>
  <c r="G1135" i="2"/>
  <c r="H1135" i="2" s="1"/>
  <c r="G1161" i="2"/>
  <c r="H1161" i="2" s="1"/>
  <c r="G1269" i="2"/>
  <c r="H1269" i="2" s="1"/>
  <c r="G1317" i="2"/>
  <c r="H1317" i="2" s="1"/>
  <c r="G1326" i="2"/>
  <c r="H1326" i="2" s="1"/>
  <c r="L795" i="10"/>
  <c r="M785" i="10" s="1"/>
  <c r="H1306" i="2"/>
  <c r="H1067" i="2"/>
  <c r="H2357" i="2"/>
  <c r="H2279" i="2"/>
  <c r="H2400" i="2"/>
  <c r="H2426" i="2"/>
  <c r="H2453" i="2"/>
  <c r="H2489" i="2"/>
  <c r="H3209" i="2"/>
  <c r="H2108" i="2"/>
  <c r="H1603" i="2"/>
  <c r="H1449" i="2"/>
  <c r="H2386" i="2"/>
  <c r="H2423" i="2"/>
  <c r="H2328" i="2"/>
  <c r="H2322" i="2"/>
  <c r="H2227" i="2"/>
  <c r="H1789" i="2"/>
  <c r="H1687" i="2"/>
  <c r="H1593" i="2"/>
  <c r="H2409" i="2"/>
  <c r="H2443" i="2"/>
  <c r="H2282" i="2"/>
  <c r="H2299" i="2"/>
  <c r="H1563" i="2"/>
  <c r="H1320" i="2"/>
  <c r="H307" i="2"/>
  <c r="H2345" i="2"/>
  <c r="H2354" i="2"/>
  <c r="H2450" i="2"/>
  <c r="H2368" i="2"/>
  <c r="H2297" i="2"/>
  <c r="H2475" i="2"/>
  <c r="H2215" i="2"/>
  <c r="H2161" i="2"/>
  <c r="H1796" i="2"/>
  <c r="H1776" i="2"/>
  <c r="H1564" i="2"/>
  <c r="H2278" i="2"/>
  <c r="H2060" i="2"/>
  <c r="H1729" i="2"/>
  <c r="H2277" i="2"/>
  <c r="H1624" i="2"/>
  <c r="H1584" i="2"/>
  <c r="H1419" i="2"/>
  <c r="H1328" i="2"/>
  <c r="H2311" i="2"/>
  <c r="H2319" i="2"/>
  <c r="H2266" i="2"/>
  <c r="H2399" i="2"/>
  <c r="H2440" i="2"/>
  <c r="H2283" i="2"/>
  <c r="H2457" i="2"/>
  <c r="H2488" i="2"/>
  <c r="H3201" i="2"/>
  <c r="H245" i="2"/>
  <c r="H2348" i="2"/>
  <c r="H2415" i="2"/>
  <c r="H2296" i="2"/>
  <c r="H2474" i="2"/>
  <c r="H2502" i="2"/>
  <c r="H1068" i="2"/>
  <c r="H2358" i="2"/>
  <c r="H2442" i="2"/>
  <c r="H2481" i="2"/>
  <c r="H2248" i="2"/>
  <c r="H2243" i="2" s="1"/>
  <c r="H1604" i="2"/>
  <c r="H1488" i="2"/>
  <c r="H1345" i="2"/>
  <c r="H1243" i="2"/>
  <c r="H2466" i="2"/>
  <c r="H2375" i="2"/>
  <c r="H2323" i="2"/>
  <c r="H2500" i="2"/>
  <c r="H2293" i="2"/>
  <c r="H2304" i="2"/>
  <c r="H2471" i="2"/>
  <c r="H2396" i="2"/>
  <c r="H1307" i="2"/>
  <c r="H321" i="2"/>
  <c r="H242" i="2"/>
  <c r="H2411" i="2"/>
  <c r="H2334" i="2"/>
  <c r="H2429" i="2"/>
  <c r="H297" i="2"/>
  <c r="D15" i="18"/>
  <c r="E14" i="18"/>
  <c r="E7" i="1"/>
  <c r="L64" i="10"/>
  <c r="D14" i="18"/>
  <c r="E15" i="18"/>
  <c r="D7" i="1"/>
  <c r="E64" i="10"/>
  <c r="L53" i="10"/>
  <c r="E53" i="10"/>
  <c r="E6" i="1"/>
  <c r="D6" i="1"/>
  <c r="F499" i="18"/>
  <c r="H1457" i="2"/>
  <c r="H1266" i="2"/>
  <c r="H2373" i="2"/>
  <c r="H2622" i="2"/>
  <c r="H2387" i="2"/>
  <c r="H2413" i="2"/>
  <c r="H2485" i="2"/>
  <c r="G3200" i="2"/>
  <c r="E3200" i="2" s="1"/>
  <c r="H3200" i="2" s="1"/>
  <c r="H3191" i="2"/>
  <c r="H3173" i="2"/>
  <c r="H3172" i="2" s="1"/>
  <c r="D128" i="1"/>
  <c r="E1265" i="10"/>
  <c r="D377" i="1"/>
  <c r="L3824" i="10"/>
  <c r="L1265" i="10"/>
  <c r="D385" i="18"/>
  <c r="E137" i="18"/>
  <c r="E3824" i="10"/>
  <c r="D137" i="18"/>
  <c r="E385" i="18"/>
  <c r="E128" i="1"/>
  <c r="E377" i="1"/>
  <c r="H1054" i="2"/>
  <c r="H2153" i="2"/>
  <c r="H2089" i="2"/>
  <c r="H1111" i="2"/>
  <c r="H464" i="2"/>
  <c r="H12" i="2"/>
  <c r="H10" i="2" s="1"/>
  <c r="F19" i="18" s="1"/>
  <c r="H3204" i="2"/>
  <c r="H2182" i="2"/>
  <c r="H2179" i="2" s="1"/>
  <c r="H1221" i="2"/>
  <c r="H249" i="2"/>
  <c r="H31" i="2"/>
  <c r="H27" i="2" s="1"/>
  <c r="G3208" i="2"/>
  <c r="E3208" i="2" s="1"/>
  <c r="H3208" i="2" s="1"/>
  <c r="H1220" i="2"/>
  <c r="H3031" i="2"/>
  <c r="H2382" i="2"/>
  <c r="H480" i="2"/>
  <c r="H475" i="2"/>
  <c r="H219" i="2"/>
  <c r="H217" i="2" s="1"/>
  <c r="L329" i="10"/>
  <c r="M319" i="10" s="1"/>
  <c r="L374" i="10"/>
  <c r="M364" i="10" s="1"/>
  <c r="L385" i="10"/>
  <c r="M375" i="10" s="1"/>
  <c r="L550" i="10"/>
  <c r="M540" i="10" s="1"/>
  <c r="L583" i="10"/>
  <c r="M573" i="10" s="1"/>
  <c r="L616" i="10"/>
  <c r="M606" i="10" s="1"/>
  <c r="L660" i="10"/>
  <c r="M650" i="10" s="1"/>
  <c r="L750" i="10"/>
  <c r="M740" i="10" s="1"/>
  <c r="L761" i="10"/>
  <c r="M751" i="10" s="1"/>
  <c r="L828" i="10"/>
  <c r="M818" i="10" s="1"/>
  <c r="L851" i="10"/>
  <c r="M841" i="10" s="1"/>
  <c r="L884" i="10"/>
  <c r="M874" i="10" s="1"/>
  <c r="L917" i="10"/>
  <c r="M907" i="10" s="1"/>
  <c r="L928" i="10"/>
  <c r="M918" i="10" s="1"/>
  <c r="L1016" i="10"/>
  <c r="M1006" i="10" s="1"/>
  <c r="L3017" i="10"/>
  <c r="L340" i="10"/>
  <c r="M330" i="10" s="1"/>
  <c r="L351" i="10"/>
  <c r="M341" i="10" s="1"/>
  <c r="L396" i="10"/>
  <c r="M386" i="10" s="1"/>
  <c r="L407" i="10"/>
  <c r="M397" i="10" s="1"/>
  <c r="L418" i="10"/>
  <c r="M408" i="10" s="1"/>
  <c r="L440" i="10"/>
  <c r="M430" i="10" s="1"/>
  <c r="L495" i="10"/>
  <c r="M485" i="10" s="1"/>
  <c r="L528" i="10"/>
  <c r="M518" i="10" s="1"/>
  <c r="L561" i="10"/>
  <c r="M551" i="10" s="1"/>
  <c r="L572" i="10"/>
  <c r="M562" i="10" s="1"/>
  <c r="L594" i="10"/>
  <c r="M584" i="10" s="1"/>
  <c r="L605" i="10"/>
  <c r="M595" i="10" s="1"/>
  <c r="L638" i="10"/>
  <c r="M628" i="10" s="1"/>
  <c r="L649" i="10"/>
  <c r="M639" i="10" s="1"/>
  <c r="L671" i="10"/>
  <c r="M661" i="10" s="1"/>
  <c r="L693" i="10"/>
  <c r="M683" i="10" s="1"/>
  <c r="L704" i="10"/>
  <c r="M694" i="10" s="1"/>
  <c r="L739" i="10"/>
  <c r="M729" i="10" s="1"/>
  <c r="L773" i="10"/>
  <c r="M763" i="10" s="1"/>
  <c r="L784" i="10"/>
  <c r="M774" i="10" s="1"/>
  <c r="L806" i="10"/>
  <c r="M796" i="10" s="1"/>
  <c r="L817" i="10"/>
  <c r="M807" i="10" s="1"/>
  <c r="L862" i="10"/>
  <c r="M852" i="10" s="1"/>
  <c r="L873" i="10"/>
  <c r="M863" i="10" s="1"/>
  <c r="L906" i="10"/>
  <c r="M896" i="10" s="1"/>
  <c r="L961" i="10"/>
  <c r="M951" i="10" s="1"/>
  <c r="L983" i="10"/>
  <c r="M973" i="10" s="1"/>
  <c r="L1005" i="10"/>
  <c r="M995" i="10" s="1"/>
  <c r="L1453" i="10"/>
  <c r="M1443" i="10" s="1"/>
  <c r="L1499" i="10"/>
  <c r="M1489" i="10" s="1"/>
  <c r="L3978" i="10"/>
  <c r="M3968" i="10" s="1"/>
  <c r="L4210" i="10"/>
  <c r="M4200" i="10" s="1"/>
  <c r="L4365" i="10"/>
  <c r="M4355" i="10" s="1"/>
  <c r="L4854" i="10"/>
  <c r="M4844" i="10" s="1"/>
  <c r="L4965" i="10"/>
  <c r="M4955" i="10" s="1"/>
  <c r="L4709" i="10"/>
  <c r="M4699" i="10" s="1"/>
  <c r="L241" i="10"/>
  <c r="M231" i="10" s="1"/>
  <c r="L3083" i="10"/>
  <c r="L1286" i="10"/>
  <c r="M1276" i="10" s="1"/>
  <c r="L2663" i="10"/>
  <c r="M2653" i="10" s="1"/>
  <c r="L5056" i="10"/>
  <c r="M5046" i="10" s="1"/>
  <c r="L506" i="10"/>
  <c r="M496" i="10" s="1"/>
  <c r="L517" i="10"/>
  <c r="M507" i="10" s="1"/>
  <c r="L715" i="10"/>
  <c r="M705" i="10" s="1"/>
  <c r="L726" i="10"/>
  <c r="M716" i="10" s="1"/>
  <c r="L939" i="10"/>
  <c r="M929" i="10" s="1"/>
  <c r="L950" i="10"/>
  <c r="M940" i="10" s="1"/>
  <c r="L972" i="10"/>
  <c r="M962" i="10" s="1"/>
  <c r="L994" i="10"/>
  <c r="M984" i="10" s="1"/>
  <c r="L1027" i="10"/>
  <c r="M1017" i="10" s="1"/>
  <c r="L1162" i="10"/>
  <c r="L4078" i="10"/>
  <c r="M4068" i="10" s="1"/>
  <c r="L4599" i="10"/>
  <c r="M4589" i="10" s="1"/>
  <c r="L4799" i="10"/>
  <c r="M4789" i="10" s="1"/>
  <c r="L2995" i="10"/>
  <c r="M2985" i="10" s="1"/>
  <c r="L219" i="10"/>
  <c r="M209" i="10" s="1"/>
  <c r="L274" i="10"/>
  <c r="M264" i="10" s="1"/>
  <c r="H3010" i="2"/>
  <c r="H3081" i="2"/>
  <c r="H2410" i="2"/>
  <c r="H2292" i="2"/>
  <c r="H2813" i="2"/>
  <c r="G2254" i="2"/>
  <c r="H2254" i="2" s="1"/>
  <c r="H2253" i="2" s="1"/>
  <c r="F298" i="1" s="1"/>
  <c r="H3078" i="2"/>
  <c r="H2356" i="2"/>
  <c r="H2767" i="2"/>
  <c r="H2737" i="2"/>
  <c r="H2671" i="2"/>
  <c r="H2552" i="2"/>
  <c r="H2772" i="2"/>
  <c r="H2642" i="2"/>
  <c r="H2318" i="2"/>
  <c r="H241" i="2"/>
  <c r="H1313" i="2"/>
  <c r="H283" i="2"/>
  <c r="H2613" i="2"/>
  <c r="H2780" i="2"/>
  <c r="H2760" i="2"/>
  <c r="H2730" i="2"/>
  <c r="H2700" i="2"/>
  <c r="H2690" i="2"/>
  <c r="H2653" i="2"/>
  <c r="H2897" i="2"/>
  <c r="H2885" i="2"/>
  <c r="H1278" i="2"/>
  <c r="H273" i="2"/>
  <c r="H255" i="2"/>
  <c r="H2542" i="2"/>
  <c r="H3029" i="2"/>
  <c r="H1314" i="2"/>
  <c r="H2672" i="2"/>
  <c r="H2518" i="2"/>
  <c r="H2910" i="2"/>
  <c r="H2891" i="2"/>
  <c r="H2757" i="2"/>
  <c r="H2727" i="2"/>
  <c r="H2707" i="2"/>
  <c r="H2687" i="2"/>
  <c r="H2661" i="2"/>
  <c r="H2636" i="2"/>
  <c r="H2626" i="2"/>
  <c r="D2254" i="2"/>
  <c r="H248" i="2"/>
  <c r="H2330" i="2"/>
  <c r="H1513" i="2"/>
  <c r="H2935" i="2"/>
  <c r="H2928" i="2"/>
  <c r="H3042" i="2"/>
  <c r="H3136" i="2"/>
  <c r="H3092" i="2"/>
  <c r="H2553" i="2"/>
  <c r="H2172" i="2"/>
  <c r="H2169" i="2" s="1"/>
  <c r="H1902" i="2"/>
  <c r="H1758" i="2"/>
  <c r="H1740" i="2"/>
  <c r="H1703" i="2"/>
  <c r="H1626" i="2"/>
  <c r="H1608" i="2"/>
  <c r="H1524" i="2"/>
  <c r="H1493" i="2"/>
  <c r="H1474" i="2"/>
  <c r="H1407" i="2"/>
  <c r="H1212" i="2"/>
  <c r="H1193" i="2"/>
  <c r="H1148" i="2"/>
  <c r="H566" i="2"/>
  <c r="H2422" i="2"/>
  <c r="H262" i="2"/>
  <c r="H252" i="2"/>
  <c r="H2028" i="2"/>
  <c r="H1997" i="2"/>
  <c r="H1922" i="2"/>
  <c r="H1686" i="2"/>
  <c r="H1636" i="2"/>
  <c r="H1302" i="2"/>
  <c r="H1257" i="2"/>
  <c r="H906" i="2"/>
  <c r="H510" i="2"/>
  <c r="H1518" i="2"/>
  <c r="H2305" i="2"/>
  <c r="H1892" i="2"/>
  <c r="H1835" i="2"/>
  <c r="H1757" i="2"/>
  <c r="H1720" i="2"/>
  <c r="H1664" i="2"/>
  <c r="H1625" i="2"/>
  <c r="H1872" i="2"/>
  <c r="H2670" i="2"/>
  <c r="H2645" i="2"/>
  <c r="H2974" i="2"/>
  <c r="H2880" i="2"/>
  <c r="H2833" i="2"/>
  <c r="H3169" i="2"/>
  <c r="H363" i="2"/>
  <c r="H2107" i="2"/>
  <c r="H1932" i="2"/>
  <c r="H1929" i="2" s="1"/>
  <c r="H2762" i="2"/>
  <c r="H2732" i="2"/>
  <c r="H2677" i="2"/>
  <c r="H2631" i="2"/>
  <c r="H2908" i="2"/>
  <c r="H254" i="2"/>
  <c r="H3020" i="2"/>
  <c r="H2046" i="2"/>
  <c r="H1959" i="2"/>
  <c r="H1894" i="2"/>
  <c r="H1759" i="2"/>
  <c r="H1741" i="2"/>
  <c r="H1722" i="2"/>
  <c r="H1646" i="2"/>
  <c r="H1627" i="2"/>
  <c r="H1609" i="2"/>
  <c r="H1565" i="2"/>
  <c r="H1427" i="2"/>
  <c r="H1408" i="2"/>
  <c r="H1379" i="2"/>
  <c r="H1360" i="2"/>
  <c r="H1213" i="2"/>
  <c r="H1194" i="2"/>
  <c r="H1149" i="2"/>
  <c r="H952" i="2"/>
  <c r="H907" i="2"/>
  <c r="H718" i="2"/>
  <c r="H661" i="2"/>
  <c r="H652" i="2"/>
  <c r="H455" i="2"/>
  <c r="H340" i="2"/>
  <c r="H338" i="2" s="1"/>
  <c r="H288" i="2"/>
  <c r="H286" i="2" s="1"/>
  <c r="H270" i="2"/>
  <c r="H2540" i="2"/>
  <c r="H2818" i="2"/>
  <c r="H2895" i="2"/>
  <c r="H2510" i="2"/>
  <c r="H2526" i="2"/>
  <c r="E1539" i="2"/>
  <c r="H1539" i="2" s="1"/>
  <c r="H1378" i="2"/>
  <c r="H1359" i="2"/>
  <c r="H1312" i="2"/>
  <c r="H1174" i="2"/>
  <c r="H660" i="2"/>
  <c r="H2634" i="2"/>
  <c r="H2624" i="2"/>
  <c r="H2925" i="2"/>
  <c r="H3103" i="2"/>
  <c r="H2791" i="2"/>
  <c r="H2854" i="2"/>
  <c r="H3090" i="2"/>
  <c r="H293" i="2"/>
  <c r="H2984" i="2"/>
  <c r="H3040" i="2"/>
  <c r="H2369" i="2"/>
  <c r="H1311" i="2"/>
  <c r="H2566" i="2"/>
  <c r="H2781" i="2"/>
  <c r="H3016" i="2"/>
  <c r="H2898" i="2"/>
  <c r="H3144" i="2"/>
  <c r="H3167" i="2"/>
  <c r="H2565" i="2"/>
  <c r="H2546" i="2"/>
  <c r="H2797" i="2"/>
  <c r="H2787" i="2"/>
  <c r="H2777" i="2"/>
  <c r="H2747" i="2"/>
  <c r="H2717" i="2"/>
  <c r="H2697" i="2"/>
  <c r="H2682" i="2"/>
  <c r="H2651" i="2"/>
  <c r="H2941" i="2"/>
  <c r="H2881" i="2"/>
  <c r="H2861" i="2"/>
  <c r="H2536" i="2"/>
  <c r="H3113" i="2"/>
  <c r="H2317" i="2"/>
  <c r="H2586" i="2"/>
  <c r="H264" i="2"/>
  <c r="H2555" i="2"/>
  <c r="H2770" i="2"/>
  <c r="H2720" i="2"/>
  <c r="H2663" i="2"/>
  <c r="H2615" i="2"/>
  <c r="H2967" i="2"/>
  <c r="H3068" i="2"/>
  <c r="H2681" i="2"/>
  <c r="H2940" i="2"/>
  <c r="H2869" i="2"/>
  <c r="H2860" i="2"/>
  <c r="H2945" i="2"/>
  <c r="H3112" i="2"/>
  <c r="H2528" i="2"/>
  <c r="H2520" i="2"/>
  <c r="H3041" i="2"/>
  <c r="H2825" i="2"/>
  <c r="H2827" i="2"/>
  <c r="H3155" i="2"/>
  <c r="H3157" i="2"/>
  <c r="H2070" i="2"/>
  <c r="H2059" i="2"/>
  <c r="H2008" i="2"/>
  <c r="H1877" i="2"/>
  <c r="H1857" i="2"/>
  <c r="H1742" i="2"/>
  <c r="H1733" i="2"/>
  <c r="H1723" i="2"/>
  <c r="H1705" i="2"/>
  <c r="H1696" i="2"/>
  <c r="H1678" i="2"/>
  <c r="H1668" i="2"/>
  <c r="H1628" i="2"/>
  <c r="H1566" i="2"/>
  <c r="H1536" i="2"/>
  <c r="H1506" i="2"/>
  <c r="H1486" i="2"/>
  <c r="H1448" i="2"/>
  <c r="H1380" i="2"/>
  <c r="H1352" i="2"/>
  <c r="H1285" i="2"/>
  <c r="H1258" i="2"/>
  <c r="H1241" i="2"/>
  <c r="H1232" i="2"/>
  <c r="H1112" i="2"/>
  <c r="H1045" i="2"/>
  <c r="H1017" i="2"/>
  <c r="H1008" i="2"/>
  <c r="H999" i="2"/>
  <c r="H962" i="2"/>
  <c r="H953" i="2"/>
  <c r="H944" i="2"/>
  <c r="H935" i="2"/>
  <c r="H926" i="2"/>
  <c r="H917" i="2"/>
  <c r="H856" i="2"/>
  <c r="H784" i="2"/>
  <c r="H634" i="2"/>
  <c r="H559" i="2"/>
  <c r="H556" i="2" s="1"/>
  <c r="F244" i="18" s="1"/>
  <c r="H494" i="2"/>
  <c r="H456" i="2"/>
  <c r="H372" i="2"/>
  <c r="H320" i="2"/>
  <c r="H2742" i="2"/>
  <c r="H2702" i="2"/>
  <c r="H2999" i="2"/>
  <c r="H3065" i="2"/>
  <c r="H3080" i="2"/>
  <c r="H2600" i="2"/>
  <c r="H2207" i="2"/>
  <c r="H2016" i="2"/>
  <c r="H1456" i="2"/>
  <c r="H1240" i="2"/>
  <c r="H1025" i="2"/>
  <c r="H1007" i="2"/>
  <c r="H925" i="2"/>
  <c r="H633" i="2"/>
  <c r="H279" i="2"/>
  <c r="H2808" i="2"/>
  <c r="H2689" i="2"/>
  <c r="H2652" i="2"/>
  <c r="H2848" i="2"/>
  <c r="H3044" i="2"/>
  <c r="H2812" i="2"/>
  <c r="H2782" i="2"/>
  <c r="H2752" i="2"/>
  <c r="H2692" i="2"/>
  <c r="H2617" i="2"/>
  <c r="H2899" i="2"/>
  <c r="H2927" i="2"/>
  <c r="H2948" i="2"/>
  <c r="H2964" i="2"/>
  <c r="H2985" i="2"/>
  <c r="H3079" i="2"/>
  <c r="H3093" i="2"/>
  <c r="H3143" i="2"/>
  <c r="H2078" i="2"/>
  <c r="H2075" i="2" s="1"/>
  <c r="F486" i="18" s="1"/>
  <c r="H1635" i="2"/>
  <c r="H1321" i="2"/>
  <c r="H1301" i="2"/>
  <c r="H1256" i="2"/>
  <c r="H1230" i="2"/>
  <c r="H1052" i="2"/>
  <c r="H1033" i="2"/>
  <c r="H1015" i="2"/>
  <c r="H978" i="2"/>
  <c r="H969" i="2"/>
  <c r="H942" i="2"/>
  <c r="H915" i="2"/>
  <c r="H862" i="2"/>
  <c r="H689" i="2"/>
  <c r="H622" i="2"/>
  <c r="H501" i="2"/>
  <c r="H473" i="2"/>
  <c r="H359" i="2"/>
  <c r="H1322" i="2"/>
  <c r="H2151" i="2"/>
  <c r="H1985" i="2"/>
  <c r="H1947" i="2"/>
  <c r="H1863" i="2"/>
  <c r="H1739" i="2"/>
  <c r="H1607" i="2"/>
  <c r="H1589" i="2"/>
  <c r="H1542" i="2"/>
  <c r="H1512" i="2"/>
  <c r="H1492" i="2"/>
  <c r="H1473" i="2"/>
  <c r="H1339" i="2"/>
  <c r="H1336" i="2" s="1"/>
  <c r="H1211" i="2"/>
  <c r="H1128" i="2"/>
  <c r="H1125" i="2" s="1"/>
  <c r="F351" i="18" s="1"/>
  <c r="H1051" i="2"/>
  <c r="H1032" i="2"/>
  <c r="H986" i="2"/>
  <c r="H977" i="2"/>
  <c r="H836" i="2"/>
  <c r="H688" i="2"/>
  <c r="H592" i="2"/>
  <c r="H388" i="2"/>
  <c r="H2585" i="2"/>
  <c r="H3030" i="2"/>
  <c r="H2517" i="2"/>
  <c r="H2203" i="2"/>
  <c r="H2202" i="2" s="1"/>
  <c r="H1756" i="2"/>
  <c r="H1663" i="2"/>
  <c r="H1606" i="2"/>
  <c r="H1588" i="2"/>
  <c r="H1443" i="2"/>
  <c r="H1441" i="2" s="1"/>
  <c r="H1424" i="2"/>
  <c r="H1357" i="2"/>
  <c r="H1289" i="2"/>
  <c r="H1280" i="2"/>
  <c r="H1163" i="2"/>
  <c r="H1079" i="2"/>
  <c r="H1031" i="2"/>
  <c r="H985" i="2"/>
  <c r="H976" i="2"/>
  <c r="H835" i="2"/>
  <c r="H752" i="2"/>
  <c r="H750" i="2" s="1"/>
  <c r="H2771" i="2"/>
  <c r="H2721" i="2"/>
  <c r="H2701" i="2"/>
  <c r="H2640" i="2"/>
  <c r="H2966" i="2"/>
  <c r="H2508" i="2"/>
  <c r="H2516" i="2"/>
  <c r="H2563" i="2"/>
  <c r="H2608" i="2"/>
  <c r="H2824" i="2"/>
  <c r="H2826" i="2"/>
  <c r="H3156" i="2"/>
  <c r="H3158" i="2"/>
  <c r="H282" i="2"/>
  <c r="H2556" i="2"/>
  <c r="H2679" i="2"/>
  <c r="H2643" i="2"/>
  <c r="H2975" i="2"/>
  <c r="H2958" i="2"/>
  <c r="H2937" i="2"/>
  <c r="H2918" i="2"/>
  <c r="H2998" i="2"/>
  <c r="H3064" i="2"/>
  <c r="H3104" i="2"/>
  <c r="H2303" i="2"/>
  <c r="H2606" i="2"/>
  <c r="H1768" i="2"/>
  <c r="H2071" i="2"/>
  <c r="H1989" i="2"/>
  <c r="H1952" i="2"/>
  <c r="H1915" i="2"/>
  <c r="H1576" i="2"/>
  <c r="H1277" i="2"/>
  <c r="H272" i="2"/>
  <c r="H2543" i="2"/>
  <c r="H2790" i="2"/>
  <c r="H2740" i="2"/>
  <c r="H2649" i="2"/>
  <c r="E2832" i="2"/>
  <c r="H2832" i="2" s="1"/>
  <c r="H2930" i="2"/>
  <c r="H3018" i="2"/>
  <c r="H3043" i="2"/>
  <c r="H3135" i="2"/>
  <c r="H3115" i="2"/>
  <c r="H3091" i="2"/>
  <c r="H1886" i="2"/>
  <c r="H1867" i="2"/>
  <c r="H1751" i="2"/>
  <c r="H1619" i="2"/>
  <c r="H1575" i="2"/>
  <c r="H1546" i="2"/>
  <c r="H1323" i="2"/>
  <c r="H1205" i="2"/>
  <c r="H1132" i="2"/>
  <c r="H1130" i="2" s="1"/>
  <c r="H908" i="2"/>
  <c r="H839" i="2"/>
  <c r="H719" i="2"/>
  <c r="H710" i="2"/>
  <c r="H653" i="2"/>
  <c r="H644" i="2"/>
  <c r="H485" i="2"/>
  <c r="H447" i="2"/>
  <c r="H382" i="2"/>
  <c r="H1904" i="2"/>
  <c r="H1829" i="2"/>
  <c r="H1714" i="2"/>
  <c r="H1467" i="2"/>
  <c r="H1438" i="2"/>
  <c r="H1436" i="2" s="1"/>
  <c r="F402" i="18" s="1"/>
  <c r="H1390" i="2"/>
  <c r="H1371" i="2"/>
  <c r="H1294" i="2"/>
  <c r="H1141" i="2"/>
  <c r="H1084" i="2"/>
  <c r="H890" i="2"/>
  <c r="H605" i="2"/>
  <c r="G2257" i="2"/>
  <c r="H2257" i="2" s="1"/>
  <c r="H2256" i="2" s="1"/>
  <c r="F299" i="1" s="1"/>
  <c r="D2257" i="2"/>
  <c r="H1978" i="2"/>
  <c r="H1976" i="2" s="1"/>
  <c r="F471" i="18" s="1"/>
  <c r="H1968" i="2"/>
  <c r="H1940" i="2"/>
  <c r="H1876" i="2"/>
  <c r="H1856" i="2"/>
  <c r="H1828" i="2"/>
  <c r="H1750" i="2"/>
  <c r="H1713" i="2"/>
  <c r="H1695" i="2"/>
  <c r="H1618" i="2"/>
  <c r="H1545" i="2"/>
  <c r="H1505" i="2"/>
  <c r="H1485" i="2"/>
  <c r="H1418" i="2"/>
  <c r="H1398" i="2"/>
  <c r="H1293" i="2"/>
  <c r="H1248" i="2"/>
  <c r="H1204" i="2"/>
  <c r="H1140" i="2"/>
  <c r="H1063" i="2"/>
  <c r="H1059" i="2" s="1"/>
  <c r="H1016" i="2"/>
  <c r="H970" i="2"/>
  <c r="H961" i="2"/>
  <c r="H943" i="2"/>
  <c r="H934" i="2"/>
  <c r="H916" i="2"/>
  <c r="H889" i="2"/>
  <c r="H880" i="2"/>
  <c r="H855" i="2"/>
  <c r="H680" i="2"/>
  <c r="H613" i="2"/>
  <c r="H502" i="2"/>
  <c r="H446" i="2"/>
  <c r="H428" i="2"/>
  <c r="H410" i="2"/>
  <c r="H390" i="2"/>
  <c r="H381" i="2"/>
  <c r="H329" i="2"/>
  <c r="H299" i="2"/>
  <c r="H261" i="2"/>
  <c r="H228" i="2"/>
  <c r="H1884" i="2"/>
  <c r="H1767" i="2"/>
  <c r="H1749" i="2"/>
  <c r="H1712" i="2"/>
  <c r="H1655" i="2"/>
  <c r="H1617" i="2"/>
  <c r="H1599" i="2"/>
  <c r="H1397" i="2"/>
  <c r="H1350" i="2"/>
  <c r="H1273" i="2"/>
  <c r="H1264" i="2"/>
  <c r="H1247" i="2"/>
  <c r="H1156" i="2"/>
  <c r="H1139" i="2"/>
  <c r="H1043" i="2"/>
  <c r="H1024" i="2"/>
  <c r="H960" i="2"/>
  <c r="H679" i="2"/>
  <c r="H669" i="2"/>
  <c r="H632" i="2"/>
  <c r="H612" i="2"/>
  <c r="H538" i="2"/>
  <c r="H529" i="2"/>
  <c r="H526" i="2" s="1"/>
  <c r="F240" i="18" s="1"/>
  <c r="H399" i="2"/>
  <c r="H389" i="2"/>
  <c r="H348" i="2"/>
  <c r="H328" i="2"/>
  <c r="H207" i="2"/>
  <c r="H2509" i="2"/>
  <c r="H2160" i="2"/>
  <c r="H2122" i="2"/>
  <c r="H2065" i="2"/>
  <c r="H2062" i="2" s="1"/>
  <c r="F476" i="1" s="1"/>
  <c r="H2056" i="2"/>
  <c r="H2004" i="2"/>
  <c r="H2000" i="2" s="1"/>
  <c r="H1966" i="2"/>
  <c r="H1766" i="2"/>
  <c r="H1654" i="2"/>
  <c r="H1634" i="2"/>
  <c r="H1616" i="2"/>
  <c r="H1598" i="2"/>
  <c r="H1434" i="2"/>
  <c r="H1406" i="2"/>
  <c r="H1396" i="2"/>
  <c r="H1386" i="2"/>
  <c r="H1329" i="2"/>
  <c r="H1272" i="2"/>
  <c r="H1263" i="2"/>
  <c r="H1229" i="2"/>
  <c r="H1173" i="2"/>
  <c r="H1155" i="2"/>
  <c r="H1118" i="2"/>
  <c r="H1071" i="2"/>
  <c r="H1070" i="2" s="1"/>
  <c r="F343" i="18" s="1"/>
  <c r="H1023" i="2"/>
  <c r="H968" i="2"/>
  <c r="H905" i="2"/>
  <c r="H870" i="2"/>
  <c r="H771" i="2"/>
  <c r="H668" i="2"/>
  <c r="H574" i="2"/>
  <c r="H565" i="2"/>
  <c r="H546" i="2"/>
  <c r="H509" i="2"/>
  <c r="H444" i="2"/>
  <c r="H378" i="2"/>
  <c r="H327" i="2"/>
  <c r="H196" i="2"/>
  <c r="H194" i="2" s="1"/>
  <c r="H186" i="2"/>
  <c r="H184" i="2" s="1"/>
  <c r="H111" i="2"/>
  <c r="H1494" i="2"/>
  <c r="H3089" i="2"/>
  <c r="H2343" i="2"/>
  <c r="H1937" i="2"/>
  <c r="H1900" i="2"/>
  <c r="H1862" i="2"/>
  <c r="H1784" i="2"/>
  <c r="H1781" i="2" s="1"/>
  <c r="H1774" i="2"/>
  <c r="H1747" i="2"/>
  <c r="H1728" i="2"/>
  <c r="H1673" i="2"/>
  <c r="H1671" i="2" s="1"/>
  <c r="F412" i="18" s="1"/>
  <c r="H1653" i="2"/>
  <c r="H1633" i="2"/>
  <c r="H1615" i="2"/>
  <c r="H1597" i="2"/>
  <c r="H1579" i="2"/>
  <c r="H1541" i="2"/>
  <c r="H1462" i="2"/>
  <c r="H1366" i="2"/>
  <c r="H1271" i="2"/>
  <c r="H1245" i="2"/>
  <c r="H1219" i="2"/>
  <c r="H1181" i="2"/>
  <c r="H1137" i="2"/>
  <c r="H1117" i="2"/>
  <c r="H1050" i="2"/>
  <c r="H639" i="2"/>
  <c r="H591" i="2"/>
  <c r="H582" i="2"/>
  <c r="H573" i="2"/>
  <c r="H470" i="2"/>
  <c r="H461" i="2"/>
  <c r="H355" i="2"/>
  <c r="H346" i="2"/>
  <c r="H315" i="2"/>
  <c r="H306" i="2"/>
  <c r="H224" i="2"/>
  <c r="H110" i="2"/>
  <c r="H8" i="2"/>
  <c r="H6" i="2" s="1"/>
  <c r="H2792" i="2"/>
  <c r="H2221" i="2"/>
  <c r="H2148" i="2"/>
  <c r="H2011" i="2"/>
  <c r="H1954" i="2"/>
  <c r="H1945" i="2"/>
  <c r="H1926" i="2"/>
  <c r="H1851" i="2"/>
  <c r="H1833" i="2"/>
  <c r="H1802" i="2"/>
  <c r="H1764" i="2"/>
  <c r="H1690" i="2"/>
  <c r="H1681" i="2"/>
  <c r="H1641" i="2"/>
  <c r="H1605" i="2"/>
  <c r="H1596" i="2"/>
  <c r="H1587" i="2"/>
  <c r="H1578" i="2"/>
  <c r="H1569" i="2"/>
  <c r="H1550" i="2"/>
  <c r="H1548" i="2" s="1"/>
  <c r="F406" i="18" s="1"/>
  <c r="H1540" i="2"/>
  <c r="H2367" i="2"/>
  <c r="H2265" i="2"/>
  <c r="H2220" i="2"/>
  <c r="F33" i="1"/>
  <c r="H2177" i="2"/>
  <c r="H2010" i="2"/>
  <c r="H1888" i="2"/>
  <c r="H1869" i="2"/>
  <c r="H1850" i="2"/>
  <c r="H1772" i="2"/>
  <c r="H1707" i="2"/>
  <c r="H1698" i="2"/>
  <c r="H1689" i="2"/>
  <c r="H1680" i="2"/>
  <c r="H1595" i="2"/>
  <c r="H1586" i="2"/>
  <c r="H1577" i="2"/>
  <c r="H1568" i="2"/>
  <c r="H1559" i="2"/>
  <c r="H1529" i="2"/>
  <c r="H1519" i="2"/>
  <c r="H2209" i="2"/>
  <c r="H2186" i="2"/>
  <c r="H2183" i="2" s="1"/>
  <c r="F525" i="18" s="1"/>
  <c r="H2146" i="2"/>
  <c r="H2136" i="2"/>
  <c r="H2009" i="2"/>
  <c r="H1999" i="2"/>
  <c r="H1961" i="2"/>
  <c r="H1896" i="2"/>
  <c r="H1830" i="2"/>
  <c r="H1734" i="2"/>
  <c r="H1724" i="2"/>
  <c r="H1715" i="2"/>
  <c r="H1706" i="2"/>
  <c r="H1697" i="2"/>
  <c r="H1688" i="2"/>
  <c r="H1679" i="2"/>
  <c r="H1669" i="2"/>
  <c r="H1659" i="2"/>
  <c r="H1629" i="2"/>
  <c r="H1585" i="2"/>
  <c r="H1567" i="2"/>
  <c r="C2257" i="2"/>
  <c r="H3054" i="2"/>
  <c r="H3116" i="2"/>
  <c r="H1499" i="2"/>
  <c r="H1479" i="2"/>
  <c r="H1450" i="2"/>
  <c r="H1431" i="2"/>
  <c r="H1412" i="2"/>
  <c r="H1402" i="2"/>
  <c r="H1392" i="2"/>
  <c r="H1373" i="2"/>
  <c r="H1296" i="2"/>
  <c r="H1287" i="2"/>
  <c r="H1260" i="2"/>
  <c r="H1234" i="2"/>
  <c r="H1226" i="2"/>
  <c r="H1217" i="2"/>
  <c r="H1198" i="2"/>
  <c r="H1188" i="2"/>
  <c r="H1169" i="2"/>
  <c r="H1152" i="2"/>
  <c r="H1105" i="2"/>
  <c r="H1101" i="2" s="1"/>
  <c r="F340" i="1" s="1"/>
  <c r="H1086" i="2"/>
  <c r="H1077" i="2"/>
  <c r="H1057" i="2"/>
  <c r="H1001" i="2"/>
  <c r="H992" i="2"/>
  <c r="H858" i="2"/>
  <c r="H833" i="2"/>
  <c r="H815" i="2"/>
  <c r="H811" i="2" s="1"/>
  <c r="F299" i="18" s="1"/>
  <c r="H777" i="2"/>
  <c r="H703" i="2"/>
  <c r="H694" i="2"/>
  <c r="H617" i="2"/>
  <c r="H598" i="2"/>
  <c r="H552" i="2"/>
  <c r="H534" i="2"/>
  <c r="H524" i="2"/>
  <c r="H478" i="2"/>
  <c r="H468" i="2"/>
  <c r="H431" i="2"/>
  <c r="H422" i="2"/>
  <c r="H418" i="2" s="1"/>
  <c r="F219" i="1" s="1"/>
  <c r="H413" i="2"/>
  <c r="H394" i="2"/>
  <c r="H353" i="2"/>
  <c r="H334" i="2"/>
  <c r="H322" i="2"/>
  <c r="H313" i="2"/>
  <c r="H292" i="2"/>
  <c r="H243" i="2"/>
  <c r="H46" i="2"/>
  <c r="H16" i="2"/>
  <c r="H2394" i="2"/>
  <c r="H2436" i="2"/>
  <c r="H2494" i="2"/>
  <c r="H2550" i="2"/>
  <c r="H2814" i="2"/>
  <c r="H2680" i="2"/>
  <c r="H2669" i="2"/>
  <c r="H2658" i="2"/>
  <c r="H2644" i="2"/>
  <c r="H2819" i="2"/>
  <c r="H2879" i="2"/>
  <c r="H3056" i="2"/>
  <c r="H3114" i="2"/>
  <c r="H3100" i="2"/>
  <c r="H2573" i="2"/>
  <c r="H2599" i="2"/>
  <c r="H1507" i="2"/>
  <c r="H1487" i="2"/>
  <c r="H1468" i="2"/>
  <c r="H1420" i="2"/>
  <c r="H1391" i="2"/>
  <c r="H1372" i="2"/>
  <c r="H1353" i="2"/>
  <c r="H1344" i="2"/>
  <c r="H1334" i="2"/>
  <c r="H1295" i="2"/>
  <c r="H1286" i="2"/>
  <c r="H1250" i="2"/>
  <c r="H1242" i="2"/>
  <c r="H1233" i="2"/>
  <c r="H1187" i="2"/>
  <c r="H1168" i="2"/>
  <c r="H1151" i="2"/>
  <c r="H1142" i="2"/>
  <c r="H1123" i="2"/>
  <c r="H1085" i="2"/>
  <c r="H1009" i="2"/>
  <c r="H1000" i="2"/>
  <c r="H991" i="2"/>
  <c r="H954" i="2"/>
  <c r="H945" i="2"/>
  <c r="H936" i="2"/>
  <c r="H927" i="2"/>
  <c r="H918" i="2"/>
  <c r="H857" i="2"/>
  <c r="H711" i="2"/>
  <c r="H702" i="2"/>
  <c r="H645" i="2"/>
  <c r="H606" i="2"/>
  <c r="H495" i="2"/>
  <c r="H486" i="2"/>
  <c r="H430" i="2"/>
  <c r="H412" i="2"/>
  <c r="H403" i="2"/>
  <c r="H383" i="2"/>
  <c r="H281" i="2"/>
  <c r="H263" i="2"/>
  <c r="H253" i="2"/>
  <c r="H201" i="2"/>
  <c r="H191" i="2"/>
  <c r="H45" i="2"/>
  <c r="H2263" i="2"/>
  <c r="H2276" i="2"/>
  <c r="H2801" i="2"/>
  <c r="H2761" i="2"/>
  <c r="H2751" i="2"/>
  <c r="H2741" i="2"/>
  <c r="H2731" i="2"/>
  <c r="H2711" i="2"/>
  <c r="H2691" i="2"/>
  <c r="H2654" i="2"/>
  <c r="H2616" i="2"/>
  <c r="H2955" i="2"/>
  <c r="H2916" i="2"/>
  <c r="H2907" i="2"/>
  <c r="H2886" i="2"/>
  <c r="H3019" i="2"/>
  <c r="H3067" i="2"/>
  <c r="H3077" i="2"/>
  <c r="H2572" i="2"/>
  <c r="H2580" i="2"/>
  <c r="H2609" i="2"/>
  <c r="H2598" i="2"/>
  <c r="L2586" i="10"/>
  <c r="M2576" i="10" s="1"/>
  <c r="L2608" i="10"/>
  <c r="M2598" i="10" s="1"/>
  <c r="L2940" i="10"/>
  <c r="M2930" i="10" s="1"/>
  <c r="L4232" i="10"/>
  <c r="M4222" i="10" s="1"/>
  <c r="L4499" i="10"/>
  <c r="M4489" i="10" s="1"/>
  <c r="L1341" i="10"/>
  <c r="M1331" i="10" s="1"/>
  <c r="L1363" i="10"/>
  <c r="M1353" i="10" s="1"/>
  <c r="L1788" i="10"/>
  <c r="M1778" i="10" s="1"/>
  <c r="L1964" i="10"/>
  <c r="M1954" i="10" s="1"/>
  <c r="L2353" i="10"/>
  <c r="M2343" i="10" s="1"/>
  <c r="L2531" i="10"/>
  <c r="M2521" i="10" s="1"/>
  <c r="L3282" i="10"/>
  <c r="M3272" i="10" s="1"/>
  <c r="L3912" i="10"/>
  <c r="M3902" i="10" s="1"/>
  <c r="L4265" i="10"/>
  <c r="M4255" i="10" s="1"/>
  <c r="L4621" i="10"/>
  <c r="M4611" i="10" s="1"/>
  <c r="L5356" i="10"/>
  <c r="H2545" i="2"/>
  <c r="H2667" i="2"/>
  <c r="H2633" i="2"/>
  <c r="H2618" i="2"/>
  <c r="H2909" i="2"/>
  <c r="H2840" i="2"/>
  <c r="H2947" i="2"/>
  <c r="H3028" i="2"/>
  <c r="H2523" i="2"/>
  <c r="H2562" i="2"/>
  <c r="H2570" i="2"/>
  <c r="H2607" i="2"/>
  <c r="H3170" i="2"/>
  <c r="L5100" i="10"/>
  <c r="M5090" i="10" s="1"/>
  <c r="H3194" i="2"/>
  <c r="L429" i="10"/>
  <c r="M419" i="10" s="1"/>
  <c r="L462" i="10"/>
  <c r="M452" i="10" s="1"/>
  <c r="L682" i="10"/>
  <c r="M672" i="10" s="1"/>
  <c r="L2597" i="10"/>
  <c r="M2587" i="10" s="1"/>
  <c r="L5133" i="10"/>
  <c r="M5123" i="10" s="1"/>
  <c r="L5222" i="10"/>
  <c r="M5212" i="10" s="1"/>
  <c r="H2917" i="2"/>
  <c r="H3102" i="2"/>
  <c r="H2583" i="2"/>
  <c r="L1832" i="10"/>
  <c r="M1822" i="10" s="1"/>
  <c r="L2008" i="10"/>
  <c r="M1998" i="10" s="1"/>
  <c r="L2454" i="10"/>
  <c r="M2444" i="10" s="1"/>
  <c r="L3592" i="10"/>
  <c r="M3582" i="10" s="1"/>
  <c r="L4044" i="10"/>
  <c r="M4034" i="10" s="1"/>
  <c r="L5289" i="10"/>
  <c r="M5279" i="10" s="1"/>
  <c r="H1530" i="2"/>
  <c r="H1500" i="2"/>
  <c r="H1480" i="2"/>
  <c r="H1461" i="2"/>
  <c r="H1413" i="2"/>
  <c r="H1384" i="2"/>
  <c r="H1365" i="2"/>
  <c r="H1346" i="2"/>
  <c r="H1327" i="2"/>
  <c r="H1318" i="2"/>
  <c r="H1297" i="2"/>
  <c r="H1288" i="2"/>
  <c r="H1279" i="2"/>
  <c r="H1270" i="2"/>
  <c r="H1261" i="2"/>
  <c r="H1244" i="2"/>
  <c r="H1235" i="2"/>
  <c r="H1218" i="2"/>
  <c r="H1199" i="2"/>
  <c r="H1180" i="2"/>
  <c r="H1136" i="2"/>
  <c r="H1087" i="2"/>
  <c r="H1078" i="2"/>
  <c r="H1058" i="2"/>
  <c r="H1039" i="2"/>
  <c r="H993" i="2"/>
  <c r="H984" i="2"/>
  <c r="H876" i="2"/>
  <c r="H859" i="2"/>
  <c r="H834" i="2"/>
  <c r="H787" i="2"/>
  <c r="H695" i="2"/>
  <c r="H599" i="2"/>
  <c r="H581" i="2"/>
  <c r="H469" i="2"/>
  <c r="H460" i="2"/>
  <c r="H395" i="2"/>
  <c r="H366" i="2"/>
  <c r="H274" i="2"/>
  <c r="H244" i="2"/>
  <c r="H213" i="2"/>
  <c r="H2408" i="2"/>
  <c r="H2799" i="2"/>
  <c r="H2789" i="2"/>
  <c r="H2779" i="2"/>
  <c r="H2759" i="2"/>
  <c r="H2749" i="2"/>
  <c r="H2729" i="2"/>
  <c r="H2719" i="2"/>
  <c r="H2709" i="2"/>
  <c r="H2699" i="2"/>
  <c r="H2973" i="2"/>
  <c r="H2835" i="2"/>
  <c r="H2931" i="2"/>
  <c r="H3017" i="2"/>
  <c r="H2968" i="2"/>
  <c r="H3011" i="2"/>
  <c r="H3032" i="2"/>
  <c r="H3053" i="2"/>
  <c r="H2527" i="2"/>
  <c r="H2519" i="2"/>
  <c r="H2582" i="2"/>
  <c r="H2605" i="2"/>
  <c r="L5479" i="10"/>
  <c r="M5469" i="10" s="1"/>
  <c r="L5491" i="10"/>
  <c r="M5481" i="10" s="1"/>
  <c r="L3039" i="10"/>
  <c r="L3050" i="10"/>
  <c r="L3072" i="10"/>
  <c r="L3127" i="10"/>
  <c r="L4288" i="10"/>
  <c r="M4278" i="10" s="1"/>
  <c r="L4422" i="10"/>
  <c r="M4412" i="10" s="1"/>
  <c r="L4466" i="10"/>
  <c r="M4456" i="10" s="1"/>
  <c r="L4555" i="10"/>
  <c r="M4545" i="10" s="1"/>
  <c r="L4687" i="10"/>
  <c r="M4677" i="10" s="1"/>
  <c r="L4731" i="10"/>
  <c r="M4721" i="10" s="1"/>
  <c r="L4865" i="10"/>
  <c r="M4855" i="10" s="1"/>
  <c r="L4910" i="10"/>
  <c r="M4900" i="10" s="1"/>
  <c r="L4998" i="10"/>
  <c r="M4988" i="10" s="1"/>
  <c r="L5045" i="10"/>
  <c r="M5035" i="10" s="1"/>
  <c r="L5089" i="10"/>
  <c r="M5079" i="10" s="1"/>
  <c r="L4111" i="10"/>
  <c r="M4101" i="10" s="1"/>
  <c r="L1062" i="10"/>
  <c r="M1052" i="10" s="1"/>
  <c r="L1117" i="10"/>
  <c r="M1107" i="10" s="1"/>
  <c r="L1151" i="10"/>
  <c r="L1308" i="10"/>
  <c r="M1298" i="10" s="1"/>
  <c r="L1431" i="10"/>
  <c r="M1421" i="10" s="1"/>
  <c r="L1464" i="10"/>
  <c r="M1454" i="10" s="1"/>
  <c r="L1488" i="10"/>
  <c r="M1478" i="10" s="1"/>
  <c r="L1521" i="10"/>
  <c r="M1511" i="10" s="1"/>
  <c r="L1554" i="10"/>
  <c r="M1544" i="10" s="1"/>
  <c r="L1644" i="10"/>
  <c r="M1634" i="10" s="1"/>
  <c r="L1699" i="10"/>
  <c r="M1689" i="10" s="1"/>
  <c r="L1821" i="10"/>
  <c r="M1811" i="10" s="1"/>
  <c r="L1843" i="10"/>
  <c r="M1833" i="10" s="1"/>
  <c r="L1909" i="10"/>
  <c r="M1899" i="10" s="1"/>
  <c r="L1931" i="10"/>
  <c r="M1921" i="10" s="1"/>
  <c r="L2019" i="10"/>
  <c r="M2009" i="10" s="1"/>
  <c r="L2052" i="10"/>
  <c r="M2042" i="10" s="1"/>
  <c r="L2177" i="10"/>
  <c r="M2167" i="10" s="1"/>
  <c r="L2210" i="10"/>
  <c r="M2200" i="10" s="1"/>
  <c r="L2298" i="10"/>
  <c r="M2288" i="10" s="1"/>
  <c r="L2442" i="10"/>
  <c r="L2795" i="10"/>
  <c r="M2785" i="10" s="1"/>
  <c r="L3006" i="10"/>
  <c r="M2996" i="10" s="1"/>
  <c r="L3161" i="10"/>
  <c r="M3151" i="10" s="1"/>
  <c r="L3227" i="10"/>
  <c r="M3217" i="10" s="1"/>
  <c r="L3403" i="10"/>
  <c r="M3393" i="10" s="1"/>
  <c r="L3547" i="10"/>
  <c r="M3537" i="10" s="1"/>
  <c r="L3581" i="10"/>
  <c r="M3571" i="10" s="1"/>
  <c r="L3636" i="10"/>
  <c r="M3626" i="10" s="1"/>
  <c r="L3757" i="10"/>
  <c r="M3747" i="10" s="1"/>
  <c r="L3779" i="10"/>
  <c r="M3769" i="10" s="1"/>
  <c r="L3812" i="10"/>
  <c r="M3802" i="10" s="1"/>
  <c r="L3879" i="10"/>
  <c r="M3869" i="10" s="1"/>
  <c r="L3945" i="10"/>
  <c r="M3935" i="10" s="1"/>
  <c r="L4354" i="10"/>
  <c r="M4344" i="10" s="1"/>
  <c r="L4410" i="10"/>
  <c r="M4400" i="10" s="1"/>
  <c r="L4444" i="10"/>
  <c r="M4434" i="10" s="1"/>
  <c r="L4676" i="10"/>
  <c r="M4666" i="10" s="1"/>
  <c r="L4742" i="10"/>
  <c r="M4732" i="10" s="1"/>
  <c r="L4765" i="10"/>
  <c r="M4755" i="10" s="1"/>
  <c r="L4887" i="10"/>
  <c r="M4877" i="10" s="1"/>
  <c r="L4943" i="10"/>
  <c r="M4933" i="10" s="1"/>
  <c r="L4976" i="10"/>
  <c r="M4966" i="10" s="1"/>
  <c r="L5211" i="10"/>
  <c r="M5201" i="10" s="1"/>
  <c r="L5244" i="10"/>
  <c r="M5234" i="10" s="1"/>
  <c r="L5278" i="10"/>
  <c r="M5268" i="10" s="1"/>
  <c r="L5334" i="10"/>
  <c r="L5367" i="10"/>
  <c r="L5423" i="10"/>
  <c r="L5457" i="10"/>
  <c r="L41" i="10"/>
  <c r="M31" i="10" s="1"/>
  <c r="L52" i="10"/>
  <c r="M42" i="10" s="1"/>
  <c r="L87" i="10"/>
  <c r="M77" i="10" s="1"/>
  <c r="L98" i="10"/>
  <c r="M88" i="10" s="1"/>
  <c r="G19" i="18" s="1"/>
  <c r="L153" i="10"/>
  <c r="M143" i="10" s="1"/>
  <c r="L164" i="10"/>
  <c r="M154" i="10" s="1"/>
  <c r="L175" i="10"/>
  <c r="M165" i="10" s="1"/>
  <c r="L186" i="10"/>
  <c r="M176" i="10" s="1"/>
  <c r="L252" i="10"/>
  <c r="M242" i="10" s="1"/>
  <c r="L263" i="10"/>
  <c r="M253" i="10" s="1"/>
  <c r="L2465" i="10"/>
  <c r="M2455" i="10" s="1"/>
  <c r="L2951" i="10"/>
  <c r="M2941" i="10" s="1"/>
  <c r="L3524" i="10"/>
  <c r="M3514" i="10" s="1"/>
  <c r="L3934" i="10"/>
  <c r="M3924" i="10" s="1"/>
  <c r="H2497" i="2"/>
  <c r="H2529" i="2"/>
  <c r="H2521" i="2"/>
  <c r="H2560" i="2"/>
  <c r="H2575" i="2"/>
  <c r="H2596" i="2"/>
  <c r="L451" i="10"/>
  <c r="M441" i="10" s="1"/>
  <c r="L484" i="10"/>
  <c r="M474" i="10" s="1"/>
  <c r="L1218" i="10"/>
  <c r="M1208" i="10" s="1"/>
  <c r="L1264" i="10"/>
  <c r="M1254" i="10" s="1"/>
  <c r="L2685" i="10"/>
  <c r="M2675" i="10" s="1"/>
  <c r="L2906" i="10"/>
  <c r="L3216" i="10"/>
  <c r="M3206" i="10" s="1"/>
  <c r="L3790" i="10"/>
  <c r="M3780" i="10" s="1"/>
  <c r="L3890" i="10"/>
  <c r="M3880" i="10" s="1"/>
  <c r="L1051" i="10"/>
  <c r="M1041" i="10" s="1"/>
  <c r="L1297" i="10"/>
  <c r="M1287" i="10" s="1"/>
  <c r="L1330" i="10"/>
  <c r="M1320" i="10" s="1"/>
  <c r="L1442" i="10"/>
  <c r="M1432" i="10" s="1"/>
  <c r="L1510" i="10"/>
  <c r="M1500" i="10" s="1"/>
  <c r="L1688" i="10"/>
  <c r="M1678" i="10" s="1"/>
  <c r="L1865" i="10"/>
  <c r="M1855" i="10" s="1"/>
  <c r="L2166" i="10"/>
  <c r="M2156" i="10" s="1"/>
  <c r="L2276" i="10"/>
  <c r="M2266" i="10" s="1"/>
  <c r="L2365" i="10"/>
  <c r="L2431" i="10"/>
  <c r="L2487" i="10"/>
  <c r="M2477" i="10" s="1"/>
  <c r="L2575" i="10"/>
  <c r="M2565" i="10" s="1"/>
  <c r="L2784" i="10"/>
  <c r="M2774" i="10" s="1"/>
  <c r="L2839" i="10"/>
  <c r="M2829" i="10" s="1"/>
  <c r="L2929" i="10"/>
  <c r="M2919" i="10" s="1"/>
  <c r="L3271" i="10"/>
  <c r="M3261" i="10" s="1"/>
  <c r="L3293" i="10"/>
  <c r="M3283" i="10" s="1"/>
  <c r="L3558" i="10"/>
  <c r="M3548" i="10" s="1"/>
  <c r="L3647" i="10"/>
  <c r="M3637" i="10" s="1"/>
  <c r="L3735" i="10"/>
  <c r="M3725" i="10" s="1"/>
  <c r="L3768" i="10"/>
  <c r="M3758" i="10" s="1"/>
  <c r="L3923" i="10"/>
  <c r="M3913" i="10" s="1"/>
  <c r="L3956" i="10"/>
  <c r="M3946" i="10" s="1"/>
  <c r="L4188" i="10"/>
  <c r="M4178" i="10" s="1"/>
  <c r="L4488" i="10"/>
  <c r="M4478" i="10" s="1"/>
  <c r="L4543" i="10"/>
  <c r="M4533" i="10" s="1"/>
  <c r="L4720" i="10"/>
  <c r="M4710" i="10" s="1"/>
  <c r="L4754" i="10"/>
  <c r="M4744" i="10" s="1"/>
  <c r="L4899" i="10"/>
  <c r="M4889" i="10" s="1"/>
  <c r="L5023" i="10"/>
  <c r="M5013" i="10" s="1"/>
  <c r="L5111" i="10"/>
  <c r="M5101" i="10" s="1"/>
  <c r="L5144" i="10"/>
  <c r="M5134" i="10" s="1"/>
  <c r="L5200" i="10"/>
  <c r="M5190" i="10" s="1"/>
  <c r="L5233" i="10"/>
  <c r="M5223" i="10" s="1"/>
  <c r="L5323" i="10"/>
  <c r="L5345" i="10"/>
  <c r="L5412" i="10"/>
  <c r="L5445" i="10"/>
  <c r="L30" i="10"/>
  <c r="M20" i="10" s="1"/>
  <c r="G11" i="18" s="1"/>
  <c r="L120" i="10"/>
  <c r="M110" i="10" s="1"/>
  <c r="L131" i="10"/>
  <c r="M121" i="10" s="1"/>
  <c r="L142" i="10"/>
  <c r="M132" i="10" s="1"/>
  <c r="L208" i="10"/>
  <c r="M198" i="10" s="1"/>
  <c r="L230" i="10"/>
  <c r="M220" i="10" s="1"/>
  <c r="L296" i="10"/>
  <c r="M286" i="10" s="1"/>
  <c r="L307" i="10"/>
  <c r="M297" i="10" s="1"/>
  <c r="E3027" i="2"/>
  <c r="H3027" i="2" s="1"/>
  <c r="E3076" i="2"/>
  <c r="H3076" i="2" s="1"/>
  <c r="E240" i="2"/>
  <c r="H240" i="2" s="1"/>
  <c r="E2746" i="2"/>
  <c r="H2746" i="2" s="1"/>
  <c r="E2736" i="2"/>
  <c r="H2736" i="2" s="1"/>
  <c r="E2924" i="2"/>
  <c r="H2924" i="2" s="1"/>
  <c r="E2983" i="2"/>
  <c r="H2983" i="2" s="1"/>
  <c r="E2953" i="2"/>
  <c r="H2953" i="2" s="1"/>
  <c r="E3127" i="2"/>
  <c r="H3127" i="2" s="1"/>
  <c r="E3009" i="2"/>
  <c r="H3009" i="2" s="1"/>
  <c r="E2786" i="2"/>
  <c r="H2786" i="2" s="1"/>
  <c r="E2776" i="2"/>
  <c r="H2776" i="2" s="1"/>
  <c r="E2766" i="2"/>
  <c r="H2766" i="2" s="1"/>
  <c r="E2843" i="2"/>
  <c r="H2843" i="2" s="1"/>
  <c r="E3141" i="2"/>
  <c r="H3141" i="2" s="1"/>
  <c r="E370" i="2"/>
  <c r="H370" i="2" s="1"/>
  <c r="E2934" i="2"/>
  <c r="H2934" i="2" s="1"/>
  <c r="E2873" i="2"/>
  <c r="H2873" i="2" s="1"/>
  <c r="H2872" i="2" s="1"/>
  <c r="F136" i="1" s="1"/>
  <c r="E2993" i="2"/>
  <c r="H2993" i="2" s="1"/>
  <c r="H2992" i="2" s="1"/>
  <c r="G3145" i="2" s="1"/>
  <c r="H3145" i="2" s="1"/>
  <c r="F41" i="18"/>
  <c r="H77" i="2"/>
  <c r="F25" i="1" s="1"/>
  <c r="E2535" i="2"/>
  <c r="H2535" i="2" s="1"/>
  <c r="E278" i="2"/>
  <c r="H278" i="2" s="1"/>
  <c r="H87" i="2"/>
  <c r="F35" i="18" s="1"/>
  <c r="H140" i="2"/>
  <c r="F47" i="1" s="1"/>
  <c r="H144" i="2"/>
  <c r="F56" i="18" s="1"/>
  <c r="E2997" i="2"/>
  <c r="H2997" i="2" s="1"/>
  <c r="E2289" i="2"/>
  <c r="H2289" i="2" s="1"/>
  <c r="E2756" i="2"/>
  <c r="H2756" i="2" s="1"/>
  <c r="H176" i="2"/>
  <c r="F64" i="18" s="1"/>
  <c r="H740" i="2"/>
  <c r="F281" i="18" s="1"/>
  <c r="H82" i="2"/>
  <c r="F34" i="18" s="1"/>
  <c r="E1310" i="2"/>
  <c r="H1310" i="2" s="1"/>
  <c r="H233" i="2"/>
  <c r="F39" i="18" s="1"/>
  <c r="E3063" i="2"/>
  <c r="H3063" i="2" s="1"/>
  <c r="H2195" i="2"/>
  <c r="F73" i="1" s="1"/>
  <c r="H2110" i="2"/>
  <c r="F483" i="1" s="1"/>
  <c r="H2259" i="2"/>
  <c r="E2286" i="2"/>
  <c r="H2286" i="2" s="1"/>
  <c r="E2716" i="2"/>
  <c r="H2716" i="2" s="1"/>
  <c r="E2978" i="2"/>
  <c r="H2978" i="2" s="1"/>
  <c r="H67" i="2"/>
  <c r="F23" i="1" s="1"/>
  <c r="H18" i="2"/>
  <c r="F21" i="18" s="1"/>
  <c r="E2447" i="2"/>
  <c r="H2447" i="2" s="1"/>
  <c r="E2463" i="2"/>
  <c r="H2463" i="2" s="1"/>
  <c r="F491" i="1"/>
  <c r="H152" i="2"/>
  <c r="F50" i="1" s="1"/>
  <c r="H72" i="2"/>
  <c r="F24" i="1" s="1"/>
  <c r="H58" i="2"/>
  <c r="F29" i="18" s="1"/>
  <c r="H515" i="2"/>
  <c r="H732" i="2"/>
  <c r="F272" i="1" s="1"/>
  <c r="H1822" i="2"/>
  <c r="F451" i="18" s="1"/>
  <c r="H91" i="2"/>
  <c r="F36" i="18" s="1"/>
  <c r="H1906" i="2"/>
  <c r="E2504" i="2"/>
  <c r="H2504" i="2" s="1"/>
  <c r="E2603" i="2"/>
  <c r="H2603" i="2" s="1"/>
  <c r="E2726" i="2"/>
  <c r="H2726" i="2" s="1"/>
  <c r="E2706" i="2"/>
  <c r="H2706" i="2" s="1"/>
  <c r="E3015" i="2"/>
  <c r="H3015" i="2" s="1"/>
  <c r="E3111" i="2"/>
  <c r="H3111" i="2" s="1"/>
  <c r="H819" i="2"/>
  <c r="H156" i="2"/>
  <c r="F59" i="18" s="1"/>
  <c r="E2806" i="2"/>
  <c r="H2806" i="2" s="1"/>
  <c r="E2796" i="2"/>
  <c r="H2796" i="2" s="1"/>
  <c r="H32" i="2"/>
  <c r="H120" i="2"/>
  <c r="H37" i="2"/>
  <c r="H112" i="2"/>
  <c r="F40" i="1" s="1"/>
  <c r="H48" i="2"/>
  <c r="E1283" i="2"/>
  <c r="H1283" i="2" s="1"/>
  <c r="H172" i="2"/>
  <c r="F55" i="1" s="1"/>
  <c r="H124" i="2"/>
  <c r="F51" i="18" s="1"/>
  <c r="H745" i="2"/>
  <c r="F274" i="1" s="1"/>
  <c r="H436" i="2"/>
  <c r="F221" i="1" s="1"/>
  <c r="H1972" i="2"/>
  <c r="H1837" i="2"/>
  <c r="F454" i="18" s="1"/>
  <c r="H1648" i="2"/>
  <c r="E2963" i="2"/>
  <c r="H2963" i="2" s="1"/>
  <c r="E2686" i="2"/>
  <c r="H2686" i="2" s="1"/>
  <c r="E3134" i="2"/>
  <c r="H3134" i="2" s="1"/>
  <c r="E2377" i="2"/>
  <c r="H2377" i="2" s="1"/>
  <c r="E2915" i="2"/>
  <c r="H2915" i="2" s="1"/>
  <c r="E2559" i="2"/>
  <c r="H2559" i="2" s="1"/>
  <c r="E2579" i="2"/>
  <c r="H2579" i="2" s="1"/>
  <c r="H2139" i="2"/>
  <c r="F495" i="18" s="1"/>
  <c r="H2250" i="2"/>
  <c r="H2189" i="2"/>
  <c r="E269" i="2"/>
  <c r="H269" i="2" s="1"/>
  <c r="H22" i="2"/>
  <c r="H2198" i="2"/>
  <c r="H1992" i="2"/>
  <c r="E3099" i="2"/>
  <c r="H3099" i="2" s="1"/>
  <c r="E2639" i="2"/>
  <c r="H2639" i="2" s="1"/>
  <c r="E2864" i="2"/>
  <c r="H2864" i="2" s="1"/>
  <c r="E251" i="2"/>
  <c r="H251" i="2" s="1"/>
  <c r="E2648" i="2"/>
  <c r="H2648" i="2" s="1"/>
  <c r="E260" i="2"/>
  <c r="H260" i="2" s="1"/>
  <c r="E2591" i="2"/>
  <c r="H2591" i="2" s="1"/>
  <c r="E2906" i="2"/>
  <c r="H2906" i="2" s="1"/>
  <c r="E3039" i="2"/>
  <c r="H3039" i="2" s="1"/>
  <c r="E2696" i="2"/>
  <c r="H2696" i="2" s="1"/>
  <c r="E2823" i="2"/>
  <c r="H2823" i="2" s="1"/>
  <c r="E3088" i="2"/>
  <c r="H3088" i="2" s="1"/>
  <c r="L5434" i="10"/>
  <c r="L2984" i="10"/>
  <c r="M2974" i="10" s="1"/>
  <c r="L3205" i="10"/>
  <c r="M3195" i="10" s="1"/>
  <c r="L3238" i="10"/>
  <c r="M3228" i="10" s="1"/>
  <c r="L3249" i="10"/>
  <c r="M3239" i="10" s="1"/>
  <c r="L3260" i="10"/>
  <c r="M3250" i="10" s="1"/>
  <c r="L3315" i="10"/>
  <c r="M3305" i="10" s="1"/>
  <c r="L3337" i="10"/>
  <c r="M3327" i="10" s="1"/>
  <c r="L3381" i="10"/>
  <c r="M3371" i="10" s="1"/>
  <c r="L3414" i="10"/>
  <c r="M3404" i="10" s="1"/>
  <c r="L3425" i="10"/>
  <c r="M3415" i="10" s="1"/>
  <c r="L3469" i="10"/>
  <c r="M3459" i="10" s="1"/>
  <c r="L3513" i="10"/>
  <c r="M3503" i="10" s="1"/>
  <c r="L840" i="10"/>
  <c r="M830" i="10" s="1"/>
  <c r="L1073" i="10"/>
  <c r="M1063" i="10" s="1"/>
  <c r="L1207" i="10"/>
  <c r="M1197" i="10" s="1"/>
  <c r="L1252" i="10"/>
  <c r="L1352" i="10"/>
  <c r="M1342" i="10" s="1"/>
  <c r="L1397" i="10"/>
  <c r="M1387" i="10" s="1"/>
  <c r="L1532" i="10"/>
  <c r="M1522" i="10" s="1"/>
  <c r="L1576" i="10"/>
  <c r="M1566" i="10" s="1"/>
  <c r="L1621" i="10"/>
  <c r="M1611" i="10" s="1"/>
  <c r="L1666" i="10"/>
  <c r="M1656" i="10" s="1"/>
  <c r="L1710" i="10"/>
  <c r="M1700" i="10" s="1"/>
  <c r="L1799" i="10"/>
  <c r="M1789" i="10" s="1"/>
  <c r="L1887" i="10"/>
  <c r="M1877" i="10" s="1"/>
  <c r="L1975" i="10"/>
  <c r="M1965" i="10" s="1"/>
  <c r="L2063" i="10"/>
  <c r="M2053" i="10" s="1"/>
  <c r="L2142" i="10"/>
  <c r="M2132" i="10" s="1"/>
  <c r="L2188" i="10"/>
  <c r="M2178" i="10" s="1"/>
  <c r="L2232" i="10"/>
  <c r="M2222" i="10" s="1"/>
  <c r="L2320" i="10"/>
  <c r="M2310" i="10" s="1"/>
  <c r="L2409" i="10"/>
  <c r="L2498" i="10"/>
  <c r="M2488" i="10" s="1"/>
  <c r="L2542" i="10"/>
  <c r="M2532" i="10" s="1"/>
  <c r="L2630" i="10"/>
  <c r="M2620" i="10" s="1"/>
  <c r="L2674" i="10"/>
  <c r="M2664" i="10" s="1"/>
  <c r="L2718" i="10"/>
  <c r="M2708" i="10" s="1"/>
  <c r="L2762" i="10"/>
  <c r="M2752" i="10" s="1"/>
  <c r="L2806" i="10"/>
  <c r="M2796" i="10" s="1"/>
  <c r="L2850" i="10"/>
  <c r="M2840" i="10" s="1"/>
  <c r="L2895" i="10"/>
  <c r="L3603" i="10"/>
  <c r="M3593" i="10" s="1"/>
  <c r="L3691" i="10"/>
  <c r="M3681" i="10" s="1"/>
  <c r="L3823" i="10"/>
  <c r="M3813" i="10" s="1"/>
  <c r="L3967" i="10"/>
  <c r="M3957" i="10" s="1"/>
  <c r="L4011" i="10"/>
  <c r="M4001" i="10" s="1"/>
  <c r="L4055" i="10"/>
  <c r="M4045" i="10" s="1"/>
  <c r="L4100" i="10"/>
  <c r="M4090" i="10" s="1"/>
  <c r="L4144" i="10"/>
  <c r="M4134" i="10" s="1"/>
  <c r="L4277" i="10"/>
  <c r="M4267" i="10" s="1"/>
  <c r="L4321" i="10"/>
  <c r="M4311" i="10" s="1"/>
  <c r="L4455" i="10"/>
  <c r="M4445" i="10" s="1"/>
  <c r="L4588" i="10"/>
  <c r="M4578" i="10" s="1"/>
  <c r="L4632" i="10"/>
  <c r="M4622" i="10" s="1"/>
  <c r="L4810" i="10"/>
  <c r="M4800" i="10" s="1"/>
  <c r="L4987" i="10"/>
  <c r="M4977" i="10" s="1"/>
  <c r="L5034" i="10"/>
  <c r="M5024" i="10" s="1"/>
  <c r="L5078" i="10"/>
  <c r="M5068" i="10" s="1"/>
  <c r="L5122" i="10"/>
  <c r="M5112" i="10" s="1"/>
  <c r="L5166" i="10"/>
  <c r="M5156" i="10" s="1"/>
  <c r="L5256" i="10"/>
  <c r="M5246" i="10" s="1"/>
  <c r="L5300" i="10"/>
  <c r="M5290" i="10" s="1"/>
  <c r="L1543" i="10"/>
  <c r="M1533" i="10" s="1"/>
  <c r="L1565" i="10"/>
  <c r="M1555" i="10" s="1"/>
  <c r="L1587" i="10"/>
  <c r="M1577" i="10" s="1"/>
  <c r="L1598" i="10"/>
  <c r="M1588" i="10" s="1"/>
  <c r="L1609" i="10"/>
  <c r="M1599" i="10" s="1"/>
  <c r="L1633" i="10"/>
  <c r="M1623" i="10" s="1"/>
  <c r="L1655" i="10"/>
  <c r="M1645" i="10" s="1"/>
  <c r="L1677" i="10"/>
  <c r="M1667" i="10" s="1"/>
  <c r="L1732" i="10"/>
  <c r="M1722" i="10" s="1"/>
  <c r="L1743" i="10"/>
  <c r="M1733" i="10" s="1"/>
  <c r="L1754" i="10"/>
  <c r="M1744" i="10" s="1"/>
  <c r="L1765" i="10"/>
  <c r="M1755" i="10" s="1"/>
  <c r="L1777" i="10"/>
  <c r="M1767" i="10" s="1"/>
  <c r="L1810" i="10"/>
  <c r="M1800" i="10" s="1"/>
  <c r="L1854" i="10"/>
  <c r="M1844" i="10" s="1"/>
  <c r="L1876" i="10"/>
  <c r="M1866" i="10" s="1"/>
  <c r="L1898" i="10"/>
  <c r="M1888" i="10" s="1"/>
  <c r="L1920" i="10"/>
  <c r="M1910" i="10" s="1"/>
  <c r="L1942" i="10"/>
  <c r="M1932" i="10" s="1"/>
  <c r="L1953" i="10"/>
  <c r="M1943" i="10" s="1"/>
  <c r="L1986" i="10"/>
  <c r="M1976" i="10" s="1"/>
  <c r="L1997" i="10"/>
  <c r="M1987" i="10" s="1"/>
  <c r="L2030" i="10"/>
  <c r="M2020" i="10" s="1"/>
  <c r="L2041" i="10"/>
  <c r="M2031" i="10" s="1"/>
  <c r="L2074" i="10"/>
  <c r="M2064" i="10" s="1"/>
  <c r="L2085" i="10"/>
  <c r="M2075" i="10" s="1"/>
  <c r="L2131" i="10"/>
  <c r="M2121" i="10" s="1"/>
  <c r="L2155" i="10"/>
  <c r="M2145" i="10" s="1"/>
  <c r="L2199" i="10"/>
  <c r="M2189" i="10" s="1"/>
  <c r="L2221" i="10"/>
  <c r="M2211" i="10" s="1"/>
  <c r="L2243" i="10"/>
  <c r="M2233" i="10" s="1"/>
  <c r="L2254" i="10"/>
  <c r="M2244" i="10" s="1"/>
  <c r="L2265" i="10"/>
  <c r="M2255" i="10" s="1"/>
  <c r="L2287" i="10"/>
  <c r="M2277" i="10" s="1"/>
  <c r="L2309" i="10"/>
  <c r="M2299" i="10" s="1"/>
  <c r="L2331" i="10"/>
  <c r="M2321" i="10" s="1"/>
  <c r="L2342" i="10"/>
  <c r="M2332" i="10" s="1"/>
  <c r="L2376" i="10"/>
  <c r="L2387" i="10"/>
  <c r="L2398" i="10"/>
  <c r="L2420" i="10"/>
  <c r="L2476" i="10"/>
  <c r="M2466" i="10" s="1"/>
  <c r="L2509" i="10"/>
  <c r="M2499" i="10" s="1"/>
  <c r="L2520" i="10"/>
  <c r="M2510" i="10" s="1"/>
  <c r="L2553" i="10"/>
  <c r="M2543" i="10" s="1"/>
  <c r="L2564" i="10"/>
  <c r="M2554" i="10" s="1"/>
  <c r="L2619" i="10"/>
  <c r="M2609" i="10" s="1"/>
  <c r="L2641" i="10"/>
  <c r="M2631" i="10" s="1"/>
  <c r="L2652" i="10"/>
  <c r="M2642" i="10" s="1"/>
  <c r="L2696" i="10"/>
  <c r="M2686" i="10" s="1"/>
  <c r="L2707" i="10"/>
  <c r="M2697" i="10" s="1"/>
  <c r="L2729" i="10"/>
  <c r="M2719" i="10" s="1"/>
  <c r="L2740" i="10"/>
  <c r="M2730" i="10" s="1"/>
  <c r="L2751" i="10"/>
  <c r="M2741" i="10" s="1"/>
  <c r="L2773" i="10"/>
  <c r="M2763" i="10" s="1"/>
  <c r="L2817" i="10"/>
  <c r="M2807" i="10" s="1"/>
  <c r="L2828" i="10"/>
  <c r="M2818" i="10" s="1"/>
  <c r="L2862" i="10"/>
  <c r="L2873" i="10"/>
  <c r="L2884" i="10"/>
  <c r="L2918" i="10"/>
  <c r="M2908" i="10" s="1"/>
  <c r="L109" i="10"/>
  <c r="M99" i="10" s="1"/>
  <c r="L197" i="10"/>
  <c r="M187" i="10" s="1"/>
  <c r="L285" i="10"/>
  <c r="M275" i="10" s="1"/>
  <c r="L1040" i="10"/>
  <c r="M1030" i="10" s="1"/>
  <c r="L1084" i="10"/>
  <c r="M1074" i="10" s="1"/>
  <c r="L1095" i="10"/>
  <c r="M1085" i="10" s="1"/>
  <c r="L1106" i="10"/>
  <c r="M1096" i="10" s="1"/>
  <c r="L1129" i="10"/>
  <c r="L1140" i="10"/>
  <c r="L1174" i="10"/>
  <c r="M1164" i="10" s="1"/>
  <c r="L1185" i="10"/>
  <c r="M1175" i="10" s="1"/>
  <c r="L1196" i="10"/>
  <c r="M1186" i="10" s="1"/>
  <c r="L1230" i="10"/>
  <c r="M1220" i="10" s="1"/>
  <c r="L1241" i="10"/>
  <c r="L1319" i="10"/>
  <c r="M1309" i="10" s="1"/>
  <c r="L1374" i="10"/>
  <c r="M1364" i="10" s="1"/>
  <c r="L1386" i="10"/>
  <c r="M1376" i="10" s="1"/>
  <c r="L1408" i="10"/>
  <c r="M1398" i="10" s="1"/>
  <c r="L1419" i="10"/>
  <c r="M1409" i="10" s="1"/>
  <c r="L1475" i="10"/>
  <c r="M1465" i="10" s="1"/>
  <c r="L2962" i="10"/>
  <c r="M2952" i="10" s="1"/>
  <c r="L2973" i="10"/>
  <c r="M2963" i="10" s="1"/>
  <c r="L3150" i="10"/>
  <c r="M3140" i="10" s="1"/>
  <c r="L3172" i="10"/>
  <c r="M3162" i="10" s="1"/>
  <c r="L3183" i="10"/>
  <c r="M3173" i="10" s="1"/>
  <c r="L3194" i="10"/>
  <c r="M3184" i="10" s="1"/>
  <c r="L3304" i="10"/>
  <c r="M3294" i="10" s="1"/>
  <c r="L3326" i="10"/>
  <c r="M3316" i="10" s="1"/>
  <c r="L3348" i="10"/>
  <c r="M3338" i="10" s="1"/>
  <c r="L3359" i="10"/>
  <c r="M3349" i="10" s="1"/>
  <c r="L3370" i="10"/>
  <c r="M3360" i="10" s="1"/>
  <c r="L3392" i="10"/>
  <c r="M3382" i="10" s="1"/>
  <c r="L3436" i="10"/>
  <c r="M3426" i="10" s="1"/>
  <c r="L3447" i="10"/>
  <c r="M3437" i="10" s="1"/>
  <c r="L3458" i="10"/>
  <c r="M3448" i="10" s="1"/>
  <c r="L3480" i="10"/>
  <c r="M3470" i="10" s="1"/>
  <c r="L3491" i="10"/>
  <c r="M3481" i="10" s="1"/>
  <c r="L3502" i="10"/>
  <c r="M3492" i="10" s="1"/>
  <c r="L3535" i="10"/>
  <c r="M3525" i="10" s="1"/>
  <c r="L3569" i="10"/>
  <c r="M3559" i="10" s="1"/>
  <c r="L3614" i="10"/>
  <c r="M3604" i="10" s="1"/>
  <c r="L3625" i="10"/>
  <c r="M3615" i="10" s="1"/>
  <c r="L3658" i="10"/>
  <c r="M3648" i="10" s="1"/>
  <c r="L3669" i="10"/>
  <c r="M3659" i="10" s="1"/>
  <c r="L3680" i="10"/>
  <c r="M3670" i="10" s="1"/>
  <c r="L3702" i="10"/>
  <c r="M3692" i="10" s="1"/>
  <c r="L3713" i="10"/>
  <c r="M3703" i="10" s="1"/>
  <c r="L3724" i="10"/>
  <c r="M3714" i="10" s="1"/>
  <c r="L3746" i="10"/>
  <c r="M3736" i="10" s="1"/>
  <c r="L3801" i="10"/>
  <c r="M3791" i="10" s="1"/>
  <c r="L3846" i="10"/>
  <c r="M3836" i="10" s="1"/>
  <c r="L3857" i="10"/>
  <c r="M3847" i="10" s="1"/>
  <c r="L3868" i="10"/>
  <c r="M3858" i="10" s="1"/>
  <c r="L3901" i="10"/>
  <c r="M3891" i="10" s="1"/>
  <c r="L3989" i="10"/>
  <c r="M3979" i="10" s="1"/>
  <c r="L4000" i="10"/>
  <c r="M3990" i="10" s="1"/>
  <c r="L4022" i="10"/>
  <c r="M4012" i="10" s="1"/>
  <c r="L4033" i="10"/>
  <c r="M4023" i="10" s="1"/>
  <c r="L4067" i="10"/>
  <c r="M4057" i="10" s="1"/>
  <c r="L4089" i="10"/>
  <c r="M4079" i="10" s="1"/>
  <c r="L4122" i="10"/>
  <c r="M4112" i="10" s="1"/>
  <c r="L4133" i="10"/>
  <c r="M4123" i="10" s="1"/>
  <c r="L4155" i="10"/>
  <c r="M4145" i="10" s="1"/>
  <c r="L4166" i="10"/>
  <c r="M4156" i="10" s="1"/>
  <c r="L4177" i="10"/>
  <c r="M4167" i="10" s="1"/>
  <c r="L4199" i="10"/>
  <c r="M4189" i="10" s="1"/>
  <c r="L4221" i="10"/>
  <c r="M4211" i="10" s="1"/>
  <c r="L4243" i="10"/>
  <c r="M4233" i="10" s="1"/>
  <c r="L4254" i="10"/>
  <c r="M4244" i="10" s="1"/>
  <c r="L4299" i="10"/>
  <c r="M4289" i="10" s="1"/>
  <c r="L4310" i="10"/>
  <c r="M4300" i="10" s="1"/>
  <c r="L4332" i="10"/>
  <c r="M4322" i="10" s="1"/>
  <c r="L4343" i="10"/>
  <c r="M4333" i="10" s="1"/>
  <c r="L4376" i="10"/>
  <c r="M4366" i="10" s="1"/>
  <c r="L4387" i="10"/>
  <c r="M4377" i="10" s="1"/>
  <c r="L4399" i="10"/>
  <c r="M4389" i="10" s="1"/>
  <c r="L4433" i="10"/>
  <c r="M4423" i="10" s="1"/>
  <c r="L4477" i="10"/>
  <c r="M4467" i="10" s="1"/>
  <c r="L4510" i="10"/>
  <c r="M4500" i="10" s="1"/>
  <c r="L4521" i="10"/>
  <c r="M4511" i="10" s="1"/>
  <c r="L4532" i="10"/>
  <c r="M4522" i="10" s="1"/>
  <c r="L4566" i="10"/>
  <c r="M4556" i="10" s="1"/>
  <c r="L4577" i="10"/>
  <c r="M4567" i="10" s="1"/>
  <c r="L4610" i="10"/>
  <c r="M4600" i="10" s="1"/>
  <c r="L4643" i="10"/>
  <c r="M4633" i="10" s="1"/>
  <c r="L4654" i="10"/>
  <c r="M4644" i="10" s="1"/>
  <c r="L4665" i="10"/>
  <c r="M4655" i="10" s="1"/>
  <c r="L4698" i="10"/>
  <c r="M4688" i="10" s="1"/>
  <c r="L4776" i="10"/>
  <c r="M4766" i="10" s="1"/>
  <c r="L4787" i="10"/>
  <c r="M4777" i="10" s="1"/>
  <c r="L4821" i="10"/>
  <c r="M4811" i="10" s="1"/>
  <c r="L4832" i="10"/>
  <c r="M4822" i="10" s="1"/>
  <c r="L4843" i="10"/>
  <c r="M4833" i="10" s="1"/>
  <c r="L4876" i="10"/>
  <c r="M4866" i="10" s="1"/>
  <c r="L4921" i="10"/>
  <c r="M4911" i="10" s="1"/>
  <c r="L4932" i="10"/>
  <c r="M4922" i="10" s="1"/>
  <c r="L4954" i="10"/>
  <c r="M4944" i="10" s="1"/>
  <c r="L5011" i="10"/>
  <c r="M5001" i="10" s="1"/>
  <c r="L5067" i="10"/>
  <c r="M5057" i="10" s="1"/>
  <c r="L5155" i="10"/>
  <c r="M5145" i="10" s="1"/>
  <c r="L5177" i="10"/>
  <c r="M5167" i="10" s="1"/>
  <c r="L5188" i="10"/>
  <c r="M5178" i="10" s="1"/>
  <c r="L5267" i="10"/>
  <c r="M5257" i="10" s="1"/>
  <c r="L5312" i="10"/>
  <c r="L5468" i="10"/>
  <c r="M5458" i="10" s="1"/>
  <c r="L3028" i="10"/>
  <c r="L3061" i="10"/>
  <c r="L3094" i="10"/>
  <c r="L3105" i="10"/>
  <c r="L3116" i="10"/>
  <c r="H311" i="18" l="1"/>
  <c r="M3040" i="10"/>
  <c r="H132" i="18"/>
  <c r="M1231" i="10"/>
  <c r="H251" i="18"/>
  <c r="M2410" i="10"/>
  <c r="H543" i="18"/>
  <c r="M5402" i="10"/>
  <c r="H253" i="18"/>
  <c r="M2432" i="10"/>
  <c r="H310" i="18"/>
  <c r="M3029" i="10"/>
  <c r="H537" i="18"/>
  <c r="M5346" i="10"/>
  <c r="H317" i="18"/>
  <c r="M3106" i="10"/>
  <c r="H248" i="18"/>
  <c r="M2377" i="10"/>
  <c r="H296" i="18"/>
  <c r="M2885" i="10"/>
  <c r="H247" i="18"/>
  <c r="M2366" i="10"/>
  <c r="H133" i="18"/>
  <c r="M1242" i="10"/>
  <c r="H314" i="18"/>
  <c r="M3073" i="10"/>
  <c r="H309" i="18"/>
  <c r="M3018" i="10"/>
  <c r="H294" i="18"/>
  <c r="M2863" i="10"/>
  <c r="H246" i="18"/>
  <c r="M2355" i="10"/>
  <c r="H312" i="18"/>
  <c r="M3051" i="10"/>
  <c r="H295" i="18"/>
  <c r="M2874" i="10"/>
  <c r="H308" i="18"/>
  <c r="M3007" i="10"/>
  <c r="H545" i="18"/>
  <c r="M5424" i="10"/>
  <c r="H249" i="18"/>
  <c r="M2388" i="10"/>
  <c r="H536" i="18"/>
  <c r="M5335" i="10"/>
  <c r="H316" i="18"/>
  <c r="M3095" i="10"/>
  <c r="H252" i="18"/>
  <c r="M2421" i="10"/>
  <c r="H315" i="18"/>
  <c r="M3084" i="10"/>
  <c r="H297" i="18"/>
  <c r="M2896" i="10"/>
  <c r="H548" i="18"/>
  <c r="M5447" i="10"/>
  <c r="H533" i="18"/>
  <c r="M5302" i="10"/>
  <c r="H538" i="18"/>
  <c r="M5357" i="10"/>
  <c r="H318" i="18"/>
  <c r="M3117" i="10"/>
  <c r="H250" i="18"/>
  <c r="M2399" i="10"/>
  <c r="H546" i="18"/>
  <c r="M5435" i="10"/>
  <c r="H534" i="18"/>
  <c r="M5313" i="10"/>
  <c r="H293" i="18"/>
  <c r="M2852" i="10"/>
  <c r="H544" i="18"/>
  <c r="M5413" i="10"/>
  <c r="H535" i="18"/>
  <c r="M5324" i="10"/>
  <c r="H313" i="18"/>
  <c r="M3062" i="10"/>
  <c r="H123" i="18"/>
  <c r="M1152" i="10"/>
  <c r="H122" i="18"/>
  <c r="M1141" i="10"/>
  <c r="H121" i="18"/>
  <c r="M1130" i="10"/>
  <c r="H120" i="18"/>
  <c r="M1119" i="10"/>
  <c r="F3" i="1"/>
  <c r="F11" i="18"/>
  <c r="F43" i="18"/>
  <c r="H43" i="18" s="1"/>
  <c r="H39" i="18"/>
  <c r="H3190" i="2"/>
  <c r="F544" i="1" s="1"/>
  <c r="F543" i="1" s="1"/>
  <c r="H310" i="2"/>
  <c r="F118" i="1" s="1"/>
  <c r="F54" i="18"/>
  <c r="H54" i="18" s="1"/>
  <c r="G3137" i="2"/>
  <c r="H3137" i="2" s="1"/>
  <c r="G3001" i="2"/>
  <c r="H3001" i="2" s="1"/>
  <c r="G2987" i="2"/>
  <c r="H2987" i="2" s="1"/>
  <c r="G2850" i="2"/>
  <c r="H2850" i="2" s="1"/>
  <c r="G3147" i="2"/>
  <c r="H3147" i="2" s="1"/>
  <c r="G2986" i="2"/>
  <c r="H2986" i="2" s="1"/>
  <c r="G3000" i="2"/>
  <c r="H3000" i="2" s="1"/>
  <c r="G2846" i="2"/>
  <c r="H2846" i="2" s="1"/>
  <c r="G3002" i="2"/>
  <c r="H3002" i="2" s="1"/>
  <c r="G2988" i="2"/>
  <c r="H2988" i="2" s="1"/>
  <c r="F219" i="18"/>
  <c r="H219" i="18" s="1"/>
  <c r="F211" i="1"/>
  <c r="H2130" i="2"/>
  <c r="F494" i="18" s="1"/>
  <c r="H494" i="18" s="1"/>
  <c r="H1786" i="2"/>
  <c r="F436" i="1" s="1"/>
  <c r="H1793" i="2"/>
  <c r="F445" i="18" s="1"/>
  <c r="H445" i="18" s="1"/>
  <c r="E3222" i="2"/>
  <c r="H3222" i="2" s="1"/>
  <c r="H3221" i="2" s="1"/>
  <c r="H3225" i="2"/>
  <c r="F7" i="1" s="1"/>
  <c r="H60" i="18"/>
  <c r="H2212" i="2"/>
  <c r="F80" i="1" s="1"/>
  <c r="F2531" i="2"/>
  <c r="H2531" i="2" s="1"/>
  <c r="H2530" i="2" s="1"/>
  <c r="F113" i="18" s="1"/>
  <c r="H113" i="18" s="1"/>
  <c r="E3233" i="2"/>
  <c r="H3233" i="2" s="1"/>
  <c r="H3232" i="2" s="1"/>
  <c r="H247" i="2"/>
  <c r="F92" i="18" s="1"/>
  <c r="H92" i="18" s="1"/>
  <c r="H2019" i="2"/>
  <c r="F472" i="1" s="1"/>
  <c r="H2236" i="2"/>
  <c r="F178" i="18" s="1"/>
  <c r="H178" i="18" s="1"/>
  <c r="H303" i="2"/>
  <c r="F125" i="18" s="1"/>
  <c r="H125" i="18" s="1"/>
  <c r="H225" i="2"/>
  <c r="F73" i="18" s="1"/>
  <c r="H73" i="18" s="1"/>
  <c r="H1557" i="2"/>
  <c r="F502" i="18" s="1"/>
  <c r="H502" i="18" s="1"/>
  <c r="H1400" i="2"/>
  <c r="F388" i="1" s="1"/>
  <c r="H1121" i="2"/>
  <c r="F441" i="18" s="1"/>
  <c r="H441" i="18" s="1"/>
  <c r="H1552" i="2"/>
  <c r="F519" i="18" s="1"/>
  <c r="H519" i="18" s="1"/>
  <c r="H211" i="2"/>
  <c r="F63" i="1" s="1"/>
  <c r="H331" i="2"/>
  <c r="F129" i="18" s="1"/>
  <c r="H129" i="18" s="1"/>
  <c r="H1643" i="2"/>
  <c r="F437" i="18" s="1"/>
  <c r="H437" i="18" s="1"/>
  <c r="H1521" i="2"/>
  <c r="F515" i="18" s="1"/>
  <c r="H515" i="18" s="1"/>
  <c r="H1657" i="2"/>
  <c r="F401" i="1" s="1"/>
  <c r="H189" i="2"/>
  <c r="F59" i="1" s="1"/>
  <c r="H1726" i="2"/>
  <c r="F419" i="18" s="1"/>
  <c r="H419" i="18" s="1"/>
  <c r="H205" i="2"/>
  <c r="F62" i="1" s="1"/>
  <c r="H199" i="2"/>
  <c r="F61" i="1" s="1"/>
  <c r="H636" i="2"/>
  <c r="F260" i="1" s="1"/>
  <c r="H2013" i="2"/>
  <c r="F478" i="18" s="1"/>
  <c r="H478" i="18" s="1"/>
  <c r="H542" i="2"/>
  <c r="F242" i="18" s="1"/>
  <c r="H242" i="18" s="1"/>
  <c r="H774" i="2"/>
  <c r="F286" i="18" s="1"/>
  <c r="H286" i="18" s="1"/>
  <c r="H1036" i="2"/>
  <c r="F337" i="18" s="1"/>
  <c r="H337" i="18" s="1"/>
  <c r="H521" i="2"/>
  <c r="F231" i="1" s="1"/>
  <c r="H2223" i="2"/>
  <c r="F520" i="1" s="1"/>
  <c r="H2340" i="2"/>
  <c r="F152" i="1" s="1"/>
  <c r="H1910" i="2"/>
  <c r="F462" i="18" s="1"/>
  <c r="H462" i="18" s="1"/>
  <c r="H620" i="2"/>
  <c r="F257" i="1" s="1"/>
  <c r="H1638" i="2"/>
  <c r="F436" i="18" s="1"/>
  <c r="H436" i="18" s="1"/>
  <c r="H221" i="2"/>
  <c r="F38" i="18" s="1"/>
  <c r="H38" i="18" s="1"/>
  <c r="H766" i="2"/>
  <c r="F277" i="1" s="1"/>
  <c r="H1304" i="2"/>
  <c r="F378" i="18" s="1"/>
  <c r="H378" i="18" s="1"/>
  <c r="H1065" i="2"/>
  <c r="F342" i="18" s="1"/>
  <c r="H342" i="18" s="1"/>
  <c r="H401" i="2"/>
  <c r="F148" i="1" s="1"/>
  <c r="H2174" i="2"/>
  <c r="F523" i="18" s="1"/>
  <c r="H523" i="18" s="1"/>
  <c r="H2101" i="2"/>
  <c r="F490" i="18" s="1"/>
  <c r="H490" i="18" s="1"/>
  <c r="H374" i="2"/>
  <c r="F440" i="18" s="1"/>
  <c r="H440" i="18" s="1"/>
  <c r="H397" i="2"/>
  <c r="F155" i="18" s="1"/>
  <c r="H155" i="18" s="1"/>
  <c r="H2421" i="2"/>
  <c r="F184" i="1" s="1"/>
  <c r="H2086" i="2"/>
  <c r="F488" i="18" s="1"/>
  <c r="H488" i="18" s="1"/>
  <c r="H14" i="2"/>
  <c r="F20" i="18" s="1"/>
  <c r="H20" i="18" s="1"/>
  <c r="H549" i="2"/>
  <c r="F235" i="1" s="1"/>
  <c r="H2154" i="2"/>
  <c r="F498" i="18" s="1"/>
  <c r="H498" i="18" s="1"/>
  <c r="H2038" i="2"/>
  <c r="F482" i="18" s="1"/>
  <c r="H482" i="18" s="1"/>
  <c r="F311" i="1"/>
  <c r="H1799" i="2"/>
  <c r="F446" i="18" s="1"/>
  <c r="H446" i="18" s="1"/>
  <c r="H1332" i="2"/>
  <c r="F374" i="1" s="1"/>
  <c r="H2116" i="2"/>
  <c r="F492" i="18" s="1"/>
  <c r="H492" i="18" s="1"/>
  <c r="H615" i="2"/>
  <c r="F264" i="18" s="1"/>
  <c r="H264" i="18" s="1"/>
  <c r="H2449" i="2"/>
  <c r="F179" i="18" s="1"/>
  <c r="H179" i="18" s="1"/>
  <c r="H521" i="18"/>
  <c r="H21" i="18"/>
  <c r="H499" i="18"/>
  <c r="H34" i="18"/>
  <c r="H1108" i="2"/>
  <c r="F349" i="18" s="1"/>
  <c r="H349" i="18" s="1"/>
  <c r="H2805" i="2"/>
  <c r="H1453" i="2"/>
  <c r="F496" i="1" s="1"/>
  <c r="F377" i="1"/>
  <c r="H62" i="18"/>
  <c r="F128" i="1"/>
  <c r="H447" i="18"/>
  <c r="H295" i="2"/>
  <c r="F93" i="18" s="1"/>
  <c r="H93" i="18" s="1"/>
  <c r="H2149" i="2"/>
  <c r="F497" i="18" s="1"/>
  <c r="H497" i="18" s="1"/>
  <c r="H45" i="18"/>
  <c r="H59" i="18"/>
  <c r="H64" i="18"/>
  <c r="H3199" i="2"/>
  <c r="H2379" i="2"/>
  <c r="F189" i="18" s="1"/>
  <c r="H189" i="18" s="1"/>
  <c r="H476" i="2"/>
  <c r="F235" i="18" s="1"/>
  <c r="H235" i="18" s="1"/>
  <c r="H471" i="2"/>
  <c r="F234" i="18" s="1"/>
  <c r="H234" i="18" s="1"/>
  <c r="H51" i="18"/>
  <c r="H454" i="18"/>
  <c r="H57" i="18"/>
  <c r="H49" i="18"/>
  <c r="H35" i="18"/>
  <c r="H41" i="18"/>
  <c r="H29" i="18"/>
  <c r="H56" i="18"/>
  <c r="H471" i="18"/>
  <c r="H525" i="18"/>
  <c r="H412" i="18"/>
  <c r="H240" i="18"/>
  <c r="H53" i="18"/>
  <c r="H486" i="18"/>
  <c r="H244" i="18"/>
  <c r="H507" i="2"/>
  <c r="F237" i="18" s="1"/>
  <c r="H237" i="18" s="1"/>
  <c r="H2288" i="2"/>
  <c r="F96" i="18" s="1"/>
  <c r="H96" i="18" s="1"/>
  <c r="H1666" i="2"/>
  <c r="F403" i="1" s="1"/>
  <c r="H2327" i="2"/>
  <c r="F159" i="18" s="1"/>
  <c r="H159" i="18" s="1"/>
  <c r="H1170" i="2"/>
  <c r="F362" i="18" s="1"/>
  <c r="H362" i="18" s="1"/>
  <c r="H1832" i="2"/>
  <c r="F453" i="18" s="1"/>
  <c r="H453" i="18" s="1"/>
  <c r="H350" i="2"/>
  <c r="F223" i="18" s="1"/>
  <c r="H223" i="18" s="1"/>
  <c r="H490" i="2"/>
  <c r="F256" i="18" s="1"/>
  <c r="H256" i="18" s="1"/>
  <c r="H2353" i="2"/>
  <c r="F153" i="1" s="1"/>
  <c r="H1382" i="2"/>
  <c r="F393" i="18" s="1"/>
  <c r="H393" i="18" s="1"/>
  <c r="H641" i="2"/>
  <c r="F269" i="18" s="1"/>
  <c r="H269" i="18" s="1"/>
  <c r="H1950" i="2"/>
  <c r="F459" i="1" s="1"/>
  <c r="H458" i="2"/>
  <c r="F232" i="18" s="1"/>
  <c r="H232" i="18" s="1"/>
  <c r="H1527" i="2"/>
  <c r="F508" i="1" s="1"/>
  <c r="H1874" i="2"/>
  <c r="F449" i="1" s="1"/>
  <c r="H1465" i="2"/>
  <c r="F498" i="1" s="1"/>
  <c r="H1544" i="2"/>
  <c r="F397" i="1" s="1"/>
  <c r="H1483" i="2"/>
  <c r="F509" i="18" s="1"/>
  <c r="H509" i="18" s="1"/>
  <c r="H1422" i="2"/>
  <c r="F392" i="1" s="1"/>
  <c r="H1898" i="2"/>
  <c r="F460" i="18" s="1"/>
  <c r="H460" i="18" s="1"/>
  <c r="H1601" i="2"/>
  <c r="F432" i="18" s="1"/>
  <c r="H432" i="18" s="1"/>
  <c r="H1215" i="2"/>
  <c r="F369" i="18" s="1"/>
  <c r="H369" i="18" s="1"/>
  <c r="H1429" i="2"/>
  <c r="F393" i="1" s="1"/>
  <c r="H1859" i="2"/>
  <c r="F347" i="1" s="1"/>
  <c r="H587" i="2"/>
  <c r="F260" i="18" s="1"/>
  <c r="H260" i="18" s="1"/>
  <c r="H1934" i="2"/>
  <c r="F457" i="1" s="1"/>
  <c r="H1865" i="2"/>
  <c r="F456" i="18" s="1"/>
  <c r="H456" i="18" s="1"/>
  <c r="H250" i="2"/>
  <c r="F166" i="1" s="1"/>
  <c r="H2366" i="2"/>
  <c r="F154" i="1" s="1"/>
  <c r="H499" i="2"/>
  <c r="F228" i="1" s="1"/>
  <c r="H2407" i="2"/>
  <c r="F183" i="1" s="1"/>
  <c r="H42" i="2"/>
  <c r="F18" i="1" s="1"/>
  <c r="H406" i="2"/>
  <c r="F218" i="1" s="1"/>
  <c r="H1890" i="2"/>
  <c r="F451" i="1" s="1"/>
  <c r="H343" i="2"/>
  <c r="F222" i="18" s="1"/>
  <c r="H222" i="18" s="1"/>
  <c r="H2534" i="2"/>
  <c r="G2547" i="2" s="1"/>
  <c r="H2547" i="2" s="1"/>
  <c r="E2539" i="2" s="1"/>
  <c r="H2539" i="2" s="1"/>
  <c r="H579" i="2"/>
  <c r="F259" i="18" s="1"/>
  <c r="H259" i="18" s="1"/>
  <c r="H425" i="2"/>
  <c r="F220" i="1" s="1"/>
  <c r="H563" i="2"/>
  <c r="F249" i="1" s="1"/>
  <c r="H268" i="2"/>
  <c r="H2435" i="2"/>
  <c r="F185" i="1" s="1"/>
  <c r="H571" i="2"/>
  <c r="F258" i="18" s="1"/>
  <c r="H258" i="18" s="1"/>
  <c r="H1964" i="2"/>
  <c r="F469" i="18" s="1"/>
  <c r="H469" i="18" s="1"/>
  <c r="H324" i="2"/>
  <c r="F128" i="18" s="1"/>
  <c r="H128" i="18" s="1"/>
  <c r="H665" i="2"/>
  <c r="F264" i="1" s="1"/>
  <c r="H1503" i="2"/>
  <c r="F504" i="1" s="1"/>
  <c r="H386" i="2"/>
  <c r="F145" i="1" s="1"/>
  <c r="F66" i="18"/>
  <c r="H66" i="18" s="1"/>
  <c r="F58" i="1"/>
  <c r="H2314" i="2"/>
  <c r="F90" i="1" s="1"/>
  <c r="H1074" i="2"/>
  <c r="F344" i="18" s="1"/>
  <c r="H344" i="18" s="1"/>
  <c r="H700" i="2"/>
  <c r="F276" i="18" s="1"/>
  <c r="H276" i="18" s="1"/>
  <c r="H1160" i="2"/>
  <c r="F360" i="18" s="1"/>
  <c r="H360" i="18" s="1"/>
  <c r="H1201" i="2"/>
  <c r="F367" i="18" s="1"/>
  <c r="H367" i="18" s="1"/>
  <c r="H865" i="2"/>
  <c r="F303" i="18" s="1"/>
  <c r="H303" i="18" s="1"/>
  <c r="H1368" i="2"/>
  <c r="F383" i="1" s="1"/>
  <c r="H317" i="2"/>
  <c r="F119" i="1" s="1"/>
  <c r="H716" i="2"/>
  <c r="F270" i="1" s="1"/>
  <c r="H1661" i="2"/>
  <c r="F410" i="18" s="1"/>
  <c r="H410" i="18" s="1"/>
  <c r="H1404" i="2"/>
  <c r="F397" i="18" s="1"/>
  <c r="H397" i="18" s="1"/>
  <c r="H1004" i="2"/>
  <c r="F325" i="1" s="1"/>
  <c r="H1115" i="2"/>
  <c r="F350" i="18" s="1"/>
  <c r="H350" i="18" s="1"/>
  <c r="H1538" i="2"/>
  <c r="F518" i="18" s="1"/>
  <c r="H518" i="18" s="1"/>
  <c r="H1325" i="2"/>
  <c r="F381" i="18" s="1"/>
  <c r="H381" i="18" s="1"/>
  <c r="H1651" i="2"/>
  <c r="F408" i="18" s="1"/>
  <c r="H408" i="18" s="1"/>
  <c r="H674" i="2"/>
  <c r="F273" i="18" s="1"/>
  <c r="H273" i="18" s="1"/>
  <c r="H1041" i="2"/>
  <c r="F338" i="18" s="1"/>
  <c r="H338" i="18" s="1"/>
  <c r="H1446" i="2"/>
  <c r="F396" i="1" s="1"/>
  <c r="H2048" i="2"/>
  <c r="F475" i="1" s="1"/>
  <c r="H1082" i="2"/>
  <c r="F345" i="18" s="1"/>
  <c r="H345" i="18" s="1"/>
  <c r="H1996" i="2"/>
  <c r="F475" i="18" s="1"/>
  <c r="H475" i="18" s="1"/>
  <c r="H1581" i="2"/>
  <c r="F422" i="1" s="1"/>
  <c r="H882" i="2"/>
  <c r="F296" i="1" s="1"/>
  <c r="H2837" i="2"/>
  <c r="F306" i="18"/>
  <c r="H306" i="18" s="1"/>
  <c r="H601" i="2"/>
  <c r="F254" i="1" s="1"/>
  <c r="H981" i="2"/>
  <c r="F322" i="1" s="1"/>
  <c r="H2905" i="2"/>
  <c r="H1316" i="2"/>
  <c r="F380" i="18" s="1"/>
  <c r="H380" i="18" s="1"/>
  <c r="H912" i="2"/>
  <c r="F322" i="18" s="1"/>
  <c r="H322" i="18" s="1"/>
  <c r="H1692" i="2"/>
  <c r="F415" i="18" s="1"/>
  <c r="H415" i="18" s="1"/>
  <c r="H2218" i="2"/>
  <c r="F527" i="18" s="1"/>
  <c r="H527" i="18" s="1"/>
  <c r="H1028" i="2"/>
  <c r="F336" i="18" s="1"/>
  <c r="H336" i="18" s="1"/>
  <c r="H357" i="2"/>
  <c r="F188" i="18" s="1"/>
  <c r="H188" i="18" s="1"/>
  <c r="H931" i="2"/>
  <c r="F324" i="18" s="1"/>
  <c r="H324" i="18" s="1"/>
  <c r="H2067" i="2"/>
  <c r="F485" i="18" s="1"/>
  <c r="H485" i="18" s="1"/>
  <c r="H1375" i="2"/>
  <c r="F392" i="18" s="1"/>
  <c r="H392" i="18" s="1"/>
  <c r="H1957" i="2"/>
  <c r="F460" i="1" s="1"/>
  <c r="H1753" i="2"/>
  <c r="F415" i="1" s="1"/>
  <c r="H1299" i="2"/>
  <c r="F377" i="18" s="1"/>
  <c r="H377" i="18" s="1"/>
  <c r="H1509" i="2"/>
  <c r="F505" i="1" s="1"/>
  <c r="H369" i="2"/>
  <c r="F169" i="1" s="1"/>
  <c r="H3008" i="2"/>
  <c r="H2816" i="2"/>
  <c r="H2505" i="2"/>
  <c r="F54" i="1"/>
  <c r="H2831" i="2"/>
  <c r="H1471" i="2"/>
  <c r="F507" i="18" s="1"/>
  <c r="H507" i="18" s="1"/>
  <c r="H2852" i="2"/>
  <c r="H277" i="2"/>
  <c r="H1826" i="2"/>
  <c r="F452" i="18" s="1"/>
  <c r="H452" i="18" s="1"/>
  <c r="H2206" i="2"/>
  <c r="F79" i="1" s="1"/>
  <c r="H902" i="2"/>
  <c r="F321" i="18" s="1"/>
  <c r="H321" i="18" s="1"/>
  <c r="H939" i="2"/>
  <c r="F325" i="18" s="1"/>
  <c r="H325" i="18" s="1"/>
  <c r="H1355" i="2"/>
  <c r="F381" i="1" s="1"/>
  <c r="H1982" i="2"/>
  <c r="F472" i="18" s="1"/>
  <c r="H472" i="18" s="1"/>
  <c r="F144" i="18"/>
  <c r="H144" i="18" s="1"/>
  <c r="H1348" i="2"/>
  <c r="F388" i="18" s="1"/>
  <c r="H388" i="18" s="1"/>
  <c r="H2144" i="2"/>
  <c r="F496" i="18" s="1"/>
  <c r="H496" i="18" s="1"/>
  <c r="H2810" i="2"/>
  <c r="H1362" i="2"/>
  <c r="F390" i="18" s="1"/>
  <c r="H390" i="18" s="1"/>
  <c r="H393" i="2"/>
  <c r="F146" i="1" s="1"/>
  <c r="H1709" i="2"/>
  <c r="F409" i="1" s="1"/>
  <c r="H1388" i="2"/>
  <c r="F386" i="1" s="1"/>
  <c r="H1490" i="2"/>
  <c r="F502" i="1" s="1"/>
  <c r="H1497" i="2"/>
  <c r="F503" i="1" s="1"/>
  <c r="H708" i="2"/>
  <c r="F277" i="18" s="1"/>
  <c r="H277" i="18" s="1"/>
  <c r="H1048" i="2"/>
  <c r="F331" i="1" s="1"/>
  <c r="H965" i="2"/>
  <c r="F328" i="18" s="1"/>
  <c r="H328" i="18" s="1"/>
  <c r="H1631" i="2"/>
  <c r="F435" i="18" s="1"/>
  <c r="H435" i="18" s="1"/>
  <c r="H1309" i="2"/>
  <c r="F371" i="1" s="1"/>
  <c r="H922" i="2"/>
  <c r="F315" i="1" s="1"/>
  <c r="H629" i="2"/>
  <c r="F259" i="1" s="1"/>
  <c r="H1736" i="2"/>
  <c r="F421" i="18" s="1"/>
  <c r="H421" i="18" s="1"/>
  <c r="H452" i="2"/>
  <c r="F223" i="1" s="1"/>
  <c r="H1571" i="2"/>
  <c r="F429" i="18" s="1"/>
  <c r="H429" i="18" s="1"/>
  <c r="H1943" i="2"/>
  <c r="F466" i="18" s="1"/>
  <c r="H466" i="18" s="1"/>
  <c r="H683" i="2"/>
  <c r="F274" i="18" s="1"/>
  <c r="H274" i="18" s="1"/>
  <c r="H657" i="2"/>
  <c r="F271" i="18" s="1"/>
  <c r="H271" i="18" s="1"/>
  <c r="F552" i="18"/>
  <c r="H552" i="18" s="1"/>
  <c r="H481" i="2"/>
  <c r="F247" i="1" s="1"/>
  <c r="H973" i="2"/>
  <c r="F329" i="18" s="1"/>
  <c r="H329" i="18" s="1"/>
  <c r="H782" i="2"/>
  <c r="F279" i="1" s="1"/>
  <c r="H649" i="2"/>
  <c r="F270" i="18" s="1"/>
  <c r="H270" i="18" s="1"/>
  <c r="H1717" i="2"/>
  <c r="F410" i="1" s="1"/>
  <c r="H957" i="2"/>
  <c r="F319" i="1" s="1"/>
  <c r="H1744" i="2"/>
  <c r="F422" i="18" s="1"/>
  <c r="H422" i="18" s="1"/>
  <c r="F81" i="18"/>
  <c r="H81" i="18" s="1"/>
  <c r="H2393" i="2"/>
  <c r="F190" i="18" s="1"/>
  <c r="H190" i="18" s="1"/>
  <c r="H1208" i="2"/>
  <c r="F368" i="18" s="1"/>
  <c r="H368" i="18" s="1"/>
  <c r="H996" i="2"/>
  <c r="F332" i="18" s="1"/>
  <c r="H332" i="18" s="1"/>
  <c r="H594" i="2"/>
  <c r="F253" i="1" s="1"/>
  <c r="H989" i="2"/>
  <c r="F331" i="18" s="1"/>
  <c r="H331" i="18" s="1"/>
  <c r="H1184" i="2"/>
  <c r="F364" i="18" s="1"/>
  <c r="H364" i="18" s="1"/>
  <c r="H1675" i="2"/>
  <c r="F405" i="1" s="1"/>
  <c r="H1515" i="2"/>
  <c r="F506" i="1" s="1"/>
  <c r="H1268" i="2"/>
  <c r="F373" i="18" s="1"/>
  <c r="H373" i="18" s="1"/>
  <c r="H531" i="2"/>
  <c r="F233" i="1" s="1"/>
  <c r="H1134" i="2"/>
  <c r="F358" i="18" s="1"/>
  <c r="H358" i="18" s="1"/>
  <c r="H1611" i="2"/>
  <c r="F425" i="1" s="1"/>
  <c r="H1394" i="2"/>
  <c r="F395" i="18" s="1"/>
  <c r="H395" i="18" s="1"/>
  <c r="H290" i="2"/>
  <c r="F176" i="18" s="1"/>
  <c r="H176" i="18" s="1"/>
  <c r="H1477" i="2"/>
  <c r="F508" i="18" s="1"/>
  <c r="H508" i="18" s="1"/>
  <c r="H2822" i="2"/>
  <c r="H259" i="2"/>
  <c r="F167" i="1" s="1"/>
  <c r="F46" i="18"/>
  <c r="H46" i="18" s="1"/>
  <c r="H441" i="2"/>
  <c r="F222" i="1" s="1"/>
  <c r="H1882" i="2"/>
  <c r="F458" i="18" s="1"/>
  <c r="H458" i="18" s="1"/>
  <c r="H825" i="2"/>
  <c r="F293" i="1" s="1"/>
  <c r="H1252" i="2"/>
  <c r="F372" i="18" s="1"/>
  <c r="H372" i="18" s="1"/>
  <c r="H1919" i="2"/>
  <c r="F455" i="1" s="1"/>
  <c r="H1144" i="2"/>
  <c r="F359" i="18" s="1"/>
  <c r="H359" i="18" s="1"/>
  <c r="H1291" i="2"/>
  <c r="F368" i="1" s="1"/>
  <c r="H1275" i="2"/>
  <c r="F366" i="1" s="1"/>
  <c r="H2301" i="2"/>
  <c r="F97" i="18" s="1"/>
  <c r="H97" i="18" s="1"/>
  <c r="H1853" i="2"/>
  <c r="F354" i="18" s="1"/>
  <c r="H354" i="18" s="1"/>
  <c r="F26" i="1"/>
  <c r="H1416" i="2"/>
  <c r="F399" i="18" s="1"/>
  <c r="H399" i="18" s="1"/>
  <c r="H1459" i="2"/>
  <c r="F505" i="18" s="1"/>
  <c r="H505" i="18" s="1"/>
  <c r="H2275" i="2"/>
  <c r="F95" i="18" s="1"/>
  <c r="H95" i="18" s="1"/>
  <c r="H239" i="2"/>
  <c r="F83" i="1" s="1"/>
  <c r="H692" i="2"/>
  <c r="F267" i="1" s="1"/>
  <c r="H1055" i="2"/>
  <c r="F332" i="1" s="1"/>
  <c r="H11" i="18"/>
  <c r="H2856" i="2"/>
  <c r="H1020" i="2"/>
  <c r="F327" i="1" s="1"/>
  <c r="H949" i="2"/>
  <c r="F326" i="18" s="1"/>
  <c r="H326" i="18" s="1"/>
  <c r="H1532" i="2"/>
  <c r="F509" i="1" s="1"/>
  <c r="H1731" i="2"/>
  <c r="F420" i="18" s="1"/>
  <c r="H420" i="18" s="1"/>
  <c r="H2514" i="2"/>
  <c r="F112" i="18" s="1"/>
  <c r="H112" i="18" s="1"/>
  <c r="H1191" i="2"/>
  <c r="F365" i="18" s="1"/>
  <c r="H365" i="18" s="1"/>
  <c r="H1621" i="2"/>
  <c r="F434" i="18" s="1"/>
  <c r="H434" i="18" s="1"/>
  <c r="H3177" i="2"/>
  <c r="F162" i="1" s="1"/>
  <c r="H1683" i="2"/>
  <c r="F414" i="18" s="1"/>
  <c r="H414" i="18" s="1"/>
  <c r="H608" i="2"/>
  <c r="F255" i="1" s="1"/>
  <c r="H2971" i="2"/>
  <c r="H1341" i="2"/>
  <c r="F387" i="18" s="1"/>
  <c r="H387" i="18" s="1"/>
  <c r="H1222" i="2"/>
  <c r="F370" i="18" s="1"/>
  <c r="H370" i="18" s="1"/>
  <c r="H1410" i="2"/>
  <c r="F398" i="18" s="1"/>
  <c r="H398" i="18" s="1"/>
  <c r="H1700" i="2"/>
  <c r="F416" i="18" s="1"/>
  <c r="H416" i="18" s="1"/>
  <c r="H2006" i="2"/>
  <c r="F469" i="1" s="1"/>
  <c r="H1770" i="2"/>
  <c r="F417" i="1" s="1"/>
  <c r="H1591" i="2"/>
  <c r="F423" i="1" s="1"/>
  <c r="H1847" i="2"/>
  <c r="F345" i="1" s="1"/>
  <c r="H1196" i="2"/>
  <c r="F358" i="1" s="1"/>
  <c r="H2943" i="2"/>
  <c r="H108" i="2"/>
  <c r="F37" i="18" s="1"/>
  <c r="H37" i="18" s="1"/>
  <c r="H1761" i="2"/>
  <c r="F424" i="18" s="1"/>
  <c r="H424" i="18" s="1"/>
  <c r="H379" i="2"/>
  <c r="F152" i="18" s="1"/>
  <c r="H152" i="18" s="1"/>
  <c r="H845" i="2"/>
  <c r="F294" i="1" s="1"/>
  <c r="H1012" i="2"/>
  <c r="F334" i="18" s="1"/>
  <c r="H334" i="18" s="1"/>
  <c r="H1236" i="2"/>
  <c r="F371" i="18" s="1"/>
  <c r="H371" i="18" s="1"/>
  <c r="H465" i="2"/>
  <c r="F225" i="1" s="1"/>
  <c r="H1561" i="2"/>
  <c r="F420" i="1" s="1"/>
  <c r="H1177" i="2"/>
  <c r="F363" i="18" s="1"/>
  <c r="H363" i="18" s="1"/>
  <c r="F307" i="18"/>
  <c r="H307" i="18" s="1"/>
  <c r="H3153" i="2"/>
  <c r="F110" i="1" s="1"/>
  <c r="F61" i="18"/>
  <c r="H61" i="18" s="1"/>
  <c r="F49" i="1"/>
  <c r="H2493" i="2"/>
  <c r="F175" i="1" s="1"/>
  <c r="H3165" i="2"/>
  <c r="F12" i="18" s="1"/>
  <c r="H12" i="18" s="1"/>
  <c r="H1282" i="2"/>
  <c r="F367" i="1" s="1"/>
  <c r="H402" i="18"/>
  <c r="H305" i="18"/>
  <c r="F479" i="1"/>
  <c r="F356" i="18"/>
  <c r="H356" i="18" s="1"/>
  <c r="F348" i="1"/>
  <c r="F48" i="1"/>
  <c r="F52" i="1"/>
  <c r="H2914" i="2"/>
  <c r="H19" i="18"/>
  <c r="F55" i="18"/>
  <c r="H55" i="18" s="1"/>
  <c r="H299" i="18"/>
  <c r="H36" i="18"/>
  <c r="H2262" i="2"/>
  <c r="F86" i="1" s="1"/>
  <c r="H351" i="18"/>
  <c r="F227" i="18"/>
  <c r="H227" i="18" s="1"/>
  <c r="F31" i="1"/>
  <c r="F74" i="18"/>
  <c r="H74" i="18" s="1"/>
  <c r="F443" i="1"/>
  <c r="F33" i="18"/>
  <c r="H33" i="18" s="1"/>
  <c r="F493" i="18"/>
  <c r="H493" i="18" s="1"/>
  <c r="H343" i="18"/>
  <c r="F27" i="1"/>
  <c r="F56" i="1"/>
  <c r="F37" i="1"/>
  <c r="F291" i="1"/>
  <c r="F31" i="18"/>
  <c r="H31" i="18" s="1"/>
  <c r="F335" i="1"/>
  <c r="F517" i="1"/>
  <c r="F21" i="1"/>
  <c r="F20" i="1"/>
  <c r="F58" i="18"/>
  <c r="H58" i="18" s="1"/>
  <c r="F51" i="1"/>
  <c r="F404" i="1"/>
  <c r="F280" i="18"/>
  <c r="H280" i="18" s="1"/>
  <c r="F34" i="1"/>
  <c r="F42" i="18"/>
  <c r="H42" i="18" s="1"/>
  <c r="H487" i="18"/>
  <c r="F46" i="1"/>
  <c r="F439" i="1"/>
  <c r="F491" i="18"/>
  <c r="H491" i="18" s="1"/>
  <c r="F30" i="18"/>
  <c r="H30" i="18" s="1"/>
  <c r="H346" i="18"/>
  <c r="F43" i="1"/>
  <c r="F273" i="1"/>
  <c r="F68" i="1"/>
  <c r="F76" i="18"/>
  <c r="H76" i="18" s="1"/>
  <c r="F348" i="18"/>
  <c r="H348" i="18" s="1"/>
  <c r="F463" i="1"/>
  <c r="F32" i="18"/>
  <c r="H32" i="18" s="1"/>
  <c r="F513" i="1"/>
  <c r="H451" i="18"/>
  <c r="F347" i="18"/>
  <c r="H347" i="18" s="1"/>
  <c r="F41" i="1"/>
  <c r="F236" i="1"/>
  <c r="F11" i="1"/>
  <c r="F343" i="1"/>
  <c r="F13" i="1"/>
  <c r="F481" i="18"/>
  <c r="H481" i="18" s="1"/>
  <c r="F478" i="1"/>
  <c r="F398" i="1"/>
  <c r="H281" i="18"/>
  <c r="F28" i="1"/>
  <c r="F45" i="1"/>
  <c r="F338" i="1"/>
  <c r="F48" i="18"/>
  <c r="H48" i="18" s="1"/>
  <c r="F394" i="1"/>
  <c r="F446" i="1"/>
  <c r="H406" i="18"/>
  <c r="F282" i="18"/>
  <c r="H282" i="18" s="1"/>
  <c r="F232" i="1"/>
  <c r="F229" i="18"/>
  <c r="H229" i="18" s="1"/>
  <c r="H28" i="18"/>
  <c r="F82" i="18"/>
  <c r="H82" i="18" s="1"/>
  <c r="F74" i="1"/>
  <c r="F461" i="18"/>
  <c r="H461" i="18" s="1"/>
  <c r="F453" i="1"/>
  <c r="F230" i="1"/>
  <c r="F238" i="18"/>
  <c r="H238" i="18" s="1"/>
  <c r="F57" i="1"/>
  <c r="F65" i="18"/>
  <c r="H65" i="18" s="1"/>
  <c r="F300" i="18"/>
  <c r="H300" i="18" s="1"/>
  <c r="F292" i="1"/>
  <c r="F52" i="18"/>
  <c r="H52" i="18" s="1"/>
  <c r="F44" i="1"/>
  <c r="F131" i="18"/>
  <c r="H131" i="18" s="1"/>
  <c r="F123" i="1"/>
  <c r="F383" i="18"/>
  <c r="H383" i="18" s="1"/>
  <c r="F375" i="1"/>
  <c r="F484" i="18"/>
  <c r="H484" i="18" s="1"/>
  <c r="F297" i="1"/>
  <c r="F438" i="18"/>
  <c r="H438" i="18" s="1"/>
  <c r="F430" i="1"/>
  <c r="F42" i="1"/>
  <c r="F50" i="18"/>
  <c r="H50" i="18" s="1"/>
  <c r="F450" i="18"/>
  <c r="H450" i="18" s="1"/>
  <c r="F442" i="1"/>
  <c r="F487" i="1"/>
  <c r="F63" i="18"/>
  <c r="H63" i="18" s="1"/>
  <c r="F40" i="18"/>
  <c r="H40" i="18" s="1"/>
  <c r="F32" i="1"/>
  <c r="F283" i="1"/>
  <c r="F291" i="18"/>
  <c r="H291" i="18" s="1"/>
  <c r="F16" i="1"/>
  <c r="F24" i="18"/>
  <c r="H24" i="18" s="1"/>
  <c r="F530" i="18"/>
  <c r="H530" i="18" s="1"/>
  <c r="F522" i="1"/>
  <c r="H495" i="18"/>
  <c r="F470" i="18"/>
  <c r="H470" i="18" s="1"/>
  <c r="F462" i="1"/>
  <c r="F288" i="18"/>
  <c r="H288" i="18" s="1"/>
  <c r="F280" i="1"/>
  <c r="F72" i="18"/>
  <c r="H72" i="18" s="1"/>
  <c r="F64" i="1"/>
  <c r="F19" i="1"/>
  <c r="F27" i="18"/>
  <c r="H27" i="18" s="1"/>
  <c r="F403" i="18"/>
  <c r="H403" i="18" s="1"/>
  <c r="F395" i="1"/>
  <c r="F25" i="18"/>
  <c r="H25" i="18" s="1"/>
  <c r="F17" i="1"/>
  <c r="F39" i="1"/>
  <c r="F47" i="18"/>
  <c r="H47" i="18" s="1"/>
  <c r="F522" i="18"/>
  <c r="H522" i="18" s="1"/>
  <c r="F514" i="1"/>
  <c r="F78" i="1"/>
  <c r="F86" i="18"/>
  <c r="H86" i="18" s="1"/>
  <c r="F15" i="1"/>
  <c r="F23" i="18"/>
  <c r="H23" i="18" s="1"/>
  <c r="F426" i="18"/>
  <c r="H426" i="18" s="1"/>
  <c r="F418" i="1"/>
  <c r="F443" i="18"/>
  <c r="H443" i="18" s="1"/>
  <c r="F435" i="1"/>
  <c r="F473" i="18"/>
  <c r="H473" i="18" s="1"/>
  <c r="F465" i="1"/>
  <c r="F516" i="1"/>
  <c r="F524" i="18"/>
  <c r="H524" i="18" s="1"/>
  <c r="F111" i="18"/>
  <c r="H111" i="18" s="1"/>
  <c r="F103" i="1"/>
  <c r="F80" i="18"/>
  <c r="H80" i="18" s="1"/>
  <c r="F72" i="1"/>
  <c r="F437" i="1"/>
  <c r="F282" i="1"/>
  <c r="F290" i="18"/>
  <c r="H290" i="18" s="1"/>
  <c r="F448" i="18"/>
  <c r="H448" i="18" s="1"/>
  <c r="F440" i="1"/>
  <c r="F84" i="18"/>
  <c r="H84" i="18" s="1"/>
  <c r="F76" i="1"/>
  <c r="F352" i="18"/>
  <c r="H352" i="18" s="1"/>
  <c r="F344" i="1"/>
  <c r="F341" i="18"/>
  <c r="H341" i="18" s="1"/>
  <c r="F333" i="1"/>
  <c r="F281" i="1"/>
  <c r="F289" i="18"/>
  <c r="H289" i="18" s="1"/>
  <c r="F523" i="1"/>
  <c r="F531" i="18"/>
  <c r="H531" i="18" s="1"/>
  <c r="F276" i="1"/>
  <c r="F284" i="18"/>
  <c r="H284" i="18" s="1"/>
  <c r="F449" i="18"/>
  <c r="H449" i="18" s="1"/>
  <c r="F441" i="1"/>
  <c r="F464" i="18"/>
  <c r="H464" i="18" s="1"/>
  <c r="F456" i="1"/>
  <c r="F85" i="18"/>
  <c r="H85" i="18" s="1"/>
  <c r="F77" i="1"/>
  <c r="F18" i="18"/>
  <c r="H18" i="18" s="1"/>
  <c r="F10" i="1"/>
  <c r="F14" i="1"/>
  <c r="F22" i="18"/>
  <c r="H22" i="18" s="1"/>
  <c r="F271" i="1"/>
  <c r="F279" i="18"/>
  <c r="H279" i="18" s="1"/>
  <c r="F60" i="1"/>
  <c r="F68" i="18"/>
  <c r="H68" i="18" s="1"/>
  <c r="F266" i="18"/>
  <c r="H266" i="18" s="1"/>
  <c r="F258" i="1"/>
  <c r="F283" i="18"/>
  <c r="H283" i="18" s="1"/>
  <c r="F275" i="1"/>
  <c r="F529" i="18"/>
  <c r="H529" i="18" s="1"/>
  <c r="F521" i="1"/>
  <c r="F476" i="18"/>
  <c r="H476" i="18" s="1"/>
  <c r="F468" i="1"/>
  <c r="F13" i="18"/>
  <c r="H13" i="18" s="1"/>
  <c r="F5" i="1"/>
  <c r="F541" i="1" l="1"/>
  <c r="F549" i="18"/>
  <c r="G3287" i="2"/>
  <c r="H3287" i="2" s="1"/>
  <c r="G2468" i="2"/>
  <c r="H2468" i="2" s="1"/>
  <c r="H2465" i="2" s="1"/>
  <c r="F172" i="1" s="1"/>
  <c r="G2482" i="2"/>
  <c r="G2932" i="2"/>
  <c r="F486" i="1"/>
  <c r="F444" i="18"/>
  <c r="H444" i="18" s="1"/>
  <c r="F170" i="1"/>
  <c r="G3129" i="2"/>
  <c r="H3129" i="2" s="1"/>
  <c r="G3138" i="2"/>
  <c r="H3138" i="2" s="1"/>
  <c r="H3133" i="2" s="1"/>
  <c r="F150" i="18" s="1"/>
  <c r="H150" i="18" s="1"/>
  <c r="G3022" i="2"/>
  <c r="H3022" i="2" s="1"/>
  <c r="G3130" i="2"/>
  <c r="H3130" i="2" s="1"/>
  <c r="G3094" i="2"/>
  <c r="H3094" i="2" s="1"/>
  <c r="G3070" i="2"/>
  <c r="H3070" i="2" s="1"/>
  <c r="G3046" i="2"/>
  <c r="H3046" i="2" s="1"/>
  <c r="G3105" i="2"/>
  <c r="H3105" i="2" s="1"/>
  <c r="G3083" i="2"/>
  <c r="H3083" i="2" s="1"/>
  <c r="G3058" i="2"/>
  <c r="H3058" i="2" s="1"/>
  <c r="G3034" i="2"/>
  <c r="H3034" i="2" s="1"/>
  <c r="G2589" i="2"/>
  <c r="H2589" i="2" s="1"/>
  <c r="H2588" i="2" s="1"/>
  <c r="F116" i="18"/>
  <c r="H116" i="18" s="1"/>
  <c r="G2979" i="2"/>
  <c r="H2979" i="2" s="1"/>
  <c r="H2977" i="2" s="1"/>
  <c r="F480" i="18"/>
  <c r="H480" i="18" s="1"/>
  <c r="F494" i="1"/>
  <c r="F71" i="18"/>
  <c r="H71" i="18" s="1"/>
  <c r="F480" i="1"/>
  <c r="F141" i="18"/>
  <c r="H141" i="18" s="1"/>
  <c r="F135" i="18"/>
  <c r="H135" i="18" s="1"/>
  <c r="F106" i="1"/>
  <c r="F136" i="18"/>
  <c r="H136" i="18" s="1"/>
  <c r="F376" i="1"/>
  <c r="F134" i="1"/>
  <c r="F130" i="1"/>
  <c r="F131" i="1"/>
  <c r="F115" i="18"/>
  <c r="H115" i="18" s="1"/>
  <c r="G2847" i="2"/>
  <c r="H2847" i="2" s="1"/>
  <c r="F511" i="1"/>
  <c r="F218" i="18"/>
  <c r="H218" i="18" s="1"/>
  <c r="F210" i="1"/>
  <c r="F88" i="18"/>
  <c r="H88" i="18" s="1"/>
  <c r="F411" i="1"/>
  <c r="F329" i="1"/>
  <c r="F239" i="18"/>
  <c r="H239" i="18" s="1"/>
  <c r="F285" i="18"/>
  <c r="H285" i="18" s="1"/>
  <c r="F438" i="1"/>
  <c r="F30" i="1"/>
  <c r="F192" i="18"/>
  <c r="H192" i="18" s="1"/>
  <c r="F67" i="18"/>
  <c r="H67" i="18" s="1"/>
  <c r="F433" i="1"/>
  <c r="F278" i="1"/>
  <c r="F396" i="18"/>
  <c r="H396" i="18" s="1"/>
  <c r="F70" i="18"/>
  <c r="H70" i="18" s="1"/>
  <c r="F84" i="1"/>
  <c r="F15" i="18"/>
  <c r="H15" i="18" s="1"/>
  <c r="F6" i="1"/>
  <c r="H3207" i="2"/>
  <c r="F14" i="18"/>
  <c r="H14" i="18" s="1"/>
  <c r="F117" i="1"/>
  <c r="F470" i="1"/>
  <c r="F65" i="1"/>
  <c r="F507" i="1"/>
  <c r="F429" i="1"/>
  <c r="F69" i="18"/>
  <c r="H69" i="18" s="1"/>
  <c r="F121" i="1"/>
  <c r="F234" i="1"/>
  <c r="F409" i="18"/>
  <c r="H409" i="18" s="1"/>
  <c r="F105" i="1"/>
  <c r="F334" i="1"/>
  <c r="F370" i="1"/>
  <c r="F428" i="1"/>
  <c r="F432" i="1"/>
  <c r="F482" i="1"/>
  <c r="F265" i="18"/>
  <c r="H265" i="18" s="1"/>
  <c r="F490" i="1"/>
  <c r="F160" i="18"/>
  <c r="H160" i="18" s="1"/>
  <c r="F489" i="1"/>
  <c r="F156" i="18"/>
  <c r="H156" i="18" s="1"/>
  <c r="F474" i="1"/>
  <c r="F181" i="1"/>
  <c r="F454" i="1"/>
  <c r="F382" i="18"/>
  <c r="H382" i="18" s="1"/>
  <c r="F515" i="1"/>
  <c r="F512" i="1" s="1"/>
  <c r="F268" i="18"/>
  <c r="H268" i="18" s="1"/>
  <c r="F528" i="18"/>
  <c r="H528" i="18" s="1"/>
  <c r="F147" i="1"/>
  <c r="F226" i="1"/>
  <c r="F504" i="18"/>
  <c r="H504" i="18" s="1"/>
  <c r="F411" i="18"/>
  <c r="H411" i="18" s="1"/>
  <c r="F171" i="1"/>
  <c r="F137" i="18"/>
  <c r="H137" i="18" s="1"/>
  <c r="F85" i="1"/>
  <c r="F341" i="1"/>
  <c r="F12" i="1"/>
  <c r="F484" i="1"/>
  <c r="F243" i="18"/>
  <c r="H243" i="18" s="1"/>
  <c r="F127" i="1"/>
  <c r="F256" i="1"/>
  <c r="F215" i="1"/>
  <c r="F88" i="1"/>
  <c r="F229" i="1"/>
  <c r="F227" i="1"/>
  <c r="F151" i="1"/>
  <c r="F445" i="1"/>
  <c r="H549" i="18"/>
  <c r="F248" i="1"/>
  <c r="F161" i="18"/>
  <c r="H161" i="18" s="1"/>
  <c r="F501" i="1"/>
  <c r="F385" i="1"/>
  <c r="F224" i="1"/>
  <c r="F465" i="18"/>
  <c r="H465" i="18" s="1"/>
  <c r="F226" i="18"/>
  <c r="H226" i="18" s="1"/>
  <c r="F252" i="1"/>
  <c r="F459" i="18"/>
  <c r="H459" i="18" s="1"/>
  <c r="F295" i="1"/>
  <c r="F290" i="1" s="1"/>
  <c r="F153" i="18"/>
  <c r="H153" i="18" s="1"/>
  <c r="F354" i="1"/>
  <c r="F355" i="18"/>
  <c r="H355" i="18" s="1"/>
  <c r="F261" i="1"/>
  <c r="F467" i="18"/>
  <c r="H467" i="18" s="1"/>
  <c r="F400" i="18"/>
  <c r="H400" i="18" s="1"/>
  <c r="F424" i="1"/>
  <c r="F391" i="18"/>
  <c r="H391" i="18" s="1"/>
  <c r="F461" i="1"/>
  <c r="F516" i="18"/>
  <c r="H516" i="18" s="1"/>
  <c r="F361" i="1"/>
  <c r="F457" i="18"/>
  <c r="H457" i="18" s="1"/>
  <c r="F401" i="18"/>
  <c r="H401" i="18" s="1"/>
  <c r="F510" i="1"/>
  <c r="F191" i="18"/>
  <c r="H191" i="18" s="1"/>
  <c r="F257" i="18"/>
  <c r="H257" i="18" s="1"/>
  <c r="F506" i="18"/>
  <c r="H506" i="18" s="1"/>
  <c r="F430" i="18"/>
  <c r="H430" i="18" s="1"/>
  <c r="F26" i="18"/>
  <c r="H26" i="18" s="1"/>
  <c r="F373" i="1"/>
  <c r="F314" i="1"/>
  <c r="F405" i="18"/>
  <c r="H405" i="18" s="1"/>
  <c r="F448" i="1"/>
  <c r="F423" i="18"/>
  <c r="H423" i="18" s="1"/>
  <c r="F387" i="1"/>
  <c r="F407" i="1"/>
  <c r="G2623" i="2"/>
  <c r="H2623" i="2" s="1"/>
  <c r="H2620" i="2" s="1"/>
  <c r="G2604" i="2"/>
  <c r="H2604" i="2" s="1"/>
  <c r="H2602" i="2" s="1"/>
  <c r="F304" i="18"/>
  <c r="H304" i="18" s="1"/>
  <c r="F427" i="1"/>
  <c r="F266" i="1"/>
  <c r="F400" i="1"/>
  <c r="F450" i="1"/>
  <c r="F382" i="1"/>
  <c r="F193" i="18"/>
  <c r="H193" i="18" s="1"/>
  <c r="F98" i="18"/>
  <c r="H98" i="18" s="1"/>
  <c r="F278" i="18"/>
  <c r="H278" i="18" s="1"/>
  <c r="F127" i="18"/>
  <c r="H127" i="18" s="1"/>
  <c r="F477" i="1"/>
  <c r="G2890" i="2"/>
  <c r="H2890" i="2" s="1"/>
  <c r="H2888" i="2" s="1"/>
  <c r="F374" i="18"/>
  <c r="H374" i="18" s="1"/>
  <c r="F262" i="1"/>
  <c r="F488" i="1"/>
  <c r="F452" i="1"/>
  <c r="F250" i="1"/>
  <c r="F170" i="18"/>
  <c r="H170" i="18" s="1"/>
  <c r="F265" i="1"/>
  <c r="F139" i="18"/>
  <c r="H139" i="18" s="1"/>
  <c r="F350" i="1"/>
  <c r="F230" i="18"/>
  <c r="H230" i="18" s="1"/>
  <c r="F464" i="1"/>
  <c r="F336" i="1"/>
  <c r="G2957" i="2"/>
  <c r="H2957" i="2" s="1"/>
  <c r="F323" i="18"/>
  <c r="H323" i="18" s="1"/>
  <c r="F118" i="18"/>
  <c r="H118" i="18" s="1"/>
  <c r="G3108" i="2"/>
  <c r="H3108" i="2" s="1"/>
  <c r="F359" i="1"/>
  <c r="G2650" i="2"/>
  <c r="H2650" i="2" s="1"/>
  <c r="H2647" i="2" s="1"/>
  <c r="F416" i="1"/>
  <c r="F418" i="18"/>
  <c r="H418" i="18" s="1"/>
  <c r="F154" i="18"/>
  <c r="H154" i="18" s="1"/>
  <c r="F81" i="1"/>
  <c r="F70" i="1" s="1"/>
  <c r="F369" i="1"/>
  <c r="G2942" i="2"/>
  <c r="H2942" i="2" s="1"/>
  <c r="F499" i="1"/>
  <c r="F417" i="18"/>
  <c r="H417" i="18" s="1"/>
  <c r="F394" i="18"/>
  <c r="H394" i="18" s="1"/>
  <c r="F519" i="1"/>
  <c r="F518" i="1" s="1"/>
  <c r="F513" i="18"/>
  <c r="H513" i="18" s="1"/>
  <c r="F89" i="18"/>
  <c r="H89" i="18" s="1"/>
  <c r="F174" i="18"/>
  <c r="H174" i="18" s="1"/>
  <c r="G2557" i="2"/>
  <c r="H2557" i="2" s="1"/>
  <c r="E2549" i="2" s="1"/>
  <c r="H2549" i="2" s="1"/>
  <c r="G2567" i="2"/>
  <c r="H2567" i="2" s="1"/>
  <c r="G2587" i="2"/>
  <c r="H2587" i="2" s="1"/>
  <c r="G2960" i="2"/>
  <c r="H2960" i="2" s="1"/>
  <c r="G2577" i="2"/>
  <c r="H2577" i="2" s="1"/>
  <c r="F120" i="1"/>
  <c r="F433" i="18"/>
  <c r="H433" i="18" s="1"/>
  <c r="F328" i="1"/>
  <c r="G2929" i="2"/>
  <c r="H2929" i="2" s="1"/>
  <c r="H2923" i="2" s="1"/>
  <c r="F497" i="1"/>
  <c r="G2584" i="2"/>
  <c r="H2584" i="2" s="1"/>
  <c r="G2870" i="2"/>
  <c r="H2870" i="2" s="1"/>
  <c r="H2863" i="2" s="1"/>
  <c r="G2965" i="2"/>
  <c r="H2965" i="2" s="1"/>
  <c r="H2962" i="2" s="1"/>
  <c r="F360" i="1"/>
  <c r="F444" i="1"/>
  <c r="F114" i="18"/>
  <c r="H114" i="18" s="1"/>
  <c r="G2758" i="2"/>
  <c r="H2758" i="2" s="1"/>
  <c r="H2755" i="2" s="1"/>
  <c r="G3118" i="2"/>
  <c r="H3118" i="2" s="1"/>
  <c r="H3110" i="2" s="1"/>
  <c r="F321" i="1"/>
  <c r="F107" i="1"/>
  <c r="G3036" i="2"/>
  <c r="H3036" i="2" s="1"/>
  <c r="F510" i="18"/>
  <c r="H510" i="18" s="1"/>
  <c r="F402" i="1"/>
  <c r="G2632" i="2"/>
  <c r="H2632" i="2" s="1"/>
  <c r="H2629" i="2" s="1"/>
  <c r="G2718" i="2"/>
  <c r="H2718" i="2" s="1"/>
  <c r="H2715" i="2" s="1"/>
  <c r="G2678" i="2"/>
  <c r="H2678" i="2" s="1"/>
  <c r="H2675" i="2" s="1"/>
  <c r="F330" i="1"/>
  <c r="G2641" i="2"/>
  <c r="H2641" i="2" s="1"/>
  <c r="H2638" i="2" s="1"/>
  <c r="F324" i="1"/>
  <c r="F231" i="18"/>
  <c r="H231" i="18" s="1"/>
  <c r="G2668" i="2"/>
  <c r="H2668" i="2" s="1"/>
  <c r="H2665" i="2" s="1"/>
  <c r="G2778" i="2"/>
  <c r="H2778" i="2" s="1"/>
  <c r="H2775" i="2" s="1"/>
  <c r="G2688" i="2"/>
  <c r="H2688" i="2" s="1"/>
  <c r="H2685" i="2" s="1"/>
  <c r="G2659" i="2"/>
  <c r="H2659" i="2" s="1"/>
  <c r="H2656" i="2" s="1"/>
  <c r="G2728" i="2"/>
  <c r="H2728" i="2" s="1"/>
  <c r="H2725" i="2" s="1"/>
  <c r="F269" i="1"/>
  <c r="G2748" i="2"/>
  <c r="H2748" i="2" s="1"/>
  <c r="H2745" i="2" s="1"/>
  <c r="G3072" i="2"/>
  <c r="H3072" i="2" s="1"/>
  <c r="G2708" i="2"/>
  <c r="H2708" i="2" s="1"/>
  <c r="H2705" i="2" s="1"/>
  <c r="F431" i="18"/>
  <c r="H431" i="18" s="1"/>
  <c r="F425" i="18"/>
  <c r="H425" i="18" s="1"/>
  <c r="F214" i="1"/>
  <c r="F180" i="1"/>
  <c r="F467" i="1"/>
  <c r="F272" i="18"/>
  <c r="H272" i="18" s="1"/>
  <c r="F182" i="1"/>
  <c r="F162" i="18"/>
  <c r="H162" i="18" s="1"/>
  <c r="F251" i="1"/>
  <c r="F376" i="18"/>
  <c r="H376" i="18" s="1"/>
  <c r="F228" i="18"/>
  <c r="H228" i="18" s="1"/>
  <c r="G2614" i="2"/>
  <c r="H2614" i="2" s="1"/>
  <c r="H2611" i="2" s="1"/>
  <c r="G2595" i="2"/>
  <c r="H2595" i="2" s="1"/>
  <c r="H2593" i="2" s="1"/>
  <c r="G3048" i="2"/>
  <c r="H3048" i="2" s="1"/>
  <c r="G2698" i="2"/>
  <c r="H2698" i="2" s="1"/>
  <c r="H2695" i="2" s="1"/>
  <c r="G3060" i="2"/>
  <c r="H3060" i="2" s="1"/>
  <c r="G2564" i="2"/>
  <c r="H2564" i="2" s="1"/>
  <c r="F108" i="1"/>
  <c r="F337" i="1"/>
  <c r="F236" i="18"/>
  <c r="H236" i="18" s="1"/>
  <c r="F320" i="1"/>
  <c r="G3085" i="2"/>
  <c r="H3085" i="2" s="1"/>
  <c r="G2939" i="2"/>
  <c r="H2939" i="2" s="1"/>
  <c r="G3024" i="2"/>
  <c r="H3024" i="2" s="1"/>
  <c r="G2989" i="2"/>
  <c r="H2989" i="2" s="1"/>
  <c r="G2544" i="2"/>
  <c r="H2544" i="2" s="1"/>
  <c r="H2538" i="2" s="1"/>
  <c r="G3096" i="2"/>
  <c r="H3096" i="2" s="1"/>
  <c r="F342" i="1"/>
  <c r="F512" i="18"/>
  <c r="H512" i="18" s="1"/>
  <c r="F468" i="18"/>
  <c r="H468" i="18" s="1"/>
  <c r="G2903" i="2"/>
  <c r="H2903" i="2" s="1"/>
  <c r="H2893" i="2" s="1"/>
  <c r="G2554" i="2"/>
  <c r="H2554" i="2" s="1"/>
  <c r="G2798" i="2"/>
  <c r="H2798" i="2" s="1"/>
  <c r="H2795" i="2" s="1"/>
  <c r="G2788" i="2"/>
  <c r="H2788" i="2" s="1"/>
  <c r="H2785" i="2" s="1"/>
  <c r="G2738" i="2"/>
  <c r="H2738" i="2" s="1"/>
  <c r="H2735" i="2" s="1"/>
  <c r="G3004" i="2"/>
  <c r="H3004" i="2" s="1"/>
  <c r="F301" i="18"/>
  <c r="H301" i="18" s="1"/>
  <c r="F389" i="18"/>
  <c r="H389" i="18" s="1"/>
  <c r="F313" i="1"/>
  <c r="F414" i="1"/>
  <c r="G2884" i="2"/>
  <c r="H2884" i="2" s="1"/>
  <c r="H2877" i="2" s="1"/>
  <c r="G2574" i="2"/>
  <c r="H2574" i="2" s="1"/>
  <c r="G2768" i="2"/>
  <c r="H2768" i="2" s="1"/>
  <c r="H2765" i="2" s="1"/>
  <c r="F177" i="18"/>
  <c r="H177" i="18" s="1"/>
  <c r="F357" i="1"/>
  <c r="F365" i="1"/>
  <c r="F268" i="1"/>
  <c r="F330" i="18"/>
  <c r="H330" i="18" s="1"/>
  <c r="F333" i="18"/>
  <c r="H333" i="18" s="1"/>
  <c r="F413" i="1"/>
  <c r="F104" i="1"/>
  <c r="F404" i="18"/>
  <c r="H404" i="18" s="1"/>
  <c r="F316" i="1"/>
  <c r="F389" i="1"/>
  <c r="F262" i="18"/>
  <c r="H262" i="18" s="1"/>
  <c r="F352" i="1"/>
  <c r="F511" i="18"/>
  <c r="H511" i="18" s="1"/>
  <c r="F351" i="1"/>
  <c r="F380" i="1"/>
  <c r="F483" i="18"/>
  <c r="H483" i="18" s="1"/>
  <c r="F317" i="1"/>
  <c r="F126" i="18"/>
  <c r="H126" i="18" s="1"/>
  <c r="F458" i="1"/>
  <c r="F463" i="18"/>
  <c r="H463" i="18" s="1"/>
  <c r="F267" i="18"/>
  <c r="H267" i="18" s="1"/>
  <c r="F413" i="18"/>
  <c r="H413" i="18" s="1"/>
  <c r="F340" i="18"/>
  <c r="H340" i="18" s="1"/>
  <c r="F500" i="1"/>
  <c r="F364" i="1"/>
  <c r="F318" i="1"/>
  <c r="F138" i="18"/>
  <c r="H138" i="18" s="1"/>
  <c r="F87" i="18"/>
  <c r="H87" i="18" s="1"/>
  <c r="F421" i="1"/>
  <c r="F241" i="18"/>
  <c r="H241" i="18" s="1"/>
  <c r="F384" i="18"/>
  <c r="H384" i="18" s="1"/>
  <c r="F384" i="1"/>
  <c r="F372" i="1"/>
  <c r="F339" i="18"/>
  <c r="H339" i="18" s="1"/>
  <c r="F391" i="1"/>
  <c r="F287" i="18"/>
  <c r="H287" i="18" s="1"/>
  <c r="F175" i="18"/>
  <c r="H175" i="18" s="1"/>
  <c r="F87" i="1"/>
  <c r="F129" i="1"/>
  <c r="F263" i="1"/>
  <c r="F94" i="18"/>
  <c r="H94" i="18" s="1"/>
  <c r="F375" i="18"/>
  <c r="H375" i="18" s="1"/>
  <c r="F261" i="18"/>
  <c r="H261" i="18" s="1"/>
  <c r="F133" i="1"/>
  <c r="F514" i="18"/>
  <c r="H514" i="18" s="1"/>
  <c r="F335" i="18"/>
  <c r="H335" i="18" s="1"/>
  <c r="F178" i="1"/>
  <c r="F186" i="18"/>
  <c r="H186" i="18" s="1"/>
  <c r="F327" i="18"/>
  <c r="H327" i="18" s="1"/>
  <c r="F406" i="1"/>
  <c r="F379" i="18"/>
  <c r="H379" i="18" s="1"/>
  <c r="F412" i="1"/>
  <c r="F255" i="18"/>
  <c r="H255" i="18" s="1"/>
  <c r="F142" i="18"/>
  <c r="H142" i="18" s="1"/>
  <c r="F346" i="1"/>
  <c r="F233" i="18"/>
  <c r="H233" i="18" s="1"/>
  <c r="F323" i="1"/>
  <c r="F275" i="18"/>
  <c r="H275" i="18" s="1"/>
  <c r="F366" i="18"/>
  <c r="H366" i="18" s="1"/>
  <c r="F379" i="1"/>
  <c r="F477" i="18"/>
  <c r="H477" i="18" s="1"/>
  <c r="F263" i="18"/>
  <c r="H263" i="18" s="1"/>
  <c r="F168" i="1"/>
  <c r="F517" i="18"/>
  <c r="H517" i="18" s="1"/>
  <c r="F91" i="18"/>
  <c r="H91" i="18" s="1"/>
  <c r="F355" i="1"/>
  <c r="F356" i="1"/>
  <c r="F29" i="1"/>
  <c r="F89" i="1"/>
  <c r="F426" i="1"/>
  <c r="F326" i="1"/>
  <c r="F353" i="18"/>
  <c r="H353" i="18" s="1"/>
  <c r="F302" i="18"/>
  <c r="H302" i="18" s="1"/>
  <c r="F183" i="18"/>
  <c r="H183" i="18" s="1"/>
  <c r="F390" i="1"/>
  <c r="F144" i="1"/>
  <c r="F117" i="18"/>
  <c r="H117" i="18" s="1"/>
  <c r="F362" i="1"/>
  <c r="F363" i="1"/>
  <c r="F408" i="1"/>
  <c r="F109" i="1"/>
  <c r="F4" i="1"/>
  <c r="F428" i="18"/>
  <c r="H428" i="18" s="1"/>
  <c r="F542" i="1" l="1"/>
  <c r="F539" i="1" s="1"/>
  <c r="F550" i="18"/>
  <c r="H550" i="18" s="1"/>
  <c r="H2482" i="2"/>
  <c r="H2479" i="2" s="1"/>
  <c r="F180" i="18"/>
  <c r="H180" i="18" s="1"/>
  <c r="H3276" i="2"/>
  <c r="H3275" i="2" s="1"/>
  <c r="H2578" i="2"/>
  <c r="F95" i="1" s="1"/>
  <c r="F142" i="1"/>
  <c r="G3146" i="2"/>
  <c r="H3146" i="2" s="1"/>
  <c r="H3140" i="2" s="1"/>
  <c r="G2849" i="2"/>
  <c r="H2849" i="2" s="1"/>
  <c r="H2842" i="2" s="1"/>
  <c r="H3126" i="2"/>
  <c r="G3059" i="2" s="1"/>
  <c r="H3059" i="2" s="1"/>
  <c r="H3050" i="2" s="1"/>
  <c r="G3123" i="2"/>
  <c r="H3123" i="2" s="1"/>
  <c r="G3107" i="2"/>
  <c r="H3107" i="2" s="1"/>
  <c r="G3005" i="2"/>
  <c r="H3005" i="2" s="1"/>
  <c r="H2996" i="2" s="1"/>
  <c r="G3124" i="2"/>
  <c r="H3124" i="2" s="1"/>
  <c r="F184" i="18"/>
  <c r="H184" i="18" s="1"/>
  <c r="G3095" i="2"/>
  <c r="H3095" i="2" s="1"/>
  <c r="H3087" i="2" s="1"/>
  <c r="F208" i="1"/>
  <c r="F75" i="18"/>
  <c r="H75" i="18" s="1"/>
  <c r="G2990" i="2"/>
  <c r="H2990" i="2" s="1"/>
  <c r="H2982" i="2" s="1"/>
  <c r="F176" i="1"/>
  <c r="F67" i="1"/>
  <c r="F156" i="1"/>
  <c r="F167" i="18"/>
  <c r="H167" i="18" s="1"/>
  <c r="F91" i="1"/>
  <c r="F194" i="18"/>
  <c r="H194" i="18" s="1"/>
  <c r="F155" i="1"/>
  <c r="F158" i="1"/>
  <c r="F165" i="18"/>
  <c r="H165" i="18" s="1"/>
  <c r="F195" i="18"/>
  <c r="H195" i="18" s="1"/>
  <c r="F185" i="18"/>
  <c r="H185" i="18" s="1"/>
  <c r="F172" i="18"/>
  <c r="H172" i="18" s="1"/>
  <c r="F196" i="1"/>
  <c r="F193" i="1"/>
  <c r="F205" i="18"/>
  <c r="H205" i="18" s="1"/>
  <c r="F207" i="18"/>
  <c r="H207" i="18" s="1"/>
  <c r="F143" i="18"/>
  <c r="H143" i="18" s="1"/>
  <c r="F209" i="18"/>
  <c r="H209" i="18" s="1"/>
  <c r="F198" i="18"/>
  <c r="H198" i="18" s="1"/>
  <c r="F206" i="18"/>
  <c r="H206" i="18" s="1"/>
  <c r="F203" i="18"/>
  <c r="H203" i="18" s="1"/>
  <c r="F199" i="18"/>
  <c r="H199" i="18" s="1"/>
  <c r="F200" i="18"/>
  <c r="H200" i="18" s="1"/>
  <c r="F202" i="18"/>
  <c r="H202" i="18" s="1"/>
  <c r="F196" i="18"/>
  <c r="H196" i="18" s="1"/>
  <c r="F200" i="1"/>
  <c r="F160" i="1"/>
  <c r="F197" i="18"/>
  <c r="H197" i="18" s="1"/>
  <c r="F169" i="18"/>
  <c r="H169" i="18" s="1"/>
  <c r="F106" i="18"/>
  <c r="H106" i="18" s="1"/>
  <c r="H2548" i="2"/>
  <c r="F431" i="1"/>
  <c r="F2" i="1"/>
  <c r="F466" i="1"/>
  <c r="H2558" i="2"/>
  <c r="F143" i="1"/>
  <c r="F471" i="1"/>
  <c r="F213" i="1"/>
  <c r="F481" i="1"/>
  <c r="F434" i="1"/>
  <c r="F164" i="18"/>
  <c r="H164" i="18" s="1"/>
  <c r="F216" i="18"/>
  <c r="H216" i="18" s="1"/>
  <c r="F197" i="1"/>
  <c r="F192" i="1"/>
  <c r="F157" i="1"/>
  <c r="F208" i="18"/>
  <c r="H208" i="18" s="1"/>
  <c r="F190" i="1"/>
  <c r="F168" i="18"/>
  <c r="H168" i="18" s="1"/>
  <c r="F159" i="1"/>
  <c r="F166" i="18"/>
  <c r="H166" i="18" s="1"/>
  <c r="F189" i="1"/>
  <c r="F187" i="1"/>
  <c r="F492" i="1"/>
  <c r="F204" i="18"/>
  <c r="H204" i="18" s="1"/>
  <c r="F349" i="1"/>
  <c r="F99" i="18"/>
  <c r="H99" i="18" s="1"/>
  <c r="F201" i="18"/>
  <c r="H201" i="18" s="1"/>
  <c r="F177" i="1"/>
  <c r="H2933" i="2"/>
  <c r="F199" i="1"/>
  <c r="F164" i="1"/>
  <c r="F447" i="1"/>
  <c r="F135" i="1"/>
  <c r="F98" i="1"/>
  <c r="F188" i="1"/>
  <c r="H2952" i="2"/>
  <c r="H2568" i="2"/>
  <c r="F161" i="1"/>
  <c r="F194" i="1"/>
  <c r="F216" i="1"/>
  <c r="F186" i="1"/>
  <c r="F191" i="1"/>
  <c r="F163" i="18"/>
  <c r="H163" i="18" s="1"/>
  <c r="F195" i="1"/>
  <c r="F198" i="1"/>
  <c r="F101" i="1"/>
  <c r="F201" i="1"/>
  <c r="F312" i="1"/>
  <c r="F419" i="1"/>
  <c r="F353" i="1"/>
  <c r="F378" i="1"/>
  <c r="F399" i="1"/>
  <c r="F173" i="1" l="1"/>
  <c r="F181" i="18"/>
  <c r="H181" i="18" s="1"/>
  <c r="F182" i="18"/>
  <c r="H182" i="18" s="1"/>
  <c r="F174" i="1"/>
  <c r="F103" i="18"/>
  <c r="H103" i="18" s="1"/>
  <c r="G3047" i="2"/>
  <c r="H3047" i="2" s="1"/>
  <c r="H3038" i="2" s="1"/>
  <c r="F212" i="18" s="1"/>
  <c r="H212" i="18" s="1"/>
  <c r="G3106" i="2"/>
  <c r="H3106" i="2" s="1"/>
  <c r="H3098" i="2" s="1"/>
  <c r="F140" i="1" s="1"/>
  <c r="F69" i="1"/>
  <c r="F8" i="1" s="1"/>
  <c r="G3035" i="2"/>
  <c r="H3035" i="2" s="1"/>
  <c r="H3026" i="2" s="1"/>
  <c r="F211" i="18" s="1"/>
  <c r="H211" i="18" s="1"/>
  <c r="G3084" i="2"/>
  <c r="H3084" i="2" s="1"/>
  <c r="H3075" i="2" s="1"/>
  <c r="F207" i="1" s="1"/>
  <c r="G3023" i="2"/>
  <c r="H3023" i="2" s="1"/>
  <c r="H3014" i="2" s="1"/>
  <c r="F210" i="18" s="1"/>
  <c r="H210" i="18" s="1"/>
  <c r="G3071" i="2"/>
  <c r="H3071" i="2" s="1"/>
  <c r="H3062" i="2" s="1"/>
  <c r="F214" i="18" s="1"/>
  <c r="H214" i="18" s="1"/>
  <c r="F137" i="1"/>
  <c r="F145" i="18"/>
  <c r="H145" i="18" s="1"/>
  <c r="F77" i="18"/>
  <c r="H77" i="18" s="1"/>
  <c r="F105" i="18"/>
  <c r="H105" i="18" s="1"/>
  <c r="H3120" i="2"/>
  <c r="F141" i="1" s="1"/>
  <c r="F97" i="1"/>
  <c r="F147" i="18"/>
  <c r="H147" i="18" s="1"/>
  <c r="F139" i="1"/>
  <c r="F213" i="18"/>
  <c r="H213" i="18" s="1"/>
  <c r="F205" i="1"/>
  <c r="F96" i="1"/>
  <c r="F104" i="18"/>
  <c r="H104" i="18" s="1"/>
  <c r="F102" i="18"/>
  <c r="H102" i="18" s="1"/>
  <c r="F92" i="1"/>
  <c r="F93" i="1"/>
  <c r="F132" i="1"/>
  <c r="F108" i="18"/>
  <c r="H108" i="18" s="1"/>
  <c r="F99" i="1"/>
  <c r="F100" i="18"/>
  <c r="H100" i="18" s="1"/>
  <c r="F101" i="18"/>
  <c r="H101" i="18" s="1"/>
  <c r="F140" i="18"/>
  <c r="H140" i="18" s="1"/>
  <c r="F107" i="18"/>
  <c r="H107" i="18" s="1"/>
  <c r="F100" i="1"/>
  <c r="F94" i="1"/>
  <c r="F204" i="1" l="1"/>
  <c r="F206" i="1"/>
  <c r="F203" i="1"/>
  <c r="F148" i="18"/>
  <c r="H148" i="18" s="1"/>
  <c r="F126" i="1"/>
  <c r="F202" i="1"/>
  <c r="F215" i="18"/>
  <c r="H215" i="18" s="1"/>
  <c r="F149" i="18"/>
  <c r="H149" i="18" s="1"/>
  <c r="F138" i="1"/>
  <c r="F82" i="1"/>
  <c r="G554" i="18" l="1"/>
  <c r="F149" i="1"/>
  <c r="G556" i="18" l="1"/>
  <c r="G558" i="18"/>
  <c r="G557" i="18"/>
  <c r="G555" i="18" l="1"/>
  <c r="G563" i="18" s="1"/>
</calcChain>
</file>

<file path=xl/sharedStrings.xml><?xml version="1.0" encoding="utf-8"?>
<sst xmlns="http://schemas.openxmlformats.org/spreadsheetml/2006/main" count="16145" uniqueCount="2563">
  <si>
    <t>Item</t>
  </si>
  <si>
    <t>UN</t>
  </si>
  <si>
    <t>Vr. Unitario</t>
  </si>
  <si>
    <t>INSTALACIONES HIDRAULICAS Y SANITARIAS</t>
  </si>
  <si>
    <t>INSTALACIONES ELECTRICAS</t>
  </si>
  <si>
    <t>CUBIERTA</t>
  </si>
  <si>
    <t>CIELO RASO</t>
  </si>
  <si>
    <t>MAMPOSTERIA</t>
  </si>
  <si>
    <t>PISOS Y ACABADOS</t>
  </si>
  <si>
    <t>CARPINTERIA MADERA</t>
  </si>
  <si>
    <t>CARPINTERIA METÁLICA</t>
  </si>
  <si>
    <t>VIDRIOS</t>
  </si>
  <si>
    <t xml:space="preserve">APARATOS BAÑOS </t>
  </si>
  <si>
    <t>CERRADURAS</t>
  </si>
  <si>
    <t>VARIOS</t>
  </si>
  <si>
    <t>CODIGO APU</t>
  </si>
  <si>
    <t>CODIGO INSUMO</t>
  </si>
  <si>
    <t>UNIDAD</t>
  </si>
  <si>
    <t>TARIFA</t>
  </si>
  <si>
    <t>M2</t>
  </si>
  <si>
    <t>ML</t>
  </si>
  <si>
    <t>M3</t>
  </si>
  <si>
    <t>KG</t>
  </si>
  <si>
    <t>MO</t>
  </si>
  <si>
    <t>MANO DE OBRA (INCLUYE FACTOR PRESTACIONAL)</t>
  </si>
  <si>
    <t>MO001</t>
  </si>
  <si>
    <t>JR</t>
  </si>
  <si>
    <t>MO002</t>
  </si>
  <si>
    <t>MO003</t>
  </si>
  <si>
    <t>HR</t>
  </si>
  <si>
    <t>MO004</t>
  </si>
  <si>
    <t>MO005</t>
  </si>
  <si>
    <t>MO006</t>
  </si>
  <si>
    <t>MO007</t>
  </si>
  <si>
    <t>MO008</t>
  </si>
  <si>
    <t>MO009</t>
  </si>
  <si>
    <t>MO010</t>
  </si>
  <si>
    <t>MO011</t>
  </si>
  <si>
    <t>MO012</t>
  </si>
  <si>
    <t>MO013</t>
  </si>
  <si>
    <t>MO014</t>
  </si>
  <si>
    <t>MO015</t>
  </si>
  <si>
    <t>CUADRILLA (OFICIAL + 3 AYUDANTES)</t>
  </si>
  <si>
    <t>MO016</t>
  </si>
  <si>
    <t>MO017</t>
  </si>
  <si>
    <t>MO018</t>
  </si>
  <si>
    <t>MO019</t>
  </si>
  <si>
    <t>MO020</t>
  </si>
  <si>
    <t>MO021</t>
  </si>
  <si>
    <t>MO022</t>
  </si>
  <si>
    <t>MO023</t>
  </si>
  <si>
    <t>MO024</t>
  </si>
  <si>
    <t>MO025</t>
  </si>
  <si>
    <t>MO026</t>
  </si>
  <si>
    <t>MO027</t>
  </si>
  <si>
    <t>MO028</t>
  </si>
  <si>
    <t>MO029</t>
  </si>
  <si>
    <t>MO030</t>
  </si>
  <si>
    <t>MO031</t>
  </si>
  <si>
    <t>MO032</t>
  </si>
  <si>
    <t>TR</t>
  </si>
  <si>
    <t>TRANSPORTES Y ACARREOS</t>
  </si>
  <si>
    <t>TR007</t>
  </si>
  <si>
    <t>TRANSPORTE DE EQUIPO MENOR</t>
  </si>
  <si>
    <t>GLB</t>
  </si>
  <si>
    <t>AG</t>
  </si>
  <si>
    <t>AGREGADOS, BASES Y SUBBASES</t>
  </si>
  <si>
    <t>AG001</t>
  </si>
  <si>
    <t>AG003</t>
  </si>
  <si>
    <t>AG004</t>
  </si>
  <si>
    <t>AG005</t>
  </si>
  <si>
    <t>AG006</t>
  </si>
  <si>
    <t>AG008</t>
  </si>
  <si>
    <t>TRITURADO 3/4"</t>
  </si>
  <si>
    <t>AG009</t>
  </si>
  <si>
    <t>AG010</t>
  </si>
  <si>
    <t>AG011</t>
  </si>
  <si>
    <t>AG012</t>
  </si>
  <si>
    <t>AG018</t>
  </si>
  <si>
    <t>AG019</t>
  </si>
  <si>
    <t>CP</t>
  </si>
  <si>
    <t>CONCRETOS Y MORTEROS PREMEZCLADOS</t>
  </si>
  <si>
    <t>CP001</t>
  </si>
  <si>
    <t xml:space="preserve">CONCRETO 3500 PSI DE PLANTA </t>
  </si>
  <si>
    <t>CP002</t>
  </si>
  <si>
    <t>CONCRETO 3000 PSI DE PLANTA</t>
  </si>
  <si>
    <t>CP003</t>
  </si>
  <si>
    <t>CONCRETO 2500 PSI DE PLANTA</t>
  </si>
  <si>
    <t>CP004</t>
  </si>
  <si>
    <t>CONCRETO 2000 PSI DE PLANTA</t>
  </si>
  <si>
    <t>CP005</t>
  </si>
  <si>
    <t>CONCRETO 1500 PSI DE PLANTA</t>
  </si>
  <si>
    <t>CP006</t>
  </si>
  <si>
    <t>CP007</t>
  </si>
  <si>
    <t>CP008</t>
  </si>
  <si>
    <t>CP009</t>
  </si>
  <si>
    <t>CP010</t>
  </si>
  <si>
    <t>CP011</t>
  </si>
  <si>
    <t>CP012</t>
  </si>
  <si>
    <t>CP014</t>
  </si>
  <si>
    <t>CP015</t>
  </si>
  <si>
    <t>CP019</t>
  </si>
  <si>
    <t>CP020</t>
  </si>
  <si>
    <t>CP021</t>
  </si>
  <si>
    <t>CEMENTO BLANCO</t>
  </si>
  <si>
    <t>CP024</t>
  </si>
  <si>
    <t>BOMBEO DE CONCRETO</t>
  </si>
  <si>
    <t>CP029</t>
  </si>
  <si>
    <t>CP030</t>
  </si>
  <si>
    <t>CO</t>
  </si>
  <si>
    <t>CONCRETOS Y MORTEROS HECHOS EN OBRA</t>
  </si>
  <si>
    <t>CO001</t>
  </si>
  <si>
    <t>CO015</t>
  </si>
  <si>
    <t>CO016</t>
  </si>
  <si>
    <t>CO017</t>
  </si>
  <si>
    <t>CO018</t>
  </si>
  <si>
    <t>CO019</t>
  </si>
  <si>
    <t>CO020</t>
  </si>
  <si>
    <t>EQ</t>
  </si>
  <si>
    <t>EQUIPO PESADO</t>
  </si>
  <si>
    <t>EQ006</t>
  </si>
  <si>
    <t>EQ014</t>
  </si>
  <si>
    <t>VJ</t>
  </si>
  <si>
    <t>EQ015</t>
  </si>
  <si>
    <t>VIBRADOR TIPO AGUJA</t>
  </si>
  <si>
    <t>DIA</t>
  </si>
  <si>
    <t>HE</t>
  </si>
  <si>
    <t>EQUIPO LIVIANO Y HERRAMIENTAS</t>
  </si>
  <si>
    <t>HE001</t>
  </si>
  <si>
    <t>HE002</t>
  </si>
  <si>
    <t>HERRAMIENTA MENOR</t>
  </si>
  <si>
    <t>HE003</t>
  </si>
  <si>
    <t>HE004</t>
  </si>
  <si>
    <t>COMPRESOR DE AIRE PEQUEÑO</t>
  </si>
  <si>
    <t>HE006</t>
  </si>
  <si>
    <t>REGLA VIBRATORIA A GASOLINA</t>
  </si>
  <si>
    <t>HE007</t>
  </si>
  <si>
    <t>HE008</t>
  </si>
  <si>
    <t>HE009</t>
  </si>
  <si>
    <t>CORTADORA DE CONCRETO (SIN DISCO)</t>
  </si>
  <si>
    <t>HE010</t>
  </si>
  <si>
    <t>HE011</t>
  </si>
  <si>
    <t>HE012</t>
  </si>
  <si>
    <t>MOTOBOMBA SUMERGIBLE Ø 2" O 3"</t>
  </si>
  <si>
    <t>HE013</t>
  </si>
  <si>
    <t>HE015</t>
  </si>
  <si>
    <t>SIERRA ELECTRICA PARA ALUMINIO</t>
  </si>
  <si>
    <t>HE016</t>
  </si>
  <si>
    <t>DESTORNILLADOR DE IMPACTO</t>
  </si>
  <si>
    <t>HE017</t>
  </si>
  <si>
    <t>PLANTA ELECTRICA 4KW</t>
  </si>
  <si>
    <t>HE018</t>
  </si>
  <si>
    <t>HE019</t>
  </si>
  <si>
    <t>HE020</t>
  </si>
  <si>
    <t>ANDAMIO TUBULAR 1,5*1,5 C/CRUCETA</t>
  </si>
  <si>
    <t>HE021</t>
  </si>
  <si>
    <t>BROCA TUGSTENO 1/2"</t>
  </si>
  <si>
    <t>HE022</t>
  </si>
  <si>
    <t>HE023</t>
  </si>
  <si>
    <t>DISCO ABRASIVO CORTE 9 X 1/8 PULGADAS MAMPOSTERÍA</t>
  </si>
  <si>
    <t>HE027</t>
  </si>
  <si>
    <t>HE028</t>
  </si>
  <si>
    <t>HE029</t>
  </si>
  <si>
    <t>EQUIPO DE SOLDADURA</t>
  </si>
  <si>
    <t>HE030</t>
  </si>
  <si>
    <t>HE032</t>
  </si>
  <si>
    <t>AC</t>
  </si>
  <si>
    <t>ACEROS PARA REFUERZO</t>
  </si>
  <si>
    <t>AC001</t>
  </si>
  <si>
    <t>AC002</t>
  </si>
  <si>
    <t>AC003</t>
  </si>
  <si>
    <t>AC004</t>
  </si>
  <si>
    <t>AC005</t>
  </si>
  <si>
    <t>AC006</t>
  </si>
  <si>
    <t>AC007</t>
  </si>
  <si>
    <t>AC008</t>
  </si>
  <si>
    <t>AC009</t>
  </si>
  <si>
    <t>AC010</t>
  </si>
  <si>
    <t>AC011</t>
  </si>
  <si>
    <t>AC012</t>
  </si>
  <si>
    <t>AC013</t>
  </si>
  <si>
    <t>AC014</t>
  </si>
  <si>
    <t>AC017</t>
  </si>
  <si>
    <t>AC018</t>
  </si>
  <si>
    <t>AC019</t>
  </si>
  <si>
    <t>AC020</t>
  </si>
  <si>
    <t>AC021</t>
  </si>
  <si>
    <t>AC022</t>
  </si>
  <si>
    <t>AC024</t>
  </si>
  <si>
    <t>AC026</t>
  </si>
  <si>
    <t>GE</t>
  </si>
  <si>
    <t>GEOSINTETICOS</t>
  </si>
  <si>
    <t>GE001</t>
  </si>
  <si>
    <t>GE002</t>
  </si>
  <si>
    <t>GEOTEXTIL NT 3000</t>
  </si>
  <si>
    <t>GE008</t>
  </si>
  <si>
    <t>GEOTEXTIL TEJIDO FORTEX BX-60</t>
  </si>
  <si>
    <t>GE009</t>
  </si>
  <si>
    <t>GEOTEXTIL TEJIDO FORTEX BX-40</t>
  </si>
  <si>
    <t>BL</t>
  </si>
  <si>
    <t>LADRILLOS, BLOQUES Y ADOQUINES</t>
  </si>
  <si>
    <t>BL001</t>
  </si>
  <si>
    <t>LADRILLO PORTANTE PRENSADO (ESTRUCTURAL)</t>
  </si>
  <si>
    <t>BL002</t>
  </si>
  <si>
    <t>BL003</t>
  </si>
  <si>
    <t>LADRILLO TOLETE COMUN</t>
  </si>
  <si>
    <t>BL005</t>
  </si>
  <si>
    <t>BL013</t>
  </si>
  <si>
    <t>BL014</t>
  </si>
  <si>
    <t>BL015</t>
  </si>
  <si>
    <t>LAMINA ETERBOARD 2.44 X 1.22 X 20 MM</t>
  </si>
  <si>
    <t>PI</t>
  </si>
  <si>
    <t>PINTURAS</t>
  </si>
  <si>
    <t>PI001</t>
  </si>
  <si>
    <t>PINTURA ACRILICA PARA DEMARCACION</t>
  </si>
  <si>
    <t>PI005</t>
  </si>
  <si>
    <t>PINTURA DE ESMALTE PINTULUX O SIMILAR</t>
  </si>
  <si>
    <t>PI007</t>
  </si>
  <si>
    <t>PI008</t>
  </si>
  <si>
    <t>PI010</t>
  </si>
  <si>
    <t>PI011</t>
  </si>
  <si>
    <t>PI012</t>
  </si>
  <si>
    <t>MA</t>
  </si>
  <si>
    <t>MADERA</t>
  </si>
  <si>
    <t>MA001</t>
  </si>
  <si>
    <t>PLANCHON EN ORDINARIO 2.90 X 0.18 X 0.04</t>
  </si>
  <si>
    <t>MA005</t>
  </si>
  <si>
    <t>REPISA EN ORDINARIO 2.90 X 0.08 X 0.04</t>
  </si>
  <si>
    <t>MA007</t>
  </si>
  <si>
    <t>MA009</t>
  </si>
  <si>
    <t>DURMIENTE EN ORDINARIO 2.90 X 0.04 X 0.04</t>
  </si>
  <si>
    <t>MA011</t>
  </si>
  <si>
    <t>CERCO EN ORDINARIO 2.90 X 0.08 X 0.08</t>
  </si>
  <si>
    <t>MA015</t>
  </si>
  <si>
    <t>TABLA BURRA EN ORDINARIO 2.90 X 0.28 X 0.025</t>
  </si>
  <si>
    <t>MA016</t>
  </si>
  <si>
    <t>TABLA BURRA EN ORDINARIO 2.90 X 0.23 X 0.025</t>
  </si>
  <si>
    <t>MA018</t>
  </si>
  <si>
    <t>TABLA BURRA EN ORDINARIO 2.90 X 0.13 X 0.025</t>
  </si>
  <si>
    <t>MA019</t>
  </si>
  <si>
    <t>TABLA CHAPA EN ORDINARIO 2.90 X 0.28 X 0.02</t>
  </si>
  <si>
    <t>MA020</t>
  </si>
  <si>
    <t>TABLA CHAPA EN ORDINARIO 2.90 X 0.23 X 0.02</t>
  </si>
  <si>
    <t>MA021</t>
  </si>
  <si>
    <t>TABLA CHAPA EN ORDINARIO 2.90 X 0.18 X 0.02</t>
  </si>
  <si>
    <t>MA022</t>
  </si>
  <si>
    <t>TABLA CHAPA EN ORDINARIO 2.90 X 0.13 X 0.02</t>
  </si>
  <si>
    <t>MA041</t>
  </si>
  <si>
    <t>MA042</t>
  </si>
  <si>
    <t>MA043</t>
  </si>
  <si>
    <t>MA044</t>
  </si>
  <si>
    <t>MA045</t>
  </si>
  <si>
    <t>MA046</t>
  </si>
  <si>
    <t>MA048</t>
  </si>
  <si>
    <t>MA052</t>
  </si>
  <si>
    <t>MA053</t>
  </si>
  <si>
    <t>MA054</t>
  </si>
  <si>
    <t>FO</t>
  </si>
  <si>
    <t>FORMALETAS</t>
  </si>
  <si>
    <t>FO001</t>
  </si>
  <si>
    <t>FO002</t>
  </si>
  <si>
    <t>MES</t>
  </si>
  <si>
    <t>FO008</t>
  </si>
  <si>
    <t>MORDAZA METÁLICA</t>
  </si>
  <si>
    <t>FE</t>
  </si>
  <si>
    <t>FE001</t>
  </si>
  <si>
    <t>FE002</t>
  </si>
  <si>
    <t>LB</t>
  </si>
  <si>
    <t>FE003</t>
  </si>
  <si>
    <t>AGUA</t>
  </si>
  <si>
    <t>FE007</t>
  </si>
  <si>
    <t>FE008</t>
  </si>
  <si>
    <t>NEOPRENO</t>
  </si>
  <si>
    <t>FE009</t>
  </si>
  <si>
    <t>FE010</t>
  </si>
  <si>
    <t>FE011</t>
  </si>
  <si>
    <t>LIJA DE AGUA #400</t>
  </si>
  <si>
    <t>FE012</t>
  </si>
  <si>
    <t>FE013</t>
  </si>
  <si>
    <t>FE014</t>
  </si>
  <si>
    <t>FE015</t>
  </si>
  <si>
    <t>FE016</t>
  </si>
  <si>
    <t>FE017</t>
  </si>
  <si>
    <t>FE019</t>
  </si>
  <si>
    <t>FE021</t>
  </si>
  <si>
    <t>TORNILLO EN ALUMINIO AUTOPERFORANTE</t>
  </si>
  <si>
    <t>FE023</t>
  </si>
  <si>
    <t>FE024</t>
  </si>
  <si>
    <t>FE025</t>
  </si>
  <si>
    <t>FE026</t>
  </si>
  <si>
    <t>SOLDADURA ELECTRICA 004 KG DE 3/32"</t>
  </si>
  <si>
    <t>FE027</t>
  </si>
  <si>
    <t>MANTO FIBERGLASS 400 X 10M</t>
  </si>
  <si>
    <t>FE028</t>
  </si>
  <si>
    <t>FE029</t>
  </si>
  <si>
    <t>CHAZO PLASTICO INCLUYE TORNILLOS</t>
  </si>
  <si>
    <t>FE030</t>
  </si>
  <si>
    <t>ACOFLEX SANITARIO</t>
  </si>
  <si>
    <t>FE031</t>
  </si>
  <si>
    <t>POLISOMBRA</t>
  </si>
  <si>
    <t>FE032</t>
  </si>
  <si>
    <t>FE033</t>
  </si>
  <si>
    <t>CARTÓN ASFÁLTICO</t>
  </si>
  <si>
    <t>FE035</t>
  </si>
  <si>
    <t>FE036</t>
  </si>
  <si>
    <t>THINER</t>
  </si>
  <si>
    <t>FE037</t>
  </si>
  <si>
    <t>FE038</t>
  </si>
  <si>
    <t>FE043</t>
  </si>
  <si>
    <t>FE044</t>
  </si>
  <si>
    <t>IMPERMEABILIZANTE INTEGRAL PARA CONCRETOS/MORTEROS</t>
  </si>
  <si>
    <t>FE045</t>
  </si>
  <si>
    <t>FE046</t>
  </si>
  <si>
    <t>FE047</t>
  </si>
  <si>
    <t>FE048</t>
  </si>
  <si>
    <t>FE049</t>
  </si>
  <si>
    <t>CINTA SELLANTE PARA AGUA 1/2" X 10M</t>
  </si>
  <si>
    <t>FE050</t>
  </si>
  <si>
    <t>CINTA SELLANTE PARA AGUA 3/4" X 10M</t>
  </si>
  <si>
    <t>FE051</t>
  </si>
  <si>
    <t>CINTA SELLANTE PARA AGUA 1" X 10M</t>
  </si>
  <si>
    <t>FE052</t>
  </si>
  <si>
    <t>FE053</t>
  </si>
  <si>
    <t>FE063</t>
  </si>
  <si>
    <t>FE067</t>
  </si>
  <si>
    <t>FE068</t>
  </si>
  <si>
    <t>FE070</t>
  </si>
  <si>
    <t>RE</t>
  </si>
  <si>
    <t>RE002</t>
  </si>
  <si>
    <t>TUBO  CPVC ULTRATEMP 1/2"</t>
  </si>
  <si>
    <t>M</t>
  </si>
  <si>
    <t>RE003</t>
  </si>
  <si>
    <t>CODO  CPVC 45° 1/2"</t>
  </si>
  <si>
    <t>RE004</t>
  </si>
  <si>
    <t>UNION  CPVC ULTRATEMP 1/2"</t>
  </si>
  <si>
    <t>RE005</t>
  </si>
  <si>
    <t>RE006</t>
  </si>
  <si>
    <t>RE007</t>
  </si>
  <si>
    <t>RE008</t>
  </si>
  <si>
    <t>TUBO PRESION PVC 4" RDE 21</t>
  </si>
  <si>
    <t>RE009</t>
  </si>
  <si>
    <t>TUBO PRESION PVC 1/2"</t>
  </si>
  <si>
    <t>RE010</t>
  </si>
  <si>
    <t>RE011</t>
  </si>
  <si>
    <t>TUBO PRESION PVC 1" RDE 21</t>
  </si>
  <si>
    <t>RE012</t>
  </si>
  <si>
    <t>RE013</t>
  </si>
  <si>
    <t>TUBO PRESION PVC 1/2" RDE 13.5</t>
  </si>
  <si>
    <t>RE015</t>
  </si>
  <si>
    <t>RE016</t>
  </si>
  <si>
    <t>CODO 45 4" PVC S</t>
  </si>
  <si>
    <t>CODO 45 3" PVC S</t>
  </si>
  <si>
    <t>CODO 45° PRESIÓN PVC 1"</t>
  </si>
  <si>
    <t>RE024</t>
  </si>
  <si>
    <t>RE025</t>
  </si>
  <si>
    <t>RE027</t>
  </si>
  <si>
    <t>ADAPTADOR MACHO PRESION PVC 1/2"</t>
  </si>
  <si>
    <t>RE028</t>
  </si>
  <si>
    <t>ADAPTADOR HEMBRA PRESION PVC 1/2"</t>
  </si>
  <si>
    <t>RE029</t>
  </si>
  <si>
    <t>REGISTRO RED WHITE COMPUERTA 1/2"</t>
  </si>
  <si>
    <t>RE030</t>
  </si>
  <si>
    <t>VALVULA DE BOLA PVC 1/2" SOLDADA</t>
  </si>
  <si>
    <t>RE031</t>
  </si>
  <si>
    <t>VALVULA DE BOLA  PVC 1 1/4" SOLDADA</t>
  </si>
  <si>
    <t>RE032</t>
  </si>
  <si>
    <t>RE033</t>
  </si>
  <si>
    <t>RE034</t>
  </si>
  <si>
    <t>CHEQUE 1  1/4 PULGADA VERTICAL HELBERT 150 PSI</t>
  </si>
  <si>
    <t>RE035</t>
  </si>
  <si>
    <t>RE036</t>
  </si>
  <si>
    <t>UNIVERSAL PRESIÓN PVC 1 1/4"</t>
  </si>
  <si>
    <t>RE037</t>
  </si>
  <si>
    <t>TEE PRESIÓN PVC 1 1/4"</t>
  </si>
  <si>
    <t>RE038</t>
  </si>
  <si>
    <t>TEE PRESIÓN PVC 1"</t>
  </si>
  <si>
    <t>RE039</t>
  </si>
  <si>
    <t>UNION PRESION PVC 1/2"</t>
  </si>
  <si>
    <t>RE040</t>
  </si>
  <si>
    <t>TUBERIA PRESION PVC 2" RDE 21</t>
  </si>
  <si>
    <t>RE041</t>
  </si>
  <si>
    <t>TUBERIA PRESION PVC 4" RDE 21</t>
  </si>
  <si>
    <t>RE042</t>
  </si>
  <si>
    <t>TUBERIA PVC ALL 4"</t>
  </si>
  <si>
    <t>RE043</t>
  </si>
  <si>
    <t>TUBERIA PVC ALL 3"</t>
  </si>
  <si>
    <t>RE044</t>
  </si>
  <si>
    <t>RE045</t>
  </si>
  <si>
    <t>RE046</t>
  </si>
  <si>
    <t>RE047</t>
  </si>
  <si>
    <t>REGISTRO RED WHITE 1" COMPUERTA</t>
  </si>
  <si>
    <t>RE048</t>
  </si>
  <si>
    <t>UNIVERSAL PRESIÓN PVC 1"</t>
  </si>
  <si>
    <t>RE049</t>
  </si>
  <si>
    <t>RE050</t>
  </si>
  <si>
    <t>RE051</t>
  </si>
  <si>
    <t>RE052</t>
  </si>
  <si>
    <t>RE053</t>
  </si>
  <si>
    <t>RE054</t>
  </si>
  <si>
    <t>RE055</t>
  </si>
  <si>
    <t>RE056</t>
  </si>
  <si>
    <t>RE057</t>
  </si>
  <si>
    <t>RE058</t>
  </si>
  <si>
    <t>RE059</t>
  </si>
  <si>
    <t>TANQUE ROTOPLAST  1000 LT</t>
  </si>
  <si>
    <t>RE060</t>
  </si>
  <si>
    <t>RE061</t>
  </si>
  <si>
    <t>TUBERÍA AGUA NEGRA DE 2"</t>
  </si>
  <si>
    <t>CM</t>
  </si>
  <si>
    <t>CARPINTERÍA METÁLICA</t>
  </si>
  <si>
    <t>CM001</t>
  </si>
  <si>
    <t>CM002</t>
  </si>
  <si>
    <t>CM003</t>
  </si>
  <si>
    <t>CM004</t>
  </si>
  <si>
    <t>CM005</t>
  </si>
  <si>
    <t>ANCLAJE DE CUÑA DE 3/8" X 3"</t>
  </si>
  <si>
    <t>PASAMANOS ALUMINIO 6X4X250CM</t>
  </si>
  <si>
    <t>CM007</t>
  </si>
  <si>
    <t>CU</t>
  </si>
  <si>
    <t>CU001</t>
  </si>
  <si>
    <t>GANCHO 150MM</t>
  </si>
  <si>
    <t>CU002</t>
  </si>
  <si>
    <t xml:space="preserve">AMARRE  TAPA METÁLICA 26 CM CALIBRE 18 </t>
  </si>
  <si>
    <t>CU004</t>
  </si>
  <si>
    <t>CU006</t>
  </si>
  <si>
    <t>CU007</t>
  </si>
  <si>
    <t>CU008</t>
  </si>
  <si>
    <t>CU010</t>
  </si>
  <si>
    <t>UNION CANAL</t>
  </si>
  <si>
    <t>CU011</t>
  </si>
  <si>
    <t>UNION BAJANTE</t>
  </si>
  <si>
    <t>CU012</t>
  </si>
  <si>
    <t>SOPORTE METALICO</t>
  </si>
  <si>
    <t>CU013</t>
  </si>
  <si>
    <t>CU014</t>
  </si>
  <si>
    <t>CU015</t>
  </si>
  <si>
    <t>CANAL LAMINA GALV. CAL. 22 DE 2,00 X 1,00</t>
  </si>
  <si>
    <t>CU016</t>
  </si>
  <si>
    <t>CABALLETE P-7 FIJO TIPO ETERNIT O SIMILAR</t>
  </si>
  <si>
    <t>CU017</t>
  </si>
  <si>
    <t>CU018</t>
  </si>
  <si>
    <t xml:space="preserve">CABALLETE ONDULADO EN POLIPROPILENO </t>
  </si>
  <si>
    <t>CU019</t>
  </si>
  <si>
    <t>CU020</t>
  </si>
  <si>
    <t>CU021</t>
  </si>
  <si>
    <t>CU022</t>
  </si>
  <si>
    <t>CU023</t>
  </si>
  <si>
    <t>CU024</t>
  </si>
  <si>
    <t>CU025</t>
  </si>
  <si>
    <t>CU026</t>
  </si>
  <si>
    <t>CU027</t>
  </si>
  <si>
    <t>CU028</t>
  </si>
  <si>
    <t>CU029</t>
  </si>
  <si>
    <t>CU030</t>
  </si>
  <si>
    <t>CU031</t>
  </si>
  <si>
    <t>CU032</t>
  </si>
  <si>
    <t>CU033</t>
  </si>
  <si>
    <t>CU034</t>
  </si>
  <si>
    <t>CU035</t>
  </si>
  <si>
    <t>CU036</t>
  </si>
  <si>
    <t>CU037</t>
  </si>
  <si>
    <t>CU038</t>
  </si>
  <si>
    <t>CU039</t>
  </si>
  <si>
    <t>CU040</t>
  </si>
  <si>
    <t>CU041</t>
  </si>
  <si>
    <t>CU042</t>
  </si>
  <si>
    <t>CU043</t>
  </si>
  <si>
    <t>CU044</t>
  </si>
  <si>
    <t>CU045</t>
  </si>
  <si>
    <t>CU046</t>
  </si>
  <si>
    <t>CU047</t>
  </si>
  <si>
    <t>CU048</t>
  </si>
  <si>
    <t>CU049</t>
  </si>
  <si>
    <t>CU050</t>
  </si>
  <si>
    <t xml:space="preserve">UNION CANAL PAVCO ALL-  LONGITUDINAL </t>
  </si>
  <si>
    <t>CU051</t>
  </si>
  <si>
    <t>CU052</t>
  </si>
  <si>
    <t>CU053</t>
  </si>
  <si>
    <t>CU054</t>
  </si>
  <si>
    <t>CU055</t>
  </si>
  <si>
    <t>CU056</t>
  </si>
  <si>
    <t>UNÓN BAJANTE CANAL</t>
  </si>
  <si>
    <t>CU057</t>
  </si>
  <si>
    <t>IE</t>
  </si>
  <si>
    <t>IE001</t>
  </si>
  <si>
    <t xml:space="preserve">TOMA CORRIENTE DOBLE </t>
  </si>
  <si>
    <t>IE002</t>
  </si>
  <si>
    <t>INTERRUPTOR SENCILLO</t>
  </si>
  <si>
    <t>IE003</t>
  </si>
  <si>
    <t>IE004</t>
  </si>
  <si>
    <t>CAJA 5800 GALVANIZADO</t>
  </si>
  <si>
    <t>IE005</t>
  </si>
  <si>
    <t>TUBO CONDUIT PVC 1/2"</t>
  </si>
  <si>
    <t>IE006</t>
  </si>
  <si>
    <t>ALAMBRE COBRE THW 12 AWG</t>
  </si>
  <si>
    <t>IE007</t>
  </si>
  <si>
    <t>ALAMBRE COBRE THW 14 AWG</t>
  </si>
  <si>
    <t>IE008</t>
  </si>
  <si>
    <t>ALAMBRE COBRE DESNUDO 12 AWG</t>
  </si>
  <si>
    <t>IE010</t>
  </si>
  <si>
    <t>ADAPTADOR TERMINAL CONDUIT 1/2"</t>
  </si>
  <si>
    <t>IE011</t>
  </si>
  <si>
    <t>CAJA OCTOGONAL</t>
  </si>
  <si>
    <t>IE012</t>
  </si>
  <si>
    <t>CAJA TABLERO CT 4 CIRCUITOS</t>
  </si>
  <si>
    <t>IE013</t>
  </si>
  <si>
    <t>TACO 20 AMP ATORNILLABLE</t>
  </si>
  <si>
    <t>IE014</t>
  </si>
  <si>
    <t>CURVA PVC 1/2"</t>
  </si>
  <si>
    <t>IE015</t>
  </si>
  <si>
    <t>INTERRUPTOR SENC. + TOMA</t>
  </si>
  <si>
    <t>VE</t>
  </si>
  <si>
    <t>VIDRIOS Y ESPEJOS</t>
  </si>
  <si>
    <t>VE001</t>
  </si>
  <si>
    <t>VIDRIO INCOLORO PELDAR O SIMILAR DE 4 MM</t>
  </si>
  <si>
    <t>VE002</t>
  </si>
  <si>
    <t>ESPEJO CRISTAL CLARO 4MM</t>
  </si>
  <si>
    <t>EN</t>
  </si>
  <si>
    <t>ENCHAPE  PISO ENCHAPE PARED Y ACCESORIOS</t>
  </si>
  <si>
    <t>EN001</t>
  </si>
  <si>
    <t>EN003</t>
  </si>
  <si>
    <t>EN005</t>
  </si>
  <si>
    <t>EN007</t>
  </si>
  <si>
    <t>EN009</t>
  </si>
  <si>
    <t>EN011</t>
  </si>
  <si>
    <t>EN012</t>
  </si>
  <si>
    <t>EN013</t>
  </si>
  <si>
    <t>EN014</t>
  </si>
  <si>
    <t>EN015</t>
  </si>
  <si>
    <t>EN016</t>
  </si>
  <si>
    <t>CR</t>
  </si>
  <si>
    <t>CR001</t>
  </si>
  <si>
    <t>CR002</t>
  </si>
  <si>
    <t>CR003</t>
  </si>
  <si>
    <t>CR004</t>
  </si>
  <si>
    <t>CR005</t>
  </si>
  <si>
    <t>AP</t>
  </si>
  <si>
    <t>AP001</t>
  </si>
  <si>
    <t>AP002</t>
  </si>
  <si>
    <t>AP003</t>
  </si>
  <si>
    <t>AP004</t>
  </si>
  <si>
    <t>AP005</t>
  </si>
  <si>
    <t>AP006</t>
  </si>
  <si>
    <t>AP007</t>
  </si>
  <si>
    <t>AP008</t>
  </si>
  <si>
    <t>AP009</t>
  </si>
  <si>
    <t>AP010</t>
  </si>
  <si>
    <t>AP011</t>
  </si>
  <si>
    <t>AP012</t>
  </si>
  <si>
    <t>AP013</t>
  </si>
  <si>
    <t>AP014</t>
  </si>
  <si>
    <t>AP015</t>
  </si>
  <si>
    <t>AP016</t>
  </si>
  <si>
    <t>AP017</t>
  </si>
  <si>
    <t>AP018</t>
  </si>
  <si>
    <t>AP019</t>
  </si>
  <si>
    <t>AP020</t>
  </si>
  <si>
    <t>AP021</t>
  </si>
  <si>
    <t>AP022</t>
  </si>
  <si>
    <t>PAÑETES Y ACABADOS PARED</t>
  </si>
  <si>
    <t>CANTIDAD</t>
  </si>
  <si>
    <t>DESPERDICIO</t>
  </si>
  <si>
    <t>HC</t>
  </si>
  <si>
    <t>TUBO PVC VENTILACIÓN DE 2"</t>
  </si>
  <si>
    <t>AYUDANTE ALBAÑILERÍA CON PRESTACIONES</t>
  </si>
  <si>
    <t xml:space="preserve">OFICIAL ALBAÑILERIA CON PRESTACIONES </t>
  </si>
  <si>
    <t>CUADRILLA (2 AYUDANTES ALBAÑILERIA CON PRESTACIONES)</t>
  </si>
  <si>
    <t>CUADRILLA (3 OFICIALES ALBAÑILERIA CON PRESTACIONES+ 6 AYUDANTES ALBAÑILERIA CON PRESTACIONES)</t>
  </si>
  <si>
    <t>CUADRILLA (OFICIAL ALBAÑILERIA CON PRESTACIONES+ 2 AYUDANTES ALBAÑILERIA CON PRESTACIONES)</t>
  </si>
  <si>
    <t>CUADRILLA (OFICIAL ALBAÑILERIA CON PRESTACIONES+ 3 AYUDANTES ALBAÑILERIA CON PRESTACIONES)</t>
  </si>
  <si>
    <t>CUADRILLA (OFICIAL ALBAÑILERIA CON PRESTACIONES+ 4 AYUDANTES ALBAÑILERIA CON PRESTACIONES)</t>
  </si>
  <si>
    <t>CUADRILLA (OFICIAL  ALBAÑILERIA CON PRESTACIONES+ 4 AYUDANTES ALBAÑILERIA CON PRESTACIONES))</t>
  </si>
  <si>
    <t>CUADRILLA (OFICIAL  ALBAÑILERIA CON PRESTACIONES+ 6 AYUDANTES ALBAÑILERIA CON PRESTACIONES)</t>
  </si>
  <si>
    <t>CUADRILLA (OFICIAL  ALBAÑILERIA CON PRESTACIONES+ AYUDANTE  ALBAÑILERIA CON PRESTACIONES)</t>
  </si>
  <si>
    <t>CUADRILLA ( DIA OFICIAL ELECTRICA CON PRESTACIONES + 2 AYUDANTES ELECTRICA CON PRESTACIONES)</t>
  </si>
  <si>
    <t>CUADRILLA ( DIA OFICIAL ELECTRICA CON PRESTACIONES + AYUDANTE ELECTRICA CON PRESTACIONES)</t>
  </si>
  <si>
    <t>CUADRILLA (HORA OFICIAL ELECTRICA CON PRESTACIONES + AYUDANTE ELECTRICA CON PRESTACIONES )</t>
  </si>
  <si>
    <t>CUADRILLA (DIA OFICIAL INSTALACIONES CON PRESTACIONES + DIA DE 2 AYUDANTES INSTALACIONES CON PRESTACIONES)</t>
  </si>
  <si>
    <t>CUADRILLA (HORA OFICIAL INSTALACIONES CON PRESTACIONES + HORA DE 2 AYUDANTES INSTALACIONES CON PRESTACIONES)</t>
  </si>
  <si>
    <t>CUADRILLA (DIA OFICIAL INSTALACIONES CON PRESTACIONES  + DIA AYUDANTE INSTALACIONES CON PRESTACIONES)</t>
  </si>
  <si>
    <t>CUADRILLA EE CABLEADO ESTRUCTURADO(OFICIAL + AYUDANTE)</t>
  </si>
  <si>
    <t>TAPON DE PRUEBA 3"</t>
  </si>
  <si>
    <t>AYUDANTE ELECTRICA CON PRESTACIONES</t>
  </si>
  <si>
    <t>OFICIAL  ELECTRICA CON PRESTACIONES</t>
  </si>
  <si>
    <t>JEFE DE OBRA ELECTRICA CON PRESTACIONES</t>
  </si>
  <si>
    <t>OFICIAL INSTALACIONES CON PRESTACIONES</t>
  </si>
  <si>
    <t>AYUDANTE INSTALACIONES CON PRESTACIONES</t>
  </si>
  <si>
    <t>AYUDANTE PINTURA CON PRESTACIONES</t>
  </si>
  <si>
    <t>OFICIAL PINTURA CON PRESTACIONES</t>
  </si>
  <si>
    <t>REMATADOR PINTURA CON PRESTACIONES</t>
  </si>
  <si>
    <t>AYUDANTE CARPINTERIA CON PRESTACIONES</t>
  </si>
  <si>
    <t>OFICIAL CARPINTERIA CON PRESTACIONES</t>
  </si>
  <si>
    <t>CARPINTERO CON PRESTACIONES</t>
  </si>
  <si>
    <t xml:space="preserve">AYUDANTE CABLEADO ESTRUCTURADO  CON PRESTACIONES </t>
  </si>
  <si>
    <t>OFICIAL CABLEADO ESTRUCTURADO CON PRESTACIONES</t>
  </si>
  <si>
    <t>AYUDANTE ELECTRICAS ESPECIALIZADAS CON PRESTACIONES</t>
  </si>
  <si>
    <t>OFICIAL ELECTRICAS ESPECIALIZADAS CON PRESTACIONES</t>
  </si>
  <si>
    <t>JEFE DE OBRA ELECTRICAS ESPECIALIZADAS CON PRESTACIONES</t>
  </si>
  <si>
    <t xml:space="preserve">AYUDANTE DRYWALL CON PRESTACIONES </t>
  </si>
  <si>
    <t>OFICIAL DRYWALL CON PRESTACIONES</t>
  </si>
  <si>
    <t>AYUDANTE METALICAS CON PRESTACIONES</t>
  </si>
  <si>
    <t>OFICIAL METALICAS CON PRESTACIONES</t>
  </si>
  <si>
    <t>AUXILIAR DE TOPOGRAFIA CON PRESTACIONES</t>
  </si>
  <si>
    <t>CADENERO DE TOPOGRAFIA CON PRESTACIONES</t>
  </si>
  <si>
    <t>TOPOGRAFO PROFESIONAL CON PRESTACIONES</t>
  </si>
  <si>
    <t>AUXILIAR 1 DE ASEO CON PRESTACIONES</t>
  </si>
  <si>
    <t>AUXILIAR 2 DE ASEO CON PRESTACIONES</t>
  </si>
  <si>
    <t>MO033</t>
  </si>
  <si>
    <t>MO034</t>
  </si>
  <si>
    <t>MO035</t>
  </si>
  <si>
    <t>MO036</t>
  </si>
  <si>
    <t>MO037</t>
  </si>
  <si>
    <t>MO038</t>
  </si>
  <si>
    <t>MO039</t>
  </si>
  <si>
    <t>MO040</t>
  </si>
  <si>
    <t>MO041</t>
  </si>
  <si>
    <t>MO042</t>
  </si>
  <si>
    <t>MO043</t>
  </si>
  <si>
    <t>MO044</t>
  </si>
  <si>
    <t>MO045</t>
  </si>
  <si>
    <t>MO046</t>
  </si>
  <si>
    <t>MO047</t>
  </si>
  <si>
    <t>MO048</t>
  </si>
  <si>
    <t>MO049</t>
  </si>
  <si>
    <t>MO050</t>
  </si>
  <si>
    <t>MO051</t>
  </si>
  <si>
    <t>MO052</t>
  </si>
  <si>
    <t>MO053</t>
  </si>
  <si>
    <t>MO054</t>
  </si>
  <si>
    <t>MO055</t>
  </si>
  <si>
    <t>MO056</t>
  </si>
  <si>
    <t>TAPON DE PRUEBA O SOLDADO PRESION PVC 1/2"</t>
  </si>
  <si>
    <t>MO057</t>
  </si>
  <si>
    <t>MANGUERA FLEXIBLE GRIFLEX</t>
  </si>
  <si>
    <t>TEE GALVANIZADO 1/2"</t>
  </si>
  <si>
    <t>APARATOS DE COCINA/ LAVADEROS/ DUCHAS</t>
  </si>
  <si>
    <t>NOMBRE INSUMO</t>
  </si>
  <si>
    <t>RL</t>
  </si>
  <si>
    <t>TUBO PRESION PVC 3/4"</t>
  </si>
  <si>
    <t>RE026</t>
  </si>
  <si>
    <t>ABRAZADERA ACERO DE 2"</t>
  </si>
  <si>
    <t>ABRAZADERA ACERO DE 3"</t>
  </si>
  <si>
    <t>CINTA TEFLON DE 1/2" X 10 M</t>
  </si>
  <si>
    <t>TEE PRESION PVC 1/2"</t>
  </si>
  <si>
    <t>ADAPTADOR MACHO CPVC 1/2"</t>
  </si>
  <si>
    <t>CODO DE 90 CPVC ULTRATEMP 1/2"</t>
  </si>
  <si>
    <t>TEE CPVC ULTRATEMP 1/2"</t>
  </si>
  <si>
    <t>CODO 90 PRESION PVC 1/2"</t>
  </si>
  <si>
    <t>FLANCHE HM ADAP. TANQUE AGUA 2"</t>
  </si>
  <si>
    <t>SOLDADURA PVC BOUNDING 1/8 GALON</t>
  </si>
  <si>
    <t>ENTRADA TANQUE PLASTICO DE 1/2"</t>
  </si>
  <si>
    <t>TUBO PVC SANITARIO DE 2"</t>
  </si>
  <si>
    <t>UNION PVC SANITARIA 2"</t>
  </si>
  <si>
    <t>YEE PVC SANITARIA 2"</t>
  </si>
  <si>
    <t>UNION PVC SANITARIA 3"</t>
  </si>
  <si>
    <t>YEE PVC SANITARIA 3"</t>
  </si>
  <si>
    <t>UNION PVC SANITARIA 4"</t>
  </si>
  <si>
    <t>YEE PVC SANITARIA 4"</t>
  </si>
  <si>
    <t>REJILLA SIFON PLASTICA 3X2 CUADRADA</t>
  </si>
  <si>
    <t>REMATES BOCEL ALUMINIO</t>
  </si>
  <si>
    <t>TAPON PRUEBA SANITARIA PVC 2"</t>
  </si>
  <si>
    <t>TAPON PRUEBA SANITARIA PVC 3"</t>
  </si>
  <si>
    <t>CLIP TIPO SENCILLO</t>
  </si>
  <si>
    <t xml:space="preserve">SISTEMA DE ESTRUCTURA EN MADERA PARA CUBIERTA </t>
  </si>
  <si>
    <t>SISTEMA DE ESTRUCTURA EN MADERA PARA CUBIERTA EN TEJA DE BARRO</t>
  </si>
  <si>
    <t>ESTRUCTURA METÁLICA PARA TEJA FIBROCEMENTO</t>
  </si>
  <si>
    <t>PERFIL C P 150-16N 1.5X150X50MM ESP</t>
  </si>
  <si>
    <t>RE062</t>
  </si>
  <si>
    <t>TAPON ROSCADO PRESION PVC 1/2"</t>
  </si>
  <si>
    <t>RE001</t>
  </si>
  <si>
    <t>RE063</t>
  </si>
  <si>
    <t>RE064</t>
  </si>
  <si>
    <t>RE065</t>
  </si>
  <si>
    <t>UNIVERSAL GALVANIZADA 1/2</t>
  </si>
  <si>
    <t>TAPON ROSCADO PRESION 3/4"</t>
  </si>
  <si>
    <t>TEE PRESION PVC 3/4"</t>
  </si>
  <si>
    <t>RE066</t>
  </si>
  <si>
    <t>FE071</t>
  </si>
  <si>
    <t>RE068</t>
  </si>
  <si>
    <t>FE072</t>
  </si>
  <si>
    <t>RE069</t>
  </si>
  <si>
    <t>FE073</t>
  </si>
  <si>
    <t>RE070</t>
  </si>
  <si>
    <t>RE071</t>
  </si>
  <si>
    <t>RE072</t>
  </si>
  <si>
    <t>FE074</t>
  </si>
  <si>
    <t>RE073</t>
  </si>
  <si>
    <t>RE074</t>
  </si>
  <si>
    <t>AP023</t>
  </si>
  <si>
    <t>RE075</t>
  </si>
  <si>
    <t>ADAPTADOR MACHO PRESION 3/4"</t>
  </si>
  <si>
    <t>CODO 90 PRESION PVC 3/4"</t>
  </si>
  <si>
    <t>RE076</t>
  </si>
  <si>
    <t>RE077</t>
  </si>
  <si>
    <t>RE078</t>
  </si>
  <si>
    <t>RE079</t>
  </si>
  <si>
    <t>RE080</t>
  </si>
  <si>
    <t xml:space="preserve">TUBO PVC SANITARIA 3" </t>
  </si>
  <si>
    <t>TUBO PVC SANITARIA 4"</t>
  </si>
  <si>
    <t>RE081</t>
  </si>
  <si>
    <t>RE082</t>
  </si>
  <si>
    <t>RE083</t>
  </si>
  <si>
    <t>RE084</t>
  </si>
  <si>
    <t>CM008</t>
  </si>
  <si>
    <t>GRAVA CANTO RODADO 1/2”</t>
  </si>
  <si>
    <t>ENTRAMADO MADERA CIELO RASO</t>
  </si>
  <si>
    <t>FLOTADOR MECÁNICO 1”</t>
  </si>
  <si>
    <t>FLOTADOR MECÁNICO 1/2”</t>
  </si>
  <si>
    <t>SIFÓN PVC 135º 3”</t>
  </si>
  <si>
    <t>TUBERÍA DE REVENTILACIÓN DE 3"</t>
  </si>
  <si>
    <t>TEE PVC SANITARIA REDUCIDA 3” X 2”</t>
  </si>
  <si>
    <t>TEE PVC SANITARIA 1-1/2”</t>
  </si>
  <si>
    <t>TUBO PVC SANITARIO 1-1/2”</t>
  </si>
  <si>
    <t>UNIÓN PVC SANITARIA 1 - 1/2”</t>
  </si>
  <si>
    <t>SOLDADURA 6013 - 3/32”</t>
  </si>
  <si>
    <t>BLOQUE P-H N.5 ESTRIADO 33X11.5X23</t>
  </si>
  <si>
    <t>BLOQUE CONCRETO 9X19X39</t>
  </si>
  <si>
    <t>BLOQUE CONCRETO 20X20X40</t>
  </si>
  <si>
    <t>LADRILLO MACIZO PREN. 24.5X12X5.5</t>
  </si>
  <si>
    <t>ACERO CORRUG. FIG.1/4” A 1” 60.000 PSI</t>
  </si>
  <si>
    <t>CAL NARE</t>
  </si>
  <si>
    <t>LADRILLO POR.CELDA CIR.14-29X14.5X9</t>
  </si>
  <si>
    <t>BLOQUE N.5 ESTÁNDAR P.H. 30X20X12</t>
  </si>
  <si>
    <t>VIGA 15 X 8 CM X 2.90 M - SAPÁN</t>
  </si>
  <si>
    <t>MURO BLOQUE CONCRETO DE 0.10 M</t>
  </si>
  <si>
    <t>MURO BLOQUE CONCRETO DE 0.20 M</t>
  </si>
  <si>
    <t>AG020</t>
  </si>
  <si>
    <t>VIBROCOMPACTADOR GASOLINA 32X65CM</t>
  </si>
  <si>
    <t>PUNTILLA CON CABEZA 2"</t>
  </si>
  <si>
    <t>TANQUE CAPACIDAD 500 LT EN PVC</t>
  </si>
  <si>
    <t>RE085</t>
  </si>
  <si>
    <t>RE086</t>
  </si>
  <si>
    <t>RE087</t>
  </si>
  <si>
    <t>AC027</t>
  </si>
  <si>
    <t>RE088</t>
  </si>
  <si>
    <t>RE089</t>
  </si>
  <si>
    <t>TAPONC PVC SANITARIA 3"</t>
  </si>
  <si>
    <t>RE090</t>
  </si>
  <si>
    <t>RE091</t>
  </si>
  <si>
    <t>RE092</t>
  </si>
  <si>
    <t>RE093</t>
  </si>
  <si>
    <t>RE094</t>
  </si>
  <si>
    <t>RE095</t>
  </si>
  <si>
    <t>FE075</t>
  </si>
  <si>
    <t>CM010</t>
  </si>
  <si>
    <t>FE076</t>
  </si>
  <si>
    <t>ALAMBRE NEGRO</t>
  </si>
  <si>
    <t xml:space="preserve">TABLA BURRA 15X2.2-2.7CMX2.90M </t>
  </si>
  <si>
    <t>HH</t>
  </si>
  <si>
    <t>PAÑETE CULATAS 1:4</t>
  </si>
  <si>
    <t>PAÑETE CULATAS 1:6</t>
  </si>
  <si>
    <t>PAÑETE LISO MUROS 1:4</t>
  </si>
  <si>
    <t>PAÑETE LISO MUROS 1:5</t>
  </si>
  <si>
    <t>PAÑETE LISO MUROS 1:6</t>
  </si>
  <si>
    <t>PAÑETE LISO PLACAS 1:5</t>
  </si>
  <si>
    <t>ANTI HUMEDAD FACHADA - DOS CAPAS</t>
  </si>
  <si>
    <t>ANTICORROSIVO SOBRE LÁMINA LINEAL</t>
  </si>
  <si>
    <t>ANTICORROSIVO SOBRE LÁMINA LLENA</t>
  </si>
  <si>
    <t>ESMALTE SOBRE LÁMINA LINEAL</t>
  </si>
  <si>
    <t>ESMALTE SOBRE LÁMINA LLENA</t>
  </si>
  <si>
    <t>ESMALTE SOBRE MADERA LINEAL</t>
  </si>
  <si>
    <t>ESMALTE SOBRE MADERA LLENA</t>
  </si>
  <si>
    <t>ESMALTE SOBRE MARCOS LÁMINA</t>
  </si>
  <si>
    <t>ESMALTE SOBRE MARCOS MADERA</t>
  </si>
  <si>
    <t>CO023</t>
  </si>
  <si>
    <t>FE077</t>
  </si>
  <si>
    <t>FE078</t>
  </si>
  <si>
    <t>FE079</t>
  </si>
  <si>
    <t>CU058</t>
  </si>
  <si>
    <t>HE033</t>
  </si>
  <si>
    <t>FE080</t>
  </si>
  <si>
    <t>FE081</t>
  </si>
  <si>
    <t>BL018</t>
  </si>
  <si>
    <t>BL019</t>
  </si>
  <si>
    <t>BL020</t>
  </si>
  <si>
    <t>BL021</t>
  </si>
  <si>
    <t>BL022</t>
  </si>
  <si>
    <t>BL023</t>
  </si>
  <si>
    <t>FE082</t>
  </si>
  <si>
    <t xml:space="preserve">TABLA BURRA 30X2.2-2.7CMX2.90M </t>
  </si>
  <si>
    <t>PARAL TELESCÓPICO  EXTENDIBLE A 2.7 M</t>
  </si>
  <si>
    <t>ARMADURA MADERA Y MALLA</t>
  </si>
  <si>
    <t xml:space="preserve">ALAMBRE DESNUDO NO.10 AWG </t>
  </si>
  <si>
    <t xml:space="preserve">ALAMBRE COBRE DESNUDO AWG 8 </t>
  </si>
  <si>
    <t xml:space="preserve">BISAGRA COBRE CABEZA. PLANA 3-1/2” </t>
  </si>
  <si>
    <t xml:space="preserve">BARRA CUADRADA 9 MM X 6M </t>
  </si>
  <si>
    <t>MARCO PUERTA LÁMINA  0.80 M</t>
  </si>
  <si>
    <t>MARCO PUERTA LÁMINA  0.70 M</t>
  </si>
  <si>
    <t>MARCO PUERTA LÁMINA  0.60 M</t>
  </si>
  <si>
    <t xml:space="preserve">TORNILLO LÁMINA AVELLANADO 10X2” </t>
  </si>
  <si>
    <t>TRASIEGO</t>
  </si>
  <si>
    <t>AG021</t>
  </si>
  <si>
    <t>AC028</t>
  </si>
  <si>
    <t>AC029</t>
  </si>
  <si>
    <t>MA055</t>
  </si>
  <si>
    <t>FE083</t>
  </si>
  <si>
    <t>IE025</t>
  </si>
  <si>
    <t>IE030</t>
  </si>
  <si>
    <t>SISTEMA FIJADOR DE CUBIERTA PARA ESTRUCTURAS EN MADERA</t>
  </si>
  <si>
    <t>FE084</t>
  </si>
  <si>
    <t>MA056</t>
  </si>
  <si>
    <t xml:space="preserve">MEDIACAÑA 3CM X 3CM X 2.50M CEDRO </t>
  </si>
  <si>
    <t>PI013</t>
  </si>
  <si>
    <t>FE085</t>
  </si>
  <si>
    <t>FE086</t>
  </si>
  <si>
    <t>PI014</t>
  </si>
  <si>
    <t>CU059</t>
  </si>
  <si>
    <t>FE087</t>
  </si>
  <si>
    <t>MA057</t>
  </si>
  <si>
    <t>FE088</t>
  </si>
  <si>
    <t>FE089</t>
  </si>
  <si>
    <t>BL024</t>
  </si>
  <si>
    <t>FE090</t>
  </si>
  <si>
    <t>FE091</t>
  </si>
  <si>
    <t>PI015</t>
  </si>
  <si>
    <t>PI016</t>
  </si>
  <si>
    <t>PI017</t>
  </si>
  <si>
    <t>PI018</t>
  </si>
  <si>
    <t>PI019</t>
  </si>
  <si>
    <t>EN017</t>
  </si>
  <si>
    <t>FE092</t>
  </si>
  <si>
    <t>FE093</t>
  </si>
  <si>
    <t>MA058</t>
  </si>
  <si>
    <t>MA059</t>
  </si>
  <si>
    <t>MA060</t>
  </si>
  <si>
    <t>FE097</t>
  </si>
  <si>
    <t>MO058</t>
  </si>
  <si>
    <t>SOLDADOR</t>
  </si>
  <si>
    <t>AC031</t>
  </si>
  <si>
    <t>FE098</t>
  </si>
  <si>
    <t>MA061</t>
  </si>
  <si>
    <t>LIJADORA</t>
  </si>
  <si>
    <t>CEMENTO GRIS</t>
  </si>
  <si>
    <t>GAL</t>
  </si>
  <si>
    <t>FO009</t>
  </si>
  <si>
    <t>FE099</t>
  </si>
  <si>
    <t>JABON</t>
  </si>
  <si>
    <t>IE031</t>
  </si>
  <si>
    <t>AP024</t>
  </si>
  <si>
    <t>FE100</t>
  </si>
  <si>
    <t>FE101</t>
  </si>
  <si>
    <t>VE003</t>
  </si>
  <si>
    <t>FE102</t>
  </si>
  <si>
    <t>HE035</t>
  </si>
  <si>
    <t>FE103</t>
  </si>
  <si>
    <t>MA062</t>
  </si>
  <si>
    <t>CM011</t>
  </si>
  <si>
    <t>CM012</t>
  </si>
  <si>
    <t>RELLENOS EN MATERIAL SELECCIONADO DE LA EXCAVACIÓN EN SITIO</t>
  </si>
  <si>
    <t>PUNTO SALIDA SANITARIA PVC S 2"</t>
  </si>
  <si>
    <t>PUNTO SALIDA SANITARIA PVC S 3"</t>
  </si>
  <si>
    <t>PUNTO SALIDA SANITARIA PVC S 3"- SIFON DE PISO</t>
  </si>
  <si>
    <t>AMARRES PLÁSTICOS 20 CM</t>
  </si>
  <si>
    <t>PLAQUETA DE IDENTIFICACIÓN EN ACRÍLICO</t>
  </si>
  <si>
    <t>CAJA DE 6 CIRCUITOS SNEIDER</t>
  </si>
  <si>
    <t>MALLA CON VENA 2.00 X 0.50 M</t>
  </si>
  <si>
    <t>VENTANA CORREDIZA EN ALUMINIO 1.2 X 1.2 VIDRIO 3 MM</t>
  </si>
  <si>
    <t xml:space="preserve">CODO BAJANTE 45° BLANCO </t>
  </si>
  <si>
    <t xml:space="preserve">UNIÓN CANAL AMAZONA BLANCO </t>
  </si>
  <si>
    <t>CANAL PAVCO AMAZONA</t>
  </si>
  <si>
    <t xml:space="preserve">CANAL AMAZONA X 3M </t>
  </si>
  <si>
    <t xml:space="preserve">SOPORTE DE CANAL AMAZONA </t>
  </si>
  <si>
    <t>CANAL PAVCO RAINGO</t>
  </si>
  <si>
    <t>TAPA REGISTRO 15X15 CM</t>
  </si>
  <si>
    <t>TAPA REGISTRO 20X20 CM</t>
  </si>
  <si>
    <t>TUBO CORTINA DUCHA</t>
  </si>
  <si>
    <t xml:space="preserve">ESCUDO GOLPEADOR NIQUELADO </t>
  </si>
  <si>
    <t xml:space="preserve">TUBO PLASTIFICADO CORTINA BAÑO 1M </t>
  </si>
  <si>
    <t>DOBLADORA Y FLEJERA</t>
  </si>
  <si>
    <t xml:space="preserve">DISTANCIADOR. CM-30 CLIP MORTERO  </t>
  </si>
  <si>
    <t xml:space="preserve">ACERO CORRUG. FIG.5/8” A 1” 37.000 PSI </t>
  </si>
  <si>
    <t>PREPARACIÓN SUPERFICIE  PARA NUEVA APLICACIÓN DE PINTURAS</t>
  </si>
  <si>
    <t>LIJA N° 60</t>
  </si>
  <si>
    <t>ESTUCO ACRILICO</t>
  </si>
  <si>
    <t>GEOTEXTIL NO TEJIDO</t>
  </si>
  <si>
    <t>MALLA CON VENA</t>
  </si>
  <si>
    <t>ARENA DE PEÑA</t>
  </si>
  <si>
    <t>AG022</t>
  </si>
  <si>
    <t>SUB</t>
  </si>
  <si>
    <t>GROUTING FLUIDO CONCRETO 3000 PSI</t>
  </si>
  <si>
    <t xml:space="preserve">REGISTRO DE CORTINA RED WHITE DE 3/4" </t>
  </si>
  <si>
    <t>RE096</t>
  </si>
  <si>
    <t>FE104</t>
  </si>
  <si>
    <t>RE097</t>
  </si>
  <si>
    <t>RE098</t>
  </si>
  <si>
    <t>RE099</t>
  </si>
  <si>
    <t>RE100</t>
  </si>
  <si>
    <t>INTERRUPTOR DOBLE</t>
  </si>
  <si>
    <t>IE032</t>
  </si>
  <si>
    <t>IE033</t>
  </si>
  <si>
    <t>FE105</t>
  </si>
  <si>
    <t>IE034</t>
  </si>
  <si>
    <t>IE035</t>
  </si>
  <si>
    <t>IE036</t>
  </si>
  <si>
    <t>IE037</t>
  </si>
  <si>
    <t>IE038</t>
  </si>
  <si>
    <t>IE039</t>
  </si>
  <si>
    <t>IE040</t>
  </si>
  <si>
    <t>FE106</t>
  </si>
  <si>
    <t>IE041</t>
  </si>
  <si>
    <t>IE042</t>
  </si>
  <si>
    <t>IE043</t>
  </si>
  <si>
    <t>IE044</t>
  </si>
  <si>
    <t>IE045</t>
  </si>
  <si>
    <t>IE046</t>
  </si>
  <si>
    <t>IE047</t>
  </si>
  <si>
    <t>IE048</t>
  </si>
  <si>
    <t>IE049</t>
  </si>
  <si>
    <t>IE050</t>
  </si>
  <si>
    <t>IE051</t>
  </si>
  <si>
    <t>IE052</t>
  </si>
  <si>
    <t>IE053</t>
  </si>
  <si>
    <t>IE054</t>
  </si>
  <si>
    <t>IE055</t>
  </si>
  <si>
    <t>IE056</t>
  </si>
  <si>
    <t>IE057</t>
  </si>
  <si>
    <t>IE058</t>
  </si>
  <si>
    <t>IE059</t>
  </si>
  <si>
    <t>IE060</t>
  </si>
  <si>
    <t>IE061</t>
  </si>
  <si>
    <t>IE062</t>
  </si>
  <si>
    <t>IE063</t>
  </si>
  <si>
    <t>FE107</t>
  </si>
  <si>
    <t>HE036</t>
  </si>
  <si>
    <t>AC032</t>
  </si>
  <si>
    <t>FE108</t>
  </si>
  <si>
    <t>AC033</t>
  </si>
  <si>
    <t>AC034</t>
  </si>
  <si>
    <t>RE101</t>
  </si>
  <si>
    <t>UNIVERSAL GALVANIZADA DE 3/4"</t>
  </si>
  <si>
    <t>TAPON SOLDADO DE 4" PVC GRIS</t>
  </si>
  <si>
    <t>SILICONA NEUTRA BLANCA PINTUCO 300 ML</t>
  </si>
  <si>
    <t>TEE PVC SANITARIA REDUCIDA 3X2</t>
  </si>
  <si>
    <t>SOLDADURA ELÉCT. 3/32” WEST ARCO</t>
  </si>
  <si>
    <t xml:space="preserve">PEGACOR BLANCO </t>
  </si>
  <si>
    <t>REJILLA PLASTICA 3X1 1/2"</t>
  </si>
  <si>
    <t>TUBERÍA DE REVENTILACIÓN DE 4"</t>
  </si>
  <si>
    <t>ABRAZADERA DE ACERO 4"</t>
  </si>
  <si>
    <t>TEE PVC SANITARIA REDUCIDA 4X2</t>
  </si>
  <si>
    <t>BAJANTE PVC BLANCO EXTERNO LISO- SOBRE FACHADAS</t>
  </si>
  <si>
    <t xml:space="preserve">LÁMINA COLD ROLLED CAL.16 DE 1,00 X 2,00 M </t>
  </si>
  <si>
    <t>CU060</t>
  </si>
  <si>
    <t>RE102</t>
  </si>
  <si>
    <t>RE103</t>
  </si>
  <si>
    <t>MA063</t>
  </si>
  <si>
    <t xml:space="preserve">PAÑETE PARA NIVELACIÓN DE PAREDES IRREGULARES INCLUYE MALLA </t>
  </si>
  <si>
    <t xml:space="preserve">ANTICORROSIVO </t>
  </si>
  <si>
    <t>VINILO TIPO 1 BLANCO VINITEX O SIMILAR INTERIOR</t>
  </si>
  <si>
    <t>VINILO TIPO 1 COLOR BÁSICO A ELEGIR VINITEX O SIMILAR INTERIOR</t>
  </si>
  <si>
    <t>ESTUCOR ESTUCO PLÁSTICO BLANCO</t>
  </si>
  <si>
    <t>FE109</t>
  </si>
  <si>
    <t>BOCEL MADERA 1/2X1/2X2,5 M</t>
  </si>
  <si>
    <t>MA064</t>
  </si>
  <si>
    <t>DECAPADO FACIL UNIVERSAL PINTUCO</t>
  </si>
  <si>
    <t>MA065</t>
  </si>
  <si>
    <t>FE110</t>
  </si>
  <si>
    <t>ABRAZADERA ACERO 4"</t>
  </si>
  <si>
    <t>MA066</t>
  </si>
  <si>
    <t>FE111</t>
  </si>
  <si>
    <t>BARNIZ PINTUCO</t>
  </si>
  <si>
    <t>INTERVINIL 1 GAL PINTUCO</t>
  </si>
  <si>
    <t>LÁMINA DE YESO REGULAR 1/2" 1,22X 2,44 M</t>
  </si>
  <si>
    <t xml:space="preserve">MASILLA SUPERMASTICK PR </t>
  </si>
  <si>
    <t>VIGUETA 38 X 19 MM X 2,44 M</t>
  </si>
  <si>
    <t>CANAL B9 X 2,44 CALIBRE 26</t>
  </si>
  <si>
    <t>MASTER 1 IMPERMEABILIZANTE LIQUIDO</t>
  </si>
  <si>
    <t>PARAL B9 X 2,44 CAL 26</t>
  </si>
  <si>
    <t>TORNILLO 7 X 7/16</t>
  </si>
  <si>
    <t>TORNILLO GRABBER 6X1"</t>
  </si>
  <si>
    <t>FE114</t>
  </si>
  <si>
    <t>FE115</t>
  </si>
  <si>
    <t>MALLA PAJARITO 1/2"</t>
  </si>
  <si>
    <t>CU061</t>
  </si>
  <si>
    <t>LAMINA COLDROLL. 2 MM 1.00X2.00M</t>
  </si>
  <si>
    <t>RE104</t>
  </si>
  <si>
    <t>PLATINA 1" X 1/8" X 6M</t>
  </si>
  <si>
    <t>FE116</t>
  </si>
  <si>
    <t>FE117</t>
  </si>
  <si>
    <t>ANCLAJE CHAZO EXPANSIVO 1-1/2”</t>
  </si>
  <si>
    <t>FE118</t>
  </si>
  <si>
    <t>TUBO REDONDO NEGRO DE 1 - 1/2" ESPESOR 2,5MM X 6M</t>
  </si>
  <si>
    <t>FE119</t>
  </si>
  <si>
    <t>CM013</t>
  </si>
  <si>
    <t>FE120</t>
  </si>
  <si>
    <t>CHAZO PARA CARPINTERIA EN MADERA</t>
  </si>
  <si>
    <t>CM014</t>
  </si>
  <si>
    <t>FE121</t>
  </si>
  <si>
    <t>CM015</t>
  </si>
  <si>
    <t>VENTANA CORREDIZA 0,5X 0,5 3MM EN LÁMINA</t>
  </si>
  <si>
    <t>FE122</t>
  </si>
  <si>
    <t>CM016</t>
  </si>
  <si>
    <t>FE123</t>
  </si>
  <si>
    <t>FE124</t>
  </si>
  <si>
    <t>FE125</t>
  </si>
  <si>
    <t>FE126</t>
  </si>
  <si>
    <t>FE127</t>
  </si>
  <si>
    <t>AC035</t>
  </si>
  <si>
    <t>HE037</t>
  </si>
  <si>
    <t>CAL HIDRATADA TIPO N PRESENTACIÓN 25 KG</t>
  </si>
  <si>
    <t>VENTANA CORREDIZA EN ALUMINIO 0.6X0.4 VIDRIO 3MM</t>
  </si>
  <si>
    <t>VENTANA CORREDIZA EN LÁMINA CALIBRE 18</t>
  </si>
  <si>
    <t>LAMINA COLDROLL. 1,85 MM 1.00X2.00M</t>
  </si>
  <si>
    <t>CM017</t>
  </si>
  <si>
    <t xml:space="preserve">GRAVILLA LAVADA </t>
  </si>
  <si>
    <t>DILATACIÓN EN BRONCE PC09</t>
  </si>
  <si>
    <t>FE128</t>
  </si>
  <si>
    <t>WASH- PRIME SOBRE LÁMINA LLENA</t>
  </si>
  <si>
    <t>FE129</t>
  </si>
  <si>
    <t>FE130</t>
  </si>
  <si>
    <t>WASH PRIMER B CATALIZADOR</t>
  </si>
  <si>
    <t>WASH PRIMER A PINTURA</t>
  </si>
  <si>
    <t>FE131</t>
  </si>
  <si>
    <t>ALQUILER DE CARPAS PARA OBRAS. KIOSKO CON LATERALES DE 5X5M</t>
  </si>
  <si>
    <t>GROUTING - FLUIDO CONCRETO (3000 PSI)</t>
  </si>
  <si>
    <t>APARATOS COCINAS / LAVADEROS</t>
  </si>
  <si>
    <t>EN018</t>
  </si>
  <si>
    <t>DESMONTE DE VENTANAS</t>
  </si>
  <si>
    <t>VOLQUETA 6 M3 (INCLUYE CARGE Y ESCOMBRERA)</t>
  </si>
  <si>
    <t>DESMONTE DE DUCHA DOBLE</t>
  </si>
  <si>
    <t xml:space="preserve">DESMONTE DE LAVAPLATOS EN ACERO INOXIDABLE SENCILLO </t>
  </si>
  <si>
    <t xml:space="preserve">DESMONTE DE LAVAPLATOS EN ACERO INOXIDABLE DOBLE </t>
  </si>
  <si>
    <t>DESMONTE TEJA DE BARRO MAS ESTRUCTURA PORTANTE, INCLUYE RETIRO ESCOMBROS (CUBIERTAS ANTIGUAS)</t>
  </si>
  <si>
    <t xml:space="preserve">DESMONTE TEJA TERMO ACÚSTICA (INCLUYE RETIRO) </t>
  </si>
  <si>
    <t>DESMONTE TEJA ASBESTO CEMENTO (INCLUYE RETIRO)</t>
  </si>
  <si>
    <t>DESMONTE Y RETIRO PISOS MADERA LISTÓN MACHIHEMBRADO</t>
  </si>
  <si>
    <t>DESMONTE DE ENTREPISOS EN MADERA (INCLUYE RETIRO)</t>
  </si>
  <si>
    <t>DESMONTE TUBERÍAS PVCS Y PVCP (INCLUYE RETIRO)</t>
  </si>
  <si>
    <t>DEMOLICIÓN ENCHAPE DE MURO (INCLUYE RETIRO)</t>
  </si>
  <si>
    <t>DEMOLICIÓN CONCRETO CICLÓPEO (INCLUYE RETIRO)</t>
  </si>
  <si>
    <t>DEMOLICIÓN MUROS E=0.25 M EN MAMPOSTERÍA EN LADRILLO TOLETE (INCLUYE RETIRO)</t>
  </si>
  <si>
    <t>DEMOLICIÓN MUROS E=0.30 M EN MAMPOSTERÍA EN BLOQUE (INCLUYE RETIRO)</t>
  </si>
  <si>
    <t>DEMOLICIÓN MUROS E=0.30 M EN MAMPOSTERÍA EN LADRILLO TOLETE (INCLUYE RETIRO)</t>
  </si>
  <si>
    <t>DEMOLICIÓN MUROS E=0.35 M EN MAMPOSTERÍA EN BLOQUE (INCLUYE RETIRO)</t>
  </si>
  <si>
    <t>DEMOLICIÓN CONCRETO REFORZADO CIMENTACIÓN CON EQUIPO LIVIANO (INCLUYE RETIRO)</t>
  </si>
  <si>
    <t>DEMOLICIÓN CONCRETO REFORZADO CIMENTACIÓN MANUAL (INCLUYE RETIRO)</t>
  </si>
  <si>
    <t>DESMONTE LAVADERO (INCLUYE RETIRO)</t>
  </si>
  <si>
    <t>DEMOLICIÓN POYO PARA LAVADERO (INCLUYE RETIRO)</t>
  </si>
  <si>
    <t>MEZCLADORA A GASOLINA (1.5 BULTOS)</t>
  </si>
  <si>
    <t xml:space="preserve">PUENTE DE ADHERENCIA PARA SOLDAR CONCRETOS FRESCOS CON ENDURECIDOS Y DEMÁS USOS SIKADUR 32 PRIMER -  CUMPLE ESPECIFICACIONES DE ADHERENCIA, SEGÚN ASTM C 881-90 TIPO II, V, GRADO 2, CLASE B Y CO SIMILAR. </t>
  </si>
  <si>
    <t>TALADRO BAJA REVOLUCIÓN (MAX. 400 R.P.M)</t>
  </si>
  <si>
    <t>SUMINISTRO E INSTALACIÓN ANCLAJE DE 1/2" ESTRUCTURAL, LONGITUD MÍNIMA = 0,15 M INCLUYE PERFORACIÓN, LIMPIEZA E INYECCIÓN APLICACIÓN EPÓXICO E INCRUSTACIÓN DE LA VARILLA.</t>
  </si>
  <si>
    <t>MALLA ELECTROSOLDADA ESTÁNDAR 6X2,35 M PESO 11,52 KG</t>
  </si>
  <si>
    <t>PUNTO HIDRÁULICO DE ½”</t>
  </si>
  <si>
    <t>PUNTO HIDRÁULICO DE ¾”</t>
  </si>
  <si>
    <t>REGISTRO RED WHITE DE ¾”</t>
  </si>
  <si>
    <t>PUNTO AGUA CALIENTE CPVC 1/2"</t>
  </si>
  <si>
    <t>REGISTRO DE 1/2" PVC</t>
  </si>
  <si>
    <t>TAPONAR PUNTO HIDRÁULICO DE 1/2" SOLDADO</t>
  </si>
  <si>
    <t>TAPONAR PUNTO SANITARIO DE 4"</t>
  </si>
  <si>
    <t>TAPA REGISTRO 15 X 15 PLÁSTICA</t>
  </si>
  <si>
    <t>CODO REVENTILADO 3X2</t>
  </si>
  <si>
    <t>RE-VENTILACIÓN DE 4" X 2”</t>
  </si>
  <si>
    <t>CODO REVENTILADO 4X2</t>
  </si>
  <si>
    <t xml:space="preserve">RED SUMINISTRO PVC P DE 1/2" </t>
  </si>
  <si>
    <t>LLAVE JARDÍN DE  1/2" X3/4", 1.9 CM DE DIÁMETRO SALIDA (BRONCE- GRIVAL) IGUAL O DE CALIDAD SUPERIOR.</t>
  </si>
  <si>
    <t>LLAVE JARDÍN DE  1/2" X3/4", 1.9 CM DE DIÁMETRO SALIDA (BRONCE- GRIVAL)</t>
  </si>
  <si>
    <t>FLOTADOR 1"CUERPO EN BRONCE FUNDIDO, VÁSTAGO Y TORNILLOS EN LATÓN, SELLO DE CAUCHO, ROSCA NPT, PRESIÓN DE CIERRE. 150 PSI, CON BOLA PLÁSTICA.</t>
  </si>
  <si>
    <t>FLOTADOR 1/2 "CUERPO EN BRONCE FUNDIDO, VÁSTAGO Y TORNILLOS EN LATÓN, SELLO DE CAUCHO, ROSCA NPT, PRESIÓN DE CIERRE. 150 PSI, CON BOLA PLÁSTICA.</t>
  </si>
  <si>
    <t>CONEXIÓN TANQUE ELEVADO PVC</t>
  </si>
  <si>
    <t>VÁLVULA BOLA 3/4 METAL MARIPOSA, HELBERT</t>
  </si>
  <si>
    <t xml:space="preserve">TUBERÍA PVC S 2" </t>
  </si>
  <si>
    <t>TUBERÍA PVC S 3"</t>
  </si>
  <si>
    <t xml:space="preserve">TUBERÍA PVC S 4" </t>
  </si>
  <si>
    <t>MARCO Y TAPA PARA CAJA DE INSPECCIÓN 0.60 M X 0.60 M</t>
  </si>
  <si>
    <t>MORTERO 1:3 IMPERMEABILIZADO (HECHO EN OBRA)</t>
  </si>
  <si>
    <t>MARCO Y TAPA PARA CAJA DE INSPECCIÓN 0.80 M X 0.80 M</t>
  </si>
  <si>
    <t>MARCO Y TAPA PARA CAJA DE INSPECCIÓN 1 M X 1 M</t>
  </si>
  <si>
    <t>REJILLA PLASTICA 3"X2" SOSCO</t>
  </si>
  <si>
    <t>ANGULO 1" POR 1/8" - 6 MTS</t>
  </si>
  <si>
    <t>ACERO FIGURADO NO. 4 (Ø 1/2") F'Y=60000 PSI</t>
  </si>
  <si>
    <t>CODO 90  C X C PVC SANITARIA 2"</t>
  </si>
  <si>
    <t>CODO 90  C X C PVC SANITARIA 3"</t>
  </si>
  <si>
    <t>CODO 90  C X C PVC SANITARIA 4"</t>
  </si>
  <si>
    <t xml:space="preserve">BAJANTE AGUAS NEGRAS PVC 4" </t>
  </si>
  <si>
    <t>BAJANTE AGUAS NEGRAS  PVC 3"</t>
  </si>
  <si>
    <t>TUBO RECTANGULAR EN LÁMINA GALVANIZADA CAL. 26 DE 12X06 CM INCLUYE CODO LÁMINA</t>
  </si>
  <si>
    <t>CAJAS CONTADORES DE AGUA</t>
  </si>
  <si>
    <t>GEOTEXTIL PAVCO NO TEJIDO 2500 M² 1.08</t>
  </si>
  <si>
    <t>SUMINISTRO E INSTALACIÓN DE CAJA DE 6 CIRCUITOS SNEIDER (PARA EL CORRECTO FUNCIONAMIENTO, SE DEBE INSTALAR CIRCUITOS INDEPENDIENTES ASÍ: UNO PARA SALIDAS ILUMINACIÓN, UNO PARA TOMAS-CORRIENTE, UNO PARA COCINA Y UNO PARA LAVADORA, QUEDANDO DOS CIRCUITOS DE RESERVA PARA FUTURAS NECESIDADES)</t>
  </si>
  <si>
    <t>SUMINISTRO E INSTALACIÓN DE PROTECCIÓN: 1X20A /30A/40A</t>
  </si>
  <si>
    <t xml:space="preserve">AUTOMÁTICO ENCHUFABLE.  LUMINEX 1X15 -30A-40/ 10KA </t>
  </si>
  <si>
    <t>SUMINISTRO E INSTALACIÓN DE SALIDA TOMACORRIENTE DOBLE</t>
  </si>
  <si>
    <t>TUBO CONDUIT PVC Ø3/4"</t>
  </si>
  <si>
    <t>ADAPTADOR TERMINAL PVC Ø1/2"</t>
  </si>
  <si>
    <t>ADAPTADOR TERMINAL PVC Ø3/4"</t>
  </si>
  <si>
    <t>CONECTOR DE RESORTE AMARILLO "Y" 22-12 AWG</t>
  </si>
  <si>
    <t>CAJA GALVANIZADA REFERENCIA 2400+ SUPLEMENTO (CAL 20)</t>
  </si>
  <si>
    <t xml:space="preserve">TORNILLO LÁMINA #14X1/2" GOLOSO </t>
  </si>
  <si>
    <t>ROSETA P.V.C LEGRAN</t>
  </si>
  <si>
    <t>CURVA DE 3/4" P.V.C TIPO PESADO</t>
  </si>
  <si>
    <t>TUBO  Ø1/2" P.V.C TIPO PESADO</t>
  </si>
  <si>
    <t>TUBO  Ø3/4" P.V.C TIPO PESADO</t>
  </si>
  <si>
    <t xml:space="preserve">TERMINAL P.V.C Ø1/2" TIPO PESADO </t>
  </si>
  <si>
    <t>TERMINAL P.V.C Ø3/4" TIPO PESADO</t>
  </si>
  <si>
    <t>SUMINISTRO E INSTALACIÓN DE ACOMETIDA MONOFÁSICA</t>
  </si>
  <si>
    <t>TENSORES DE ENTRADA Y SALIDA PARA CABLE ANTIFRAUDE MONOFASICO # 8/7-HILOS</t>
  </si>
  <si>
    <t>CABLE ANTIFRAUDE MONOFASICO #8 AWG/THHN/THWN PROCABLES</t>
  </si>
  <si>
    <t>CAPACETE DE 1" METALICO</t>
  </si>
  <si>
    <t>TUBO DE 1" IMC  TIPO PESADO</t>
  </si>
  <si>
    <t>UNION METALICA IMC DE 1" TIPO PESADO</t>
  </si>
  <si>
    <t>CURVA METALICA DE 1" IMC TIPO PESADO</t>
  </si>
  <si>
    <t>GANCHO L DE ENTRADA Y SALIDA</t>
  </si>
  <si>
    <t xml:space="preserve">TUBO DE 1" P.V.C TIPO PESADO </t>
  </si>
  <si>
    <t>TERMINAL DE 1" P.V.C TIPO PESADO</t>
  </si>
  <si>
    <t>CURVAS DE 1" P.V.C TIPO PESADO</t>
  </si>
  <si>
    <t>CABLE AISLADO NO 8-7HILOS AWG/THHN/THWN PROCABLES</t>
  </si>
  <si>
    <t>SUMINISTRO E INSTALACIÓN DE APARATOS COMO INTERRUPTOR SENCILLO Y/O INTERRUPTOR DOBLE</t>
  </si>
  <si>
    <t>INTERRUTOR CONMUTABLE SENCILLO LX AMBIA REFRESH</t>
  </si>
  <si>
    <t xml:space="preserve"> SALIDA PARA TOMA TELEFONO </t>
  </si>
  <si>
    <t>SALIDA TOMA TELEVISION</t>
  </si>
  <si>
    <t>TEJA TIPO ZINC CALIBRE 33, DE 2,43 M X 0,80</t>
  </si>
  <si>
    <t>TEJA TRASLÚCIDA POLICARBONATO P7 NO. 6 0,92 X 1,83 M OPAL</t>
  </si>
  <si>
    <t>TEJA ARQUITECTÓNICA ACESCO O SIMILAR 73 CM  X 305 CM X 0,3 MM</t>
  </si>
  <si>
    <t xml:space="preserve">TEJA TERMO ACÚSTICA, INCLUYE  TODOS LOS ACCESORIOS NECESARIOS PARA SU CORRECTA INSTALACIÓN Y FUNCIONAMIENTO </t>
  </si>
  <si>
    <t>TEJA TERMO ACÚSTICA REF. CN02401MP, IGUAL O SUPERIOR CALIDAD</t>
  </si>
  <si>
    <t>TEJA TRAPEZOIDAL METÁLICA COLOR, FIJACIÓN - TORNILLO FIJADOR A CORREA METÁLICA AUTO PERFORANTE 10-16X3/4” CON CABEZA HEXAGONAL, ARANDELA Y BANDA DE NEOPRENO.  INCLUYE  TODOS LOS ACCESORIOS NECESARIOS PARA SU CORRECTA INSTALACIÓN Y FUNCIONAMIENTO</t>
  </si>
  <si>
    <t>TEJA EN PVC, INCLUYE  TODOS LOS ACCESORIOS NECESARIOS PARA SU CORRECTA INSTALACIÓN Y FUNCIONAMIENTO</t>
  </si>
  <si>
    <t>TEJA  EN PVC MARFIL, IGUAL O SUPERIOR CALIDAD 92 CM X 152 CM</t>
  </si>
  <si>
    <t>TEJA CLARABOYA INCLUYE TUBO SALIDA UNIVERSAL, TAPA TUBO DE SALIDA, 3 SOPORTES DE TAPA, SELLANTE CON SILICONA, INCLUYE TODOS LOS ACCESORIOS NECESARIOS PARA SU CORRECTA INSTALACIÓN Y FUNCIONAMIENTO</t>
  </si>
  <si>
    <t xml:space="preserve">TEJA CLARABOYA NO. 6  0,92 X 1,83 M INCLUYE TUBO SALIDA UNIVERSAL, TAPA TUBO DE SALIDA </t>
  </si>
  <si>
    <t xml:space="preserve">CABALLETE PARA TEJA TIPO ZINC. INCLUYE ACCESORIOS NECESARIOS PARA SU CORRECTA INSTALACIÓN Y FUNCIONAMIENTO </t>
  </si>
  <si>
    <t>CABALLETE PARA TEJA TIPO ZINC CALIBRE 33 (CHAPA GALVANIZADA)</t>
  </si>
  <si>
    <t xml:space="preserve">CABALLETE PARA TEJA ARQUITECTÓNICA ACESCO. INCLUYE  ACCESORIOS NECESARIOS PARA SU CORRECTA INSTALACIÓN </t>
  </si>
  <si>
    <t>CABALLETE PARA TEJA ARQUITECTÓNICA ACESCO. 1,10 M X 0,60 M</t>
  </si>
  <si>
    <t xml:space="preserve">ELEMENTO DE CUMBRERA PARA CUBIERTA DE ZINC. INCLUYE  ACCESORIOS NECESARIOS PARA SU CORRECTA INSTALACIÓN </t>
  </si>
  <si>
    <t>CABALLETE DE CUMBRERA PARA CUBIERTA DE ZINC TIPO COYAHUE DE 0,40 M X 3 M</t>
  </si>
  <si>
    <t>CABALLETE PARA TEJA  TRAPEZOIDAL COLOR, INCLUYE TODOS LOS ACCESORIOS NECESARIOS PARA SU CORRECTA INSTALACIÓN Y FUNCIONAMIENTO</t>
  </si>
  <si>
    <t>CABALLETE PARA TEJA  TERMOACÚSTICA, INCLUYE TODOS LOS ACCESORIOS NECESARIOS PARA SU CORRECTA INSTALACIÓN Y FUNCIONAMIENTO</t>
  </si>
  <si>
    <t>CABALLETE PARA TERMOACUSTICA</t>
  </si>
  <si>
    <t>CABALLETE PARA TEJA EN PVC INCLUYE TODOS LOS ACCESORIOS NECESARIOS PARA SU CORRECTA INSTALACIÓN Y FUNCIONAMIENTO</t>
  </si>
  <si>
    <t>ALISTADO PARA TEJA DE BARRO</t>
  </si>
  <si>
    <t>MORTERO 1:4 (HECHO EN OBRA)</t>
  </si>
  <si>
    <t>TEJA DE BARRO</t>
  </si>
  <si>
    <t>CABALLETE EN TEJA DE BARRO, INCLUYE TODOS LOS ACCESORIOS NECESARIOS PARA SU CORRECTA INSTALACIÓN Y FUNCIONAMIENTO</t>
  </si>
  <si>
    <t>MORTERO 1:3 (HECHO EN OBRA)</t>
  </si>
  <si>
    <t>CANAL LÁMINA GALVANIZADA CALIBRE 16 DESARROLLO  0.50 M</t>
  </si>
  <si>
    <t xml:space="preserve">CANAL LÁMINA GALVANIZADA CALIBRE 16 DESARROLLO 0.33 M </t>
  </si>
  <si>
    <t xml:space="preserve">IMPERMEABILIZACIÓN CON MATERIAL BITUMINOSO PARA DIFERENTES ACTIVIDADES </t>
  </si>
  <si>
    <t>REPARACIÓN CUBIERTA EN TEJA DE BARRO, INCLUYE CAMBIO DE TEJAS Y ARREGLO ESTRUCTURA (ZONA AFECTADA MÁX. 4 TEJAS)</t>
  </si>
  <si>
    <t>SELLE DE JUNTAS EN SIKAFLEX  (CUBIERTAS PLANAS)</t>
  </si>
  <si>
    <t>CIELO RASO DRY WALL</t>
  </si>
  <si>
    <t>CINTA MALLA SELLAPANEL 45 MM RL 0.01</t>
  </si>
  <si>
    <t>TABLA BURRA 10X2,7 CM X2,9M-ORD.</t>
  </si>
  <si>
    <t xml:space="preserve">SUMINISTRO E INSTALACIÓN DINTEL EN BLOQUE N° 5 </t>
  </si>
  <si>
    <t>PAÑETE LISO IMPERMEABILIZADO INTEGRALMENTE 1:3 E= 2 CM.</t>
  </si>
  <si>
    <t>SIKA 1 PRESENTACIÓN 1 KG</t>
  </si>
  <si>
    <t>PAÑETE IMPERMEABILIZADO MUROS 1:4 E= 2 CM.</t>
  </si>
  <si>
    <t xml:space="preserve">PAÑETE LISO DE MURO, MORTERO  1:3 E= 2 CM  </t>
  </si>
  <si>
    <t>SIKA TRANSPARENTE 10 (5 GL) REPELENTE AL AGUA PARA FACHADAS</t>
  </si>
  <si>
    <t>ESMALTE DOMÉSTICO BLANCO MATE PRESENTACIÓN 110 CC (APROX. 0,03 GAL)</t>
  </si>
  <si>
    <t xml:space="preserve">VINILO TIPO 1  SUPERLAVABLE PARA EXTERIOR BLANCO </t>
  </si>
  <si>
    <t xml:space="preserve">VINILO  TIPO 1 SUPERLAVABLE PARA EXTERIOR A COLOR </t>
  </si>
  <si>
    <t>LIJA TELA NO. 120 PABMERIL</t>
  </si>
  <si>
    <t>PREPARACIÓN SUPERFICIE DE MUROS PARA INSTALACIÓN ENCHAPE (INCLUYE PICADA)</t>
  </si>
  <si>
    <t xml:space="preserve">ENCHAPE CERÁMICO PARED COCINA REF.: MACEDONIA BLANCO, 25 CM X 25 CM,  IGUAL O CALIDAD SUPERIOR. GARANTÍA 10 AÑOS. </t>
  </si>
  <si>
    <t xml:space="preserve">ENCHAPE CERÁMICO PARED COCINA REF.: MACEDONIA BLANCO, 25 CM X 35 CM, IGUAL O CALIDAD SUPERIOR. GARANTÍA 10 AÑOS. </t>
  </si>
  <si>
    <t>ENCHAPE CERÁMICO PARED COCINA REF.: VERONA (COLOR A ELEGIR BEIGE, AZUL O VERDE) CERÁMICA ITALIA, 25 CM X 35 CM, IGUAL O CALIDAD SUPERIOR. GARANTÍA 10 AÑOS.</t>
  </si>
  <si>
    <t>ENCHAPE CERÁMICO PARED BAÑO REF.: PARED CIRCACIA CORONA, 25 CM X 35 CM, IGUAL O CALIDAD SUPERIOR. GARANTÍA 10 AÑOS.</t>
  </si>
  <si>
    <t>ENCHAPE CERÁMICO PARED BAÑO REF.: PARED EGEO CORONA BLANCO, 25 CM X 35 CM, IGUAL O CALIDAD SUPERIOR. GARANTÍA 10 AÑOS.</t>
  </si>
  <si>
    <t>ENCHAPE CERÁMICO PARED BAÑO REF.: PARED EGEO CORONA BLANCO, 20.5 CM X 30.5 CM, IGUAL O CALIDAD SUPERIOR. GARANTÍA 10 AÑOS.</t>
  </si>
  <si>
    <t>ENCHAPE CERÁMICO PARED BAÑO REF.: PARED ALBANIA CORONA (COLOR A ELEGIR BEIGE O GRIS), 25 CM X 35 CM, IGUAL O CALIDAD SUPERIOR. GARANTÍA 10 AÑOS.</t>
  </si>
  <si>
    <t xml:space="preserve">WIN PROTECTOR MARMOLIZADO, WIN METÁLICO, INOXIDABLE. </t>
  </si>
  <si>
    <t>WIN PROTECTOR METÁLICO, INOXIDABLE</t>
  </si>
  <si>
    <t xml:space="preserve">WIN PLÁSTICO, PROTECTOR MARMOLIZADO, INOXIDABLE. </t>
  </si>
  <si>
    <t>WIN PROTECTOR PVC BLANCO</t>
  </si>
  <si>
    <t>MANTO ALUMANTO 3MM ROLLO 10,01M2</t>
  </si>
  <si>
    <t xml:space="preserve">ALISTADO  IMPERMEABILIZADO DE  PISO, MORTERO 1:4, E=0.04 M </t>
  </si>
  <si>
    <t xml:space="preserve">ALISTADO  IMPERMEABILIZADO DE  PISO, MORTERO 1:4, E=0.02 M </t>
  </si>
  <si>
    <t>PISO EN CERÁMICA REF.: CERÁMICA ITALIA, LÍNEA TROYANO BLANCO 31,5 CM X 31,5 CM, TRÁFICO 4, IGUAL O CALIDAD SUPERIOR. GARANTÍA 10 AÑOS.</t>
  </si>
  <si>
    <t>GUARDAESCOBA CERÁMICA ITALIA, LÍNEA TROYANO BLANCO, TRÁFICO 4, H=7 CM,  IGUAL O CALIDAD SUPERIOR. GARANTÍA 10 AÑOS.</t>
  </si>
  <si>
    <t>PISO EN CERÁMICA REF.: CERÁMICA ITALIA, LÍNEA DIETRO GRIS 31,5 CM X 31,5 CM, TRÁFICO 4,  IGUAL O CALIDAD SUPERIOR. GARANTÍA 10 AÑOS.</t>
  </si>
  <si>
    <t>GUARDAESCOBA CERÁMICA ITALIA, LÍNEA DIETRO GRIS, TRÁFICO 4, H=7 CM,  IGUAL O CALIDAD SUPERIOR. GARANTÍA 10 AÑOS.</t>
  </si>
  <si>
    <t>PISO EN CERÁMICA REF.: CORONA, LÍNEA MIKONOS ARD 33,8 CM X 33,8 CM, (COLOR A ELEGIR: AZUL, BEIGE, BLANCO Y GRIS), TRÁFICO RESIDENCIAL GENERAL, TRÁFICO ARD DE ALTA RESISTENCIA AL DESLIZAMIENTO, IGUAL O CALIDAD SUPERIOR. GARANTÍA 10 AÑOS.</t>
  </si>
  <si>
    <t>PISO EN MADERA MACHIMBRE. ENCHAPE LISTÓN MACHIMBRE PINO PATULA.</t>
  </si>
  <si>
    <t>PISO PARA EXTERIORES REF.: PISO BARITA ARD DE ALTA RESISTENCIA AL DESLIZAMIENTO 33,8 CM X 33,8 CM, TRÁFICO COMERCIAL MODERADO, IGUAL O CALIDAD SUPERIOR. GARANTÍA 10 AÑOS.</t>
  </si>
  <si>
    <t>PISO PARA EXTERIORES REF.: PISO LAVRA 2, RESISTENCIA AL DESLIZAMIENTO 33,8 CM X 33,8 CM (COLOR A ELEGIR: BEIGE O GRIS), TRÁFICO COMERCIAL MODERADO, IGUAL O CALIDAD SUPERIOR. GARANTÍA 10 AÑOS.</t>
  </si>
  <si>
    <t xml:space="preserve"> DECAPADO Y LIMPIEZA DE ESTRUCTURAS DE  MADERA</t>
  </si>
  <si>
    <t>MARCOS PARA PUERTAS DE 10X3CMX2,10 CABEZAL 0,60 - 0,70 - 0,80 - 0,90 (CEDRO)</t>
  </si>
  <si>
    <t>PUERTA EN MADERA ENTAMBORADA 80CMS X 200 CMS TIPO INTERDOORS LÍNEA CASTAÑO TOLEDO</t>
  </si>
  <si>
    <t xml:space="preserve">COMBO PUERTA (CEDRO CLÁSICA) EN MADERA ENTAMBORADA DE 80CMS X 200 CMS + MARCO </t>
  </si>
  <si>
    <t>PUNTILLA SIN CABEZA 1"</t>
  </si>
  <si>
    <t>ESTRUCTURA PERFIL EN C  CALIBRE 14 DE  220 MM X 80 MM (LUCES HASTA 6M, INCLUYE ÁREA DE APOYO), APLICA HASTA PARA CUBIERTA EN ASBESTO CEMENTO EXISTENTE. INCLUYE ANTICORROSIVO.</t>
  </si>
  <si>
    <t>MARCOS TAPAS CAJA INSPECCIÓN (CUMPLIMIENTO NORMAS TÉCNICAS ICONTEC QUE SERÁN EXPEDIDAS POR ENTIDADES AUTORIZADAS POR: ORGANISMO NACIONAL DE ACREDITACIÓN DE COLOMBIA - ONAC)</t>
  </si>
  <si>
    <t>SUMINISTRO E INSTALACIÓN BARRA DE SEGURIDAD LATERAL PARA BAÑO O DUCHA 24" X 24" EN ACERO INOXIDABLE 304, CALIBRE 18”, CON DIAMETRO DE 1 1/4", INCLUYE ACCESORIOS PARA SU CORRECTA INSTALACIÓN (MOVILIDAD REDUCIDA)</t>
  </si>
  <si>
    <t xml:space="preserve"> BARRA DE SEGURIDAD LATERAL PARA BAÑO O DUCHA 24" X 24" EN ACERO INOXIDABLE 304, CALIBRE 18”, CON DIAMETRO DE 1 1/4". INCLUYE SISTEMA DE FIJACIÓN DE TORNILLOS Y ESCUDOS OCULTOS.</t>
  </si>
  <si>
    <t>BARANDA METÁLICA SENCILLA PARA ESCALERA CON PASAMANOS EN TUBERÍA DE AGUAS NEGRAS DIÁMETRO 2"</t>
  </si>
  <si>
    <t>TUBERIA CERRAMIENTO NEGRO 2 X 0,098 " X 6M</t>
  </si>
  <si>
    <t>TUBO CUADRADO DE 1/ 2"X 1/2" CALIBRE 18 X 6M</t>
  </si>
  <si>
    <t>TUBO CUADRADO DE 1"X1" CALIBRE 18 X 6M</t>
  </si>
  <si>
    <t>MANIJA GATO PARA VENTANA 2693 UN 1.00</t>
  </si>
  <si>
    <t xml:space="preserve">REJA TIPO BANCO EN BARRA CUADRADA DE 9 MM. (INCLUYE ANTICORROSIVO) </t>
  </si>
  <si>
    <t>REJAS LÁMINA</t>
  </si>
  <si>
    <t>ESPEJOS CRISTAL 4 MM SIN BISELAR. TAMAÑO 40 X 60 CM</t>
  </si>
  <si>
    <t xml:space="preserve">VIDRIO INCOLORO DE 4 MM (PUERTAS, VENTANAS) </t>
  </si>
  <si>
    <t>SILICONA VIDRIOS Y ALUMINIO 280 ML</t>
  </si>
  <si>
    <t>VÁLVULA AHORRADORA SALIDA DOBLE DESCARGA GRIVAL DE SUPERIOR CALIDAD.</t>
  </si>
  <si>
    <t>SIFÓN TIPO BOTELLA GRIS, GRIVAL DE SUPERIOR CALIDAD.</t>
  </si>
  <si>
    <t>LAVAMANOS CON PEDESTAL ACUACER COLOR BLANCO CORONA  IGUAL O DE SUPERIOR CALIDAD. (NO INCLUYE GRIFERÍA, DESAGÜES, SIFÓN)</t>
  </si>
  <si>
    <t>GRIFERÍA GRIVAL LAVAMANOS 8 PULGADAS ARTESA IGUAL O DE SUPERIOR CALIDAD MEZCLADOR.</t>
  </si>
  <si>
    <t>DESAGÜE SENCILLO INTEGRADO REBOSE GRIVAL DE IGUAL O SUPERIOR CALIDAD.</t>
  </si>
  <si>
    <t>LAVAMANOS COLGAR ACUACER BLANCO CORONA, CON ORIFICIOS PARA GRIFERÍA. MEDIDAS  47 X 37 CM. (INCLUYE GRIFERÍA, SIFÓN, DESAGÜE, ACOPLE).</t>
  </si>
  <si>
    <t>LAVAMANOS COLGAR ACUACER BLANCO CORONA, CON ORIFICIOS PARA GRIFERÍA. MEDIDAS  47 X 37 CM. (NO INCLUYE GRIFERÍA, DESAGÜES, SIFÓN)</t>
  </si>
  <si>
    <t>GRIFERÍA LAVAMANOS INDIVIDUAL HELVETIA GRICOL, IGUAL O DE SUPERIOR CALIDAD.</t>
  </si>
  <si>
    <t>COMBO ACUAPLUS ULTRA SANITARIO + LAVAMANOS SIN PEDESTAL + GRIFERÍA + ACCESORIOS BLANCO CORONA O SIMILAR. (INCLUYE: VÁLVULA, DESAGÜE, SIFÓN, ACOPLE)</t>
  </si>
  <si>
    <t>COMBO ACUAPLUS ULTRA SANITARIO + LAVAMANOS SIN PEDESTAL + GRIFERÍA + ACCESORIOS BLANCO CORONA  IGUAL O DE SUPERIOR CALIDAD. (NO INCLUYE DESAGÜES, SIFÓN)</t>
  </si>
  <si>
    <t>DUCHA 8 PULGADAS ARTESA SSB ARTESA GRIVAL IGUAL O CALIDAD SUPERIOR. GRIFERÍA DOBLE (MEZCLADOR).</t>
  </si>
  <si>
    <t>DUCHA ELÉCTRICA 110 V TRADICIONAL BOCCHERINI IGUAL O CALIDAD SUPERIOR.</t>
  </si>
  <si>
    <t>LAVAPLATOS DE EMPOTRAR EN ACERO INOXIDABLE DE 60 CMS X 40 CMS VITAL O SIMILAR, CON HUECO PARA CANASTILLA DE 4 PULGADAS. (NO INCLUYE CANASTILLA, NI GRIFERÍA)</t>
  </si>
  <si>
    <t>LAVAPLATOS DE EMPOTRAR EN ACERO INOXIDABLE PARA GRIFERÍA MONO CONTROL HUECO PARA CANASTILLA DE 4 PULGADAS. (NO INCLUYE CANASTILLA, NI GRIFERÍA)</t>
  </si>
  <si>
    <t>LAVAPLATOS VITAL 0.62 METROS X 0.48 METROS SOCODA, IGUAL O CALIDAD SUPERIOR. CON ORIFICIO PARA MEZCLADOR. ACERO INOXIDABLE. CON ORIFICIO PARA UNA CANASTILLA DE 4 PULGADAS.</t>
  </si>
  <si>
    <t>LAVADERO DE 80 X 60 X 25 CM GRANITO PULIDO. (INCLUYE GRIFERÍA, DESAGÜE Y SIFÓN).</t>
  </si>
  <si>
    <t xml:space="preserve">LAVADERO DE 80 X 60 X 25 CM GRANITO PULIDO </t>
  </si>
  <si>
    <t>LAVADERO DE 80 X 60 X 80 CM EN GRANITO PULIDO. (INCLUYE GRIFERÍA,  DESAGÜE Y SIFÓN).</t>
  </si>
  <si>
    <t xml:space="preserve">LAVADERO DE 80 X 60 X 80 CM EN GRANITO PULIDO </t>
  </si>
  <si>
    <t>CERRADURA C-333 MEGA DERECHA SOLDAR INAFER IGUAL O DE SUPERIOR CALIDAD. PORTÓN ENTRADA PRINCIPAL, MATERIAL COLL ROLLED, CON TRES LLAVES. (INCLUYE ACCESORIOS).</t>
  </si>
  <si>
    <t>CERRADURA C-333 MEGA IZQUIERDA SOLDAR INAFER IGUAL O DE SUPERIOR CALIDAD. PORTÓN ENTRADA PRINCIPAL, MATERIAL COLL ROLLED, CON TRES LLAVES. (INCLUYE ACCESORIOS).</t>
  </si>
  <si>
    <t>CERRADURA BAÑO BOLA SATIN FIXSER IGUAL O SUPERIOR CALIDAD.</t>
  </si>
  <si>
    <t>EXCAVACIÓN MANUAL (REDES, AGUAS NEGRAS, ACOMETIDAS Y DEMÁS ACTIVIDADES QUE SE PRESENTEN EN MEJORAMIENTO)</t>
  </si>
  <si>
    <t>RELLENO BASE GRANULAR B-200 COMPACTADO (ACTIVIDADES DE MEJORAMIENTO)</t>
  </si>
  <si>
    <t>RELLENO EN ARENA DE PEÑA  (ACTIVIDADES DE MEJORAMIENTO)</t>
  </si>
  <si>
    <t>RELLENO GRAVILLA DE RÍO  (ACTIVIDADES DE MEJORAMIENTO)</t>
  </si>
  <si>
    <t xml:space="preserve">LAVADO TEJA DE BARRO </t>
  </si>
  <si>
    <t>ACODALAR MUROS 1° PISO</t>
  </si>
  <si>
    <t>ACODALAR MUROS 2° PISO</t>
  </si>
  <si>
    <t>ACODALAR PLACA ENTREPISO</t>
  </si>
  <si>
    <t>ACODALAR SISTEMA DE CUBIERTA</t>
  </si>
  <si>
    <t>CARPAS PROTECCIÓN CAMBIO DE TEJAS</t>
  </si>
  <si>
    <t>PUNTO SALIDA SANITARIA PVC S 4"</t>
  </si>
  <si>
    <t>PAÑETE PARA RESANE DE HUMEDAD MUROS 1:4 E= 2 CM.</t>
  </si>
  <si>
    <t>CONCRETO GRAVA COMUN 2000 PSI (140 KG/CM2)</t>
  </si>
  <si>
    <t>CONCRETO GRAVA COMUN 2500 PSI (175 KG/CM2)</t>
  </si>
  <si>
    <t>CONCRETO GRAVA COMUN 3000 PSI (210 KG/CM2)</t>
  </si>
  <si>
    <t>CONCRETO GRAVA COMUN 3500 PSI (245 KG/CM2)</t>
  </si>
  <si>
    <t>CONCRETO GRAVA COMUN 4000 PSI (280 KG/CM2)</t>
  </si>
  <si>
    <t>CONCRETO GRAVA COMUN 5000 PSI (350 KG/CM2)</t>
  </si>
  <si>
    <t>CONCRETO GRAVA FINA 3000 PSI (210 KG/CM2)</t>
  </si>
  <si>
    <t>CONCRETO GRAVA COMUN 1500 PSI (105 KG/CM2)</t>
  </si>
  <si>
    <t>CONCRETO TREMIE CORRIENTE 3000 PSI (210 KG/CM2)</t>
  </si>
  <si>
    <t>MORTERO 2500 PSI (175 KG/CM2)</t>
  </si>
  <si>
    <t>MORTERO 3000 PSI (210 KG/CM2)</t>
  </si>
  <si>
    <t>CONCRETO MEZCLA EN OBRA 1:3:6  AGREGADOS DE RIO (APRX. 1500 PSI)</t>
  </si>
  <si>
    <t>CONCRETO MEZCLA EN OBRA 1:2:2  AGREGADOS DE RIO (APRX.3500 PSI)</t>
  </si>
  <si>
    <t>MORTERO 1:2 (HECHO EN OBRA)</t>
  </si>
  <si>
    <t>MORTERO 1:4 IMPERMEABILIZADO (HECHO EN OBRA)</t>
  </si>
  <si>
    <t>MORTERO 1:5 (HECHO EN OBRA)</t>
  </si>
  <si>
    <t>ACERO FIGURADO NO. 2 (Ø 1/4") F'Y=37000 PSI</t>
  </si>
  <si>
    <t>ACERO FIGURADO NO. 3 (Ø 3/8") F'Y=60000 PSI</t>
  </si>
  <si>
    <t>ACERO FIGURADO NO. 5 (Ø 5/8") F'Y=60000 PSI</t>
  </si>
  <si>
    <t>ACERO FIGURADO NO. 6 (Ø 3/4") F'Y=60000 PSI</t>
  </si>
  <si>
    <t>ACERO FIGURADO NO. 7 (Ø 7/8") F'Y=60000 PSI</t>
  </si>
  <si>
    <t>MALLA ELECTROSOLDADA S=250X250MM, Ø=4X4MM</t>
  </si>
  <si>
    <t>MALLA ELECTROSOLDADA S=150X150MM, Ø=5X5MM</t>
  </si>
  <si>
    <t>MALLA ELECTROSOLDADA S=150X150MM, Ø=6X6MM</t>
  </si>
  <si>
    <t>MALLA ELECTROSOLDADA S=150X150MM, Ø=7X7MM</t>
  </si>
  <si>
    <t>MALLA ELECTROSOLDADA S=150X150MM, Ø=8X8MM</t>
  </si>
  <si>
    <t>MALLA ELECTROSOLDADA S=150X150MM, Ø=4X4MM</t>
  </si>
  <si>
    <t>MALLA ELECTROSOLDADA S=200X200MM, Ø=4X4MM</t>
  </si>
  <si>
    <t>ACERO FIGURADO NO. 8 (Ø 1") F'Y=60000 PSI</t>
  </si>
  <si>
    <t>ACERO FIGURADO NO. 10 (Ø 1 1/4") F'Y=60000 PSI</t>
  </si>
  <si>
    <t> VARILLA LISA 12,7 MM X 6 METROS G - 40</t>
  </si>
  <si>
    <t>LAMINA DE TRANSICIÓN CR CAL. 1/8 SECCIÓN 0.15*0.15</t>
  </si>
  <si>
    <t>LADRILLO TOLETE RECOCIDO 24X12X6</t>
  </si>
  <si>
    <t>BLOQUE NO. 4</t>
  </si>
  <si>
    <t>INMUNIZANTE IMPERMEABILIZANTE PINTURA MADERA PROQUINCOL</t>
  </si>
  <si>
    <t>PUERTA EN MADERA ENTAMBORADA 70CMS X 200 CMS TIPO INTERDOORS  LÍNEA CASTAÑO TOLEDO</t>
  </si>
  <si>
    <t>PUERTA EN MADERA ENTAMBORADA 90CMS X 200 CMS TIPO INTERDOORS LÍNEA</t>
  </si>
  <si>
    <t>LIJA NO. 180</t>
  </si>
  <si>
    <t>CINTA FLEXIBLE PARA SELLO DE JUNTAS A=15CM</t>
  </si>
  <si>
    <t>CINTA FLEXIBLE PARA SELLO DE JUNTAS A=22CM</t>
  </si>
  <si>
    <t>CINTA FLEXIBLE PARA SELLO DE JUNTAS A=10CM</t>
  </si>
  <si>
    <t>REJILLA PLASTICA 4"X3"</t>
  </si>
  <si>
    <t>LÁMINA GALVANIZADA CAL 26 DE 1,00 X 2,00 M</t>
  </si>
  <si>
    <t>LAMINA GALVANIZADA CAL. 26 (INCLUYE SOLDADURA)</t>
  </si>
  <si>
    <t>TEJA ARQUITECTÓNICA ACESCO O SIMILAR 73 CM  X 500 CM X 0,3 MM</t>
  </si>
  <si>
    <t>TEJA ARQUITECTÓNICA ACESCO O SIMILAR 73 CM  X 600 CM X 0,3 MM</t>
  </si>
  <si>
    <t>TEJA DE VENTILACIÓN RESIDENCIAL</t>
  </si>
  <si>
    <t xml:space="preserve">CABALLETE FIBRO MACH 0,6 X 0,94 2 MM, CUBIERTA PVC </t>
  </si>
  <si>
    <t>TORNILLO FIJADOR A CORREA DE MADERA 9-15X1 1/2” CON CABEZA HEXAGONAL, ARANDELA Y BANDA DE NEOPRENO</t>
  </si>
  <si>
    <t xml:space="preserve">TEJA CABALLETE BOGOTANA </t>
  </si>
  <si>
    <t>CABALLETE ONDULADO</t>
  </si>
  <si>
    <t>CABALLETE FIJO</t>
  </si>
  <si>
    <t>CABALLETE ARTICULADO SUPERIOR</t>
  </si>
  <si>
    <t>CABALLETE DE VENTILACIÓN</t>
  </si>
  <si>
    <t>UNIÓN CABALLETE LIMATESAS</t>
  </si>
  <si>
    <t xml:space="preserve">TERMINAL LATERAL PLANO DE CUMBRERA PVC  DE 3 M COMPATIBLE DIVERSOS SISTEMAS CUBIERTA </t>
  </si>
  <si>
    <t>IMPERMEABILIZACIÓN EN MATERIAL BITUMINOSO (MANTO ASFALTICO)</t>
  </si>
  <si>
    <t>PERFIL EN C 150 MM X 50 MM  2 MM X 6 M</t>
  </si>
  <si>
    <t>PERFIL EN C 220 MM X 80 MM 2 MM X 37,50 KGR. 6M</t>
  </si>
  <si>
    <t>CANAL RAINGO X 3M</t>
  </si>
  <si>
    <t>TORNILLO NEGRO LÁMINA PAN PHILLIPS 6 X 1 PULGADA 6 UNIDADES FIXSER</t>
  </si>
  <si>
    <t>GRIFERÍA LAVAPLATOS MEZCLADOR PISCIS PICO CISNE GRIVAL IGUAL O CALIDAD SUPERIOR.</t>
  </si>
  <si>
    <t>GRIFERÍA PARA LAVAPLATOS SENCILLO PARED PRAKTI GRIVAL IGUAL O CALIDAD SUPERIOR.</t>
  </si>
  <si>
    <t>KIT PARA INSTALACIÓN LAVAPLATOS GRIVAL (INCLUYE: ACOPLE, REJILLA DIÁMETRO 4" CON BAJANTE Y SIFÓN)</t>
  </si>
  <si>
    <t>DILATACIÓN EN BRONCE PC 09</t>
  </si>
  <si>
    <t>FE132</t>
  </si>
  <si>
    <t>CU062</t>
  </si>
  <si>
    <t>TEJA TRASLÚCIDA TIPO ZINC GERFOR- No. 10, INCLUYE  TODOS LOS ACCESORIOS NECESARIOS PARA SU CORRECTA INSTALACIÓN Y FUNCIONAMIENTO</t>
  </si>
  <si>
    <t>TEJA TRASLÚCIDA TIPO ZINC GERFOR- No. 6, INCLUYE  TODOS LOS ACCESORIOS NECESARIOS PARA SU CORRECTA INSTALACIÓN Y FUNCIONAMIENTO</t>
  </si>
  <si>
    <t>CU063</t>
  </si>
  <si>
    <t>CR006</t>
  </si>
  <si>
    <t xml:space="preserve">CERRADURA PICO LORO DOBLE CROMADA PARA PUERTA O VENTANA CORREDIZA YALE </t>
  </si>
  <si>
    <t>VE004</t>
  </si>
  <si>
    <t>BLOQUE HUECO DE VIDRIO INCOLORO 190X190X80MM</t>
  </si>
  <si>
    <t>BLOQUE VIDRIO INCOLORO</t>
  </si>
  <si>
    <t>VIDRIO LAMINADO 3+3MM INCOLORO</t>
  </si>
  <si>
    <t>VE005</t>
  </si>
  <si>
    <t>VIDRIO LAMINADO 3+3 MM</t>
  </si>
  <si>
    <t>CU064</t>
  </si>
  <si>
    <t>TEJA TRASLÚCIDA  POLICARBONATO No. 6 183X920MM</t>
  </si>
  <si>
    <t>DEMOLICIÓN MESÓN COCINA (INCLUYE RETIRO)</t>
  </si>
  <si>
    <t>MAMPOSTERÍA PARA MURO DIVISORIO BLOQUE ESTRIADO  No 5.</t>
  </si>
  <si>
    <t>REGATAS (CORTE CON DISCO SOBRE MAMPOSTERÍA EN AMBOS LADOS) + RESANE</t>
  </si>
  <si>
    <t>Sub</t>
  </si>
  <si>
    <t>DESCRIPCIÓN</t>
  </si>
  <si>
    <t>Código APU</t>
  </si>
  <si>
    <t>DATOS GENERALES</t>
  </si>
  <si>
    <t>MURO EN LADRILLO PORTANTE (ESTRUCTURAL) E= 14.5 cm</t>
  </si>
  <si>
    <t>PAÑETE  BAJO PLACA 1:4</t>
  </si>
  <si>
    <t>DEMOLICIÓN PLACA CONTRAPISO HASTA 15 CM (INCLUYE RETIRO)</t>
  </si>
  <si>
    <t>1,1</t>
  </si>
  <si>
    <t>1,4</t>
  </si>
  <si>
    <t>1,5</t>
  </si>
  <si>
    <t>1,6</t>
  </si>
  <si>
    <t>1,7</t>
  </si>
  <si>
    <t>1,8</t>
  </si>
  <si>
    <t>1,9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</si>
  <si>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</si>
  <si>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</si>
  <si>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</si>
  <si>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</si>
  <si>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</si>
  <si>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</si>
  <si>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</si>
  <si>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</si>
  <si>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</si>
  <si>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</si>
  <si>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</si>
  <si>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</si>
  <si>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</si>
  <si>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</si>
  <si>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</si>
  <si>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</si>
  <si>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</si>
  <si>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</si>
  <si>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</si>
  <si>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</si>
  <si>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</si>
  <si>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</si>
  <si>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</si>
  <si>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</si>
  <si>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</si>
  <si>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</si>
  <si>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</si>
  <si>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</si>
  <si>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</si>
  <si>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</si>
  <si>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</si>
  <si>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</si>
  <si>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</si>
  <si>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</si>
  <si>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</si>
  <si>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</si>
  <si>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</si>
  <si>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</si>
  <si>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</si>
  <si>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</si>
  <si>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</si>
  <si>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</si>
  <si>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</si>
  <si>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</si>
  <si>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2,1</t>
  </si>
  <si>
    <t>2,2</t>
  </si>
  <si>
    <t>2,3</t>
  </si>
  <si>
    <t>2,4</t>
  </si>
  <si>
    <t>2,5</t>
  </si>
  <si>
    <t>2,6</t>
  </si>
  <si>
    <t>2,7</t>
  </si>
  <si>
    <t>2,8</t>
  </si>
  <si>
    <t>2,9</t>
  </si>
  <si>
    <t>2,10</t>
  </si>
  <si>
    <t>2,11</t>
  </si>
  <si>
    <t>2,12</t>
  </si>
  <si>
    <t>2,13</t>
  </si>
  <si>
    <t>2,14</t>
  </si>
  <si>
    <t>2,15</t>
  </si>
  <si>
    <t>2,16</t>
  </si>
  <si>
    <t>2,17</t>
  </si>
  <si>
    <t>2,18</t>
  </si>
  <si>
    <t>2,19</t>
  </si>
  <si>
    <t>2,20</t>
  </si>
  <si>
    <t>3,1</t>
  </si>
  <si>
    <t>3,2</t>
  </si>
  <si>
    <t>3,3</t>
  </si>
  <si>
    <t>3,4</t>
  </si>
  <si>
    <t>3,5</t>
  </si>
  <si>
    <t>4,1</t>
  </si>
  <si>
    <t>4,2</t>
  </si>
  <si>
    <t>4,3</t>
  </si>
  <si>
    <t>4,4</t>
  </si>
  <si>
    <t>4,5</t>
  </si>
  <si>
    <t>4,6</t>
  </si>
  <si>
    <t>4,7</t>
  </si>
  <si>
    <t>4,8</t>
  </si>
  <si>
    <t>4,9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</si>
  <si>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</si>
  <si>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</si>
  <si>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</si>
  <si>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</si>
  <si>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</si>
  <si>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</si>
  <si>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</si>
  <si>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</si>
  <si>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</si>
  <si>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</si>
  <si>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</si>
  <si>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</si>
  <si>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</si>
  <si>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</si>
  <si>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</si>
  <si>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</si>
  <si>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</si>
  <si>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</si>
  <si>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</si>
  <si>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</si>
  <si>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</si>
  <si>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</si>
  <si>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</si>
  <si>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</si>
  <si>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</si>
  <si>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</si>
  <si>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</si>
  <si>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</si>
  <si>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</si>
  <si>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</si>
  <si>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</si>
  <si>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</si>
  <si>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</si>
  <si>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</si>
  <si>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</si>
  <si>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</si>
  <si>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</si>
  <si>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</si>
  <si>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</si>
  <si>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</si>
  <si>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</si>
  <si>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</si>
  <si>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</si>
  <si>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5,2</t>
  </si>
  <si>
    <t>6,10</t>
  </si>
  <si>
    <t>6,20</t>
  </si>
  <si>
    <t>8,10</t>
  </si>
  <si>
    <t>8,20</t>
  </si>
  <si>
    <t>9,10</t>
  </si>
  <si>
    <t>9,20</t>
  </si>
  <si>
    <t>9,30</t>
  </si>
  <si>
    <t>9,40</t>
  </si>
  <si>
    <t>10,10</t>
  </si>
  <si>
    <t>11,10</t>
  </si>
  <si>
    <t>12,20</t>
  </si>
  <si>
    <t>12,10</t>
  </si>
  <si>
    <t>17,10</t>
  </si>
  <si>
    <t>LARGO</t>
  </si>
  <si>
    <t xml:space="preserve">ANCHO </t>
  </si>
  <si>
    <t>ALTO</t>
  </si>
  <si>
    <t>TOTAL ACUMULADO</t>
  </si>
  <si>
    <t>LOCALIZACIÓN</t>
  </si>
  <si>
    <t>ITEM</t>
  </si>
  <si>
    <t>COD. APU</t>
  </si>
  <si>
    <t>TOTAL CANTIDAD</t>
  </si>
  <si>
    <t>Cédula:</t>
  </si>
  <si>
    <t>DIMENSIONES (m)</t>
  </si>
  <si>
    <t>Fecha:</t>
  </si>
  <si>
    <t>DISTANCIADORES EN CRUCETA PARA ENCHAPE 2MM</t>
  </si>
  <si>
    <t>Vr. TOTAL</t>
  </si>
  <si>
    <t>DESMONTE Y LAVADA DE TEJA DE BARRO</t>
  </si>
  <si>
    <t>4,53</t>
  </si>
  <si>
    <t xml:space="preserve">FERRETERIA </t>
  </si>
  <si>
    <t>LAVAPLATOS DE EMPOTRAR EN ACERO INOXIDABLE PARA GRIFERÍA MONO CONTROL HUECO PARA CANASTILLA DE 4 PULGADAS. CON UN ORIFICIO.  (INCLUYE CANASTILLA Y KIT DE INSTALACIÓN: ACOPLE, REJILLA DIÁMETRO 4" CON BAJANTE Y SIFÓN).</t>
  </si>
  <si>
    <t>LAVAPLATOS VITAL 0.62 M X 0.48 M. SOCODA, IGUAL O CALIDAD SUPERIOR. SIMILAR. ACERO INOXIDABLE. CON ORIFICIO PARA UNA CANASTILLA DE 4 PULGADAS. CON DOS ORIFICIOS PARA MEZCLADOR. (INCLUYE CANASTILLA Y KIT DE INSTALACIÓN: ACOPLE, REJILLA DIÁMETRO 4" CON BAJANTE Y SIFÓN). IGUAL O SUPERIOR CALIDAD.</t>
  </si>
  <si>
    <t>FE133</t>
  </si>
  <si>
    <t>COMBO PUERTA EN MADERA ENTAMBORADA DE 80 CM, CON ALTURA ENTRE 180 CM Y 200 CM + MARCO + CERRADURA + BISAGRA LÍNEA BALBOA O EQUIVALENTE DE  IGUAL O SUPERIOR CALIDAD.</t>
  </si>
  <si>
    <t>MARCOS PARA PUERTAS DE 10 CM X 3 CM, CON ALTURA HASTA 210 CM CABEZAL 60 CM - 70 CM - 80 CM - 90 CM (CEDRO)</t>
  </si>
  <si>
    <t xml:space="preserve">DEMOLICIÓN MUROS DE E= 0.12 M A 0.15 M EN MAMPOSTERÍA EN BLOQUE (INCLUYE RETIRO) </t>
  </si>
  <si>
    <t>DEMOLICIÓN MUROS DE E=0.20 M EN MAMPOSTERÍA EN BLOQUE (INCLUYE RETIRO)</t>
  </si>
  <si>
    <t>DEMOLICIÓN PLACA ENTREPISO MACIZA HASTA E= 0.30 M  (INCLUYE RETIRO)</t>
  </si>
  <si>
    <t>DEMOLICIÓN PLACA ENTREPISO MACIZA HASTA E= 0.15 M  (INCLUYE RETIRO)</t>
  </si>
  <si>
    <t>DEMOLICIÓN PLACA ENTREPISO MACIZA HASTA E= 0.10 M  (INCLUYE RETIRO)</t>
  </si>
  <si>
    <t xml:space="preserve">TANQUE DE DISTRIBUCIÓN CAP.  1.000 L, EN PVC  </t>
  </si>
  <si>
    <t xml:space="preserve">TANQUE DE DISTRIBUCIÓN CAP.  500 L, EN PVC </t>
  </si>
  <si>
    <t xml:space="preserve">TANQUE DE DISTRIBUCIÓN CAP.  250 L, EN PVC  </t>
  </si>
  <si>
    <t>AC036</t>
  </si>
  <si>
    <t>VARILLA G-60 1/2 X6 M</t>
  </si>
  <si>
    <t>REJILLAS SIFON CUADRADA 20X20 CM</t>
  </si>
  <si>
    <t>BAJANTE A.LL. TUBERÍA PVC 4" (INCLUYE ACCESORIOS)</t>
  </si>
  <si>
    <t>DEMOLICIÓN CAJA DE INSPECCIÓN DE 0.60 M X 0.60 M HASTA 1.00 M (INCLUYE RETIRO)</t>
  </si>
  <si>
    <t>DEMOLICIÓN CAJA DE INSPECCIÓN DE 0.80 M X 0.80 M  HASTA 1.00 M (INCLUYE RETIRO)</t>
  </si>
  <si>
    <t>DEMOLICIÓN CAJA DE INSPECCIÓN DE 1.00 M  X 1.00 M   HASTA  1.00 M DE ALTURA  (INCLUYE RETIRO)</t>
  </si>
  <si>
    <t>DEMOLICIÓN MUROS EN MAMPOSTERÍA LADRILLO TOLETE DE E= 0.12 M  A 0.15 M (INCLUYE RETIRO)</t>
  </si>
  <si>
    <t xml:space="preserve">SUMINISTRO E INSTALACIÓN ANCLAJE DE 3/8" ESTRUCTURAL, LONGITUD MÍNIMA = 0,30 M, INCLUYE PERFORACIÓN, LIMPIEZA E INYECCIÓN APLICACIÓN EPÓXICO E INCRUSTACIÓN DE LA VARILLA. </t>
  </si>
  <si>
    <t xml:space="preserve">REFUERZOS MALLA ELECTROSOLDADA M-159 (XX-158). INCLUYE CORTE, FIGURADO Y FIJACIÓN DE DISTANCIADORES. </t>
  </si>
  <si>
    <t>SUB- CO014</t>
  </si>
  <si>
    <t>SUB- CO007</t>
  </si>
  <si>
    <t>SUB- CO005</t>
  </si>
  <si>
    <t>SUB- CO003</t>
  </si>
  <si>
    <t>ENCHAPE PISO PARED POR ML (FORMATO IGUAL AL UTILIZADO SUPERFICIE GENERAL POR ÁREA INTEVENIDA)</t>
  </si>
  <si>
    <t>GRAVA N. 7 - 1/2"</t>
  </si>
  <si>
    <t>MORTERO 1:6 (HECHO EN OBRA)</t>
  </si>
  <si>
    <t>DEMOLICIÓN MUROS DE E=0.20 M EN MAMPOSTERÍA EN LADRILLO TOLETE (INCLUYE RETIRO)</t>
  </si>
  <si>
    <t>DEMOLICIÓN MUROS EN MAMPOSTERÍA LADRILLO TOLETE E= 0.35 M (INCLUYE RETIRO)</t>
  </si>
  <si>
    <t>SUB-BL025</t>
  </si>
  <si>
    <t>CAJA DE INSPECCIÓN 1.00 M X 1.00 M X 1.00 M  INCLUYE EXCAVACIÓN Y TAPA</t>
  </si>
  <si>
    <t>LIJA PABMERIL PLIEGO 9"X11"</t>
  </si>
  <si>
    <t>PISO PARA EXTERIORES REF.: PISO LAVRA 2, RESISTENCIA AL DESLIZAMIENTO 33.8 CM X 33.8 CM (COLOR A ELEGIR: BEIGE O GRIS), TRÁFICO COMERCIAL MODERADO, IGUAL O CALIDAD SUPERIOR. GARANTÍA 10 AÑOS.</t>
  </si>
  <si>
    <t>PISO PARA EXTERIORES REF.: PISO BARITA ARD DE ALTA RESISTENCIA AL DESLIZAMIENTO 33.8 CM X 33.8 CM, TRÁFICO COMERCIAL MODERADO. GARANTÍA 10 AÑOS.</t>
  </si>
  <si>
    <t>GUARDAESCOBA PARA EXTERIORES REF.: PISO LAVRA 2, RESISTENCIA AL DESLIZAMIENTO 33.8 CM X 33.8 CM,  (COLOR A ELEGIR: BEIGE O GRIS) H=7CM, IGUAL O CALIDAD SUPERIOR. TRÁFICO COMERCIAL MODERADO. GARANTÍA 10 AÑOS.</t>
  </si>
  <si>
    <t>PUERTA EN LÁMINA COLD ROLLED CAL.16 DE 0.80 Y 1.00 M ANCHO</t>
  </si>
  <si>
    <t>DESMONTE ESTRUCTURA PORTANTE DE CUBIERTA  METÁLICA (INCLUYE RETIRO)</t>
  </si>
  <si>
    <t>DESMONTE ESTRUCTURA SECUNDARIA (SISTEMA DE CORREAS) DE CUBIERTA EN MADERA (INCLUYE RETIRO)</t>
  </si>
  <si>
    <t>DESMONTE DE ESTRUCTURA PORTANTE PRINCIPAL (INTEGRAL) DE CUBIERTA EN MADERA (INCLUYE RETIRO)</t>
  </si>
  <si>
    <t>ACCESORIO  GALVANIZADO PARA SALIDA A.LL CANAL METÁLICA DIAMETRO 4" X 3"</t>
  </si>
  <si>
    <t>ACCESORIO  GALVANIZADO PARA SALIDA A.LL CANAL METÁLICA DIAMETRO 4" X 4" o 3" X 3"</t>
  </si>
  <si>
    <t>6,27</t>
  </si>
  <si>
    <t>6,28</t>
  </si>
  <si>
    <t>6,29</t>
  </si>
  <si>
    <t>6,30</t>
  </si>
  <si>
    <t>6,31</t>
  </si>
  <si>
    <t xml:space="preserve">PAÑETE + FILOS, LISO 1:4  HASTA 30 CM             </t>
  </si>
  <si>
    <t>DEMOLICIÓN PAÑETE  (INCLUYE RETIRO)</t>
  </si>
  <si>
    <t xml:space="preserve">DEMOLICIÓN COLUMNAS Y VIGAS (INCLUYE RETIRO)  </t>
  </si>
  <si>
    <t>REGISTRO RED WHITE DE ½"</t>
  </si>
  <si>
    <t>MOVIMIENTO DE ENSERES, RETIRO Y REINSTALACIÓN, DESMONTES Y MONTAJE DE MUEBLES</t>
  </si>
  <si>
    <t>ACOPLE 1/2" X 1/2 40 CM PLÁSTICO  GRIVAL DE SUPERIOR CALIDAD.</t>
  </si>
  <si>
    <t>15,4</t>
  </si>
  <si>
    <t>GRIFERÍA LAVAPLATOS GALAXIA SENCILLA PICO CISNE GRIVAL IGUAL O CALIDAD SUPERIOR.  MONOCONTROL.</t>
  </si>
  <si>
    <t>GRIFERÍA PARA LAVAPLATOS GALAXIA  GRIVAL IGUAL O CALIDAD SUPERIOR. MEZCLADOR</t>
  </si>
  <si>
    <t>15,7</t>
  </si>
  <si>
    <t>15,8</t>
  </si>
  <si>
    <t>REGISTRO DUCHA HELVETIA GRICOL IGUAL O CALIDAD SUPERIOR</t>
  </si>
  <si>
    <t>AP025</t>
  </si>
  <si>
    <t>RE105</t>
  </si>
  <si>
    <t>TEE REDUCIDA 3/4 X 1/2 PRESIÓN</t>
  </si>
  <si>
    <t>TEJA TRASLÚCIDA O NO TRASLÚCIDA P7 No. 6, INCLUYE  TODOS LOS ACCESORIOS NECESARIOS PARA SU CORRECTA INSTALACIÓN Y FUNCIONAMIENTO</t>
  </si>
  <si>
    <t>GRIFERÍA PARA LAVAPLATOS SENCILLO GALAXIA PICO CISNE GRIVAL IGUAL O CALIDAD SUPERIOR. MONOCONTROL</t>
  </si>
  <si>
    <t>BL026</t>
  </si>
  <si>
    <t>LAMINA RESISTENTE A LA HUMEDAD (RH) 1/2" DE 1,22 M X 2,44 M GYPLAC</t>
  </si>
  <si>
    <t>BL027</t>
  </si>
  <si>
    <t>PANEL EN DRY WALL PARA ZONAS HÚMEDAS</t>
  </si>
  <si>
    <t xml:space="preserve">PANEL PARA DIVISORIO EN DRYWALL </t>
  </si>
  <si>
    <t>LAMINA  DE YESO ESTANDAR PARA PANELES DIVISORIOS 1/2" 2.44 M x 1.22 M</t>
  </si>
  <si>
    <t>8,11</t>
  </si>
  <si>
    <t>PANEL EN DRY WALL PARA ZONAS EXTERIORES</t>
  </si>
  <si>
    <t>LAMINA DE YESO EXTERIOR GLASS REY 1/2" DE 1,22 M X 2,44 M</t>
  </si>
  <si>
    <t xml:space="preserve">ELEMENTO METÁLICO PARA FLANCHE, ELEMENTO DE CUMBRERA O REMATE LATERAL PARA CUBIERTA EN ACERO GALVANIZADO DE 0,42 M DE DESARROLLO,   LÁMINA CALIBRE 16. FIJACIÓN A MURO MEDIANTE SISTEMA DE REGATA Y/O CON SISTEMA DE TORNILLO AUTOPERFORANTE Y SELLE CON MORTERO IMPERMEABILIZADO 1:3 SEGÚN EL USO.  </t>
  </si>
  <si>
    <t xml:space="preserve">SOPORTE METÁLICO PARA CORREAS METÁLICAS </t>
  </si>
  <si>
    <t>FE134</t>
  </si>
  <si>
    <t>SOPORTE EN PLATINA PARA CORREA METALICA (ZAPATO)</t>
  </si>
  <si>
    <t>FE135</t>
  </si>
  <si>
    <t xml:space="preserve">TORNILLO DE 2 1/2 X 1/2 </t>
  </si>
  <si>
    <t>FE136</t>
  </si>
  <si>
    <t>6,25</t>
  </si>
  <si>
    <t>6,26</t>
  </si>
  <si>
    <t>6,32</t>
  </si>
  <si>
    <t>8,12</t>
  </si>
  <si>
    <t>8,13</t>
  </si>
  <si>
    <t>8,14</t>
  </si>
  <si>
    <t>8,15</t>
  </si>
  <si>
    <t>8,16</t>
  </si>
  <si>
    <t>8,17</t>
  </si>
  <si>
    <t>8,18</t>
  </si>
  <si>
    <t>8,19</t>
  </si>
  <si>
    <t>8,21</t>
  </si>
  <si>
    <t>8,22</t>
  </si>
  <si>
    <t>CANAL LÁMINA GALVANIZADA CALIBRE 16 DESARROLLO  0.75 M</t>
  </si>
  <si>
    <t>DEMOLICIÓN BALDOSA DE PISO HASTA E= 0.02 M, INCLUYE GUARDAESCOBA (INCLUYE RETIRO)</t>
  </si>
  <si>
    <t>DEMOLICIÓN BALDOSA DE PISO HASTA E=0.04 M, INCLUYE GUARDAESCOBA (INCLUYE RETIRO)</t>
  </si>
  <si>
    <t>SIKADUR 32 PRIMER O IGUAL O SUPERIOR CALIDAD</t>
  </si>
  <si>
    <t>VENTANA CORREDIZA 1.2 X 1.2 3MM EN ALUMINIO + VIDRIO</t>
  </si>
  <si>
    <t>VENTANA CORREDIZA 0.6X0.4 3MM EN ALUMINIO + VIDRIO</t>
  </si>
  <si>
    <t>ESTRUCTURA EN PERFIL EN TUBO RECTANGULAR CALIBRE 18  DE 160 MM X 60MM  (LUCES HASTA 3,5 M, INCLUYE ÁREA DE APOYO), APLICA INCLUSO EN CASO DE CUBIERTA EN FIBROCEMENTO EXISTENTE. INCLUYE ANTICORROSIVO.</t>
  </si>
  <si>
    <t>ESTRUCTURA PERFIL EN TUBO RECTANGULAR 80 MM X 40 MM CALIBRE 16 (PARA CUBIERTA METÁLICA). INCLUYE ANTICORROSIVO DOS CAPAS.</t>
  </si>
  <si>
    <t xml:space="preserve">TORNILLO PARA MADERA 2” No.9 </t>
  </si>
  <si>
    <t>PASAMANOS 7 CM ANCHO X 3 CM DE ESPESOR 2,50 M DE LARGO  PERAL CBL.</t>
  </si>
  <si>
    <t xml:space="preserve">PASAMANOS EN MADERA 7 CM X 3 CM </t>
  </si>
  <si>
    <t>6,33</t>
  </si>
  <si>
    <t>XYPEX MORTERO CONCENTRADO- GRIS</t>
  </si>
  <si>
    <t>BAJANTE A.LL. TUBERÍA PVC 3" (INCLUYE ACCESORIOS)</t>
  </si>
  <si>
    <t>LADRILLO TOLETE  COMÚN REC.20X10X6</t>
  </si>
  <si>
    <t xml:space="preserve">MURO EN TOLETE RECOCIDO DE E=0.10 M  </t>
  </si>
  <si>
    <t>MAMPOSTERÍA EN LADRILLO TOLETE COMÚN DE E=0.12 M</t>
  </si>
  <si>
    <t>MAMPOSTERÍA EN BLOQUE No. 4, ALTURA HASTA 0.30 M (CULATAS Y DEMÁS ACTIVIDADES POR M)</t>
  </si>
  <si>
    <t>SUMINISTRO E INSTALACIÓN SIFÓN EN PVC PAVCO DE DIAMETRO 2"</t>
  </si>
  <si>
    <t>RE106</t>
  </si>
  <si>
    <t>SIFÓN PVC PAVCO DE 2"</t>
  </si>
  <si>
    <t>SUMINISTRO E INSTALACIÓN SIFÓN EN PVC PAVCO DE DIAMETRO 3"</t>
  </si>
  <si>
    <t>SIFÓN PVC PAVCO DE 3"</t>
  </si>
  <si>
    <t>SUMINISTRO E INSTALACIÓN SIFÓN EN PVC PAVCO DE DIAMETRO 4"</t>
  </si>
  <si>
    <t>RE107</t>
  </si>
  <si>
    <t>RE108</t>
  </si>
  <si>
    <t>SIFÓN PVC PAVCO DE 4"</t>
  </si>
  <si>
    <t>LADRILLO TOLETE  COMÚN REC.20X9X6 CM</t>
  </si>
  <si>
    <t xml:space="preserve">ALISTADO DE PISOS CON MORTERO  1:4 H=4 CM </t>
  </si>
  <si>
    <t xml:space="preserve">BAJANTE DE 12 X 6 CM, EN LÁMINA GALVANIZADA CAL 26 </t>
  </si>
  <si>
    <t>CIELO RASO EN LISTÓN DE MADERA PINO MACHIHEMBRADO 10 X 320 X 1.27 CM</t>
  </si>
  <si>
    <t>MAMPOSTERÍA EN LADRILLO PRENSADO LIVIANO DE 0.24 X 0.12 X 0.06 A LA VISTA E=0.12 M</t>
  </si>
  <si>
    <t>MAMPOSTERÍA EN LADRILLO PRENSADO LIVIANO DE 0.24 X 0.12 X 0.06  HASTA 0.30CM A LA VISTA E=0.12 M</t>
  </si>
  <si>
    <t xml:space="preserve">MURO EN TOLETE RECOCIDO DE 0.10 M HASTA ALTURA 0.30 M  </t>
  </si>
  <si>
    <t>DESMONTE LAVAMANOS O SANITARIO
(INCLUYE RETIRO DE SOBRANTES)</t>
  </si>
  <si>
    <t>DEMOLICIÓN MUROS E=0.25 M EN MAMPOSTERÍA EN BLOQUE (INCLUYE RETIRO)</t>
  </si>
  <si>
    <t>DESMONTAR Y ALMACENAR PISOS EN TABLÓN DE GRES (ALMACENAMIENTO EN SITIO)</t>
  </si>
  <si>
    <t>DESMONTAR Y ALMACENAR PISOS EN PIEDRA (ALMACENAMIENTO EN SITIO)</t>
  </si>
  <si>
    <t>BASE CONCRETO POBRE E= 0.05</t>
  </si>
  <si>
    <t>ACERO DE REFUERZO DE 37.000 PSI. INCLUYE CORTE, FIGURADO Y FIJACIÓN DE DISTANCIADORES</t>
  </si>
  <si>
    <t>CAJA DE INSPECCIÓN 0.60 M X 0.60 M X 0.40  M  INCLUYE EXCAVACIÓN Y TAPA</t>
  </si>
  <si>
    <t>CAJA DE INSPECCIÓN 0.60 M X 0.60 M X 0.60  M  INCLUYE EXCAVACIÓN Y TAPA</t>
  </si>
  <si>
    <t>CAJA DE INSPECCIÓN 0.80 M X 0.80 M X 0.80  M  INCLUYE EXCAVACIÓN Y TAPA</t>
  </si>
  <si>
    <t>REJILLA PLÁSTICA SOSCO 3X2</t>
  </si>
  <si>
    <t>REJILLA SIFON REDONDA 1/2"</t>
  </si>
  <si>
    <t>BORDILLO POCETA DUCHA DE 0.125 M  X 0.09 M  EN LADRILLO RECOCIDO. (INCLUYE MATERIALES Y MANO DE OBRA).</t>
  </si>
  <si>
    <t>PAÑETE LISO IMPERMEABILIZADO INTEGRALMENTE 1:3 E= 2 CM</t>
  </si>
  <si>
    <t>FILOS Y DILATACIONES  EN MORTERO 1:3</t>
  </si>
  <si>
    <t>PISO EN CERÁMICA REF.: CERÁMICA ITALIA, LÍNEA TROYANO BLANCO 31.5 CM X 31.5 CM, TRÁFICO 4, IGUAL O CALIDAD SUPERIOR. GARANTÍA 10 AÑOS.</t>
  </si>
  <si>
    <t>PISO EN CERÁMICA REF.: CERÁMICA ITALIA, LÍNEA DIETRO GRIS 31.5 CM X 31.5 CM, TRÁFICO 4,  IGUAL O CALIDAD SUPERIOR. GARANTÍA 10 AÑOS.</t>
  </si>
  <si>
    <t>PISO EN CERÁMICA REF.: CORONA, LÍNEA MIKONOS ARD 33.8 CM X 33.8 CM, (COLOR A ELEGIR: AZUL, BEIGE, BLANCO Y GRIS), TRÁFICO RESIDENCIAL GENERAL, TRÁFICO ARD DE ALTA RESISTENCIA AL DESLIZAMIENTO, IGUAL O CALIDAD SUPERIOR. GARANTÍA 10 AÑOS.</t>
  </si>
  <si>
    <t>GUARDAESCOBA EN CERÁMICA REF.: CORONA, LÍNEA MIKONOS ARD 33.8 CM X 33.8 CM, (COLOR A ELEGIR: AZUL, BEIGE, BLANCO Y GRIS), TRÁFICO RESIDENCIAL GENERAL, TRÁFICO ARD DE ALTA RESISTENCIA AL DESLIZAMIENTO, H=7CM, IGUAL O CALIDAD SUPERIOR. GARANTÍA 10 AÑOS.</t>
  </si>
  <si>
    <t>GUARDAESCOBA PARA EXTERIORES REF.: PISO BARITA ARD DE ALTA RESISTENCIA AL DESLIZAMIENTO 33.8 CM X 33.8 CM, H=7 CM, IGUAL O CALIDAD SUPERIOR. TRÁFICO COMERCIAL MODERADO. GARANTÍA 10 AÑOS.</t>
  </si>
  <si>
    <t>LAVAPLATOS DE EMPOTRAR EN ACERO INOXIDABLE DE 60 CM X 40 CM VITAL IGUAL O CALIDAD SUPERIOR, CON HUECO PARA CANASTILLA DE 4 PULGADAS. SIN ORIFICIO. PARA GRIFERÍA DE PARED. (INCLUYE CANASTILLA Y KIT DE INSTALACIÓN: ACOPLE, REJILLA DIÁMETRO 4" CON BAJANTE Y SIFÓN).</t>
  </si>
  <si>
    <t xml:space="preserve">SIFÓN EN P. TRAMPA QUE RETIENE OLORES Y RESIDUOS. </t>
  </si>
  <si>
    <t>DISTANCIADORES EN T Y EN X PARA BLOQUES DE VIDRIO</t>
  </si>
  <si>
    <t>CERRADURA PUERTA INTERNA PARA ALCOBA DE BOLA SATÍN ANTIQUE FIXSER. IGUAL CALIDAD O SUPERIOR. (NO INCLUYE ACCESORIOS)</t>
  </si>
  <si>
    <t>CERRADURA PUERTA INTERNA PARA ALCOBA DE BOLA SATÍN ANTIQUE FIXSER. IGUAL O CALIDAD SUPERIOR. (INCLUYE ACCESORIOS).</t>
  </si>
  <si>
    <t>CERRADURA BAÑO BOLA SATIN FIXSER IGUAL O CALIDAD SUPERIOR. (INCLUYE ACCESORIOS).</t>
  </si>
  <si>
    <t>DEMOLICIÓN PLACA ALIGERADA HASTA E= 0.15 M (INCLUYE RETIRO)</t>
  </si>
  <si>
    <t>DEMOLICIÓN PLACA ALIGERADA HASTA E= 0.30 M (INCLUYE RETIRO)</t>
  </si>
  <si>
    <t>CERRADURA PICO DE LORO DOBLE NIQUELADA, CILINDRO 16, PARA VENTANA O PUERTA CORREDIZA, REF: YALE, DE IGUAL O DE SUPERIOR CALIDAD.</t>
  </si>
  <si>
    <t>RE-VENTILACIÓN DE 3" X  2”</t>
  </si>
  <si>
    <t>TEJA ARQUITECTÓNICA ACESCO O SIMILAR 73 CM  X 3,  INCLUYE  TODOS LOS ACCESORIOS NECESARIOS PARA SU CORRECTA INSTALACIÓN Y FUNCIONAMIENTO. DISTANCIA MÁXIMA ENTRE CORREAS = 1.70 M</t>
  </si>
  <si>
    <t>TORNILLO AUTOPERFORANTE 10-16X3/4, CABEZA HEXAGONALPARA CANALETA 90</t>
  </si>
  <si>
    <t xml:space="preserve">TEJA TRASLÚCIDA  POLICARBONATO No. 10 3,05 X 0,92 </t>
  </si>
  <si>
    <t>TEJA POLICARBONATO No. 10, INCLUYE TODOS LOS ACCESORIOS NECESARIOS PARA SU CORRECTA INSTALACIÓN Y FUNCIONAMIENTO</t>
  </si>
  <si>
    <t>TEJA POLICARBONATO No. 6, INCLUYE TODOS LOS ACCESORIOS NECESARIOS PARA SU CORRECTA INSTALACIÓN Y FUNCIONAMIENTO</t>
  </si>
  <si>
    <t>ENCHAPE CERÁMICO PISO O PARED, SUPERFICIE EXCLUSIVA (HASTA 0.25 M DE ANCHO)</t>
  </si>
  <si>
    <t xml:space="preserve">DILATACIÓN EN BRONCE </t>
  </si>
  <si>
    <t>GUARDAESCOBA MADERA DE ALTURA 8 CM</t>
  </si>
  <si>
    <t>TRATAMIENTO EN XYPEX PARA SUPERFICIES EN MORTERO O EN CONCRETOS</t>
  </si>
  <si>
    <t xml:space="preserve">PAÑETE 1:5 DE ESPESOR 1.3 CM SOBRE SUPERFICIES EN CONCRETO  </t>
  </si>
  <si>
    <t xml:space="preserve">PAÑETE 1:3 DE ESPESOR 1.3 CM SOBRE SUPERFICIES  EN CONCRETO           </t>
  </si>
  <si>
    <t>INMUNIZANTE BRONCO O SIKA PRESENTACIÓN 3 KG</t>
  </si>
  <si>
    <t>INMUNIZACIÓN  ESTRUCTURA MADERA  REF. BRONCO O SIKA O EQUIVALENTE. IGUAL O SUPERIOR CALIDAD.</t>
  </si>
  <si>
    <t>ALISTADO DE PISOS CON MORTERO IMPERMEABILIZADO INTEGRALMENTE PARA CUBIERTAS Y TERRAZAS 1:4 H=4 CM PROMEDIO ALISTADO + PENDIENTADO</t>
  </si>
  <si>
    <t>PUERTA EN MADERA ENTAMBORADA 60 Y 70 CM CON ALTURA ENTRE 180 CM Y 200 CM. TIPO INTERDOORS LÍNEA ESTAMBUL O EQUIVALENTE.  IGUAL O SUPERIOR CALIDAD. INCLUYE MARCO Y ACCESORIOS.</t>
  </si>
  <si>
    <t>PUERTA EN MADERA ENTAMBORADA 80 Y 90 CM CON ALTURA ENTRE 180 CM Y 200 CM. TIPO INTERDOORS LÍNEA ESTAMBUL O EQUIVALENTE.  IGUAL O SUPERIOR CALIDAD.  INCLUYE MARCO Y ACCESORIOS.</t>
  </si>
  <si>
    <t>HOJA PUERTA PIZANO 60 CM - 80 CM CON ALTURA ENTRE 1.80 M Y 2.00 M DE IGUAL CALIDAD O SUPERIOR.</t>
  </si>
  <si>
    <t>MARCO PUERTA LÁMINA  1.00 M</t>
  </si>
  <si>
    <t>PUERTA EN LÁMINA COLD ROLLED CAL.16 DE 0.60 Y 0.70 M ANCHO</t>
  </si>
  <si>
    <t>LAVAMANOS CON PEDESTAL ACUACER COLOR BLANCO CORONA, EQUIVALENTE O CALIDAD SUPERIOR. (INCLUYE GRIFERÍA, SIFÓN, DESAGÜE, ACOPLE).</t>
  </si>
  <si>
    <t>PERFIL EN TUBO RECTANGULAR 50 MM X 50 MM CALIBRE 16 CON ANTICORROSIVO</t>
  </si>
  <si>
    <t>REMATES EN TOLETE RECOCIDO DE 0,12 H=0.37  M</t>
  </si>
  <si>
    <t xml:space="preserve">TEJA DE BARRO, INCLUYE LOS ACCESORIOS NECESARIOS PARA SU CORRECTA INSTALACIÓN Y FUNCIONAMIENTO </t>
  </si>
  <si>
    <t xml:space="preserve">MURO EN TOLETE RECOCIDO DE 20X10X6 CM </t>
  </si>
  <si>
    <t>RED SUMINISTRO PVC P DE 3/4"</t>
  </si>
  <si>
    <t>BASE ARENA CEMENTO (ACTIVIDADES DE MEJORAMIENTO)</t>
  </si>
  <si>
    <t>GRIFO (REGISTRO) DUCHA HELVETIA GRICOL IGUAL O CALIDAD SUPERIOR</t>
  </si>
  <si>
    <t>PUERTAS VENTANAS LÁMINA EN CORREDERA- NO INCLUYE VIDRIO NI CERRADURA.</t>
  </si>
  <si>
    <t>PAÑETE BAJO PLACA  MALLA CON VENA 1:5</t>
  </si>
  <si>
    <t xml:space="preserve">PAÑETE + FILOS 1:3 SOBRE SUPERFICIES DE ESTRUCTURAS EN CONCRETO  E= 1.3 CM  (VIGAS, COLUMNAS,  DINTELES, CINTAS, ALFAGÍAS O MAMPOSTERÍA)  HASTA 30 CM DE ANCHO             </t>
  </si>
  <si>
    <t>IMPERMEABILIZACIÓN INTEGRAL MORTERO XYPEX. (CUANDO EL MURO SÓLO SE PUEDE IMPERMEABILIZAR POR UNA CARA)</t>
  </si>
  <si>
    <t>MALLA ELECTROSOLDADA ESTÁNDAR. MALLA M-084 2,35 X 6 METROS. INCLUYE CORTE E INSTALACIÓN</t>
  </si>
  <si>
    <t>REJILLAS PISO 0.30 DE ANCHO, ELABORADA EN VARILLA DE 1/2"</t>
  </si>
  <si>
    <t>REJILLAS DE VENTILACION DE 20X20 CM PVC</t>
  </si>
  <si>
    <t>ALISTADO DE PISOS CON MORTERO  1:4 H=8 CM PROMEDIO ALISTADO + PENDIENTADO TERRAZAS</t>
  </si>
  <si>
    <t>VENTANA FIJA EN LÁMINA CALIBRE 18. INCLUYE PISA-VIDRIOS, ALFAJÍA RESPECTIVA EN ACERO (SI APLICA), ANGULO DE 1"X1/8". INCLUYE SOLDADURAS, PERNOS DE ANCLAJES Y COMPLEMENTARIOS, SUMINISTRO, FABRICACIÓN, MONTAJE, ANTICORROSIVO APLICADO EN DOS (2) CAPAS. NO INCLUYE VIDRIO.</t>
  </si>
  <si>
    <t>FE137</t>
  </si>
  <si>
    <t>ÁNGULO GALV.  0.1X0.15 CAL.26X2.44M</t>
  </si>
  <si>
    <t>FE138</t>
  </si>
  <si>
    <t>OMEGA CAL.26 X 2.44 M ROLLADO</t>
  </si>
  <si>
    <t>FE139</t>
  </si>
  <si>
    <t>TABLILLA PARA CIELO RASO  EN PVC</t>
  </si>
  <si>
    <t>RE109</t>
  </si>
  <si>
    <t>SUMINISTRO E INSTALACIÓN CIELO RASO EN TABLILLA PVC</t>
  </si>
  <si>
    <t>DIVISION EN ALUMINIO Y ACRILICO PARA BAÑOS</t>
  </si>
  <si>
    <t>FE140</t>
  </si>
  <si>
    <t>JAMBA EN ALUMINIO</t>
  </si>
  <si>
    <t>CERCO EN ALUMINIO REFORZADO - ECONOMICO</t>
  </si>
  <si>
    <t>PERMATON</t>
  </si>
  <si>
    <t xml:space="preserve">CARRETILLAS BAJAS </t>
  </si>
  <si>
    <t>CARRETILLAS SUPERIORES</t>
  </si>
  <si>
    <t>REMACHES</t>
  </si>
  <si>
    <t>FE141</t>
  </si>
  <si>
    <t>FE142</t>
  </si>
  <si>
    <t>FE143</t>
  </si>
  <si>
    <t>FE144</t>
  </si>
  <si>
    <t>FE145</t>
  </si>
  <si>
    <t>FE146</t>
  </si>
  <si>
    <t>FE147</t>
  </si>
  <si>
    <t>FE148</t>
  </si>
  <si>
    <t>FE149</t>
  </si>
  <si>
    <t>FE150</t>
  </si>
  <si>
    <t>FE151</t>
  </si>
  <si>
    <t>TORNILLO TABLAROCA 8 x 1″</t>
  </si>
  <si>
    <t>SUMINISTRO E INSTALACIÓN DE LA PARCIAL PRINCIPAL DE SALIDA DE MEDIDOR A TABLERO DE CARGA</t>
  </si>
  <si>
    <t>BORDILLO EN CONCRETO A=15 H=25 F'C= 1:2:3.5 PSI PARA UNA RESISTENCIA APROXIMADA DE 3000 PSI, ACABADO A LA VISTA, FORMALETA TABLERO LISO AGLOMERADO E=19MM, TIPO FORMALETA T DE TABLEMAC, CON BORDES ACHAFLANADOS</t>
  </si>
  <si>
    <t xml:space="preserve"> ESMALTE SOBRE MUROS (TRES CAPAS) PARA ZÓCALOS EN MUROS DE FACHADA O INTERIORES QUE YA TIENEN ESTE TRATAMIENTO</t>
  </si>
  <si>
    <t>CHAZOS PARA CARPINTERÍA MADERA DE 8x8x8 CM</t>
  </si>
  <si>
    <t>FE152</t>
  </si>
  <si>
    <t>LÁMINA GALVANIZADA CAL. 18 1.00X 2.00 M</t>
  </si>
  <si>
    <t xml:space="preserve">ABERTURA DE VANO VENTANA. INVOLUCRA ROTURA DE MURO, RETIRO SOBRANTES, ELABORACIÓN RESANES MORTERO 1:3 Y FILOS  </t>
  </si>
  <si>
    <t>PREPARACIÓN SUPERFICIE DE PISO EN CONCRETOS ENDURECIDOS O ESMALTADO (INCLUYE PICADA)</t>
  </si>
  <si>
    <t xml:space="preserve"> VINILO TIPO 1 PARA MURO INTERIOR 3 CAPAS (COLOR A ELEGIR) </t>
  </si>
  <si>
    <t xml:space="preserve"> VINILO TIPO 1 SUPERLAVABLE PARA EXTERIOR  - 3 CAPAS (COLOR BLANCO) </t>
  </si>
  <si>
    <t xml:space="preserve"> VINILO TIPO 1 PARA MURO INTERIOR - 3 CAPAS (COLOR BLANCO)</t>
  </si>
  <si>
    <t xml:space="preserve"> VINILO  TIPO 1 SUPERLAVABLE PARA MURO EXTERIOR - 3 CAPAS (COLOR A ELEGIR)</t>
  </si>
  <si>
    <t>AP026</t>
  </si>
  <si>
    <t>CM018</t>
  </si>
  <si>
    <t>AP027</t>
  </si>
  <si>
    <t>BISAGRA  RECTA ACERO NIQUELADO, PUERTA MUEBLES</t>
  </si>
  <si>
    <t>CM019</t>
  </si>
  <si>
    <t>AP028</t>
  </si>
  <si>
    <t>TAPA CANTO MELAMÍNICO 22mm</t>
  </si>
  <si>
    <t>AP029</t>
  </si>
  <si>
    <t>AP030</t>
  </si>
  <si>
    <t>TOPE MAGNETICO PARA PUERTA LÍNEA VERA</t>
  </si>
  <si>
    <t>PUERTA EN AGLOMERADO ANTIHUMEDAD PARA  MUEBLE BAJO DE COCINA  ANCHO 40 CM CON ACABADO EN LAMINA MELANINA</t>
  </si>
  <si>
    <t>COCINA INTEGRAL 1.80 METROS SIENA HUMO CON 4 FOGONES Y POCETA A LA DERECHA - SOCODA</t>
  </si>
  <si>
    <t>MANIJA MADRID ZAMAC 96 MM FIXSER</t>
  </si>
  <si>
    <t>AP031</t>
  </si>
  <si>
    <t xml:space="preserve">MONTAJE DE APARATOS- LAVAMANOS - SANITARIOS -  LAVAPLATOS - LAVADEROS (NUEVOS O USADOS)
</t>
  </si>
  <si>
    <t xml:space="preserve">COCINA INTEGRAL LINEAL </t>
  </si>
  <si>
    <t>4,54</t>
  </si>
  <si>
    <t>4,55</t>
  </si>
  <si>
    <t>4,56</t>
  </si>
  <si>
    <t>7,3</t>
  </si>
  <si>
    <t>10,19</t>
  </si>
  <si>
    <t>15,9</t>
  </si>
  <si>
    <t>11,12</t>
  </si>
  <si>
    <t>15,10</t>
  </si>
  <si>
    <t>LAVAPLATOS DE SOBREPONER EN ACERO INOXIDABLE DE 60 CM X 40 CM, CON ÁREA DE TRABAJO. LONGITUD TOTAL 1,5 M, VITAL IGUAL O CALIDAD SUPERIOR</t>
  </si>
  <si>
    <t>FE153</t>
  </si>
  <si>
    <t>LAVAPLATOS DE SOBREPONER EN ACERO INOXIDABLE DE 60 CM X 40 CM, CON ÁREA DE TRABAJO. Longitud total 1,5 m VITAL IGUAL O CALIDAD SUPERIOR</t>
  </si>
  <si>
    <t xml:space="preserve">LISTÓN 3X3 CM X2,7 CM </t>
  </si>
  <si>
    <t>REPISA EN ORDINARIO 3.90 X 0.08 X 0.04</t>
  </si>
  <si>
    <t xml:space="preserve">LISTÓN PARA PISO PINO 2 CM X 9,5 CM X 2,9 M ARAUCO </t>
  </si>
  <si>
    <t>VIGA DE SAPAN DE 2,9 X 15 X 8 CM</t>
  </si>
  <si>
    <t>LISTÓN DE MADERA PINO MACHIHEMBRADO 9 mm X 3cm  X3,2 m</t>
  </si>
  <si>
    <t>GUARDAESCOBA SAPAN 8 X 1 CM 2.5M</t>
  </si>
  <si>
    <t>PUERTA PIZANO 0,60 A 0,80 X 2M</t>
  </si>
  <si>
    <t>PARALES CORRIENTE METÁLICOS 2,80 A 3,50 M - TELESCÓPICO INCLUYE CRUCETA</t>
  </si>
  <si>
    <t>FE154</t>
  </si>
  <si>
    <t>TUERCA PARA PERNO DESDE 1/4 HASTA 1" INOXIDABLE</t>
  </si>
  <si>
    <t>ARANDELA PLANA (Ref. VARIAS)</t>
  </si>
  <si>
    <t>BISAGRA COBRE NUDO CABEZA PLANA 3"</t>
  </si>
  <si>
    <t>LIMPIADOR REMOVEDOR PARA PVC Y CPVC (1/4 GAL)</t>
  </si>
  <si>
    <r>
      <t>TORNILLO 1” PUNTA DE BROCA</t>
    </r>
    <r>
      <rPr>
        <sz val="10"/>
        <color rgb="FFFF0000"/>
        <rFont val="Arial Narrow"/>
        <family val="2"/>
      </rPr>
      <t xml:space="preserve"> </t>
    </r>
  </si>
  <si>
    <t xml:space="preserve">TORNILLO 7/16” PUNTA DE BROCA </t>
  </si>
  <si>
    <t xml:space="preserve">CINTA DE PAPEL SUPERCINTA DE 75 m x 50 mm </t>
  </si>
  <si>
    <t xml:space="preserve">OMEGA CAL.26 X 2.44 M ROLLADO </t>
  </si>
  <si>
    <t>JALADERA (Para puerta corredera división baño)</t>
  </si>
  <si>
    <t>ÁNGULO PARA ESCUADRA (División baño)</t>
  </si>
  <si>
    <t xml:space="preserve">XYPEX CONCENTRADO BLANCO </t>
  </si>
  <si>
    <t>LÁMINA ACRÍLICO de 1,2 m x 1,8m  x 2 mm</t>
  </si>
  <si>
    <t xml:space="preserve">TAPA REGISTRO PLASTICA 20 CM X 20 CM </t>
  </si>
  <si>
    <t>TAPA EXTERNA CANAL AMAZONICA</t>
  </si>
  <si>
    <t>TORNILLO PARA MADERA 1” No. 6</t>
  </si>
  <si>
    <t>CARGA FUERTE MAS CLAVO BAJAVEL 5/16"X 1"</t>
  </si>
  <si>
    <t xml:space="preserve">ENCHAPE CERÁMICO PARED COCINA REF.: MACEDONIA BLANCO CORONA, 25 CM X 43 CM, IGUAL O CALIDAD SUPERIOR. GARANTÍA 10 AÑOS. </t>
  </si>
  <si>
    <t xml:space="preserve">ENCHAPE CERÁMICO PARED COCINA REF.: PARED LEON, 25 CM X 35 CM, IGUAL O CALIDAD SUPERIOR. GARANTÍA 10 AÑOS. </t>
  </si>
  <si>
    <t xml:space="preserve">  </t>
  </si>
  <si>
    <t>PIEZA EN MADERA INFERIOR Y SUPERIOR PARA TOPE PUERTAS MUEBLES DE 15 MM X 30 MM  (Llamaremos lazos superiores e inferiores)</t>
  </si>
  <si>
    <t>TORNILLO AUTOPERFORANTE 3/4"</t>
  </si>
  <si>
    <t>RE110</t>
  </si>
  <si>
    <t xml:space="preserve">IMPREGNANTE PARA MADERA </t>
  </si>
  <si>
    <t>BARNEX NOGAL. PRODUCTOS PARA LA PROTECCIÓN Y DECORACIÓN DE MADERAS EN EXTERIORES</t>
  </si>
  <si>
    <t>PASAMANOS MADERA 6X4 ACANALADO PULIDO Y CANTONEADO POR TODAS LAS CARAS</t>
  </si>
  <si>
    <t xml:space="preserve">SOLDADURA PARA CPVC FGG </t>
  </si>
  <si>
    <t xml:space="preserve">SOLDADURA PVC NCT 576 </t>
  </si>
  <si>
    <t>SIKA ANCHORFIX-4 O IGUAL O SUPERIOR CALIDAD</t>
  </si>
  <si>
    <t xml:space="preserve">ÁNGULO GALV. 0.2X0.25 CAL.26X2.44M </t>
  </si>
  <si>
    <t>NIPLE GALVANIZADO 1/2" X 3 CM</t>
  </si>
  <si>
    <t>PLATINA 1-1/4” X  1/4” X 6 M</t>
  </si>
  <si>
    <t>RIEL en aluminio (Para división baño)</t>
  </si>
  <si>
    <t>TUBO PRESION PVC  1 1/2" RDE 21</t>
  </si>
  <si>
    <t>TANQUE COLEMPAQUES 250 LT, PATA Y ACCESORIOS</t>
  </si>
  <si>
    <t>EMBOQUILLADORA (Regla)</t>
  </si>
  <si>
    <t>ANGULO DE 2 1/2 X 2 1/2 X 3/16</t>
  </si>
  <si>
    <t>BLOQUE ESTRUCTURAL TIPO PIEDRA GRIS (10 X 20 X 40 CM)</t>
  </si>
  <si>
    <t>PI020</t>
  </si>
  <si>
    <t>PASO para escalera EN MADERA GRANADILLO  (2,8 CM X  80 CM X 25 CM) CANTONEADA Y PULIDA POR TODAS LAS CARAS</t>
  </si>
  <si>
    <t>VIGA 18 X 8 CM X 2.90 M - ORDINARIO (ALQUILER)</t>
  </si>
  <si>
    <t>FORMALETA MADERA -TABLERO EN MADERA DE 0 ,70 M X 1,4 M (ALQUILER)</t>
  </si>
  <si>
    <t xml:space="preserve">ESTOPA ALGODÓN </t>
  </si>
  <si>
    <t>BOQUILLA</t>
  </si>
  <si>
    <t xml:space="preserve">ACIDO MURIATICO </t>
  </si>
  <si>
    <t>LT</t>
  </si>
  <si>
    <t>SOLDADURA DE ESTAÑO PARA COBRE, LATÓN Y BRONCE</t>
  </si>
  <si>
    <t>DISOLVENTE EPOXICO DISOLVENTE EPOXICO BLER, IGUAL O CALIDAD SUPERIOR</t>
  </si>
  <si>
    <t>EMULSION ASFALTICA SIKA O IGUAL O SUPERIOR CALIDAD</t>
  </si>
  <si>
    <t xml:space="preserve">SIKA 2 </t>
  </si>
  <si>
    <t>CHAZO  EXPANDIBLE PARA CONCRETO DE 3/8 X 1  7/8"</t>
  </si>
  <si>
    <t>ADAPTADOR CVPV ULTRATEM ROSCA METALICA DE ENTRADA 1/2"</t>
  </si>
  <si>
    <t xml:space="preserve">PERFIL METÀLICO  RECTANGULAR 80MM X 40 MM X 2MM </t>
  </si>
  <si>
    <t>PERFIL EN C METÀLICO  CALIBRE 14 DE  220 MM X 80 MM  6 METROS X 37,50KG CON ANTICORROSIVO</t>
  </si>
  <si>
    <t>PERFIL METÀLICO  EN TUBO RECTANGULAR 80 MM X 40 MM CALIBRE 16 CON ANTICORROSIVO</t>
  </si>
  <si>
    <t>CABALLETE TRAPEZOIDAL METÀLICO  0,6X0,94M 2MM</t>
  </si>
  <si>
    <t>TEJA ACRÍLICA ONDULADA TIPO GENFOR DE 0,87 M X 1,52 M, IGUAL O DE CALIDAD SUPERIOR</t>
  </si>
  <si>
    <t>TEJA ACRÍLICA ONDULADA TIPO GENFOR DE 0,87 M X 3,05 M,  IGUAL O DE CALIDAD SUPERIOR</t>
  </si>
  <si>
    <t>TEJA TRAPEZOIDAL METÁLICA COLOR CALIBRE 26 0,90 M X 3 M</t>
  </si>
  <si>
    <t>PERFIL RECTANGULAR 80 MM X 40 MM    DE 2 MM X 6 M</t>
  </si>
  <si>
    <t xml:space="preserve">UNION CANAL RAINGO PAVCO ALL-  ESQUINERA </t>
  </si>
  <si>
    <t xml:space="preserve">BAJANTE RAINGO PAVCO 3 M </t>
  </si>
  <si>
    <t xml:space="preserve">SOPORTE DE BAJANTE RAINGO </t>
  </si>
  <si>
    <t>CODO RAINGO PARA BAJANTE A ALCANTARILLADO</t>
  </si>
  <si>
    <t xml:space="preserve">TAPA IZQUIERDA O DERECHA RAINGO  PAVCO </t>
  </si>
  <si>
    <t>ADAPTADOR BAJANTE ALL DE 3"</t>
  </si>
  <si>
    <t>TEJA GERFOR LUMINIT PREMIUM TIPO ZINC P7 # 6   183 X 920 MM</t>
  </si>
  <si>
    <t>TEJA GERFOR PREMIUM TIPO ZINC P7 MARFIL # 10   305 X 920 MM</t>
  </si>
  <si>
    <t>CINTA BANDIT DE 1/2" ACERO INOXIDABLE A304</t>
  </si>
  <si>
    <t>CAJA MONOFASICA PARA MEDIDOR TIPO PECHO DE PALOMA O LONCHERA</t>
  </si>
  <si>
    <t>PIN DE CORTE DE 0 A 50 AMP SNEIDER, IGUAL O CALIDAD SUPERIOR</t>
  </si>
  <si>
    <t>VARILLA COBRE/COBRE DE 1,50 M X 5/8" CON CONECTOR</t>
  </si>
  <si>
    <t>SANITARIO ACUAPLUS ULTRA BLANCO CORONA, IGUAL O DE SUPERIOR CALIDAD. CAPACIDAD 4,8 LITROS POR DESCARGA.  ALTO 59,8CM X ANCHO 36,5CM. (AHORRADOR)</t>
  </si>
  <si>
    <t>BREAKER PARA 40 AMP (SCHNEIDER IGUAL O CALIDAD SUPERIOR)</t>
  </si>
  <si>
    <t>PI021</t>
  </si>
  <si>
    <t>PASTA PARA ESTUCO (MUROS INTERIORES, EXTERIORES, BAJO PLACA)</t>
  </si>
  <si>
    <t>AP032</t>
  </si>
  <si>
    <t>AP033</t>
  </si>
  <si>
    <t xml:space="preserve">BRIDA SANITARIA  </t>
  </si>
  <si>
    <t>SANITARIO ACUAPLUS ULTRA BLANCO CORONA, IGUAL O CALIDAD SUPERIOR. CAPACIDAD 4,8 LITROS POR DESCARGA.  ALTO 59.8 CM X ANCHO 36.5 CM. (INCLUYE VÁLVULA, MANGUERA).</t>
  </si>
  <si>
    <t>VINILO TIPO 1 BIOPROTECCION VIDA BLANCO</t>
  </si>
  <si>
    <t>BARRA DE SEGURIDAD EN ACERO INOXIDABLE PARA DUCHA DE 3/4" DE 30 CM</t>
  </si>
  <si>
    <t>AP034</t>
  </si>
  <si>
    <t>DUCHA ELÉCTRICA 110V SUPER POWER 3T GRIVAL- IGUAL O CALIDAD SUPERIOR</t>
  </si>
  <si>
    <t>MO059</t>
  </si>
  <si>
    <t>DUCHA ELÉCTRICA 110 V SUPER POWER 3T GRIVAL IGUAL O CALIDAD SUPERIOR.</t>
  </si>
  <si>
    <t>PI022</t>
  </si>
  <si>
    <t>17,15</t>
  </si>
  <si>
    <t>IE064</t>
  </si>
  <si>
    <t>IE065</t>
  </si>
  <si>
    <t>BOMBILLOS LED PARA HABITACIONES - ESPACIOS AMPLIOS (BOMBILLO LED 14W-18W)</t>
  </si>
  <si>
    <t>BOMBILLOS LED PARA COCINAS BAÑOS- ESPACIOS PEQUEÑOS (BOMBILLO LED 11,5W-12W)</t>
  </si>
  <si>
    <t>17,16</t>
  </si>
  <si>
    <t>ESMALTE ACUALUX BLANCO O DE COLOR</t>
  </si>
  <si>
    <t>18,1</t>
  </si>
  <si>
    <t>18,2</t>
  </si>
  <si>
    <t>18,3</t>
  </si>
  <si>
    <t>18,4</t>
  </si>
  <si>
    <t>18,5</t>
  </si>
  <si>
    <t>18,6</t>
  </si>
  <si>
    <t>18,7</t>
  </si>
  <si>
    <t>18,8</t>
  </si>
  <si>
    <t>18,9</t>
  </si>
  <si>
    <t>18,10</t>
  </si>
  <si>
    <t>18,11</t>
  </si>
  <si>
    <t>18,12</t>
  </si>
  <si>
    <t>18,13</t>
  </si>
  <si>
    <t>18,14</t>
  </si>
  <si>
    <t>18,15</t>
  </si>
  <si>
    <t>18,16</t>
  </si>
  <si>
    <t>18,17</t>
  </si>
  <si>
    <t>AC037</t>
  </si>
  <si>
    <t>FE155</t>
  </si>
  <si>
    <t>SEPAROL ECOLÓGICO (Desmoldante para formaleta)</t>
  </si>
  <si>
    <t>FE156</t>
  </si>
  <si>
    <t xml:space="preserve">DISTANCIADOR. CM-20 CLIP MORTERO  </t>
  </si>
  <si>
    <t>BL028</t>
  </si>
  <si>
    <t>CM020</t>
  </si>
  <si>
    <t>VIGA DE CIMENTACIÓN 30X40 CM INCLUYE REFUERZO</t>
  </si>
  <si>
    <t>CONCRETO 3000 PSI (Mezcla en obra) PARA  ZAPATAS (Dim entre 1,00 m X 1,00 m) Altura 30 cm INCLUYE REFUERZO</t>
  </si>
  <si>
    <t>CONCRETO 3000 PSI (Mezcla en obra) PARA  ZAPATAS (Dim entre 1,5 m X 1,5 m) Altura 30 cm INCLUYE REFUERZO</t>
  </si>
  <si>
    <t>CONCRETO 3000 PSI (Mezcla en obra) PARA  ZAPATAS (Dim entre 2,00 m X 2,00 m) Altura 30 cm INCLUYE REFUERZO</t>
  </si>
  <si>
    <t>COLUMNA 30X30 CM INCLUYE REFUERZO</t>
  </si>
  <si>
    <t>COLUMNA 35X30 CM INCLUYE REFUERZO</t>
  </si>
  <si>
    <t>COLUMNA 35X35 CM INCLUYE REFUERZO</t>
  </si>
  <si>
    <t>VIGA 35X30 CM INCLUYE REFUERZO</t>
  </si>
  <si>
    <t>VIGA 25X30 CM INCLUYE REFUERZO</t>
  </si>
  <si>
    <t>VIGA 30X30 CM INCLUYE REFUERZO</t>
  </si>
  <si>
    <t>VIGA 20X30 CM INCLUYE REFUERZO</t>
  </si>
  <si>
    <t>VIGUETA 12X30 CM INCLUYE REFUERZO</t>
  </si>
  <si>
    <t>PLACA FÁCIL BLOQUELÓN INCLUYE REFUERZO</t>
  </si>
  <si>
    <t>PLACA DE CONTRAPISO EN CONCRETO DE 10 CM CON MALLA ELECTROSOLDADA</t>
  </si>
  <si>
    <t>18,18</t>
  </si>
  <si>
    <t>SUB- CO008</t>
  </si>
  <si>
    <t>18,19</t>
  </si>
  <si>
    <t>18,20</t>
  </si>
  <si>
    <t>EXCAVACIÓN MANUAL PARA VIGAS DE CIMENTACIÓN Y ZAPATAS</t>
  </si>
  <si>
    <t>APLICACIÓN DE SIKADUR 32 PRIMER O IGUAL O SUPERIOR CALIDAD PARA SOLDAR CONCRETOS EXISTENTES A CONCRETO NUEVO CON ESCARIFICACIÓN ENTRE 2 A 6 CM DE ESPESOR</t>
  </si>
  <si>
    <t>18,21</t>
  </si>
  <si>
    <t>COLUMNETAS 12X20 CM INCLUYE REFUERZO</t>
  </si>
  <si>
    <t>ACERO DE REFUERZO DE 60.000 PSI. INCLUYE CORTE, FIGURADO Y FIJACIÓN DE DISTANCIADORES</t>
  </si>
  <si>
    <t>VIGA DE CIMENTACIÓN 30X30 CM INCLUYE REFUERZO</t>
  </si>
  <si>
    <t>18,22</t>
  </si>
  <si>
    <t>SELLE DE JUNTAS EN SIKAFLEX 1 A PLUS PRESENTACIÓN 300 CC</t>
  </si>
  <si>
    <t>BLOQUELÓN 80X23X 8CM</t>
  </si>
  <si>
    <t>FE157</t>
  </si>
  <si>
    <t>CURASEAL BLANCO (SELLADOR)</t>
  </si>
  <si>
    <t>PERFIL PLACA FÁCIL 8M NEGRO</t>
  </si>
  <si>
    <t xml:space="preserve">CONCRETO MEZCLA EN OBRA  1:2:2 (3,500 PSI APROX.) PARA PLACA CONTRA PISO. </t>
  </si>
  <si>
    <t>EXCAVACIONES</t>
  </si>
  <si>
    <t>HE038</t>
  </si>
  <si>
    <t>ACPM</t>
  </si>
  <si>
    <t>18,24</t>
  </si>
  <si>
    <t>18,25</t>
  </si>
  <si>
    <t>18,26</t>
  </si>
  <si>
    <t>RELLENO RECEBO COMPACTADO(INCLUYE MATERIAL Y CONPACTACION)</t>
  </si>
  <si>
    <t>18,27</t>
  </si>
  <si>
    <t>18,28</t>
  </si>
  <si>
    <t>18,29</t>
  </si>
  <si>
    <t>18,30</t>
  </si>
  <si>
    <t>18,31</t>
  </si>
  <si>
    <t>18,32</t>
  </si>
  <si>
    <t>18,33</t>
  </si>
  <si>
    <t>18,34</t>
  </si>
  <si>
    <t>18,35</t>
  </si>
  <si>
    <t xml:space="preserve">RELLENOS </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</si>
  <si>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</si>
  <si>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</si>
  <si>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</si>
  <si>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</si>
  <si>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</si>
  <si>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</si>
  <si>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</si>
  <si>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</si>
  <si>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</si>
  <si>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</si>
  <si>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</si>
  <si>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</si>
  <si>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</si>
  <si>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</si>
  <si>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</si>
  <si>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</si>
  <si>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</si>
  <si>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</si>
  <si>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</si>
  <si>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</si>
  <si>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</si>
  <si>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REVOQUE ESTRUCTURAL 3,0CM CON MALLA Y MORTERO 1:4.</t>
  </si>
  <si>
    <t>18,57</t>
  </si>
  <si>
    <t>CONSTRUCCION DE CULATAS EN MAMPOSTERIA CONFINADA (ESPESOR ENTRE 9 Y 15CM)</t>
  </si>
  <si>
    <t>18,58</t>
  </si>
  <si>
    <t>18,59</t>
  </si>
  <si>
    <t>18,60</t>
  </si>
  <si>
    <t>REVOQUE ESTRUCTURAL 1.5CM DE ESPESOR CON MORTERO 1:4 (SIN REFUERZO)</t>
  </si>
  <si>
    <t>18,61</t>
  </si>
  <si>
    <t>REVOQUE  ESTRUCTURAL e=1.5CM, CON MORTERO 1:4 IMPERMEABILIZADO (SIN REFUERZO)</t>
  </si>
  <si>
    <t>18,62</t>
  </si>
  <si>
    <t>18,63</t>
  </si>
  <si>
    <t>18,64</t>
  </si>
  <si>
    <t>18,65</t>
  </si>
  <si>
    <t>CONEXIÓN DE REVOQUE ESTRUCTURAL CON MALLA e=3CM  CON LA VIGA DE AMARRE.</t>
  </si>
  <si>
    <t>18,66</t>
  </si>
  <si>
    <t>18,67</t>
  </si>
  <si>
    <t>AP035</t>
  </si>
  <si>
    <t>SIKAFLEX 1A PLUS</t>
  </si>
  <si>
    <t>18,68</t>
  </si>
  <si>
    <t>18,70</t>
  </si>
  <si>
    <t>CONCRETO 1:2:3 (3.000PSI APROX.) MEZCLA EN OBRA- OBRAS VARIAS</t>
  </si>
  <si>
    <t>18,71</t>
  </si>
  <si>
    <t>CONCRETO 1:2:2 (3.500PSI APROX.) MEZCLA EN OBRA- OBRAS VARIAS</t>
  </si>
  <si>
    <t>18,72</t>
  </si>
  <si>
    <t>18,73</t>
  </si>
  <si>
    <t>18,74</t>
  </si>
  <si>
    <t>18,75</t>
  </si>
  <si>
    <t>ARENA LAVADA DE RÍO (INCLUYE TRANSPORTE)</t>
  </si>
  <si>
    <t>GRAVILLA DE RÍO DE 1/2" (INCLUYE TRANSPORTE)</t>
  </si>
  <si>
    <t>RECEBO COMUN (INCLUYE TRANSPORTE)</t>
  </si>
  <si>
    <t>PIEDRA MEDIA ZONGA (INCLUYE TRANSPORTE)</t>
  </si>
  <si>
    <t>RAJON  (INCLUYE TRANSPORTE)</t>
  </si>
  <si>
    <t>ACERO FIGURADO Ø 1/4" A Ø 1" F'Y=60000 PSI (EN OBRA)</t>
  </si>
  <si>
    <t>18,76</t>
  </si>
  <si>
    <t>REVOQUE  ESTRUCTURAL CON MALLA e=3CM, CON MORTERO 1:4 IMPERMEABILIZADO.((incluye  malla electrosoldada)</t>
  </si>
  <si>
    <t>ESCALERA EN CONCRETO HECHO EN OBRA  DE 1:2:3(Aprox. 3.000psi) ESPESOR DE LA LOSA O ALMA e=0,125M.Incluye Acero de refuerzo y formaleta).No incluye acabados, no incluye  viga de cimentacion, no incluye viga de amarre.</t>
  </si>
  <si>
    <t>AP036</t>
  </si>
  <si>
    <t>PARALES-MES</t>
  </si>
  <si>
    <t>APUNTALAMIENTO DE MUROS  PARA INTERVENCIONES</t>
  </si>
  <si>
    <t>18,77</t>
  </si>
  <si>
    <t>AP037</t>
  </si>
  <si>
    <t>VARA CORREDOR Ø8-10CM (L=3M)</t>
  </si>
  <si>
    <t>DEMOLICION DE REGATA EN MUROS PARA COLUMNA NUEVA (Incluye retiro y botada)</t>
  </si>
  <si>
    <t>18,78</t>
  </si>
  <si>
    <t>DEMOLICION DE VIGAS Y COLUMNAS (Incluye retiro y botada)</t>
  </si>
  <si>
    <t>18,80</t>
  </si>
  <si>
    <t>18,81</t>
  </si>
  <si>
    <t>APUNTALAMIENTO DE PLACAS AEREAS PARA INTERVENCIONES</t>
  </si>
  <si>
    <t>18,82</t>
  </si>
  <si>
    <t>18,83</t>
  </si>
  <si>
    <t>VIGA DE AMARRE PARA MUROS NUEVOS  BAJO PLACA ALIGERADAS EXISTENTES PERPENDICULAR  A LOS NERVIOS DE LA PLACA VA2-R (0,15XVAR)  (Incluye acero de refuerzo y concreto hecho en obra de 3.000psi aprox.)</t>
  </si>
  <si>
    <t>18,84</t>
  </si>
  <si>
    <t>18,85</t>
  </si>
  <si>
    <t>18,86</t>
  </si>
  <si>
    <t>18,87</t>
  </si>
  <si>
    <t>18,88</t>
  </si>
  <si>
    <t>CONCRETO MEZCLA EN OBRA  1:2:3 (3.000 PSI APROX.) OBRAS VARIAS</t>
  </si>
  <si>
    <t>18,89</t>
  </si>
  <si>
    <t>CONFINAMIENTO VERTICAL  DE VANOS DE VENTANAS Y PUERTAS A NUEVA A VIGA DE AMARRE (No incluye viga).</t>
  </si>
  <si>
    <t>18,90</t>
  </si>
  <si>
    <t>18,91</t>
  </si>
  <si>
    <t>VANO DE VENTANA EN MURO (1*1,20M) No incluye  viga de amarre superior</t>
  </si>
  <si>
    <t>18,92</t>
  </si>
  <si>
    <t>DEMOLICION DE PLACAS AEREAS (incluye retiro y botada)</t>
  </si>
  <si>
    <t>CONCRETO MEZCLA EN OBRA 1:2:3  AGREGADOS DE RIO (APRX. 3000 PSI)</t>
  </si>
  <si>
    <t>18,93</t>
  </si>
  <si>
    <t>ALZADO DE RELLENO DE VENTANA (Espesor de muro entre 9 y 15 cm)</t>
  </si>
  <si>
    <t>18,95</t>
  </si>
  <si>
    <t>CONEXIÓN DE REVOQUE  ESTRUCTURAL CON MALLA  e=3.0CM, CON VIGA DE CIMENTACION EXISTENTE MEDIANTE ENSANCHAMIENTO DE LA VIGA (Incluye demolicion y reconstruccion de placa y excavación. concreto hecho en obra 1:2;3.0 Aprox. 3.000psi).</t>
  </si>
  <si>
    <t>AP038</t>
  </si>
  <si>
    <t>ANGULO DE 3X3X3/16</t>
  </si>
  <si>
    <t>CONEXIÓN DE REVOQUE ESTRUCTURAL CON MALLA e=3CM  A LA LOSA DE ENTREPISO EXISTENTE MEDIANTE ANCLAJE EPOXICO..INCLUYE ACERO DE REFUERZO.</t>
  </si>
  <si>
    <t>CONEXIÓN DE REVOQUE ESTRUCTURAL CON MALLA e=3CM  A LA VIGA DE CIMENTACION NUEVA. INCLUYE ACERO DE REFUERZO. (No incluye viga de cimentacion, no incluye demolicion o reconstruccion de placa, no incluye excavacion)</t>
  </si>
  <si>
    <t>18,96</t>
  </si>
  <si>
    <t>CODIGO BUILD CHANGE</t>
  </si>
  <si>
    <t>201E03</t>
  </si>
  <si>
    <t>401 E 02</t>
  </si>
  <si>
    <t>VIBRADOR DE CONCRETO A GASOLINA Y/O ELECTRICO</t>
  </si>
  <si>
    <t>SUB-CO007</t>
  </si>
  <si>
    <t>SUB-CO014</t>
  </si>
  <si>
    <t>CONCRETO 1:2:4 (2.500PSI APROX.) MEZCLA EN OBRA- OBRAS VARIAS</t>
  </si>
  <si>
    <t>CONCRETO MEZCLA EN OBRA 1:2:4  AGREGADOS DE RIO (APRX. 2500 PSI)</t>
  </si>
  <si>
    <t>18,97</t>
  </si>
  <si>
    <t>PRELIMINARES</t>
  </si>
  <si>
    <t>CIMENTACIONES</t>
  </si>
  <si>
    <t>CONCRETO Y MORTERO EN OBRA</t>
  </si>
  <si>
    <t>EXCAVACIONES Y RELLENOS</t>
  </si>
  <si>
    <t>CONCRETO MEZCLA EN OBRA  1:2:3 (3.000 PSI APROX.) PARA REALIZAR ENSANCHAMIENTO DE ESTRUCTURAS DE CONCRETO (VIGAS AEREAS Y COLUMNAS) EXISTENTES PARA REFORZAMIENTO INCLUYE ACTIVIDADES DE ESCARIFICACIÓN Y APLICACIÓN DEL SIKADUR 32 PRIMER O IGUAL O SUPERIOR CALIDAD</t>
  </si>
  <si>
    <t xml:space="preserve">CONCRETO MEZCLA EN OBRA  1:2:3 (3.000 PSI APROX.) PARA PLACA CONTRA PISO </t>
  </si>
  <si>
    <t xml:space="preserve">CONCRETO MEZCLA EN OBRA 1:2:4 (2.500 PSI APROX.) ELEMENTOS ADICIONALES EN CONCRETO </t>
  </si>
  <si>
    <t>CONSTRUCCIÓN RAMPA. CONCRETO MEZCLA EN OBRA 1:2:4 (2.500 PSI APROX.) ESPESOR DE 10 CM. NO INCLUYE REFUERZO</t>
  </si>
  <si>
    <t>POYO PARA MUEBLES (INDIFERENTE DE SU USO) EN CONCRETO MEZCLA EN OBRA 1:2:4 (2.500 PSI APROX.) ACABADO LISO. ESPESOR DE 5 CM.</t>
  </si>
  <si>
    <t>POYO EN CONCRETO MEZCLA EN OBRA 1:2:4 PARA LAVADERO 0.60 M  X 0.60 M, (INCLUYE PAÑETE)</t>
  </si>
  <si>
    <t>MESÓN EN CONCRETO MEZCLA EN OBRA  1:2:4 (APROX. 2500 PSI) - E=6 CM,  (INCLUYE REFUERZO EN ACERO 3/8")</t>
  </si>
  <si>
    <t>DINTEL EN CONCRETO MEZCLA EN OBRA DE 1:2:4 (APROX. 2500PSI) DE 0.15 M X 0.20 M</t>
  </si>
  <si>
    <t>CONCRETO 1:3:4 (2.000PSI APROX.) MEZCLA EN OBRA- OBRAS VARIAS</t>
  </si>
  <si>
    <t>CONCRETO 1:3:6 (1,500PSI APROX.) MEZCLA EN OBRA- OBRAS VARIAS</t>
  </si>
  <si>
    <t>CONCRETO MEZCLA EN OBRA 1:3:4  AGREGADOS DE RIO (APRX.2000 PSI)</t>
  </si>
  <si>
    <t xml:space="preserve">CONCRETO MEZCLA EN OBRA 1:3:4 (2.000 PSI APROX.) ELEMENTOS ADICIONALES EN CONCRETO </t>
  </si>
  <si>
    <t>SOBRECIMIENTO CONCRETO 25 X 25 CM. MEZCLA EN OBRA 1:2:3</t>
  </si>
  <si>
    <t>VIGA  DE CIMENTACION VC4 (0.20X0.25) A AMBOS LADOS EN CONCRETO 1:2:3  DE 3.000PSI APROX. PARA MUROS SOBRE CONCRETO CICLOPEO.(No incluye demolicion de placa, excavacion, relleno bajo placa, ni reconstruccion de placa de contrapiso)</t>
  </si>
  <si>
    <t>VIGA DE CIMENTACION VC1 (0,20X0,25)M PARA MUROS NUEVOS JUNTO A MUROS COMPARTIDOS CON AUSENCIA DE CIMENTACION EN CONCRETO 1:2:3  EN OBRA DE 3.000PSI APROX.No incluye demolicion de placa, excavacion,relleno, ni reconstruccion de placa.</t>
  </si>
  <si>
    <t>VIGA DE CIMENTACION VC3 (0,20X0,25)M PARA MUROS  MEDIANEROS EN AUSENCIA TOTAL  DE CIMENTACION CONCRETO 1:2:3 EN OBRA DE 3.000PSI APROX. No incluye demolicion de placa, excavacion,relleno, ni reconstruccion de placa.</t>
  </si>
  <si>
    <t>ARRANQUE COLUMNA NUEVA TIPO I EN MURO EXISTENTE SOBRE CICLOPEO EXISTENTE  EN CONCRETO 1:2:3 HECHO EN OBRA DE 3.000PSI APROX. (Incluye demolicion de cimiento y placa de contrapiso, excavacion y reconstruccion de placa).</t>
  </si>
  <si>
    <t>COLUMNA NUEVA CC2-B(0,12X0,10M) CONFINANTE EN CONCRETO 1:2:3 HECHO EN OBRA DE 3.000PSI APROX.</t>
  </si>
  <si>
    <t>COLUMNA NUEVA CC2-A(0,15X0,10M) CONFINANTE EN CONCRETO 1:2:3 HECHO EN OBRA DE 3.000PSI APROX.</t>
  </si>
  <si>
    <t>COLUMNA NUEVA CC1-C(0,10X0,20M) CONFINANTE CONCRETO 1:2:3 HECHO EN OBRA D E 3.000PSI APROX.</t>
  </si>
  <si>
    <t>COLUMNA NUEVA CC1-A(0,15X0,15M) CONFINANTE CONCRETO 1:2:3 HECHO EN OBRA DE 3.000PSI APROX.</t>
  </si>
  <si>
    <t>VIGA PARA  AMARRE DE MURO DE COINTENCION (0,20X0,25)M. CONCRETO 1:2:3 HECHO EN OBRA  DE 3.000PSI APROX.</t>
  </si>
  <si>
    <t>VIGA  DE CIMENTACION VC2 (0.30X0.25) NUEVA PARA MURO NUEVO  CONCRETO 1:2:3  HECHO EN OBRA DE 3.000PSI APROX.No incluye demolicion de placa, excavacion,ciclopeo, relleno bajo placa, ni reconstruccion de placa de contrapiso</t>
  </si>
  <si>
    <t>VIGA  DE CIMENTACION VC1 (0.20X0.25) NUEVA PARA MURO NUEVO  CONCRETO 1:2:3 HECHO EN OBRA DE 3.000PSI APROX. (No incluye demolicion de placa, excavacion  ,ciclopeo , relleno bajo placa, ni reconstrucción de placa de contrapiso).</t>
  </si>
  <si>
    <t>VIGA  DE CIMENTACION VC1 (0.20X0.25) EN CONCRETO  1:2:3  HECHO EN OBRA DE 3.000PSI APROX. PARA MUROS NUEVOS JUNTO A MUROS COMPARTIDOS SOBRE CONCRETO    CICLOPEO (No incluye demolicion de placa,excavacion,ciclopeo, relleno bajo placa, ni reconstrucción de placa de contrapiso).</t>
  </si>
  <si>
    <t>VIGA  DE CIMENTACION VC4 (0.20X0.25) A AMBOS LADOS EN CONCRETO  1:2:3  EN OBRA DE 3.000PSI APROX. PARA MUROS EN AUSENCIA TOTAL DE CIMENTACION. (No incluye demolicion de placa, excavación, ciclopeo, relleno bajo placa, ni reconstrucci{on de placa de contrapiso).</t>
  </si>
  <si>
    <t>VIGA DE CIMENTACION VC3 (0,20X0,25) EN CONCRETO  1:2:3  HECHO EN OBRA DE 3.000PSI APROX. PARA MUROS MEDIANEROS SOBRE CONCRETO CICLOPEO. (no incluye demolicion de placa, excavacion, ciclopeo, relleno bajo placa, ni reconstruccion de placa de contrapiso)</t>
  </si>
  <si>
    <t>COLUMNA NUEVA CC2-C(0,10X0,10M) CONFINANTE EN CONCRETO  1:2:3  HECHO EN OBRA DE 3.000PSI APROX.</t>
  </si>
  <si>
    <t>COLUMNA NUEVA CC3(0,20X0,20M) CONFINANTE EN CONCRETO  1:2:3  HECHO EN OBRA DE 3.000PSI APROX.</t>
  </si>
  <si>
    <t>VIGA DE AMARRE SOBRE MURO VA1 (0,15X0,15M) INCLUYE ACERO DE REFUERZO Y CONCRETO  1:2:3 HECHO EN OBRA DE 3.000PSI APROX.</t>
  </si>
  <si>
    <t>VIGA DE AMARRE SOBRE MURO VA2 (0,15X0,10M) INCLUYE ACERO DE REFUERZO Y CONCRETO  1:2:3  HECHO EN OBRA DE 3.000PSI APROX.</t>
  </si>
  <si>
    <t>VIGA DE AMARRE SOBRE MURO VA3 (0,15X0,20M) INCLUYE ACERO DE REFUERZO  Y CONCRETO  1:2:3  HECHO EN OBRA DE APROX.3.000PSI.</t>
  </si>
  <si>
    <t>VIGA DE AMARRE SOBRE MURO VA4 (0,10X0,20M) INCLUYE ACERO DE REFUERZO Y CONCRETO  1:2:3  HECHO EN OBRA DE 3.000PSI. APROX.</t>
  </si>
  <si>
    <t>VIGA DE AMARRE SOBRE MURO VA5 (0,10X0,10M) INCLUYE ACERO DE REFUERZO Y CONCRETO  1:2:3  HECHO EN OBRA DE 3.000PSI. APROX.</t>
  </si>
  <si>
    <t>VIGA DE AMARRE AEREA VA1 (0,15X0,15M)  INCLUYE ACERO DE REFUERZO Y CONCRETO  1:2:3  HECHO EN OBRA DE 3.000PSI APROX.</t>
  </si>
  <si>
    <t>VIGA DE AMARRE AEREA VA1-B (0,15X0,15M)  INCLUYE ACERO DE REFUERZO Y CONCRETO  1:2:3  HECHO EN OBRA DE 3.000PSI APROX.</t>
  </si>
  <si>
    <t>VIGA DE AMARRE AEREA VA3-A (0,15X0,20M)  INCLUYE ACERO DE REFUERZO Y CONCRETO  1:2:3  HECHO EN OBRA DE 3.000PSI APROX.</t>
  </si>
  <si>
    <t>VIGA DE AMARRE AEREA VA4-A (0,10X0,20M)  INCLUYE ACERO DE REFUERZO Y CONCRETO  1:2:3  HECHO EN OBRA DE 3.000 PSI APROX.</t>
  </si>
  <si>
    <t>VIGA DE AMARRE AEREA VA4-AB (0,10X0,20M)  INCLUYE ACERO DE REFUERZO Y CONCRETO  1:2:3 HECHO EN OBRA DE 3.000PSI APROX.</t>
  </si>
  <si>
    <t>VIGA DE AMARRE AEREA VA4-AC (0,10X0,20M)  INCLUYE ACERO DE REFUERZO Y CONCRETO  1:2:3  HECHO EN OBRA DE 3.000PSI APROX.</t>
  </si>
  <si>
    <t>VIGA DE AMARRE AEREA VA5-A (0,25X0,25M)  INCLUYE ACERO DE REFUERZO Y CONCRETO  1:2:3  HECHO EN OBRA DE 3.000PSI APROX.</t>
  </si>
  <si>
    <t>VIGA DE AMARRE AEREA VA6-A (0,25X0,25M)  INCLUYE ACERO DE REFUERZO Y CONCRETO  1:2:3  HECHO EN OBRA DE 3.000PSI APROX.</t>
  </si>
  <si>
    <t>CONEXIÓN DE REVOQUE ESTRUCTURAL CON MALLA e=3CM  CON LOSA DE ENTREPISO EXISTENTE  MEDIANTE ENSANCHAMIENTO DE ELEMENTO SUPERIOR. Incluye concreto  1:2:3 hecho en obra de 3,000 psi aprox.</t>
  </si>
  <si>
    <t xml:space="preserve"> PLACA DE CONCRETO  e=0,125M ; TIPO 1 &lt;3.5M CONCRETO  1:2:3  HECHO EN OBRA DE 3.000PSI APROX. Incluye acero de refuerzo.</t>
  </si>
  <si>
    <t>COLUMNA NUEVA CC1-B (0,12X0,20M) CONFINANTE CONCRETO  1:2:3 HECHO EN OBRA DE 3.000PSI APROX.</t>
  </si>
  <si>
    <t>ARRANQUE COLUMNA NUEVA TIPO II EN MURO EXISTENTE SOBRE CICLOPEO EXISTENTE  EN CONCRETO  1:2:3 HECHO EN OBRA DE 3.000PSI APROX. (Incluye demolicion de cimiento y placa de contrapiso, excavacion y reconstruccion de placa).</t>
  </si>
  <si>
    <t>VIGA DE AMARRE PARA MUROS NUEVOS  BAJO PLACA MACIZA EXISTENTE VA1-R (0,08XANCHO DE MURO) Incluye acero de refuerzo y concreto  1:2:3  hecho en obra de 3.000psi aprox.</t>
  </si>
  <si>
    <t>VIGA DE AMARRE PARA MUROS NUEVOS  BAJO PLACA ALIGERADAS EXISTENTES  PARALELO  A LOS NERVIOS DE LA PLACA  ALIGERADA VA3-R (0,15XVAR)  (Incluye acero de refuerzo y concreto 1:2:3  hecho en obra de 3.000psi aprox.)</t>
  </si>
  <si>
    <t>VIGA DE AMARRE PARA MUROS  NUEVOS DEBAJO DE LOS NERVIOS DE LA PLACA ALIGERADA EXISTENTE VA4-R (0,15XVAR)  (Incluye acero de refuerzo y concreto  1:2:3  hecho en obra de 3.000psi aprox.)</t>
  </si>
  <si>
    <t>VIGA DE AMARRE PARA SISTEMAS PLACA FACIL  MAL  INSTALADA EN DIRECCION PERPENDICULAR AL PERFIL DE LA PLACA  FACIL EXISTENTE VA5-R (0,15X0,23M)  (Incluye acero de refuerzo y concreto  1:2:3  hecho en obra de 3.000psi aprox.)</t>
  </si>
  <si>
    <t>VIGA DE AMARRE PARA SISTEMAS PLACA FACIL  MAL  INSTALADA EN DIRECCION PARALELA AL PERFIL DE LA PLACA  FACIL EXISTENTE VA6-R (0,15X0,23M)  (Incluye acero de refuerzo y concreto  1:2:3  hecho en obra de 3.000psi aprox.)</t>
  </si>
  <si>
    <t>CONFINAMIENTO VERTICAL DE VANOS DE VENTANAS Y PUERTAS A PLACA EXISTENTE (Incluye acero de refuerzo y concreto  1:2:3  hecho en obra de aprox. 3.000psi aprox.)</t>
  </si>
  <si>
    <t>VIGA DE AMARRE SOBRE MURO VA2 (0,15X0,10) Incluye acero de refuerzo y concreto  1:2:3 hecho en obra de 3.000psi aprox.</t>
  </si>
  <si>
    <t>CONEXIÓN DE REVOQUE  ESTRUCTURAL CON MALLA  e=3.0CM, CON VIGA DE CIMENTACION EXISTENTE MEDIANTE ANCLAJE EPOXICO(Incluye demolicion, reconstruccion de placa, excavacion y concreto 1:2;3 Aprox. 3.000psi)</t>
  </si>
  <si>
    <t>17,12</t>
  </si>
  <si>
    <t>17,13</t>
  </si>
  <si>
    <t>17,14</t>
  </si>
  <si>
    <t>17,11</t>
  </si>
  <si>
    <t>9,41</t>
  </si>
  <si>
    <t>17,9</t>
  </si>
  <si>
    <t>17,8</t>
  </si>
  <si>
    <t>17,7</t>
  </si>
  <si>
    <t>17,6</t>
  </si>
  <si>
    <t>17,5</t>
  </si>
  <si>
    <t>17,4</t>
  </si>
  <si>
    <t>17,3</t>
  </si>
  <si>
    <t>17,2</t>
  </si>
  <si>
    <t>17,1</t>
  </si>
  <si>
    <t>14,3</t>
  </si>
  <si>
    <t>15,3</t>
  </si>
  <si>
    <t>16,5</t>
  </si>
  <si>
    <t>16,4</t>
  </si>
  <si>
    <t>16,3</t>
  </si>
  <si>
    <t>16,2</t>
  </si>
  <si>
    <t>16,1</t>
  </si>
  <si>
    <t>15,6</t>
  </si>
  <si>
    <t>15,5</t>
  </si>
  <si>
    <t>15,2</t>
  </si>
  <si>
    <t>15,1</t>
  </si>
  <si>
    <t>14,9</t>
  </si>
  <si>
    <t>14,8</t>
  </si>
  <si>
    <t>14,7</t>
  </si>
  <si>
    <t>14,6</t>
  </si>
  <si>
    <t>14,5</t>
  </si>
  <si>
    <t>14,4</t>
  </si>
  <si>
    <t>14,2</t>
  </si>
  <si>
    <t>14,1</t>
  </si>
  <si>
    <t>12,1</t>
  </si>
  <si>
    <t>13,4</t>
  </si>
  <si>
    <t>13,3</t>
  </si>
  <si>
    <t>13,2</t>
  </si>
  <si>
    <t>13,1</t>
  </si>
  <si>
    <t>12,21</t>
  </si>
  <si>
    <t>12,14</t>
  </si>
  <si>
    <t>12,13</t>
  </si>
  <si>
    <t>12,12</t>
  </si>
  <si>
    <t>12,11</t>
  </si>
  <si>
    <t>12,9</t>
  </si>
  <si>
    <t>12,8</t>
  </si>
  <si>
    <t>12,7</t>
  </si>
  <si>
    <t>12,6</t>
  </si>
  <si>
    <t>12,5</t>
  </si>
  <si>
    <t>12,4</t>
  </si>
  <si>
    <t>12,3</t>
  </si>
  <si>
    <t>12,2</t>
  </si>
  <si>
    <t>12,15</t>
  </si>
  <si>
    <t>12,16</t>
  </si>
  <si>
    <t>12,17</t>
  </si>
  <si>
    <t>12,18</t>
  </si>
  <si>
    <t>12,19</t>
  </si>
  <si>
    <t>11,11</t>
  </si>
  <si>
    <t>11,9</t>
  </si>
  <si>
    <t>11,8</t>
  </si>
  <si>
    <t>11,7</t>
  </si>
  <si>
    <t>11,6</t>
  </si>
  <si>
    <t>11,5</t>
  </si>
  <si>
    <t>11,4</t>
  </si>
  <si>
    <t>11,3</t>
  </si>
  <si>
    <t>11,2</t>
  </si>
  <si>
    <t>11,1</t>
  </si>
  <si>
    <t>10,6</t>
  </si>
  <si>
    <t>10,5</t>
  </si>
  <si>
    <t>10,4</t>
  </si>
  <si>
    <t>10,3</t>
  </si>
  <si>
    <t>10,2</t>
  </si>
  <si>
    <t>10,1</t>
  </si>
  <si>
    <t>10,7</t>
  </si>
  <si>
    <t>10,8</t>
  </si>
  <si>
    <t>10,9</t>
  </si>
  <si>
    <t>10,11</t>
  </si>
  <si>
    <t>10,12</t>
  </si>
  <si>
    <t>10,13</t>
  </si>
  <si>
    <t>10,14</t>
  </si>
  <si>
    <t>10,15</t>
  </si>
  <si>
    <t>10,16</t>
  </si>
  <si>
    <t>10,17</t>
  </si>
  <si>
    <t>10,18</t>
  </si>
  <si>
    <t>9,9</t>
  </si>
  <si>
    <t>9,48</t>
  </si>
  <si>
    <t>9,11</t>
  </si>
  <si>
    <t>9,12</t>
  </si>
  <si>
    <t>9,13</t>
  </si>
  <si>
    <t>9,14</t>
  </si>
  <si>
    <t>9,15</t>
  </si>
  <si>
    <t>9,16</t>
  </si>
  <si>
    <t>9,17</t>
  </si>
  <si>
    <t>9,18</t>
  </si>
  <si>
    <t>9,19</t>
  </si>
  <si>
    <t>9,21</t>
  </si>
  <si>
    <t>9,22</t>
  </si>
  <si>
    <t>9,23</t>
  </si>
  <si>
    <t>9,24</t>
  </si>
  <si>
    <t>9,25</t>
  </si>
  <si>
    <t>9,26</t>
  </si>
  <si>
    <t>9,27</t>
  </si>
  <si>
    <t>9,28</t>
  </si>
  <si>
    <t>9,29</t>
  </si>
  <si>
    <t>9,31</t>
  </si>
  <si>
    <t>9,32</t>
  </si>
  <si>
    <t>9,33</t>
  </si>
  <si>
    <t>9,34</t>
  </si>
  <si>
    <t>9,35</t>
  </si>
  <si>
    <t>9,36</t>
  </si>
  <si>
    <t>9,37</t>
  </si>
  <si>
    <t>9,38</t>
  </si>
  <si>
    <t>9,39</t>
  </si>
  <si>
    <t>9,42</t>
  </si>
  <si>
    <t>9,43</t>
  </si>
  <si>
    <t>9,44</t>
  </si>
  <si>
    <t>9,45</t>
  </si>
  <si>
    <t>9,46</t>
  </si>
  <si>
    <t>9,47</t>
  </si>
  <si>
    <t>9,7</t>
  </si>
  <si>
    <t>9,8</t>
  </si>
  <si>
    <t>1,3</t>
  </si>
  <si>
    <t>6,3</t>
  </si>
  <si>
    <t>9,1</t>
  </si>
  <si>
    <t>9,2</t>
  </si>
  <si>
    <t>9,3</t>
  </si>
  <si>
    <t>9,4</t>
  </si>
  <si>
    <t>9,5</t>
  </si>
  <si>
    <t>9,6</t>
  </si>
  <si>
    <t>6,16</t>
  </si>
  <si>
    <t>6,12</t>
  </si>
  <si>
    <t>6,2</t>
  </si>
  <si>
    <t>8,4</t>
  </si>
  <si>
    <t>8,9</t>
  </si>
  <si>
    <t>6,5</t>
  </si>
  <si>
    <t>8,8</t>
  </si>
  <si>
    <t>8,7</t>
  </si>
  <si>
    <t>8,6</t>
  </si>
  <si>
    <t>8,5</t>
  </si>
  <si>
    <t>8,3</t>
  </si>
  <si>
    <t>8,2</t>
  </si>
  <si>
    <t>8,1</t>
  </si>
  <si>
    <t>7,2</t>
  </si>
  <si>
    <t>7,1</t>
  </si>
  <si>
    <t>6,24</t>
  </si>
  <si>
    <t>6,23</t>
  </si>
  <si>
    <t>6,22</t>
  </si>
  <si>
    <t>6,21</t>
  </si>
  <si>
    <t>6,19</t>
  </si>
  <si>
    <t>6,18</t>
  </si>
  <si>
    <t>6,17</t>
  </si>
  <si>
    <t>6,15</t>
  </si>
  <si>
    <t>6,14</t>
  </si>
  <si>
    <t>6,13</t>
  </si>
  <si>
    <t>6,11</t>
  </si>
  <si>
    <t>6,9</t>
  </si>
  <si>
    <t>6,8</t>
  </si>
  <si>
    <t>6,7</t>
  </si>
  <si>
    <t>6,6</t>
  </si>
  <si>
    <t>6,4</t>
  </si>
  <si>
    <t>6,1</t>
  </si>
  <si>
    <t>5,7</t>
  </si>
  <si>
    <t>5,6</t>
  </si>
  <si>
    <t>5,5</t>
  </si>
  <si>
    <t>5,4</t>
  </si>
  <si>
    <t>5,3</t>
  </si>
  <si>
    <t>5,1</t>
  </si>
  <si>
    <t>1,2</t>
  </si>
  <si>
    <t>AP039</t>
  </si>
  <si>
    <t>TELA VERDE CERRAMIENTO  ( 2,10X100M)</t>
  </si>
  <si>
    <t>RLL</t>
  </si>
  <si>
    <t>PUNTILLA CON CABEZA 1"</t>
  </si>
  <si>
    <t>AP040</t>
  </si>
  <si>
    <t>AP041</t>
  </si>
  <si>
    <t>18,98</t>
  </si>
  <si>
    <t>18,99</t>
  </si>
  <si>
    <t>CERRAMIENTO EN TELA VERDE H=2.10M</t>
  </si>
  <si>
    <t>19,00</t>
  </si>
  <si>
    <t>CONCRETO CICLOPEO (2.500PSI APROX) 60% mezcla, 40% piedra</t>
  </si>
  <si>
    <t>CONCRETO EN OBRA</t>
  </si>
  <si>
    <t>CONCRETO PREMEZCLADO</t>
  </si>
  <si>
    <t>ANCLAJES</t>
  </si>
  <si>
    <t>MORTERO EN OBRA</t>
  </si>
  <si>
    <t>COLUMNAS</t>
  </si>
  <si>
    <t>ESCALERAS</t>
  </si>
  <si>
    <t>PLACAS</t>
  </si>
  <si>
    <t>MORTERO PREMEZCLADO</t>
  </si>
  <si>
    <t xml:space="preserve">GRAVA (TRITURADO 3/4 " ) CON TRASPORTE </t>
  </si>
  <si>
    <t>DESMONTES  Y DEMOLICIONES</t>
  </si>
  <si>
    <t>DESMONTES</t>
  </si>
  <si>
    <t>DEMOLICIONES</t>
  </si>
  <si>
    <t>VIGAS</t>
  </si>
  <si>
    <t>IMPERMEABILIZACIONES</t>
  </si>
  <si>
    <t>ACEROS Y MALLAS</t>
  </si>
  <si>
    <t>REVOQUES ESTRUCTURALES</t>
  </si>
  <si>
    <t>ESTRUCTURAS EN CONCRETO (COLUMNAS,ESCALERAS,PLACAS Y VIGAS).</t>
  </si>
  <si>
    <t>PINTURA</t>
  </si>
  <si>
    <t>ESTUCO Y PINTURA</t>
  </si>
  <si>
    <t xml:space="preserve">ESTUCO </t>
  </si>
  <si>
    <t>ENCHAPES</t>
  </si>
  <si>
    <t>CONFINAMIENTOS VERTICALES Y REFUERZOS DE VANOS</t>
  </si>
  <si>
    <t>2</t>
  </si>
  <si>
    <t>ESTUCO</t>
  </si>
  <si>
    <t>ENSAYOS DE LABORATORIO</t>
  </si>
  <si>
    <t>EL</t>
  </si>
  <si>
    <t>EL001</t>
  </si>
  <si>
    <t>EL002</t>
  </si>
  <si>
    <t>EL003</t>
  </si>
  <si>
    <t>ALQUILER MOLDE CILINDRICO 4X8"  PARA MUESTRAS DE CONCRETO</t>
  </si>
  <si>
    <t>SM</t>
  </si>
  <si>
    <t>EL004</t>
  </si>
  <si>
    <t>ALQUILER MOLDE CILINDRICO 3X6"  PARA MUESTRAS DE MORTERO</t>
  </si>
  <si>
    <t>EL005</t>
  </si>
  <si>
    <t>DESPLAZAMIENTO PARA RECOLECCION DE MUESTRAS DE LABORATORIO</t>
  </si>
  <si>
    <t>EL006</t>
  </si>
  <si>
    <t>ENSAYO ESCLEROMETRO  POR ELEMENTO</t>
  </si>
  <si>
    <t>ENSAYO RESISTENCIA A LA COMPRESION CILINDROS DE MORTERO 3" (NTC-673) 2010</t>
  </si>
  <si>
    <t>ENSAYO RESISTENCIA A LA COMPRESION CILINDROS DE CONCRETO 4" (NTC-673) 2010</t>
  </si>
  <si>
    <t>MA067</t>
  </si>
  <si>
    <t>19,01</t>
  </si>
  <si>
    <t>ESCARIFICACION DE COLUMNA EXISTENTE</t>
  </si>
  <si>
    <t>19,02</t>
  </si>
  <si>
    <t>CUBIERTA EN FIBROCEMENTO N°4 INCLUYE ESTRUCTURA  METALICA (Perfil  C Gr.50- 150X50X1,5MM)</t>
  </si>
  <si>
    <t>CU066</t>
  </si>
  <si>
    <t>CU067</t>
  </si>
  <si>
    <t>CU065</t>
  </si>
  <si>
    <t>19,03</t>
  </si>
  <si>
    <t>ASEO GENERAL</t>
  </si>
  <si>
    <t>VALLA INFORMATIVA  (0,50X0,70M) Incvluye marco  de madera en cerco de 5x5cm+tapa en triplex de 1.4mm+ impresión en vinilo)</t>
  </si>
  <si>
    <t>PERFIL C Gr.50 (150X50X1.5MM) L=6M</t>
  </si>
  <si>
    <t>TORNILLO UMBRELLA  CON CAPUCHON PARA FIJACION DE TEJA  21/2"</t>
  </si>
  <si>
    <t>TEJA P-7 FIBROCEMENTO  N°4</t>
  </si>
  <si>
    <t>ASEO GENERAL DE OBRA</t>
  </si>
  <si>
    <t>KSC</t>
  </si>
  <si>
    <t>KID DE SEGURIDAD CONTRA COVID</t>
  </si>
  <si>
    <t>JGO</t>
  </si>
  <si>
    <t>KSC001</t>
  </si>
  <si>
    <r>
      <t xml:space="preserve">GUANTE  DE NITRILO DE ALTA CALIDAD MULTIUSOS RESISTENTES ELASTICOS COLOR NEGRO- </t>
    </r>
    <r>
      <rPr>
        <b/>
        <sz val="10"/>
        <rFont val="Arial Narrow"/>
        <family val="2"/>
      </rPr>
      <t>CAJA DE 50 PARES.</t>
    </r>
  </si>
  <si>
    <t>CAJA</t>
  </si>
  <si>
    <t>KSC002</t>
  </si>
  <si>
    <r>
      <t xml:space="preserve">TAPABOCAS DESECHABLE HIPO ALERGENICO SUAVE - </t>
    </r>
    <r>
      <rPr>
        <b/>
        <sz val="10"/>
        <rFont val="Arial Narrow"/>
        <family val="2"/>
      </rPr>
      <t>CAJA DE 50 UNIDADES</t>
    </r>
  </si>
  <si>
    <t>KSC003</t>
  </si>
  <si>
    <t>KSC004</t>
  </si>
  <si>
    <t>TRAJE DE BIOSEGURIDAD FABRICADO EN TELA ANTIFLUIDO 100% POLIESTER, PROTECCION CONTRA FLUIDOS NO PELIGROSOS Y PARTÍCULAS LIVIANAS. PANTALON LARGO CON AMPLIOS BOLSILLOS, MANGAS LARGAS, CREMALLERA FRONTAL EN NYLON, ELASTICOS EN MANILAS, TOBILLOS, CAPUCHA Y CINTURA PARA MEJOR AJUSTE, LAVABLES.</t>
  </si>
  <si>
    <t>19,04</t>
  </si>
  <si>
    <t>CARETA POLICARBONATO PROTECCION FACIAL SUSPENSION FLOTANTE  CON RATCHET PARA AJUSTAR AL TEMAÑO DE LA CABEZA, PROTECCIÓN FRONTAL Y LATERAL.</t>
  </si>
  <si>
    <t>HIDRAULICAS</t>
  </si>
  <si>
    <t xml:space="preserve">SANITARIAS Y VENTILACION </t>
  </si>
  <si>
    <t>ACOMETIDAS HIDRAULICAS</t>
  </si>
  <si>
    <t>RE111</t>
  </si>
  <si>
    <t>RE112</t>
  </si>
  <si>
    <t>RE113</t>
  </si>
  <si>
    <t>RE114</t>
  </si>
  <si>
    <t>RE115</t>
  </si>
  <si>
    <t>RE116</t>
  </si>
  <si>
    <t>RE117</t>
  </si>
  <si>
    <t>ACOMETIDA NUEVA DE ACUEDUCTO 1/2" EN PISO (Anden en loseta tipo Idu) Inc. Mano de obra,exc,transporte, materiales,conexion a red principal y red inerna, cajilla no reciclable y recuperac. espacio publico) no incluye medidor y registro de bola - Res. Acueducto N°0303-02-04-2019: Vigente</t>
  </si>
  <si>
    <t>ACOMETIDA NUEVA DE ACUEDUCTO 1/2" EN PISO (Anden en adoquin ladrillo tipo Idu) Inc. Mano de obra,exc,transporte, materiales,conexion a red principal y red inerna,cajilla no reciclable y  recuperac. espacio publico) no incluye medidor y registro de bola - Res. Acueducto N°0303-02-04-2019: Vigente</t>
  </si>
  <si>
    <t>ACOMETIDA NUEVA DE ACUEDUCTO 1/2" EN PISO (Via  en recebo/tierra) Inc. Mano de obra,exc, transporte, materiales,conexion a red principal y red inerna, cajilla no reciclable y recuperac. espacio publico) no incluye medidor y registro de bola - Res. Acueducto N°0303-02-04-2019: Vigente</t>
  </si>
  <si>
    <t>ACOMETIDA NUEVA DE ACUEDUCTO 1/2" EN PISO (Via  en asfalto) Inc. Mano de obra,exc, transporte, materiales,conexion a red principal y red inerna, cajilla no reciclable y recuperac. espacio publico) no incluye medidor y registro de bola - Res. Acueducto N°0303-02-04-2019: Vigente</t>
  </si>
  <si>
    <t>RE118</t>
  </si>
  <si>
    <t>SUMINISTRO E INSTALACION DE MEDIDOR DE ACUEDUCTO (Con componentes de 1/2")y recuperac. espacio publico</t>
  </si>
  <si>
    <t>CONEXIONES DOMICILIARIAS  DE ALCANTARILLADO</t>
  </si>
  <si>
    <t>TUBERIAS -RED HIDRAULICA Y SANITARIA</t>
  </si>
  <si>
    <t>RE119</t>
  </si>
  <si>
    <t>RE120</t>
  </si>
  <si>
    <t>RE121</t>
  </si>
  <si>
    <t>RE122</t>
  </si>
  <si>
    <t>RE123</t>
  </si>
  <si>
    <t>CONEXIÓN DOMICILIARIA DE ALCANTARILLADO - (Via y anden en recebo/tierra)Inc. Exc.,Tuberia PVCS-8", accesorios de conexión a la red principal, recuperacion del espacio publico, rotura y reconstrucción) No incluye caja de inspección.Res. Acueducto N°0303-02-04-2019: Vigente</t>
  </si>
  <si>
    <t>CONEXIÓN DOMICILIARIA DE ALCANTARILLADO - (Via Adoquin/ladrillo)Inc. Exc.,Tuberia PVCS-8", accesorios de conexión a la red principal, recuperacion del espacio publico, rotura y reconstrucción) No incluye caja de inspección. Res. Acueducto N°0303-02-04-2019: Vigente</t>
  </si>
  <si>
    <t>CONEXIÓN DOMICILIARIA DE ALCANTARILLADO - (Via adoquin en concreto)Inc. Exc.,Tuberia PVCS-8", accesorios de conexión a la red principal, recuperacion del espacio publico, rotura y reconstrucción) No incluye caja de inspección. Res. Acueducto N°0303-02-04-2019: Vigente</t>
  </si>
  <si>
    <t>CONEXIÓN DOMICILIARIA DE ALCANTARILLADO - (Via en asfalto)Inc. Exc.,Tuberia PVCS-8", accesorios de conexión a la red principal, recuperacion del espacio publico, rotura y reconstrucción) No incluye caja de inspección. Res. Acueducto N°0303-02-04-2019: Vigente</t>
  </si>
  <si>
    <t>CONEXIÓN DOMICILIARIA DE ALCANTARILLADO - (Via en concreto)Inc. Exc.,Tuberia PVCS-8", accesorios de conexión a la red principal, recuperacion del espacio publico, rotura y reconstrucción) No incluye caja de inspección.  Res. Acueducto N°0303-02-04-2019: Vigente</t>
  </si>
  <si>
    <t>SANITARIAS Y VENTILACION</t>
  </si>
  <si>
    <t xml:space="preserve">IMPRESIÓN EN VINILO ADHESIVO VALLA INFORMATIVA (50X70CM) REMODELACION/CONSTRUCCION </t>
  </si>
  <si>
    <t>MARCO EN MADERA  CERCO 5X5CM (0,50X0,70M) + TAPA EN TRIPLEX DE 1.4MM+ TRASP.</t>
  </si>
  <si>
    <t>TUBERIA SANITARIA PVC  4" + ACCESORIOS</t>
  </si>
  <si>
    <t>TUBERIA SANITARIA PVC  1 1/2"+ ACCESORIOS</t>
  </si>
  <si>
    <t>TUBERIA SANITARIA PVC  2"+ ACCESORIOS</t>
  </si>
  <si>
    <t>TUBERIA SANITARIA PVC  3"+ ACCESORIOS</t>
  </si>
  <si>
    <t>ACOMETIDA NUEVA DE ACUEDUCTO 1/2" EN PISO (Anden en recebo/tierra) Inc. Mano de obra,exc,transporte, materiales,conexion a red principal y red interna, cajilla no reciclable y recuperac. espacio publico) no incluye medidor y registro de bola - Res. Acueducto N°0303-02-04-2019: Vigente</t>
  </si>
  <si>
    <t>ACOMETIDA NUEVA DE ACUEDUCTO 1/2" EN PISO (Anden en concretoy/o tableta no idu) Inc. Mano de obra,exc,transporte, materiales,conexion a red principal y red interna,cajilla no reciclable y recuperac. espacio publico) no incluye medidor y registro de bola - Res. Acueducto N°0303-02-04-2019: Vigente</t>
  </si>
  <si>
    <t>ACOMETIDA NUEVA DE ACUEDUCTO 1/2" EN PISO (Via en concreto) Inc. Mano de obra,exc, transporte, materiales,conexion a red principal y red interna, cajilla no reciclable y recuperac. espacio publico) no incluye medidor y registro de bola - Res. Acueducto N°0303-02-04-2019: Vigente</t>
  </si>
  <si>
    <t>TUBO PVC VENTILACIÓN DE 3"</t>
  </si>
  <si>
    <t>RE124</t>
  </si>
  <si>
    <t>RE125</t>
  </si>
  <si>
    <t>TUBO PVC VENTILACIÓN DE 4"</t>
  </si>
  <si>
    <t>RANA A GASOLINA</t>
  </si>
  <si>
    <t>MOTOSIERRA MEDIANA</t>
  </si>
  <si>
    <t>CORTADORA DE LADRILLO A GASOLINA (SIN DISCO)</t>
  </si>
  <si>
    <t>PISTOLA DE CALAFATEO TIPO  LIVIANA</t>
  </si>
  <si>
    <t>CORTADORA ELÉCTRICA DE DISCO - TRONZADORA</t>
  </si>
  <si>
    <t>DISCO PARA CORTE DE METAL 14"x7/64"</t>
  </si>
  <si>
    <t>BROCA DE 1/2"x6" MAMPOSTERIA</t>
  </si>
  <si>
    <t>HOJA DE SEGUETA-18 DIENTES (12")</t>
  </si>
  <si>
    <t>CHEQUE 1 PULGADA VERTICAL RESORTE GRIVAL-150PSI</t>
  </si>
  <si>
    <t>VALVULA CHEQUE CORTIINA BRONCE 1"(125PSI)</t>
  </si>
  <si>
    <t>ACOMETIDA UNIFAMILIAR PARA GAS NATURAL</t>
  </si>
  <si>
    <t>MGN</t>
  </si>
  <si>
    <t>MATERIALES PARA GAS NATURAL</t>
  </si>
  <si>
    <t>CODO GALVANIZADO 90° Ø1/2" PARA GAS NATURAL</t>
  </si>
  <si>
    <t>TUBO GALVANIZADO Ø1/2" (e=2,5mm) PARA GAS NATURAL</t>
  </si>
  <si>
    <t>UNIVERSAL GALVANIZADA Ø1/2" PARA GAS NATURAL</t>
  </si>
  <si>
    <t>VALVULA DE BOLA Ø1/2" PARA GAS NATURAL</t>
  </si>
  <si>
    <t>LOCTIGAS O GASTOP- FUERZA ALTA (36ML)</t>
  </si>
  <si>
    <t>TUBO POLIETILENO Ø1/2" (ROLLO DE 150M)</t>
  </si>
  <si>
    <t>TEE POLIETILENO Ø1/2"</t>
  </si>
  <si>
    <t>TEE POLIETILENO Ø1"</t>
  </si>
  <si>
    <t>UNION POLIETILENO 1/2"</t>
  </si>
  <si>
    <t>MEDIDOR DE GAS (2,5M3)</t>
  </si>
  <si>
    <t>REGULADOR RP-40 (R10P4)</t>
  </si>
  <si>
    <t>ELEVADOR PARA GAS Ø1/2"</t>
  </si>
  <si>
    <t>UNION POLIETILENO Ø1"</t>
  </si>
  <si>
    <t>MGN01</t>
  </si>
  <si>
    <t>MGN02</t>
  </si>
  <si>
    <t>MGN03</t>
  </si>
  <si>
    <t>MGN04</t>
  </si>
  <si>
    <t>MGN05</t>
  </si>
  <si>
    <t>MGN06</t>
  </si>
  <si>
    <t>MGN07</t>
  </si>
  <si>
    <t>MGN08</t>
  </si>
  <si>
    <t>MGN09</t>
  </si>
  <si>
    <t>MGN10</t>
  </si>
  <si>
    <t>MGN11</t>
  </si>
  <si>
    <t>MGN12</t>
  </si>
  <si>
    <t>MGN13</t>
  </si>
  <si>
    <t>MGN14</t>
  </si>
  <si>
    <t>CAJILLA PARA MEDIDOR DE GAS 37X37X15CM (Un medidor)</t>
  </si>
  <si>
    <t>MGN15</t>
  </si>
  <si>
    <t>CINTA DE PRECAUCION 70MMX100M (ROLLO)</t>
  </si>
  <si>
    <t>TRASLADO DE MEDIDOR DE GAS (Laprox=4M)</t>
  </si>
  <si>
    <t>19,05</t>
  </si>
  <si>
    <t>19,06</t>
  </si>
  <si>
    <t>SUMINISTRO E INST. DE CAJILLA PARA MEDIDOR DE GAS UNIFAMIL. (37X37X15CM)</t>
  </si>
  <si>
    <t>MGN16</t>
  </si>
  <si>
    <t xml:space="preserve"> </t>
  </si>
  <si>
    <t>IE066</t>
  </si>
  <si>
    <t>IE067</t>
  </si>
  <si>
    <t>IE068</t>
  </si>
  <si>
    <t>IE069</t>
  </si>
  <si>
    <t>INSTALACION MEDIDOR DE ENERGIA MONOFASICO(corresponde a la mano de obra de instalacion y pruebas de medidor).</t>
  </si>
  <si>
    <t>INSTALACION MEDIDOR DE ENERGIA TRIFASICO(corresponde a la mano de obra de instalacion y pruebas de medidor).</t>
  </si>
  <si>
    <t>INSTALACION MEDIDOR DE ENERGIA MEDIDA INDIRECTA(corresponde a la mano de obra de instalacion y pruebas de medidor).</t>
  </si>
  <si>
    <t>IE070</t>
  </si>
  <si>
    <t>IE071</t>
  </si>
  <si>
    <t>IE072</t>
  </si>
  <si>
    <t>IE073</t>
  </si>
  <si>
    <t>MEDIDOR ENERGIA MONOFASICO(incluye solo material) 10(100)A clase 1.Con IVA</t>
  </si>
  <si>
    <t>MEDIDOR ENERGIA BIFASICO(incluye solo material) 10(100)A clase 1.Con IVA</t>
  </si>
  <si>
    <t>MEDIDOR ENERGIA TRIFASICO(incluye solo material) 10(100)A clase 1.Con IVA</t>
  </si>
  <si>
    <t>MEDIDOR ENERGIA TRIFASICO(incluye solo material) Multifuncional 30(150) clase 1.Con IVA</t>
  </si>
  <si>
    <t>SELLO Y RETIRO DE SELLOS(tarifa sobre la cual se debe cargar impuestos del IVA 19%, corresponde a la mano de obra asociada al retiro de los sellos y pruebas de medidor para que el cliente pueda realizar adecuaciones con un tercero).Con IVA</t>
  </si>
  <si>
    <t>IE074</t>
  </si>
  <si>
    <t>IE075</t>
  </si>
  <si>
    <t>IE076</t>
  </si>
  <si>
    <t>MODIFICACION A LAS CONEXIÓN EXISTENTE MEDIDA INDIRECTA(corresponde a la conexión del servicio de una cuenta existente por modificaciones tecnicas en las instalaciones electricas y a solicitud del cliente. Incluye instalacion del medidor, desplazamiento, protocolo de puesta, conexion a la red y sellado).</t>
  </si>
  <si>
    <t>MODIFICACION A LAS CONEXIÓN EXISTENTE TRIFASICO(corresponde a la conexión del servicio de una cuenta existente por modificaciones tecnicas en las instalaciones electricas y a solicitud del cliente. Incluye instalacion del medidor, desplazamiento, protocolo de puesta, conexion a la red y sellado).</t>
  </si>
  <si>
    <t>MODIFICACION A LAS CONEXIÓN EXISTENTE MONOFASICO(corresponde a la conexión del servicio de una cuenta existente por modificaciones tecnicas en las instalaciones electricas y a solicitud del cliente. Incluye instalacion del medidor, desplazamiento, protocolo de puesta, conexion a la red y sellado).</t>
  </si>
  <si>
    <t>PERFIL VIGUETA EN C (CAL.26) 0,48MM; L=2,44M</t>
  </si>
  <si>
    <t>REJILLA VENTILACION 20X20 CM-PVC EUROPEA</t>
  </si>
  <si>
    <t>PISAVIDRIO U 1/2X1/2 ANOLOC (L=6M)</t>
  </si>
  <si>
    <t>CARGOS DE CONEXIÓN-ACOMETIDA POR VANTI</t>
  </si>
  <si>
    <t>CERRADURA C-333 MEGA IZQUIERDA SOLDAR INAFER 50Mm IGUAL O DE SUPERIOR CALIDAD. PORTÓN ENTRADA PRINCIPAL, MATERIAL COLL ROLLED, CON TRES LLAVES.</t>
  </si>
  <si>
    <t>CERRADURA C-333 MEGA DERECHA SOLDAR INAFER 50Mm GUAL O DE SUPERIOR CALIDAD. PORTÓN ENTRADA PRINCIPAL, MATERIAL COLL ROLLED, CON TRES LLAVES.</t>
  </si>
  <si>
    <t>ANGULO 1/2 X 1/2 X 1/16" EN ALUMINIO</t>
  </si>
  <si>
    <t>BENITIN120- 2 CILINDROS- 2 TON+OPERARIO</t>
  </si>
  <si>
    <t>VARILLA ANCLAJE DE 3/8 L=0,30M</t>
  </si>
  <si>
    <t>VARILLA ANCLAJE DE 1/2 L=0,15M</t>
  </si>
  <si>
    <t>MALLA ELECTROSOLDADA M-159 (5,5X5,5) 6X2,35 M</t>
  </si>
  <si>
    <t>XXX</t>
  </si>
  <si>
    <t>VIGA DE AMARRE AEREA VA3-B (0,15X0,20M)  INCLUYE ACERO DE REFUERZO Y CONCRETO  1:2:3  HECHO EN OBRA DE 3.000PSI APROX.</t>
  </si>
  <si>
    <t>REVOQUE ESTRUCTURAL 3,0CM DE ESPESOR CON MORTERO 1:4 (SIN REFUERZO)</t>
  </si>
  <si>
    <t>ESCALIFICACION DE MURO CON EQUIPO</t>
  </si>
  <si>
    <t>19,07</t>
  </si>
  <si>
    <t>19,08</t>
  </si>
  <si>
    <t>19,09</t>
  </si>
  <si>
    <t>19,10</t>
  </si>
  <si>
    <t>DIA DE TRASIEGO CON DOS (2) AYUDANTES</t>
  </si>
  <si>
    <t>FE158</t>
  </si>
  <si>
    <t>CARRETILLA PLATON DE 6 FT(PIES)PLASTICO-RUEDA ANTIPINCHAZO</t>
  </si>
  <si>
    <t>DIA DE TRASIEGO CON TRES (3) AYUDANTES</t>
  </si>
  <si>
    <t>PULIDORA MANUAL ELECTRICA CON DISCO O CEPILLO</t>
  </si>
  <si>
    <t>TOTAL COSTOS INDIRECTOS</t>
  </si>
  <si>
    <t xml:space="preserve">ADMINISTRACION </t>
  </si>
  <si>
    <t xml:space="preserve"> IMPREVISTOS </t>
  </si>
  <si>
    <t xml:space="preserve"> UTILIDAD </t>
  </si>
  <si>
    <t>TOTAL COSTOS DIRECTOS</t>
  </si>
  <si>
    <t>19,11</t>
  </si>
  <si>
    <t xml:space="preserve">DESMONTE TEJA DE ZINC (INCLUYE EXTRUCTURA PORTANTE Y RETIRO) </t>
  </si>
  <si>
    <t>DESMONTE MARCOS Y PUERTAS EN MADERA Y/O METALICAS, MEDIDAS DE ANCHO 0.60 M - 0.80 M - 1.00 M Y ALTURA  HASTA 2.00 M, INCLUYE RETIRO</t>
  </si>
  <si>
    <t>DESMONTE MARCOS Y PUERTAS EN MADERA Y/0 METALICAS, MEDIDAS DE ANCHO MAYOR A 1.00 M HASTA 1.40 M Y ALTURA  HASTA 2.00 M, INCLUYE RETIRO</t>
  </si>
  <si>
    <t>DESMONTE RED ELECTRICA EXISTENTE(incluye el desmontaje  del cableado, de los mecanismos, de las cajas y de los accesorios superficiales.)</t>
  </si>
  <si>
    <t>SUMINISTRO E INSTALACIÓN SALIDA  ILUMINACION(Incluye retiro del punto existente o aplica para púnto nuevo).</t>
  </si>
  <si>
    <t>FE159</t>
  </si>
  <si>
    <t>FE160</t>
  </si>
  <si>
    <t>SIKADUR 35-HI MOD-LV (3KG)</t>
  </si>
  <si>
    <t>EL007</t>
  </si>
  <si>
    <t>EL008</t>
  </si>
  <si>
    <t>ENSAYO FERROSCAN POR PUNTO</t>
  </si>
  <si>
    <t>19,12</t>
  </si>
  <si>
    <t>ENSAYO EXTRACCION+TRANSP+ROTURA+RESULTADO POR COMPRESION DE NUCLEO DE CONCRETO 3"X15CM.</t>
  </si>
  <si>
    <t>FO010</t>
  </si>
  <si>
    <t>FO011</t>
  </si>
  <si>
    <t>FE161</t>
  </si>
  <si>
    <t>ANTISOL BLANCO (CURADOR DE CONCRETO) POR 20 KG</t>
  </si>
  <si>
    <t>FORM CLAMPS</t>
  </si>
  <si>
    <t>19,13</t>
  </si>
  <si>
    <t>ALQUILER DE PLANCHON DE MADERA</t>
  </si>
  <si>
    <t>HE039</t>
  </si>
  <si>
    <t>HE040</t>
  </si>
  <si>
    <t>ARNES+LINEA+ESLINGA</t>
  </si>
  <si>
    <t>SIKATOP-122 (POR 30 KG) MORTERO CEMENTOSO Y RESINA ACRILICA</t>
  </si>
  <si>
    <t>ESTUDIOS</t>
  </si>
  <si>
    <t>EST</t>
  </si>
  <si>
    <t>EST01</t>
  </si>
  <si>
    <t>ENSAYOS DE LABORATORIO Y ESTUDIOS</t>
  </si>
  <si>
    <t>MUROS DE CONTENCION</t>
  </si>
  <si>
    <t>ESTRUCTURAS EN CONCRETO (COLUMNAS,ESCALERAS,PLACAS Y VIGAS Y MUROS DE CONTENCION)</t>
  </si>
  <si>
    <t>MA068</t>
  </si>
  <si>
    <t>LISTON EN AMARILLO (8X2,5CM) L=3,00M</t>
  </si>
  <si>
    <t>FE162</t>
  </si>
  <si>
    <t>DESMONTE DE CIELO RASO EN CUALQUIER MATERIAL Y ESTRUCTURA  (INCLUYE CARGUE Y RETIRO)</t>
  </si>
  <si>
    <t>MURO DE CONTENCION CONCRETO EN OBRA (APROX. 3.000PSI) NO INCLUYE ACERO DE REFUERZO.</t>
  </si>
  <si>
    <t>RELLENO ESTRUCTURAL PARA REPARACION DE (HUECOS) EN MURO DE CONTENCION EN CONCRETO,CON MORTERO CEMENTOSO Y RESINA ACRILICA. (SIKATOP-122; Rto: 0,10 m2 por LT)</t>
  </si>
  <si>
    <t>SUMINISTRO, PREPARACION DE SUPERFICIE E INYECCION A PRESION DE ADHESIVO EPÓXICO DE ALTA RESISTENCIA PARA REOARACION DE (FISURAS) EN MUROS DE CONCRETO (SIKADUR 35 Hi-MOD-LV; Rto:-Aprox:3-5ml/Kg dependiendo de espesor de la grieta). Valor a todo costo.</t>
  </si>
  <si>
    <t>ESTUDIO GEOTECNICO CASA - CÁLCULO</t>
  </si>
  <si>
    <t>VARILLA CORRUGADA G-60 3/8" (6M)</t>
  </si>
  <si>
    <t>CUADRILLA (OFICIAL + 2  AYUDANTE)- ALBAÑILERIA- DOS CUADRILLAS</t>
  </si>
  <si>
    <t>CUADRILLA  INSTALACIONES (OFICIAL + AYUDANTE)</t>
  </si>
  <si>
    <t>CUADRILLA  PINTURAS (OFICIAL + AYUDANTE)</t>
  </si>
  <si>
    <t>CUADRILLA  CARPINTERIAS  (OFICIAL + AYUDANTE)</t>
  </si>
  <si>
    <t>CUADRILLA  ELECTRICAS (OFICIAL+AYUDANTE)</t>
  </si>
  <si>
    <t>ARENA DE PEÑA CERNIDA (INCLUYE TRANSPORTE)</t>
  </si>
  <si>
    <t>RECEBO B-400 (INCLUYE TRANSPORTE)</t>
  </si>
  <si>
    <t>MIXTO (INCLUYE TRANSPORTE)</t>
  </si>
  <si>
    <t>ARENA LAVADA DE PEÑA  (INCLUYE TRANSPORTE)</t>
  </si>
  <si>
    <t>BASE GRANULAR B-200 (INCLUYE TRANSPORTE)</t>
  </si>
  <si>
    <t>CUADRILLA AA  (OFICIAL + 2 AYUDANTE)- ALBAÑILERIA</t>
  </si>
  <si>
    <t>19,14</t>
  </si>
  <si>
    <t>MORTERO (1:3) IMPERMEABILIZADO</t>
  </si>
  <si>
    <t>19,15</t>
  </si>
  <si>
    <t>MORTERO (1:4) IMPERMEABILIZADO</t>
  </si>
  <si>
    <t>APIQUE VERIFICACION CIMENTACION (Minimo 0.80x0.80m)H=1.0m.Incuye rotura,excavacion y relleno compactado.</t>
  </si>
  <si>
    <t>DESMONTE CANAL A. LL. Y/O BAJANTE DE A.LL. (INCLUYE RETIRO)</t>
  </si>
  <si>
    <t>DESMONTE CARGUE Y RETIRO DE CIELO RASO EN CUALQUIER MATERIAL Y ESTRUCTURA.</t>
  </si>
  <si>
    <t>DEMOLICIÓN PAÑETE CIELO RASO BAJO ESTERILLA DE GUADUA, (INCLUYE EL MORTERO, ENTRAMADO Y ESTERILLA. RETIRO MATERIAL SOBRANTE)</t>
  </si>
  <si>
    <t xml:space="preserve">DEMOLICION DE PLACAS DE CONTRAPISO e=8cm hasta 10cm (Incluye retiro y botada), </t>
  </si>
  <si>
    <t>DESMONTE Y RETIRO DE MURO EN DRYWALL, INCLUYE TRASIEGO, RETIRO DE SOBRANTES Y LA RECUPERACION DE LOS MATERIALES APROVECHABLES.</t>
  </si>
  <si>
    <t>19,16</t>
  </si>
  <si>
    <t>19,17</t>
  </si>
  <si>
    <t>VIGA SOBRE  MURO DE CONTENCION (0,30X0,15)M. CONCRETO 1:2:3 HECHO EN OBRA DE 3.000PSI APROX.</t>
  </si>
  <si>
    <t>PLACA (ENTREPISO) EN CONCRETO DE 10 CM CON MALLA ELECTROSOLDADA (USAR PARA ÁREAS MUY PEQUEÑAS) NO CUMPLE NORMA.</t>
  </si>
  <si>
    <t>PLACA (ENTREPISO) EN CONCRETO DE 12 CM CON MALLA ELECTROSOLDADA . (USAR PARA ÁREAS MUY PEQUEÑAS) NO CUMPLE NORMA.</t>
  </si>
  <si>
    <t>PLACA (ENTREPISO) EN CONCRETO e=0.125M  (Incluye concreto de 3.000psi Aprox, formaleta y acero de refuerzo) NORMA NSR-10</t>
  </si>
  <si>
    <t>VIGA CINTA O DE CORONACION  MORTERO MEZCLA EN OBRA 1:2:3   ALTURA IGUAL O SUPERIOR A 100 MM  ANCHO IGUAL AL ELEMENTO QUE REMATA REFORZADO MINIMO CON 2 BARRAS DE 3 8 10 MM  Y REFUERZO TRANSVERSAL NECESARIO PARA MANTENER LA POSICION DE LAS BARRAS  CUMPLE NORMA NSR 10</t>
  </si>
  <si>
    <t>RECONSTRUCCION DE PLACA DE CONTRAPISO  e=0.05M, EN CONCRETO 1:3:4 HECHO EN OBRA DE 2.OOOPSI APROX. (No incluye refuerzo)</t>
  </si>
  <si>
    <t>RECONSTRUCCION DE PLACA DE CONTRAPISO  e=0,05M ; CONCRETO HECHO EN OBRA DE 1:2:3 (Aprox. 3.000psi) Sin refuerzo. INCLUYE SIKAFLEX  1A</t>
  </si>
  <si>
    <t>PRECIO</t>
  </si>
  <si>
    <t>OBJETO:</t>
  </si>
  <si>
    <t>Proponente:</t>
  </si>
  <si>
    <t xml:space="preserve">Represntante legal: </t>
  </si>
  <si>
    <t>Firma:</t>
  </si>
  <si>
    <t xml:space="preserve"> VALOR TOTAL DEL PRESUPUESTADOR</t>
  </si>
  <si>
    <t>PUERTA EN MADERA ENTAMBORADA 60CMS X 200 CMS TIPO INTERDOORS LÍNEA ESTAMBUL, IGUAL O CALIDAD SUPERIOR</t>
  </si>
  <si>
    <t xml:space="preserve">PUERTA EN AGLOMERADO ANTIHUMEDAD ACABADO EN LÁMINA MELANINA PARA  MUEBLE BAJO DE COCINA  ANCHO PROMEDIO ENTRE 30 CM Y 40 CM ALTO </t>
  </si>
  <si>
    <t>Nombre Beneficiario:</t>
  </si>
  <si>
    <t>Modalidad:</t>
  </si>
  <si>
    <t>ID - Código vivienda</t>
  </si>
  <si>
    <t>Tipo de intervención:</t>
  </si>
  <si>
    <t xml:space="preserve">Departamento: </t>
  </si>
  <si>
    <t>Municipio:</t>
  </si>
  <si>
    <t xml:space="preserve">Barrio o Vereda: </t>
  </si>
  <si>
    <t>Dirección:</t>
  </si>
  <si>
    <t>VALOR TOTAL</t>
  </si>
  <si>
    <t>% Max.</t>
  </si>
  <si>
    <t>PAGO DIAGNÓSTICO SEGÚN TIPO DE INTERVENCIÓN (FICHA TÉCNICA - CARACTERIZACIÓN SOCIAL) ETAPA ALISATMIENTO</t>
  </si>
  <si>
    <t>PAGO PROYECTO ARQUITECTÓNICO SEGÚN TIPO DE INTERVENCIÓN - ETAPA PRECONSTRUCCIÓN</t>
  </si>
  <si>
    <t>SALA</t>
  </si>
  <si>
    <t>HABITACION 1</t>
  </si>
  <si>
    <t>HABITACION 2</t>
  </si>
  <si>
    <t>COCINA</t>
  </si>
  <si>
    <t>PATIO</t>
  </si>
  <si>
    <t>BAÑO</t>
  </si>
  <si>
    <t>GENERAL</t>
  </si>
  <si>
    <t>SMMLV (2025)</t>
  </si>
  <si>
    <t>MODELO ANEXO PRESUPUESTADOR
APU (GESTOR - EJECUTOR)</t>
  </si>
  <si>
    <t>MODELO ANEXO PRESUPUESTADOR
LISTADO DE INSUMOS (GESTOR - EJECUTOR)</t>
  </si>
  <si>
    <t>MODELO MEMORIAS DE CANTIDADES INICIAL
(GESTOR - EJECUTOR)</t>
  </si>
  <si>
    <t>MODELO ANEXO PRESUPUESTADOR INICIAL
OFERTA ECONOMICA (GESTOR - EJECUTOR)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</si>
</sst>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quot;$&quot;\ * #,##0_-;\-&quot;$&quot;\ * #,##0_-;_-&quot;$&quot;\ * &quot;-&quot;_-;_-@_-"/>
    <numFmt numFmtId="165" formatCode="_(&quot;$&quot;\ * #,##0.00_);_(&quot;$&quot;\ * \(#,##0.00\);_(&quot;$&quot;\ * &quot;-&quot;??_);_(@_)"/>
    <numFmt numFmtId="166" formatCode="_(* #,##0.00_);_(* \(#,##0.00\);_(* &quot;-&quot;??_);_(@_)"/>
    <numFmt numFmtId="167" formatCode="_-* #,##0.00\ &quot;€&quot;_-;\-* #,##0.00\ &quot;€&quot;_-;_-* &quot;-&quot;??\ &quot;€&quot;_-;_-@_-"/>
    <numFmt numFmtId="168" formatCode="_-* #,##0.00\ _€_-;\-* #,##0.00\ _€_-;_-* &quot;-&quot;??\ _€_-;_-@_-"/>
    <numFmt numFmtId="169" formatCode="_(* #,##0_);_(* \(#,##0\);_(* &quot;-&quot;??_);_(@_)"/>
    <numFmt numFmtId="170" formatCode="_ * #,##0.00_ ;_ * \-#,##0.00_ ;_ * &quot;-&quot;??_ ;_ @_ "/>
    <numFmt numFmtId="171" formatCode="&quot;$&quot;\ #,##0.0"/>
    <numFmt numFmtId="172" formatCode="_(&quot;$ &quot;* #,##0.00_);_(&quot;$ &quot;* \(#,##0.00\);_(&quot;$ &quot;* \-??_);_(@_)"/>
    <numFmt numFmtId="173" formatCode="_-* #,##0.00\ _p_t_a_-;\-* #,##0.00\ _p_t_a_-;_-* \-??\ _p_t_a_-;_-@_-"/>
    <numFmt numFmtId="174" formatCode="_-* #,##0.00&quot; pta&quot;_-;\-* #,##0.00&quot; pta&quot;_-;_-* \-??&quot; pta&quot;_-;_-@_-"/>
    <numFmt numFmtId="175" formatCode="&quot;$&quot;\ #,##0.00;\(&quot;$&quot;\ #,##0.00\)"/>
    <numFmt numFmtId="176" formatCode="[$-F400]h:mm:ss\ AM/PM"/>
    <numFmt numFmtId="177" formatCode="0.000"/>
    <numFmt numFmtId="178" formatCode="_(* #,##0.0_);_(* \(#,##0.0\);_(* &quot;-&quot;??_);_(@_)"/>
    <numFmt numFmtId="179" formatCode="_ * #,##0.00_ ;_ * \-#,##0.00_ ;_ * \-??_ ;_ @_ "/>
    <numFmt numFmtId="180" formatCode="#,##0.0"/>
    <numFmt numFmtId="181" formatCode="0.00000000000"/>
    <numFmt numFmtId="182" formatCode="_(* #,##0.000_);_(* \(#,##0.000\);_(* &quot;-&quot;??_);_(@_)"/>
    <numFmt numFmtId="183" formatCode="_(&quot;$ &quot;* #,##0.0_);_(&quot;$ &quot;* \(#,##0.0\);_(&quot;$ &quot;* \-??_);_(@_)"/>
    <numFmt numFmtId="184" formatCode="_ * #,##0_ ;_ * \-#,##0_ ;_ * &quot;-&quot;??_ ;_ @_ "/>
    <numFmt numFmtId="185" formatCode="_-[$$-240A]\ * #,##0.00_-;\-[$$-240A]\ * #,##0.00_-;_-[$$-240A]\ * &quot;-&quot;??_-;_-@_-"/>
  </numFmts>
  <fonts count="43" x14ac:knownFonts="1">
    <font>
      <sz val="11"/>
      <color theme="1"/>
      <name val="Calibri"/>
      <family val="2"/>
      <scheme val="minor"/>
    </font>
    <font>
      <sz val="11"/>
      <color theme="1"/>
      <name val="Calibri"/>
      <family val="2"/>
      <scheme val="minor"/>
    </font>
    <font>
      <sz val="11"/>
      <color indexed="8"/>
      <name val="Calibri"/>
      <family val="2"/>
    </font>
    <font>
      <b/>
      <sz val="8"/>
      <color theme="1"/>
      <name val="Arial"/>
      <family val="2"/>
    </font>
    <font>
      <sz val="10"/>
      <name val="Arial"/>
      <family val="2"/>
    </font>
    <font>
      <b/>
      <sz val="9"/>
      <color theme="1"/>
      <name val="Arial"/>
      <family val="2"/>
    </font>
    <font>
      <sz val="9"/>
      <color theme="1"/>
      <name val="Arial"/>
      <family val="2"/>
    </font>
    <font>
      <sz val="8"/>
      <color theme="1"/>
      <name val="Arial"/>
      <family val="2"/>
    </font>
    <font>
      <sz val="11"/>
      <name val="Calibri"/>
      <family val="2"/>
      <scheme val="minor"/>
    </font>
    <font>
      <sz val="9"/>
      <name val="Arial"/>
      <family val="2"/>
    </font>
    <font>
      <sz val="8"/>
      <name val="Calibri"/>
      <family val="2"/>
      <scheme val="minor"/>
    </font>
    <font>
      <b/>
      <sz val="10"/>
      <name val="Arial Narrow"/>
      <family val="2"/>
    </font>
    <font>
      <sz val="10"/>
      <name val="Arial Narrow"/>
      <family val="2"/>
    </font>
    <font>
      <sz val="11"/>
      <color indexed="17"/>
      <name val="Calibri"/>
      <family val="2"/>
    </font>
    <font>
      <b/>
      <sz val="10"/>
      <name val="Arial"/>
      <family val="2"/>
    </font>
    <font>
      <sz val="10"/>
      <name val="Calibri"/>
      <family val="2"/>
      <scheme val="minor"/>
    </font>
    <font>
      <b/>
      <sz val="11"/>
      <name val="Calibri"/>
      <family val="2"/>
      <scheme val="minor"/>
    </font>
    <font>
      <b/>
      <sz val="9"/>
      <name val="Arial"/>
      <family val="2"/>
    </font>
    <font>
      <sz val="10"/>
      <color rgb="FFFF0000"/>
      <name val="Arial Narrow"/>
      <family val="2"/>
    </font>
    <font>
      <b/>
      <sz val="8"/>
      <name val="Arial"/>
      <family val="2"/>
    </font>
    <font>
      <b/>
      <sz val="10"/>
      <name val="Calibri"/>
      <family val="2"/>
      <scheme val="minor"/>
    </font>
    <font>
      <sz val="11"/>
      <name val="Arial Narrow"/>
      <family val="2"/>
    </font>
    <font>
      <b/>
      <sz val="10"/>
      <color theme="1"/>
      <name val="Calibri"/>
      <family val="2"/>
      <scheme val="minor"/>
    </font>
    <font>
      <sz val="10"/>
      <color rgb="FFFF0000"/>
      <name val="Calibri"/>
      <family val="2"/>
      <scheme val="minor"/>
    </font>
    <font>
      <b/>
      <sz val="14"/>
      <name val="Arial Narrow"/>
      <family val="2"/>
    </font>
    <font>
      <b/>
      <sz val="14"/>
      <name val="Arial"/>
      <family val="2"/>
    </font>
    <font>
      <sz val="14"/>
      <name val="Arial"/>
      <family val="2"/>
    </font>
    <font>
      <sz val="14"/>
      <name val="Calibri"/>
      <family val="2"/>
      <scheme val="minor"/>
    </font>
    <font>
      <sz val="10"/>
      <color rgb="FFFF0000"/>
      <name val="Arial"/>
      <family val="2"/>
    </font>
    <font>
      <b/>
      <sz val="10"/>
      <color theme="1"/>
      <name val="Arial Narrow"/>
      <family val="2"/>
    </font>
    <font>
      <b/>
      <sz val="10"/>
      <color indexed="9"/>
      <name val="Arial Narrow"/>
      <family val="2"/>
    </font>
    <font>
      <b/>
      <sz val="10"/>
      <color theme="0"/>
      <name val="Arial Narrow"/>
      <family val="2"/>
    </font>
    <font>
      <sz val="10"/>
      <color theme="1"/>
      <name val="Arial Narrow"/>
      <family val="2"/>
    </font>
    <font>
      <b/>
      <sz val="16"/>
      <name val="Arial Narrow"/>
      <family val="2"/>
    </font>
    <font>
      <sz val="10"/>
      <color rgb="FF000000"/>
      <name val="Arial"/>
      <family val="2"/>
    </font>
    <font>
      <b/>
      <sz val="10"/>
      <color rgb="FFFF0000"/>
      <name val="Arial Narrow"/>
      <family val="2"/>
    </font>
    <font>
      <b/>
      <sz val="12"/>
      <color theme="1"/>
      <name val="Arial Narrow"/>
      <family val="2"/>
    </font>
    <font>
      <b/>
      <sz val="20"/>
      <name val="Calibri"/>
      <family val="2"/>
    </font>
    <font>
      <sz val="10"/>
      <color theme="1"/>
      <name val="Calibri"/>
      <family val="2"/>
      <scheme val="minor"/>
    </font>
    <font>
      <b/>
      <sz val="10"/>
      <color indexed="9"/>
      <name val="Arial"/>
      <family val="2"/>
    </font>
    <font>
      <b/>
      <sz val="11"/>
      <color indexed="9"/>
      <name val="Arial"/>
      <family val="2"/>
    </font>
    <font>
      <b/>
      <sz val="12"/>
      <name val="Arial"/>
      <family val="2"/>
    </font>
    <font>
      <u/>
      <sz val="11"/>
      <color theme="1"/>
      <name val="Calibri"/>
      <family val="2"/>
      <scheme val="minor"/>
    </font>
  </fonts>
  <fills count="28">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indexed="42"/>
      </patternFill>
    </fill>
    <fill>
      <patternFill patternType="solid">
        <fgColor theme="0" tint="-0.499984740745262"/>
        <bgColor indexed="64"/>
      </patternFill>
    </fill>
    <fill>
      <patternFill patternType="solid">
        <fgColor theme="1" tint="0.34998626667073579"/>
        <bgColor indexed="64"/>
      </patternFill>
    </fill>
    <fill>
      <patternFill patternType="solid">
        <fgColor indexed="23"/>
        <bgColor indexed="64"/>
      </patternFill>
    </fill>
    <fill>
      <patternFill patternType="solid">
        <fgColor indexed="9"/>
        <bgColor indexed="64"/>
      </patternFill>
    </fill>
    <fill>
      <patternFill patternType="solid">
        <fgColor theme="9" tint="0.79998168889431442"/>
        <bgColor indexed="64"/>
      </patternFill>
    </fill>
    <fill>
      <patternFill patternType="solid">
        <fgColor rgb="FFFFFF00"/>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rgb="FFFFFFFF"/>
        <bgColor rgb="FFFFFFFF"/>
      </patternFill>
    </fill>
    <fill>
      <patternFill patternType="solid">
        <fgColor theme="3" tint="0.39997558519241921"/>
        <bgColor indexed="64"/>
      </patternFill>
    </fill>
    <fill>
      <patternFill patternType="solid">
        <fgColor rgb="FFFF0000"/>
        <bgColor indexed="64"/>
      </patternFill>
    </fill>
    <fill>
      <patternFill patternType="solid">
        <fgColor rgb="FFCCCCFF"/>
        <bgColor indexed="64"/>
      </patternFill>
    </fill>
    <fill>
      <patternFill patternType="solid">
        <fgColor rgb="FF92D050"/>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0" tint="-0.14999847407452621"/>
        <bgColor rgb="FFFFFFFF"/>
      </patternFill>
    </fill>
    <fill>
      <patternFill patternType="solid">
        <fgColor theme="7" tint="0.59999389629810485"/>
        <bgColor indexed="64"/>
      </patternFill>
    </fill>
    <fill>
      <patternFill patternType="solid">
        <fgColor theme="9"/>
        <bgColor indexed="64"/>
      </patternFill>
    </fill>
  </fills>
  <borders count="133">
    <border>
      <left/>
      <right/>
      <top/>
      <bottom/>
      <diagonal/>
    </border>
    <border>
      <left style="thin">
        <color indexed="55"/>
      </left>
      <right style="thin">
        <color indexed="55"/>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diagonal/>
    </border>
    <border>
      <left style="thin">
        <color indexed="64"/>
      </left>
      <right style="hair">
        <color indexed="64"/>
      </right>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right/>
      <top style="thin">
        <color indexed="64"/>
      </top>
      <bottom/>
      <diagonal/>
    </border>
    <border>
      <left style="thin">
        <color indexed="64"/>
      </left>
      <right style="hair">
        <color indexed="64"/>
      </right>
      <top style="hair">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indexed="64"/>
      </left>
      <right/>
      <top style="thin">
        <color indexed="64"/>
      </top>
      <bottom/>
      <diagonal/>
    </border>
    <border>
      <left/>
      <right style="thin">
        <color theme="0" tint="-0.24994659260841701"/>
      </right>
      <top style="thin">
        <color theme="1" tint="0.34998626667073579"/>
      </top>
      <bottom style="thin">
        <color theme="0" tint="-0.24994659260841701"/>
      </bottom>
      <diagonal/>
    </border>
    <border>
      <left style="thin">
        <color theme="0" tint="-0.24994659260841701"/>
      </left>
      <right/>
      <top style="thin">
        <color theme="1" tint="0.34998626667073579"/>
      </top>
      <bottom style="thin">
        <color theme="0" tint="-0.24994659260841701"/>
      </bottom>
      <diagonal/>
    </border>
    <border>
      <left style="thin">
        <color theme="0" tint="-0.24994659260841701"/>
      </left>
      <right/>
      <top style="thin">
        <color theme="0" tint="-0.24994659260841701"/>
      </top>
      <bottom style="thin">
        <color theme="1" tint="0.34998626667073579"/>
      </bottom>
      <diagonal/>
    </border>
    <border>
      <left/>
      <right style="thin">
        <color auto="1"/>
      </right>
      <top/>
      <bottom/>
      <diagonal/>
    </border>
    <border>
      <left style="thin">
        <color theme="0" tint="-0.24994659260841701"/>
      </left>
      <right/>
      <top/>
      <bottom style="thin">
        <color theme="1" tint="0.34998626667073579"/>
      </bottom>
      <diagonal/>
    </border>
    <border>
      <left/>
      <right/>
      <top/>
      <bottom style="thin">
        <color theme="1" tint="0.34998626667073579"/>
      </bottom>
      <diagonal/>
    </border>
    <border>
      <left style="thin">
        <color indexed="64"/>
      </left>
      <right/>
      <top style="thin">
        <color theme="1" tint="0.34998626667073579"/>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theme="0" tint="-0.24994659260841701"/>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top style="thin">
        <color indexed="64"/>
      </top>
      <bottom style="thin">
        <color indexed="64"/>
      </bottom>
      <diagonal/>
    </border>
    <border>
      <left style="thin">
        <color indexed="55"/>
      </left>
      <right style="thin">
        <color indexed="64"/>
      </right>
      <top style="thin">
        <color indexed="64"/>
      </top>
      <bottom style="thin">
        <color indexed="64"/>
      </bottom>
      <diagonal/>
    </border>
    <border>
      <left style="thin">
        <color indexed="64"/>
      </left>
      <right/>
      <top/>
      <bottom style="thin">
        <color theme="1" tint="0.34998626667073579"/>
      </bottom>
      <diagonal/>
    </border>
    <border>
      <left style="thin">
        <color theme="0" tint="-0.24994659260841701"/>
      </left>
      <right style="thin">
        <color theme="0" tint="-0.24994659260841701"/>
      </right>
      <top style="thin">
        <color theme="1" tint="0.34998626667073579"/>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1" tint="0.34998626667073579"/>
      </bottom>
      <diagonal/>
    </border>
    <border>
      <left style="thin">
        <color theme="0" tint="-0.24994659260841701"/>
      </left>
      <right style="thin">
        <color theme="0" tint="-0.24994659260841701"/>
      </right>
      <top style="thin">
        <color theme="0" tint="-0.24994659260841701"/>
      </top>
      <bottom style="thin">
        <color theme="1" tint="0.34998626667073579"/>
      </bottom>
      <diagonal/>
    </border>
    <border>
      <left style="thin">
        <color theme="0" tint="-0.24994659260841701"/>
      </left>
      <right style="thin">
        <color indexed="64"/>
      </right>
      <top style="thin">
        <color theme="0" tint="-0.24994659260841701"/>
      </top>
      <bottom style="thin">
        <color theme="1" tint="0.34998626667073579"/>
      </bottom>
      <diagonal/>
    </border>
    <border>
      <left style="thin">
        <color theme="0" tint="-0.24994659260841701"/>
      </left>
      <right/>
      <top style="thin">
        <color theme="0" tint="-0.24994659260841701"/>
      </top>
      <bottom style="thin">
        <color indexed="64"/>
      </bottom>
      <diagonal/>
    </border>
    <border>
      <left/>
      <right style="thin">
        <color theme="0" tint="-0.24994659260841701"/>
      </right>
      <top style="thin">
        <color theme="0" tint="-0.24994659260841701"/>
      </top>
      <bottom style="thin">
        <color indexed="64"/>
      </bottom>
      <diagonal/>
    </border>
    <border>
      <left/>
      <right/>
      <top style="thin">
        <color theme="1" tint="0.34998626667073579"/>
      </top>
      <bottom style="thin">
        <color theme="0" tint="-0.24994659260841701"/>
      </bottom>
      <diagonal/>
    </border>
    <border>
      <left style="thin">
        <color indexed="64"/>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theme="0" tint="-0.24994659260841701"/>
      </right>
      <top style="thin">
        <color theme="0" tint="-0.24994659260841701"/>
      </top>
      <bottom style="thin">
        <color theme="1" tint="0.34998626667073579"/>
      </bottom>
      <diagonal/>
    </border>
    <border>
      <left style="thin">
        <color theme="0" tint="-0.24994659260841701"/>
      </left>
      <right style="thin">
        <color indexed="64"/>
      </right>
      <top style="thin">
        <color indexed="64"/>
      </top>
      <bottom/>
      <diagonal/>
    </border>
    <border>
      <left style="thin">
        <color theme="0" tint="-0.24994659260841701"/>
      </left>
      <right style="thin">
        <color indexed="64"/>
      </right>
      <top/>
      <bottom style="thin">
        <color theme="1" tint="0.34998626667073579"/>
      </bottom>
      <diagonal/>
    </border>
    <border>
      <left style="thin">
        <color theme="0" tint="-0.24994659260841701"/>
      </left>
      <right/>
      <top style="thin">
        <color indexed="64"/>
      </top>
      <bottom/>
      <diagonal/>
    </border>
    <border>
      <left/>
      <right style="thin">
        <color theme="0" tint="-0.24994659260841701"/>
      </right>
      <top style="thin">
        <color indexed="64"/>
      </top>
      <bottom/>
      <diagonal/>
    </border>
    <border>
      <left/>
      <right style="thin">
        <color theme="0" tint="-0.24994659260841701"/>
      </right>
      <top/>
      <bottom style="thin">
        <color theme="1" tint="0.34998626667073579"/>
      </bottom>
      <diagonal/>
    </border>
    <border>
      <left/>
      <right style="thin">
        <color indexed="55"/>
      </right>
      <top style="thin">
        <color indexed="64"/>
      </top>
      <bottom style="thin">
        <color indexed="64"/>
      </bottom>
      <diagonal/>
    </border>
    <border>
      <left style="thin">
        <color theme="0" tint="-0.24994659260841701"/>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theme="0" tint="-0.24994659260841701"/>
      </right>
      <top style="thin">
        <color indexed="64"/>
      </top>
      <bottom style="thin">
        <color theme="0" tint="-0.24994659260841701"/>
      </bottom>
      <diagonal/>
    </border>
    <border>
      <left style="thin">
        <color indexed="64"/>
      </left>
      <right/>
      <top style="hair">
        <color indexed="64"/>
      </top>
      <bottom style="thin">
        <color indexed="64"/>
      </bottom>
      <diagonal/>
    </border>
    <border>
      <left style="thin">
        <color indexed="55"/>
      </left>
      <right style="thin">
        <color indexed="55"/>
      </right>
      <top style="thin">
        <color indexed="55"/>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55"/>
      </left>
      <right style="thin">
        <color indexed="55"/>
      </right>
      <top style="thin">
        <color indexed="55"/>
      </top>
      <bottom style="thin">
        <color indexed="55"/>
      </bottom>
      <diagonal/>
    </border>
    <border>
      <left/>
      <right style="hair">
        <color indexed="64"/>
      </right>
      <top/>
      <bottom/>
      <diagonal/>
    </border>
    <border>
      <left style="hair">
        <color indexed="64"/>
      </left>
      <right/>
      <top/>
      <bottom/>
      <diagonal/>
    </border>
    <border>
      <left style="thin">
        <color indexed="64"/>
      </left>
      <right/>
      <top/>
      <bottom style="hair">
        <color indexed="64"/>
      </bottom>
      <diagonal/>
    </border>
    <border>
      <left/>
      <right/>
      <top style="thin">
        <color indexed="64"/>
      </top>
      <bottom/>
      <diagonal/>
    </border>
    <border>
      <left/>
      <right style="thin">
        <color indexed="64"/>
      </right>
      <top style="thin">
        <color indexed="64"/>
      </top>
      <bottom/>
      <diagonal/>
    </border>
    <border>
      <left style="thin">
        <color rgb="FF666666"/>
      </left>
      <right/>
      <top style="thin">
        <color indexed="64"/>
      </top>
      <bottom style="thin">
        <color indexed="64"/>
      </bottom>
      <diagonal/>
    </border>
    <border>
      <left style="thin">
        <color indexed="64"/>
      </left>
      <right style="thin">
        <color indexed="64"/>
      </right>
      <top/>
      <bottom/>
      <diagonal/>
    </border>
    <border>
      <left style="thin">
        <color rgb="FF999999"/>
      </left>
      <right style="thin">
        <color rgb="FF999999"/>
      </right>
      <top style="thin">
        <color rgb="FF999999"/>
      </top>
      <bottom style="thin">
        <color rgb="FF999999"/>
      </bottom>
      <diagonal/>
    </border>
    <border>
      <left style="thin">
        <color indexed="55"/>
      </left>
      <right/>
      <top style="thin">
        <color indexed="64"/>
      </top>
      <bottom style="thin">
        <color indexed="64"/>
      </bottom>
      <diagonal/>
    </border>
    <border>
      <left/>
      <right style="thin">
        <color indexed="55"/>
      </right>
      <top style="thin">
        <color indexed="55"/>
      </top>
      <bottom style="thin">
        <color indexed="55"/>
      </bottom>
      <diagonal/>
    </border>
    <border>
      <left style="thin">
        <color theme="0" tint="-0.24994659260841701"/>
      </left>
      <right style="thin">
        <color indexed="64"/>
      </right>
      <top/>
      <bottom/>
      <diagonal/>
    </border>
    <border>
      <left style="thin">
        <color indexed="55"/>
      </left>
      <right style="thin">
        <color indexed="55"/>
      </right>
      <top/>
      <bottom style="thin">
        <color indexed="55"/>
      </bottom>
      <diagonal/>
    </border>
    <border>
      <left style="thin">
        <color indexed="55"/>
      </left>
      <right/>
      <top style="thin">
        <color indexed="55"/>
      </top>
      <bottom style="thin">
        <color indexed="55"/>
      </bottom>
      <diagonal/>
    </border>
    <border>
      <left style="thin">
        <color indexed="64"/>
      </left>
      <right style="thin">
        <color indexed="64"/>
      </right>
      <top style="thin">
        <color indexed="64"/>
      </top>
      <bottom style="thin">
        <color indexed="55"/>
      </bottom>
      <diagonal/>
    </border>
    <border>
      <left style="thin">
        <color indexed="64"/>
      </left>
      <right style="thin">
        <color indexed="64"/>
      </right>
      <top style="thin">
        <color indexed="55"/>
      </top>
      <bottom style="thin">
        <color indexed="64"/>
      </bottom>
      <diagonal/>
    </border>
    <border>
      <left style="thin">
        <color indexed="64"/>
      </left>
      <right style="thin">
        <color indexed="55"/>
      </right>
      <top style="thin">
        <color indexed="64"/>
      </top>
      <bottom style="thin">
        <color indexed="55"/>
      </bottom>
      <diagonal/>
    </border>
    <border>
      <left style="thin">
        <color indexed="55"/>
      </left>
      <right style="thin">
        <color indexed="64"/>
      </right>
      <top style="thin">
        <color indexed="64"/>
      </top>
      <bottom style="thin">
        <color indexed="55"/>
      </bottom>
      <diagonal/>
    </border>
    <border>
      <left style="thin">
        <color indexed="64"/>
      </left>
      <right style="thin">
        <color indexed="55"/>
      </right>
      <top style="thin">
        <color indexed="55"/>
      </top>
      <bottom style="thin">
        <color indexed="64"/>
      </bottom>
      <diagonal/>
    </border>
    <border>
      <left style="thin">
        <color indexed="55"/>
      </left>
      <right style="thin">
        <color indexed="64"/>
      </right>
      <top style="thin">
        <color indexed="55"/>
      </top>
      <bottom style="thin">
        <color indexed="64"/>
      </bottom>
      <diagonal/>
    </border>
    <border>
      <left style="thin">
        <color indexed="55"/>
      </left>
      <right/>
      <top/>
      <bottom style="thin">
        <color indexed="55"/>
      </bottom>
      <diagonal/>
    </border>
    <border>
      <left style="thin">
        <color indexed="55"/>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diagonal/>
    </border>
    <border>
      <left style="thin">
        <color auto="1"/>
      </left>
      <right style="thin">
        <color auto="1"/>
      </right>
      <top style="thin">
        <color auto="1"/>
      </top>
      <bottom style="thin">
        <color auto="1"/>
      </bottom>
      <diagonal/>
    </border>
    <border>
      <left style="thin">
        <color indexed="55"/>
      </left>
      <right style="thin">
        <color indexed="55"/>
      </right>
      <top style="thin">
        <color indexed="55"/>
      </top>
      <bottom style="thin">
        <color indexed="55"/>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theme="0" tint="-0.24994659260841701"/>
      </top>
      <bottom style="thin">
        <color theme="0" tint="-0.24994659260841701"/>
      </bottom>
      <diagonal/>
    </border>
    <border>
      <left/>
      <right style="thin">
        <color indexed="64"/>
      </right>
      <top style="thin">
        <color theme="1" tint="0.34998626667073579"/>
      </top>
      <bottom style="thin">
        <color theme="0" tint="-0.24994659260841701"/>
      </bottom>
      <diagonal/>
    </border>
    <border>
      <left style="thin">
        <color theme="0" tint="-0.24994659260841701"/>
      </left>
      <right style="thin">
        <color indexed="64"/>
      </right>
      <top/>
      <bottom style="thin">
        <color indexed="64"/>
      </bottom>
      <diagonal/>
    </border>
    <border>
      <left/>
      <right style="thin">
        <color indexed="55"/>
      </right>
      <top style="thin">
        <color indexed="64"/>
      </top>
      <bottom style="thin">
        <color indexed="64"/>
      </bottom>
      <diagonal/>
    </border>
    <border>
      <left/>
      <right style="thin">
        <color indexed="64"/>
      </right>
      <top/>
      <bottom style="thin">
        <color theme="1" tint="0.34998626667073579"/>
      </bottom>
      <diagonal/>
    </border>
    <border>
      <left style="thin">
        <color indexed="64"/>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45">
    <xf numFmtId="0" fontId="0" fillId="0" borderId="0"/>
    <xf numFmtId="172" fontId="4" fillId="0" borderId="0" applyFill="0" applyBorder="0" applyAlignment="0" applyProtection="0"/>
    <xf numFmtId="166" fontId="2" fillId="0" borderId="0" applyFont="0" applyFill="0" applyBorder="0" applyAlignment="0" applyProtection="0"/>
    <xf numFmtId="0" fontId="1" fillId="0" borderId="0"/>
    <xf numFmtId="0" fontId="4" fillId="0" borderId="0"/>
    <xf numFmtId="0" fontId="4" fillId="0" borderId="0" applyFont="0" applyFill="0" applyBorder="0" applyAlignment="0" applyProtection="0"/>
    <xf numFmtId="0" fontId="4" fillId="0" borderId="0"/>
    <xf numFmtId="0" fontId="13" fillId="6" borderId="0" applyNumberFormat="0" applyBorder="0" applyAlignment="0" applyProtection="0"/>
    <xf numFmtId="173" fontId="4" fillId="0" borderId="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0" fontId="4" fillId="0" borderId="0" applyFont="0" applyFill="0" applyBorder="0" applyAlignment="0" applyProtection="0"/>
    <xf numFmtId="166" fontId="2" fillId="0" borderId="0" applyFont="0" applyFill="0" applyBorder="0" applyAlignment="0" applyProtection="0"/>
    <xf numFmtId="174" fontId="4" fillId="0" borderId="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0" fontId="1" fillId="0" borderId="0"/>
    <xf numFmtId="175" fontId="1" fillId="0" borderId="0"/>
    <xf numFmtId="171" fontId="2" fillId="0" borderId="0"/>
    <xf numFmtId="171" fontId="2" fillId="0" borderId="0"/>
    <xf numFmtId="0" fontId="2" fillId="0" borderId="0"/>
    <xf numFmtId="0" fontId="4" fillId="0" borderId="0"/>
    <xf numFmtId="9" fontId="4" fillId="0" borderId="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 fillId="0" borderId="0"/>
    <xf numFmtId="179" fontId="4" fillId="0" borderId="0" applyFill="0" applyBorder="0" applyAlignment="0" applyProtection="0"/>
    <xf numFmtId="0" fontId="4"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7" fontId="2" fillId="0" borderId="0" applyFont="0" applyFill="0" applyBorder="0" applyAlignment="0" applyProtection="0"/>
    <xf numFmtId="168"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34" fillId="0" borderId="0"/>
    <xf numFmtId="164" fontId="34" fillId="0" borderId="0" applyFont="0" applyFill="0" applyBorder="0" applyAlignment="0" applyProtection="0"/>
    <xf numFmtId="9" fontId="34" fillId="0" borderId="0" applyFont="0" applyFill="0" applyBorder="0" applyAlignment="0" applyProtection="0"/>
  </cellStyleXfs>
  <cellXfs count="846">
    <xf numFmtId="0" fontId="0" fillId="0" borderId="0" xfId="0"/>
    <xf numFmtId="0" fontId="0" fillId="0" borderId="0" xfId="0" applyAlignment="1">
      <alignment horizontal="center" vertical="center"/>
    </xf>
    <xf numFmtId="16" fontId="0" fillId="0" borderId="0" xfId="0" applyNumberFormat="1"/>
    <xf numFmtId="0" fontId="12" fillId="0" borderId="2" xfId="4" applyFont="1" applyBorder="1" applyAlignment="1" applyProtection="1">
      <alignment horizontal="center" vertical="center"/>
      <protection hidden="1"/>
    </xf>
    <xf numFmtId="49" fontId="29" fillId="5" borderId="2" xfId="2" applyNumberFormat="1" applyFont="1" applyFill="1" applyBorder="1" applyAlignment="1" applyProtection="1">
      <alignment horizontal="center" vertical="center" wrapText="1"/>
      <protection hidden="1"/>
    </xf>
    <xf numFmtId="169" fontId="29" fillId="5" borderId="2" xfId="2" applyNumberFormat="1" applyFont="1" applyFill="1" applyBorder="1" applyAlignment="1" applyProtection="1">
      <alignment horizontal="center" vertical="center" wrapText="1"/>
      <protection hidden="1"/>
    </xf>
    <xf numFmtId="169" fontId="29" fillId="5" borderId="2" xfId="2" applyNumberFormat="1" applyFont="1" applyFill="1" applyBorder="1" applyAlignment="1" applyProtection="1">
      <alignment horizontal="justify" vertical="center" wrapText="1"/>
      <protection hidden="1"/>
    </xf>
    <xf numFmtId="0" fontId="32" fillId="0" borderId="0" xfId="3" applyFont="1" applyProtection="1">
      <protection hidden="1"/>
    </xf>
    <xf numFmtId="0" fontId="29" fillId="19" borderId="2" xfId="4" applyFont="1" applyFill="1" applyBorder="1" applyAlignment="1" applyProtection="1">
      <alignment horizontal="center" vertical="center"/>
      <protection hidden="1"/>
    </xf>
    <xf numFmtId="170" fontId="29" fillId="5" borderId="2" xfId="5" applyNumberFormat="1" applyFont="1" applyFill="1" applyBorder="1" applyAlignment="1" applyProtection="1">
      <alignment horizontal="justify" vertical="center"/>
      <protection hidden="1"/>
    </xf>
    <xf numFmtId="0" fontId="32" fillId="0" borderId="2" xfId="4" applyFont="1" applyBorder="1" applyAlignment="1" applyProtection="1">
      <alignment horizontal="center" vertical="center"/>
      <protection hidden="1"/>
    </xf>
    <xf numFmtId="170" fontId="32" fillId="0" borderId="2" xfId="5" applyNumberFormat="1" applyFont="1" applyFill="1" applyBorder="1" applyAlignment="1" applyProtection="1">
      <alignment horizontal="justify" vertical="center"/>
      <protection hidden="1"/>
    </xf>
    <xf numFmtId="169" fontId="32" fillId="0" borderId="2" xfId="2" applyNumberFormat="1" applyFont="1" applyFill="1" applyBorder="1" applyAlignment="1" applyProtection="1">
      <alignment horizontal="center" vertical="center" wrapText="1"/>
      <protection hidden="1"/>
    </xf>
    <xf numFmtId="171" fontId="32" fillId="0" borderId="2" xfId="4" applyNumberFormat="1" applyFont="1" applyBorder="1" applyAlignment="1" applyProtection="1">
      <alignment horizontal="right" vertical="center"/>
      <protection hidden="1"/>
    </xf>
    <xf numFmtId="49" fontId="29" fillId="5" borderId="2" xfId="4" applyNumberFormat="1" applyFont="1" applyFill="1" applyBorder="1" applyAlignment="1" applyProtection="1">
      <alignment horizontal="center" vertical="center"/>
      <protection hidden="1"/>
    </xf>
    <xf numFmtId="0" fontId="29" fillId="5" borderId="2" xfId="4" applyFont="1" applyFill="1" applyBorder="1" applyAlignment="1" applyProtection="1">
      <alignment horizontal="center" vertical="center"/>
      <protection hidden="1"/>
    </xf>
    <xf numFmtId="169" fontId="29" fillId="5" borderId="2" xfId="2" applyNumberFormat="1" applyFont="1" applyFill="1" applyBorder="1" applyAlignment="1" applyProtection="1">
      <alignment horizontal="center" vertical="center"/>
      <protection hidden="1"/>
    </xf>
    <xf numFmtId="171" fontId="32" fillId="5" borderId="2" xfId="4" applyNumberFormat="1" applyFont="1" applyFill="1" applyBorder="1" applyAlignment="1" applyProtection="1">
      <alignment horizontal="right" vertical="center"/>
      <protection hidden="1"/>
    </xf>
    <xf numFmtId="49" fontId="32" fillId="0" borderId="2" xfId="6" applyNumberFormat="1" applyFont="1" applyBorder="1" applyAlignment="1" applyProtection="1">
      <alignment horizontal="center" vertical="center"/>
      <protection hidden="1"/>
    </xf>
    <xf numFmtId="0" fontId="29" fillId="0" borderId="2" xfId="4" applyFont="1" applyBorder="1" applyAlignment="1" applyProtection="1">
      <alignment horizontal="center" vertical="center"/>
      <protection hidden="1"/>
    </xf>
    <xf numFmtId="0" fontId="29" fillId="0" borderId="2" xfId="4" applyFont="1" applyBorder="1" applyAlignment="1" applyProtection="1">
      <alignment horizontal="justify" vertical="center" wrapText="1"/>
      <protection hidden="1"/>
    </xf>
    <xf numFmtId="169" fontId="32" fillId="0" borderId="2" xfId="2" applyNumberFormat="1" applyFont="1" applyFill="1" applyBorder="1" applyAlignment="1" applyProtection="1">
      <alignment horizontal="center" vertical="center"/>
      <protection hidden="1"/>
    </xf>
    <xf numFmtId="0" fontId="29" fillId="2" borderId="1" xfId="4" applyFont="1" applyFill="1" applyBorder="1" applyAlignment="1" applyProtection="1">
      <alignment horizontal="center" vertical="center"/>
      <protection hidden="1"/>
    </xf>
    <xf numFmtId="170" fontId="29" fillId="2" borderId="1" xfId="5" applyNumberFormat="1" applyFont="1" applyFill="1" applyBorder="1" applyAlignment="1" applyProtection="1">
      <alignment horizontal="justify" vertical="center"/>
      <protection hidden="1"/>
    </xf>
    <xf numFmtId="169" fontId="29" fillId="2" borderId="1" xfId="2" applyNumberFormat="1" applyFont="1" applyFill="1" applyBorder="1" applyAlignment="1" applyProtection="1">
      <alignment horizontal="center" vertical="center"/>
      <protection hidden="1"/>
    </xf>
    <xf numFmtId="169" fontId="29" fillId="2" borderId="1" xfId="2" applyNumberFormat="1" applyFont="1" applyFill="1" applyBorder="1" applyAlignment="1" applyProtection="1">
      <alignment horizontal="center" vertical="center" wrapText="1"/>
      <protection hidden="1"/>
    </xf>
    <xf numFmtId="2" fontId="32" fillId="0" borderId="2" xfId="4" applyNumberFormat="1" applyFont="1" applyBorder="1" applyAlignment="1" applyProtection="1">
      <alignment horizontal="center" vertical="center"/>
      <protection hidden="1"/>
    </xf>
    <xf numFmtId="0" fontId="32" fillId="0" borderId="2" xfId="4" applyFont="1" applyBorder="1" applyAlignment="1" applyProtection="1">
      <alignment horizontal="justify" vertical="center" wrapText="1"/>
      <protection hidden="1"/>
    </xf>
    <xf numFmtId="0" fontId="29" fillId="2" borderId="0" xfId="4" applyFont="1" applyFill="1" applyAlignment="1" applyProtection="1">
      <alignment horizontal="center" vertical="center"/>
      <protection hidden="1"/>
    </xf>
    <xf numFmtId="170" fontId="29" fillId="2" borderId="0" xfId="5" applyNumberFormat="1" applyFont="1" applyFill="1" applyBorder="1" applyAlignment="1" applyProtection="1">
      <alignment horizontal="justify" vertical="center"/>
      <protection hidden="1"/>
    </xf>
    <xf numFmtId="169" fontId="29" fillId="2" borderId="0" xfId="2" applyNumberFormat="1" applyFont="1" applyFill="1" applyBorder="1" applyAlignment="1" applyProtection="1">
      <alignment horizontal="center" vertical="center"/>
      <protection hidden="1"/>
    </xf>
    <xf numFmtId="169" fontId="29" fillId="2" borderId="0" xfId="2" applyNumberFormat="1" applyFont="1" applyFill="1" applyBorder="1" applyAlignment="1" applyProtection="1">
      <alignment horizontal="center" vertical="center" wrapText="1"/>
      <protection hidden="1"/>
    </xf>
    <xf numFmtId="0" fontId="12" fillId="0" borderId="0" xfId="3" applyFont="1" applyProtection="1">
      <protection hidden="1"/>
    </xf>
    <xf numFmtId="49" fontId="32" fillId="0" borderId="2" xfId="4" applyNumberFormat="1" applyFont="1" applyBorder="1" applyAlignment="1" applyProtection="1">
      <alignment horizontal="center" vertical="center"/>
      <protection hidden="1"/>
    </xf>
    <xf numFmtId="49" fontId="32" fillId="5" borderId="2" xfId="6" applyNumberFormat="1" applyFont="1" applyFill="1" applyBorder="1" applyAlignment="1" applyProtection="1">
      <alignment horizontal="center" vertical="center"/>
      <protection hidden="1"/>
    </xf>
    <xf numFmtId="0" fontId="32" fillId="5" borderId="2" xfId="4" applyFont="1" applyFill="1" applyBorder="1" applyAlignment="1" applyProtection="1">
      <alignment horizontal="center" vertical="center"/>
      <protection hidden="1"/>
    </xf>
    <xf numFmtId="0" fontId="29" fillId="5" borderId="2" xfId="4" applyFont="1" applyFill="1" applyBorder="1" applyAlignment="1" applyProtection="1">
      <alignment horizontal="justify" vertical="center" wrapText="1"/>
      <protection hidden="1"/>
    </xf>
    <xf numFmtId="169" fontId="32" fillId="5" borderId="2" xfId="2" applyNumberFormat="1" applyFont="1" applyFill="1" applyBorder="1" applyAlignment="1" applyProtection="1">
      <alignment horizontal="center" vertical="center"/>
      <protection hidden="1"/>
    </xf>
    <xf numFmtId="0" fontId="29" fillId="5" borderId="2" xfId="4" applyFont="1" applyFill="1" applyBorder="1" applyAlignment="1" applyProtection="1">
      <alignment horizontal="justify" vertical="center"/>
      <protection hidden="1"/>
    </xf>
    <xf numFmtId="0" fontId="29" fillId="5" borderId="2" xfId="4" applyFont="1" applyFill="1" applyBorder="1" applyAlignment="1" applyProtection="1">
      <alignment horizontal="left" vertical="center" wrapText="1"/>
      <protection hidden="1"/>
    </xf>
    <xf numFmtId="0" fontId="11" fillId="0" borderId="2" xfId="4" applyFont="1" applyBorder="1" applyAlignment="1" applyProtection="1">
      <alignment horizontal="center" vertical="center"/>
      <protection hidden="1"/>
    </xf>
    <xf numFmtId="2" fontId="12" fillId="0" borderId="2" xfId="4" applyNumberFormat="1" applyFont="1" applyBorder="1" applyAlignment="1" applyProtection="1">
      <alignment horizontal="center" vertical="center"/>
      <protection hidden="1"/>
    </xf>
    <xf numFmtId="0" fontId="11" fillId="19" borderId="2" xfId="4" applyFont="1" applyFill="1" applyBorder="1" applyAlignment="1" applyProtection="1">
      <alignment horizontal="center" vertical="center"/>
      <protection hidden="1"/>
    </xf>
    <xf numFmtId="0" fontId="12" fillId="5" borderId="2" xfId="4" applyFont="1" applyFill="1" applyBorder="1" applyAlignment="1" applyProtection="1">
      <alignment horizontal="center" vertical="center"/>
      <protection hidden="1"/>
    </xf>
    <xf numFmtId="0" fontId="11" fillId="5" borderId="2" xfId="4" applyFont="1" applyFill="1" applyBorder="1" applyAlignment="1" applyProtection="1">
      <alignment horizontal="justify" vertical="center"/>
      <protection hidden="1"/>
    </xf>
    <xf numFmtId="0" fontId="29" fillId="5" borderId="2" xfId="5" applyFont="1" applyFill="1" applyBorder="1" applyAlignment="1" applyProtection="1">
      <alignment horizontal="right" vertical="center"/>
      <protection hidden="1"/>
    </xf>
    <xf numFmtId="49" fontId="29" fillId="0" borderId="0" xfId="4" applyNumberFormat="1" applyFont="1" applyAlignment="1" applyProtection="1">
      <alignment horizontal="center" vertical="center"/>
      <protection hidden="1"/>
    </xf>
    <xf numFmtId="0" fontId="29" fillId="0" borderId="0" xfId="4" applyFont="1" applyAlignment="1" applyProtection="1">
      <alignment horizontal="center" vertical="center"/>
      <protection hidden="1"/>
    </xf>
    <xf numFmtId="0" fontId="29" fillId="0" borderId="0" xfId="4" applyFont="1" applyAlignment="1" applyProtection="1">
      <alignment horizontal="justify" vertical="center"/>
      <protection hidden="1"/>
    </xf>
    <xf numFmtId="169" fontId="29" fillId="0" borderId="0" xfId="2" applyNumberFormat="1" applyFont="1" applyFill="1" applyBorder="1" applyAlignment="1" applyProtection="1">
      <alignment horizontal="center" vertical="center" wrapText="1"/>
      <protection hidden="1"/>
    </xf>
    <xf numFmtId="49" fontId="29" fillId="5" borderId="88" xfId="4" applyNumberFormat="1" applyFont="1" applyFill="1" applyBorder="1" applyAlignment="1" applyProtection="1">
      <alignment horizontal="center" vertical="center"/>
      <protection hidden="1"/>
    </xf>
    <xf numFmtId="0" fontId="29" fillId="19" borderId="1" xfId="4" applyFont="1" applyFill="1" applyBorder="1" applyAlignment="1" applyProtection="1">
      <alignment horizontal="center" vertical="center"/>
      <protection hidden="1"/>
    </xf>
    <xf numFmtId="0" fontId="29" fillId="5" borderId="1" xfId="4" applyFont="1" applyFill="1" applyBorder="1" applyAlignment="1" applyProtection="1">
      <alignment horizontal="center" vertical="center"/>
      <protection hidden="1"/>
    </xf>
    <xf numFmtId="0" fontId="29" fillId="5" borderId="1" xfId="4" applyFont="1" applyFill="1" applyBorder="1" applyAlignment="1" applyProtection="1">
      <alignment horizontal="justify" vertical="center"/>
      <protection hidden="1"/>
    </xf>
    <xf numFmtId="169" fontId="29" fillId="5" borderId="1" xfId="2" applyNumberFormat="1" applyFont="1" applyFill="1" applyBorder="1" applyAlignment="1" applyProtection="1">
      <alignment horizontal="center" vertical="center" wrapText="1"/>
      <protection hidden="1"/>
    </xf>
    <xf numFmtId="49" fontId="29" fillId="5" borderId="1" xfId="4" applyNumberFormat="1" applyFont="1" applyFill="1" applyBorder="1" applyAlignment="1" applyProtection="1">
      <alignment horizontal="center" vertical="center"/>
      <protection hidden="1"/>
    </xf>
    <xf numFmtId="2" fontId="32" fillId="0" borderId="2" xfId="4" applyNumberFormat="1" applyFont="1" applyBorder="1" applyAlignment="1" applyProtection="1">
      <alignment horizontal="center" vertical="center" wrapText="1"/>
      <protection locked="0"/>
    </xf>
    <xf numFmtId="0" fontId="32" fillId="0" borderId="0" xfId="3" applyFont="1" applyProtection="1">
      <protection locked="0"/>
    </xf>
    <xf numFmtId="0" fontId="29" fillId="5" borderId="1" xfId="4" applyFont="1" applyFill="1" applyBorder="1" applyAlignment="1" applyProtection="1">
      <alignment horizontal="center" vertical="center"/>
      <protection locked="0"/>
    </xf>
    <xf numFmtId="0" fontId="11" fillId="0" borderId="79" xfId="4" applyFont="1" applyBorder="1" applyAlignment="1" applyProtection="1">
      <alignment horizontal="center" vertical="center" wrapText="1"/>
      <protection hidden="1"/>
    </xf>
    <xf numFmtId="0" fontId="11" fillId="0" borderId="17" xfId="4" applyFont="1" applyBorder="1" applyAlignment="1" applyProtection="1">
      <alignment horizontal="center" vertical="center"/>
      <protection hidden="1"/>
    </xf>
    <xf numFmtId="180" fontId="11" fillId="0" borderId="80" xfId="4" applyNumberFormat="1" applyFont="1" applyBorder="1" applyAlignment="1" applyProtection="1">
      <alignment horizontal="center" vertical="center"/>
      <protection hidden="1"/>
    </xf>
    <xf numFmtId="0" fontId="11" fillId="0" borderId="0" xfId="4" applyFont="1" applyAlignment="1" applyProtection="1">
      <alignment horizontal="center" vertical="center"/>
      <protection hidden="1"/>
    </xf>
    <xf numFmtId="0" fontId="12" fillId="0" borderId="0" xfId="0" applyFont="1" applyProtection="1">
      <protection hidden="1"/>
    </xf>
    <xf numFmtId="0" fontId="12" fillId="0" borderId="0" xfId="4" applyFont="1" applyAlignment="1" applyProtection="1">
      <alignment horizontal="center"/>
      <protection hidden="1"/>
    </xf>
    <xf numFmtId="0" fontId="12" fillId="0" borderId="0" xfId="4" applyFont="1" applyProtection="1">
      <protection hidden="1"/>
    </xf>
    <xf numFmtId="0" fontId="12" fillId="0" borderId="0" xfId="4" applyFont="1" applyAlignment="1" applyProtection="1">
      <alignment horizontal="center" vertical="center"/>
      <protection hidden="1"/>
    </xf>
    <xf numFmtId="180" fontId="12" fillId="0" borderId="0" xfId="4" applyNumberFormat="1" applyFont="1" applyProtection="1">
      <protection hidden="1"/>
    </xf>
    <xf numFmtId="0" fontId="12" fillId="0" borderId="2" xfId="4" applyFont="1" applyBorder="1" applyAlignment="1" applyProtection="1">
      <alignment horizontal="center"/>
      <protection hidden="1"/>
    </xf>
    <xf numFmtId="0" fontId="12" fillId="0" borderId="0" xfId="4" applyFont="1" applyAlignment="1" applyProtection="1">
      <alignment wrapText="1"/>
      <protection hidden="1"/>
    </xf>
    <xf numFmtId="0" fontId="31" fillId="7" borderId="2" xfId="3" applyFont="1" applyFill="1" applyBorder="1" applyProtection="1">
      <protection locked="0"/>
    </xf>
    <xf numFmtId="0" fontId="11" fillId="0" borderId="0" xfId="6" applyFont="1" applyAlignment="1" applyProtection="1">
      <alignment horizontal="center" vertical="center"/>
      <protection locked="0"/>
    </xf>
    <xf numFmtId="0" fontId="30" fillId="10" borderId="0" xfId="6" applyFont="1" applyFill="1" applyAlignment="1" applyProtection="1">
      <alignment horizontal="center" vertical="center"/>
      <protection locked="0"/>
    </xf>
    <xf numFmtId="0" fontId="30" fillId="10" borderId="0" xfId="6" applyFont="1" applyFill="1" applyAlignment="1" applyProtection="1">
      <alignment horizontal="left" vertical="center"/>
      <protection locked="0"/>
    </xf>
    <xf numFmtId="49" fontId="32" fillId="0" borderId="0" xfId="4" applyNumberFormat="1" applyFont="1" applyAlignment="1" applyProtection="1">
      <alignment vertical="center"/>
      <protection locked="0"/>
    </xf>
    <xf numFmtId="0" fontId="32" fillId="0" borderId="0" xfId="4" applyFont="1" applyAlignment="1" applyProtection="1">
      <alignment vertical="center"/>
      <protection locked="0"/>
    </xf>
    <xf numFmtId="0" fontId="32" fillId="0" borderId="0" xfId="4" applyFont="1" applyAlignment="1" applyProtection="1">
      <alignment horizontal="center" vertical="center"/>
      <protection locked="0"/>
    </xf>
    <xf numFmtId="0" fontId="32" fillId="0" borderId="37" xfId="4" applyFont="1" applyBorder="1" applyAlignment="1" applyProtection="1">
      <alignment horizontal="center" vertical="center"/>
      <protection locked="0"/>
    </xf>
    <xf numFmtId="49" fontId="32" fillId="0" borderId="19" xfId="3" applyNumberFormat="1" applyFont="1" applyBorder="1" applyProtection="1">
      <protection locked="0"/>
    </xf>
    <xf numFmtId="0" fontId="32" fillId="0" borderId="20" xfId="4" applyFont="1" applyBorder="1" applyAlignment="1" applyProtection="1">
      <alignment vertical="center"/>
      <protection locked="0"/>
    </xf>
    <xf numFmtId="15" fontId="12" fillId="0" borderId="28" xfId="3" applyNumberFormat="1" applyFont="1" applyBorder="1" applyAlignment="1" applyProtection="1">
      <alignment horizontal="center"/>
      <protection locked="0"/>
    </xf>
    <xf numFmtId="49" fontId="12" fillId="0" borderId="19" xfId="6" applyNumberFormat="1" applyFont="1" applyBorder="1" applyAlignment="1" applyProtection="1">
      <alignment horizontal="center" vertical="center"/>
      <protection locked="0"/>
    </xf>
    <xf numFmtId="0" fontId="12" fillId="0" borderId="0" xfId="6" applyFont="1" applyAlignment="1" applyProtection="1">
      <alignment horizontal="center" vertical="center"/>
      <protection locked="0"/>
    </xf>
    <xf numFmtId="0" fontId="12" fillId="0" borderId="0" xfId="6" applyFont="1" applyAlignment="1" applyProtection="1">
      <alignment vertical="center"/>
      <protection locked="0"/>
    </xf>
    <xf numFmtId="169" fontId="12" fillId="0" borderId="0" xfId="2" applyNumberFormat="1" applyFont="1" applyBorder="1" applyAlignment="1" applyProtection="1">
      <alignment horizontal="center" vertical="center"/>
      <protection locked="0"/>
    </xf>
    <xf numFmtId="0" fontId="12" fillId="0" borderId="0" xfId="6" applyFont="1" applyAlignment="1" applyProtection="1">
      <alignment horizontal="right" vertical="center"/>
      <protection locked="0"/>
    </xf>
    <xf numFmtId="178" fontId="12" fillId="0" borderId="0" xfId="2" applyNumberFormat="1" applyFont="1" applyBorder="1" applyAlignment="1" applyProtection="1">
      <alignment horizontal="center" vertical="center"/>
      <protection locked="0"/>
    </xf>
    <xf numFmtId="0" fontId="32" fillId="0" borderId="27" xfId="4" applyFont="1" applyBorder="1" applyAlignment="1" applyProtection="1">
      <alignment vertical="center"/>
      <protection locked="0"/>
    </xf>
    <xf numFmtId="169" fontId="12" fillId="0" borderId="0" xfId="2" applyNumberFormat="1" applyFont="1" applyFill="1" applyBorder="1" applyAlignment="1" applyProtection="1">
      <alignment horizontal="left" vertical="center"/>
      <protection locked="0"/>
    </xf>
    <xf numFmtId="0" fontId="12" fillId="0" borderId="0" xfId="6" applyFont="1" applyAlignment="1" applyProtection="1">
      <alignment horizontal="left" vertical="center"/>
      <protection locked="0"/>
    </xf>
    <xf numFmtId="178" fontId="12" fillId="0" borderId="0" xfId="2" applyNumberFormat="1" applyFont="1" applyFill="1" applyBorder="1" applyAlignment="1" applyProtection="1">
      <alignment horizontal="left" vertical="center"/>
      <protection locked="0"/>
    </xf>
    <xf numFmtId="0" fontId="12" fillId="0" borderId="37" xfId="6" applyFont="1" applyBorder="1" applyAlignment="1" applyProtection="1">
      <alignment vertical="center"/>
      <protection locked="0"/>
    </xf>
    <xf numFmtId="49" fontId="12" fillId="10" borderId="19" xfId="6" applyNumberFormat="1" applyFont="1" applyFill="1" applyBorder="1" applyAlignment="1" applyProtection="1">
      <alignment horizontal="center" vertical="center"/>
      <protection locked="0"/>
    </xf>
    <xf numFmtId="169" fontId="35" fillId="10" borderId="0" xfId="2" applyNumberFormat="1" applyFont="1" applyFill="1" applyBorder="1" applyAlignment="1" applyProtection="1">
      <alignment horizontal="left" vertical="center"/>
      <protection locked="0"/>
    </xf>
    <xf numFmtId="178" fontId="12" fillId="10" borderId="0" xfId="2" applyNumberFormat="1" applyFont="1" applyFill="1" applyBorder="1" applyAlignment="1" applyProtection="1">
      <alignment horizontal="left" vertical="center"/>
      <protection locked="0"/>
    </xf>
    <xf numFmtId="37" fontId="12" fillId="10" borderId="0" xfId="9" applyNumberFormat="1" applyFont="1" applyFill="1" applyBorder="1" applyAlignment="1" applyProtection="1">
      <alignment vertical="center"/>
      <protection locked="0"/>
    </xf>
    <xf numFmtId="0" fontId="12" fillId="10" borderId="37" xfId="6" applyFont="1" applyFill="1" applyBorder="1" applyAlignment="1" applyProtection="1">
      <alignment vertical="center"/>
      <protection locked="0"/>
    </xf>
    <xf numFmtId="49" fontId="29" fillId="8" borderId="43" xfId="4" applyNumberFormat="1" applyFont="1" applyFill="1" applyBorder="1" applyAlignment="1" applyProtection="1">
      <alignment horizontal="center" vertical="center" wrapText="1"/>
      <protection locked="0"/>
    </xf>
    <xf numFmtId="0" fontId="29" fillId="8" borderId="44" xfId="4" applyFont="1" applyFill="1" applyBorder="1" applyAlignment="1" applyProtection="1">
      <alignment horizontal="center" vertical="center" wrapText="1"/>
      <protection locked="0"/>
    </xf>
    <xf numFmtId="49" fontId="29" fillId="4" borderId="43" xfId="4" applyNumberFormat="1" applyFont="1" applyFill="1" applyBorder="1" applyAlignment="1" applyProtection="1">
      <alignment horizontal="center" vertical="center"/>
      <protection locked="0"/>
    </xf>
    <xf numFmtId="0" fontId="29" fillId="4" borderId="44" xfId="4" applyFont="1" applyFill="1" applyBorder="1" applyAlignment="1" applyProtection="1">
      <alignment horizontal="center" vertical="center"/>
      <protection locked="0"/>
    </xf>
    <xf numFmtId="49" fontId="29" fillId="5" borderId="43" xfId="4" applyNumberFormat="1" applyFont="1" applyFill="1" applyBorder="1" applyAlignment="1" applyProtection="1">
      <alignment horizontal="center" vertical="center"/>
      <protection locked="0"/>
    </xf>
    <xf numFmtId="0" fontId="29" fillId="5" borderId="44" xfId="4" applyFont="1" applyFill="1" applyBorder="1" applyAlignment="1" applyProtection="1">
      <alignment horizontal="center" vertical="center"/>
      <protection locked="0"/>
    </xf>
    <xf numFmtId="169" fontId="29" fillId="5" borderId="46" xfId="2" applyNumberFormat="1" applyFont="1" applyFill="1" applyBorder="1" applyAlignment="1" applyProtection="1">
      <alignment horizontal="center" vertical="center"/>
      <protection locked="0"/>
    </xf>
    <xf numFmtId="0" fontId="29" fillId="0" borderId="54" xfId="4" applyFont="1" applyBorder="1" applyAlignment="1" applyProtection="1">
      <alignment vertical="center"/>
      <protection locked="0"/>
    </xf>
    <xf numFmtId="0" fontId="32" fillId="0" borderId="48" xfId="4" applyFont="1" applyBorder="1" applyAlignment="1" applyProtection="1">
      <alignment vertical="center"/>
      <protection locked="0"/>
    </xf>
    <xf numFmtId="0" fontId="32" fillId="0" borderId="29" xfId="4" applyFont="1" applyBorder="1" applyAlignment="1" applyProtection="1">
      <alignment vertical="center"/>
      <protection locked="0"/>
    </xf>
    <xf numFmtId="0" fontId="32" fillId="0" borderId="49" xfId="4" applyFont="1" applyBorder="1" applyAlignment="1" applyProtection="1">
      <alignment vertical="center"/>
      <protection locked="0"/>
    </xf>
    <xf numFmtId="2" fontId="32" fillId="0" borderId="28" xfId="4" applyNumberFormat="1" applyFont="1" applyBorder="1" applyAlignment="1" applyProtection="1">
      <alignment horizontal="center" vertical="center" wrapText="1"/>
      <protection locked="0"/>
    </xf>
    <xf numFmtId="49" fontId="32" fillId="0" borderId="1" xfId="6" applyNumberFormat="1" applyFont="1" applyBorder="1" applyAlignment="1" applyProtection="1">
      <alignment horizontal="center" vertical="center"/>
      <protection locked="0"/>
    </xf>
    <xf numFmtId="0" fontId="29" fillId="0" borderId="1" xfId="4" applyFont="1" applyBorder="1" applyAlignment="1" applyProtection="1">
      <alignment horizontal="center" vertical="center"/>
      <protection locked="0"/>
    </xf>
    <xf numFmtId="49" fontId="29" fillId="5" borderId="1" xfId="6" applyNumberFormat="1" applyFont="1" applyFill="1" applyBorder="1" applyAlignment="1" applyProtection="1">
      <alignment horizontal="center" vertical="center"/>
      <protection locked="0"/>
    </xf>
    <xf numFmtId="2" fontId="29" fillId="5" borderId="44" xfId="4" applyNumberFormat="1" applyFont="1" applyFill="1" applyBorder="1" applyAlignment="1" applyProtection="1">
      <alignment horizontal="center" vertical="center"/>
      <protection locked="0"/>
    </xf>
    <xf numFmtId="0" fontId="32" fillId="0" borderId="54" xfId="4" applyFont="1" applyBorder="1" applyAlignment="1" applyProtection="1">
      <alignment vertical="center"/>
      <protection locked="0"/>
    </xf>
    <xf numFmtId="49" fontId="32" fillId="14" borderId="43" xfId="4" applyNumberFormat="1" applyFont="1" applyFill="1" applyBorder="1" applyAlignment="1" applyProtection="1">
      <alignment horizontal="center" vertical="center"/>
      <protection locked="0"/>
    </xf>
    <xf numFmtId="49" fontId="32" fillId="14" borderId="1" xfId="6" applyNumberFormat="1" applyFont="1" applyFill="1" applyBorder="1" applyAlignment="1" applyProtection="1">
      <alignment horizontal="center" vertical="center"/>
      <protection locked="0"/>
    </xf>
    <xf numFmtId="49" fontId="29" fillId="5" borderId="78" xfId="4" applyNumberFormat="1" applyFont="1" applyFill="1" applyBorder="1" applyAlignment="1" applyProtection="1">
      <alignment horizontal="center" vertical="center"/>
      <protection locked="0"/>
    </xf>
    <xf numFmtId="0" fontId="29" fillId="5" borderId="78" xfId="4" applyFont="1" applyFill="1" applyBorder="1" applyAlignment="1" applyProtection="1">
      <alignment horizontal="center" vertical="center"/>
      <protection locked="0"/>
    </xf>
    <xf numFmtId="49" fontId="32" fillId="14" borderId="78" xfId="4" applyNumberFormat="1" applyFont="1" applyFill="1" applyBorder="1" applyAlignment="1" applyProtection="1">
      <alignment horizontal="center" vertical="center"/>
      <protection locked="0"/>
    </xf>
    <xf numFmtId="49" fontId="29" fillId="0" borderId="43" xfId="4" applyNumberFormat="1" applyFont="1" applyBorder="1" applyAlignment="1" applyProtection="1">
      <alignment horizontal="center" vertical="center"/>
      <protection locked="0"/>
    </xf>
    <xf numFmtId="169" fontId="29" fillId="0" borderId="46" xfId="2" applyNumberFormat="1" applyFont="1" applyFill="1" applyBorder="1" applyAlignment="1" applyProtection="1">
      <alignment horizontal="center" vertical="center"/>
      <protection locked="0"/>
    </xf>
    <xf numFmtId="49" fontId="29" fillId="5" borderId="78" xfId="6" applyNumberFormat="1" applyFont="1" applyFill="1" applyBorder="1" applyAlignment="1" applyProtection="1">
      <alignment horizontal="center" vertical="center"/>
      <protection locked="0"/>
    </xf>
    <xf numFmtId="49" fontId="32" fillId="14" borderId="78" xfId="6" applyNumberFormat="1" applyFont="1" applyFill="1" applyBorder="1" applyAlignment="1" applyProtection="1">
      <alignment horizontal="center" vertical="center"/>
      <protection locked="0"/>
    </xf>
    <xf numFmtId="0" fontId="29" fillId="0" borderId="44" xfId="4" applyFont="1" applyBorder="1" applyAlignment="1" applyProtection="1">
      <alignment horizontal="center" vertical="center"/>
      <protection locked="0"/>
    </xf>
    <xf numFmtId="0" fontId="29" fillId="5" borderId="64" xfId="4" applyFont="1" applyFill="1" applyBorder="1" applyAlignment="1" applyProtection="1">
      <alignment horizontal="left" vertical="center"/>
      <protection locked="0"/>
    </xf>
    <xf numFmtId="0" fontId="29" fillId="5" borderId="82" xfId="4" applyFont="1" applyFill="1" applyBorder="1" applyAlignment="1" applyProtection="1">
      <alignment horizontal="left" vertical="center"/>
      <protection locked="0"/>
    </xf>
    <xf numFmtId="0" fontId="29" fillId="5" borderId="65" xfId="4" applyFont="1" applyFill="1" applyBorder="1" applyAlignment="1" applyProtection="1">
      <alignment horizontal="left" vertical="center"/>
      <protection locked="0"/>
    </xf>
    <xf numFmtId="169" fontId="29" fillId="5" borderId="83" xfId="2" applyNumberFormat="1" applyFont="1" applyFill="1" applyBorder="1" applyAlignment="1" applyProtection="1">
      <alignment horizontal="center" vertical="center"/>
      <protection locked="0"/>
    </xf>
    <xf numFmtId="170" fontId="29" fillId="5" borderId="28" xfId="5" applyNumberFormat="1" applyFont="1" applyFill="1" applyBorder="1" applyAlignment="1" applyProtection="1">
      <alignment horizontal="center" vertical="center"/>
      <protection locked="0"/>
    </xf>
    <xf numFmtId="0" fontId="11" fillId="5" borderId="1" xfId="4" applyFont="1" applyFill="1" applyBorder="1" applyAlignment="1" applyProtection="1">
      <alignment horizontal="center" vertical="center"/>
      <protection locked="0"/>
    </xf>
    <xf numFmtId="0" fontId="11" fillId="0" borderId="78" xfId="4" applyFont="1" applyBorder="1" applyAlignment="1" applyProtection="1">
      <alignment horizontal="center" vertical="center"/>
      <protection locked="0"/>
    </xf>
    <xf numFmtId="170" fontId="29" fillId="0" borderId="28" xfId="5" applyNumberFormat="1" applyFont="1" applyFill="1" applyBorder="1" applyAlignment="1" applyProtection="1">
      <alignment horizontal="center" vertical="center"/>
      <protection locked="0"/>
    </xf>
    <xf numFmtId="0" fontId="11" fillId="5" borderId="78" xfId="4" applyFont="1" applyFill="1" applyBorder="1" applyAlignment="1" applyProtection="1">
      <alignment horizontal="center" vertical="center"/>
      <protection locked="0"/>
    </xf>
    <xf numFmtId="2" fontId="11" fillId="5" borderId="78" xfId="4" applyNumberFormat="1" applyFont="1" applyFill="1" applyBorder="1" applyAlignment="1" applyProtection="1">
      <alignment horizontal="center" vertical="center"/>
      <protection locked="0"/>
    </xf>
    <xf numFmtId="0" fontId="29" fillId="0" borderId="48" xfId="4" applyFont="1" applyBorder="1" applyAlignment="1" applyProtection="1">
      <alignment vertical="center"/>
      <protection locked="0"/>
    </xf>
    <xf numFmtId="0" fontId="29" fillId="0" borderId="29" xfId="4" applyFont="1" applyBorder="1" applyAlignment="1" applyProtection="1">
      <alignment vertical="center"/>
      <protection locked="0"/>
    </xf>
    <xf numFmtId="0" fontId="29" fillId="0" borderId="49" xfId="4" applyFont="1" applyBorder="1" applyAlignment="1" applyProtection="1">
      <alignment vertical="center"/>
      <protection locked="0"/>
    </xf>
    <xf numFmtId="0" fontId="29" fillId="5" borderId="72" xfId="4" applyFont="1" applyFill="1" applyBorder="1" applyAlignment="1" applyProtection="1">
      <alignment horizontal="center" vertical="center"/>
      <protection locked="0"/>
    </xf>
    <xf numFmtId="0" fontId="29" fillId="5" borderId="73" xfId="4" applyFont="1" applyFill="1" applyBorder="1" applyAlignment="1" applyProtection="1">
      <alignment horizontal="center" vertical="center"/>
      <protection locked="0"/>
    </xf>
    <xf numFmtId="49" fontId="3" fillId="5" borderId="1" xfId="2" applyNumberFormat="1" applyFont="1" applyFill="1" applyBorder="1" applyAlignment="1" applyProtection="1">
      <alignment horizontal="center" vertical="center" wrapText="1"/>
      <protection hidden="1"/>
    </xf>
    <xf numFmtId="169" fontId="3" fillId="5" borderId="1" xfId="2" applyNumberFormat="1" applyFont="1" applyFill="1" applyBorder="1" applyAlignment="1" applyProtection="1">
      <alignment horizontal="center" vertical="center" wrapText="1"/>
      <protection hidden="1"/>
    </xf>
    <xf numFmtId="169" fontId="3" fillId="5" borderId="1" xfId="2" applyNumberFormat="1" applyFont="1" applyFill="1" applyBorder="1" applyAlignment="1" applyProtection="1">
      <alignment horizontal="justify" vertical="center" wrapText="1"/>
      <protection hidden="1"/>
    </xf>
    <xf numFmtId="0" fontId="1" fillId="0" borderId="0" xfId="3" applyProtection="1">
      <protection hidden="1"/>
    </xf>
    <xf numFmtId="49" fontId="5" fillId="5" borderId="1" xfId="4" applyNumberFormat="1" applyFont="1" applyFill="1" applyBorder="1" applyAlignment="1" applyProtection="1">
      <alignment horizontal="center" vertical="center"/>
      <protection hidden="1"/>
    </xf>
    <xf numFmtId="0" fontId="5" fillId="5" borderId="1" xfId="4" applyFont="1" applyFill="1" applyBorder="1" applyAlignment="1" applyProtection="1">
      <alignment horizontal="center" vertical="center"/>
      <protection hidden="1"/>
    </xf>
    <xf numFmtId="170" fontId="5" fillId="5" borderId="1" xfId="5" applyNumberFormat="1" applyFont="1" applyFill="1" applyBorder="1" applyAlignment="1" applyProtection="1">
      <alignment horizontal="justify" vertical="center"/>
      <protection hidden="1"/>
    </xf>
    <xf numFmtId="169" fontId="3" fillId="5" borderId="1" xfId="2" applyNumberFormat="1" applyFont="1" applyFill="1" applyBorder="1" applyAlignment="1" applyProtection="1">
      <alignment horizontal="center" vertical="center"/>
      <protection hidden="1"/>
    </xf>
    <xf numFmtId="49" fontId="7" fillId="14" borderId="78" xfId="2" applyNumberFormat="1" applyFont="1" applyFill="1" applyBorder="1" applyAlignment="1" applyProtection="1">
      <alignment horizontal="center" vertical="center" wrapText="1"/>
      <protection hidden="1"/>
    </xf>
    <xf numFmtId="0" fontId="6" fillId="0" borderId="1" xfId="4" applyFont="1" applyBorder="1" applyAlignment="1" applyProtection="1">
      <alignment horizontal="center" vertical="center"/>
      <protection hidden="1"/>
    </xf>
    <xf numFmtId="0" fontId="6" fillId="0" borderId="1" xfId="4" applyFont="1" applyBorder="1" applyAlignment="1" applyProtection="1">
      <alignment horizontal="justify" vertical="center" wrapText="1"/>
      <protection hidden="1"/>
    </xf>
    <xf numFmtId="169" fontId="7" fillId="0" borderId="1" xfId="2" applyNumberFormat="1" applyFont="1" applyFill="1" applyBorder="1" applyAlignment="1" applyProtection="1">
      <alignment horizontal="center" vertical="center"/>
      <protection hidden="1"/>
    </xf>
    <xf numFmtId="178" fontId="7" fillId="0" borderId="1" xfId="2" applyNumberFormat="1" applyFont="1" applyFill="1" applyBorder="1" applyAlignment="1" applyProtection="1">
      <alignment horizontal="center" vertical="center" wrapText="1"/>
      <protection hidden="1"/>
    </xf>
    <xf numFmtId="0" fontId="5" fillId="2" borderId="1" xfId="4" applyFont="1" applyFill="1" applyBorder="1" applyAlignment="1" applyProtection="1">
      <alignment horizontal="center" vertical="center"/>
      <protection hidden="1"/>
    </xf>
    <xf numFmtId="170" fontId="5" fillId="2" borderId="1" xfId="5" applyNumberFormat="1" applyFont="1" applyFill="1" applyBorder="1" applyAlignment="1" applyProtection="1">
      <alignment horizontal="justify" vertical="center"/>
      <protection hidden="1"/>
    </xf>
    <xf numFmtId="169" fontId="3" fillId="2" borderId="1" xfId="2" applyNumberFormat="1" applyFont="1" applyFill="1" applyBorder="1" applyAlignment="1" applyProtection="1">
      <alignment horizontal="center" vertical="center"/>
      <protection hidden="1"/>
    </xf>
    <xf numFmtId="169" fontId="3" fillId="2" borderId="1" xfId="2" applyNumberFormat="1" applyFont="1" applyFill="1" applyBorder="1" applyAlignment="1" applyProtection="1">
      <alignment horizontal="center" vertical="center" wrapText="1"/>
      <protection hidden="1"/>
    </xf>
    <xf numFmtId="49" fontId="6" fillId="5" borderId="1" xfId="6" applyNumberFormat="1" applyFont="1" applyFill="1" applyBorder="1" applyAlignment="1" applyProtection="1">
      <alignment horizontal="center" vertical="center"/>
      <protection hidden="1"/>
    </xf>
    <xf numFmtId="0" fontId="6" fillId="5" borderId="1" xfId="4" applyFont="1" applyFill="1" applyBorder="1" applyAlignment="1" applyProtection="1">
      <alignment horizontal="center" vertical="center"/>
      <protection hidden="1"/>
    </xf>
    <xf numFmtId="169" fontId="7" fillId="5" borderId="1" xfId="2" applyNumberFormat="1" applyFont="1" applyFill="1" applyBorder="1" applyAlignment="1" applyProtection="1">
      <alignment horizontal="center" vertical="center"/>
      <protection hidden="1"/>
    </xf>
    <xf numFmtId="49" fontId="6" fillId="0" borderId="1" xfId="6" applyNumberFormat="1" applyFont="1" applyBorder="1" applyAlignment="1" applyProtection="1">
      <alignment horizontal="center" vertical="center"/>
      <protection hidden="1"/>
    </xf>
    <xf numFmtId="0" fontId="5" fillId="0" borderId="1" xfId="4" applyFont="1" applyBorder="1" applyAlignment="1" applyProtection="1">
      <alignment horizontal="center" vertical="center"/>
      <protection hidden="1"/>
    </xf>
    <xf numFmtId="0" fontId="5" fillId="0" borderId="1" xfId="4" applyFont="1" applyBorder="1" applyAlignment="1" applyProtection="1">
      <alignment horizontal="justify" vertical="center" wrapText="1"/>
      <protection hidden="1"/>
    </xf>
    <xf numFmtId="169" fontId="3" fillId="0" borderId="1" xfId="2" applyNumberFormat="1" applyFont="1" applyFill="1" applyBorder="1" applyAlignment="1" applyProtection="1">
      <alignment horizontal="center" vertical="center" wrapText="1"/>
      <protection hidden="1"/>
    </xf>
    <xf numFmtId="164" fontId="8" fillId="0" borderId="0" xfId="41" applyFont="1" applyFill="1" applyProtection="1">
      <protection hidden="1"/>
    </xf>
    <xf numFmtId="0" fontId="8" fillId="0" borderId="0" xfId="3" applyFont="1" applyProtection="1">
      <protection hidden="1"/>
    </xf>
    <xf numFmtId="49" fontId="6" fillId="0" borderId="78" xfId="6" applyNumberFormat="1" applyFont="1" applyBorder="1" applyAlignment="1" applyProtection="1">
      <alignment horizontal="center" vertical="center"/>
      <protection hidden="1"/>
    </xf>
    <xf numFmtId="0" fontId="6" fillId="0" borderId="78" xfId="4" applyFont="1" applyBorder="1" applyAlignment="1" applyProtection="1">
      <alignment horizontal="center" vertical="center"/>
      <protection hidden="1"/>
    </xf>
    <xf numFmtId="49" fontId="6" fillId="14" borderId="1" xfId="6" applyNumberFormat="1" applyFont="1" applyFill="1" applyBorder="1" applyAlignment="1" applyProtection="1">
      <alignment horizontal="center" vertical="center"/>
      <protection hidden="1"/>
    </xf>
    <xf numFmtId="49" fontId="6" fillId="5" borderId="78" xfId="6" applyNumberFormat="1" applyFont="1" applyFill="1" applyBorder="1" applyAlignment="1" applyProtection="1">
      <alignment horizontal="center" vertical="center"/>
      <protection hidden="1"/>
    </xf>
    <xf numFmtId="0" fontId="5" fillId="5" borderId="78" xfId="4" applyFont="1" applyFill="1" applyBorder="1" applyAlignment="1" applyProtection="1">
      <alignment horizontal="center" vertical="center"/>
      <protection hidden="1"/>
    </xf>
    <xf numFmtId="0" fontId="5" fillId="5" borderId="78" xfId="4" applyFont="1" applyFill="1" applyBorder="1" applyAlignment="1" applyProtection="1">
      <alignment horizontal="justify" vertical="center" wrapText="1"/>
      <protection hidden="1"/>
    </xf>
    <xf numFmtId="171" fontId="6" fillId="0" borderId="1" xfId="4" applyNumberFormat="1" applyFont="1" applyBorder="1" applyAlignment="1" applyProtection="1">
      <alignment horizontal="right" vertical="center"/>
      <protection hidden="1"/>
    </xf>
    <xf numFmtId="0" fontId="5" fillId="5" borderId="1" xfId="4" applyFont="1" applyFill="1" applyBorder="1" applyAlignment="1" applyProtection="1">
      <alignment horizontal="justify" vertical="center" wrapText="1"/>
      <protection hidden="1"/>
    </xf>
    <xf numFmtId="49" fontId="6" fillId="0" borderId="78" xfId="4" applyNumberFormat="1" applyFont="1" applyBorder="1" applyAlignment="1" applyProtection="1">
      <alignment horizontal="center" vertical="center"/>
      <protection hidden="1"/>
    </xf>
    <xf numFmtId="49" fontId="6" fillId="14" borderId="78" xfId="4" applyNumberFormat="1" applyFont="1" applyFill="1" applyBorder="1" applyAlignment="1" applyProtection="1">
      <alignment horizontal="center" vertical="center"/>
      <protection hidden="1"/>
    </xf>
    <xf numFmtId="14" fontId="1" fillId="0" borderId="0" xfId="3" applyNumberFormat="1" applyProtection="1">
      <protection hidden="1"/>
    </xf>
    <xf numFmtId="0" fontId="5" fillId="5" borderId="1" xfId="4" applyFont="1" applyFill="1" applyBorder="1" applyAlignment="1" applyProtection="1">
      <alignment horizontal="justify" vertical="center"/>
      <protection hidden="1"/>
    </xf>
    <xf numFmtId="49" fontId="6" fillId="14" borderId="78" xfId="6" applyNumberFormat="1" applyFont="1" applyFill="1" applyBorder="1" applyAlignment="1" applyProtection="1">
      <alignment horizontal="center" vertical="center"/>
      <protection hidden="1"/>
    </xf>
    <xf numFmtId="0" fontId="5" fillId="0" borderId="78" xfId="4" applyFont="1" applyBorder="1" applyAlignment="1" applyProtection="1">
      <alignment horizontal="center" vertical="center"/>
      <protection hidden="1"/>
    </xf>
    <xf numFmtId="0" fontId="5" fillId="0" borderId="78" xfId="4" applyFont="1" applyBorder="1" applyAlignment="1" applyProtection="1">
      <alignment horizontal="justify" vertical="center" wrapText="1"/>
      <protection hidden="1"/>
    </xf>
    <xf numFmtId="0" fontId="6" fillId="5" borderId="78" xfId="4" applyFont="1" applyFill="1" applyBorder="1" applyAlignment="1" applyProtection="1">
      <alignment horizontal="center" vertical="center"/>
      <protection hidden="1"/>
    </xf>
    <xf numFmtId="0" fontId="9" fillId="0" borderId="1" xfId="4" applyFont="1" applyBorder="1" applyAlignment="1" applyProtection="1">
      <alignment horizontal="center" vertical="center"/>
      <protection hidden="1"/>
    </xf>
    <xf numFmtId="49" fontId="5" fillId="5" borderId="1" xfId="6" applyNumberFormat="1" applyFont="1" applyFill="1" applyBorder="1" applyAlignment="1" applyProtection="1">
      <alignment horizontal="center" vertical="center"/>
      <protection hidden="1"/>
    </xf>
    <xf numFmtId="0" fontId="17" fillId="5" borderId="1" xfId="4" applyFont="1" applyFill="1" applyBorder="1" applyAlignment="1" applyProtection="1">
      <alignment horizontal="center" vertical="center"/>
      <protection hidden="1"/>
    </xf>
    <xf numFmtId="0" fontId="5" fillId="5" borderId="1" xfId="4" applyFont="1" applyFill="1" applyBorder="1" applyAlignment="1" applyProtection="1">
      <alignment horizontal="left" vertical="center" wrapText="1"/>
      <protection hidden="1"/>
    </xf>
    <xf numFmtId="0" fontId="17" fillId="0" borderId="78" xfId="4" applyFont="1" applyBorder="1" applyAlignment="1" applyProtection="1">
      <alignment horizontal="center" vertical="center"/>
      <protection hidden="1"/>
    </xf>
    <xf numFmtId="0" fontId="9" fillId="0" borderId="78" xfId="4" applyFont="1" applyBorder="1" applyAlignment="1" applyProtection="1">
      <alignment horizontal="center" vertical="center"/>
      <protection hidden="1"/>
    </xf>
    <xf numFmtId="2" fontId="9" fillId="0" borderId="78" xfId="4" applyNumberFormat="1" applyFont="1" applyBorder="1" applyAlignment="1" applyProtection="1">
      <alignment horizontal="center" vertical="center"/>
      <protection hidden="1"/>
    </xf>
    <xf numFmtId="0" fontId="17" fillId="5" borderId="78" xfId="4" applyFont="1" applyFill="1" applyBorder="1" applyAlignment="1" applyProtection="1">
      <alignment horizontal="center" vertical="center"/>
      <protection hidden="1"/>
    </xf>
    <xf numFmtId="0" fontId="9" fillId="5" borderId="78" xfId="4" applyFont="1" applyFill="1" applyBorder="1" applyAlignment="1" applyProtection="1">
      <alignment horizontal="center" vertical="center"/>
      <protection hidden="1"/>
    </xf>
    <xf numFmtId="0" fontId="17" fillId="5" borderId="1" xfId="4" applyFont="1" applyFill="1" applyBorder="1" applyAlignment="1" applyProtection="1">
      <alignment horizontal="justify" vertical="center"/>
      <protection hidden="1"/>
    </xf>
    <xf numFmtId="0" fontId="5" fillId="5" borderId="1" xfId="5" applyFont="1" applyFill="1" applyBorder="1" applyAlignment="1" applyProtection="1">
      <alignment horizontal="right" vertical="center"/>
      <protection hidden="1"/>
    </xf>
    <xf numFmtId="0" fontId="6" fillId="0" borderId="72" xfId="4" applyFont="1" applyBorder="1" applyAlignment="1" applyProtection="1">
      <alignment horizontal="center" vertical="center"/>
      <protection hidden="1"/>
    </xf>
    <xf numFmtId="0" fontId="6" fillId="0" borderId="73" xfId="4" applyFont="1" applyBorder="1" applyAlignment="1" applyProtection="1">
      <alignment horizontal="center" vertical="center"/>
      <protection hidden="1"/>
    </xf>
    <xf numFmtId="0" fontId="6" fillId="0" borderId="0" xfId="4" applyFont="1" applyAlignment="1" applyProtection="1">
      <alignment horizontal="center" vertical="center"/>
      <protection hidden="1"/>
    </xf>
    <xf numFmtId="0" fontId="6" fillId="0" borderId="74" xfId="4" applyFont="1" applyBorder="1" applyAlignment="1" applyProtection="1">
      <alignment horizontal="center" vertical="center"/>
      <protection hidden="1"/>
    </xf>
    <xf numFmtId="0" fontId="6" fillId="0" borderId="74" xfId="4" applyFont="1" applyBorder="1" applyAlignment="1" applyProtection="1">
      <alignment horizontal="justify" vertical="center" wrapText="1"/>
      <protection hidden="1"/>
    </xf>
    <xf numFmtId="171" fontId="6" fillId="0" borderId="74" xfId="4" applyNumberFormat="1" applyFont="1" applyBorder="1" applyAlignment="1" applyProtection="1">
      <alignment horizontal="right" vertical="center"/>
      <protection hidden="1"/>
    </xf>
    <xf numFmtId="49" fontId="1" fillId="0" borderId="0" xfId="3" applyNumberFormat="1" applyAlignment="1" applyProtection="1">
      <alignment horizontal="center"/>
      <protection hidden="1"/>
    </xf>
    <xf numFmtId="0" fontId="1" fillId="0" borderId="0" xfId="3" applyAlignment="1" applyProtection="1">
      <alignment horizontal="center"/>
      <protection hidden="1"/>
    </xf>
    <xf numFmtId="0" fontId="1" fillId="0" borderId="0" xfId="3" applyAlignment="1" applyProtection="1">
      <alignment horizontal="justify"/>
      <protection hidden="1"/>
    </xf>
    <xf numFmtId="169" fontId="10" fillId="3" borderId="0" xfId="2" applyNumberFormat="1" applyFont="1" applyFill="1" applyProtection="1">
      <protection hidden="1"/>
    </xf>
    <xf numFmtId="49" fontId="11" fillId="4" borderId="2" xfId="6" applyNumberFormat="1" applyFont="1" applyFill="1" applyBorder="1" applyAlignment="1" applyProtection="1">
      <alignment horizontal="center" vertical="center"/>
      <protection hidden="1"/>
    </xf>
    <xf numFmtId="0" fontId="11" fillId="4" borderId="2" xfId="6" applyFont="1" applyFill="1" applyBorder="1" applyAlignment="1" applyProtection="1">
      <alignment horizontal="center" vertical="center"/>
      <protection hidden="1"/>
    </xf>
    <xf numFmtId="172" fontId="14" fillId="5" borderId="2" xfId="1" applyFont="1" applyFill="1" applyBorder="1" applyAlignment="1" applyProtection="1">
      <alignment vertical="center"/>
      <protection hidden="1"/>
    </xf>
    <xf numFmtId="0" fontId="24" fillId="0" borderId="0" xfId="6" applyFont="1" applyAlignment="1" applyProtection="1">
      <alignment horizontal="center" vertical="center" wrapText="1"/>
      <protection hidden="1"/>
    </xf>
    <xf numFmtId="0" fontId="8" fillId="0" borderId="0" xfId="0" applyFont="1" applyProtection="1">
      <protection hidden="1"/>
    </xf>
    <xf numFmtId="49" fontId="11" fillId="5" borderId="2" xfId="6" applyNumberFormat="1" applyFont="1" applyFill="1" applyBorder="1" applyAlignment="1" applyProtection="1">
      <alignment horizontal="center" vertical="center"/>
      <protection hidden="1"/>
    </xf>
    <xf numFmtId="0" fontId="14" fillId="5" borderId="2" xfId="6" applyFont="1" applyFill="1" applyBorder="1" applyAlignment="1" applyProtection="1">
      <alignment horizontal="center" vertical="center"/>
      <protection hidden="1"/>
    </xf>
    <xf numFmtId="0" fontId="14" fillId="5" borderId="2" xfId="4" applyFont="1" applyFill="1" applyBorder="1" applyAlignment="1" applyProtection="1">
      <alignment horizontal="justify" vertical="center" wrapText="1"/>
      <protection hidden="1"/>
    </xf>
    <xf numFmtId="169" fontId="14" fillId="5" borderId="2" xfId="2" applyNumberFormat="1" applyFont="1" applyFill="1" applyBorder="1" applyAlignment="1" applyProtection="1">
      <alignment horizontal="center" vertical="center"/>
      <protection hidden="1"/>
    </xf>
    <xf numFmtId="2" fontId="14" fillId="5" borderId="2" xfId="2" applyNumberFormat="1" applyFont="1" applyFill="1" applyBorder="1" applyAlignment="1" applyProtection="1">
      <alignment horizontal="center" vertical="center"/>
      <protection hidden="1"/>
    </xf>
    <xf numFmtId="171" fontId="14" fillId="5" borderId="2" xfId="4" applyNumberFormat="1" applyFont="1" applyFill="1" applyBorder="1" applyAlignment="1" applyProtection="1">
      <alignment horizontal="right" vertical="center"/>
      <protection hidden="1"/>
    </xf>
    <xf numFmtId="0" fontId="25" fillId="0" borderId="0" xfId="4" applyFont="1" applyAlignment="1" applyProtection="1">
      <alignment horizontal="center" vertical="center"/>
      <protection hidden="1"/>
    </xf>
    <xf numFmtId="180" fontId="8" fillId="0" borderId="0" xfId="3" applyNumberFormat="1" applyFont="1" applyProtection="1">
      <protection hidden="1"/>
    </xf>
    <xf numFmtId="49" fontId="12" fillId="0" borderId="8" xfId="4" applyNumberFormat="1" applyFont="1" applyBorder="1" applyAlignment="1" applyProtection="1">
      <alignment vertical="center"/>
      <protection hidden="1"/>
    </xf>
    <xf numFmtId="172" fontId="4" fillId="0" borderId="5" xfId="1" applyFill="1" applyBorder="1" applyAlignment="1" applyProtection="1">
      <alignment horizontal="justify" vertical="center" wrapText="1"/>
      <protection hidden="1"/>
    </xf>
    <xf numFmtId="172" fontId="4" fillId="0" borderId="9" xfId="1" applyFill="1" applyBorder="1" applyAlignment="1" applyProtection="1">
      <alignment vertical="center"/>
      <protection hidden="1"/>
    </xf>
    <xf numFmtId="0" fontId="26" fillId="0" borderId="0" xfId="1" applyNumberFormat="1" applyFont="1" applyFill="1" applyBorder="1" applyAlignment="1" applyProtection="1">
      <alignment horizontal="center" vertical="center"/>
      <protection hidden="1"/>
    </xf>
    <xf numFmtId="0" fontId="4" fillId="0" borderId="0" xfId="4" applyProtection="1">
      <protection hidden="1"/>
    </xf>
    <xf numFmtId="49" fontId="12" fillId="0" borderId="10" xfId="4" applyNumberFormat="1" applyFont="1" applyBorder="1" applyAlignment="1" applyProtection="1">
      <alignment vertical="center"/>
      <protection hidden="1"/>
    </xf>
    <xf numFmtId="172" fontId="4" fillId="0" borderId="11" xfId="1" applyFill="1" applyBorder="1" applyAlignment="1" applyProtection="1">
      <alignment vertical="center"/>
      <protection hidden="1"/>
    </xf>
    <xf numFmtId="49" fontId="12" fillId="0" borderId="12" xfId="4" applyNumberFormat="1" applyFont="1" applyBorder="1" applyAlignment="1" applyProtection="1">
      <alignment vertical="center"/>
      <protection hidden="1"/>
    </xf>
    <xf numFmtId="172" fontId="4" fillId="0" borderId="5" xfId="1" applyFill="1" applyBorder="1" applyAlignment="1" applyProtection="1">
      <alignment horizontal="left" vertical="center" wrapText="1"/>
      <protection hidden="1"/>
    </xf>
    <xf numFmtId="172" fontId="4" fillId="0" borderId="13" xfId="1" applyFill="1" applyBorder="1" applyAlignment="1" applyProtection="1">
      <alignment vertical="center"/>
      <protection hidden="1"/>
    </xf>
    <xf numFmtId="9" fontId="4" fillId="0" borderId="0" xfId="40" applyFont="1" applyFill="1" applyProtection="1">
      <protection hidden="1"/>
    </xf>
    <xf numFmtId="49" fontId="12" fillId="0" borderId="24" xfId="4" applyNumberFormat="1" applyFont="1" applyBorder="1" applyAlignment="1" applyProtection="1">
      <alignment vertical="center"/>
      <protection hidden="1"/>
    </xf>
    <xf numFmtId="2" fontId="14" fillId="5" borderId="2" xfId="4" applyNumberFormat="1" applyFont="1" applyFill="1" applyBorder="1" applyAlignment="1" applyProtection="1">
      <alignment horizontal="center" vertical="center" wrapText="1"/>
      <protection hidden="1"/>
    </xf>
    <xf numFmtId="0" fontId="14" fillId="5" borderId="2" xfId="4" applyFont="1" applyFill="1" applyBorder="1" applyAlignment="1" applyProtection="1">
      <alignment horizontal="center" vertical="center" wrapText="1"/>
      <protection hidden="1"/>
    </xf>
    <xf numFmtId="49" fontId="12" fillId="0" borderId="14" xfId="4" applyNumberFormat="1" applyFont="1" applyBorder="1" applyAlignment="1" applyProtection="1">
      <alignment vertical="center"/>
      <protection hidden="1"/>
    </xf>
    <xf numFmtId="4" fontId="14" fillId="5" borderId="2" xfId="4" applyNumberFormat="1" applyFont="1" applyFill="1" applyBorder="1" applyAlignment="1" applyProtection="1">
      <alignment horizontal="justify" vertical="center" wrapText="1"/>
      <protection hidden="1"/>
    </xf>
    <xf numFmtId="2" fontId="4" fillId="5" borderId="2" xfId="4" applyNumberFormat="1" applyFill="1" applyBorder="1" applyAlignment="1" applyProtection="1">
      <alignment horizontal="center"/>
      <protection hidden="1"/>
    </xf>
    <xf numFmtId="0" fontId="4" fillId="5" borderId="2" xfId="4" applyFill="1" applyBorder="1" applyProtection="1">
      <protection hidden="1"/>
    </xf>
    <xf numFmtId="49" fontId="12" fillId="0" borderId="8" xfId="4" applyNumberFormat="1" applyFont="1" applyBorder="1" applyAlignment="1" applyProtection="1">
      <alignment horizontal="center" vertical="center"/>
      <protection hidden="1"/>
    </xf>
    <xf numFmtId="172" fontId="4" fillId="0" borderId="5" xfId="1" applyFill="1" applyBorder="1" applyAlignment="1" applyProtection="1">
      <alignment vertical="center"/>
      <protection hidden="1"/>
    </xf>
    <xf numFmtId="49" fontId="12" fillId="0" borderId="14" xfId="4" applyNumberFormat="1" applyFont="1" applyBorder="1" applyAlignment="1" applyProtection="1">
      <alignment horizontal="center" vertical="center"/>
      <protection hidden="1"/>
    </xf>
    <xf numFmtId="49" fontId="12" fillId="0" borderId="10" xfId="4" applyNumberFormat="1" applyFont="1" applyBorder="1" applyAlignment="1" applyProtection="1">
      <alignment horizontal="center" vertical="center"/>
      <protection hidden="1"/>
    </xf>
    <xf numFmtId="49" fontId="12" fillId="0" borderId="24" xfId="4" applyNumberFormat="1" applyFont="1" applyBorder="1" applyAlignment="1" applyProtection="1">
      <alignment horizontal="center" vertical="center"/>
      <protection hidden="1"/>
    </xf>
    <xf numFmtId="49" fontId="12" fillId="0" borderId="12" xfId="4" applyNumberFormat="1" applyFont="1" applyBorder="1" applyAlignment="1" applyProtection="1">
      <alignment horizontal="center" vertical="center"/>
      <protection hidden="1"/>
    </xf>
    <xf numFmtId="0" fontId="4" fillId="5" borderId="2" xfId="4" applyFill="1" applyBorder="1" applyAlignment="1" applyProtection="1">
      <alignment vertical="center"/>
      <protection hidden="1"/>
    </xf>
    <xf numFmtId="2" fontId="4" fillId="5" borderId="2" xfId="4" applyNumberFormat="1" applyFill="1" applyBorder="1" applyAlignment="1" applyProtection="1">
      <alignment horizontal="center" vertical="center"/>
      <protection hidden="1"/>
    </xf>
    <xf numFmtId="2" fontId="19" fillId="5" borderId="2" xfId="2" applyNumberFormat="1" applyFont="1" applyFill="1" applyBorder="1" applyAlignment="1" applyProtection="1">
      <alignment horizontal="center" vertical="center"/>
      <protection hidden="1"/>
    </xf>
    <xf numFmtId="169" fontId="19" fillId="5" borderId="2" xfId="2" applyNumberFormat="1" applyFont="1" applyFill="1" applyBorder="1" applyAlignment="1" applyProtection="1">
      <alignment horizontal="center" vertical="center"/>
      <protection hidden="1"/>
    </xf>
    <xf numFmtId="49" fontId="12" fillId="0" borderId="8" xfId="4" applyNumberFormat="1" applyFont="1" applyBorder="1" applyProtection="1">
      <protection hidden="1"/>
    </xf>
    <xf numFmtId="49" fontId="12" fillId="0" borderId="14" xfId="4" applyNumberFormat="1" applyFont="1" applyBorder="1" applyProtection="1">
      <protection hidden="1"/>
    </xf>
    <xf numFmtId="49" fontId="12" fillId="0" borderId="10" xfId="4" applyNumberFormat="1" applyFont="1" applyBorder="1" applyProtection="1">
      <protection hidden="1"/>
    </xf>
    <xf numFmtId="0" fontId="17" fillId="5" borderId="2" xfId="6" applyFont="1" applyFill="1" applyBorder="1" applyAlignment="1" applyProtection="1">
      <alignment horizontal="center" vertical="center"/>
      <protection hidden="1"/>
    </xf>
    <xf numFmtId="49" fontId="12" fillId="0" borderId="22" xfId="4" applyNumberFormat="1" applyFont="1" applyBorder="1" applyAlignment="1" applyProtection="1">
      <alignment vertical="center"/>
      <protection hidden="1"/>
    </xf>
    <xf numFmtId="49" fontId="12" fillId="0" borderId="12" xfId="4" applyNumberFormat="1" applyFont="1" applyBorder="1" applyProtection="1">
      <protection hidden="1"/>
    </xf>
    <xf numFmtId="49" fontId="12" fillId="0" borderId="22" xfId="4" applyNumberFormat="1" applyFont="1" applyBorder="1" applyProtection="1">
      <protection hidden="1"/>
    </xf>
    <xf numFmtId="49" fontId="12" fillId="0" borderId="22" xfId="4" applyNumberFormat="1" applyFont="1" applyBorder="1" applyAlignment="1" applyProtection="1">
      <alignment horizontal="center" vertical="center"/>
      <protection hidden="1"/>
    </xf>
    <xf numFmtId="49" fontId="12" fillId="0" borderId="21" xfId="4" applyNumberFormat="1" applyFont="1" applyBorder="1" applyAlignment="1" applyProtection="1">
      <alignment vertical="center"/>
      <protection hidden="1"/>
    </xf>
    <xf numFmtId="170" fontId="14" fillId="5" borderId="2" xfId="4" applyNumberFormat="1" applyFont="1" applyFill="1" applyBorder="1" applyAlignment="1" applyProtection="1">
      <alignment horizontal="justify" vertical="center" wrapText="1"/>
      <protection hidden="1"/>
    </xf>
    <xf numFmtId="0" fontId="14" fillId="5" borderId="2" xfId="4" applyFont="1" applyFill="1" applyBorder="1" applyAlignment="1" applyProtection="1">
      <alignment horizontal="center"/>
      <protection hidden="1"/>
    </xf>
    <xf numFmtId="49" fontId="12" fillId="3" borderId="8" xfId="4" applyNumberFormat="1" applyFont="1" applyFill="1" applyBorder="1" applyProtection="1">
      <protection hidden="1"/>
    </xf>
    <xf numFmtId="49" fontId="12" fillId="3" borderId="14" xfId="4" applyNumberFormat="1" applyFont="1" applyFill="1" applyBorder="1" applyProtection="1">
      <protection hidden="1"/>
    </xf>
    <xf numFmtId="49" fontId="12" fillId="0" borderId="8" xfId="4" applyNumberFormat="1" applyFont="1" applyBorder="1" applyAlignment="1" applyProtection="1">
      <alignment vertical="center" wrapText="1"/>
      <protection hidden="1"/>
    </xf>
    <xf numFmtId="49" fontId="12" fillId="0" borderId="10" xfId="4" applyNumberFormat="1" applyFont="1" applyBorder="1" applyAlignment="1" applyProtection="1">
      <alignment vertical="center" wrapText="1"/>
      <protection hidden="1"/>
    </xf>
    <xf numFmtId="0" fontId="4" fillId="0" borderId="0" xfId="4" applyAlignment="1" applyProtection="1">
      <alignment wrapText="1"/>
      <protection hidden="1"/>
    </xf>
    <xf numFmtId="0" fontId="8" fillId="0" borderId="0" xfId="3" applyFont="1" applyAlignment="1" applyProtection="1">
      <alignment wrapText="1"/>
      <protection hidden="1"/>
    </xf>
    <xf numFmtId="49" fontId="12" fillId="0" borderId="14" xfId="4" applyNumberFormat="1" applyFont="1" applyBorder="1" applyAlignment="1" applyProtection="1">
      <alignment vertical="center" wrapText="1"/>
      <protection hidden="1"/>
    </xf>
    <xf numFmtId="49" fontId="12" fillId="0" borderId="12" xfId="4" applyNumberFormat="1" applyFont="1" applyBorder="1" applyAlignment="1" applyProtection="1">
      <alignment vertical="center" wrapText="1"/>
      <protection hidden="1"/>
    </xf>
    <xf numFmtId="0" fontId="8" fillId="3" borderId="0" xfId="3" applyFont="1" applyFill="1" applyProtection="1">
      <protection hidden="1"/>
    </xf>
    <xf numFmtId="0" fontId="4" fillId="3" borderId="0" xfId="4" applyFill="1" applyProtection="1">
      <protection hidden="1"/>
    </xf>
    <xf numFmtId="49" fontId="12" fillId="0" borderId="24" xfId="4" applyNumberFormat="1" applyFont="1" applyBorder="1" applyAlignment="1" applyProtection="1">
      <alignment vertical="center" wrapText="1"/>
      <protection hidden="1"/>
    </xf>
    <xf numFmtId="169" fontId="14" fillId="5" borderId="2" xfId="2" applyNumberFormat="1" applyFont="1" applyFill="1" applyBorder="1" applyAlignment="1" applyProtection="1">
      <alignment horizontal="left" vertical="center" wrapText="1"/>
      <protection hidden="1"/>
    </xf>
    <xf numFmtId="49" fontId="12" fillId="0" borderId="19" xfId="4" applyNumberFormat="1" applyFont="1" applyBorder="1" applyAlignment="1" applyProtection="1">
      <alignment vertical="center" wrapText="1"/>
      <protection hidden="1"/>
    </xf>
    <xf numFmtId="2" fontId="4" fillId="0" borderId="0" xfId="4" applyNumberFormat="1" applyAlignment="1" applyProtection="1">
      <alignment horizontal="center" vertical="center" wrapText="1"/>
      <protection hidden="1"/>
    </xf>
    <xf numFmtId="169" fontId="14" fillId="5" borderId="2" xfId="2" applyNumberFormat="1" applyFont="1" applyFill="1" applyBorder="1" applyAlignment="1" applyProtection="1">
      <alignment horizontal="justify" vertical="center" wrapText="1"/>
      <protection hidden="1"/>
    </xf>
    <xf numFmtId="49" fontId="11" fillId="5" borderId="75" xfId="6" applyNumberFormat="1" applyFont="1" applyFill="1" applyBorder="1" applyAlignment="1" applyProtection="1">
      <alignment horizontal="center" vertical="center"/>
      <protection hidden="1"/>
    </xf>
    <xf numFmtId="0" fontId="17" fillId="5" borderId="75" xfId="6" applyFont="1" applyFill="1" applyBorder="1" applyAlignment="1" applyProtection="1">
      <alignment horizontal="center" vertical="center"/>
      <protection hidden="1"/>
    </xf>
    <xf numFmtId="0" fontId="14" fillId="5" borderId="75" xfId="4" applyFont="1" applyFill="1" applyBorder="1" applyAlignment="1" applyProtection="1">
      <alignment horizontal="justify" vertical="center" wrapText="1"/>
      <protection hidden="1"/>
    </xf>
    <xf numFmtId="0" fontId="14" fillId="5" borderId="75" xfId="4" applyFont="1" applyFill="1" applyBorder="1" applyAlignment="1" applyProtection="1">
      <alignment horizontal="center" vertical="center" wrapText="1"/>
      <protection hidden="1"/>
    </xf>
    <xf numFmtId="2" fontId="19" fillId="5" borderId="75" xfId="2" applyNumberFormat="1" applyFont="1" applyFill="1" applyBorder="1" applyAlignment="1" applyProtection="1">
      <alignment horizontal="center" vertical="center"/>
      <protection hidden="1"/>
    </xf>
    <xf numFmtId="169" fontId="19" fillId="5" borderId="75" xfId="2" applyNumberFormat="1" applyFont="1" applyFill="1" applyBorder="1" applyAlignment="1" applyProtection="1">
      <alignment horizontal="center" vertical="center"/>
      <protection hidden="1"/>
    </xf>
    <xf numFmtId="169" fontId="14" fillId="5" borderId="75" xfId="2" applyNumberFormat="1" applyFont="1" applyFill="1" applyBorder="1" applyAlignment="1" applyProtection="1">
      <alignment horizontal="center" vertical="center"/>
      <protection hidden="1"/>
    </xf>
    <xf numFmtId="171" fontId="14" fillId="5" borderId="75" xfId="4" applyNumberFormat="1" applyFont="1" applyFill="1" applyBorder="1" applyAlignment="1" applyProtection="1">
      <alignment horizontal="right" vertical="center"/>
      <protection hidden="1"/>
    </xf>
    <xf numFmtId="172" fontId="4" fillId="0" borderId="3" xfId="1" applyFill="1" applyBorder="1" applyAlignment="1" applyProtection="1">
      <alignment vertical="center"/>
      <protection hidden="1"/>
    </xf>
    <xf numFmtId="172" fontId="4" fillId="0" borderId="7" xfId="1" applyFill="1" applyBorder="1" applyAlignment="1" applyProtection="1">
      <alignment vertical="center"/>
      <protection hidden="1"/>
    </xf>
    <xf numFmtId="49" fontId="12" fillId="0" borderId="24" xfId="4" applyNumberFormat="1" applyFont="1" applyBorder="1" applyProtection="1">
      <protection hidden="1"/>
    </xf>
    <xf numFmtId="49" fontId="11" fillId="5" borderId="76" xfId="6" applyNumberFormat="1" applyFont="1" applyFill="1" applyBorder="1" applyAlignment="1" applyProtection="1">
      <alignment horizontal="center" vertical="center"/>
      <protection hidden="1"/>
    </xf>
    <xf numFmtId="169" fontId="14" fillId="5" borderId="25" xfId="2" applyNumberFormat="1" applyFont="1" applyFill="1" applyBorder="1" applyAlignment="1" applyProtection="1">
      <alignment horizontal="center" vertical="center"/>
      <protection hidden="1"/>
    </xf>
    <xf numFmtId="176" fontId="14" fillId="5" borderId="2" xfId="2" applyNumberFormat="1" applyFont="1" applyFill="1" applyBorder="1" applyAlignment="1" applyProtection="1">
      <alignment horizontal="justify" vertical="center" wrapText="1"/>
      <protection hidden="1"/>
    </xf>
    <xf numFmtId="49" fontId="11" fillId="3" borderId="8" xfId="6" applyNumberFormat="1" applyFont="1" applyFill="1" applyBorder="1" applyAlignment="1" applyProtection="1">
      <alignment horizontal="center" vertical="center"/>
      <protection hidden="1"/>
    </xf>
    <xf numFmtId="170" fontId="14" fillId="5" borderId="2" xfId="4" applyNumberFormat="1" applyFont="1" applyFill="1" applyBorder="1" applyAlignment="1" applyProtection="1">
      <alignment horizontal="left" vertical="center" wrapText="1"/>
      <protection hidden="1"/>
    </xf>
    <xf numFmtId="0" fontId="4" fillId="5" borderId="15" xfId="4" applyFill="1" applyBorder="1" applyAlignment="1" applyProtection="1">
      <alignment horizontal="center" vertical="center"/>
      <protection hidden="1"/>
    </xf>
    <xf numFmtId="37" fontId="14" fillId="5" borderId="2" xfId="2" applyNumberFormat="1" applyFont="1" applyFill="1" applyBorder="1" applyAlignment="1" applyProtection="1">
      <alignment horizontal="justify" vertical="center" wrapText="1"/>
      <protection hidden="1"/>
    </xf>
    <xf numFmtId="0" fontId="25" fillId="16" borderId="0" xfId="4" applyFont="1" applyFill="1" applyAlignment="1" applyProtection="1">
      <alignment horizontal="center" vertical="center"/>
      <protection hidden="1"/>
    </xf>
    <xf numFmtId="0" fontId="4" fillId="0" borderId="8" xfId="4" applyBorder="1" applyAlignment="1" applyProtection="1">
      <alignment vertical="center" wrapText="1"/>
      <protection hidden="1"/>
    </xf>
    <xf numFmtId="0" fontId="4" fillId="0" borderId="10" xfId="4" applyBorder="1" applyAlignment="1" applyProtection="1">
      <alignment vertical="center" wrapText="1"/>
      <protection hidden="1"/>
    </xf>
    <xf numFmtId="0" fontId="4" fillId="0" borderId="12" xfId="4" applyBorder="1" applyAlignment="1" applyProtection="1">
      <alignment vertical="center" wrapText="1"/>
      <protection hidden="1"/>
    </xf>
    <xf numFmtId="0" fontId="25" fillId="18" borderId="0" xfId="4" applyFont="1" applyFill="1" applyAlignment="1" applyProtection="1">
      <alignment horizontal="center" vertical="center"/>
      <protection hidden="1"/>
    </xf>
    <xf numFmtId="2" fontId="20" fillId="5" borderId="2" xfId="3" applyNumberFormat="1" applyFont="1" applyFill="1" applyBorder="1" applyAlignment="1" applyProtection="1">
      <alignment horizontal="center" vertical="center"/>
      <protection hidden="1"/>
    </xf>
    <xf numFmtId="0" fontId="20" fillId="5" borderId="2" xfId="3" applyFont="1" applyFill="1" applyBorder="1" applyAlignment="1" applyProtection="1">
      <alignment horizontal="center" vertical="center"/>
      <protection hidden="1"/>
    </xf>
    <xf numFmtId="49" fontId="11" fillId="0" borderId="2" xfId="6" applyNumberFormat="1" applyFont="1" applyBorder="1" applyAlignment="1" applyProtection="1">
      <alignment horizontal="center" vertical="center"/>
      <protection hidden="1"/>
    </xf>
    <xf numFmtId="0" fontId="14" fillId="5" borderId="16" xfId="6" applyFont="1" applyFill="1" applyBorder="1" applyAlignment="1" applyProtection="1">
      <alignment horizontal="center" vertical="center"/>
      <protection hidden="1"/>
    </xf>
    <xf numFmtId="172" fontId="8" fillId="0" borderId="0" xfId="0" applyNumberFormat="1" applyFont="1" applyProtection="1">
      <protection hidden="1"/>
    </xf>
    <xf numFmtId="0" fontId="8" fillId="0" borderId="0" xfId="3" applyFont="1" applyAlignment="1" applyProtection="1">
      <alignment vertical="center"/>
      <protection hidden="1"/>
    </xf>
    <xf numFmtId="0" fontId="4" fillId="0" borderId="0" xfId="4" applyAlignment="1" applyProtection="1">
      <alignment vertical="center"/>
      <protection hidden="1"/>
    </xf>
    <xf numFmtId="0" fontId="14" fillId="5" borderId="2" xfId="4" applyFont="1" applyFill="1" applyBorder="1" applyAlignment="1" applyProtection="1">
      <alignment horizontal="left" vertical="center" wrapText="1"/>
      <protection hidden="1"/>
    </xf>
    <xf numFmtId="49" fontId="21" fillId="0" borderId="8" xfId="0" applyNumberFormat="1" applyFont="1" applyBorder="1" applyProtection="1">
      <protection hidden="1"/>
    </xf>
    <xf numFmtId="0" fontId="14" fillId="5" borderId="25" xfId="6" applyFont="1" applyFill="1" applyBorder="1" applyAlignment="1" applyProtection="1">
      <alignment horizontal="center" vertical="center"/>
      <protection hidden="1"/>
    </xf>
    <xf numFmtId="0" fontId="14" fillId="5" borderId="25" xfId="4" applyFont="1" applyFill="1" applyBorder="1" applyAlignment="1" applyProtection="1">
      <alignment horizontal="justify" vertical="center" wrapText="1"/>
      <protection hidden="1"/>
    </xf>
    <xf numFmtId="2" fontId="14" fillId="5" borderId="25" xfId="2" applyNumberFormat="1" applyFont="1" applyFill="1" applyBorder="1" applyAlignment="1" applyProtection="1">
      <alignment horizontal="center" vertical="center"/>
      <protection hidden="1"/>
    </xf>
    <xf numFmtId="171" fontId="14" fillId="5" borderId="25" xfId="4" applyNumberFormat="1" applyFont="1" applyFill="1" applyBorder="1" applyAlignment="1" applyProtection="1">
      <alignment horizontal="right" vertical="center"/>
      <protection hidden="1"/>
    </xf>
    <xf numFmtId="49" fontId="11" fillId="0" borderId="76" xfId="6" applyNumberFormat="1" applyFont="1" applyBorder="1" applyAlignment="1" applyProtection="1">
      <alignment horizontal="center" vertical="center"/>
      <protection hidden="1"/>
    </xf>
    <xf numFmtId="0" fontId="4" fillId="5" borderId="2" xfId="4" applyFill="1" applyBorder="1" applyAlignment="1" applyProtection="1">
      <alignment horizontal="center" vertical="center"/>
      <protection hidden="1"/>
    </xf>
    <xf numFmtId="172" fontId="14" fillId="5" borderId="2" xfId="1" applyFont="1" applyFill="1" applyBorder="1" applyAlignment="1" applyProtection="1">
      <alignment horizontal="justify" vertical="center" wrapText="1"/>
      <protection hidden="1"/>
    </xf>
    <xf numFmtId="172" fontId="14" fillId="5" borderId="2" xfId="1" applyFont="1" applyFill="1" applyBorder="1" applyAlignment="1" applyProtection="1">
      <alignment horizontal="center" vertical="center"/>
      <protection hidden="1"/>
    </xf>
    <xf numFmtId="0" fontId="16" fillId="5" borderId="2" xfId="0" applyFont="1" applyFill="1" applyBorder="1" applyAlignment="1" applyProtection="1">
      <alignment horizontal="justify" vertical="center" wrapText="1"/>
      <protection hidden="1"/>
    </xf>
    <xf numFmtId="0" fontId="14" fillId="5" borderId="2" xfId="4" applyFont="1" applyFill="1" applyBorder="1" applyAlignment="1" applyProtection="1">
      <alignment horizontal="justify" wrapText="1"/>
      <protection hidden="1"/>
    </xf>
    <xf numFmtId="181" fontId="8" fillId="0" borderId="0" xfId="3" applyNumberFormat="1" applyFont="1" applyProtection="1">
      <protection hidden="1"/>
    </xf>
    <xf numFmtId="180" fontId="4" fillId="0" borderId="0" xfId="4" applyNumberFormat="1" applyProtection="1">
      <protection hidden="1"/>
    </xf>
    <xf numFmtId="169" fontId="14" fillId="5" borderId="77" xfId="2" applyNumberFormat="1" applyFont="1" applyFill="1" applyBorder="1" applyAlignment="1" applyProtection="1">
      <alignment horizontal="center" vertical="center"/>
      <protection hidden="1"/>
    </xf>
    <xf numFmtId="0" fontId="11" fillId="5" borderId="2" xfId="6" applyFont="1" applyFill="1" applyBorder="1" applyAlignment="1" applyProtection="1">
      <alignment horizontal="center" vertical="center"/>
      <protection hidden="1"/>
    </xf>
    <xf numFmtId="49" fontId="12" fillId="0" borderId="27" xfId="3" applyNumberFormat="1" applyFont="1" applyBorder="1" applyAlignment="1" applyProtection="1">
      <alignment horizontal="center" vertical="center"/>
      <protection hidden="1"/>
    </xf>
    <xf numFmtId="0" fontId="14" fillId="5" borderId="25" xfId="4" applyFont="1" applyFill="1" applyBorder="1" applyAlignment="1" applyProtection="1">
      <alignment horizontal="center" vertical="center" wrapText="1"/>
      <protection hidden="1"/>
    </xf>
    <xf numFmtId="2" fontId="14" fillId="5" borderId="25" xfId="4" applyNumberFormat="1" applyFont="1" applyFill="1" applyBorder="1" applyAlignment="1" applyProtection="1">
      <alignment horizontal="center" vertical="center" wrapText="1"/>
      <protection hidden="1"/>
    </xf>
    <xf numFmtId="49" fontId="12" fillId="3" borderId="10" xfId="4" applyNumberFormat="1" applyFont="1" applyFill="1" applyBorder="1" applyProtection="1">
      <protection hidden="1"/>
    </xf>
    <xf numFmtId="49" fontId="12" fillId="0" borderId="21" xfId="4" applyNumberFormat="1" applyFont="1" applyBorder="1" applyProtection="1">
      <protection hidden="1"/>
    </xf>
    <xf numFmtId="0" fontId="17" fillId="5" borderId="25" xfId="6" applyFont="1" applyFill="1" applyBorder="1" applyAlignment="1" applyProtection="1">
      <alignment horizontal="center" vertical="center"/>
      <protection hidden="1"/>
    </xf>
    <xf numFmtId="2" fontId="19" fillId="5" borderId="25" xfId="2" applyNumberFormat="1" applyFont="1" applyFill="1" applyBorder="1" applyAlignment="1" applyProtection="1">
      <alignment horizontal="center" vertical="center"/>
      <protection hidden="1"/>
    </xf>
    <xf numFmtId="169" fontId="19" fillId="5" borderId="25" xfId="2" applyNumberFormat="1" applyFont="1" applyFill="1" applyBorder="1" applyAlignment="1" applyProtection="1">
      <alignment horizontal="center" vertical="center"/>
      <protection hidden="1"/>
    </xf>
    <xf numFmtId="49" fontId="12" fillId="0" borderId="19" xfId="4" applyNumberFormat="1" applyFont="1" applyBorder="1" applyAlignment="1" applyProtection="1">
      <alignment vertical="center"/>
      <protection hidden="1"/>
    </xf>
    <xf numFmtId="49" fontId="12" fillId="0" borderId="71" xfId="4" applyNumberFormat="1" applyFont="1" applyBorder="1" applyAlignment="1" applyProtection="1">
      <alignment vertical="center"/>
      <protection hidden="1"/>
    </xf>
    <xf numFmtId="0" fontId="15" fillId="0" borderId="0" xfId="3" applyFont="1" applyAlignment="1" applyProtection="1">
      <alignment horizontal="center" vertical="center"/>
      <protection hidden="1"/>
    </xf>
    <xf numFmtId="171" fontId="8" fillId="0" borderId="0" xfId="0" applyNumberFormat="1" applyFont="1" applyProtection="1">
      <protection hidden="1"/>
    </xf>
    <xf numFmtId="4" fontId="8" fillId="0" borderId="0" xfId="0" applyNumberFormat="1" applyFont="1" applyProtection="1">
      <protection hidden="1"/>
    </xf>
    <xf numFmtId="164" fontId="8" fillId="0" borderId="0" xfId="0" applyNumberFormat="1" applyFont="1" applyProtection="1">
      <protection hidden="1"/>
    </xf>
    <xf numFmtId="171" fontId="8" fillId="0" borderId="0" xfId="3" applyNumberFormat="1" applyFont="1" applyProtection="1">
      <protection hidden="1"/>
    </xf>
    <xf numFmtId="43" fontId="8" fillId="0" borderId="0" xfId="0" applyNumberFormat="1" applyFont="1" applyProtection="1">
      <protection hidden="1"/>
    </xf>
    <xf numFmtId="49" fontId="12" fillId="0" borderId="18" xfId="4" applyNumberFormat="1" applyFont="1" applyBorder="1" applyAlignment="1" applyProtection="1">
      <alignment vertical="center"/>
      <protection hidden="1"/>
    </xf>
    <xf numFmtId="49" fontId="12" fillId="0" borderId="5" xfId="4" applyNumberFormat="1" applyFont="1" applyBorder="1" applyAlignment="1" applyProtection="1">
      <alignment vertical="center"/>
      <protection hidden="1"/>
    </xf>
    <xf numFmtId="2" fontId="26" fillId="0" borderId="0" xfId="1" applyNumberFormat="1" applyFont="1" applyFill="1" applyBorder="1" applyAlignment="1" applyProtection="1">
      <alignment horizontal="center" vertical="center"/>
      <protection hidden="1"/>
    </xf>
    <xf numFmtId="43" fontId="26" fillId="0" borderId="0" xfId="1" applyNumberFormat="1" applyFont="1" applyFill="1" applyBorder="1" applyAlignment="1" applyProtection="1">
      <alignment horizontal="center" vertical="center"/>
      <protection hidden="1"/>
    </xf>
    <xf numFmtId="49" fontId="12" fillId="0" borderId="18" xfId="3" applyNumberFormat="1" applyFont="1" applyBorder="1" applyAlignment="1" applyProtection="1">
      <alignment horizontal="center" vertical="center"/>
      <protection hidden="1"/>
    </xf>
    <xf numFmtId="43" fontId="8" fillId="0" borderId="0" xfId="3" applyNumberFormat="1" applyFont="1" applyProtection="1">
      <protection hidden="1"/>
    </xf>
    <xf numFmtId="49" fontId="12" fillId="0" borderId="14" xfId="3" applyNumberFormat="1" applyFont="1" applyBorder="1" applyAlignment="1" applyProtection="1">
      <alignment horizontal="center" vertical="center"/>
      <protection hidden="1"/>
    </xf>
    <xf numFmtId="49" fontId="12" fillId="0" borderId="19" xfId="3" applyNumberFormat="1" applyFont="1" applyBorder="1" applyAlignment="1" applyProtection="1">
      <alignment horizontal="center" vertical="center"/>
      <protection hidden="1"/>
    </xf>
    <xf numFmtId="49" fontId="12" fillId="0" borderId="81" xfId="3" applyNumberFormat="1" applyFont="1" applyBorder="1" applyAlignment="1" applyProtection="1">
      <alignment horizontal="center" vertical="center"/>
      <protection hidden="1"/>
    </xf>
    <xf numFmtId="0" fontId="25" fillId="17" borderId="0" xfId="4" applyFont="1" applyFill="1" applyAlignment="1" applyProtection="1">
      <alignment horizontal="center" vertical="center"/>
      <protection hidden="1"/>
    </xf>
    <xf numFmtId="49" fontId="12" fillId="0" borderId="0" xfId="3" applyNumberFormat="1" applyFont="1" applyAlignment="1" applyProtection="1">
      <alignment horizontal="center" vertical="center"/>
      <protection hidden="1"/>
    </xf>
    <xf numFmtId="0" fontId="26" fillId="0" borderId="4" xfId="1" applyNumberFormat="1" applyFont="1" applyFill="1" applyBorder="1" applyAlignment="1" applyProtection="1">
      <alignment horizontal="center" vertical="center"/>
      <protection hidden="1"/>
    </xf>
    <xf numFmtId="0" fontId="26" fillId="0" borderId="6" xfId="1" applyNumberFormat="1" applyFont="1" applyFill="1" applyBorder="1" applyAlignment="1" applyProtection="1">
      <alignment horizontal="center" vertical="center"/>
      <protection hidden="1"/>
    </xf>
    <xf numFmtId="169" fontId="20" fillId="5" borderId="2" xfId="2" applyNumberFormat="1" applyFont="1" applyFill="1" applyBorder="1" applyAlignment="1" applyProtection="1">
      <alignment horizontal="center" vertical="center"/>
      <protection hidden="1"/>
    </xf>
    <xf numFmtId="169" fontId="15" fillId="5" borderId="2" xfId="2" applyNumberFormat="1" applyFont="1" applyFill="1" applyBorder="1" applyAlignment="1" applyProtection="1">
      <alignment horizontal="center" vertical="center"/>
      <protection hidden="1"/>
    </xf>
    <xf numFmtId="169" fontId="15" fillId="5" borderId="2" xfId="2" applyNumberFormat="1" applyFont="1" applyFill="1" applyBorder="1" applyAlignment="1" applyProtection="1">
      <alignment vertical="center"/>
      <protection hidden="1"/>
    </xf>
    <xf numFmtId="177" fontId="15" fillId="5" borderId="2" xfId="2" applyNumberFormat="1" applyFont="1" applyFill="1" applyBorder="1" applyAlignment="1" applyProtection="1">
      <alignment vertical="center"/>
      <protection hidden="1"/>
    </xf>
    <xf numFmtId="0" fontId="0" fillId="15" borderId="86" xfId="0" applyFill="1" applyBorder="1" applyAlignment="1" applyProtection="1">
      <alignment horizontal="center" vertical="center"/>
      <protection hidden="1"/>
    </xf>
    <xf numFmtId="177" fontId="26" fillId="0" borderId="0" xfId="1" applyNumberFormat="1" applyFont="1" applyFill="1" applyBorder="1" applyAlignment="1" applyProtection="1">
      <alignment horizontal="center" vertical="center"/>
      <protection hidden="1"/>
    </xf>
    <xf numFmtId="49" fontId="12" fillId="0" borderId="2" xfId="3" applyNumberFormat="1" applyFont="1" applyBorder="1" applyAlignment="1" applyProtection="1">
      <alignment horizontal="center" vertical="center"/>
      <protection hidden="1"/>
    </xf>
    <xf numFmtId="169" fontId="22" fillId="5" borderId="2" xfId="2" applyNumberFormat="1" applyFont="1" applyFill="1" applyBorder="1" applyAlignment="1" applyProtection="1">
      <alignment horizontal="center" vertical="center"/>
      <protection hidden="1"/>
    </xf>
    <xf numFmtId="0" fontId="26" fillId="17" borderId="2" xfId="1" applyNumberFormat="1" applyFont="1" applyFill="1" applyBorder="1" applyAlignment="1" applyProtection="1">
      <alignment horizontal="center" vertical="center"/>
      <protection hidden="1"/>
    </xf>
    <xf numFmtId="0" fontId="26" fillId="17" borderId="0" xfId="1" applyNumberFormat="1" applyFont="1" applyFill="1" applyBorder="1" applyAlignment="1" applyProtection="1">
      <alignment horizontal="center" vertical="center"/>
      <protection hidden="1"/>
    </xf>
    <xf numFmtId="169" fontId="4" fillId="5" borderId="2" xfId="2" applyNumberFormat="1" applyFont="1" applyFill="1" applyBorder="1" applyAlignment="1" applyProtection="1">
      <alignment horizontal="center" vertical="center"/>
      <protection hidden="1"/>
    </xf>
    <xf numFmtId="169" fontId="4" fillId="5" borderId="2" xfId="2" applyNumberFormat="1" applyFont="1" applyFill="1" applyBorder="1" applyAlignment="1" applyProtection="1">
      <alignment vertical="center"/>
      <protection hidden="1"/>
    </xf>
    <xf numFmtId="182" fontId="4" fillId="5" borderId="2" xfId="2" applyNumberFormat="1" applyFont="1" applyFill="1" applyBorder="1" applyAlignment="1" applyProtection="1">
      <alignment vertical="center"/>
      <protection hidden="1"/>
    </xf>
    <xf numFmtId="182" fontId="4" fillId="5" borderId="2" xfId="2" applyNumberFormat="1" applyFont="1" applyFill="1" applyBorder="1" applyAlignment="1" applyProtection="1">
      <alignment horizontal="center" vertical="center"/>
      <protection hidden="1"/>
    </xf>
    <xf numFmtId="0" fontId="26" fillId="3" borderId="0" xfId="1" applyNumberFormat="1" applyFont="1" applyFill="1" applyBorder="1" applyAlignment="1" applyProtection="1">
      <alignment horizontal="center" vertical="center"/>
      <protection hidden="1"/>
    </xf>
    <xf numFmtId="177" fontId="4" fillId="5" borderId="2" xfId="4" applyNumberFormat="1" applyFill="1" applyBorder="1" applyAlignment="1" applyProtection="1">
      <alignment horizontal="center" vertical="center"/>
      <protection hidden="1"/>
    </xf>
    <xf numFmtId="2" fontId="4" fillId="5" borderId="2" xfId="4" applyNumberFormat="1" applyFill="1" applyBorder="1" applyAlignment="1" applyProtection="1">
      <alignment horizontal="center" vertical="center" wrapText="1"/>
      <protection hidden="1"/>
    </xf>
    <xf numFmtId="166" fontId="15" fillId="5" borderId="2" xfId="2" applyFont="1" applyFill="1" applyBorder="1" applyAlignment="1" applyProtection="1">
      <alignment vertical="center"/>
      <protection hidden="1"/>
    </xf>
    <xf numFmtId="183" fontId="14" fillId="5" borderId="2" xfId="1" applyNumberFormat="1" applyFont="1" applyFill="1" applyBorder="1" applyAlignment="1" applyProtection="1">
      <alignment vertical="center"/>
      <protection hidden="1"/>
    </xf>
    <xf numFmtId="0" fontId="25" fillId="0" borderId="0" xfId="1" applyNumberFormat="1" applyFont="1" applyFill="1" applyBorder="1" applyAlignment="1" applyProtection="1">
      <alignment horizontal="center" vertical="center"/>
      <protection hidden="1"/>
    </xf>
    <xf numFmtId="172" fontId="4" fillId="0" borderId="0" xfId="1" applyFill="1" applyBorder="1" applyAlignment="1" applyProtection="1">
      <alignment vertical="center"/>
      <protection hidden="1"/>
    </xf>
    <xf numFmtId="9" fontId="8" fillId="0" borderId="0" xfId="0" applyNumberFormat="1" applyFont="1" applyProtection="1">
      <protection hidden="1"/>
    </xf>
    <xf numFmtId="11" fontId="25" fillId="0" borderId="0" xfId="1" applyNumberFormat="1" applyFont="1" applyFill="1" applyBorder="1" applyAlignment="1" applyProtection="1">
      <alignment horizontal="center" vertical="center"/>
      <protection hidden="1"/>
    </xf>
    <xf numFmtId="177" fontId="14" fillId="5" borderId="2" xfId="4" applyNumberFormat="1" applyFont="1" applyFill="1" applyBorder="1" applyAlignment="1" applyProtection="1">
      <alignment horizontal="center" vertical="center"/>
      <protection hidden="1"/>
    </xf>
    <xf numFmtId="166" fontId="20" fillId="5" borderId="2" xfId="2" applyFont="1" applyFill="1" applyBorder="1" applyAlignment="1" applyProtection="1">
      <alignment vertical="center"/>
      <protection hidden="1"/>
    </xf>
    <xf numFmtId="172" fontId="14" fillId="5" borderId="85" xfId="1" applyFont="1" applyFill="1" applyBorder="1" applyAlignment="1" applyProtection="1">
      <alignment horizontal="center" vertical="center"/>
      <protection hidden="1"/>
    </xf>
    <xf numFmtId="177" fontId="4" fillId="5" borderId="85" xfId="4" applyNumberFormat="1" applyFill="1" applyBorder="1" applyAlignment="1" applyProtection="1">
      <alignment horizontal="center" vertical="center"/>
      <protection hidden="1"/>
    </xf>
    <xf numFmtId="2" fontId="4" fillId="5" borderId="85" xfId="4" applyNumberFormat="1" applyFill="1" applyBorder="1" applyAlignment="1" applyProtection="1">
      <alignment horizontal="center" vertical="center" wrapText="1"/>
      <protection hidden="1"/>
    </xf>
    <xf numFmtId="166" fontId="15" fillId="5" borderId="85" xfId="2" applyFont="1" applyFill="1" applyBorder="1" applyAlignment="1" applyProtection="1">
      <alignment vertical="center"/>
      <protection hidden="1"/>
    </xf>
    <xf numFmtId="183" fontId="14" fillId="5" borderId="85" xfId="1" applyNumberFormat="1" applyFont="1" applyFill="1" applyBorder="1" applyAlignment="1" applyProtection="1">
      <alignment vertical="center"/>
      <protection hidden="1"/>
    </xf>
    <xf numFmtId="177" fontId="28" fillId="5" borderId="2" xfId="4" applyNumberFormat="1" applyFont="1" applyFill="1" applyBorder="1" applyAlignment="1" applyProtection="1">
      <alignment horizontal="center" vertical="center"/>
      <protection hidden="1"/>
    </xf>
    <xf numFmtId="2" fontId="28" fillId="5" borderId="2" xfId="4" applyNumberFormat="1" applyFont="1" applyFill="1" applyBorder="1" applyAlignment="1" applyProtection="1">
      <alignment horizontal="center" vertical="center" wrapText="1"/>
      <protection hidden="1"/>
    </xf>
    <xf numFmtId="166" fontId="23" fillId="5" borderId="2" xfId="2" applyFont="1" applyFill="1" applyBorder="1" applyAlignment="1" applyProtection="1">
      <alignment vertical="center"/>
      <protection hidden="1"/>
    </xf>
    <xf numFmtId="172" fontId="4" fillId="5" borderId="2" xfId="1" applyFill="1" applyBorder="1" applyAlignment="1" applyProtection="1">
      <alignment vertical="center"/>
      <protection hidden="1"/>
    </xf>
    <xf numFmtId="49" fontId="18" fillId="0" borderId="0" xfId="3" applyNumberFormat="1" applyFont="1" applyAlignment="1" applyProtection="1">
      <alignment horizontal="center" vertical="center"/>
      <protection hidden="1"/>
    </xf>
    <xf numFmtId="0" fontId="12" fillId="0" borderId="2" xfId="4" applyFont="1" applyBorder="1" applyAlignment="1" applyProtection="1">
      <alignment wrapText="1"/>
      <protection hidden="1"/>
    </xf>
    <xf numFmtId="0" fontId="15" fillId="0" borderId="0" xfId="3" applyFont="1" applyAlignment="1" applyProtection="1">
      <alignment horizontal="justify" vertical="center" wrapText="1"/>
      <protection hidden="1"/>
    </xf>
    <xf numFmtId="169" fontId="15" fillId="0" borderId="0" xfId="2" applyNumberFormat="1" applyFont="1" applyFill="1" applyAlignment="1" applyProtection="1">
      <alignment horizontal="center" vertical="center"/>
      <protection hidden="1"/>
    </xf>
    <xf numFmtId="169" fontId="15" fillId="0" borderId="0" xfId="2" applyNumberFormat="1" applyFont="1" applyFill="1" applyAlignment="1" applyProtection="1">
      <alignment vertical="center"/>
      <protection hidden="1"/>
    </xf>
    <xf numFmtId="0" fontId="15" fillId="0" borderId="0" xfId="3" applyFont="1" applyAlignment="1" applyProtection="1">
      <alignment vertical="center"/>
      <protection hidden="1"/>
    </xf>
    <xf numFmtId="0" fontId="27" fillId="0" borderId="0" xfId="3" applyFont="1" applyAlignment="1" applyProtection="1">
      <alignment horizontal="center" vertical="center"/>
      <protection hidden="1"/>
    </xf>
    <xf numFmtId="49" fontId="32" fillId="0" borderId="19" xfId="3" applyNumberFormat="1" applyFont="1" applyBorder="1" applyAlignment="1" applyProtection="1">
      <alignment horizontal="center"/>
      <protection hidden="1"/>
    </xf>
    <xf numFmtId="0" fontId="32" fillId="0" borderId="0" xfId="3" applyFont="1" applyAlignment="1" applyProtection="1">
      <alignment horizontal="center"/>
      <protection hidden="1"/>
    </xf>
    <xf numFmtId="0" fontId="32" fillId="0" borderId="0" xfId="3" applyFont="1" applyAlignment="1" applyProtection="1">
      <alignment horizontal="justify"/>
      <protection hidden="1"/>
    </xf>
    <xf numFmtId="169" fontId="12" fillId="3" borderId="0" xfId="2" applyNumberFormat="1" applyFont="1" applyFill="1" applyBorder="1" applyProtection="1">
      <protection hidden="1"/>
    </xf>
    <xf numFmtId="2" fontId="32" fillId="5" borderId="2" xfId="4" applyNumberFormat="1" applyFont="1" applyFill="1" applyBorder="1" applyAlignment="1" applyProtection="1">
      <alignment horizontal="center" vertical="center"/>
      <protection hidden="1"/>
    </xf>
    <xf numFmtId="169" fontId="29" fillId="0" borderId="2" xfId="2" applyNumberFormat="1" applyFont="1" applyFill="1" applyBorder="1" applyAlignment="1" applyProtection="1">
      <alignment horizontal="center" vertical="center" wrapText="1"/>
      <protection hidden="1"/>
    </xf>
    <xf numFmtId="49" fontId="32" fillId="0" borderId="0" xfId="3" applyNumberFormat="1" applyFont="1" applyAlignment="1" applyProtection="1">
      <alignment horizontal="center"/>
      <protection hidden="1"/>
    </xf>
    <xf numFmtId="169" fontId="12" fillId="3" borderId="0" xfId="2" applyNumberFormat="1" applyFont="1" applyFill="1" applyProtection="1">
      <protection hidden="1"/>
    </xf>
    <xf numFmtId="169" fontId="29" fillId="5" borderId="2" xfId="2" applyNumberFormat="1" applyFont="1" applyFill="1" applyBorder="1" applyAlignment="1" applyProtection="1">
      <alignment horizontal="center" vertical="center"/>
      <protection locked="0"/>
    </xf>
    <xf numFmtId="49" fontId="32" fillId="3" borderId="2" xfId="6" applyNumberFormat="1" applyFont="1" applyFill="1" applyBorder="1" applyAlignment="1" applyProtection="1">
      <alignment horizontal="center" vertical="center"/>
      <protection hidden="1"/>
    </xf>
    <xf numFmtId="0" fontId="12" fillId="3" borderId="2" xfId="4" applyFont="1" applyFill="1" applyBorder="1" applyAlignment="1" applyProtection="1">
      <alignment horizontal="center" vertical="center"/>
      <protection hidden="1"/>
    </xf>
    <xf numFmtId="169" fontId="32" fillId="3" borderId="2" xfId="2" applyNumberFormat="1" applyFont="1" applyFill="1" applyBorder="1" applyAlignment="1" applyProtection="1">
      <alignment horizontal="center" vertical="center"/>
      <protection hidden="1"/>
    </xf>
    <xf numFmtId="171" fontId="32" fillId="3" borderId="2" xfId="4" applyNumberFormat="1" applyFont="1" applyFill="1" applyBorder="1" applyAlignment="1" applyProtection="1">
      <alignment horizontal="right" vertical="center"/>
      <protection hidden="1"/>
    </xf>
    <xf numFmtId="0" fontId="32" fillId="3" borderId="2" xfId="4" applyFont="1" applyFill="1" applyBorder="1" applyAlignment="1" applyProtection="1">
      <alignment horizontal="justify" vertical="center" wrapText="1"/>
      <protection hidden="1"/>
    </xf>
    <xf numFmtId="0" fontId="11" fillId="3" borderId="2" xfId="4" applyFont="1" applyFill="1" applyBorder="1" applyAlignment="1" applyProtection="1">
      <alignment horizontal="center" vertical="center"/>
      <protection hidden="1"/>
    </xf>
    <xf numFmtId="169" fontId="7" fillId="0" borderId="78" xfId="2" applyNumberFormat="1" applyFont="1" applyFill="1" applyBorder="1" applyAlignment="1" applyProtection="1">
      <alignment horizontal="center" vertical="center"/>
      <protection hidden="1"/>
    </xf>
    <xf numFmtId="171" fontId="6" fillId="0" borderId="78" xfId="4" applyNumberFormat="1" applyFont="1" applyBorder="1" applyAlignment="1" applyProtection="1">
      <alignment horizontal="right" vertical="center"/>
      <protection hidden="1"/>
    </xf>
    <xf numFmtId="49" fontId="32" fillId="3" borderId="75" xfId="6" applyNumberFormat="1" applyFont="1" applyFill="1" applyBorder="1" applyAlignment="1" applyProtection="1">
      <alignment horizontal="center" vertical="center"/>
      <protection hidden="1"/>
    </xf>
    <xf numFmtId="0" fontId="12" fillId="3" borderId="75" xfId="4" applyFont="1" applyFill="1" applyBorder="1" applyAlignment="1" applyProtection="1">
      <alignment horizontal="center" vertical="center"/>
      <protection hidden="1"/>
    </xf>
    <xf numFmtId="0" fontId="9" fillId="0" borderId="72" xfId="4" applyFont="1" applyBorder="1" applyAlignment="1" applyProtection="1">
      <alignment horizontal="center" vertical="center"/>
      <protection hidden="1"/>
    </xf>
    <xf numFmtId="0" fontId="32" fillId="3" borderId="75" xfId="4" applyFont="1" applyFill="1" applyBorder="1" applyAlignment="1" applyProtection="1">
      <alignment horizontal="justify" vertical="center" wrapText="1"/>
      <protection hidden="1"/>
    </xf>
    <xf numFmtId="169" fontId="32" fillId="3" borderId="75" xfId="2" applyNumberFormat="1" applyFont="1" applyFill="1" applyBorder="1" applyAlignment="1" applyProtection="1">
      <alignment horizontal="center" vertical="center"/>
      <protection hidden="1"/>
    </xf>
    <xf numFmtId="171" fontId="32" fillId="3" borderId="75" xfId="4" applyNumberFormat="1" applyFont="1" applyFill="1" applyBorder="1" applyAlignment="1" applyProtection="1">
      <alignment horizontal="right" vertical="center"/>
      <protection hidden="1"/>
    </xf>
    <xf numFmtId="49" fontId="6" fillId="0" borderId="90" xfId="6" applyNumberFormat="1" applyFont="1" applyBorder="1" applyAlignment="1" applyProtection="1">
      <alignment horizontal="center" vertical="center"/>
      <protection hidden="1"/>
    </xf>
    <xf numFmtId="0" fontId="9" fillId="0" borderId="90" xfId="4" applyFont="1" applyBorder="1" applyAlignment="1" applyProtection="1">
      <alignment horizontal="center" vertical="center"/>
      <protection hidden="1"/>
    </xf>
    <xf numFmtId="0" fontId="6" fillId="0" borderId="90" xfId="4" applyFont="1" applyBorder="1" applyAlignment="1" applyProtection="1">
      <alignment horizontal="justify" vertical="center" wrapText="1"/>
      <protection hidden="1"/>
    </xf>
    <xf numFmtId="169" fontId="7" fillId="0" borderId="90" xfId="2" applyNumberFormat="1" applyFont="1" applyFill="1" applyBorder="1" applyAlignment="1" applyProtection="1">
      <alignment horizontal="center" vertical="center"/>
      <protection hidden="1"/>
    </xf>
    <xf numFmtId="171" fontId="6" fillId="0" borderId="90" xfId="4" applyNumberFormat="1" applyFont="1" applyBorder="1" applyAlignment="1" applyProtection="1">
      <alignment horizontal="right" vertical="center"/>
      <protection hidden="1"/>
    </xf>
    <xf numFmtId="0" fontId="29" fillId="3" borderId="75" xfId="4" applyFont="1" applyFill="1" applyBorder="1" applyAlignment="1" applyProtection="1">
      <alignment horizontal="justify" vertical="center" wrapText="1"/>
      <protection hidden="1"/>
    </xf>
    <xf numFmtId="0" fontId="9" fillId="0" borderId="91" xfId="4" applyFont="1" applyBorder="1" applyAlignment="1" applyProtection="1">
      <alignment horizontal="center" vertical="center"/>
      <protection hidden="1"/>
    </xf>
    <xf numFmtId="0" fontId="6" fillId="0" borderId="92" xfId="4" applyFont="1" applyBorder="1" applyAlignment="1" applyProtection="1">
      <alignment horizontal="justify" vertical="center" wrapText="1"/>
      <protection hidden="1"/>
    </xf>
    <xf numFmtId="0" fontId="6" fillId="0" borderId="93" xfId="4" applyFont="1" applyBorder="1" applyAlignment="1" applyProtection="1">
      <alignment horizontal="justify" vertical="center" wrapText="1"/>
      <protection hidden="1"/>
    </xf>
    <xf numFmtId="169" fontId="7" fillId="0" borderId="94" xfId="2" applyNumberFormat="1" applyFont="1" applyFill="1" applyBorder="1" applyAlignment="1" applyProtection="1">
      <alignment horizontal="center" vertical="center"/>
      <protection hidden="1"/>
    </xf>
    <xf numFmtId="171" fontId="6" fillId="0" borderId="95" xfId="4" applyNumberFormat="1" applyFont="1" applyBorder="1" applyAlignment="1" applyProtection="1">
      <alignment horizontal="right" vertical="center"/>
      <protection hidden="1"/>
    </xf>
    <xf numFmtId="169" fontId="7" fillId="0" borderId="96" xfId="2" applyNumberFormat="1" applyFont="1" applyFill="1" applyBorder="1" applyAlignment="1" applyProtection="1">
      <alignment horizontal="center" vertical="center"/>
      <protection hidden="1"/>
    </xf>
    <xf numFmtId="171" fontId="6" fillId="0" borderId="97" xfId="4" applyNumberFormat="1" applyFont="1" applyBorder="1" applyAlignment="1" applyProtection="1">
      <alignment horizontal="right" vertical="center"/>
      <protection hidden="1"/>
    </xf>
    <xf numFmtId="0" fontId="9" fillId="0" borderId="98" xfId="4" applyFont="1" applyBorder="1" applyAlignment="1" applyProtection="1">
      <alignment horizontal="center" vertical="center"/>
      <protection hidden="1"/>
    </xf>
    <xf numFmtId="0" fontId="9" fillId="0" borderId="99" xfId="4" applyFont="1" applyBorder="1" applyAlignment="1" applyProtection="1">
      <alignment horizontal="center" vertical="center"/>
      <protection hidden="1"/>
    </xf>
    <xf numFmtId="0" fontId="17" fillId="0" borderId="2" xfId="4" applyFont="1" applyBorder="1" applyAlignment="1" applyProtection="1">
      <alignment horizontal="center" vertical="center"/>
      <protection hidden="1"/>
    </xf>
    <xf numFmtId="2" fontId="9" fillId="0" borderId="98" xfId="4" applyNumberFormat="1" applyFont="1" applyBorder="1" applyAlignment="1" applyProtection="1">
      <alignment horizontal="center" vertical="center"/>
      <protection hidden="1"/>
    </xf>
    <xf numFmtId="2" fontId="9" fillId="0" borderId="91" xfId="4" applyNumberFormat="1" applyFont="1" applyBorder="1" applyAlignment="1" applyProtection="1">
      <alignment horizontal="center" vertical="center"/>
      <protection hidden="1"/>
    </xf>
    <xf numFmtId="49" fontId="5" fillId="0" borderId="78" xfId="4" applyNumberFormat="1" applyFont="1" applyBorder="1" applyAlignment="1" applyProtection="1">
      <alignment horizontal="center" vertical="center"/>
      <protection hidden="1"/>
    </xf>
    <xf numFmtId="0" fontId="5" fillId="0" borderId="78" xfId="4" applyFont="1" applyBorder="1" applyAlignment="1" applyProtection="1">
      <alignment horizontal="justify" vertical="center"/>
      <protection hidden="1"/>
    </xf>
    <xf numFmtId="169" fontId="3" fillId="0" borderId="78" xfId="2" applyNumberFormat="1" applyFont="1" applyFill="1" applyBorder="1" applyAlignment="1" applyProtection="1">
      <alignment horizontal="center" vertical="center" wrapText="1"/>
      <protection hidden="1"/>
    </xf>
    <xf numFmtId="49" fontId="29" fillId="0" borderId="2" xfId="4" applyNumberFormat="1" applyFont="1" applyBorder="1" applyAlignment="1" applyProtection="1">
      <alignment horizontal="center" vertical="center"/>
      <protection hidden="1"/>
    </xf>
    <xf numFmtId="0" fontId="29" fillId="0" borderId="2" xfId="4" applyFont="1" applyBorder="1" applyAlignment="1" applyProtection="1">
      <alignment horizontal="justify" vertical="center"/>
      <protection hidden="1"/>
    </xf>
    <xf numFmtId="169" fontId="29" fillId="0" borderId="2" xfId="2" applyNumberFormat="1" applyFont="1" applyFill="1" applyBorder="1" applyAlignment="1" applyProtection="1">
      <alignment horizontal="center" vertical="center"/>
      <protection hidden="1"/>
    </xf>
    <xf numFmtId="169" fontId="3" fillId="0" borderId="1" xfId="2" applyNumberFormat="1" applyFont="1" applyFill="1" applyBorder="1" applyAlignment="1" applyProtection="1">
      <alignment horizontal="center" vertical="center"/>
      <protection hidden="1"/>
    </xf>
    <xf numFmtId="49" fontId="11" fillId="0" borderId="2" xfId="3" applyNumberFormat="1" applyFont="1" applyBorder="1" applyAlignment="1" applyProtection="1">
      <alignment horizontal="center" vertical="center"/>
      <protection hidden="1"/>
    </xf>
    <xf numFmtId="49" fontId="18" fillId="0" borderId="2" xfId="3" applyNumberFormat="1" applyFont="1" applyBorder="1" applyAlignment="1" applyProtection="1">
      <alignment horizontal="center" vertical="center"/>
      <protection hidden="1"/>
    </xf>
    <xf numFmtId="2" fontId="6" fillId="0" borderId="78" xfId="4" applyNumberFormat="1" applyFont="1" applyBorder="1" applyAlignment="1" applyProtection="1">
      <alignment horizontal="center" vertical="center"/>
      <protection hidden="1"/>
    </xf>
    <xf numFmtId="0" fontId="32" fillId="0" borderId="26" xfId="4" applyFont="1" applyBorder="1" applyAlignment="1" applyProtection="1">
      <alignment horizontal="center" vertical="center"/>
      <protection locked="0"/>
    </xf>
    <xf numFmtId="170" fontId="29" fillId="4" borderId="28" xfId="5" applyNumberFormat="1" applyFont="1" applyFill="1" applyBorder="1" applyAlignment="1" applyProtection="1">
      <alignment horizontal="center" vertical="center"/>
      <protection locked="0"/>
    </xf>
    <xf numFmtId="49" fontId="29" fillId="0" borderId="0" xfId="4" applyNumberFormat="1" applyFont="1" applyAlignment="1" applyProtection="1">
      <alignment horizontal="center" vertical="center"/>
      <protection locked="0"/>
    </xf>
    <xf numFmtId="0" fontId="29" fillId="0" borderId="0" xfId="4" applyFont="1" applyAlignment="1" applyProtection="1">
      <alignment horizontal="center" vertical="center"/>
      <protection locked="0"/>
    </xf>
    <xf numFmtId="0" fontId="32" fillId="0" borderId="28" xfId="0" applyFont="1" applyBorder="1" applyProtection="1">
      <protection locked="0"/>
    </xf>
    <xf numFmtId="184" fontId="29" fillId="0" borderId="0" xfId="5" applyNumberFormat="1" applyFont="1" applyFill="1" applyBorder="1" applyAlignment="1" applyProtection="1">
      <alignment horizontal="center" vertical="center"/>
      <protection locked="0"/>
    </xf>
    <xf numFmtId="0" fontId="11" fillId="5" borderId="2" xfId="4" applyFont="1" applyFill="1" applyBorder="1" applyAlignment="1" applyProtection="1">
      <alignment horizontal="center" vertical="center"/>
      <protection locked="0"/>
    </xf>
    <xf numFmtId="0" fontId="29" fillId="5" borderId="2" xfId="4" applyFont="1" applyFill="1" applyBorder="1" applyAlignment="1" applyProtection="1">
      <alignment horizontal="center" vertical="center"/>
      <protection locked="0"/>
    </xf>
    <xf numFmtId="0" fontId="29" fillId="0" borderId="2" xfId="4" applyFont="1" applyBorder="1" applyAlignment="1" applyProtection="1">
      <alignment vertical="center"/>
      <protection locked="0"/>
    </xf>
    <xf numFmtId="0" fontId="32" fillId="0" borderId="2" xfId="4" applyFont="1" applyBorder="1" applyAlignment="1" applyProtection="1">
      <alignment vertical="center"/>
      <protection locked="0"/>
    </xf>
    <xf numFmtId="178" fontId="3" fillId="5" borderId="1" xfId="2" applyNumberFormat="1" applyFont="1" applyFill="1" applyBorder="1" applyAlignment="1" applyProtection="1">
      <alignment horizontal="center" vertical="center" wrapText="1"/>
      <protection hidden="1"/>
    </xf>
    <xf numFmtId="0" fontId="17" fillId="0" borderId="78" xfId="4" applyFont="1" applyBorder="1" applyAlignment="1" applyProtection="1">
      <alignment horizontal="center" vertical="center"/>
      <protection locked="0"/>
    </xf>
    <xf numFmtId="49" fontId="29" fillId="5" borderId="2" xfId="6" applyNumberFormat="1" applyFont="1" applyFill="1" applyBorder="1" applyAlignment="1" applyProtection="1">
      <alignment horizontal="center" vertical="center"/>
      <protection locked="0"/>
    </xf>
    <xf numFmtId="0" fontId="17" fillId="5" borderId="78" xfId="4" applyFont="1" applyFill="1" applyBorder="1" applyAlignment="1" applyProtection="1">
      <alignment horizontal="center" vertical="center"/>
      <protection locked="0"/>
    </xf>
    <xf numFmtId="0" fontId="11" fillId="5" borderId="75" xfId="4" applyFont="1" applyFill="1" applyBorder="1" applyAlignment="1" applyProtection="1">
      <alignment horizontal="center" vertical="center"/>
      <protection locked="0"/>
    </xf>
    <xf numFmtId="0" fontId="17" fillId="5" borderId="72" xfId="4" applyFont="1" applyFill="1" applyBorder="1" applyAlignment="1" applyProtection="1">
      <alignment horizontal="center" vertical="center"/>
      <protection locked="0"/>
    </xf>
    <xf numFmtId="49" fontId="29" fillId="5" borderId="75" xfId="6" applyNumberFormat="1" applyFont="1" applyFill="1" applyBorder="1" applyAlignment="1" applyProtection="1">
      <alignment horizontal="center" vertical="center"/>
      <protection locked="0"/>
    </xf>
    <xf numFmtId="0" fontId="17" fillId="5" borderId="99" xfId="4" applyFont="1" applyFill="1" applyBorder="1" applyAlignment="1" applyProtection="1">
      <alignment horizontal="center" vertical="center"/>
      <protection locked="0"/>
    </xf>
    <xf numFmtId="0" fontId="11" fillId="3" borderId="2" xfId="4" applyFont="1" applyFill="1" applyBorder="1" applyAlignment="1" applyProtection="1">
      <alignment horizontal="center" vertical="center"/>
      <protection locked="0"/>
    </xf>
    <xf numFmtId="0" fontId="17" fillId="0" borderId="2" xfId="4" applyFont="1" applyBorder="1" applyAlignment="1" applyProtection="1">
      <alignment horizontal="center" vertical="center"/>
      <protection locked="0"/>
    </xf>
    <xf numFmtId="49" fontId="5" fillId="5" borderId="1" xfId="6" applyNumberFormat="1" applyFont="1" applyFill="1" applyBorder="1" applyAlignment="1" applyProtection="1">
      <alignment horizontal="center" vertical="center"/>
      <protection locked="0"/>
    </xf>
    <xf numFmtId="0" fontId="17" fillId="5" borderId="90" xfId="4" applyFont="1" applyFill="1" applyBorder="1" applyAlignment="1" applyProtection="1">
      <alignment horizontal="center" vertical="center"/>
      <protection locked="0"/>
    </xf>
    <xf numFmtId="0" fontId="17" fillId="5" borderId="98" xfId="4" applyFont="1" applyFill="1" applyBorder="1" applyAlignment="1" applyProtection="1">
      <alignment horizontal="center" vertical="center"/>
      <protection locked="0"/>
    </xf>
    <xf numFmtId="0" fontId="17" fillId="5" borderId="1" xfId="4" applyFont="1" applyFill="1" applyBorder="1" applyAlignment="1" applyProtection="1">
      <alignment horizontal="center" vertical="center"/>
      <protection locked="0"/>
    </xf>
    <xf numFmtId="0" fontId="17" fillId="5" borderId="91" xfId="4" applyFont="1" applyFill="1" applyBorder="1" applyAlignment="1" applyProtection="1">
      <alignment horizontal="center" vertical="center"/>
      <protection locked="0"/>
    </xf>
    <xf numFmtId="169" fontId="29" fillId="5" borderId="26" xfId="2" applyNumberFormat="1" applyFont="1" applyFill="1" applyBorder="1" applyAlignment="1" applyProtection="1">
      <alignment horizontal="center" vertical="center" wrapText="1"/>
      <protection hidden="1"/>
    </xf>
    <xf numFmtId="171" fontId="32" fillId="0" borderId="26" xfId="4" applyNumberFormat="1" applyFont="1" applyBorder="1" applyAlignment="1" applyProtection="1">
      <alignment horizontal="right" vertical="center"/>
      <protection hidden="1"/>
    </xf>
    <xf numFmtId="169" fontId="29" fillId="0" borderId="26" xfId="2" applyNumberFormat="1" applyFont="1" applyFill="1" applyBorder="1" applyAlignment="1" applyProtection="1">
      <alignment horizontal="center" vertical="center" wrapText="1"/>
      <protection hidden="1"/>
    </xf>
    <xf numFmtId="171" fontId="32" fillId="3" borderId="26" xfId="4" applyNumberFormat="1" applyFont="1" applyFill="1" applyBorder="1" applyAlignment="1" applyProtection="1">
      <alignment horizontal="right" vertical="center"/>
      <protection hidden="1"/>
    </xf>
    <xf numFmtId="49" fontId="29" fillId="5" borderId="0" xfId="4" applyNumberFormat="1" applyFont="1" applyFill="1" applyAlignment="1" applyProtection="1">
      <alignment horizontal="center" vertical="center"/>
      <protection hidden="1"/>
    </xf>
    <xf numFmtId="0" fontId="29" fillId="19" borderId="0" xfId="4" applyFont="1" applyFill="1" applyAlignment="1" applyProtection="1">
      <alignment horizontal="center" vertical="center"/>
      <protection hidden="1"/>
    </xf>
    <xf numFmtId="0" fontId="29" fillId="5" borderId="0" xfId="4" applyFont="1" applyFill="1" applyAlignment="1" applyProtection="1">
      <alignment horizontal="center" vertical="center"/>
      <protection hidden="1"/>
    </xf>
    <xf numFmtId="0" fontId="29" fillId="5" borderId="0" xfId="4" applyFont="1" applyFill="1" applyAlignment="1" applyProtection="1">
      <alignment horizontal="justify" vertical="center"/>
      <protection hidden="1"/>
    </xf>
    <xf numFmtId="169" fontId="29" fillId="5" borderId="0" xfId="2" applyNumberFormat="1" applyFont="1" applyFill="1" applyBorder="1" applyAlignment="1" applyProtection="1">
      <alignment horizontal="center" vertical="center" wrapText="1"/>
      <protection hidden="1"/>
    </xf>
    <xf numFmtId="0" fontId="32" fillId="0" borderId="2" xfId="4" applyFont="1" applyBorder="1" applyAlignment="1" applyProtection="1">
      <alignment horizontal="justify" vertical="center"/>
      <protection hidden="1"/>
    </xf>
    <xf numFmtId="49" fontId="5" fillId="3" borderId="0" xfId="4" applyNumberFormat="1" applyFont="1" applyFill="1" applyAlignment="1" applyProtection="1">
      <alignment horizontal="center" vertical="center"/>
      <protection hidden="1"/>
    </xf>
    <xf numFmtId="169" fontId="10" fillId="3" borderId="0" xfId="2" applyNumberFormat="1" applyFont="1" applyFill="1" applyBorder="1" applyProtection="1">
      <protection hidden="1"/>
    </xf>
    <xf numFmtId="49" fontId="6" fillId="0" borderId="72" xfId="6" applyNumberFormat="1" applyFont="1" applyBorder="1" applyAlignment="1" applyProtection="1">
      <alignment horizontal="center" vertical="center"/>
      <protection hidden="1"/>
    </xf>
    <xf numFmtId="0" fontId="6" fillId="0" borderId="100" xfId="4" applyFont="1" applyBorder="1" applyAlignment="1" applyProtection="1">
      <alignment horizontal="center" vertical="center"/>
      <protection hidden="1"/>
    </xf>
    <xf numFmtId="0" fontId="6" fillId="0" borderId="72" xfId="4" applyFont="1" applyBorder="1" applyAlignment="1" applyProtection="1">
      <alignment horizontal="justify" vertical="center" wrapText="1"/>
      <protection hidden="1"/>
    </xf>
    <xf numFmtId="171" fontId="6" fillId="0" borderId="72" xfId="4" applyNumberFormat="1" applyFont="1" applyBorder="1" applyAlignment="1" applyProtection="1">
      <alignment horizontal="right" vertical="center"/>
      <protection hidden="1"/>
    </xf>
    <xf numFmtId="49" fontId="5" fillId="5" borderId="2" xfId="4" applyNumberFormat="1" applyFont="1" applyFill="1" applyBorder="1" applyAlignment="1" applyProtection="1">
      <alignment horizontal="center" vertical="center"/>
      <protection hidden="1"/>
    </xf>
    <xf numFmtId="0" fontId="5" fillId="5" borderId="2" xfId="4" applyFont="1" applyFill="1" applyBorder="1" applyAlignment="1" applyProtection="1">
      <alignment horizontal="center" vertical="center"/>
      <protection hidden="1"/>
    </xf>
    <xf numFmtId="0" fontId="5" fillId="5" borderId="2" xfId="4" applyFont="1" applyFill="1" applyBorder="1" applyAlignment="1" applyProtection="1">
      <alignment horizontal="justify" vertical="center"/>
      <protection hidden="1"/>
    </xf>
    <xf numFmtId="178" fontId="3" fillId="5" borderId="2" xfId="2" applyNumberFormat="1" applyFont="1" applyFill="1" applyBorder="1" applyAlignment="1" applyProtection="1">
      <alignment horizontal="center" vertical="center" wrapText="1"/>
      <protection hidden="1"/>
    </xf>
    <xf numFmtId="49" fontId="6" fillId="0" borderId="2" xfId="6" applyNumberFormat="1" applyFont="1" applyBorder="1" applyAlignment="1" applyProtection="1">
      <alignment horizontal="center" vertical="center"/>
      <protection hidden="1"/>
    </xf>
    <xf numFmtId="0" fontId="6" fillId="0" borderId="2" xfId="4" applyFont="1" applyBorder="1" applyAlignment="1" applyProtection="1">
      <alignment horizontal="center" vertical="center"/>
      <protection hidden="1"/>
    </xf>
    <xf numFmtId="0" fontId="6" fillId="0" borderId="2" xfId="4" applyFont="1" applyBorder="1" applyAlignment="1" applyProtection="1">
      <alignment horizontal="justify" vertical="center" wrapText="1"/>
      <protection hidden="1"/>
    </xf>
    <xf numFmtId="171" fontId="6" fillId="0" borderId="2" xfId="4" applyNumberFormat="1" applyFont="1" applyBorder="1" applyAlignment="1" applyProtection="1">
      <alignment horizontal="right" vertical="center"/>
      <protection hidden="1"/>
    </xf>
    <xf numFmtId="49" fontId="11" fillId="5" borderId="2" xfId="4" applyNumberFormat="1" applyFont="1" applyFill="1" applyBorder="1" applyAlignment="1" applyProtection="1">
      <alignment horizontal="center" vertical="center"/>
      <protection locked="0"/>
    </xf>
    <xf numFmtId="178" fontId="3" fillId="5" borderId="102" xfId="2" applyNumberFormat="1" applyFont="1" applyFill="1" applyBorder="1" applyAlignment="1" applyProtection="1">
      <alignment horizontal="center" vertical="center" wrapText="1"/>
      <protection hidden="1"/>
    </xf>
    <xf numFmtId="172" fontId="14" fillId="5" borderId="101" xfId="1" applyFont="1" applyFill="1" applyBorder="1" applyAlignment="1" applyProtection="1">
      <alignment horizontal="center" vertical="center"/>
      <protection hidden="1"/>
    </xf>
    <xf numFmtId="177" fontId="4" fillId="5" borderId="101" xfId="4" applyNumberFormat="1" applyFill="1" applyBorder="1" applyAlignment="1" applyProtection="1">
      <alignment horizontal="center" vertical="center"/>
      <protection hidden="1"/>
    </xf>
    <xf numFmtId="2" fontId="4" fillId="5" borderId="101" xfId="4" applyNumberFormat="1" applyFill="1" applyBorder="1" applyAlignment="1" applyProtection="1">
      <alignment horizontal="center" vertical="center" wrapText="1"/>
      <protection hidden="1"/>
    </xf>
    <xf numFmtId="166" fontId="15" fillId="5" borderId="101" xfId="2" applyFont="1" applyFill="1" applyBorder="1" applyAlignment="1" applyProtection="1">
      <alignment vertical="center"/>
      <protection hidden="1"/>
    </xf>
    <xf numFmtId="183" fontId="14" fillId="5" borderId="101" xfId="1" applyNumberFormat="1" applyFont="1" applyFill="1" applyBorder="1" applyAlignment="1" applyProtection="1">
      <alignment vertical="center"/>
      <protection hidden="1"/>
    </xf>
    <xf numFmtId="0" fontId="12" fillId="0" borderId="101" xfId="4" applyFont="1" applyBorder="1" applyAlignment="1" applyProtection="1">
      <alignment horizontal="center" vertical="center"/>
      <protection hidden="1"/>
    </xf>
    <xf numFmtId="0" fontId="32" fillId="0" borderId="101" xfId="4" applyFont="1" applyBorder="1" applyAlignment="1" applyProtection="1">
      <alignment horizontal="center" vertical="center"/>
      <protection hidden="1"/>
    </xf>
    <xf numFmtId="172" fontId="14" fillId="5" borderId="101" xfId="1" applyFont="1" applyFill="1" applyBorder="1" applyAlignment="1" applyProtection="1">
      <alignment vertical="center"/>
      <protection hidden="1"/>
    </xf>
    <xf numFmtId="0" fontId="29" fillId="0" borderId="2" xfId="4" applyFont="1" applyBorder="1" applyAlignment="1" applyProtection="1">
      <alignment vertical="center" wrapText="1"/>
      <protection hidden="1"/>
    </xf>
    <xf numFmtId="0" fontId="29" fillId="5" borderId="106" xfId="4" applyFont="1" applyFill="1" applyBorder="1" applyAlignment="1" applyProtection="1">
      <alignment vertical="center" wrapText="1"/>
      <protection hidden="1"/>
    </xf>
    <xf numFmtId="185" fontId="32" fillId="0" borderId="0" xfId="3" applyNumberFormat="1" applyFont="1" applyProtection="1">
      <protection hidden="1"/>
    </xf>
    <xf numFmtId="0" fontId="32" fillId="0" borderId="37" xfId="3" applyFont="1" applyBorder="1" applyAlignment="1" applyProtection="1">
      <alignment horizontal="center"/>
      <protection hidden="1"/>
    </xf>
    <xf numFmtId="0" fontId="29" fillId="0" borderId="75" xfId="4" applyFont="1" applyBorder="1" applyAlignment="1" applyProtection="1">
      <alignment vertical="center" wrapText="1"/>
      <protection hidden="1"/>
    </xf>
    <xf numFmtId="0" fontId="36" fillId="12" borderId="106" xfId="4" applyFont="1" applyFill="1" applyBorder="1" applyAlignment="1" applyProtection="1">
      <alignment vertical="center" wrapText="1"/>
      <protection hidden="1"/>
    </xf>
    <xf numFmtId="0" fontId="29" fillId="5" borderId="82" xfId="4" applyFont="1" applyFill="1" applyBorder="1" applyAlignment="1" applyProtection="1">
      <alignment vertical="center" wrapText="1"/>
      <protection hidden="1"/>
    </xf>
    <xf numFmtId="0" fontId="29" fillId="0" borderId="105" xfId="4" applyFont="1" applyBorder="1" applyAlignment="1" applyProtection="1">
      <alignment vertical="center" wrapText="1"/>
      <protection hidden="1"/>
    </xf>
    <xf numFmtId="16" fontId="26" fillId="0" borderId="0" xfId="1" applyNumberFormat="1" applyFont="1" applyFill="1" applyBorder="1" applyAlignment="1" applyProtection="1">
      <alignment horizontal="center" vertical="center"/>
      <protection hidden="1"/>
    </xf>
    <xf numFmtId="171" fontId="32" fillId="0" borderId="101" xfId="4" applyNumberFormat="1" applyFont="1" applyBorder="1" applyAlignment="1" applyProtection="1">
      <alignment horizontal="right" vertical="center"/>
      <protection hidden="1"/>
    </xf>
    <xf numFmtId="2" fontId="32" fillId="0" borderId="101" xfId="4" applyNumberFormat="1" applyFont="1" applyBorder="1" applyAlignment="1" applyProtection="1">
      <alignment horizontal="center" vertical="center"/>
      <protection hidden="1"/>
    </xf>
    <xf numFmtId="169" fontId="32" fillId="0" borderId="101" xfId="2" applyNumberFormat="1" applyFont="1" applyFill="1" applyBorder="1" applyAlignment="1" applyProtection="1">
      <alignment horizontal="center" vertical="center"/>
      <protection hidden="1"/>
    </xf>
    <xf numFmtId="0" fontId="29" fillId="0" borderId="101" xfId="4" applyFont="1" applyBorder="1" applyAlignment="1" applyProtection="1">
      <alignment horizontal="justify" vertical="center" wrapText="1"/>
      <protection hidden="1"/>
    </xf>
    <xf numFmtId="0" fontId="29" fillId="3" borderId="108" xfId="4" applyFont="1" applyFill="1" applyBorder="1" applyAlignment="1" applyProtection="1">
      <alignment vertical="center"/>
      <protection locked="0"/>
    </xf>
    <xf numFmtId="0" fontId="29" fillId="3" borderId="107" xfId="4" applyFont="1" applyFill="1" applyBorder="1" applyAlignment="1" applyProtection="1">
      <alignment vertical="center"/>
      <protection locked="0"/>
    </xf>
    <xf numFmtId="0" fontId="29" fillId="3" borderId="106" xfId="4" applyFont="1" applyFill="1" applyBorder="1" applyAlignment="1" applyProtection="1">
      <alignment horizontal="center" vertical="center"/>
      <protection locked="0"/>
    </xf>
    <xf numFmtId="0" fontId="25" fillId="0" borderId="0" xfId="4" applyFont="1" applyAlignment="1" applyProtection="1">
      <alignment horizontal="center" vertical="center" wrapText="1"/>
      <protection hidden="1"/>
    </xf>
    <xf numFmtId="170" fontId="32" fillId="0" borderId="2" xfId="5" applyNumberFormat="1" applyFont="1" applyFill="1" applyBorder="1" applyAlignment="1" applyProtection="1">
      <alignment horizontal="left" vertical="center" wrapText="1"/>
      <protection hidden="1"/>
    </xf>
    <xf numFmtId="0" fontId="11" fillId="0" borderId="101" xfId="4" applyFont="1" applyBorder="1" applyAlignment="1" applyProtection="1">
      <alignment horizontal="center" vertical="center"/>
      <protection hidden="1"/>
    </xf>
    <xf numFmtId="0" fontId="12" fillId="13" borderId="2" xfId="4" applyFont="1" applyFill="1" applyBorder="1" applyAlignment="1" applyProtection="1">
      <alignment horizontal="center" vertical="center"/>
      <protection hidden="1"/>
    </xf>
    <xf numFmtId="0" fontId="29" fillId="0" borderId="101" xfId="4" applyFont="1" applyBorder="1" applyAlignment="1" applyProtection="1">
      <alignment vertical="center"/>
      <protection locked="0"/>
    </xf>
    <xf numFmtId="0" fontId="32" fillId="0" borderId="117" xfId="4" applyFont="1" applyBorder="1" applyAlignment="1" applyProtection="1">
      <alignment vertical="center"/>
      <protection locked="0"/>
    </xf>
    <xf numFmtId="2" fontId="32" fillId="0" borderId="107" xfId="4" applyNumberFormat="1" applyFont="1" applyBorder="1" applyAlignment="1" applyProtection="1">
      <alignment horizontal="center" vertical="center" wrapText="1"/>
      <protection locked="0"/>
    </xf>
    <xf numFmtId="0" fontId="32" fillId="0" borderId="101" xfId="4" applyFont="1" applyBorder="1" applyAlignment="1" applyProtection="1">
      <alignment vertical="center"/>
      <protection locked="0"/>
    </xf>
    <xf numFmtId="10" fontId="29" fillId="0" borderId="33" xfId="4" applyNumberFormat="1" applyFont="1" applyBorder="1" applyAlignment="1" applyProtection="1">
      <alignment horizontal="center" vertical="center" wrapText="1"/>
      <protection hidden="1"/>
    </xf>
    <xf numFmtId="10" fontId="29" fillId="0" borderId="105" xfId="4" applyNumberFormat="1" applyFont="1" applyBorder="1" applyAlignment="1" applyProtection="1">
      <alignment horizontal="center" vertical="center" wrapText="1"/>
      <protection hidden="1"/>
    </xf>
    <xf numFmtId="49" fontId="32" fillId="0" borderId="0" xfId="3" applyNumberFormat="1" applyFont="1" applyAlignment="1">
      <alignment horizontal="center" vertical="center"/>
    </xf>
    <xf numFmtId="0" fontId="38" fillId="0" borderId="0" xfId="3" applyFont="1" applyAlignment="1">
      <alignment horizontal="center" vertical="center"/>
    </xf>
    <xf numFmtId="0" fontId="38" fillId="0" borderId="0" xfId="3" applyFont="1" applyAlignment="1">
      <alignment horizontal="justify" vertical="center" wrapText="1"/>
    </xf>
    <xf numFmtId="169" fontId="15" fillId="0" borderId="0" xfId="2" applyNumberFormat="1" applyFont="1" applyFill="1" applyAlignment="1">
      <alignment horizontal="center" vertical="center"/>
    </xf>
    <xf numFmtId="169" fontId="15" fillId="0" borderId="0" xfId="2" applyNumberFormat="1" applyFont="1" applyFill="1" applyAlignment="1">
      <alignment vertical="center"/>
    </xf>
    <xf numFmtId="0" fontId="38" fillId="0" borderId="0" xfId="3" applyFont="1" applyAlignment="1">
      <alignment vertical="center"/>
    </xf>
    <xf numFmtId="0" fontId="40" fillId="9" borderId="0" xfId="6" applyFont="1" applyFill="1" applyAlignment="1" applyProtection="1">
      <alignment vertical="center"/>
      <protection locked="0"/>
    </xf>
    <xf numFmtId="0" fontId="40" fillId="0" borderId="20" xfId="6" applyFont="1" applyBorder="1" applyAlignment="1" applyProtection="1">
      <alignment vertical="center"/>
      <protection locked="0"/>
    </xf>
    <xf numFmtId="0" fontId="42" fillId="0" borderId="20" xfId="3" applyFont="1" applyBorder="1" applyAlignment="1">
      <alignment horizontal="center"/>
    </xf>
    <xf numFmtId="0" fontId="42" fillId="0" borderId="20" xfId="3" applyFont="1" applyBorder="1" applyAlignment="1">
      <alignment horizontal="justify"/>
    </xf>
    <xf numFmtId="49" fontId="1" fillId="0" borderId="0" xfId="3" applyNumberFormat="1" applyAlignment="1">
      <alignment horizontal="center"/>
    </xf>
    <xf numFmtId="0" fontId="1" fillId="0" borderId="0" xfId="3" applyAlignment="1">
      <alignment horizontal="center"/>
    </xf>
    <xf numFmtId="0" fontId="1" fillId="0" borderId="0" xfId="3" applyAlignment="1">
      <alignment horizontal="justify"/>
    </xf>
    <xf numFmtId="172" fontId="14" fillId="4" borderId="2" xfId="1" applyFont="1" applyFill="1" applyBorder="1" applyAlignment="1" applyProtection="1">
      <alignment horizontal="center" vertical="center"/>
      <protection hidden="1"/>
    </xf>
    <xf numFmtId="0" fontId="12" fillId="22" borderId="3" xfId="4" applyFont="1" applyFill="1" applyBorder="1" applyAlignment="1" applyProtection="1">
      <alignment horizontal="center" vertical="center"/>
      <protection hidden="1"/>
    </xf>
    <xf numFmtId="0" fontId="12" fillId="22" borderId="5" xfId="4" applyFont="1" applyFill="1" applyBorder="1" applyAlignment="1" applyProtection="1">
      <alignment horizontal="center" vertical="center"/>
      <protection hidden="1"/>
    </xf>
    <xf numFmtId="0" fontId="12" fillId="22" borderId="7" xfId="4" applyFont="1" applyFill="1" applyBorder="1" applyAlignment="1" applyProtection="1">
      <alignment horizontal="center" vertical="center"/>
      <protection hidden="1"/>
    </xf>
    <xf numFmtId="172" fontId="4" fillId="20" borderId="3" xfId="1" applyFill="1" applyBorder="1" applyAlignment="1" applyProtection="1">
      <alignment horizontal="center" vertical="center"/>
      <protection hidden="1"/>
    </xf>
    <xf numFmtId="172" fontId="4" fillId="20" borderId="5" xfId="1" applyFill="1" applyBorder="1" applyAlignment="1" applyProtection="1">
      <alignment horizontal="center" vertical="center"/>
      <protection hidden="1"/>
    </xf>
    <xf numFmtId="172" fontId="4" fillId="20" borderId="7" xfId="1" applyFill="1" applyBorder="1" applyAlignment="1" applyProtection="1">
      <alignment horizontal="center" vertical="center"/>
      <protection hidden="1"/>
    </xf>
    <xf numFmtId="2" fontId="4" fillId="23" borderId="3" xfId="4" applyNumberFormat="1" applyFill="1" applyBorder="1" applyAlignment="1" applyProtection="1">
      <alignment horizontal="center" vertical="center"/>
      <protection hidden="1"/>
    </xf>
    <xf numFmtId="2" fontId="4" fillId="23" borderId="5" xfId="4" applyNumberFormat="1" applyFill="1" applyBorder="1" applyAlignment="1" applyProtection="1">
      <alignment horizontal="center" vertical="center"/>
      <protection hidden="1"/>
    </xf>
    <xf numFmtId="2" fontId="4" fillId="23" borderId="7" xfId="4" applyNumberFormat="1" applyFill="1" applyBorder="1" applyAlignment="1" applyProtection="1">
      <alignment horizontal="center" vertical="center"/>
      <protection hidden="1"/>
    </xf>
    <xf numFmtId="2" fontId="4" fillId="24" borderId="3" xfId="4" applyNumberFormat="1" applyFill="1" applyBorder="1" applyAlignment="1" applyProtection="1">
      <alignment horizontal="center" vertical="center"/>
      <protection hidden="1"/>
    </xf>
    <xf numFmtId="2" fontId="4" fillId="24" borderId="5" xfId="4" applyNumberFormat="1" applyFill="1" applyBorder="1" applyAlignment="1" applyProtection="1">
      <alignment horizontal="center" vertical="center"/>
      <protection hidden="1"/>
    </xf>
    <xf numFmtId="2" fontId="4" fillId="24" borderId="7" xfId="4" applyNumberFormat="1" applyFill="1" applyBorder="1" applyAlignment="1" applyProtection="1">
      <alignment horizontal="center" vertical="center"/>
      <protection hidden="1"/>
    </xf>
    <xf numFmtId="49" fontId="11" fillId="5" borderId="0" xfId="3" applyNumberFormat="1" applyFont="1" applyFill="1" applyAlignment="1" applyProtection="1">
      <alignment horizontal="center" vertical="center"/>
      <protection hidden="1"/>
    </xf>
    <xf numFmtId="0" fontId="15" fillId="5" borderId="2" xfId="3" applyFont="1" applyFill="1" applyBorder="1" applyAlignment="1" applyProtection="1">
      <alignment horizontal="center" vertical="center"/>
      <protection hidden="1"/>
    </xf>
    <xf numFmtId="0" fontId="15" fillId="5" borderId="26" xfId="3" applyFont="1" applyFill="1" applyBorder="1" applyAlignment="1" applyProtection="1">
      <alignment horizontal="center" vertical="center"/>
      <protection hidden="1"/>
    </xf>
    <xf numFmtId="49" fontId="5" fillId="25" borderId="84" xfId="0" applyNumberFormat="1" applyFont="1" applyFill="1" applyBorder="1" applyAlignment="1" applyProtection="1">
      <alignment vertical="center" wrapText="1"/>
      <protection hidden="1"/>
    </xf>
    <xf numFmtId="0" fontId="4" fillId="5" borderId="2" xfId="3" applyFont="1" applyFill="1" applyBorder="1" applyAlignment="1" applyProtection="1">
      <alignment horizontal="center" vertical="center"/>
      <protection hidden="1"/>
    </xf>
    <xf numFmtId="0" fontId="17" fillId="5" borderId="2" xfId="3" applyFont="1" applyFill="1" applyBorder="1" applyAlignment="1" applyProtection="1">
      <alignment horizontal="left" vertical="center" wrapText="1"/>
      <protection hidden="1"/>
    </xf>
    <xf numFmtId="0" fontId="17" fillId="5" borderId="2" xfId="3" applyFont="1" applyFill="1" applyBorder="1" applyAlignment="1" applyProtection="1">
      <alignment horizontal="justify" vertical="center" wrapText="1"/>
      <protection hidden="1"/>
    </xf>
    <xf numFmtId="172" fontId="17" fillId="5" borderId="28" xfId="1" applyFont="1" applyFill="1" applyBorder="1" applyAlignment="1" applyProtection="1">
      <alignment horizontal="left" vertical="center" wrapText="1"/>
      <protection hidden="1"/>
    </xf>
    <xf numFmtId="172" fontId="14" fillId="5" borderId="28" xfId="1" applyFont="1" applyFill="1" applyBorder="1" applyAlignment="1" applyProtection="1">
      <alignment horizontal="left" vertical="center" wrapText="1"/>
      <protection hidden="1"/>
    </xf>
    <xf numFmtId="0" fontId="4" fillId="5" borderId="2" xfId="3" applyFont="1" applyFill="1" applyBorder="1" applyAlignment="1" applyProtection="1">
      <alignment horizontal="center" vertical="center" wrapText="1"/>
      <protection hidden="1"/>
    </xf>
    <xf numFmtId="172" fontId="14" fillId="5" borderId="28" xfId="1" applyFont="1" applyFill="1" applyBorder="1" applyAlignment="1" applyProtection="1">
      <alignment vertical="center" wrapText="1"/>
      <protection hidden="1"/>
    </xf>
    <xf numFmtId="172" fontId="14" fillId="5" borderId="2" xfId="1" applyFont="1" applyFill="1" applyBorder="1" applyAlignment="1" applyProtection="1">
      <alignment horizontal="left" vertical="center" wrapText="1"/>
      <protection hidden="1"/>
    </xf>
    <xf numFmtId="172" fontId="14" fillId="5" borderId="37" xfId="1" applyFont="1" applyFill="1" applyBorder="1" applyAlignment="1" applyProtection="1">
      <alignment horizontal="justify" vertical="center" wrapText="1"/>
      <protection hidden="1"/>
    </xf>
    <xf numFmtId="172" fontId="14" fillId="5" borderId="2" xfId="1" applyFont="1" applyFill="1" applyBorder="1" applyAlignment="1" applyProtection="1">
      <alignment vertical="center" wrapText="1"/>
      <protection hidden="1"/>
    </xf>
    <xf numFmtId="0" fontId="23" fillId="5" borderId="2" xfId="3" applyFont="1" applyFill="1" applyBorder="1" applyAlignment="1" applyProtection="1">
      <alignment horizontal="center" vertical="center"/>
      <protection hidden="1"/>
    </xf>
    <xf numFmtId="49" fontId="11" fillId="5" borderId="2" xfId="3" applyNumberFormat="1" applyFont="1" applyFill="1" applyBorder="1" applyAlignment="1" applyProtection="1">
      <alignment horizontal="center" vertical="center"/>
      <protection hidden="1"/>
    </xf>
    <xf numFmtId="172" fontId="14" fillId="5" borderId="2" xfId="1" applyFont="1" applyFill="1" applyBorder="1" applyAlignment="1" applyProtection="1">
      <alignment horizontal="left" vertical="top" wrapText="1"/>
      <protection hidden="1"/>
    </xf>
    <xf numFmtId="0" fontId="4" fillId="5" borderId="101" xfId="3" applyFont="1" applyFill="1" applyBorder="1" applyAlignment="1" applyProtection="1">
      <alignment horizontal="center" vertical="center"/>
      <protection hidden="1"/>
    </xf>
    <xf numFmtId="172" fontId="14" fillId="5" borderId="103" xfId="1" applyFont="1" applyFill="1" applyBorder="1" applyAlignment="1" applyProtection="1">
      <alignment horizontal="left" vertical="center" wrapText="1"/>
      <protection hidden="1"/>
    </xf>
    <xf numFmtId="172" fontId="14" fillId="5" borderId="101" xfId="1" applyFont="1" applyFill="1" applyBorder="1" applyAlignment="1" applyProtection="1">
      <alignment horizontal="left" vertical="center" wrapText="1"/>
      <protection hidden="1"/>
    </xf>
    <xf numFmtId="10" fontId="29" fillId="0" borderId="131" xfId="4" applyNumberFormat="1" applyFont="1" applyBorder="1" applyAlignment="1" applyProtection="1">
      <alignment horizontal="center" vertical="center" wrapText="1"/>
      <protection hidden="1"/>
    </xf>
    <xf numFmtId="10" fontId="29" fillId="0" borderId="2" xfId="4" applyNumberFormat="1" applyFont="1" applyBorder="1" applyAlignment="1" applyProtection="1">
      <alignment horizontal="center" vertical="center" wrapText="1"/>
      <protection hidden="1"/>
    </xf>
    <xf numFmtId="0" fontId="12" fillId="13" borderId="2" xfId="0" applyFont="1" applyFill="1" applyBorder="1" applyAlignment="1" applyProtection="1">
      <alignment horizontal="center" vertical="center"/>
      <protection hidden="1"/>
    </xf>
    <xf numFmtId="0" fontId="12" fillId="0" borderId="2" xfId="0" applyFont="1" applyBorder="1" applyAlignment="1" applyProtection="1">
      <alignment horizontal="left" vertical="center"/>
      <protection hidden="1"/>
    </xf>
    <xf numFmtId="0" fontId="12" fillId="0" borderId="2" xfId="0" applyFont="1" applyBorder="1" applyAlignment="1" applyProtection="1">
      <alignment horizontal="center" vertical="center"/>
      <protection hidden="1"/>
    </xf>
    <xf numFmtId="172" fontId="4" fillId="21" borderId="2" xfId="1" applyFill="1" applyBorder="1" applyProtection="1">
      <protection hidden="1"/>
    </xf>
    <xf numFmtId="0" fontId="11" fillId="11" borderId="2" xfId="4" applyFont="1" applyFill="1" applyBorder="1" applyAlignment="1" applyProtection="1">
      <alignment horizontal="center" vertical="center"/>
      <protection hidden="1"/>
    </xf>
    <xf numFmtId="0" fontId="11" fillId="11" borderId="2" xfId="4" applyFont="1" applyFill="1" applyBorder="1" applyAlignment="1" applyProtection="1">
      <alignment horizontal="left" vertical="center"/>
      <protection hidden="1"/>
    </xf>
    <xf numFmtId="180" fontId="11" fillId="11" borderId="2" xfId="4" applyNumberFormat="1" applyFont="1" applyFill="1" applyBorder="1" applyAlignment="1" applyProtection="1">
      <alignment horizontal="center" vertical="center"/>
      <protection hidden="1"/>
    </xf>
    <xf numFmtId="0" fontId="11" fillId="11" borderId="2" xfId="0" applyFont="1" applyFill="1" applyBorder="1" applyAlignment="1" applyProtection="1">
      <alignment horizontal="left" vertical="center"/>
      <protection hidden="1"/>
    </xf>
    <xf numFmtId="0" fontId="12" fillId="11" borderId="2" xfId="4" applyFont="1" applyFill="1" applyBorder="1" applyAlignment="1" applyProtection="1">
      <alignment horizontal="left" vertical="center"/>
      <protection hidden="1"/>
    </xf>
    <xf numFmtId="180" fontId="12" fillId="11" borderId="2" xfId="1" applyNumberFormat="1" applyFont="1" applyFill="1" applyBorder="1" applyAlignment="1" applyProtection="1">
      <alignment horizontal="left" vertical="center"/>
      <protection hidden="1"/>
    </xf>
    <xf numFmtId="0" fontId="12" fillId="11" borderId="2" xfId="4" applyFont="1" applyFill="1" applyBorder="1" applyAlignment="1" applyProtection="1">
      <alignment horizontal="center"/>
      <protection hidden="1"/>
    </xf>
    <xf numFmtId="180" fontId="12" fillId="11" borderId="2" xfId="1" applyNumberFormat="1" applyFont="1" applyFill="1" applyBorder="1" applyProtection="1">
      <protection hidden="1"/>
    </xf>
    <xf numFmtId="0" fontId="12" fillId="3" borderId="2" xfId="0" applyFont="1" applyFill="1" applyBorder="1" applyAlignment="1" applyProtection="1">
      <alignment horizontal="left" vertical="center"/>
      <protection hidden="1"/>
    </xf>
    <xf numFmtId="0" fontId="12" fillId="11" borderId="2" xfId="4" applyFont="1" applyFill="1" applyBorder="1" applyAlignment="1" applyProtection="1">
      <alignment horizontal="center" vertical="center"/>
      <protection hidden="1"/>
    </xf>
    <xf numFmtId="0" fontId="12" fillId="0" borderId="2" xfId="4" applyFont="1" applyBorder="1" applyProtection="1">
      <protection hidden="1"/>
    </xf>
    <xf numFmtId="172" fontId="32" fillId="3" borderId="2" xfId="1" applyFont="1" applyFill="1" applyBorder="1" applyAlignment="1">
      <alignment wrapText="1"/>
    </xf>
    <xf numFmtId="172" fontId="32" fillId="0" borderId="2" xfId="1" applyFont="1" applyBorder="1" applyAlignment="1">
      <alignment wrapText="1"/>
    </xf>
    <xf numFmtId="0" fontId="11" fillId="13" borderId="2" xfId="4" applyFont="1" applyFill="1" applyBorder="1" applyAlignment="1" applyProtection="1">
      <alignment horizontal="center" vertical="center"/>
      <protection hidden="1"/>
    </xf>
    <xf numFmtId="0" fontId="12" fillId="0" borderId="2" xfId="0" applyFont="1" applyBorder="1" applyAlignment="1" applyProtection="1">
      <alignment horizontal="left" vertical="center" wrapText="1"/>
      <protection hidden="1"/>
    </xf>
    <xf numFmtId="0" fontId="11" fillId="11" borderId="2" xfId="4" applyFont="1" applyFill="1" applyBorder="1" applyAlignment="1" applyProtection="1">
      <alignment horizontal="center"/>
      <protection hidden="1"/>
    </xf>
    <xf numFmtId="172" fontId="0" fillId="0" borderId="2" xfId="1" applyFont="1" applyBorder="1" applyAlignment="1">
      <alignment vertical="top" wrapText="1"/>
    </xf>
    <xf numFmtId="172" fontId="0" fillId="0" borderId="2" xfId="1" applyFont="1" applyBorder="1" applyAlignment="1">
      <alignment wrapText="1"/>
    </xf>
    <xf numFmtId="172" fontId="0" fillId="0" borderId="2" xfId="1" applyFont="1" applyBorder="1" applyAlignment="1">
      <alignment horizontal="left"/>
    </xf>
    <xf numFmtId="172" fontId="0" fillId="0" borderId="2" xfId="1" applyFont="1" applyBorder="1" applyAlignment="1">
      <alignment vertical="top"/>
    </xf>
    <xf numFmtId="0" fontId="18" fillId="0" borderId="48" xfId="4" applyFont="1" applyBorder="1" applyAlignment="1" applyProtection="1">
      <alignment vertical="center"/>
      <protection locked="0"/>
    </xf>
    <xf numFmtId="2" fontId="32" fillId="0" borderId="0" xfId="4" applyNumberFormat="1" applyFont="1" applyAlignment="1" applyProtection="1">
      <alignment vertical="center"/>
      <protection locked="0"/>
    </xf>
    <xf numFmtId="2" fontId="32" fillId="27" borderId="0" xfId="4" applyNumberFormat="1" applyFont="1" applyFill="1" applyAlignment="1" applyProtection="1">
      <alignment vertical="center"/>
      <protection locked="0"/>
    </xf>
    <xf numFmtId="0" fontId="18" fillId="0" borderId="29" xfId="4" applyFont="1" applyBorder="1" applyAlignment="1" applyProtection="1">
      <alignment vertical="center"/>
      <protection locked="0"/>
    </xf>
    <xf numFmtId="10" fontId="35" fillId="26" borderId="33" xfId="4" applyNumberFormat="1" applyFont="1" applyFill="1" applyBorder="1" applyAlignment="1" applyProtection="1">
      <alignment horizontal="center" vertical="center" wrapText="1"/>
      <protection hidden="1"/>
    </xf>
    <xf numFmtId="49" fontId="32" fillId="0" borderId="2" xfId="2" applyNumberFormat="1" applyFont="1" applyFill="1" applyBorder="1" applyAlignment="1" applyProtection="1">
      <alignment horizontal="center" vertical="center" wrapText="1"/>
      <protection hidden="1"/>
    </xf>
    <xf numFmtId="49" fontId="32" fillId="0" borderId="101" xfId="6" applyNumberFormat="1" applyFont="1" applyBorder="1" applyAlignment="1" applyProtection="1">
      <alignment horizontal="center" vertical="center"/>
      <protection hidden="1"/>
    </xf>
    <xf numFmtId="0" fontId="37" fillId="0" borderId="33" xfId="6" applyFont="1" applyBorder="1" applyAlignment="1">
      <alignment horizontal="center" vertical="center" wrapText="1"/>
    </xf>
    <xf numFmtId="0" fontId="37" fillId="0" borderId="82" xfId="6" applyFont="1" applyBorder="1" applyAlignment="1">
      <alignment horizontal="center" vertical="center" wrapText="1"/>
    </xf>
    <xf numFmtId="0" fontId="37" fillId="0" borderId="83" xfId="6" applyFont="1" applyBorder="1" applyAlignment="1">
      <alignment horizontal="center" vertical="center" wrapText="1"/>
    </xf>
    <xf numFmtId="0" fontId="37" fillId="0" borderId="19" xfId="6" applyFont="1" applyBorder="1" applyAlignment="1">
      <alignment horizontal="center" vertical="center" wrapText="1"/>
    </xf>
    <xf numFmtId="0" fontId="37" fillId="0" borderId="0" xfId="6" applyFont="1" applyAlignment="1">
      <alignment horizontal="center" vertical="center" wrapText="1"/>
    </xf>
    <xf numFmtId="0" fontId="37" fillId="0" borderId="37" xfId="6" applyFont="1" applyBorder="1" applyAlignment="1">
      <alignment horizontal="center" vertical="center" wrapText="1"/>
    </xf>
    <xf numFmtId="0" fontId="37" fillId="0" borderId="21" xfId="6" applyFont="1" applyBorder="1" applyAlignment="1">
      <alignment horizontal="center" vertical="center" wrapText="1"/>
    </xf>
    <xf numFmtId="0" fontId="37" fillId="0" borderId="20" xfId="6" applyFont="1" applyBorder="1" applyAlignment="1">
      <alignment horizontal="center" vertical="center" wrapText="1"/>
    </xf>
    <xf numFmtId="0" fontId="37" fillId="0" borderId="104" xfId="6" applyFont="1" applyBorder="1" applyAlignment="1">
      <alignment horizontal="center" vertical="center" wrapText="1"/>
    </xf>
    <xf numFmtId="0" fontId="8" fillId="0" borderId="0" xfId="3" applyFont="1" applyAlignment="1" applyProtection="1">
      <alignment horizontal="center" wrapText="1"/>
      <protection hidden="1"/>
    </xf>
    <xf numFmtId="0" fontId="32" fillId="0" borderId="121" xfId="6" applyFont="1" applyBorder="1" applyAlignment="1" applyProtection="1">
      <alignment horizontal="center" vertical="center"/>
      <protection locked="0"/>
    </xf>
    <xf numFmtId="0" fontId="32" fillId="0" borderId="128" xfId="6" applyFont="1" applyBorder="1" applyAlignment="1" applyProtection="1">
      <alignment horizontal="center" vertical="center"/>
      <protection locked="0"/>
    </xf>
    <xf numFmtId="0" fontId="32" fillId="0" borderId="19" xfId="6" applyFont="1" applyBorder="1" applyAlignment="1" applyProtection="1">
      <alignment horizontal="center" vertical="center"/>
      <protection locked="0"/>
    </xf>
    <xf numFmtId="0" fontId="32" fillId="0" borderId="129" xfId="6" applyFont="1" applyBorder="1" applyAlignment="1" applyProtection="1">
      <alignment horizontal="center" vertical="center"/>
      <protection locked="0"/>
    </xf>
    <xf numFmtId="0" fontId="32" fillId="0" borderId="126" xfId="6" applyFont="1" applyBorder="1" applyAlignment="1" applyProtection="1">
      <alignment horizontal="center" vertical="center"/>
      <protection locked="0"/>
    </xf>
    <xf numFmtId="0" fontId="32" fillId="0" borderId="130" xfId="6" applyFont="1" applyBorder="1" applyAlignment="1" applyProtection="1">
      <alignment horizontal="center" vertical="center"/>
      <protection locked="0"/>
    </xf>
    <xf numFmtId="0" fontId="30" fillId="9" borderId="26" xfId="6" applyFont="1" applyFill="1" applyBorder="1" applyAlignment="1" applyProtection="1">
      <alignment horizontal="center" vertical="center"/>
      <protection locked="0"/>
    </xf>
    <xf numFmtId="0" fontId="30" fillId="9" borderId="27" xfId="6" applyFont="1" applyFill="1" applyBorder="1" applyAlignment="1" applyProtection="1">
      <alignment horizontal="center" vertical="center"/>
      <protection locked="0"/>
    </xf>
    <xf numFmtId="0" fontId="30" fillId="9" borderId="28" xfId="6" applyFont="1" applyFill="1" applyBorder="1" applyAlignment="1" applyProtection="1">
      <alignment horizontal="center" vertical="center"/>
      <protection locked="0"/>
    </xf>
    <xf numFmtId="0" fontId="11" fillId="0" borderId="26" xfId="6" applyFont="1" applyBorder="1" applyAlignment="1" applyProtection="1">
      <alignment horizontal="center" vertical="center"/>
      <protection locked="0"/>
    </xf>
    <xf numFmtId="0" fontId="11" fillId="0" borderId="27" xfId="6" applyFont="1" applyBorder="1" applyAlignment="1" applyProtection="1">
      <alignment horizontal="center" vertical="center"/>
      <protection locked="0"/>
    </xf>
    <xf numFmtId="0" fontId="11" fillId="0" borderId="28" xfId="6" applyFont="1" applyBorder="1" applyAlignment="1" applyProtection="1">
      <alignment horizontal="center" vertical="center"/>
      <protection locked="0"/>
    </xf>
    <xf numFmtId="0" fontId="30" fillId="9" borderId="26" xfId="6" applyFont="1" applyFill="1" applyBorder="1" applyAlignment="1" applyProtection="1">
      <alignment horizontal="left" vertical="center"/>
      <protection locked="0"/>
    </xf>
    <xf numFmtId="0" fontId="30" fillId="9" borderId="28" xfId="6" applyFont="1" applyFill="1" applyBorder="1" applyAlignment="1" applyProtection="1">
      <alignment horizontal="left" vertical="center"/>
      <protection locked="0"/>
    </xf>
    <xf numFmtId="178" fontId="12" fillId="0" borderId="26" xfId="2" applyNumberFormat="1" applyFont="1" applyBorder="1" applyAlignment="1" applyProtection="1">
      <alignment horizontal="center" vertical="center"/>
      <protection locked="0"/>
    </xf>
    <xf numFmtId="178" fontId="12" fillId="0" borderId="27" xfId="2" applyNumberFormat="1" applyFont="1" applyBorder="1" applyAlignment="1" applyProtection="1">
      <alignment horizontal="center" vertical="center"/>
      <protection locked="0"/>
    </xf>
    <xf numFmtId="178" fontId="12" fillId="0" borderId="28" xfId="2" applyNumberFormat="1" applyFont="1" applyBorder="1" applyAlignment="1" applyProtection="1">
      <alignment horizontal="center" vertical="center"/>
      <protection locked="0"/>
    </xf>
    <xf numFmtId="0" fontId="29" fillId="0" borderId="27" xfId="0" applyFont="1" applyBorder="1" applyAlignment="1" applyProtection="1">
      <alignment horizontal="left"/>
      <protection locked="0"/>
    </xf>
    <xf numFmtId="0" fontId="32" fillId="0" borderId="41" xfId="4" applyFont="1" applyBorder="1" applyAlignment="1" applyProtection="1">
      <alignment horizontal="center" vertical="center"/>
      <protection locked="0"/>
    </xf>
    <xf numFmtId="0" fontId="32" fillId="0" borderId="32" xfId="4" applyFont="1" applyBorder="1" applyAlignment="1" applyProtection="1">
      <alignment horizontal="center" vertical="center"/>
      <protection locked="0"/>
    </xf>
    <xf numFmtId="0" fontId="32" fillId="0" borderId="29" xfId="4" applyFont="1" applyBorder="1" applyAlignment="1" applyProtection="1">
      <alignment horizontal="center" vertical="center"/>
      <protection locked="0"/>
    </xf>
    <xf numFmtId="0" fontId="32" fillId="0" borderId="59" xfId="4" applyFont="1" applyBorder="1" applyAlignment="1" applyProtection="1">
      <alignment horizontal="center" vertical="center"/>
      <protection locked="0"/>
    </xf>
    <xf numFmtId="0" fontId="32" fillId="0" borderId="60" xfId="4" applyFont="1" applyBorder="1" applyAlignment="1" applyProtection="1">
      <alignment horizontal="center" vertical="center"/>
      <protection locked="0"/>
    </xf>
    <xf numFmtId="0" fontId="32" fillId="0" borderId="49" xfId="4" applyFont="1" applyBorder="1" applyAlignment="1" applyProtection="1">
      <alignment horizontal="center" vertical="center"/>
      <protection locked="0"/>
    </xf>
    <xf numFmtId="0" fontId="32" fillId="0" borderId="26" xfId="4" applyFont="1" applyBorder="1" applyAlignment="1" applyProtection="1">
      <alignment horizontal="center" vertical="center"/>
      <protection locked="0"/>
    </xf>
    <xf numFmtId="0" fontId="32" fillId="0" borderId="27" xfId="4" applyFont="1" applyBorder="1" applyAlignment="1" applyProtection="1">
      <alignment horizontal="center" vertical="center"/>
      <protection locked="0"/>
    </xf>
    <xf numFmtId="0" fontId="32" fillId="0" borderId="28" xfId="4" applyFont="1" applyBorder="1" applyAlignment="1" applyProtection="1">
      <alignment horizontal="center" vertical="center"/>
      <protection locked="0"/>
    </xf>
    <xf numFmtId="0" fontId="29" fillId="5" borderId="45" xfId="4" applyFont="1" applyFill="1" applyBorder="1" applyAlignment="1" applyProtection="1">
      <alignment horizontal="left" vertical="center" wrapText="1"/>
      <protection locked="0"/>
    </xf>
    <xf numFmtId="0" fontId="29" fillId="5" borderId="27" xfId="4" applyFont="1" applyFill="1" applyBorder="1" applyAlignment="1" applyProtection="1">
      <alignment horizontal="left" vertical="center" wrapText="1"/>
      <protection locked="0"/>
    </xf>
    <xf numFmtId="0" fontId="29" fillId="5" borderId="67" xfId="4" applyFont="1" applyFill="1" applyBorder="1" applyAlignment="1" applyProtection="1">
      <alignment horizontal="left" vertical="center" wrapText="1"/>
      <protection locked="0"/>
    </xf>
    <xf numFmtId="0" fontId="32" fillId="0" borderId="33" xfId="4" applyFont="1" applyBorder="1" applyAlignment="1" applyProtection="1">
      <alignment horizontal="center" vertical="center" wrapText="1"/>
      <protection locked="0"/>
    </xf>
    <xf numFmtId="0" fontId="32" fillId="0" borderId="23" xfId="4" applyFont="1" applyBorder="1" applyAlignment="1" applyProtection="1">
      <alignment horizontal="center" vertical="center" wrapText="1"/>
      <protection locked="0"/>
    </xf>
    <xf numFmtId="0" fontId="32" fillId="0" borderId="65" xfId="4" applyFont="1" applyBorder="1" applyAlignment="1" applyProtection="1">
      <alignment horizontal="center" vertical="center" wrapText="1"/>
      <protection locked="0"/>
    </xf>
    <xf numFmtId="0" fontId="32" fillId="0" borderId="47" xfId="4" applyFont="1" applyBorder="1" applyAlignment="1" applyProtection="1">
      <alignment horizontal="center" vertical="center" wrapText="1"/>
      <protection locked="0"/>
    </xf>
    <xf numFmtId="0" fontId="32" fillId="0" borderId="39" xfId="4" applyFont="1" applyBorder="1" applyAlignment="1" applyProtection="1">
      <alignment horizontal="center" vertical="center" wrapText="1"/>
      <protection locked="0"/>
    </xf>
    <xf numFmtId="0" fontId="32" fillId="0" borderId="66" xfId="4" applyFont="1" applyBorder="1" applyAlignment="1" applyProtection="1">
      <alignment horizontal="center" vertical="center" wrapText="1"/>
      <protection locked="0"/>
    </xf>
    <xf numFmtId="0" fontId="32" fillId="0" borderId="68" xfId="4" applyFont="1" applyBorder="1" applyAlignment="1" applyProtection="1">
      <alignment horizontal="center" vertical="center"/>
      <protection locked="0"/>
    </xf>
    <xf numFmtId="0" fontId="32" fillId="0" borderId="69" xfId="4" applyFont="1" applyBorder="1" applyAlignment="1" applyProtection="1">
      <alignment horizontal="center" vertical="center"/>
      <protection locked="0"/>
    </xf>
    <xf numFmtId="0" fontId="32" fillId="0" borderId="70" xfId="4" applyFont="1" applyBorder="1" applyAlignment="1" applyProtection="1">
      <alignment horizontal="center" vertical="center"/>
      <protection locked="0"/>
    </xf>
    <xf numFmtId="0" fontId="32" fillId="0" borderId="64" xfId="4" applyFont="1" applyBorder="1" applyAlignment="1" applyProtection="1">
      <alignment horizontal="center" vertical="center" wrapText="1"/>
      <protection locked="0"/>
    </xf>
    <xf numFmtId="0" fontId="32" fillId="0" borderId="38" xfId="4" applyFont="1" applyBorder="1" applyAlignment="1" applyProtection="1">
      <alignment horizontal="center" vertical="center" wrapText="1"/>
      <protection locked="0"/>
    </xf>
    <xf numFmtId="0" fontId="32" fillId="0" borderId="62" xfId="4" applyFont="1" applyBorder="1" applyAlignment="1" applyProtection="1">
      <alignment horizontal="center" vertical="center" wrapText="1"/>
      <protection locked="0"/>
    </xf>
    <xf numFmtId="0" fontId="32" fillId="0" borderId="63" xfId="4" applyFont="1" applyBorder="1" applyAlignment="1" applyProtection="1">
      <alignment horizontal="center" vertical="center" wrapText="1"/>
      <protection locked="0"/>
    </xf>
    <xf numFmtId="0" fontId="32" fillId="0" borderId="36" xfId="4" applyFont="1" applyBorder="1" applyAlignment="1" applyProtection="1">
      <alignment horizontal="center" vertical="center"/>
      <protection locked="0"/>
    </xf>
    <xf numFmtId="0" fontId="32" fillId="0" borderId="61" xfId="4" applyFont="1" applyBorder="1" applyAlignment="1" applyProtection="1">
      <alignment horizontal="center" vertical="center"/>
      <protection locked="0"/>
    </xf>
    <xf numFmtId="0" fontId="32" fillId="0" borderId="40" xfId="4" applyFont="1" applyBorder="1" applyAlignment="1" applyProtection="1">
      <alignment horizontal="center" vertical="center" wrapText="1"/>
      <protection locked="0"/>
    </xf>
    <xf numFmtId="0" fontId="32" fillId="0" borderId="58" xfId="4" applyFont="1" applyBorder="1" applyAlignment="1" applyProtection="1">
      <alignment horizontal="center" vertical="center" wrapText="1"/>
      <protection locked="0"/>
    </xf>
    <xf numFmtId="0" fontId="32" fillId="0" borderId="34" xfId="4" applyFont="1" applyBorder="1" applyAlignment="1" applyProtection="1">
      <alignment horizontal="center" vertical="center" wrapText="1"/>
      <protection locked="0"/>
    </xf>
    <xf numFmtId="0" fontId="32" fillId="0" borderId="35" xfId="4" applyFont="1" applyBorder="1" applyAlignment="1" applyProtection="1">
      <alignment horizontal="center" vertical="center"/>
      <protection locked="0"/>
    </xf>
    <xf numFmtId="0" fontId="32" fillId="0" borderId="34" xfId="4" applyFont="1" applyBorder="1" applyAlignment="1" applyProtection="1">
      <alignment horizontal="center" vertical="center"/>
      <protection locked="0"/>
    </xf>
    <xf numFmtId="0" fontId="32" fillId="0" borderId="30" xfId="4" applyFont="1" applyBorder="1" applyAlignment="1" applyProtection="1">
      <alignment horizontal="center" vertical="center"/>
      <protection locked="0"/>
    </xf>
    <xf numFmtId="0" fontId="32" fillId="0" borderId="31" xfId="4" applyFont="1" applyBorder="1" applyAlignment="1" applyProtection="1">
      <alignment horizontal="center" vertical="center"/>
      <protection locked="0"/>
    </xf>
    <xf numFmtId="0" fontId="32" fillId="0" borderId="57" xfId="4" applyFont="1" applyBorder="1" applyAlignment="1" applyProtection="1">
      <alignment horizontal="center" vertical="center"/>
      <protection locked="0"/>
    </xf>
    <xf numFmtId="0" fontId="32" fillId="0" borderId="56" xfId="4" applyFont="1" applyBorder="1" applyAlignment="1" applyProtection="1">
      <alignment horizontal="center" vertical="center"/>
      <protection locked="0"/>
    </xf>
    <xf numFmtId="170" fontId="29" fillId="5" borderId="87" xfId="5" applyNumberFormat="1" applyFont="1" applyFill="1" applyBorder="1" applyAlignment="1" applyProtection="1">
      <alignment horizontal="left" vertical="center" wrapText="1"/>
      <protection locked="0"/>
    </xf>
    <xf numFmtId="170" fontId="29" fillId="5" borderId="106" xfId="5" applyNumberFormat="1" applyFont="1" applyFill="1" applyBorder="1" applyAlignment="1" applyProtection="1">
      <alignment horizontal="left" vertical="center" wrapText="1"/>
      <protection locked="0"/>
    </xf>
    <xf numFmtId="0" fontId="29" fillId="0" borderId="33" xfId="4" applyFont="1" applyBorder="1" applyAlignment="1" applyProtection="1">
      <alignment horizontal="center" vertical="center" wrapText="1"/>
      <protection locked="0"/>
    </xf>
    <xf numFmtId="0" fontId="29" fillId="0" borderId="82" xfId="4" applyFont="1" applyBorder="1" applyAlignment="1" applyProtection="1">
      <alignment horizontal="center" vertical="center" wrapText="1"/>
      <protection locked="0"/>
    </xf>
    <xf numFmtId="0" fontId="29" fillId="0" borderId="65" xfId="4" applyFont="1" applyBorder="1" applyAlignment="1" applyProtection="1">
      <alignment horizontal="center" vertical="center" wrapText="1"/>
      <protection locked="0"/>
    </xf>
    <xf numFmtId="0" fontId="29" fillId="0" borderId="47" xfId="4" applyFont="1" applyBorder="1" applyAlignment="1" applyProtection="1">
      <alignment horizontal="center" vertical="center" wrapText="1"/>
      <protection locked="0"/>
    </xf>
    <xf numFmtId="0" fontId="29" fillId="0" borderId="39" xfId="4" applyFont="1" applyBorder="1" applyAlignment="1" applyProtection="1">
      <alignment horizontal="center" vertical="center" wrapText="1"/>
      <protection locked="0"/>
    </xf>
    <xf numFmtId="0" fontId="29" fillId="0" borderId="66" xfId="4" applyFont="1" applyBorder="1" applyAlignment="1" applyProtection="1">
      <alignment horizontal="center" vertical="center" wrapText="1"/>
      <protection locked="0"/>
    </xf>
    <xf numFmtId="0" fontId="29" fillId="0" borderId="68" xfId="4" applyFont="1" applyBorder="1" applyAlignment="1" applyProtection="1">
      <alignment horizontal="center" vertical="center"/>
      <protection locked="0"/>
    </xf>
    <xf numFmtId="0" fontId="29" fillId="0" borderId="69" xfId="4" applyFont="1" applyBorder="1" applyAlignment="1" applyProtection="1">
      <alignment horizontal="center" vertical="center"/>
      <protection locked="0"/>
    </xf>
    <xf numFmtId="0" fontId="29" fillId="0" borderId="70" xfId="4" applyFont="1" applyBorder="1" applyAlignment="1" applyProtection="1">
      <alignment horizontal="center" vertical="center"/>
      <protection locked="0"/>
    </xf>
    <xf numFmtId="0" fontId="29" fillId="0" borderId="64" xfId="4" applyFont="1" applyBorder="1" applyAlignment="1" applyProtection="1">
      <alignment horizontal="center" vertical="center" wrapText="1"/>
      <protection locked="0"/>
    </xf>
    <xf numFmtId="0" fontId="29" fillId="0" borderId="38" xfId="4" applyFont="1" applyBorder="1" applyAlignment="1" applyProtection="1">
      <alignment horizontal="center" vertical="center" wrapText="1"/>
      <protection locked="0"/>
    </xf>
    <xf numFmtId="0" fontId="29" fillId="0" borderId="62" xfId="4" applyFont="1" applyBorder="1" applyAlignment="1" applyProtection="1">
      <alignment horizontal="center" vertical="center" wrapText="1"/>
      <protection locked="0"/>
    </xf>
    <xf numFmtId="0" fontId="29" fillId="0" borderId="111" xfId="4" applyFont="1" applyBorder="1" applyAlignment="1" applyProtection="1">
      <alignment horizontal="center" vertical="center" wrapText="1"/>
      <protection locked="0"/>
    </xf>
    <xf numFmtId="0" fontId="29" fillId="0" borderId="36" xfId="4" applyFont="1" applyBorder="1" applyAlignment="1" applyProtection="1">
      <alignment horizontal="center" vertical="center"/>
      <protection locked="0"/>
    </xf>
    <xf numFmtId="0" fontId="29" fillId="0" borderId="61" xfId="4" applyFont="1" applyBorder="1" applyAlignment="1" applyProtection="1">
      <alignment horizontal="center" vertical="center"/>
      <protection locked="0"/>
    </xf>
    <xf numFmtId="0" fontId="32" fillId="0" borderId="110" xfId="4" applyFont="1" applyBorder="1" applyAlignment="1" applyProtection="1">
      <alignment horizontal="center" vertical="center"/>
      <protection locked="0"/>
    </xf>
    <xf numFmtId="0" fontId="32" fillId="0" borderId="109" xfId="4" applyFont="1" applyBorder="1" applyAlignment="1" applyProtection="1">
      <alignment horizontal="center" vertical="center"/>
      <protection locked="0"/>
    </xf>
    <xf numFmtId="0" fontId="29" fillId="0" borderId="51" xfId="4" applyFont="1" applyBorder="1" applyAlignment="1" applyProtection="1">
      <alignment horizontal="center" vertical="center"/>
      <protection locked="0"/>
    </xf>
    <xf numFmtId="0" fontId="29" fillId="0" borderId="51" xfId="4" applyFont="1" applyBorder="1" applyAlignment="1" applyProtection="1">
      <alignment horizontal="center" vertical="center" wrapText="1"/>
      <protection locked="0"/>
    </xf>
    <xf numFmtId="0" fontId="29" fillId="0" borderId="54" xfId="4" applyFont="1" applyBorder="1" applyAlignment="1" applyProtection="1">
      <alignment horizontal="center" vertical="center" wrapText="1"/>
      <protection locked="0"/>
    </xf>
    <xf numFmtId="0" fontId="29" fillId="0" borderId="52" xfId="4" applyFont="1" applyBorder="1" applyAlignment="1" applyProtection="1">
      <alignment horizontal="center" vertical="center" wrapText="1"/>
      <protection locked="0"/>
    </xf>
    <xf numFmtId="0" fontId="29" fillId="0" borderId="55" xfId="4" applyFont="1" applyBorder="1" applyAlignment="1" applyProtection="1">
      <alignment horizontal="center" vertical="center" wrapText="1"/>
      <protection locked="0"/>
    </xf>
    <xf numFmtId="0" fontId="32" fillId="0" borderId="48" xfId="4" applyFont="1" applyBorder="1" applyAlignment="1" applyProtection="1">
      <alignment horizontal="center" vertical="center"/>
      <protection locked="0"/>
    </xf>
    <xf numFmtId="0" fontId="29" fillId="0" borderId="83" xfId="4" applyFont="1" applyBorder="1" applyAlignment="1" applyProtection="1">
      <alignment horizontal="center" vertical="center" wrapText="1"/>
      <protection locked="0"/>
    </xf>
    <xf numFmtId="0" fontId="29" fillId="0" borderId="113" xfId="4" applyFont="1" applyBorder="1" applyAlignment="1" applyProtection="1">
      <alignment horizontal="center" vertical="center" wrapText="1"/>
      <protection locked="0"/>
    </xf>
    <xf numFmtId="0" fontId="29" fillId="0" borderId="101" xfId="4" applyFont="1" applyBorder="1" applyAlignment="1" applyProtection="1">
      <alignment horizontal="center" vertical="center"/>
      <protection locked="0"/>
    </xf>
    <xf numFmtId="0" fontId="32" fillId="0" borderId="101" xfId="4" applyFont="1" applyBorder="1" applyAlignment="1" applyProtection="1">
      <alignment horizontal="center" vertical="center"/>
      <protection locked="0"/>
    </xf>
    <xf numFmtId="0" fontId="29" fillId="5" borderId="2" xfId="4" applyFont="1" applyFill="1" applyBorder="1" applyAlignment="1" applyProtection="1">
      <alignment horizontal="left" vertical="center"/>
      <protection locked="0"/>
    </xf>
    <xf numFmtId="0" fontId="29" fillId="5" borderId="45" xfId="4" applyFont="1" applyFill="1" applyBorder="1" applyAlignment="1" applyProtection="1">
      <alignment horizontal="left" vertical="center"/>
      <protection locked="0"/>
    </xf>
    <xf numFmtId="0" fontId="29" fillId="5" borderId="27" xfId="4" applyFont="1" applyFill="1" applyBorder="1" applyAlignment="1" applyProtection="1">
      <alignment horizontal="left" vertical="center"/>
      <protection locked="0"/>
    </xf>
    <xf numFmtId="0" fontId="29" fillId="5" borderId="67" xfId="4" applyFont="1" applyFill="1" applyBorder="1" applyAlignment="1" applyProtection="1">
      <alignment horizontal="left" vertical="center"/>
      <protection locked="0"/>
    </xf>
    <xf numFmtId="0" fontId="29" fillId="0" borderId="23" xfId="4" applyFont="1" applyBorder="1" applyAlignment="1" applyProtection="1">
      <alignment horizontal="center" vertical="center" wrapText="1"/>
      <protection locked="0"/>
    </xf>
    <xf numFmtId="0" fontId="32" fillId="0" borderId="101" xfId="4" applyFont="1" applyBorder="1" applyAlignment="1" applyProtection="1">
      <alignment horizontal="center" vertical="center" wrapText="1"/>
      <protection locked="0"/>
    </xf>
    <xf numFmtId="0" fontId="29" fillId="3" borderId="106" xfId="4" applyFont="1" applyFill="1" applyBorder="1" applyAlignment="1" applyProtection="1">
      <alignment horizontal="center" vertical="center"/>
      <protection locked="0"/>
    </xf>
    <xf numFmtId="0" fontId="29" fillId="0" borderId="101" xfId="4" applyFont="1" applyBorder="1" applyAlignment="1" applyProtection="1">
      <alignment horizontal="center" vertical="center" wrapText="1"/>
      <protection locked="0"/>
    </xf>
    <xf numFmtId="0" fontId="29" fillId="0" borderId="63" xfId="4" applyFont="1" applyBorder="1" applyAlignment="1" applyProtection="1">
      <alignment horizontal="center" vertical="center" wrapText="1"/>
      <protection locked="0"/>
    </xf>
    <xf numFmtId="0" fontId="32" fillId="0" borderId="2" xfId="4" applyFont="1" applyBorder="1" applyAlignment="1" applyProtection="1">
      <alignment horizontal="center" vertical="center"/>
      <protection locked="0"/>
    </xf>
    <xf numFmtId="170" fontId="29" fillId="4" borderId="45" xfId="5" applyNumberFormat="1" applyFont="1" applyFill="1" applyBorder="1" applyAlignment="1" applyProtection="1">
      <alignment horizontal="center" vertical="center"/>
      <protection locked="0"/>
    </xf>
    <xf numFmtId="170" fontId="29" fillId="4" borderId="27" xfId="5" applyNumberFormat="1" applyFont="1" applyFill="1" applyBorder="1" applyAlignment="1" applyProtection="1">
      <alignment horizontal="center" vertical="center"/>
      <protection locked="0"/>
    </xf>
    <xf numFmtId="170" fontId="29" fillId="4" borderId="28" xfId="5" applyNumberFormat="1" applyFont="1" applyFill="1" applyBorder="1" applyAlignment="1" applyProtection="1">
      <alignment horizontal="center" vertical="center"/>
      <protection locked="0"/>
    </xf>
    <xf numFmtId="0" fontId="29" fillId="0" borderId="2" xfId="4" applyFont="1" applyBorder="1" applyAlignment="1" applyProtection="1">
      <alignment horizontal="center" vertical="center" wrapText="1"/>
      <protection locked="0"/>
    </xf>
    <xf numFmtId="0" fontId="32" fillId="0" borderId="2" xfId="4" applyFont="1" applyBorder="1" applyAlignment="1" applyProtection="1">
      <alignment horizontal="center" vertical="center" wrapText="1"/>
      <protection locked="0"/>
    </xf>
    <xf numFmtId="0" fontId="32" fillId="0" borderId="114" xfId="4" applyFont="1" applyBorder="1" applyAlignment="1" applyProtection="1">
      <alignment horizontal="center" vertical="center" wrapText="1"/>
      <protection locked="0"/>
    </xf>
    <xf numFmtId="0" fontId="32" fillId="0" borderId="115" xfId="4" applyFont="1" applyBorder="1" applyAlignment="1" applyProtection="1">
      <alignment horizontal="center" vertical="center" wrapText="1"/>
      <protection locked="0"/>
    </xf>
    <xf numFmtId="0" fontId="32" fillId="0" borderId="116" xfId="4" applyFont="1" applyBorder="1" applyAlignment="1" applyProtection="1">
      <alignment horizontal="center" vertical="center" wrapText="1"/>
      <protection locked="0"/>
    </xf>
    <xf numFmtId="0" fontId="32" fillId="0" borderId="118" xfId="4" applyFont="1" applyBorder="1" applyAlignment="1" applyProtection="1">
      <alignment horizontal="center" vertical="center"/>
      <protection locked="0"/>
    </xf>
    <xf numFmtId="0" fontId="32" fillId="0" borderId="116" xfId="4" applyFont="1" applyBorder="1" applyAlignment="1" applyProtection="1">
      <alignment horizontal="center" vertical="center"/>
      <protection locked="0"/>
    </xf>
    <xf numFmtId="3" fontId="12" fillId="0" borderId="26" xfId="6" applyNumberFormat="1" applyFont="1" applyBorder="1" applyAlignment="1" applyProtection="1">
      <alignment horizontal="center" vertical="center"/>
      <protection locked="0"/>
    </xf>
    <xf numFmtId="3" fontId="12" fillId="0" borderId="27" xfId="6" applyNumberFormat="1" applyFont="1" applyBorder="1" applyAlignment="1" applyProtection="1">
      <alignment horizontal="center" vertical="center"/>
      <protection locked="0"/>
    </xf>
    <xf numFmtId="3" fontId="12" fillId="0" borderId="28" xfId="6" applyNumberFormat="1" applyFont="1" applyBorder="1" applyAlignment="1" applyProtection="1">
      <alignment horizontal="center" vertical="center"/>
      <protection locked="0"/>
    </xf>
    <xf numFmtId="37" fontId="11" fillId="0" borderId="26" xfId="9" applyNumberFormat="1" applyFont="1" applyBorder="1" applyAlignment="1" applyProtection="1">
      <alignment horizontal="center" vertical="center"/>
      <protection locked="0"/>
    </xf>
    <xf numFmtId="37" fontId="11" fillId="0" borderId="27" xfId="9" applyNumberFormat="1" applyFont="1" applyBorder="1" applyAlignment="1" applyProtection="1">
      <alignment horizontal="center" vertical="center"/>
      <protection locked="0"/>
    </xf>
    <xf numFmtId="37" fontId="11" fillId="0" borderId="28" xfId="9" applyNumberFormat="1" applyFont="1" applyBorder="1" applyAlignment="1" applyProtection="1">
      <alignment horizontal="center" vertical="center"/>
      <protection locked="0"/>
    </xf>
    <xf numFmtId="170" fontId="29" fillId="0" borderId="27" xfId="5" applyNumberFormat="1" applyFont="1" applyFill="1" applyBorder="1" applyAlignment="1" applyProtection="1">
      <alignment horizontal="left" vertical="center"/>
      <protection locked="0"/>
    </xf>
    <xf numFmtId="170" fontId="29" fillId="4" borderId="106" xfId="5" applyNumberFormat="1" applyFont="1" applyFill="1" applyBorder="1" applyAlignment="1" applyProtection="1">
      <alignment horizontal="center" vertical="center"/>
      <protection locked="0"/>
    </xf>
    <xf numFmtId="170" fontId="29" fillId="4" borderId="107" xfId="5" applyNumberFormat="1" applyFont="1" applyFill="1" applyBorder="1" applyAlignment="1" applyProtection="1">
      <alignment horizontal="center" vertical="center"/>
      <protection locked="0"/>
    </xf>
    <xf numFmtId="170" fontId="29" fillId="5" borderId="27" xfId="5" applyNumberFormat="1" applyFont="1" applyFill="1" applyBorder="1" applyAlignment="1" applyProtection="1">
      <alignment horizontal="left" vertical="center" wrapText="1"/>
      <protection locked="0"/>
    </xf>
    <xf numFmtId="0" fontId="29" fillId="0" borderId="50" xfId="4" applyFont="1" applyBorder="1" applyAlignment="1" applyProtection="1">
      <alignment horizontal="center" vertical="center" wrapText="1"/>
      <protection locked="0"/>
    </xf>
    <xf numFmtId="0" fontId="29" fillId="0" borderId="53" xfId="4" applyFont="1" applyBorder="1" applyAlignment="1" applyProtection="1">
      <alignment horizontal="center" vertical="center" wrapText="1"/>
      <protection locked="0"/>
    </xf>
    <xf numFmtId="170" fontId="29" fillId="5" borderId="87" xfId="5" applyNumberFormat="1" applyFont="1" applyFill="1" applyBorder="1" applyAlignment="1" applyProtection="1">
      <alignment horizontal="left" vertical="center"/>
      <protection locked="0"/>
    </xf>
    <xf numFmtId="170" fontId="29" fillId="5" borderId="27" xfId="5" applyNumberFormat="1" applyFont="1" applyFill="1" applyBorder="1" applyAlignment="1" applyProtection="1">
      <alignment horizontal="left" vertical="center"/>
      <protection locked="0"/>
    </xf>
    <xf numFmtId="0" fontId="29" fillId="0" borderId="41" xfId="4" applyFont="1" applyBorder="1" applyAlignment="1" applyProtection="1">
      <alignment horizontal="center" vertical="center"/>
      <protection locked="0"/>
    </xf>
    <xf numFmtId="0" fontId="29" fillId="0" borderId="32" xfId="4" applyFont="1" applyBorder="1" applyAlignment="1" applyProtection="1">
      <alignment horizontal="center" vertical="center"/>
      <protection locked="0"/>
    </xf>
    <xf numFmtId="0" fontId="29" fillId="0" borderId="29" xfId="4" applyFont="1" applyBorder="1" applyAlignment="1" applyProtection="1">
      <alignment horizontal="center" vertical="center"/>
      <protection locked="0"/>
    </xf>
    <xf numFmtId="0" fontId="29" fillId="0" borderId="59" xfId="4" applyFont="1" applyBorder="1" applyAlignment="1" applyProtection="1">
      <alignment horizontal="center" vertical="center"/>
      <protection locked="0"/>
    </xf>
    <xf numFmtId="0" fontId="29" fillId="0" borderId="60" xfId="4" applyFont="1" applyBorder="1" applyAlignment="1" applyProtection="1">
      <alignment horizontal="center" vertical="center"/>
      <protection locked="0"/>
    </xf>
    <xf numFmtId="0" fontId="29" fillId="0" borderId="49" xfId="4" applyFont="1" applyBorder="1" applyAlignment="1" applyProtection="1">
      <alignment horizontal="center" vertical="center"/>
      <protection locked="0"/>
    </xf>
    <xf numFmtId="0" fontId="29" fillId="0" borderId="26" xfId="4" applyFont="1" applyBorder="1" applyAlignment="1" applyProtection="1">
      <alignment horizontal="center" vertical="center"/>
      <protection locked="0"/>
    </xf>
    <xf numFmtId="0" fontId="29" fillId="0" borderId="27" xfId="4" applyFont="1" applyBorder="1" applyAlignment="1" applyProtection="1">
      <alignment horizontal="center" vertical="center"/>
      <protection locked="0"/>
    </xf>
    <xf numFmtId="0" fontId="29" fillId="0" borderId="28" xfId="4" applyFont="1" applyBorder="1" applyAlignment="1" applyProtection="1">
      <alignment horizontal="center" vertical="center"/>
      <protection locked="0"/>
    </xf>
    <xf numFmtId="0" fontId="29" fillId="0" borderId="40" xfId="4" applyFont="1" applyBorder="1" applyAlignment="1" applyProtection="1">
      <alignment horizontal="center" vertical="center" wrapText="1"/>
      <protection locked="0"/>
    </xf>
    <xf numFmtId="0" fontId="29" fillId="0" borderId="58" xfId="4" applyFont="1" applyBorder="1" applyAlignment="1" applyProtection="1">
      <alignment horizontal="center" vertical="center" wrapText="1"/>
      <protection locked="0"/>
    </xf>
    <xf numFmtId="0" fontId="29" fillId="0" borderId="48" xfId="4" applyFont="1" applyBorder="1" applyAlignment="1" applyProtection="1">
      <alignment horizontal="center" vertical="center"/>
      <protection locked="0"/>
    </xf>
    <xf numFmtId="0" fontId="29" fillId="0" borderId="87" xfId="4" applyFont="1" applyBorder="1" applyAlignment="1" applyProtection="1">
      <alignment horizontal="left" vertical="center" wrapText="1"/>
      <protection locked="0"/>
    </xf>
    <xf numFmtId="0" fontId="29" fillId="0" borderId="27" xfId="4" applyFont="1" applyBorder="1" applyAlignment="1" applyProtection="1">
      <alignment horizontal="left" vertical="center" wrapText="1"/>
      <protection locked="0"/>
    </xf>
    <xf numFmtId="0" fontId="29" fillId="0" borderId="67" xfId="4" applyFont="1" applyBorder="1" applyAlignment="1" applyProtection="1">
      <alignment horizontal="left" vertical="center" wrapText="1"/>
      <protection locked="0"/>
    </xf>
    <xf numFmtId="0" fontId="29" fillId="5" borderId="87" xfId="5" applyFont="1" applyFill="1" applyBorder="1" applyAlignment="1" applyProtection="1">
      <alignment horizontal="justify" vertical="center"/>
      <protection locked="0"/>
    </xf>
    <xf numFmtId="0" fontId="29" fillId="5" borderId="27" xfId="5" applyFont="1" applyFill="1" applyBorder="1" applyAlignment="1" applyProtection="1">
      <alignment horizontal="justify" vertical="center"/>
      <protection locked="0"/>
    </xf>
    <xf numFmtId="170" fontId="29" fillId="4" borderId="45" xfId="5" applyNumberFormat="1" applyFont="1" applyFill="1" applyBorder="1" applyAlignment="1" applyProtection="1">
      <alignment horizontal="center"/>
      <protection locked="0"/>
    </xf>
    <xf numFmtId="170" fontId="29" fillId="4" borderId="27" xfId="5" applyNumberFormat="1" applyFont="1" applyFill="1" applyBorder="1" applyAlignment="1" applyProtection="1">
      <alignment horizontal="center"/>
      <protection locked="0"/>
    </xf>
    <xf numFmtId="170" fontId="29" fillId="4" borderId="28" xfId="5" applyNumberFormat="1" applyFont="1" applyFill="1" applyBorder="1" applyAlignment="1" applyProtection="1">
      <alignment horizontal="center"/>
      <protection locked="0"/>
    </xf>
    <xf numFmtId="0" fontId="29" fillId="0" borderId="45" xfId="4" applyFont="1" applyBorder="1" applyAlignment="1" applyProtection="1">
      <alignment horizontal="left" vertical="center"/>
      <protection locked="0"/>
    </xf>
    <xf numFmtId="0" fontId="29" fillId="0" borderId="27" xfId="4" applyFont="1" applyBorder="1" applyAlignment="1" applyProtection="1">
      <alignment horizontal="left" vertical="center"/>
      <protection locked="0"/>
    </xf>
    <xf numFmtId="0" fontId="29" fillId="0" borderId="42" xfId="4" applyFont="1" applyBorder="1" applyAlignment="1" applyProtection="1">
      <alignment horizontal="left" vertical="center"/>
      <protection locked="0"/>
    </xf>
    <xf numFmtId="0" fontId="29" fillId="5" borderId="42" xfId="4" applyFont="1" applyFill="1" applyBorder="1" applyAlignment="1" applyProtection="1">
      <alignment horizontal="left" vertical="center"/>
      <protection locked="0"/>
    </xf>
    <xf numFmtId="0" fontId="29" fillId="5" borderId="42" xfId="4" applyFont="1" applyFill="1" applyBorder="1" applyAlignment="1" applyProtection="1">
      <alignment horizontal="left" vertical="center" wrapText="1"/>
      <protection locked="0"/>
    </xf>
    <xf numFmtId="0" fontId="32" fillId="0" borderId="58" xfId="4" applyFont="1" applyBorder="1" applyAlignment="1" applyProtection="1">
      <alignment horizontal="center" vertical="center"/>
      <protection locked="0"/>
    </xf>
    <xf numFmtId="0" fontId="29" fillId="8" borderId="45" xfId="4" applyFont="1" applyFill="1" applyBorder="1" applyAlignment="1" applyProtection="1">
      <alignment horizontal="center" vertical="center" wrapText="1"/>
      <protection locked="0"/>
    </xf>
    <xf numFmtId="0" fontId="29" fillId="8" borderId="27" xfId="4" applyFont="1" applyFill="1" applyBorder="1" applyAlignment="1" applyProtection="1">
      <alignment horizontal="center" vertical="center" wrapText="1"/>
      <protection locked="0"/>
    </xf>
    <xf numFmtId="0" fontId="29" fillId="8" borderId="28" xfId="4" applyFont="1" applyFill="1" applyBorder="1" applyAlignment="1" applyProtection="1">
      <alignment horizontal="center" vertical="center" wrapText="1"/>
      <protection locked="0"/>
    </xf>
    <xf numFmtId="0" fontId="33" fillId="0" borderId="121" xfId="6" applyFont="1" applyBorder="1" applyAlignment="1" applyProtection="1">
      <alignment horizontal="center" vertical="center" wrapText="1"/>
      <protection locked="0"/>
    </xf>
    <xf numFmtId="0" fontId="33" fillId="0" borderId="122" xfId="6" applyFont="1" applyBorder="1" applyAlignment="1" applyProtection="1">
      <alignment horizontal="center" vertical="center"/>
      <protection locked="0"/>
    </xf>
    <xf numFmtId="0" fontId="33" fillId="0" borderId="19" xfId="6" applyFont="1" applyBorder="1" applyAlignment="1" applyProtection="1">
      <alignment horizontal="center" vertical="center"/>
      <protection locked="0"/>
    </xf>
    <xf numFmtId="0" fontId="33" fillId="0" borderId="0" xfId="6" applyFont="1" applyAlignment="1" applyProtection="1">
      <alignment horizontal="center" vertical="center"/>
      <protection locked="0"/>
    </xf>
    <xf numFmtId="0" fontId="33" fillId="0" borderId="126" xfId="6" applyFont="1" applyBorder="1" applyAlignment="1" applyProtection="1">
      <alignment horizontal="center" vertical="center"/>
      <protection locked="0"/>
    </xf>
    <xf numFmtId="0" fontId="33" fillId="0" borderId="127" xfId="6" applyFont="1" applyBorder="1" applyAlignment="1" applyProtection="1">
      <alignment horizontal="center" vertical="center"/>
      <protection locked="0"/>
    </xf>
    <xf numFmtId="0" fontId="11" fillId="0" borderId="26" xfId="3" applyFont="1" applyBorder="1" applyAlignment="1" applyProtection="1">
      <alignment horizontal="center"/>
      <protection locked="0"/>
    </xf>
    <xf numFmtId="0" fontId="11" fillId="0" borderId="27" xfId="3" applyFont="1" applyBorder="1" applyAlignment="1" applyProtection="1">
      <alignment horizontal="center"/>
      <protection locked="0"/>
    </xf>
    <xf numFmtId="0" fontId="30" fillId="9" borderId="19" xfId="6" applyFont="1" applyFill="1" applyBorder="1" applyAlignment="1" applyProtection="1">
      <alignment horizontal="center" vertical="center"/>
      <protection locked="0"/>
    </xf>
    <xf numFmtId="0" fontId="30" fillId="9" borderId="0" xfId="6" applyFont="1" applyFill="1" applyAlignment="1" applyProtection="1">
      <alignment horizontal="center" vertical="center"/>
      <protection locked="0"/>
    </xf>
    <xf numFmtId="0" fontId="30" fillId="9" borderId="37" xfId="6" applyFont="1" applyFill="1" applyBorder="1" applyAlignment="1" applyProtection="1">
      <alignment horizontal="center" vertical="center"/>
      <protection locked="0"/>
    </xf>
    <xf numFmtId="0" fontId="11" fillId="0" borderId="119" xfId="6" applyFont="1" applyBorder="1" applyAlignment="1" applyProtection="1">
      <alignment horizontal="center" vertical="center"/>
      <protection locked="0"/>
    </xf>
    <xf numFmtId="0" fontId="11" fillId="0" borderId="120" xfId="6" applyFont="1" applyBorder="1" applyAlignment="1" applyProtection="1">
      <alignment horizontal="center" vertical="center"/>
      <protection locked="0"/>
    </xf>
    <xf numFmtId="0" fontId="11" fillId="0" borderId="123" xfId="6" applyFont="1" applyBorder="1" applyAlignment="1" applyProtection="1">
      <alignment horizontal="center" vertical="center"/>
      <protection locked="0"/>
    </xf>
    <xf numFmtId="0" fontId="11" fillId="0" borderId="2" xfId="6" applyFont="1" applyBorder="1" applyAlignment="1" applyProtection="1">
      <alignment horizontal="center" vertical="center"/>
      <protection locked="0"/>
    </xf>
    <xf numFmtId="0" fontId="11" fillId="0" borderId="124" xfId="6" applyFont="1" applyBorder="1" applyAlignment="1" applyProtection="1">
      <alignment horizontal="center" vertical="center"/>
      <protection locked="0"/>
    </xf>
    <xf numFmtId="0" fontId="11" fillId="0" borderId="125" xfId="6" applyFont="1" applyBorder="1" applyAlignment="1" applyProtection="1">
      <alignment horizontal="center" vertical="center"/>
      <protection locked="0"/>
    </xf>
    <xf numFmtId="0" fontId="11" fillId="0" borderId="19" xfId="6" applyFont="1" applyBorder="1" applyAlignment="1" applyProtection="1">
      <alignment horizontal="right" vertical="center"/>
      <protection locked="0"/>
    </xf>
    <xf numFmtId="0" fontId="11" fillId="0" borderId="0" xfId="6" applyFont="1" applyAlignment="1" applyProtection="1">
      <alignment horizontal="right" vertical="center"/>
      <protection locked="0"/>
    </xf>
    <xf numFmtId="0" fontId="11" fillId="0" borderId="0" xfId="6" applyFont="1" applyAlignment="1" applyProtection="1">
      <alignment horizontal="left" vertical="center"/>
      <protection locked="0"/>
    </xf>
    <xf numFmtId="0" fontId="18" fillId="0" borderId="31" xfId="4" applyFont="1" applyBorder="1" applyAlignment="1" applyProtection="1">
      <alignment horizontal="center" vertical="center"/>
      <protection locked="0"/>
    </xf>
    <xf numFmtId="0" fontId="18" fillId="0" borderId="30" xfId="4" applyFont="1" applyBorder="1" applyAlignment="1" applyProtection="1">
      <alignment horizontal="center" vertical="center"/>
      <protection locked="0"/>
    </xf>
    <xf numFmtId="0" fontId="18" fillId="0" borderId="32" xfId="4" applyFont="1" applyBorder="1" applyAlignment="1" applyProtection="1">
      <alignment horizontal="center" vertical="center"/>
      <protection locked="0"/>
    </xf>
    <xf numFmtId="0" fontId="18" fillId="0" borderId="41" xfId="4" applyFont="1" applyBorder="1" applyAlignment="1" applyProtection="1">
      <alignment horizontal="center" vertical="center"/>
      <protection locked="0"/>
    </xf>
    <xf numFmtId="0" fontId="29" fillId="0" borderId="89" xfId="4" applyFont="1" applyBorder="1" applyAlignment="1" applyProtection="1">
      <alignment horizontal="center" vertical="center" wrapText="1"/>
      <protection locked="0"/>
    </xf>
    <xf numFmtId="0" fontId="32" fillId="0" borderId="27" xfId="0" applyFont="1" applyBorder="1" applyProtection="1">
      <protection locked="0"/>
    </xf>
    <xf numFmtId="0" fontId="32" fillId="0" borderId="28" xfId="0" applyFont="1" applyBorder="1" applyProtection="1">
      <protection locked="0"/>
    </xf>
    <xf numFmtId="0" fontId="18" fillId="0" borderId="35" xfId="4" applyFont="1" applyBorder="1" applyAlignment="1" applyProtection="1">
      <alignment horizontal="center" vertical="center"/>
      <protection locked="0"/>
    </xf>
    <xf numFmtId="0" fontId="18" fillId="0" borderId="34" xfId="4" applyFont="1" applyBorder="1" applyAlignment="1" applyProtection="1">
      <alignment horizontal="center" vertical="center"/>
      <protection locked="0"/>
    </xf>
    <xf numFmtId="0" fontId="18" fillId="0" borderId="58" xfId="4" applyFont="1" applyBorder="1" applyAlignment="1" applyProtection="1">
      <alignment horizontal="center" vertical="center"/>
      <protection locked="0"/>
    </xf>
    <xf numFmtId="170" fontId="29" fillId="4" borderId="45" xfId="5" applyNumberFormat="1" applyFont="1" applyFill="1" applyBorder="1" applyAlignment="1" applyProtection="1">
      <alignment horizontal="center" vertical="center" wrapText="1"/>
      <protection locked="0"/>
    </xf>
    <xf numFmtId="170" fontId="29" fillId="4" borderId="27" xfId="5" applyNumberFormat="1" applyFont="1" applyFill="1" applyBorder="1" applyAlignment="1" applyProtection="1">
      <alignment horizontal="center" vertical="center" wrapText="1"/>
      <protection locked="0"/>
    </xf>
    <xf numFmtId="170" fontId="29" fillId="4" borderId="28" xfId="5" applyNumberFormat="1" applyFont="1" applyFill="1" applyBorder="1" applyAlignment="1" applyProtection="1">
      <alignment horizontal="center" vertical="center" wrapText="1"/>
      <protection locked="0"/>
    </xf>
    <xf numFmtId="0" fontId="18" fillId="0" borderId="40" xfId="4" applyFont="1" applyBorder="1" applyAlignment="1" applyProtection="1">
      <alignment horizontal="center" vertical="center" wrapText="1"/>
      <protection locked="0"/>
    </xf>
    <xf numFmtId="0" fontId="18" fillId="0" borderId="58" xfId="4" applyFont="1" applyBorder="1" applyAlignment="1" applyProtection="1">
      <alignment horizontal="center" vertical="center" wrapText="1"/>
      <protection locked="0"/>
    </xf>
    <xf numFmtId="0" fontId="18" fillId="0" borderId="34" xfId="4" applyFont="1" applyBorder="1" applyAlignment="1" applyProtection="1">
      <alignment horizontal="center" vertical="center" wrapText="1"/>
      <protection locked="0"/>
    </xf>
    <xf numFmtId="0" fontId="32" fillId="0" borderId="82" xfId="4" applyFont="1" applyBorder="1" applyAlignment="1" applyProtection="1">
      <alignment horizontal="center" vertical="center" wrapText="1"/>
      <protection locked="0"/>
    </xf>
    <xf numFmtId="0" fontId="5" fillId="0" borderId="87" xfId="4" applyFont="1" applyBorder="1" applyAlignment="1" applyProtection="1">
      <alignment horizontal="left" vertical="center" wrapText="1"/>
      <protection locked="0"/>
    </xf>
    <xf numFmtId="0" fontId="5" fillId="0" borderId="27" xfId="4" applyFont="1" applyBorder="1" applyAlignment="1" applyProtection="1">
      <alignment horizontal="left" vertical="center" wrapText="1"/>
      <protection locked="0"/>
    </xf>
    <xf numFmtId="0" fontId="29" fillId="0" borderId="2" xfId="4" applyFont="1" applyBorder="1" applyAlignment="1" applyProtection="1">
      <alignment horizontal="center" vertical="center"/>
      <protection locked="0"/>
    </xf>
    <xf numFmtId="0" fontId="29" fillId="5" borderId="2" xfId="4" applyFont="1" applyFill="1" applyBorder="1" applyAlignment="1" applyProtection="1">
      <alignment horizontal="left" vertical="center" wrapText="1"/>
      <protection locked="0"/>
    </xf>
    <xf numFmtId="0" fontId="29" fillId="5" borderId="45" xfId="4" applyFont="1" applyFill="1" applyBorder="1" applyAlignment="1" applyProtection="1">
      <alignment horizontal="left" vertical="top" wrapText="1"/>
      <protection locked="0"/>
    </xf>
    <xf numFmtId="0" fontId="29" fillId="5" borderId="27" xfId="4" applyFont="1" applyFill="1" applyBorder="1" applyAlignment="1" applyProtection="1">
      <alignment horizontal="left" vertical="top" wrapText="1"/>
      <protection locked="0"/>
    </xf>
    <xf numFmtId="0" fontId="29" fillId="5" borderId="67" xfId="4" applyFont="1" applyFill="1" applyBorder="1" applyAlignment="1" applyProtection="1">
      <alignment horizontal="left" vertical="top" wrapText="1"/>
      <protection locked="0"/>
    </xf>
    <xf numFmtId="0" fontId="29" fillId="5" borderId="106" xfId="4" applyFont="1" applyFill="1" applyBorder="1" applyAlignment="1" applyProtection="1">
      <alignment horizontal="left" vertical="center" wrapText="1"/>
      <protection locked="0"/>
    </xf>
    <xf numFmtId="0" fontId="29" fillId="5" borderId="112" xfId="4" applyFont="1" applyFill="1" applyBorder="1" applyAlignment="1" applyProtection="1">
      <alignment horizontal="left" vertical="center" wrapText="1"/>
      <protection locked="0"/>
    </xf>
    <xf numFmtId="0" fontId="29" fillId="5" borderId="2" xfId="4" applyFont="1" applyFill="1" applyBorder="1" applyAlignment="1" applyProtection="1">
      <alignment horizontal="center" vertical="center" wrapText="1"/>
      <protection locked="0"/>
    </xf>
    <xf numFmtId="0" fontId="29" fillId="3" borderId="26" xfId="4" applyFont="1" applyFill="1" applyBorder="1" applyAlignment="1" applyProtection="1">
      <alignment horizontal="left" vertical="center" wrapText="1"/>
      <protection locked="0"/>
    </xf>
    <xf numFmtId="0" fontId="29" fillId="3" borderId="27" xfId="4" applyFont="1" applyFill="1" applyBorder="1" applyAlignment="1" applyProtection="1">
      <alignment horizontal="left" vertical="center" wrapText="1"/>
      <protection locked="0"/>
    </xf>
    <xf numFmtId="0" fontId="41" fillId="0" borderId="19" xfId="6" applyFont="1" applyBorder="1" applyAlignment="1" applyProtection="1">
      <alignment horizontal="right" vertical="center"/>
      <protection locked="0"/>
    </xf>
    <xf numFmtId="0" fontId="41" fillId="0" borderId="0" xfId="6" applyFont="1" applyAlignment="1" applyProtection="1">
      <alignment horizontal="right" vertical="center"/>
      <protection locked="0"/>
    </xf>
    <xf numFmtId="0" fontId="41" fillId="0" borderId="0" xfId="6" applyFont="1" applyAlignment="1" applyProtection="1">
      <alignment horizontal="left" vertical="center"/>
      <protection locked="0"/>
    </xf>
    <xf numFmtId="0" fontId="39" fillId="9" borderId="108" xfId="6" applyFont="1" applyFill="1" applyBorder="1" applyAlignment="1" applyProtection="1">
      <alignment horizontal="center" vertical="center"/>
      <protection locked="0"/>
    </xf>
    <xf numFmtId="0" fontId="39" fillId="9" borderId="106" xfId="6" applyFont="1" applyFill="1" applyBorder="1" applyAlignment="1" applyProtection="1">
      <alignment horizontal="center" vertical="center"/>
      <protection locked="0"/>
    </xf>
    <xf numFmtId="0" fontId="39" fillId="9" borderId="107" xfId="6" applyFont="1" applyFill="1" applyBorder="1" applyAlignment="1" applyProtection="1">
      <alignment horizontal="center" vertical="center"/>
      <protection locked="0"/>
    </xf>
    <xf numFmtId="0" fontId="14" fillId="0" borderId="101" xfId="3" applyFont="1" applyBorder="1" applyAlignment="1">
      <alignment horizontal="center" vertical="center" wrapText="1"/>
    </xf>
    <xf numFmtId="185" fontId="32" fillId="5" borderId="106" xfId="3" applyNumberFormat="1" applyFont="1" applyFill="1" applyBorder="1" applyAlignment="1" applyProtection="1">
      <alignment horizontal="center"/>
      <protection hidden="1"/>
    </xf>
    <xf numFmtId="185" fontId="32" fillId="5" borderId="107" xfId="3" applyNumberFormat="1" applyFont="1" applyFill="1" applyBorder="1" applyAlignment="1" applyProtection="1">
      <alignment horizontal="center"/>
      <protection hidden="1"/>
    </xf>
    <xf numFmtId="185" fontId="32" fillId="0" borderId="106" xfId="3" applyNumberFormat="1" applyFont="1" applyBorder="1" applyAlignment="1" applyProtection="1">
      <alignment horizontal="center"/>
      <protection hidden="1"/>
    </xf>
    <xf numFmtId="185" fontId="32" fillId="0" borderId="107" xfId="3" applyNumberFormat="1" applyFont="1" applyBorder="1" applyAlignment="1" applyProtection="1">
      <alignment horizontal="center"/>
      <protection hidden="1"/>
    </xf>
    <xf numFmtId="0" fontId="29" fillId="12" borderId="105" xfId="4" applyFont="1" applyFill="1" applyBorder="1" applyAlignment="1" applyProtection="1">
      <alignment vertical="top"/>
      <protection hidden="1"/>
    </xf>
    <xf numFmtId="0" fontId="29" fillId="12" borderId="106" xfId="4" applyFont="1" applyFill="1" applyBorder="1" applyAlignment="1" applyProtection="1">
      <alignment vertical="top"/>
      <protection hidden="1"/>
    </xf>
    <xf numFmtId="49" fontId="32" fillId="0" borderId="33" xfId="6" applyNumberFormat="1" applyFont="1" applyBorder="1" applyAlignment="1" applyProtection="1">
      <alignment horizontal="center" vertical="center"/>
      <protection hidden="1"/>
    </xf>
    <xf numFmtId="49" fontId="32" fillId="0" borderId="82" xfId="6" applyNumberFormat="1" applyFont="1" applyBorder="1" applyAlignment="1" applyProtection="1">
      <alignment horizontal="center" vertical="center"/>
      <protection hidden="1"/>
    </xf>
    <xf numFmtId="49" fontId="32" fillId="0" borderId="83" xfId="6" applyNumberFormat="1" applyFont="1" applyBorder="1" applyAlignment="1" applyProtection="1">
      <alignment horizontal="center" vertical="center"/>
      <protection hidden="1"/>
    </xf>
    <xf numFmtId="0" fontId="29" fillId="5" borderId="105" xfId="4" applyFont="1" applyFill="1" applyBorder="1" applyAlignment="1" applyProtection="1">
      <alignment vertical="top"/>
      <protection hidden="1"/>
    </xf>
    <xf numFmtId="0" fontId="29" fillId="5" borderId="106" xfId="4" applyFont="1" applyFill="1" applyBorder="1" applyAlignment="1" applyProtection="1">
      <alignment vertical="top"/>
      <protection hidden="1"/>
    </xf>
    <xf numFmtId="0" fontId="29" fillId="0" borderId="108" xfId="4" applyFont="1" applyBorder="1" applyAlignment="1" applyProtection="1">
      <alignment horizontal="center" vertical="top"/>
      <protection hidden="1"/>
    </xf>
    <xf numFmtId="0" fontId="29" fillId="0" borderId="106" xfId="4" applyFont="1" applyBorder="1" applyAlignment="1" applyProtection="1">
      <alignment horizontal="center" vertical="top"/>
      <protection hidden="1"/>
    </xf>
    <xf numFmtId="0" fontId="29" fillId="0" borderId="107" xfId="4" applyFont="1" applyBorder="1" applyAlignment="1" applyProtection="1">
      <alignment horizontal="center" vertical="top"/>
      <protection hidden="1"/>
    </xf>
    <xf numFmtId="0" fontId="29" fillId="0" borderId="108" xfId="4" applyFont="1" applyBorder="1" applyAlignment="1" applyProtection="1">
      <alignment horizontal="left" vertical="top"/>
      <protection hidden="1"/>
    </xf>
    <xf numFmtId="0" fontId="29" fillId="0" borderId="106" xfId="4" applyFont="1" applyBorder="1" applyAlignment="1" applyProtection="1">
      <alignment horizontal="left" vertical="top"/>
      <protection hidden="1"/>
    </xf>
    <xf numFmtId="0" fontId="29" fillId="0" borderId="107" xfId="4" applyFont="1" applyBorder="1" applyAlignment="1" applyProtection="1">
      <alignment horizontal="left" vertical="top"/>
      <protection hidden="1"/>
    </xf>
    <xf numFmtId="185" fontId="32" fillId="0" borderId="2" xfId="3" applyNumberFormat="1" applyFont="1" applyBorder="1" applyAlignment="1" applyProtection="1">
      <alignment horizontal="center"/>
      <protection hidden="1"/>
    </xf>
    <xf numFmtId="185" fontId="35" fillId="26" borderId="132" xfId="4" applyNumberFormat="1" applyFont="1" applyFill="1" applyBorder="1" applyAlignment="1" applyProtection="1">
      <alignment horizontal="center" vertical="center" wrapText="1"/>
      <protection hidden="1"/>
    </xf>
    <xf numFmtId="185" fontId="35" fillId="26" borderId="25" xfId="4" applyNumberFormat="1" applyFont="1" applyFill="1" applyBorder="1" applyAlignment="1" applyProtection="1">
      <alignment horizontal="center" vertical="center" wrapText="1"/>
      <protection hidden="1"/>
    </xf>
    <xf numFmtId="185" fontId="32" fillId="5" borderId="82" xfId="3" applyNumberFormat="1" applyFont="1" applyFill="1" applyBorder="1" applyAlignment="1" applyProtection="1">
      <alignment horizontal="center"/>
      <protection hidden="1"/>
    </xf>
    <xf numFmtId="185" fontId="32" fillId="5" borderId="83" xfId="3" applyNumberFormat="1" applyFont="1" applyFill="1" applyBorder="1" applyAlignment="1" applyProtection="1">
      <alignment horizontal="center"/>
      <protection hidden="1"/>
    </xf>
    <xf numFmtId="49" fontId="0" fillId="0" borderId="0" xfId="3" applyNumberFormat="1" applyFont="1" applyAlignment="1">
      <alignment horizontal="left"/>
    </xf>
    <xf numFmtId="0" fontId="29" fillId="0" borderId="21" xfId="4" applyFont="1" applyBorder="1" applyAlignment="1" applyProtection="1">
      <alignment horizontal="center" vertical="center" wrapText="1"/>
      <protection hidden="1"/>
    </xf>
    <xf numFmtId="0" fontId="29" fillId="0" borderId="20" xfId="4" applyFont="1" applyBorder="1" applyAlignment="1" applyProtection="1">
      <alignment horizontal="center" vertical="center" wrapText="1"/>
      <protection hidden="1"/>
    </xf>
    <xf numFmtId="0" fontId="29" fillId="0" borderId="104" xfId="4" applyFont="1" applyBorder="1" applyAlignment="1" applyProtection="1">
      <alignment horizontal="center" vertical="center" wrapText="1"/>
      <protection hidden="1"/>
    </xf>
    <xf numFmtId="0" fontId="29" fillId="0" borderId="105" xfId="4" applyFont="1" applyBorder="1" applyAlignment="1" applyProtection="1">
      <alignment horizontal="center" vertical="top"/>
      <protection hidden="1"/>
    </xf>
    <xf numFmtId="0" fontId="29" fillId="0" borderId="20" xfId="4" applyFont="1" applyBorder="1" applyAlignment="1" applyProtection="1">
      <alignment horizontal="center" vertical="top"/>
      <protection hidden="1"/>
    </xf>
    <xf numFmtId="0" fontId="29" fillId="0" borderId="104" xfId="4" applyFont="1" applyBorder="1" applyAlignment="1" applyProtection="1">
      <alignment horizontal="center" vertical="top"/>
      <protection hidden="1"/>
    </xf>
    <xf numFmtId="185" fontId="29" fillId="12" borderId="106" xfId="3" applyNumberFormat="1" applyFont="1" applyFill="1" applyBorder="1" applyAlignment="1" applyProtection="1">
      <alignment horizontal="center"/>
      <protection hidden="1"/>
    </xf>
    <xf numFmtId="185" fontId="29" fillId="12" borderId="107" xfId="3" applyNumberFormat="1" applyFont="1" applyFill="1" applyBorder="1" applyAlignment="1" applyProtection="1">
      <alignment horizontal="center"/>
      <protection hidden="1"/>
    </xf>
    <xf numFmtId="0" fontId="29" fillId="0" borderId="2" xfId="4" applyFont="1" applyBorder="1" applyAlignment="1" applyProtection="1">
      <alignment vertical="top"/>
      <protection hidden="1"/>
    </xf>
    <xf numFmtId="0" fontId="29" fillId="0" borderId="75" xfId="4" applyFont="1" applyBorder="1" applyAlignment="1" applyProtection="1">
      <alignment vertical="top"/>
      <protection hidden="1"/>
    </xf>
    <xf numFmtId="0" fontId="37" fillId="0" borderId="101" xfId="6" applyFont="1" applyBorder="1" applyAlignment="1">
      <alignment horizontal="center" vertical="center" wrapText="1"/>
    </xf>
  </cellXfs>
  <cellStyles count="45">
    <cellStyle name="Buena 3" xfId="7" xr:uid="{00000000-0005-0000-0000-000000000000}"/>
    <cellStyle name="Millares 2" xfId="8" xr:uid="{00000000-0005-0000-0000-000003000000}"/>
    <cellStyle name="Millares 2 2" xfId="5" xr:uid="{00000000-0005-0000-0000-000004000000}"/>
    <cellStyle name="Millares 3" xfId="2" xr:uid="{00000000-0005-0000-0000-000005000000}"/>
    <cellStyle name="Millares 3 2" xfId="9" xr:uid="{00000000-0005-0000-0000-000006000000}"/>
    <cellStyle name="Millares 3 2 2" xfId="10" xr:uid="{00000000-0005-0000-0000-000007000000}"/>
    <cellStyle name="Millares 3 2 2 2" xfId="33" xr:uid="{00000000-0005-0000-0000-000008000000}"/>
    <cellStyle name="Millares 3 3" xfId="11" xr:uid="{00000000-0005-0000-0000-000009000000}"/>
    <cellStyle name="Millares 3 3 2" xfId="34" xr:uid="{00000000-0005-0000-0000-00000A000000}"/>
    <cellStyle name="Millares 3 4" xfId="32" xr:uid="{00000000-0005-0000-0000-00000B000000}"/>
    <cellStyle name="Millares 4" xfId="12" xr:uid="{00000000-0005-0000-0000-00000C000000}"/>
    <cellStyle name="Millares 5" xfId="13" xr:uid="{00000000-0005-0000-0000-00000D000000}"/>
    <cellStyle name="Millares 5 2" xfId="35" xr:uid="{00000000-0005-0000-0000-00000E000000}"/>
    <cellStyle name="Millares 6" xfId="30" xr:uid="{00000000-0005-0000-0000-00000F000000}"/>
    <cellStyle name="Millares 7" xfId="37" xr:uid="{00000000-0005-0000-0000-000010000000}"/>
    <cellStyle name="Moneda" xfId="1" builtinId="4"/>
    <cellStyle name="Moneda [0]" xfId="41" builtinId="7"/>
    <cellStyle name="Moneda [0] 2" xfId="43" xr:uid="{00000000-0005-0000-0000-000013000000}"/>
    <cellStyle name="Moneda 2" xfId="14" xr:uid="{00000000-0005-0000-0000-000014000000}"/>
    <cellStyle name="Moneda 2 2" xfId="15" xr:uid="{00000000-0005-0000-0000-000015000000}"/>
    <cellStyle name="Moneda 3" xfId="16" xr:uid="{00000000-0005-0000-0000-000016000000}"/>
    <cellStyle name="Moneda 4" xfId="17" xr:uid="{00000000-0005-0000-0000-000017000000}"/>
    <cellStyle name="Moneda 4 2" xfId="36" xr:uid="{00000000-0005-0000-0000-000018000000}"/>
    <cellStyle name="Moneda 4 3" xfId="38" xr:uid="{00000000-0005-0000-0000-000019000000}"/>
    <cellStyle name="Moneda 4 4" xfId="39" xr:uid="{00000000-0005-0000-0000-00001A000000}"/>
    <cellStyle name="Moneda 5" xfId="18" xr:uid="{00000000-0005-0000-0000-00001B000000}"/>
    <cellStyle name="Normal" xfId="0" builtinId="0"/>
    <cellStyle name="Normal 2" xfId="4" xr:uid="{00000000-0005-0000-0000-00001D000000}"/>
    <cellStyle name="Normal 2 2" xfId="31" xr:uid="{00000000-0005-0000-0000-00001E000000}"/>
    <cellStyle name="Normal 3" xfId="6" xr:uid="{00000000-0005-0000-0000-00001F000000}"/>
    <cellStyle name="Normal 3 2" xfId="19" xr:uid="{00000000-0005-0000-0000-000020000000}"/>
    <cellStyle name="Normal 3 3" xfId="20" xr:uid="{00000000-0005-0000-0000-000021000000}"/>
    <cellStyle name="Normal 4" xfId="3" xr:uid="{00000000-0005-0000-0000-000022000000}"/>
    <cellStyle name="Normal 4 2" xfId="21" xr:uid="{00000000-0005-0000-0000-000023000000}"/>
    <cellStyle name="Normal 4 3" xfId="29" xr:uid="{00000000-0005-0000-0000-000024000000}"/>
    <cellStyle name="Normal 4_Formatos Version 21-Oct-09" xfId="22" xr:uid="{00000000-0005-0000-0000-000025000000}"/>
    <cellStyle name="Normal 5" xfId="23" xr:uid="{00000000-0005-0000-0000-000026000000}"/>
    <cellStyle name="Normal 6" xfId="24" xr:uid="{00000000-0005-0000-0000-000027000000}"/>
    <cellStyle name="Normal 7" xfId="42" xr:uid="{00000000-0005-0000-0000-000028000000}"/>
    <cellStyle name="Porcentaje" xfId="40" builtinId="5"/>
    <cellStyle name="Porcentaje 2" xfId="44" xr:uid="{00000000-0005-0000-0000-00002A000000}"/>
    <cellStyle name="Porcentual 2" xfId="25" xr:uid="{00000000-0005-0000-0000-00002B000000}"/>
    <cellStyle name="Porcentual 2 2" xfId="26" xr:uid="{00000000-0005-0000-0000-00002C000000}"/>
    <cellStyle name="Porcentual 2 3" xfId="27" xr:uid="{00000000-0005-0000-0000-00002D000000}"/>
    <cellStyle name="Porcentual 3" xfId="28" xr:uid="{00000000-0005-0000-0000-00002E000000}"/>
  </cellStyles>
  <dxfs count="4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CCFF33"/>
      <color rgb="FFFF99FF"/>
      <color rgb="FFFFFFCC"/>
      <color rgb="FFCCCCFF"/>
      <color rgb="FFFFCCCC"/>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139700</xdr:colOff>
      <xdr:row>0</xdr:row>
      <xdr:rowOff>50800</xdr:rowOff>
    </xdr:from>
    <xdr:to>
      <xdr:col>1</xdr:col>
      <xdr:colOff>177536</xdr:colOff>
      <xdr:row>2</xdr:row>
      <xdr:rowOff>152400</xdr:rowOff>
    </xdr:to>
    <xdr:pic>
      <xdr:nvPicPr>
        <xdr:cNvPr id="2" name="Imagen 1">
          <a:extLst>
            <a:ext uri="{FF2B5EF4-FFF2-40B4-BE49-F238E27FC236}">
              <a16:creationId xmlns:a16="http://schemas.microsoft.com/office/drawing/2014/main" id="{F720BEC9-4C51-AC4A-BCFD-192568C0CB12}"/>
            </a:ext>
          </a:extLst>
        </xdr:cNvPr>
        <xdr:cNvPicPr>
          <a:picLocks noChangeAspect="1"/>
        </xdr:cNvPicPr>
      </xdr:nvPicPr>
      <xdr:blipFill>
        <a:blip xmlns:r="http://schemas.openxmlformats.org/officeDocument/2006/relationships" r:embed="rId1"/>
        <a:stretch>
          <a:fillRect/>
        </a:stretch>
      </xdr:blipFill>
      <xdr:spPr>
        <a:xfrm>
          <a:off x="139700" y="50800"/>
          <a:ext cx="1904736" cy="901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66843</xdr:colOff>
      <xdr:row>1</xdr:row>
      <xdr:rowOff>133685</xdr:rowOff>
    </xdr:from>
    <xdr:to>
      <xdr:col>2</xdr:col>
      <xdr:colOff>362597</xdr:colOff>
      <xdr:row>3</xdr:row>
      <xdr:rowOff>173783</xdr:rowOff>
    </xdr:to>
    <xdr:pic>
      <xdr:nvPicPr>
        <xdr:cNvPr id="2" name="Imagen 1">
          <a:extLst>
            <a:ext uri="{FF2B5EF4-FFF2-40B4-BE49-F238E27FC236}">
              <a16:creationId xmlns:a16="http://schemas.microsoft.com/office/drawing/2014/main" id="{859517DE-B67D-494D-B42F-5F95EBCBA372}"/>
            </a:ext>
          </a:extLst>
        </xdr:cNvPr>
        <xdr:cNvPicPr>
          <a:picLocks noChangeAspect="1"/>
        </xdr:cNvPicPr>
      </xdr:nvPicPr>
      <xdr:blipFill>
        <a:blip xmlns:r="http://schemas.openxmlformats.org/officeDocument/2006/relationships" r:embed="rId1"/>
        <a:stretch>
          <a:fillRect/>
        </a:stretch>
      </xdr:blipFill>
      <xdr:spPr>
        <a:xfrm>
          <a:off x="323071" y="311931"/>
          <a:ext cx="1120140" cy="5302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63500</xdr:colOff>
      <xdr:row>0</xdr:row>
      <xdr:rowOff>50800</xdr:rowOff>
    </xdr:from>
    <xdr:to>
      <xdr:col>2</xdr:col>
      <xdr:colOff>152400</xdr:colOff>
      <xdr:row>2</xdr:row>
      <xdr:rowOff>184075</xdr:rowOff>
    </xdr:to>
    <xdr:pic>
      <xdr:nvPicPr>
        <xdr:cNvPr id="3" name="Imagen 2">
          <a:extLst>
            <a:ext uri="{FF2B5EF4-FFF2-40B4-BE49-F238E27FC236}">
              <a16:creationId xmlns:a16="http://schemas.microsoft.com/office/drawing/2014/main" id="{64F973CA-7FA0-B74B-8670-85DE62269731}"/>
            </a:ext>
          </a:extLst>
        </xdr:cNvPr>
        <xdr:cNvPicPr>
          <a:picLocks noChangeAspect="1"/>
        </xdr:cNvPicPr>
      </xdr:nvPicPr>
      <xdr:blipFill>
        <a:blip xmlns:r="http://schemas.openxmlformats.org/officeDocument/2006/relationships" r:embed="rId1"/>
        <a:stretch>
          <a:fillRect/>
        </a:stretch>
      </xdr:blipFill>
      <xdr:spPr>
        <a:xfrm>
          <a:off x="63500" y="50800"/>
          <a:ext cx="1435100" cy="6793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20</xdr:col>
      <xdr:colOff>550600</xdr:colOff>
      <xdr:row>4</xdr:row>
      <xdr:rowOff>0</xdr:rowOff>
    </xdr:to>
    <xdr:pic>
      <xdr:nvPicPr>
        <xdr:cNvPr id="41" name="Imagen 40">
          <a:extLst>
            <a:ext uri="{FF2B5EF4-FFF2-40B4-BE49-F238E27FC236}">
              <a16:creationId xmlns:a16="http://schemas.microsoft.com/office/drawing/2014/main" id="{00000000-0008-0000-0400-000029000000}"/>
            </a:ext>
          </a:extLst>
        </xdr:cNvPr>
        <xdr:cNvPicPr>
          <a:picLocks noChangeAspect="1"/>
        </xdr:cNvPicPr>
      </xdr:nvPicPr>
      <xdr:blipFill rotWithShape="1">
        <a:blip xmlns:r="http://schemas.openxmlformats.org/officeDocument/2006/relationships" r:embed="rId1"/>
        <a:srcRect l="659" t="39067"/>
        <a:stretch/>
      </xdr:blipFill>
      <xdr:spPr>
        <a:xfrm>
          <a:off x="7070912" y="2980765"/>
          <a:ext cx="12928842" cy="0"/>
        </a:xfrm>
        <a:prstGeom prst="rect">
          <a:avLst/>
        </a:prstGeom>
      </xdr:spPr>
    </xdr:pic>
    <xdr:clientData/>
  </xdr:twoCellAnchor>
  <xdr:twoCellAnchor editAs="oneCell">
    <xdr:from>
      <xdr:col>0</xdr:col>
      <xdr:colOff>223520</xdr:colOff>
      <xdr:row>0</xdr:row>
      <xdr:rowOff>60960</xdr:rowOff>
    </xdr:from>
    <xdr:to>
      <xdr:col>1</xdr:col>
      <xdr:colOff>568960</xdr:colOff>
      <xdr:row>2</xdr:row>
      <xdr:rowOff>261033</xdr:rowOff>
    </xdr:to>
    <xdr:pic>
      <xdr:nvPicPr>
        <xdr:cNvPr id="2" name="Imagen 1">
          <a:extLst>
            <a:ext uri="{FF2B5EF4-FFF2-40B4-BE49-F238E27FC236}">
              <a16:creationId xmlns:a16="http://schemas.microsoft.com/office/drawing/2014/main" id="{3709BDDE-F658-4D4C-A2BD-1B68D798F210}"/>
            </a:ext>
          </a:extLst>
        </xdr:cNvPr>
        <xdr:cNvPicPr>
          <a:picLocks noChangeAspect="1"/>
        </xdr:cNvPicPr>
      </xdr:nvPicPr>
      <xdr:blipFill>
        <a:blip xmlns:r="http://schemas.openxmlformats.org/officeDocument/2006/relationships" r:embed="rId2"/>
        <a:stretch>
          <a:fillRect/>
        </a:stretch>
      </xdr:blipFill>
      <xdr:spPr>
        <a:xfrm>
          <a:off x="223520" y="60960"/>
          <a:ext cx="1117600" cy="52519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VP\0.%20BACK%20UP%2017%20ENERO%202017\JOHN%20ALEXANDER%20CORREDOR%20FONSECA\0).%20CONVENIO%20MVCT\BD\BASE%20DE%20DATOS%20CONSOLIDAD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ers\MLTellez\Downloads\2016%2007%2028%20CANASTA%20-%20PARA%20NUEVOS%20PROCESOS%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CONSOLIDADO"/>
      <sheetName val="CONSOLIDADO"/>
      <sheetName val="VISITA 3"/>
      <sheetName val="509"/>
      <sheetName val="387"/>
      <sheetName val="TABLA 509"/>
      <sheetName val="TABLA 387"/>
      <sheetName val="ARCGIS"/>
      <sheetName val="ASIGNACION"/>
    </sheetNames>
    <sheetDataSet>
      <sheetData sheetId="0" refreshError="1"/>
      <sheetData sheetId="1" refreshError="1"/>
      <sheetData sheetId="2"/>
      <sheetData sheetId="3">
        <row r="2">
          <cell r="A2" t="str">
            <v>CHIP</v>
          </cell>
          <cell r="B2" t="str">
            <v>ID DMV</v>
          </cell>
          <cell r="C2" t="str">
            <v>CHIP</v>
          </cell>
          <cell r="D2" t="str">
            <v>MATRICULA</v>
          </cell>
          <cell r="E2" t="str">
            <v>DIRECCION</v>
          </cell>
          <cell r="F2" t="str">
            <v>DIRECCION</v>
          </cell>
          <cell r="G2" t="str">
            <v>BARMANPRE</v>
          </cell>
          <cell r="H2" t="str">
            <v>TIPO
DOCU</v>
          </cell>
          <cell r="I2" t="str">
            <v>NUMERO
ID</v>
          </cell>
          <cell r="J2" t="str">
            <v>PROPIETARIO</v>
          </cell>
          <cell r="K2" t="str">
            <v>TCO</v>
          </cell>
          <cell r="L2" t="str">
            <v>IIM</v>
          </cell>
          <cell r="M2" t="str">
            <v>LOCALIDAD</v>
          </cell>
          <cell r="N2" t="str">
            <v>UPZ</v>
          </cell>
          <cell r="O2" t="str">
            <v>DES_LEG</v>
          </cell>
          <cell r="P2" t="str">
            <v>URB</v>
          </cell>
          <cell r="Q2" t="str">
            <v>PH</v>
          </cell>
          <cell r="R2" t="str">
            <v>F. RAD</v>
          </cell>
          <cell r="S2" t="str">
            <v>POSTULANTE</v>
          </cell>
          <cell r="T2" t="str">
            <v>TELEFONO</v>
          </cell>
          <cell r="U2" t="str">
            <v>¿ESTÁ INTERESADO EN CONTINUAR EL PROCESO?
(SI - NO)</v>
          </cell>
          <cell r="V2" t="str">
            <v>OBSERVACIONES</v>
          </cell>
          <cell r="W2" t="str">
            <v>RESPONSABLE</v>
          </cell>
        </row>
        <row r="3">
          <cell r="A3" t="str">
            <v>AAA0166BHWW</v>
          </cell>
          <cell r="B3" t="str">
            <v>MVCB_4930</v>
          </cell>
          <cell r="C3" t="str">
            <v>AAA0166BHWW</v>
          </cell>
          <cell r="D3" t="str">
            <v>050S00629436</v>
          </cell>
          <cell r="E3" t="str">
            <v>KR 18P BIS A 65 49 SUR</v>
          </cell>
          <cell r="F3" t="str">
            <v>SIN DIRECCION ANTERIOR</v>
          </cell>
          <cell r="G3">
            <v>2554020003</v>
          </cell>
          <cell r="H3" t="str">
            <v>C</v>
          </cell>
          <cell r="I3">
            <v>2019709</v>
          </cell>
          <cell r="J3" t="str">
            <v>BLANCA GARCIA</v>
          </cell>
          <cell r="K3" t="str">
            <v>CIUDAD BOLIVAR - CABLE</v>
          </cell>
          <cell r="L3" t="str">
            <v>CABLE</v>
          </cell>
          <cell r="M3" t="str">
            <v>CIUDAD BOLIVAR</v>
          </cell>
          <cell r="N3" t="str">
            <v>LUCERO</v>
          </cell>
          <cell r="O3" t="str">
            <v>ACACIAS - IV</v>
          </cell>
          <cell r="P3" t="str">
            <v>ACACIAS - IV</v>
          </cell>
          <cell r="Q3" t="str">
            <v>No Propiedad Horizontal</v>
          </cell>
          <cell r="R3" t="str">
            <v>31-may.-2019</v>
          </cell>
          <cell r="S3" t="str">
            <v>OMAR GARCIA</v>
          </cell>
          <cell r="T3">
            <v>3202471298</v>
          </cell>
          <cell r="V3" t="str">
            <v>no es el telefono</v>
          </cell>
          <cell r="W3" t="str">
            <v>TULIO RICARDO RAMÍREZ BORBÓN - Arquitecto</v>
          </cell>
        </row>
        <row r="4">
          <cell r="A4" t="str">
            <v>AAA0027RDCN</v>
          </cell>
          <cell r="B4" t="str">
            <v>MVCB_4968</v>
          </cell>
          <cell r="C4" t="str">
            <v>AAA0027RDCN</v>
          </cell>
          <cell r="D4" t="str">
            <v>050S00687853</v>
          </cell>
          <cell r="E4" t="str">
            <v>KR 18Q BIS 64B 20 SUR</v>
          </cell>
          <cell r="F4" t="str">
            <v>TV 18M 64A 20 SUR</v>
          </cell>
          <cell r="G4">
            <v>2554023008</v>
          </cell>
          <cell r="H4" t="str">
            <v>C</v>
          </cell>
          <cell r="I4">
            <v>291132</v>
          </cell>
          <cell r="J4" t="str">
            <v>LUCAS RAUL BELTRAN PRIETO</v>
          </cell>
          <cell r="K4" t="str">
            <v>CIUDAD BOLIVAR - CABLE</v>
          </cell>
          <cell r="L4" t="str">
            <v>CABLE</v>
          </cell>
          <cell r="M4" t="str">
            <v>CIUDAD BOLIVAR</v>
          </cell>
          <cell r="N4" t="str">
            <v>LUCERO</v>
          </cell>
          <cell r="O4" t="str">
            <v>ACACIAS - IV</v>
          </cell>
          <cell r="P4" t="str">
            <v>ACACIAS - IV</v>
          </cell>
          <cell r="Q4" t="str">
            <v>No Propiedad Horizontal</v>
          </cell>
          <cell r="R4" t="str">
            <v>29-may.-2019</v>
          </cell>
          <cell r="S4" t="str">
            <v>LUCAS RAUL ASUNCIO BELTRAN PRIETO</v>
          </cell>
          <cell r="T4" t="str">
            <v>3108570014/ 5409342</v>
          </cell>
          <cell r="V4" t="str">
            <v>correo de voz</v>
          </cell>
        </row>
        <row r="5">
          <cell r="A5" t="str">
            <v>AAA0023MNLW</v>
          </cell>
          <cell r="B5" t="str">
            <v>MVJA_0261</v>
          </cell>
          <cell r="C5" t="str">
            <v>AAA0023MNLW</v>
          </cell>
          <cell r="D5" t="str">
            <v>050S40477378</v>
          </cell>
          <cell r="E5" t="str">
            <v>CL 61D SUR 18P 12 IN 11</v>
          </cell>
          <cell r="F5" t="str">
            <v>CL 61B SUR 18J 40 INT 11</v>
          </cell>
          <cell r="G5">
            <v>2521075002</v>
          </cell>
          <cell r="H5" t="str">
            <v>C</v>
          </cell>
          <cell r="I5">
            <v>17130777</v>
          </cell>
          <cell r="J5" t="str">
            <v>MIGUEL ALBERTO SANABRIA HERNANDEZ</v>
          </cell>
          <cell r="K5" t="str">
            <v>CIUDAD BOLIVAR - CABLE</v>
          </cell>
          <cell r="L5" t="str">
            <v>JALISCO</v>
          </cell>
          <cell r="M5" t="str">
            <v>CIUDAD BOLIVAR</v>
          </cell>
          <cell r="N5" t="str">
            <v>LUCERO</v>
          </cell>
          <cell r="O5" t="str">
            <v>ALTOS DE JALISCO</v>
          </cell>
          <cell r="P5" t="str">
            <v>ALTOS DE JALISCO</v>
          </cell>
          <cell r="Q5" t="str">
            <v>No Propiedad Horizontal</v>
          </cell>
          <cell r="R5" t="str">
            <v>22-mar.-2019</v>
          </cell>
          <cell r="S5" t="str">
            <v>MARIA DE LOS ANGELES SILVA DUQUE</v>
          </cell>
          <cell r="T5" t="str">
            <v>2008910 - 138389455</v>
          </cell>
          <cell r="U5" t="str">
            <v>SI</v>
          </cell>
          <cell r="V5" t="str">
            <v>Ana Maria Silva no le contestan, la mama es de 84 años 3138389455</v>
          </cell>
        </row>
        <row r="6">
          <cell r="A6" t="str">
            <v>AAA0023LTFZ</v>
          </cell>
          <cell r="B6" t="str">
            <v>MVJA_0415</v>
          </cell>
          <cell r="C6" t="str">
            <v>AAA0023LTFZ</v>
          </cell>
          <cell r="D6" t="str">
            <v>050S00000000</v>
          </cell>
          <cell r="E6" t="str">
            <v>CL 62 SUR 18R 51</v>
          </cell>
          <cell r="F6" t="str">
            <v>CL 62 SUR 18L 61</v>
          </cell>
          <cell r="G6">
            <v>2521051005</v>
          </cell>
          <cell r="H6" t="str">
            <v>C</v>
          </cell>
          <cell r="I6">
            <v>41502497</v>
          </cell>
          <cell r="J6" t="str">
            <v>LIGIA PINEDA</v>
          </cell>
          <cell r="K6" t="str">
            <v>CIUDAD BOLIVAR - CABLE</v>
          </cell>
          <cell r="L6" t="str">
            <v>JALISCO</v>
          </cell>
          <cell r="M6" t="str">
            <v>CIUDAD BOLIVAR</v>
          </cell>
          <cell r="N6" t="str">
            <v>LUCERO</v>
          </cell>
          <cell r="O6" t="str">
            <v>ALTOS DE JALISCO</v>
          </cell>
          <cell r="P6" t="str">
            <v>ALTOS DE JALISCO</v>
          </cell>
          <cell r="Q6" t="str">
            <v>No Propiedad Horizontal</v>
          </cell>
          <cell r="R6" t="str">
            <v>27-mar.-2019</v>
          </cell>
          <cell r="S6" t="str">
            <v>MARIA LIGIA PINEDA HERNANDEZ</v>
          </cell>
          <cell r="T6">
            <v>3143170410</v>
          </cell>
          <cell r="V6" t="str">
            <v>correo de voz</v>
          </cell>
        </row>
        <row r="7">
          <cell r="A7" t="str">
            <v>AAA0023MOYN</v>
          </cell>
          <cell r="B7" t="str">
            <v>MVJA_0551</v>
          </cell>
          <cell r="C7" t="str">
            <v>AAA0023MOYN</v>
          </cell>
          <cell r="D7" t="str">
            <v>050S00000000</v>
          </cell>
          <cell r="E7" t="str">
            <v>CL 62A SUR 18M 16 IN 5</v>
          </cell>
          <cell r="F7" t="str">
            <v>CL 62AS 18G 16 INT 5</v>
          </cell>
          <cell r="G7">
            <v>2521077007</v>
          </cell>
          <cell r="H7" t="str">
            <v>C</v>
          </cell>
          <cell r="I7">
            <v>17148300</v>
          </cell>
          <cell r="J7" t="str">
            <v>FRANCISCO BARRANTES ROMERO</v>
          </cell>
          <cell r="K7" t="str">
            <v>CIUDAD BOLIVAR - CABLE</v>
          </cell>
          <cell r="L7" t="str">
            <v>JALISCO</v>
          </cell>
          <cell r="M7" t="str">
            <v>CIUDAD BOLIVAR</v>
          </cell>
          <cell r="N7" t="str">
            <v>LUCERO</v>
          </cell>
          <cell r="O7" t="str">
            <v>ALTOS DE JALISCO</v>
          </cell>
          <cell r="P7" t="str">
            <v>ALTOS DE JALISCO</v>
          </cell>
          <cell r="Q7" t="str">
            <v>No Propiedad Horizontal</v>
          </cell>
          <cell r="R7" t="str">
            <v>13-mar.-2019</v>
          </cell>
          <cell r="S7" t="str">
            <v>ANA JOSEFA PEÑA</v>
          </cell>
          <cell r="T7" t="str">
            <v>7662506/3135262596</v>
          </cell>
          <cell r="U7" t="str">
            <v>SI</v>
          </cell>
          <cell r="V7" t="str">
            <v>prefabricada, reparar la cubierta, pañetar y enchapar, escala 2 sector secretaria de JAC</v>
          </cell>
        </row>
        <row r="8">
          <cell r="A8" t="str">
            <v>AAA0023MMKC</v>
          </cell>
          <cell r="B8" t="str">
            <v>MVJA_0571</v>
          </cell>
          <cell r="C8" t="str">
            <v>AAA0023MMKC</v>
          </cell>
          <cell r="D8" t="str">
            <v>050S01020880</v>
          </cell>
          <cell r="E8" t="str">
            <v>CL 62A SUR 18N 15</v>
          </cell>
          <cell r="F8" t="str">
            <v>CL 62A SUR 18N 15</v>
          </cell>
          <cell r="G8">
            <v>2521073021</v>
          </cell>
          <cell r="H8" t="str">
            <v>C</v>
          </cell>
          <cell r="I8">
            <v>13228579</v>
          </cell>
          <cell r="J8" t="str">
            <v>RITO JULIO ROJAS SAENZ</v>
          </cell>
          <cell r="K8" t="str">
            <v>CIUDAD BOLIVAR - CABLE</v>
          </cell>
          <cell r="L8" t="str">
            <v>JALISCO</v>
          </cell>
          <cell r="M8" t="str">
            <v>CIUDAD BOLIVAR</v>
          </cell>
          <cell r="N8" t="str">
            <v>LUCERO</v>
          </cell>
          <cell r="O8" t="str">
            <v>ALTOS DE JALISCO</v>
          </cell>
          <cell r="P8" t="str">
            <v>ALTOS DE JALISCO</v>
          </cell>
          <cell r="Q8" t="str">
            <v>No Propiedad Horizontal</v>
          </cell>
          <cell r="R8" t="str">
            <v>6-mar.-2019</v>
          </cell>
          <cell r="S8" t="str">
            <v>RITO JULIO ROJA SAENZ</v>
          </cell>
          <cell r="T8" t="str">
            <v>79049557-3204831666</v>
          </cell>
          <cell r="U8" t="str">
            <v>SI</v>
          </cell>
          <cell r="V8" t="str">
            <v>cubierta</v>
          </cell>
        </row>
        <row r="9">
          <cell r="A9" t="str">
            <v>AAA0023MRYX</v>
          </cell>
          <cell r="B9" t="str">
            <v>MVJA_2642</v>
          </cell>
          <cell r="C9" t="str">
            <v>AAA0023MRYX</v>
          </cell>
          <cell r="D9" t="str">
            <v>050S40161925</v>
          </cell>
          <cell r="E9" t="str">
            <v>KR 18L BIS A 62 11 SUR</v>
          </cell>
          <cell r="F9" t="str">
            <v>KR 18F 62 11S</v>
          </cell>
          <cell r="G9">
            <v>2521078016</v>
          </cell>
          <cell r="H9" t="str">
            <v>C</v>
          </cell>
          <cell r="I9">
            <v>28670267</v>
          </cell>
          <cell r="J9" t="str">
            <v>CHIQUINQUIRA GARCIA RODRIGUEZ</v>
          </cell>
          <cell r="K9" t="str">
            <v>CIUDAD BOLIVAR - CABLE</v>
          </cell>
          <cell r="L9" t="str">
            <v>JALISCO</v>
          </cell>
          <cell r="M9" t="str">
            <v>CIUDAD BOLIVAR</v>
          </cell>
          <cell r="N9" t="str">
            <v>LUCERO</v>
          </cell>
          <cell r="O9" t="str">
            <v>ALTOS DE JALISCO</v>
          </cell>
          <cell r="P9" t="str">
            <v>ALTOS DE JALISCO</v>
          </cell>
          <cell r="Q9" t="str">
            <v>No Propiedad Horizontal</v>
          </cell>
          <cell r="R9" t="str">
            <v>13-mar.-2019</v>
          </cell>
          <cell r="S9" t="str">
            <v>CHIQUINQUIRA GARCIA RODRIGUEZ</v>
          </cell>
          <cell r="T9" t="str">
            <v>3144932435-7920141</v>
          </cell>
          <cell r="U9" t="str">
            <v>SI</v>
          </cell>
        </row>
        <row r="10">
          <cell r="A10" t="str">
            <v>AAA0023MSKC</v>
          </cell>
          <cell r="B10" t="str">
            <v>MVJA_2653</v>
          </cell>
          <cell r="C10" t="str">
            <v>AAA0023MSKC</v>
          </cell>
          <cell r="D10" t="str">
            <v>050S00000000</v>
          </cell>
          <cell r="E10" t="str">
            <v>KR 18L BIS A 62A 01 SUR</v>
          </cell>
          <cell r="F10" t="str">
            <v>KR 18L BIS A 62A 06 SUR</v>
          </cell>
          <cell r="G10">
            <v>2521078026</v>
          </cell>
          <cell r="H10" t="str">
            <v>C</v>
          </cell>
          <cell r="I10">
            <v>51740054</v>
          </cell>
          <cell r="J10" t="str">
            <v>NOHORA HELENA CORTES BARRAGAN</v>
          </cell>
          <cell r="K10" t="str">
            <v>CIUDAD BOLIVAR - CABLE</v>
          </cell>
          <cell r="L10" t="str">
            <v>JALISCO</v>
          </cell>
          <cell r="M10" t="str">
            <v>CIUDAD BOLIVAR</v>
          </cell>
          <cell r="N10" t="str">
            <v>LUCERO</v>
          </cell>
          <cell r="O10" t="str">
            <v>ALTOS DE JALISCO</v>
          </cell>
          <cell r="P10" t="str">
            <v>ALTOS DE JALISCO</v>
          </cell>
          <cell r="Q10" t="str">
            <v>No Propiedad Horizontal</v>
          </cell>
          <cell r="R10" t="str">
            <v>13-mar.-2019</v>
          </cell>
          <cell r="S10" t="str">
            <v>NORA ELENA CORTES BARRAGAN</v>
          </cell>
          <cell r="T10" t="str">
            <v>3102355729-7923642</v>
          </cell>
          <cell r="U10" t="str">
            <v>SI</v>
          </cell>
          <cell r="V10" t="str">
            <v>cubierta, se debe revisar la calidad de la vivienda</v>
          </cell>
        </row>
        <row r="11">
          <cell r="A11" t="str">
            <v>AAA0023MBSK</v>
          </cell>
          <cell r="B11" t="str">
            <v>MVJA_2659</v>
          </cell>
          <cell r="C11" t="str">
            <v>AAA0023MBSK</v>
          </cell>
          <cell r="D11" t="str">
            <v>050S00000000</v>
          </cell>
          <cell r="E11" t="str">
            <v>KR 18L BIS A 62A 31 SUR</v>
          </cell>
          <cell r="F11" t="str">
            <v>KR 18F 62A 31S</v>
          </cell>
          <cell r="G11">
            <v>2521061015</v>
          </cell>
          <cell r="H11" t="str">
            <v>C</v>
          </cell>
          <cell r="I11">
            <v>51684302</v>
          </cell>
          <cell r="J11" t="str">
            <v>LEONILDE RINCON ARIAS</v>
          </cell>
          <cell r="K11" t="str">
            <v>CIUDAD BOLIVAR - CABLE</v>
          </cell>
          <cell r="L11" t="str">
            <v>JALISCO</v>
          </cell>
          <cell r="M11" t="str">
            <v>CIUDAD BOLIVAR</v>
          </cell>
          <cell r="N11" t="str">
            <v>LUCERO</v>
          </cell>
          <cell r="O11" t="str">
            <v>ALTOS DE JALISCO</v>
          </cell>
          <cell r="P11" t="str">
            <v>ALTOS DE JALISCO</v>
          </cell>
          <cell r="Q11" t="str">
            <v>No Propiedad Horizontal</v>
          </cell>
          <cell r="R11" t="str">
            <v>13-mar.-2019</v>
          </cell>
          <cell r="S11" t="str">
            <v>LEONILDE RINCON ARIAS</v>
          </cell>
          <cell r="T11">
            <v>3004245991</v>
          </cell>
          <cell r="V11" t="str">
            <v>correo de voz</v>
          </cell>
        </row>
        <row r="12">
          <cell r="A12" t="str">
            <v>AAA0023MRSK</v>
          </cell>
          <cell r="B12" t="str">
            <v>MVJA_2711</v>
          </cell>
          <cell r="C12" t="str">
            <v>AAA0023MRSK</v>
          </cell>
          <cell r="D12" t="str">
            <v>050S40095367</v>
          </cell>
          <cell r="E12" t="str">
            <v>KR 18M 62 24 SUR</v>
          </cell>
          <cell r="F12" t="str">
            <v>KR 18G 62 24S</v>
          </cell>
          <cell r="G12">
            <v>2521078011</v>
          </cell>
          <cell r="H12" t="str">
            <v>C</v>
          </cell>
          <cell r="I12">
            <v>79517761</v>
          </cell>
          <cell r="J12" t="str">
            <v>ELIECER MEDIVELSO ESTEPA</v>
          </cell>
          <cell r="K12" t="str">
            <v>CIUDAD BOLIVAR - CABLE</v>
          </cell>
          <cell r="L12" t="str">
            <v>JALISCO</v>
          </cell>
          <cell r="M12" t="str">
            <v>CIUDAD BOLIVAR</v>
          </cell>
          <cell r="N12" t="str">
            <v>LUCERO</v>
          </cell>
          <cell r="O12" t="str">
            <v>ALTOS DE JALISCO</v>
          </cell>
          <cell r="P12" t="str">
            <v>ALTOS DE JALISCO</v>
          </cell>
          <cell r="Q12" t="str">
            <v>No Propiedad Horizontal</v>
          </cell>
          <cell r="R12" t="str">
            <v>13-mar.-2019</v>
          </cell>
          <cell r="S12" t="str">
            <v>ELIECER MENDIVELSO ESTEPA</v>
          </cell>
          <cell r="T12" t="str">
            <v>3213255625-3112435323</v>
          </cell>
          <cell r="U12" t="str">
            <v>SI</v>
          </cell>
          <cell r="V12" t="str">
            <v>stella farfan, es para el primer piso, pero no se requiere segun el ingeniero, es para el tercer piso, si se requiere</v>
          </cell>
        </row>
        <row r="13">
          <cell r="A13" t="str">
            <v>AAA0023MPXR</v>
          </cell>
          <cell r="B13" t="str">
            <v>MVJA_2714</v>
          </cell>
          <cell r="C13" t="str">
            <v>AAA0023MPXR</v>
          </cell>
          <cell r="D13" t="str">
            <v>050S00000000</v>
          </cell>
          <cell r="E13" t="str">
            <v>KR 18M 62 35 SUR</v>
          </cell>
          <cell r="F13" t="str">
            <v>KR 18G 62 35S</v>
          </cell>
          <cell r="G13">
            <v>2521077028</v>
          </cell>
          <cell r="H13" t="str">
            <v>C</v>
          </cell>
          <cell r="I13">
            <v>79413847</v>
          </cell>
          <cell r="J13" t="str">
            <v>FERNANDO ANTONIO SIERRA A</v>
          </cell>
          <cell r="K13" t="str">
            <v>CIUDAD BOLIVAR - CABLE</v>
          </cell>
          <cell r="L13" t="str">
            <v>JALISCO</v>
          </cell>
          <cell r="M13" t="str">
            <v>CIUDAD BOLIVAR</v>
          </cell>
          <cell r="N13" t="str">
            <v>LUCERO</v>
          </cell>
          <cell r="O13" t="str">
            <v>ALTOS DE JALISCO</v>
          </cell>
          <cell r="P13" t="str">
            <v>ALTOS DE JALISCO</v>
          </cell>
          <cell r="Q13" t="str">
            <v>No Propiedad Horizontal</v>
          </cell>
          <cell r="R13" t="str">
            <v>20-mar.-2019</v>
          </cell>
          <cell r="S13" t="str">
            <v>FERNANDO ANTONIO SIERRA ALVAREZ</v>
          </cell>
          <cell r="T13">
            <v>52589555</v>
          </cell>
          <cell r="V13" t="str">
            <v>apagado</v>
          </cell>
        </row>
        <row r="14">
          <cell r="A14" t="str">
            <v>AAA0023MRMS</v>
          </cell>
          <cell r="B14" t="str">
            <v>MVJA_2721</v>
          </cell>
          <cell r="C14" t="str">
            <v>AAA0023MRMS</v>
          </cell>
          <cell r="D14" t="str">
            <v>050S40213758</v>
          </cell>
          <cell r="E14" t="str">
            <v>KR 18M 62 54 SUR</v>
          </cell>
          <cell r="F14" t="str">
            <v>KR 18G 62 54 SUR</v>
          </cell>
          <cell r="G14">
            <v>2521078006</v>
          </cell>
          <cell r="H14" t="str">
            <v>C</v>
          </cell>
          <cell r="I14">
            <v>79962584</v>
          </cell>
          <cell r="J14" t="str">
            <v>HENRY ALDEMAR CAMACHO MARTINEZ</v>
          </cell>
          <cell r="K14" t="str">
            <v>CIUDAD BOLIVAR - CABLE</v>
          </cell>
          <cell r="L14" t="str">
            <v>JALISCO</v>
          </cell>
          <cell r="M14" t="str">
            <v>CIUDAD BOLIVAR</v>
          </cell>
          <cell r="N14" t="str">
            <v>LUCERO</v>
          </cell>
          <cell r="O14" t="str">
            <v>ALTOS DE JALISCO</v>
          </cell>
          <cell r="P14" t="str">
            <v>ALTOS DE JALISCO</v>
          </cell>
          <cell r="Q14" t="str">
            <v>No Propiedad Horizontal</v>
          </cell>
          <cell r="R14" t="str">
            <v>27-mar.-2019</v>
          </cell>
          <cell r="S14" t="str">
            <v>MICHAEL STIVEN CAMACHO VEGA</v>
          </cell>
          <cell r="T14" t="str">
            <v>3022762019/7656427/7656491</v>
          </cell>
          <cell r="V14" t="str">
            <v>no</v>
          </cell>
        </row>
        <row r="15">
          <cell r="A15" t="str">
            <v>AAA0023MBKL</v>
          </cell>
          <cell r="B15" t="str">
            <v>MVJA_2730</v>
          </cell>
          <cell r="C15" t="str">
            <v>AAA0023MBKL</v>
          </cell>
          <cell r="D15" t="str">
            <v>050S40008997</v>
          </cell>
          <cell r="E15" t="str">
            <v>KR 18M 62A 08 SUR</v>
          </cell>
          <cell r="F15" t="str">
            <v>KR 18G 62A 08S</v>
          </cell>
          <cell r="G15">
            <v>2521061008</v>
          </cell>
          <cell r="H15" t="str">
            <v>C</v>
          </cell>
          <cell r="I15">
            <v>21085928</v>
          </cell>
          <cell r="J15" t="str">
            <v>ETELVINA QUITIAN DE GUZMAN</v>
          </cell>
          <cell r="K15" t="str">
            <v>CIUDAD BOLIVAR - CABLE</v>
          </cell>
          <cell r="L15" t="str">
            <v>JALISCO</v>
          </cell>
          <cell r="M15" t="str">
            <v>CIUDAD BOLIVAR</v>
          </cell>
          <cell r="N15" t="str">
            <v>LUCERO</v>
          </cell>
          <cell r="O15" t="str">
            <v>ALTOS DE JALISCO</v>
          </cell>
          <cell r="P15" t="str">
            <v>ALTOS DE JALISCO</v>
          </cell>
          <cell r="Q15" t="str">
            <v>No Propiedad Horizontal</v>
          </cell>
          <cell r="R15" t="str">
            <v>20-mar.-2019</v>
          </cell>
          <cell r="S15" t="str">
            <v>MARIA NELLY QUITIAN</v>
          </cell>
          <cell r="T15" t="str">
            <v>7910833/3125488500</v>
          </cell>
          <cell r="U15" t="str">
            <v>SI</v>
          </cell>
          <cell r="V15" t="str">
            <v>cubierta, una alcoba con humedad</v>
          </cell>
        </row>
        <row r="16">
          <cell r="A16" t="str">
            <v>AAA0023MBHY</v>
          </cell>
          <cell r="B16" t="str">
            <v>MVJA_2733</v>
          </cell>
          <cell r="C16" t="str">
            <v>AAA0023MBHY</v>
          </cell>
          <cell r="D16" t="str">
            <v>050S40024942</v>
          </cell>
          <cell r="E16" t="str">
            <v>KR 18M 62A 20 SUR</v>
          </cell>
          <cell r="F16" t="str">
            <v>KR 19G 62A 20S</v>
          </cell>
          <cell r="G16">
            <v>2521061006</v>
          </cell>
          <cell r="H16" t="str">
            <v>C</v>
          </cell>
          <cell r="I16">
            <v>51708319</v>
          </cell>
          <cell r="J16" t="str">
            <v>MARIA DEL CARMEN LEAL QUESADA</v>
          </cell>
          <cell r="K16" t="str">
            <v>CIUDAD BOLIVAR - CABLE</v>
          </cell>
          <cell r="L16" t="str">
            <v>JALISCO</v>
          </cell>
          <cell r="M16" t="str">
            <v>CIUDAD BOLIVAR</v>
          </cell>
          <cell r="N16" t="str">
            <v>LUCERO</v>
          </cell>
          <cell r="O16" t="str">
            <v>ALTOS DE JALISCO</v>
          </cell>
          <cell r="P16" t="str">
            <v>ALTOS DE JALISCO</v>
          </cell>
          <cell r="Q16" t="str">
            <v>No Propiedad Horizontal</v>
          </cell>
          <cell r="R16" t="str">
            <v>13-mar.-2019</v>
          </cell>
          <cell r="S16" t="str">
            <v>MARIA DEL CARMEN LEAL QUESADA</v>
          </cell>
          <cell r="T16" t="str">
            <v>3134515624-2495826</v>
          </cell>
          <cell r="U16" t="str">
            <v>SI</v>
          </cell>
          <cell r="V16" t="str">
            <v>baño cocina, piso en alcoba,</v>
          </cell>
        </row>
        <row r="17">
          <cell r="A17" t="str">
            <v>AAA0023MPLW</v>
          </cell>
          <cell r="B17" t="str">
            <v>MVJA_2915</v>
          </cell>
          <cell r="C17" t="str">
            <v>AAA0023MPLW</v>
          </cell>
          <cell r="D17" t="str">
            <v>050S40233374</v>
          </cell>
          <cell r="E17" t="str">
            <v>KR 18N 62 24 SUR</v>
          </cell>
          <cell r="F17" t="str">
            <v>KR 18HBIS 62 24S</v>
          </cell>
          <cell r="G17">
            <v>2521023007</v>
          </cell>
          <cell r="H17" t="str">
            <v>C</v>
          </cell>
          <cell r="I17">
            <v>39710728</v>
          </cell>
          <cell r="J17" t="str">
            <v>MARIA MAGDALENA GALEANO</v>
          </cell>
          <cell r="K17" t="str">
            <v>CIUDAD BOLIVAR - CABLE</v>
          </cell>
          <cell r="L17" t="str">
            <v>JALISCO</v>
          </cell>
          <cell r="M17" t="str">
            <v>CIUDAD BOLIVAR</v>
          </cell>
          <cell r="N17" t="str">
            <v>LUCERO</v>
          </cell>
          <cell r="O17" t="str">
            <v>ALTOS DE JALISCO</v>
          </cell>
          <cell r="P17" t="str">
            <v>ALTOS DE JALISCO</v>
          </cell>
          <cell r="Q17" t="str">
            <v>No Propiedad Horizontal</v>
          </cell>
          <cell r="R17" t="str">
            <v>5-abr.-2019</v>
          </cell>
          <cell r="S17" t="str">
            <v>MARIA MAGDALENA GALEANO</v>
          </cell>
          <cell r="T17" t="str">
            <v>3134968164 - 3103394669</v>
          </cell>
          <cell r="U17" t="str">
            <v>SI</v>
          </cell>
          <cell r="V17" t="str">
            <v>sotano y primer , esta en obra negra</v>
          </cell>
        </row>
        <row r="18">
          <cell r="A18" t="str">
            <v>AAA0023MYMR</v>
          </cell>
          <cell r="B18" t="str">
            <v>MVJA_2920</v>
          </cell>
          <cell r="C18" t="str">
            <v>AAA0023MYMR</v>
          </cell>
          <cell r="D18" t="str">
            <v>050S00732124</v>
          </cell>
          <cell r="E18" t="str">
            <v>KR 18N 62 49 SUR</v>
          </cell>
          <cell r="F18" t="str">
            <v>KR 18HBIS 62 49S</v>
          </cell>
          <cell r="G18">
            <v>2521090006</v>
          </cell>
          <cell r="H18" t="str">
            <v>C</v>
          </cell>
          <cell r="I18">
            <v>11384815</v>
          </cell>
          <cell r="J18" t="str">
            <v>FERNANDO CRUZ ORTEGON</v>
          </cell>
          <cell r="K18" t="str">
            <v>CIUDAD BOLIVAR - CABLE</v>
          </cell>
          <cell r="L18" t="str">
            <v>JALISCO</v>
          </cell>
          <cell r="M18" t="str">
            <v>CIUDAD BOLIVAR</v>
          </cell>
          <cell r="N18" t="str">
            <v>LUCERO</v>
          </cell>
          <cell r="O18" t="str">
            <v>ALTOS DE JALISCO</v>
          </cell>
          <cell r="P18" t="str">
            <v>ALTOS DE JALISCO</v>
          </cell>
          <cell r="Q18" t="str">
            <v>No Propiedad Horizontal</v>
          </cell>
          <cell r="R18" t="str">
            <v>29-mar.-2019</v>
          </cell>
          <cell r="S18" t="str">
            <v>FERNANDO CRUZ ORTEGON</v>
          </cell>
          <cell r="T18">
            <v>3204411449</v>
          </cell>
          <cell r="U18" t="str">
            <v>SI</v>
          </cell>
          <cell r="V18" t="str">
            <v>segundo piso en obra negra,</v>
          </cell>
        </row>
        <row r="19">
          <cell r="A19" t="str">
            <v>AAA0023MLHY</v>
          </cell>
          <cell r="B19" t="str">
            <v>MVJA_3139</v>
          </cell>
          <cell r="C19" t="str">
            <v>AAA0023MLHY</v>
          </cell>
          <cell r="D19" t="str">
            <v>050S00000000</v>
          </cell>
          <cell r="E19" t="str">
            <v>KR 18P 62A 24 SUR MJ</v>
          </cell>
          <cell r="F19" t="str">
            <v>KR 18P 62A 24 SUR</v>
          </cell>
          <cell r="G19">
            <v>2521072007</v>
          </cell>
          <cell r="H19" t="str">
            <v>C</v>
          </cell>
          <cell r="I19">
            <v>20514582</v>
          </cell>
          <cell r="J19" t="str">
            <v>HERMINDA ROSAS VDA DE NEMOCON</v>
          </cell>
          <cell r="K19" t="str">
            <v>CIUDAD BOLIVAR - CABLE</v>
          </cell>
          <cell r="L19" t="str">
            <v>JALISCO</v>
          </cell>
          <cell r="M19" t="str">
            <v>CIUDAD BOLIVAR</v>
          </cell>
          <cell r="N19" t="str">
            <v>LUCERO</v>
          </cell>
          <cell r="O19" t="str">
            <v>ALTOS DE JALISCO</v>
          </cell>
          <cell r="P19" t="str">
            <v>ALTOS DE JALISCO</v>
          </cell>
          <cell r="Q19" t="str">
            <v>No Propiedad Horizontal</v>
          </cell>
          <cell r="R19" t="str">
            <v>13-mar.-2019</v>
          </cell>
          <cell r="S19" t="str">
            <v>JAIME DE JESUS NEMOCON ROJAS</v>
          </cell>
          <cell r="T19" t="str">
            <v>3124058816-3153634185</v>
          </cell>
          <cell r="U19" t="str">
            <v>SI</v>
          </cell>
          <cell r="V19" t="str">
            <v>orlando nemocon 1 piso con placa, pañetes,</v>
          </cell>
        </row>
        <row r="20">
          <cell r="A20" t="str">
            <v>AAA0023LYSK</v>
          </cell>
          <cell r="B20" t="str">
            <v>MVJA_3144</v>
          </cell>
          <cell r="C20" t="str">
            <v>AAA0023LYSK</v>
          </cell>
          <cell r="D20" t="str">
            <v>050S00000000</v>
          </cell>
          <cell r="E20" t="str">
            <v>KR 18P 62A 39 SUR MJ</v>
          </cell>
          <cell r="F20" t="str">
            <v>KR 18P 62A 39 SUR</v>
          </cell>
          <cell r="G20">
            <v>2521056024</v>
          </cell>
          <cell r="H20" t="str">
            <v>C</v>
          </cell>
          <cell r="I20">
            <v>1</v>
          </cell>
          <cell r="J20" t="str">
            <v>GLADYS RINCON CASTILLO</v>
          </cell>
          <cell r="K20" t="str">
            <v>CIUDAD BOLIVAR - CABLE</v>
          </cell>
          <cell r="L20" t="str">
            <v>JALISCO</v>
          </cell>
          <cell r="M20" t="str">
            <v>CIUDAD BOLIVAR</v>
          </cell>
          <cell r="N20" t="str">
            <v>LUCERO</v>
          </cell>
          <cell r="O20" t="str">
            <v>ALTOS DE JALISCO</v>
          </cell>
          <cell r="P20" t="str">
            <v>ALTOS DE JALISCO</v>
          </cell>
          <cell r="Q20" t="str">
            <v>No Propiedad Horizontal</v>
          </cell>
          <cell r="R20" t="str">
            <v>13-mar.-2019</v>
          </cell>
          <cell r="S20" t="str">
            <v>CELIA ROMERO DUARTE</v>
          </cell>
          <cell r="T20" t="str">
            <v>7908714-3209694454</v>
          </cell>
          <cell r="U20" t="str">
            <v>SI</v>
          </cell>
          <cell r="V20" t="str">
            <v>VIVIENDA DE DOS PISOS, PREDIO EN OBRA GRIS, SOLICITA LA INCLUSIÓN DE LOS ACABADOS COMPLETOS Y EN LA PARTE DEL PATIO PODER TECHARLO.</v>
          </cell>
          <cell r="W20" t="str">
            <v>WILLIAM MOLANO RODRÍGUEZ - Arquitecto</v>
          </cell>
        </row>
        <row r="21">
          <cell r="A21" t="str">
            <v>AAA0023MLDM</v>
          </cell>
          <cell r="B21" t="str">
            <v>MVJA_3145</v>
          </cell>
          <cell r="C21" t="str">
            <v>AAA0023MLDM</v>
          </cell>
          <cell r="D21" t="str">
            <v>050S00000000</v>
          </cell>
          <cell r="E21" t="str">
            <v>KR 18P 62A 42 SUR MJ</v>
          </cell>
          <cell r="F21" t="str">
            <v>KR 18P 62A 42 SUR</v>
          </cell>
          <cell r="G21">
            <v>2521072004</v>
          </cell>
          <cell r="H21" t="str">
            <v>C</v>
          </cell>
          <cell r="I21">
            <v>20309046</v>
          </cell>
          <cell r="J21" t="str">
            <v>GRACIELA ROSAS</v>
          </cell>
          <cell r="K21" t="str">
            <v>CIUDAD BOLIVAR - CABLE</v>
          </cell>
          <cell r="L21" t="str">
            <v>JALISCO</v>
          </cell>
          <cell r="M21" t="str">
            <v>CIUDAD BOLIVAR</v>
          </cell>
          <cell r="N21" t="str">
            <v>LUCERO</v>
          </cell>
          <cell r="O21" t="str">
            <v>ALTOS DE JALISCO</v>
          </cell>
          <cell r="P21" t="str">
            <v>ALTOS DE JALISCO</v>
          </cell>
          <cell r="Q21" t="str">
            <v>No Propiedad Horizontal</v>
          </cell>
          <cell r="R21" t="str">
            <v>6-mar.-2019</v>
          </cell>
          <cell r="S21" t="str">
            <v>GRACIELA ROSAS DE CASTILLO</v>
          </cell>
          <cell r="T21" t="str">
            <v>3124990539/3016908390</v>
          </cell>
          <cell r="U21" t="str">
            <v>SI</v>
          </cell>
          <cell r="V21" t="str">
            <v>GRACIELA CASTILLO HIJO 3016908390 ACUENTE DE LA MADRE ADULTO MAYOR DE 90 AÑOS. PROYECTA ACABADOS COMPLETOS, COBERTURA Y LA POSIBILIDAD DE UN SEGUNDO PISO POR LO MENOS LA PLANCHA.</v>
          </cell>
        </row>
        <row r="22">
          <cell r="A22" t="str">
            <v>AAA0023KOEP</v>
          </cell>
          <cell r="B22" t="str">
            <v>MVJA_3226</v>
          </cell>
          <cell r="C22" t="str">
            <v>AAA0023KOEP</v>
          </cell>
          <cell r="D22" t="str">
            <v>050S00000000</v>
          </cell>
          <cell r="E22" t="str">
            <v>KR 18P BIS A 61A 64 SUR MJ</v>
          </cell>
          <cell r="F22" t="str">
            <v>KR 18P BIS A 61A 64 SUR</v>
          </cell>
          <cell r="G22">
            <v>2521017006</v>
          </cell>
          <cell r="H22" t="str">
            <v>C</v>
          </cell>
          <cell r="I22">
            <v>41896063</v>
          </cell>
          <cell r="J22" t="str">
            <v>CARMEN ROSA ACUNA PEREZ</v>
          </cell>
          <cell r="K22" t="str">
            <v>CIUDAD BOLIVAR - CABLE</v>
          </cell>
          <cell r="L22" t="str">
            <v>JALISCO</v>
          </cell>
          <cell r="M22" t="str">
            <v>CIUDAD BOLIVAR</v>
          </cell>
          <cell r="N22" t="str">
            <v>LUCERO</v>
          </cell>
          <cell r="O22" t="str">
            <v>ALTOS DE JALISCO</v>
          </cell>
          <cell r="P22" t="str">
            <v>ALTOS DE JALISCO</v>
          </cell>
          <cell r="Q22" t="str">
            <v>No Propiedad Horizontal</v>
          </cell>
          <cell r="R22" t="str">
            <v>20-mar.-2019</v>
          </cell>
          <cell r="S22" t="str">
            <v>CARMEN ROSA ACUÑA PEREZ</v>
          </cell>
          <cell r="T22" t="str">
            <v>7902157-3504705106</v>
          </cell>
          <cell r="V22" t="str">
            <v>TELÉFONO FIJO DAÑADO Y AL NÚMERO DE CELULAR NO CONTESTAN</v>
          </cell>
        </row>
        <row r="23">
          <cell r="A23" t="str">
            <v>AAA0023MTFT</v>
          </cell>
          <cell r="B23" t="str">
            <v>MVJA_3227</v>
          </cell>
          <cell r="C23" t="str">
            <v>AAA0023MTFT</v>
          </cell>
          <cell r="D23" t="str">
            <v>050S00000000</v>
          </cell>
          <cell r="E23" t="str">
            <v>KR 18P BIS A 61A 65 SUR MJ</v>
          </cell>
          <cell r="F23" t="str">
            <v>KR 18P BIS A 61A 65 SUR</v>
          </cell>
          <cell r="G23">
            <v>2521079019</v>
          </cell>
          <cell r="H23" t="str">
            <v>C</v>
          </cell>
          <cell r="I23">
            <v>80242874</v>
          </cell>
          <cell r="J23" t="str">
            <v>JORGE ENRIQUE LANCHEROS RENGIFO</v>
          </cell>
          <cell r="K23" t="str">
            <v>CIUDAD BOLIVAR - CABLE</v>
          </cell>
          <cell r="L23" t="str">
            <v>JALISCO</v>
          </cell>
          <cell r="M23" t="str">
            <v>CIUDAD BOLIVAR</v>
          </cell>
          <cell r="N23" t="str">
            <v>LUCERO</v>
          </cell>
          <cell r="O23" t="str">
            <v>ALTOS DE JALISCO</v>
          </cell>
          <cell r="P23" t="str">
            <v>ALTOS DE JALISCO</v>
          </cell>
          <cell r="Q23" t="str">
            <v>No Propiedad Horizontal</v>
          </cell>
          <cell r="R23" t="str">
            <v>20-mar.-2019</v>
          </cell>
          <cell r="S23" t="str">
            <v>JORGE ENRIQUE LANCHEROS RENGIFO</v>
          </cell>
          <cell r="T23" t="str">
            <v>3122929072/3224480172</v>
          </cell>
          <cell r="U23" t="str">
            <v>SI</v>
          </cell>
          <cell r="V23" t="str">
            <v>MARTHA JANETH SIERRA CÓNYUGE. SOLICITA POSIBILIDAD DE UN 2 PISO, PREDIO EN OBRA NEGRA SOLICITA ACABADOS COMPLETOS.</v>
          </cell>
        </row>
        <row r="24">
          <cell r="A24" t="str">
            <v>AAA0023MTHY</v>
          </cell>
          <cell r="B24" t="str">
            <v>MVJA_3228</v>
          </cell>
          <cell r="C24" t="str">
            <v>AAA0023MTHY</v>
          </cell>
          <cell r="D24" t="str">
            <v>050S00000000</v>
          </cell>
          <cell r="E24" t="str">
            <v>KR 18P BIS A 61A 75 SUR MJ</v>
          </cell>
          <cell r="F24" t="str">
            <v>KR 18P BIS A 61A 75 SUR</v>
          </cell>
          <cell r="G24">
            <v>2521079020</v>
          </cell>
          <cell r="H24" t="str">
            <v>C</v>
          </cell>
          <cell r="I24">
            <v>20186615</v>
          </cell>
          <cell r="J24" t="str">
            <v>CARMEN ROSA RONDEROS</v>
          </cell>
          <cell r="K24" t="str">
            <v>CIUDAD BOLIVAR - CABLE</v>
          </cell>
          <cell r="L24" t="str">
            <v>JALISCO</v>
          </cell>
          <cell r="M24" t="str">
            <v>CIUDAD BOLIVAR</v>
          </cell>
          <cell r="N24" t="str">
            <v>LUCERO</v>
          </cell>
          <cell r="O24" t="str">
            <v>ALTOS DE JALISCO</v>
          </cell>
          <cell r="P24" t="str">
            <v>ALTOS DE JALISCO</v>
          </cell>
          <cell r="Q24" t="str">
            <v>No Propiedad Horizontal</v>
          </cell>
          <cell r="R24" t="str">
            <v>20-mar.-2019</v>
          </cell>
          <cell r="S24" t="str">
            <v>FRANZ GARRY PARRA ROJAS</v>
          </cell>
          <cell r="T24" t="str">
            <v>7163500-3103232500-3122929072</v>
          </cell>
          <cell r="V24" t="str">
            <v>NÚMEROS TELEFÓNICOS ERRADOS</v>
          </cell>
        </row>
        <row r="25">
          <cell r="A25" t="str">
            <v>AAA0023MTXR</v>
          </cell>
          <cell r="B25" t="str">
            <v>MVJA_3235</v>
          </cell>
          <cell r="C25" t="str">
            <v>AAA0023MTXR</v>
          </cell>
          <cell r="D25" t="str">
            <v>050S00000000</v>
          </cell>
          <cell r="E25" t="str">
            <v>KR 18P BIS A 61C 08 SUR MJ</v>
          </cell>
          <cell r="F25" t="str">
            <v>KR 18P BIS A 61C 08 SUR</v>
          </cell>
          <cell r="G25">
            <v>2521081005</v>
          </cell>
          <cell r="H25" t="str">
            <v>C</v>
          </cell>
          <cell r="I25">
            <v>24327182</v>
          </cell>
          <cell r="J25" t="str">
            <v>FLOR ALBA BUCURU HERRARDA</v>
          </cell>
          <cell r="K25" t="str">
            <v>CIUDAD BOLIVAR - CABLE</v>
          </cell>
          <cell r="L25" t="str">
            <v>JALISCO</v>
          </cell>
          <cell r="M25" t="str">
            <v>CIUDAD BOLIVAR</v>
          </cell>
          <cell r="N25" t="str">
            <v>LUCERO</v>
          </cell>
          <cell r="O25" t="str">
            <v>ALTOS DE JALISCO</v>
          </cell>
          <cell r="P25" t="str">
            <v>ALTOS DE JALISCO</v>
          </cell>
          <cell r="Q25" t="str">
            <v>No Propiedad Horizontal</v>
          </cell>
          <cell r="R25" t="str">
            <v>20-mar.-2019</v>
          </cell>
          <cell r="S25" t="str">
            <v>FLOR ALBA BUCURU HERRADA</v>
          </cell>
          <cell r="T25" t="str">
            <v>7903471-3208235119</v>
          </cell>
          <cell r="V25" t="str">
            <v>LA PROPIETARIA NO SE ENCONTRABA EN EL PREDIO, RECIBIÓ LA LLAMADA DANIEL VALENCIA HIJO, DEVUELVAN LA LLAMADA</v>
          </cell>
        </row>
        <row r="26">
          <cell r="A26" t="str">
            <v>AAA0023MSOM</v>
          </cell>
          <cell r="B26" t="str">
            <v>MVJA_3285</v>
          </cell>
          <cell r="C26" t="str">
            <v>AAA0023MSOM</v>
          </cell>
          <cell r="D26" t="str">
            <v>050S40477419</v>
          </cell>
          <cell r="E26" t="str">
            <v>KR 18P BIS B 61A 84 SUR</v>
          </cell>
          <cell r="F26" t="str">
            <v>KR 18K 60A 84 SUR</v>
          </cell>
          <cell r="G26">
            <v>2521079004</v>
          </cell>
          <cell r="H26" t="str">
            <v>C</v>
          </cell>
          <cell r="I26">
            <v>79057134</v>
          </cell>
          <cell r="J26" t="str">
            <v>LUIS ALFREDO CASTRO MENJURA</v>
          </cell>
          <cell r="K26" t="str">
            <v>CIUDAD BOLIVAR - CABLE</v>
          </cell>
          <cell r="L26" t="str">
            <v>JALISCO</v>
          </cell>
          <cell r="M26" t="str">
            <v>CIUDAD BOLIVAR</v>
          </cell>
          <cell r="N26" t="str">
            <v>LUCERO</v>
          </cell>
          <cell r="O26" t="str">
            <v>ALTOS DE JALISCO</v>
          </cell>
          <cell r="P26" t="str">
            <v>ALTOS DE JALISCO</v>
          </cell>
          <cell r="Q26" t="str">
            <v>No Propiedad Horizontal</v>
          </cell>
          <cell r="R26" t="str">
            <v>20-mar.-2019</v>
          </cell>
          <cell r="S26" t="str">
            <v>LUIS ALFREDO CASTRO MENJURA</v>
          </cell>
          <cell r="T26" t="str">
            <v>7914917-3059294426</v>
          </cell>
          <cell r="V26" t="str">
            <v>NÚMERO FIJO NO SE ENCUENTRA EN SERVICIO Y EL # DE CEL ERRADO</v>
          </cell>
        </row>
        <row r="27">
          <cell r="A27" t="str">
            <v>AAA0023LZUH</v>
          </cell>
          <cell r="B27" t="str">
            <v>MVJA_3286</v>
          </cell>
          <cell r="C27" t="str">
            <v>AAA0023LZUH</v>
          </cell>
          <cell r="D27" t="str">
            <v>050S00099345</v>
          </cell>
          <cell r="E27" t="str">
            <v>KR 18P BIS B 61A 89 SUR</v>
          </cell>
          <cell r="F27" t="str">
            <v>KR 18K 60A 89 SUR</v>
          </cell>
          <cell r="G27">
            <v>2521058001</v>
          </cell>
          <cell r="H27" t="str">
            <v>C</v>
          </cell>
          <cell r="I27">
            <v>41391507</v>
          </cell>
          <cell r="J27" t="str">
            <v>ISAURA GUIERREZ GUTIEREZ</v>
          </cell>
          <cell r="K27" t="str">
            <v>CIUDAD BOLIVAR - CABLE</v>
          </cell>
          <cell r="L27" t="str">
            <v>JALISCO</v>
          </cell>
          <cell r="M27" t="str">
            <v>CIUDAD BOLIVAR</v>
          </cell>
          <cell r="N27" t="str">
            <v>LUCERO</v>
          </cell>
          <cell r="O27" t="str">
            <v>ALTOS DE JALISCO</v>
          </cell>
          <cell r="P27" t="str">
            <v>ALTOS DE JALISCO</v>
          </cell>
          <cell r="Q27" t="str">
            <v>No Propiedad Horizontal</v>
          </cell>
          <cell r="R27" t="str">
            <v>27-mar.-2019</v>
          </cell>
          <cell r="S27" t="str">
            <v>ISAURA GUTIERREZ GUTIERREZ</v>
          </cell>
          <cell r="T27" t="str">
            <v>7664890/3227082170</v>
          </cell>
          <cell r="U27" t="str">
            <v>SI</v>
          </cell>
          <cell r="V27" t="str">
            <v>EFRAIN FERNANDO HUERTAS ACUDIENTE MADRE. MEJORAMIENTO EN ACABADOS Y ESTRUCTURA, REFIERE QUE LA CASA ESTA EN DETERIORO.</v>
          </cell>
        </row>
        <row r="28">
          <cell r="A28" t="str">
            <v>AAA0023LXBS</v>
          </cell>
          <cell r="B28" t="str">
            <v>MVJA_3293</v>
          </cell>
          <cell r="C28" t="str">
            <v>AAA0023LXBS</v>
          </cell>
          <cell r="D28" t="str">
            <v>050S00068241</v>
          </cell>
          <cell r="E28" t="str">
            <v>KR 18P BIS B 61C 11 SUR</v>
          </cell>
          <cell r="F28" t="str">
            <v>KR 18K 61A 15 SUR</v>
          </cell>
          <cell r="G28">
            <v>2521055019</v>
          </cell>
          <cell r="H28" t="str">
            <v>C</v>
          </cell>
          <cell r="I28">
            <v>17138440</v>
          </cell>
          <cell r="J28" t="str">
            <v>ALVARIO SIMBAQUEBA MOYANO</v>
          </cell>
          <cell r="K28" t="str">
            <v>CIUDAD BOLIVAR - CABLE</v>
          </cell>
          <cell r="L28" t="str">
            <v>JALISCO</v>
          </cell>
          <cell r="M28" t="str">
            <v>CIUDAD BOLIVAR</v>
          </cell>
          <cell r="N28" t="str">
            <v>LUCERO</v>
          </cell>
          <cell r="O28" t="str">
            <v>ALTOS DE JALISCO</v>
          </cell>
          <cell r="P28" t="str">
            <v>ALTOS DE JALISCO</v>
          </cell>
          <cell r="Q28" t="str">
            <v>No Propiedad Horizontal</v>
          </cell>
          <cell r="R28" t="str">
            <v>13-mar.-2019</v>
          </cell>
          <cell r="S28" t="str">
            <v>GABRIEL SIMBAQUEVA GONZALEZ</v>
          </cell>
          <cell r="T28" t="str">
            <v>6356767/3123957899</v>
          </cell>
          <cell r="U28" t="str">
            <v>SI</v>
          </cell>
          <cell r="V28" t="str">
            <v>MARIELA SANABRIA CÓNYUGE. ACABADOS COMPLETOS NO TIENE TECHO SOLO TEJA, VIVIENDA DE UN SOLO PISO, SOLICITA LA POSIBILIDAD DE UNA PLANCHA PARA EL SEGUNDO PISO</v>
          </cell>
        </row>
        <row r="29">
          <cell r="A29" t="str">
            <v>AAA0023LSPP</v>
          </cell>
          <cell r="B29" t="str">
            <v>MVJA_3327</v>
          </cell>
          <cell r="C29" t="str">
            <v>AAA0023LSPP</v>
          </cell>
          <cell r="D29" t="str">
            <v>050S00000000</v>
          </cell>
          <cell r="E29" t="str">
            <v>KR 18P BIS B 62A 25 SUR MJ</v>
          </cell>
          <cell r="F29" t="str">
            <v>KR 18P BIS B 62A 25 SUR</v>
          </cell>
          <cell r="G29">
            <v>2521050010</v>
          </cell>
          <cell r="H29" t="str">
            <v>C</v>
          </cell>
          <cell r="I29">
            <v>1000001111</v>
          </cell>
          <cell r="J29" t="str">
            <v>EMMA PEDRAZA PENA</v>
          </cell>
          <cell r="K29" t="str">
            <v>CIUDAD BOLIVAR - CABLE</v>
          </cell>
          <cell r="L29" t="str">
            <v>JALISCO</v>
          </cell>
          <cell r="M29" t="str">
            <v>CIUDAD BOLIVAR</v>
          </cell>
          <cell r="N29" t="str">
            <v>LUCERO</v>
          </cell>
          <cell r="O29" t="str">
            <v>ALTOS DE JALISCO</v>
          </cell>
          <cell r="P29" t="str">
            <v>ALTOS DE JALISCO</v>
          </cell>
          <cell r="Q29" t="str">
            <v>No Propiedad Horizontal</v>
          </cell>
          <cell r="R29" t="str">
            <v>13-mar.-2019</v>
          </cell>
          <cell r="S29" t="str">
            <v>MARTA YADIRA RAMIREZ SUAREZ</v>
          </cell>
          <cell r="T29" t="str">
            <v>3125939860-3115103155</v>
          </cell>
          <cell r="U29" t="str">
            <v>SI</v>
          </cell>
          <cell r="V29" t="str">
            <v>PREDIO EN OBRA NEGRA, SOLICITO CRÉDITO DE LIBRE INVERSIÓN CON CODENSA LE HA METIDO ARREGLOS MENORES EN PISOS Y TECHOS. SOLICITA ACABADOS COMPLETOS Y LA POSIBILIDAD DE UNA PLANCHA PARA EL SEGUNDO PISO. QUERÍA INSTAURAR TUTELA POR LA DEMORA EN EL PROCESO Y POR LA DEUDA ADQUIRIDA PARTICULARMENTE PARA LOS ARREGLOS QUE LE HA METIDO AL PREDIO</v>
          </cell>
        </row>
        <row r="30">
          <cell r="A30" t="str">
            <v>AAA0023LSRU</v>
          </cell>
          <cell r="B30" t="str">
            <v>MVJA_3328</v>
          </cell>
          <cell r="C30" t="str">
            <v>AAA0023LSRU</v>
          </cell>
          <cell r="D30" t="str">
            <v>050S00000000</v>
          </cell>
          <cell r="E30" t="str">
            <v>KR 18P BIS B 62A 31 SUR MJ</v>
          </cell>
          <cell r="F30" t="str">
            <v>KR 18P BIS B 62A 31 SUR</v>
          </cell>
          <cell r="G30">
            <v>2521050011</v>
          </cell>
          <cell r="H30" t="str">
            <v>C</v>
          </cell>
          <cell r="I30">
            <v>26618310</v>
          </cell>
          <cell r="J30" t="str">
            <v>AURA MARIA ZAPATA HERNANDEZ</v>
          </cell>
          <cell r="K30" t="str">
            <v>CIUDAD BOLIVAR - CABLE</v>
          </cell>
          <cell r="L30" t="str">
            <v>JALISCO</v>
          </cell>
          <cell r="M30" t="str">
            <v>CIUDAD BOLIVAR</v>
          </cell>
          <cell r="N30" t="str">
            <v>LUCERO</v>
          </cell>
          <cell r="O30" t="str">
            <v>ALTOS DE JALISCO</v>
          </cell>
          <cell r="P30" t="str">
            <v>ALTOS DE JALISCO</v>
          </cell>
          <cell r="Q30" t="str">
            <v>No Propiedad Horizontal</v>
          </cell>
          <cell r="R30" t="str">
            <v>29-mar.-2019</v>
          </cell>
          <cell r="S30" t="str">
            <v>ISRAEL ANTONIO CABRERA ZAPATA</v>
          </cell>
          <cell r="T30" t="str">
            <v>3223868373 - 32195996201</v>
          </cell>
          <cell r="V30" t="str">
            <v>CORREO DE VOZ</v>
          </cell>
        </row>
        <row r="31">
          <cell r="A31" t="str">
            <v>AAA0023KUNX</v>
          </cell>
          <cell r="B31" t="str">
            <v>MVJA_3462</v>
          </cell>
          <cell r="C31" t="str">
            <v>AAA0023KUNX</v>
          </cell>
          <cell r="D31" t="str">
            <v>050S40258799</v>
          </cell>
          <cell r="E31" t="str">
            <v>KR 18R 61 57 SUR</v>
          </cell>
          <cell r="F31" t="str">
            <v>KR 18R 61 57 SUR</v>
          </cell>
          <cell r="G31">
            <v>2521025057</v>
          </cell>
          <cell r="H31" t="str">
            <v>C</v>
          </cell>
          <cell r="I31">
            <v>51623313</v>
          </cell>
          <cell r="J31" t="str">
            <v>REINALDA GAMBOA</v>
          </cell>
          <cell r="K31" t="str">
            <v>CIUDAD BOLIVAR - CABLE</v>
          </cell>
          <cell r="L31" t="str">
            <v>JALISCO</v>
          </cell>
          <cell r="M31" t="str">
            <v>CIUDAD BOLIVAR</v>
          </cell>
          <cell r="N31" t="str">
            <v>LUCERO</v>
          </cell>
          <cell r="O31" t="str">
            <v>ALTOS DE JALISCO</v>
          </cell>
          <cell r="P31" t="str">
            <v>ALTOS DE JALISCO</v>
          </cell>
          <cell r="Q31" t="str">
            <v>No Propiedad Horizontal</v>
          </cell>
          <cell r="R31" t="str">
            <v>8-abr.-2019</v>
          </cell>
          <cell r="S31" t="str">
            <v>REINALDA GAMBOA</v>
          </cell>
          <cell r="T31" t="str">
            <v>3214231294/3004544570/3166221285</v>
          </cell>
          <cell r="U31" t="str">
            <v>SI</v>
          </cell>
          <cell r="V31" t="str">
            <v>SOLICITA POSIBILIDAD DE UNA PLANCHA PARA EL SEGUNDO PISO Y POSIBILIDAD DE ACABADOS, PERO LE INTERESA MUCHO UNA PLANCHA ASI SEA UNA PARTE. ACTUALIZA NÚMERO: 3464192/3197103549</v>
          </cell>
        </row>
        <row r="32">
          <cell r="A32" t="str">
            <v>AAA0023KTAF</v>
          </cell>
          <cell r="B32" t="str">
            <v>MVJA_3566</v>
          </cell>
          <cell r="C32" t="str">
            <v>AAA0023KTAF</v>
          </cell>
          <cell r="D32" t="str">
            <v>050S00419345</v>
          </cell>
          <cell r="E32" t="str">
            <v>KR 18T 61 30 SUR</v>
          </cell>
          <cell r="F32" t="str">
            <v>TV 19 60B 16S</v>
          </cell>
          <cell r="G32">
            <v>2521025024</v>
          </cell>
          <cell r="H32" t="str">
            <v>C</v>
          </cell>
          <cell r="I32">
            <v>1033765141</v>
          </cell>
          <cell r="J32" t="str">
            <v>WILMER SNEYDER SAMANIEGO GARZON</v>
          </cell>
          <cell r="K32" t="str">
            <v>CIUDAD BOLIVAR - CABLE</v>
          </cell>
          <cell r="L32" t="str">
            <v>JALISCO</v>
          </cell>
          <cell r="M32" t="str">
            <v>CIUDAD BOLIVAR</v>
          </cell>
          <cell r="N32" t="str">
            <v>LUCERO</v>
          </cell>
          <cell r="O32" t="str">
            <v>ALTOS DE JALISCO</v>
          </cell>
          <cell r="P32" t="str">
            <v>ALTOS DE JALISCO</v>
          </cell>
          <cell r="Q32" t="str">
            <v>No Propiedad Horizontal</v>
          </cell>
          <cell r="R32" t="str">
            <v>20-mar.-2019</v>
          </cell>
          <cell r="S32" t="str">
            <v>WILMER SNEYDER SAMANIEGO GARZON</v>
          </cell>
          <cell r="T32" t="str">
            <v>2365762-3043907829</v>
          </cell>
          <cell r="V32" t="str">
            <v>NÚMEROS TELEFÓNICOS ERRADOS</v>
          </cell>
        </row>
        <row r="33">
          <cell r="A33" t="str">
            <v>AAA0244SORU</v>
          </cell>
          <cell r="B33" t="str">
            <v>MVJA_4290</v>
          </cell>
          <cell r="C33" t="str">
            <v>AAA0244SORU</v>
          </cell>
          <cell r="D33" t="str">
            <v>050S40669154</v>
          </cell>
          <cell r="E33" t="str">
            <v>TV 18Q BIS 61B 40 SUR</v>
          </cell>
          <cell r="F33" t="str">
            <v>SIN DIRECCION ANT</v>
          </cell>
          <cell r="G33">
            <v>2521016003</v>
          </cell>
          <cell r="H33" t="str">
            <v>C</v>
          </cell>
          <cell r="I33">
            <v>39619653</v>
          </cell>
          <cell r="J33" t="str">
            <v>BLANCA YANET SABOGAL ARDILA</v>
          </cell>
          <cell r="K33" t="str">
            <v>CIUDAD BOLIVAR - CABLE</v>
          </cell>
          <cell r="L33" t="str">
            <v>JALISCO</v>
          </cell>
          <cell r="M33" t="str">
            <v>CIUDAD BOLIVAR</v>
          </cell>
          <cell r="N33" t="str">
            <v>LUCERO</v>
          </cell>
          <cell r="O33" t="str">
            <v>ALTOS DE JALISCO</v>
          </cell>
          <cell r="P33" t="str">
            <v>ALTOS DE JALISCO</v>
          </cell>
          <cell r="Q33" t="str">
            <v>No Propiedad Horizontal</v>
          </cell>
          <cell r="R33" t="str">
            <v>22-mar.-2019</v>
          </cell>
          <cell r="S33" t="str">
            <v>BLANCA YANET SABOGAL ARDILA</v>
          </cell>
          <cell r="T33" t="str">
            <v>3166488202/3227521819</v>
          </cell>
          <cell r="U33" t="str">
            <v>SI</v>
          </cell>
          <cell r="V33" t="str">
            <v>SOLICITA POSIBILIDAD DE UNA PLANCHA PARA EL SEGUNDO PISO Y POSIBILIDAD DE ACABADOS, PERO LE INTERESA MUCHO UNA PLANCHA ASI SEA UNA PARTE. PROYECTA PARA RENTA EN CUANTO NO TIENE UN ONGRSO ECONÓMICO ESTABLE Y POR LA EDAD YA LE ES DIFICL ESA PARTE LABORAL</v>
          </cell>
        </row>
        <row r="34">
          <cell r="A34" t="str">
            <v>AAA0244SMPP</v>
          </cell>
          <cell r="B34" t="str">
            <v>MVJA_4299</v>
          </cell>
          <cell r="C34" t="str">
            <v>AAA0244SMPP</v>
          </cell>
          <cell r="D34" t="str">
            <v>050S40669172</v>
          </cell>
          <cell r="E34" t="str">
            <v>TV 18Q BIS A 61A 13 SUR</v>
          </cell>
          <cell r="F34" t="str">
            <v>TV 18Q BIS A 61A 13 SUR</v>
          </cell>
          <cell r="G34">
            <v>2521001031</v>
          </cell>
          <cell r="H34" t="str">
            <v>C</v>
          </cell>
          <cell r="I34">
            <v>41400338</v>
          </cell>
          <cell r="J34" t="str">
            <v>DORA CECILIA ACOSTA CASTAÐEDA</v>
          </cell>
          <cell r="K34" t="str">
            <v>CIUDAD BOLIVAR - CABLE</v>
          </cell>
          <cell r="L34" t="str">
            <v>JALISCO</v>
          </cell>
          <cell r="M34" t="str">
            <v>CIUDAD BOLIVAR</v>
          </cell>
          <cell r="N34" t="str">
            <v>LUCERO</v>
          </cell>
          <cell r="O34" t="str">
            <v>ALTOS DE JALISCO</v>
          </cell>
          <cell r="P34" t="str">
            <v>ALTOS DE JALISCO</v>
          </cell>
          <cell r="Q34" t="str">
            <v>No Propiedad Horizontal</v>
          </cell>
          <cell r="R34" t="str">
            <v>29-mar.-2019</v>
          </cell>
          <cell r="S34" t="str">
            <v>DORA CECILIA ACOSTA CASTAÑEDA</v>
          </cell>
          <cell r="T34" t="str">
            <v>3138290512 - 7914105</v>
          </cell>
          <cell r="V34" t="str">
            <v>NO CONTESTAN EL CEL Y EL FIJO NO ESTA INSTALADO</v>
          </cell>
        </row>
        <row r="35">
          <cell r="A35" t="str">
            <v>AAA0244DXHY</v>
          </cell>
          <cell r="B35" t="str">
            <v>MVJA_4324</v>
          </cell>
          <cell r="C35" t="str">
            <v>AAA0244DXHY</v>
          </cell>
          <cell r="D35" t="str">
            <v>050S40669391</v>
          </cell>
          <cell r="E35" t="str">
            <v>TV 18Q BIS B 61B 63 SUR</v>
          </cell>
          <cell r="F35" t="str">
            <v>SIN DIRECCION ANT</v>
          </cell>
          <cell r="G35">
            <v>2521013012</v>
          </cell>
          <cell r="H35" t="str">
            <v>C</v>
          </cell>
          <cell r="I35">
            <v>19184847</v>
          </cell>
          <cell r="J35" t="str">
            <v>JOSE JOAQUIN OSPINA</v>
          </cell>
          <cell r="K35" t="str">
            <v>CIUDAD BOLIVAR - CABLE</v>
          </cell>
          <cell r="L35" t="str">
            <v>JALISCO</v>
          </cell>
          <cell r="M35" t="str">
            <v>CIUDAD BOLIVAR</v>
          </cell>
          <cell r="N35" t="str">
            <v>LUCERO</v>
          </cell>
          <cell r="O35" t="str">
            <v>ALTOS DE JALISCO</v>
          </cell>
          <cell r="P35" t="str">
            <v>ALTOS DE JALISCO</v>
          </cell>
          <cell r="Q35" t="str">
            <v>No Propiedad Horizontal</v>
          </cell>
          <cell r="R35" t="str">
            <v>20-mar.-2019</v>
          </cell>
          <cell r="S35" t="str">
            <v>JOSE JOAQUIN OSPINA</v>
          </cell>
          <cell r="T35" t="str">
            <v>7656587/3222549100</v>
          </cell>
          <cell r="U35" t="str">
            <v>SI</v>
          </cell>
          <cell r="V35" t="str">
            <v>VIVIENDA DE 3 PISOS LUZ MARINA ESPINOZA CÓNYUGE PREDIO EN GRIS SOLICITA ACABADOS COMPLETOS</v>
          </cell>
        </row>
        <row r="36">
          <cell r="A36" t="str">
            <v>AAA0023KMHK</v>
          </cell>
          <cell r="B36" t="str">
            <v>MVJA_4328</v>
          </cell>
          <cell r="C36" t="str">
            <v>AAA0023KMHK</v>
          </cell>
          <cell r="D36" t="str">
            <v>050S00000000</v>
          </cell>
          <cell r="E36" t="str">
            <v>TV 18Q BIS B 61B 76 SUR</v>
          </cell>
          <cell r="F36" t="str">
            <v>TV 18Q BIS B 61B 76 SUR</v>
          </cell>
          <cell r="G36">
            <v>2521014002</v>
          </cell>
          <cell r="H36" t="str">
            <v>C</v>
          </cell>
          <cell r="I36">
            <v>51971811</v>
          </cell>
          <cell r="J36" t="str">
            <v>SOR MARIA GOMEZ NARANJO</v>
          </cell>
          <cell r="K36" t="str">
            <v>CIUDAD BOLIVAR - CABLE</v>
          </cell>
          <cell r="L36" t="str">
            <v>JALISCO</v>
          </cell>
          <cell r="M36" t="str">
            <v>CIUDAD BOLIVAR</v>
          </cell>
          <cell r="N36" t="str">
            <v>LUCERO</v>
          </cell>
          <cell r="O36" t="str">
            <v>ALTOS DE JALISCO</v>
          </cell>
          <cell r="P36" t="str">
            <v>ALTOS DE JALISCO</v>
          </cell>
          <cell r="Q36" t="str">
            <v>No Propiedad Horizontal</v>
          </cell>
          <cell r="R36" t="str">
            <v>20-mar.-2019</v>
          </cell>
          <cell r="S36" t="str">
            <v>SOR MARIA GOMEZ NARANJO</v>
          </cell>
          <cell r="T36" t="str">
            <v>NO TIENE</v>
          </cell>
          <cell r="V36" t="str">
            <v>SIN NÚMERO TELEFÓNICO</v>
          </cell>
        </row>
        <row r="37">
          <cell r="A37" t="str">
            <v>AAA0023NHCN</v>
          </cell>
          <cell r="B37" t="str">
            <v>MVJA_4354</v>
          </cell>
          <cell r="C37" t="str">
            <v>AAA0023NHCN</v>
          </cell>
          <cell r="D37" t="str">
            <v>050S40384748</v>
          </cell>
          <cell r="E37" t="str">
            <v>TV 18Q BIS D 61B 52 SUR</v>
          </cell>
          <cell r="F37" t="str">
            <v>DG 61C SUR 18L 64</v>
          </cell>
          <cell r="G37">
            <v>2521099011</v>
          </cell>
          <cell r="H37" t="str">
            <v>C</v>
          </cell>
          <cell r="I37">
            <v>26615414</v>
          </cell>
          <cell r="J37" t="str">
            <v>ALICIA ALMARIO NUNEZ</v>
          </cell>
          <cell r="K37" t="str">
            <v>CIUDAD BOLIVAR - CABLE</v>
          </cell>
          <cell r="L37" t="str">
            <v>JALISCO</v>
          </cell>
          <cell r="M37" t="str">
            <v>CIUDAD BOLIVAR</v>
          </cell>
          <cell r="N37" t="str">
            <v>LUCERO</v>
          </cell>
          <cell r="O37" t="str">
            <v>ALTOS DE JALISCO</v>
          </cell>
          <cell r="P37" t="str">
            <v>ALTOS DE JALISCO</v>
          </cell>
          <cell r="Q37" t="str">
            <v>No Propiedad Horizontal</v>
          </cell>
          <cell r="R37" t="str">
            <v>20-mar.-2019</v>
          </cell>
          <cell r="S37" t="str">
            <v>ALICIA ALMARIO NUNEZ</v>
          </cell>
          <cell r="T37">
            <v>3115818736</v>
          </cell>
          <cell r="V37" t="str">
            <v>NO contestan .. volver a llamar</v>
          </cell>
          <cell r="W37" t="str">
            <v>MÓNICA PISSO - Ing. Civil</v>
          </cell>
        </row>
        <row r="38">
          <cell r="A38" t="str">
            <v>AAA0023MDBR</v>
          </cell>
          <cell r="B38" t="str">
            <v>MVJA_0277</v>
          </cell>
          <cell r="C38" t="str">
            <v>AAA0023MDBR</v>
          </cell>
          <cell r="D38" t="str">
            <v>050S01116988</v>
          </cell>
          <cell r="E38" t="str">
            <v>CL 61D SUR 18R 54</v>
          </cell>
          <cell r="F38" t="str">
            <v>CL 61D SUR 18L 32</v>
          </cell>
          <cell r="G38">
            <v>2521065003</v>
          </cell>
          <cell r="H38" t="str">
            <v>C</v>
          </cell>
          <cell r="I38">
            <v>24725246</v>
          </cell>
          <cell r="J38" t="str">
            <v>DIOSELINA FLOREZ MONTES</v>
          </cell>
          <cell r="K38" t="str">
            <v>CIUDAD BOLIVAR - CABLE</v>
          </cell>
          <cell r="L38" t="str">
            <v>JALISCO</v>
          </cell>
          <cell r="M38" t="str">
            <v>CIUDAD BOLIVAR</v>
          </cell>
          <cell r="N38" t="str">
            <v>LUCERO</v>
          </cell>
          <cell r="O38" t="str">
            <v>BARRIO GIBRALTAR I Y II</v>
          </cell>
          <cell r="P38" t="str">
            <v>BARRIO GIBRALTAR I Y II</v>
          </cell>
          <cell r="Q38" t="str">
            <v>No Propiedad Horizontal</v>
          </cell>
          <cell r="R38" t="str">
            <v>5-abr.-2019</v>
          </cell>
          <cell r="S38" t="str">
            <v>DIOSELINA FLOREZ MONTES</v>
          </cell>
          <cell r="T38" t="str">
            <v>313439790/ 3112731257</v>
          </cell>
          <cell r="V38" t="str">
            <v>Suena apagado.... Volver a llamar</v>
          </cell>
        </row>
        <row r="39">
          <cell r="A39" t="str">
            <v>AAA0027RBCN</v>
          </cell>
          <cell r="B39" t="str">
            <v>MVJA_0810</v>
          </cell>
          <cell r="C39" t="str">
            <v>AAA0027RBCN</v>
          </cell>
          <cell r="D39" t="str">
            <v>050S01117144</v>
          </cell>
          <cell r="E39" t="str">
            <v>CL 63 SUR 18R 11</v>
          </cell>
          <cell r="F39" t="str">
            <v>CL 63 SUR 18Q 05</v>
          </cell>
          <cell r="G39">
            <v>2554018002</v>
          </cell>
          <cell r="H39" t="str">
            <v>C</v>
          </cell>
          <cell r="I39">
            <v>51624418</v>
          </cell>
          <cell r="J39" t="str">
            <v>YANAIRA ORTEGA DELGADO</v>
          </cell>
          <cell r="K39" t="str">
            <v>CIUDAD BOLIVAR - CABLE</v>
          </cell>
          <cell r="L39" t="str">
            <v>JALISCO</v>
          </cell>
          <cell r="M39" t="str">
            <v>CIUDAD BOLIVAR</v>
          </cell>
          <cell r="N39" t="str">
            <v>LUCERO</v>
          </cell>
          <cell r="O39" t="str">
            <v>BARRIO GIBRALTAR I Y II</v>
          </cell>
          <cell r="P39" t="str">
            <v>BARRIO GIBRALTAR I Y II</v>
          </cell>
          <cell r="Q39" t="str">
            <v>No Propiedad Horizontal</v>
          </cell>
          <cell r="R39" t="str">
            <v>15-mar.-2019</v>
          </cell>
          <cell r="S39" t="str">
            <v>YANAIRA ORTEGA DELGADO</v>
          </cell>
          <cell r="T39" t="str">
            <v>3192925629-3192771801</v>
          </cell>
          <cell r="U39" t="str">
            <v>SI</v>
          </cell>
          <cell r="V39" t="str">
            <v>si sigue interesada en seguir con el proceso...</v>
          </cell>
        </row>
        <row r="40">
          <cell r="A40" t="str">
            <v>AAA0027RBTD</v>
          </cell>
          <cell r="B40" t="str">
            <v>MVJA_0853</v>
          </cell>
          <cell r="C40" t="str">
            <v>AAA0027RBTD</v>
          </cell>
          <cell r="D40" t="str">
            <v>050S01117012</v>
          </cell>
          <cell r="E40" t="str">
            <v>CL 63A SUR 18R 13</v>
          </cell>
          <cell r="F40" t="str">
            <v>CL 63A SUR 18Q 13</v>
          </cell>
          <cell r="G40">
            <v>2554019012</v>
          </cell>
          <cell r="H40" t="str">
            <v>C</v>
          </cell>
          <cell r="I40">
            <v>20647583</v>
          </cell>
          <cell r="J40" t="str">
            <v>HERILDA LOZANO LOZANO</v>
          </cell>
          <cell r="K40" t="str">
            <v>CIUDAD BOLIVAR - CABLE</v>
          </cell>
          <cell r="L40" t="str">
            <v>JALISCO</v>
          </cell>
          <cell r="M40" t="str">
            <v>CIUDAD BOLIVAR</v>
          </cell>
          <cell r="N40" t="str">
            <v>LUCERO</v>
          </cell>
          <cell r="O40" t="str">
            <v>BARRIO GIBRALTAR I Y II</v>
          </cell>
          <cell r="P40" t="str">
            <v>BARRIO GIBRALTAR I Y II</v>
          </cell>
          <cell r="Q40" t="str">
            <v>No Propiedad Horizontal</v>
          </cell>
          <cell r="R40" t="str">
            <v>7-sept.-2019</v>
          </cell>
          <cell r="S40" t="str">
            <v>RAFAEL ENRIQUE URIBE LOZANO</v>
          </cell>
          <cell r="T40" t="str">
            <v>3502911629/3209807660/3114603405</v>
          </cell>
          <cell r="U40" t="str">
            <v>SI</v>
          </cell>
          <cell r="V40" t="str">
            <v>si está interesado en seguir con el proceso</v>
          </cell>
        </row>
        <row r="41">
          <cell r="A41" t="str">
            <v>AAA0027SSRJ</v>
          </cell>
          <cell r="B41" t="str">
            <v>MVJA_0907</v>
          </cell>
          <cell r="C41" t="str">
            <v>AAA0027SSRJ</v>
          </cell>
          <cell r="D41" t="str">
            <v>050S01049458</v>
          </cell>
          <cell r="E41" t="str">
            <v>CL 63B SUR 18N 44</v>
          </cell>
          <cell r="F41" t="str">
            <v>CL 63B SUR 18N 44</v>
          </cell>
          <cell r="G41">
            <v>2554084002</v>
          </cell>
          <cell r="H41" t="str">
            <v>C</v>
          </cell>
          <cell r="I41">
            <v>79204609</v>
          </cell>
          <cell r="J41" t="str">
            <v>HERNAN TORO CASTRO</v>
          </cell>
          <cell r="K41" t="str">
            <v>CIUDAD BOLIVAR - CABLE</v>
          </cell>
          <cell r="L41" t="str">
            <v>JALISCO</v>
          </cell>
          <cell r="M41" t="str">
            <v>CIUDAD BOLIVAR</v>
          </cell>
          <cell r="N41" t="str">
            <v>LUCERO</v>
          </cell>
          <cell r="O41" t="str">
            <v>BARRIO GIBRALTAR I Y II</v>
          </cell>
          <cell r="P41" t="str">
            <v>BARRIO GIBRALTAR I Y II</v>
          </cell>
          <cell r="Q41" t="str">
            <v>No Propiedad Horizontal</v>
          </cell>
          <cell r="R41" t="str">
            <v>13-mar.-2019</v>
          </cell>
          <cell r="S41" t="str">
            <v>HERNAN TORO CASTRO</v>
          </cell>
          <cell r="T41" t="str">
            <v>7904428/3203224207</v>
          </cell>
          <cell r="V41" t="str">
            <v>No contesta ... volver a llamar.</v>
          </cell>
        </row>
        <row r="42">
          <cell r="A42" t="str">
            <v>AAA0027STEA</v>
          </cell>
          <cell r="B42" t="str">
            <v>MVJA_0910</v>
          </cell>
          <cell r="C42" t="str">
            <v>AAA0027STEA</v>
          </cell>
          <cell r="D42" t="str">
            <v>050S01117149</v>
          </cell>
          <cell r="E42" t="str">
            <v>CL 63B SUR 18N 78</v>
          </cell>
          <cell r="F42" t="str">
            <v>CL 63B SUR 18N 78</v>
          </cell>
          <cell r="G42">
            <v>2554085002</v>
          </cell>
          <cell r="H42" t="str">
            <v>C</v>
          </cell>
          <cell r="I42">
            <v>8285613</v>
          </cell>
          <cell r="J42" t="str">
            <v>JOSE MOISES SIERRA BEDOYA</v>
          </cell>
          <cell r="K42" t="str">
            <v>CIUDAD BOLIVAR - CABLE</v>
          </cell>
          <cell r="L42" t="str">
            <v>JALISCO</v>
          </cell>
          <cell r="M42" t="str">
            <v>CIUDAD BOLIVAR</v>
          </cell>
          <cell r="N42" t="str">
            <v>LUCERO</v>
          </cell>
          <cell r="O42" t="str">
            <v>BARRIO GIBRALTAR I Y II</v>
          </cell>
          <cell r="P42" t="str">
            <v>BARRIO GIBRALTAR I Y II</v>
          </cell>
          <cell r="Q42" t="str">
            <v>No Propiedad Horizontal</v>
          </cell>
          <cell r="R42" t="str">
            <v>9-may.-2019</v>
          </cell>
          <cell r="S42" t="str">
            <v>JOSE MOISES SIERRA BEDOYA</v>
          </cell>
          <cell r="T42" t="str">
            <v>3125460314-3192476074</v>
          </cell>
          <cell r="U42" t="str">
            <v>SI</v>
          </cell>
          <cell r="V42" t="str">
            <v>si está interesado en seguir en el proceso</v>
          </cell>
        </row>
        <row r="43">
          <cell r="A43" t="str">
            <v>AAA0027SPUZ</v>
          </cell>
          <cell r="B43" t="str">
            <v>MVJA_0917</v>
          </cell>
          <cell r="C43" t="str">
            <v>AAA0027SPUZ</v>
          </cell>
          <cell r="D43" t="str">
            <v>050S01117118</v>
          </cell>
          <cell r="E43" t="str">
            <v>CL 63C SUR 18P 05</v>
          </cell>
          <cell r="F43" t="str">
            <v>CL 63C SUR 18 J 05</v>
          </cell>
          <cell r="G43">
            <v>2554080010</v>
          </cell>
          <cell r="H43" t="str">
            <v>C</v>
          </cell>
          <cell r="I43">
            <v>79604223</v>
          </cell>
          <cell r="J43" t="str">
            <v>ERNESTO TIBANA BLANCO</v>
          </cell>
          <cell r="K43" t="str">
            <v>CIUDAD BOLIVAR - CABLE</v>
          </cell>
          <cell r="L43" t="str">
            <v>JALISCO</v>
          </cell>
          <cell r="M43" t="str">
            <v>CIUDAD BOLIVAR</v>
          </cell>
          <cell r="N43" t="str">
            <v>LUCERO</v>
          </cell>
          <cell r="O43" t="str">
            <v>BARRIO GIBRALTAR I Y II</v>
          </cell>
          <cell r="P43" t="str">
            <v>BARRIO GIBRALTAR I Y II</v>
          </cell>
          <cell r="Q43" t="str">
            <v>No Propiedad Horizontal</v>
          </cell>
          <cell r="R43" t="str">
            <v>20-mar.-2019</v>
          </cell>
          <cell r="S43" t="str">
            <v>ERNESTO TIBANA BLANCO</v>
          </cell>
          <cell r="T43">
            <v>3222349044</v>
          </cell>
          <cell r="V43" t="str">
            <v>No contesta.. volver a llamar</v>
          </cell>
        </row>
        <row r="44">
          <cell r="A44" t="str">
            <v>AAA0027SOXS</v>
          </cell>
          <cell r="B44" t="str">
            <v>MVJA_1028</v>
          </cell>
          <cell r="C44" t="str">
            <v>AAA0027SOXS</v>
          </cell>
          <cell r="D44" t="str">
            <v>050S00000000</v>
          </cell>
          <cell r="E44" t="str">
            <v>CL 63F SUR 18Q 10</v>
          </cell>
          <cell r="F44" t="str">
            <v>CL 63F SUR 18K 10</v>
          </cell>
          <cell r="G44">
            <v>2554076002</v>
          </cell>
          <cell r="H44" t="str">
            <v>C</v>
          </cell>
          <cell r="I44">
            <v>29806057</v>
          </cell>
          <cell r="J44" t="str">
            <v>BLANCA NUBIA MARTINEZ RAMIREZ</v>
          </cell>
          <cell r="K44" t="str">
            <v>CIUDAD BOLIVAR - CABLE</v>
          </cell>
          <cell r="L44" t="str">
            <v>JALISCO</v>
          </cell>
          <cell r="M44" t="str">
            <v>CIUDAD BOLIVAR</v>
          </cell>
          <cell r="N44" t="str">
            <v>LUCERO</v>
          </cell>
          <cell r="O44" t="str">
            <v>BARRIO GIBRALTAR I Y II</v>
          </cell>
          <cell r="P44" t="str">
            <v>BARRIO GIBRALTAR I Y II</v>
          </cell>
          <cell r="Q44" t="str">
            <v>No Propiedad Horizontal</v>
          </cell>
          <cell r="R44" t="str">
            <v>29-mar.-2019</v>
          </cell>
          <cell r="S44" t="str">
            <v>BLANCA NUBIA MARTINEZ RAMIREZ</v>
          </cell>
          <cell r="T44" t="str">
            <v>7160955-3112135326</v>
          </cell>
          <cell r="U44" t="str">
            <v>SI</v>
          </cell>
          <cell r="V44" t="str">
            <v>si está interesada en seguir con el proceso</v>
          </cell>
        </row>
        <row r="45">
          <cell r="A45" t="str">
            <v>AAA0027RHUH</v>
          </cell>
          <cell r="B45" t="str">
            <v>MVJA_3385</v>
          </cell>
          <cell r="C45" t="str">
            <v>AAA0027RHUH</v>
          </cell>
          <cell r="D45" t="str">
            <v>050S01117052</v>
          </cell>
          <cell r="E45" t="str">
            <v>KR 18Q 63A 15 SUR</v>
          </cell>
          <cell r="F45" t="str">
            <v>KR 18K BIS 63A 13 SUR</v>
          </cell>
          <cell r="G45">
            <v>2554028013</v>
          </cell>
          <cell r="H45" t="str">
            <v>C</v>
          </cell>
          <cell r="I45">
            <v>52543977</v>
          </cell>
          <cell r="J45" t="str">
            <v>SONIA JANETH PAEZ</v>
          </cell>
          <cell r="K45" t="str">
            <v>CIUDAD BOLIVAR - CABLE</v>
          </cell>
          <cell r="L45" t="str">
            <v>JALISCO</v>
          </cell>
          <cell r="M45" t="str">
            <v>CIUDAD BOLIVAR</v>
          </cell>
          <cell r="N45" t="str">
            <v>LUCERO</v>
          </cell>
          <cell r="O45" t="str">
            <v>BARRIO GIBRALTAR I Y II</v>
          </cell>
          <cell r="P45" t="str">
            <v>BARRIO GIBRALTAR I Y II</v>
          </cell>
          <cell r="Q45" t="str">
            <v>No Propiedad Horizontal</v>
          </cell>
          <cell r="R45" t="str">
            <v>28-mar.-2019</v>
          </cell>
          <cell r="S45" t="str">
            <v>SONIA JANETH PAEZ</v>
          </cell>
          <cell r="T45" t="str">
            <v>3134042920 - 3124705326</v>
          </cell>
          <cell r="U45" t="str">
            <v>SI</v>
          </cell>
          <cell r="V45" t="str">
            <v>si está interesada en seguir con el proceso</v>
          </cell>
        </row>
        <row r="46">
          <cell r="A46" t="str">
            <v>AAA0027SUKC</v>
          </cell>
          <cell r="B46" t="str">
            <v>MVJA_3399</v>
          </cell>
          <cell r="C46" t="str">
            <v>AAA0027SUKC</v>
          </cell>
          <cell r="D46" t="str">
            <v>050S01117109</v>
          </cell>
          <cell r="E46" t="str">
            <v>KR 18Q 63D 18 SUR</v>
          </cell>
          <cell r="F46" t="str">
            <v>KR 18K BIS 63D 18 SUR</v>
          </cell>
          <cell r="G46">
            <v>2554087002</v>
          </cell>
          <cell r="H46" t="str">
            <v>C</v>
          </cell>
          <cell r="I46">
            <v>41351361</v>
          </cell>
          <cell r="J46" t="str">
            <v>DORA FLOREZ RUIZ</v>
          </cell>
          <cell r="K46" t="str">
            <v>CIUDAD BOLIVAR - CABLE</v>
          </cell>
          <cell r="L46" t="str">
            <v>JALISCO</v>
          </cell>
          <cell r="M46" t="str">
            <v>CIUDAD BOLIVAR</v>
          </cell>
          <cell r="N46" t="str">
            <v>LUCERO</v>
          </cell>
          <cell r="O46" t="str">
            <v>BARRIO GIBRALTAR I Y II</v>
          </cell>
          <cell r="P46" t="str">
            <v>BARRIO GIBRALTAR I Y II</v>
          </cell>
          <cell r="Q46" t="str">
            <v>No Propiedad Horizontal</v>
          </cell>
          <cell r="R46" t="str">
            <v>29-mar.-2019</v>
          </cell>
          <cell r="S46" t="str">
            <v>PAOLA ANDREA CASTRILLON FLOREZ</v>
          </cell>
          <cell r="T46" t="str">
            <v>3212767592 - 3016729184</v>
          </cell>
          <cell r="U46" t="str">
            <v>SI</v>
          </cell>
          <cell r="V46" t="str">
            <v>si está interesada en el proceso con nosotros</v>
          </cell>
        </row>
        <row r="47">
          <cell r="A47" t="str">
            <v>AAA0027RHNX</v>
          </cell>
          <cell r="B47" t="str">
            <v>MVJA_3405</v>
          </cell>
          <cell r="C47" t="str">
            <v>AAA0027RHNX</v>
          </cell>
          <cell r="D47" t="str">
            <v>050S01117063</v>
          </cell>
          <cell r="E47" t="str">
            <v>KR 18Q BIS 63A 20 SUR</v>
          </cell>
          <cell r="F47" t="str">
            <v>KR 18L 63A 20 SUR</v>
          </cell>
          <cell r="G47">
            <v>2554028007</v>
          </cell>
          <cell r="H47" t="str">
            <v>C</v>
          </cell>
          <cell r="I47">
            <v>6741488</v>
          </cell>
          <cell r="J47" t="str">
            <v>JOSE GUZMAN MOLINA</v>
          </cell>
          <cell r="K47" t="str">
            <v>CIUDAD BOLIVAR - CABLE</v>
          </cell>
          <cell r="L47" t="str">
            <v>JALISCO</v>
          </cell>
          <cell r="M47" t="str">
            <v>CIUDAD BOLIVAR</v>
          </cell>
          <cell r="N47" t="str">
            <v>LUCERO</v>
          </cell>
          <cell r="O47" t="str">
            <v>BARRIO GIBRALTAR I Y II</v>
          </cell>
          <cell r="P47" t="str">
            <v>BARRIO GIBRALTAR I Y II</v>
          </cell>
          <cell r="Q47" t="str">
            <v>No Propiedad Horizontal</v>
          </cell>
          <cell r="R47" t="str">
            <v>6-mar.-2019</v>
          </cell>
          <cell r="S47" t="str">
            <v>MARY INGRI MILENA BARRETO PIÑEROS</v>
          </cell>
          <cell r="T47" t="str">
            <v>7656084/3052988507</v>
          </cell>
          <cell r="U47" t="str">
            <v>SI</v>
          </cell>
          <cell r="V47" t="str">
            <v>si está interesada en seguir en el proceso con nosotros</v>
          </cell>
        </row>
        <row r="48">
          <cell r="A48" t="str">
            <v>AAA0023MDLW</v>
          </cell>
          <cell r="B48" t="str">
            <v>MVJA_4378</v>
          </cell>
          <cell r="C48" t="str">
            <v>AAA0023MDLW</v>
          </cell>
          <cell r="D48" t="str">
            <v>050S01116984</v>
          </cell>
          <cell r="E48" t="str">
            <v>TV 18R 61B 51 SUR</v>
          </cell>
          <cell r="F48" t="str">
            <v>DG 61D SUR 18L 63</v>
          </cell>
          <cell r="G48">
            <v>2521065011</v>
          </cell>
          <cell r="H48" t="str">
            <v>C</v>
          </cell>
          <cell r="I48">
            <v>41591462</v>
          </cell>
          <cell r="J48" t="str">
            <v>LUZ DARY GUAPACHA LARGO</v>
          </cell>
          <cell r="K48" t="str">
            <v>CIUDAD BOLIVAR - CABLE</v>
          </cell>
          <cell r="L48" t="str">
            <v>JALISCO</v>
          </cell>
          <cell r="M48" t="str">
            <v>CIUDAD BOLIVAR</v>
          </cell>
          <cell r="N48" t="str">
            <v>LUCERO</v>
          </cell>
          <cell r="O48" t="str">
            <v>BARRIO GIBRALTAR I Y II</v>
          </cell>
          <cell r="P48" t="str">
            <v>BARRIO GIBRALTAR I Y II</v>
          </cell>
          <cell r="Q48" t="str">
            <v>No Propiedad Horizontal</v>
          </cell>
          <cell r="R48" t="str">
            <v>13-mar.-2019</v>
          </cell>
          <cell r="S48" t="str">
            <v>LUZ DARY GUAPACHA LARGO</v>
          </cell>
          <cell r="T48" t="str">
            <v>7650589-31323667466</v>
          </cell>
          <cell r="U48" t="str">
            <v>SI</v>
          </cell>
          <cell r="V48" t="str">
            <v>si está interesada en seguir el proceso con nosotros</v>
          </cell>
        </row>
        <row r="49">
          <cell r="A49" t="str">
            <v>AAA0027JMEA</v>
          </cell>
          <cell r="B49" t="str">
            <v>MVCB_2556</v>
          </cell>
          <cell r="C49" t="str">
            <v>AAA0027JMEA</v>
          </cell>
          <cell r="D49" t="str">
            <v>050S40229455</v>
          </cell>
          <cell r="E49" t="str">
            <v>CL 70B SUR 18J 15</v>
          </cell>
          <cell r="F49" t="str">
            <v>CL 71M S 18J 15</v>
          </cell>
          <cell r="G49">
            <v>2552035020</v>
          </cell>
          <cell r="H49" t="str">
            <v>C</v>
          </cell>
          <cell r="I49">
            <v>399321</v>
          </cell>
          <cell r="J49" t="str">
            <v>EDUARDO NINO MUNOZ</v>
          </cell>
          <cell r="K49" t="str">
            <v>CIUDAD BOLIVAR - CABLE</v>
          </cell>
          <cell r="L49" t="str">
            <v>CABLE</v>
          </cell>
          <cell r="M49" t="str">
            <v>CIUDAD BOLIVAR</v>
          </cell>
          <cell r="N49" t="str">
            <v>LUCERO</v>
          </cell>
          <cell r="O49" t="str">
            <v>BARRIO LAS MANITAS</v>
          </cell>
          <cell r="P49" t="str">
            <v>BARRIO LAS MANITAS</v>
          </cell>
          <cell r="Q49" t="str">
            <v>No Propiedad Horizontal</v>
          </cell>
          <cell r="R49" t="str">
            <v>6-may.-2019</v>
          </cell>
          <cell r="S49" t="str">
            <v>EDUARDO NIÑO MUÑOZ</v>
          </cell>
          <cell r="T49" t="str">
            <v>3472031 - 3123228136</v>
          </cell>
          <cell r="U49" t="str">
            <v>SI</v>
          </cell>
          <cell r="V49" t="str">
            <v>el señor fallecio en febrero y le escrituro las casa a sus dos hijas y a la esposa... que siguen interesados y les gustaría saber cómo seguir con el proceso</v>
          </cell>
        </row>
        <row r="50">
          <cell r="A50" t="str">
            <v>AAA0027JMCX</v>
          </cell>
          <cell r="B50" t="str">
            <v>MVCB_2554</v>
          </cell>
          <cell r="C50" t="str">
            <v>AAA0027JMCX</v>
          </cell>
          <cell r="D50" t="str">
            <v>050S40229453</v>
          </cell>
          <cell r="E50" t="str">
            <v>CL 70B SUR 18J 27</v>
          </cell>
          <cell r="F50" t="str">
            <v>CL 71M S 18J 27</v>
          </cell>
          <cell r="G50">
            <v>2552035018</v>
          </cell>
          <cell r="H50" t="str">
            <v>C</v>
          </cell>
          <cell r="I50">
            <v>53017244</v>
          </cell>
          <cell r="J50" t="str">
            <v>MARY NATALY BECERRA GOMEZ</v>
          </cell>
          <cell r="K50" t="str">
            <v>CIUDAD BOLIVAR - CABLE</v>
          </cell>
          <cell r="L50" t="str">
            <v>CABLE</v>
          </cell>
          <cell r="M50" t="str">
            <v>CIUDAD BOLIVAR</v>
          </cell>
          <cell r="N50" t="str">
            <v>LUCERO</v>
          </cell>
          <cell r="O50" t="str">
            <v>BARRIO LAS MANITAS</v>
          </cell>
          <cell r="P50" t="str">
            <v>BARRIO LAS MANITAS</v>
          </cell>
          <cell r="Q50" t="str">
            <v>No Propiedad Horizontal</v>
          </cell>
          <cell r="R50" t="str">
            <v>6-may.-2019</v>
          </cell>
          <cell r="S50" t="str">
            <v>MARY NATALY BECERRA GOMEZ</v>
          </cell>
          <cell r="T50" t="str">
            <v>3209870718 - 3144166879</v>
          </cell>
          <cell r="U50" t="str">
            <v>SI</v>
          </cell>
          <cell r="V50" t="str">
            <v>si la señora está interesada en seguir con el proceso</v>
          </cell>
        </row>
        <row r="51">
          <cell r="A51" t="str">
            <v>AAA0027JLZE</v>
          </cell>
          <cell r="B51" t="str">
            <v>MVCB_2551</v>
          </cell>
          <cell r="C51" t="str">
            <v>AAA0027JLZE</v>
          </cell>
          <cell r="D51" t="str">
            <v>050S40229450</v>
          </cell>
          <cell r="E51" t="str">
            <v>CL 70B SUR 18J 45</v>
          </cell>
          <cell r="F51" t="str">
            <v>CL 71M S 18J 45</v>
          </cell>
          <cell r="G51">
            <v>2552035015</v>
          </cell>
          <cell r="H51" t="str">
            <v>C</v>
          </cell>
          <cell r="I51">
            <v>39720365</v>
          </cell>
          <cell r="J51" t="str">
            <v>MARIA DE LOS ANGELES RODRIGUEZ RODRIGUEZ</v>
          </cell>
          <cell r="K51" t="str">
            <v>CIUDAD BOLIVAR - CABLE</v>
          </cell>
          <cell r="L51" t="str">
            <v>CABLE</v>
          </cell>
          <cell r="M51" t="str">
            <v>CIUDAD BOLIVAR</v>
          </cell>
          <cell r="N51" t="str">
            <v>LUCERO</v>
          </cell>
          <cell r="O51" t="str">
            <v>BARRIO LAS MANITAS</v>
          </cell>
          <cell r="P51" t="str">
            <v>BARRIO LAS MANITAS</v>
          </cell>
          <cell r="Q51" t="str">
            <v>No Propiedad Horizontal</v>
          </cell>
          <cell r="R51" t="str">
            <v>6-may.-2019</v>
          </cell>
          <cell r="S51" t="str">
            <v>MARIA DE LOS ANGELES RODRIGUEZ RODRIGUEZ</v>
          </cell>
          <cell r="T51">
            <v>3144471523</v>
          </cell>
          <cell r="U51" t="str">
            <v>SI</v>
          </cell>
          <cell r="V51" t="str">
            <v>si está interesada en seguir con el proceso..</v>
          </cell>
        </row>
        <row r="52">
          <cell r="A52" t="str">
            <v>AAA0027JRWW</v>
          </cell>
          <cell r="B52" t="str">
            <v>MVCB_2649</v>
          </cell>
          <cell r="C52" t="str">
            <v>AAA0027JRWW</v>
          </cell>
          <cell r="D52" t="str">
            <v>050S40229481</v>
          </cell>
          <cell r="E52" t="str">
            <v>CL 70C SUR 18I 79</v>
          </cell>
          <cell r="F52" t="str">
            <v>CL 71N S 18I 79</v>
          </cell>
          <cell r="G52">
            <v>2552040018</v>
          </cell>
          <cell r="H52" t="str">
            <v>C</v>
          </cell>
          <cell r="I52">
            <v>80362266</v>
          </cell>
          <cell r="J52" t="str">
            <v>MARCO AURELIO BERNAL RIVERA</v>
          </cell>
          <cell r="K52" t="str">
            <v>CIUDAD BOLIVAR - CABLE</v>
          </cell>
          <cell r="L52" t="str">
            <v>CABLE</v>
          </cell>
          <cell r="M52" t="str">
            <v>CIUDAD BOLIVAR</v>
          </cell>
          <cell r="N52" t="str">
            <v>LUCERO</v>
          </cell>
          <cell r="O52" t="str">
            <v>BARRIO LAS MANITAS</v>
          </cell>
          <cell r="P52" t="str">
            <v>BARRIO LAS MANITAS</v>
          </cell>
          <cell r="Q52" t="str">
            <v>No Propiedad Horizontal</v>
          </cell>
          <cell r="R52" t="str">
            <v>6-may.-2019</v>
          </cell>
          <cell r="S52" t="str">
            <v>MARCO AURELIO BERNAL RIVERA</v>
          </cell>
          <cell r="T52" t="str">
            <v>7654685/3132961987</v>
          </cell>
          <cell r="U52" t="str">
            <v>SI</v>
          </cell>
          <cell r="V52" t="str">
            <v>si está interesado en seguir el proceso.</v>
          </cell>
        </row>
        <row r="53">
          <cell r="A53" t="str">
            <v>AAA0027JRSY</v>
          </cell>
          <cell r="B53" t="str">
            <v>MVCB_2646</v>
          </cell>
          <cell r="C53" t="str">
            <v>AAA0027JRSY</v>
          </cell>
          <cell r="D53" t="str">
            <v>050S40229478</v>
          </cell>
          <cell r="E53" t="str">
            <v>CL 70C SUR 18I 91</v>
          </cell>
          <cell r="F53" t="str">
            <v>CL 71N S 18I 91</v>
          </cell>
          <cell r="G53">
            <v>2552040015</v>
          </cell>
          <cell r="H53" t="str">
            <v>C</v>
          </cell>
          <cell r="I53">
            <v>6023598</v>
          </cell>
          <cell r="J53" t="str">
            <v>PEDRO LUIS SIERRA</v>
          </cell>
          <cell r="K53" t="str">
            <v>CIUDAD BOLIVAR - CABLE</v>
          </cell>
          <cell r="L53" t="str">
            <v>CABLE</v>
          </cell>
          <cell r="M53" t="str">
            <v>CIUDAD BOLIVAR</v>
          </cell>
          <cell r="N53" t="str">
            <v>LUCERO</v>
          </cell>
          <cell r="O53" t="str">
            <v>BARRIO LAS MANITAS</v>
          </cell>
          <cell r="P53" t="str">
            <v>BARRIO LAS MANITAS</v>
          </cell>
          <cell r="Q53" t="str">
            <v>No Propiedad Horizontal</v>
          </cell>
          <cell r="R53" t="str">
            <v>2-sept.-2019</v>
          </cell>
          <cell r="S53" t="str">
            <v>PEDRO LUIS SIERRA</v>
          </cell>
          <cell r="T53">
            <v>3173535950</v>
          </cell>
          <cell r="U53" t="str">
            <v>SI</v>
          </cell>
          <cell r="V53" t="str">
            <v>La cubierta presenta deficiencias</v>
          </cell>
          <cell r="W53" t="str">
            <v>CARLOS ADOLFO GRISALES IBARRA - Ing. Producción</v>
          </cell>
        </row>
        <row r="54">
          <cell r="A54" t="str">
            <v>AAA0027JRRJ</v>
          </cell>
          <cell r="B54" t="str">
            <v>MVCB_2645</v>
          </cell>
          <cell r="C54" t="str">
            <v>AAA0027JRRJ</v>
          </cell>
          <cell r="D54" t="str">
            <v>050S40229477</v>
          </cell>
          <cell r="E54" t="str">
            <v>CL 70C SUR 18I 95</v>
          </cell>
          <cell r="F54" t="str">
            <v>CL 71N S 18I 95</v>
          </cell>
          <cell r="G54">
            <v>2552040014</v>
          </cell>
          <cell r="H54" t="str">
            <v>C</v>
          </cell>
          <cell r="I54">
            <v>20964421</v>
          </cell>
          <cell r="J54" t="str">
            <v>NORA TERESA PENAGOS CAYCEDO</v>
          </cell>
          <cell r="K54" t="str">
            <v>CIUDAD BOLIVAR - CABLE</v>
          </cell>
          <cell r="L54" t="str">
            <v>CABLE</v>
          </cell>
          <cell r="M54" t="str">
            <v>CIUDAD BOLIVAR</v>
          </cell>
          <cell r="N54" t="str">
            <v>LUCERO</v>
          </cell>
          <cell r="O54" t="str">
            <v>BARRIO LAS MANITAS</v>
          </cell>
          <cell r="P54" t="str">
            <v>BARRIO LAS MANITAS</v>
          </cell>
          <cell r="Q54" t="str">
            <v>No Propiedad Horizontal</v>
          </cell>
          <cell r="R54" t="str">
            <v>5-jul.-2019</v>
          </cell>
          <cell r="S54" t="str">
            <v>NORA TERESA PENAGOS CAYCEDO</v>
          </cell>
          <cell r="T54" t="str">
            <v>3102851042/3105711918</v>
          </cell>
          <cell r="U54" t="str">
            <v>SI</v>
          </cell>
          <cell r="V54" t="str">
            <v>Tiene mitad de la loza. Segundo piso en obra gris</v>
          </cell>
        </row>
        <row r="55">
          <cell r="A55" t="str">
            <v>AAA0027JRHK</v>
          </cell>
          <cell r="B55" t="str">
            <v>MVCB_2637</v>
          </cell>
          <cell r="C55" t="str">
            <v>AAA0027JRHK</v>
          </cell>
          <cell r="D55" t="str">
            <v>050S40229489</v>
          </cell>
          <cell r="E55" t="str">
            <v>CL 70D SUR 18I 90</v>
          </cell>
          <cell r="F55" t="str">
            <v>CL 72 S 18I 90</v>
          </cell>
          <cell r="G55">
            <v>2552040006</v>
          </cell>
          <cell r="H55" t="str">
            <v>C</v>
          </cell>
          <cell r="I55">
            <v>17175110</v>
          </cell>
          <cell r="J55" t="str">
            <v>CARLOS FRANCISCO PARRAGA RICO</v>
          </cell>
          <cell r="K55" t="str">
            <v>CIUDAD BOLIVAR - CABLE</v>
          </cell>
          <cell r="L55" t="str">
            <v>CABLE</v>
          </cell>
          <cell r="M55" t="str">
            <v>CIUDAD BOLIVAR</v>
          </cell>
          <cell r="N55" t="str">
            <v>LUCERO</v>
          </cell>
          <cell r="O55" t="str">
            <v>BARRIO LAS MANITAS</v>
          </cell>
          <cell r="P55" t="str">
            <v>BARRIO LAS MANITAS</v>
          </cell>
          <cell r="Q55" t="str">
            <v>No Propiedad Horizontal</v>
          </cell>
          <cell r="R55" t="str">
            <v>6-may.-2019</v>
          </cell>
          <cell r="S55" t="str">
            <v>YERCENIA PAOLA RIVERA</v>
          </cell>
          <cell r="T55" t="str">
            <v>3118725818 - 3219478279</v>
          </cell>
          <cell r="U55" t="str">
            <v>SI</v>
          </cell>
          <cell r="V55" t="str">
            <v>Telefono apagado - Se repite llamada el domingo: Hasta dentro de 15 dáis estará fuera de la ciudad</v>
          </cell>
        </row>
        <row r="56">
          <cell r="A56" t="str">
            <v>AAA0027JSMS</v>
          </cell>
          <cell r="B56" t="str">
            <v>MVCB_2663</v>
          </cell>
          <cell r="C56" t="str">
            <v>AAA0027JSMS</v>
          </cell>
          <cell r="D56" t="str">
            <v>050S40229497</v>
          </cell>
          <cell r="E56" t="str">
            <v>CL 70D SUR 18I 91</v>
          </cell>
          <cell r="F56" t="str">
            <v>CL 72 S 18I 91</v>
          </cell>
          <cell r="G56">
            <v>2552041011</v>
          </cell>
          <cell r="H56" t="str">
            <v>C</v>
          </cell>
          <cell r="I56">
            <v>9498170</v>
          </cell>
          <cell r="J56" t="str">
            <v>FREDY ALEXANDER ORDO/EZ GALINDO</v>
          </cell>
          <cell r="K56" t="str">
            <v>CIUDAD BOLIVAR - CABLE</v>
          </cell>
          <cell r="L56" t="str">
            <v>CABLE</v>
          </cell>
          <cell r="M56" t="str">
            <v>CIUDAD BOLIVAR</v>
          </cell>
          <cell r="N56" t="str">
            <v>LUCERO</v>
          </cell>
          <cell r="O56" t="str">
            <v>BARRIO LAS MANITAS</v>
          </cell>
          <cell r="P56" t="str">
            <v>BARRIO LAS MANITAS</v>
          </cell>
          <cell r="Q56" t="str">
            <v>No Propiedad Horizontal</v>
          </cell>
          <cell r="R56" t="str">
            <v>6-may.-2019</v>
          </cell>
          <cell r="S56" t="str">
            <v>FREDY ALEXANDER ORDOÑEZ GALINDO</v>
          </cell>
          <cell r="T56" t="str">
            <v>3213188710/7903922</v>
          </cell>
          <cell r="V56" t="str">
            <v>Ambos números son no válidos</v>
          </cell>
        </row>
        <row r="57">
          <cell r="A57" t="str">
            <v>AAA0027JZOM</v>
          </cell>
          <cell r="B57" t="str">
            <v>MVCB_2781</v>
          </cell>
          <cell r="C57" t="str">
            <v>AAA0027JZOM</v>
          </cell>
          <cell r="D57" t="str">
            <v>050S40229522</v>
          </cell>
          <cell r="E57" t="str">
            <v>DG 69A BIS A SUR 18L 73</v>
          </cell>
          <cell r="F57" t="str">
            <v>DG 69ABISA S 18F 73</v>
          </cell>
          <cell r="G57">
            <v>2552050013</v>
          </cell>
          <cell r="H57" t="str">
            <v>C</v>
          </cell>
          <cell r="I57">
            <v>41483579</v>
          </cell>
          <cell r="J57" t="str">
            <v>BLANCA BETULIA PEREZ ARDILA</v>
          </cell>
          <cell r="K57" t="str">
            <v>CIUDAD BOLIVAR - CABLE</v>
          </cell>
          <cell r="L57" t="str">
            <v>CABLE</v>
          </cell>
          <cell r="M57" t="str">
            <v>CIUDAD BOLIVAR</v>
          </cell>
          <cell r="N57" t="str">
            <v>LUCERO</v>
          </cell>
          <cell r="O57" t="str">
            <v>BARRIO LAS MANITAS</v>
          </cell>
          <cell r="P57" t="str">
            <v>BARRIO LAS MANITAS</v>
          </cell>
          <cell r="Q57" t="str">
            <v>No Propiedad Horizontal</v>
          </cell>
          <cell r="R57" t="str">
            <v>6-may.-2019</v>
          </cell>
          <cell r="S57" t="str">
            <v>BLANCA BETULIA PEREZ ARDILA</v>
          </cell>
          <cell r="T57" t="str">
            <v>3197922902/3143014984/311752821</v>
          </cell>
          <cell r="U57" t="str">
            <v>SI</v>
          </cell>
          <cell r="V57" t="str">
            <v>Dice que enviará fotos por Whatsapp</v>
          </cell>
        </row>
        <row r="58">
          <cell r="A58" t="str">
            <v>AAA0027JHAW</v>
          </cell>
          <cell r="B58" t="str">
            <v>MVCB_2784</v>
          </cell>
          <cell r="C58" t="str">
            <v>AAA0027JHAW</v>
          </cell>
          <cell r="D58" t="str">
            <v>050S40229526</v>
          </cell>
          <cell r="E58" t="str">
            <v>DG 69A BIS A SUR 18L 95</v>
          </cell>
          <cell r="F58" t="str">
            <v>DG 69A BIS A SUR 18L 95</v>
          </cell>
          <cell r="G58">
            <v>2552050090</v>
          </cell>
          <cell r="H58" t="str">
            <v>C</v>
          </cell>
          <cell r="I58">
            <v>79666514</v>
          </cell>
          <cell r="J58" t="str">
            <v>OSMAR ORLANDO ROMERO VARGAS</v>
          </cell>
          <cell r="K58" t="str">
            <v>CIUDAD BOLIVAR - CABLE</v>
          </cell>
          <cell r="L58" t="str">
            <v>CABLE</v>
          </cell>
          <cell r="M58" t="str">
            <v>CIUDAD BOLIVAR</v>
          </cell>
          <cell r="N58" t="str">
            <v>LUCERO</v>
          </cell>
          <cell r="O58" t="str">
            <v>BARRIO LAS MANITAS</v>
          </cell>
          <cell r="P58" t="str">
            <v>BARRIO LAS MANITAS</v>
          </cell>
          <cell r="Q58" t="str">
            <v>No Propiedad Horizontal</v>
          </cell>
          <cell r="R58" t="str">
            <v>10-jun.-2019</v>
          </cell>
          <cell r="S58" t="str">
            <v>OSMAR ORLANDO ROMERO VARGAS</v>
          </cell>
          <cell r="T58" t="str">
            <v>3114591394-3224172689</v>
          </cell>
          <cell r="U58" t="str">
            <v>SI</v>
          </cell>
          <cell r="V58" t="str">
            <v>Segundo piso en obra gris</v>
          </cell>
        </row>
        <row r="59">
          <cell r="A59" t="str">
            <v>AAA0027JHJZ</v>
          </cell>
          <cell r="B59" t="str">
            <v>MVCB_2471</v>
          </cell>
          <cell r="C59" t="str">
            <v>AAA0027JHJZ</v>
          </cell>
          <cell r="D59" t="str">
            <v>050S40229560</v>
          </cell>
          <cell r="E59" t="str">
            <v>DG 69A BIS C SUR 18L 51</v>
          </cell>
          <cell r="F59" t="str">
            <v>DG 69ABISC S 18F 51</v>
          </cell>
          <cell r="G59">
            <v>2552029029</v>
          </cell>
          <cell r="H59" t="str">
            <v>C</v>
          </cell>
          <cell r="I59">
            <v>24731128</v>
          </cell>
          <cell r="J59" t="str">
            <v>AMPARO OSPINA ORTIZ</v>
          </cell>
          <cell r="K59" t="str">
            <v>CIUDAD BOLIVAR - CABLE</v>
          </cell>
          <cell r="L59" t="str">
            <v>CABLE</v>
          </cell>
          <cell r="M59" t="str">
            <v>CIUDAD BOLIVAR</v>
          </cell>
          <cell r="N59" t="str">
            <v>LUCERO</v>
          </cell>
          <cell r="O59" t="str">
            <v>BARRIO LAS MANITAS</v>
          </cell>
          <cell r="P59" t="str">
            <v>BARRIO LAS MANITAS</v>
          </cell>
          <cell r="Q59" t="str">
            <v>No Propiedad Horizontal</v>
          </cell>
          <cell r="R59" t="str">
            <v>6-may.-2019</v>
          </cell>
          <cell r="S59" t="str">
            <v>AMPARO OSPINA ORTIZ</v>
          </cell>
          <cell r="T59" t="str">
            <v>3144642411 - 3133932482</v>
          </cell>
          <cell r="U59" t="str">
            <v>SI</v>
          </cell>
          <cell r="V59" t="str">
            <v>El contacto se realizó con el esposo Wilson Cardona (3133932482)</v>
          </cell>
        </row>
        <row r="60">
          <cell r="A60" t="str">
            <v>AAA0027JZEP</v>
          </cell>
          <cell r="B60" t="str">
            <v>MVCB_2772</v>
          </cell>
          <cell r="C60" t="str">
            <v>AAA0027JZEP</v>
          </cell>
          <cell r="D60" t="str">
            <v>050S40010121</v>
          </cell>
          <cell r="E60" t="str">
            <v>DG 69A BIS C SUR 18L 78</v>
          </cell>
          <cell r="F60" t="str">
            <v>DG 69ABISC S 18F 78</v>
          </cell>
          <cell r="G60">
            <v>2552050004</v>
          </cell>
          <cell r="H60" t="str">
            <v>C</v>
          </cell>
          <cell r="I60">
            <v>41683580</v>
          </cell>
          <cell r="J60" t="str">
            <v>BETULIA SANCHEZ ARDILA</v>
          </cell>
          <cell r="K60" t="str">
            <v>CIUDAD BOLIVAR - CABLE</v>
          </cell>
          <cell r="L60" t="str">
            <v>CABLE</v>
          </cell>
          <cell r="M60" t="str">
            <v>CIUDAD BOLIVAR</v>
          </cell>
          <cell r="N60" t="str">
            <v>LUCERO</v>
          </cell>
          <cell r="O60" t="str">
            <v>BARRIO LAS MANITAS</v>
          </cell>
          <cell r="P60" t="str">
            <v>BARRIO LAS MANITAS</v>
          </cell>
          <cell r="Q60" t="str">
            <v>No Propiedad Horizontal</v>
          </cell>
          <cell r="R60" t="str">
            <v>6-may.-2019</v>
          </cell>
          <cell r="S60" t="str">
            <v>BETULIA SANCHEZ ARDILA</v>
          </cell>
          <cell r="T60" t="str">
            <v>3115765260/3115924850</v>
          </cell>
          <cell r="U60" t="str">
            <v>SI</v>
          </cell>
          <cell r="V60" t="str">
            <v>El contacto se realizó con la hija Lida Gaitan - Tiene plancha, segundo piso obra gris</v>
          </cell>
        </row>
        <row r="61">
          <cell r="A61" t="str">
            <v>AAA0027JZFZ</v>
          </cell>
          <cell r="B61" t="str">
            <v>MVCB_2773</v>
          </cell>
          <cell r="C61" t="str">
            <v>AAA0027JZFZ</v>
          </cell>
          <cell r="D61" t="str">
            <v>050S40004492</v>
          </cell>
          <cell r="E61" t="str">
            <v>DG 69A BIS C SUR 18L 84</v>
          </cell>
          <cell r="F61" t="str">
            <v>DG 69ABISC S 18F 84</v>
          </cell>
          <cell r="G61">
            <v>2552050005</v>
          </cell>
          <cell r="H61" t="str">
            <v>C</v>
          </cell>
          <cell r="I61">
            <v>39712077</v>
          </cell>
          <cell r="J61" t="str">
            <v>REINALDA HERNANDEZ LAVACUDE</v>
          </cell>
          <cell r="K61" t="str">
            <v>CIUDAD BOLIVAR - CABLE</v>
          </cell>
          <cell r="L61" t="str">
            <v>CABLE</v>
          </cell>
          <cell r="M61" t="str">
            <v>CIUDAD BOLIVAR</v>
          </cell>
          <cell r="N61" t="str">
            <v>LUCERO</v>
          </cell>
          <cell r="O61" t="str">
            <v>BARRIO LAS MANITAS</v>
          </cell>
          <cell r="P61" t="str">
            <v>BARRIO LAS MANITAS</v>
          </cell>
          <cell r="Q61" t="str">
            <v>No Propiedad Horizontal</v>
          </cell>
          <cell r="R61" t="str">
            <v>6-may.-2019</v>
          </cell>
          <cell r="S61" t="str">
            <v>REINALDA HERNANDEZ LAVACUDE</v>
          </cell>
          <cell r="T61" t="str">
            <v>3214767497/3152652722</v>
          </cell>
          <cell r="U61" t="str">
            <v>SI</v>
          </cell>
          <cell r="V61" t="str">
            <v>No hay respuesta - Se repite llamada el domingo: Responde Willam (Esposo)</v>
          </cell>
        </row>
        <row r="62">
          <cell r="A62" t="str">
            <v>AAA0027JHBS</v>
          </cell>
          <cell r="B62" t="str">
            <v>MVCB_2465</v>
          </cell>
          <cell r="C62" t="str">
            <v>AAA0027JHBS</v>
          </cell>
          <cell r="D62" t="str">
            <v>050S40229525</v>
          </cell>
          <cell r="E62" t="str">
            <v>DG 69A BIS C SUR 18L 85</v>
          </cell>
          <cell r="F62" t="str">
            <v>DG 69ABISC S 18F 83</v>
          </cell>
          <cell r="G62">
            <v>2552029023</v>
          </cell>
          <cell r="H62" t="str">
            <v>C</v>
          </cell>
          <cell r="I62">
            <v>79768257</v>
          </cell>
          <cell r="J62" t="str">
            <v>HERNANDO CUELLAR PE/A</v>
          </cell>
          <cell r="K62" t="str">
            <v>CIUDAD BOLIVAR - CABLE</v>
          </cell>
          <cell r="L62" t="str">
            <v>CABLE</v>
          </cell>
          <cell r="M62" t="str">
            <v>CIUDAD BOLIVAR</v>
          </cell>
          <cell r="N62" t="str">
            <v>LUCERO</v>
          </cell>
          <cell r="O62" t="str">
            <v>BARRIO LAS MANITAS</v>
          </cell>
          <cell r="P62" t="str">
            <v>BARRIO LAS MANITAS</v>
          </cell>
          <cell r="Q62" t="str">
            <v>No Propiedad Horizontal</v>
          </cell>
          <cell r="R62" t="str">
            <v>26-jul.-2019</v>
          </cell>
          <cell r="S62" t="str">
            <v>DEISY LIZCANO CORNELIO</v>
          </cell>
          <cell r="T62" t="str">
            <v>3138158988-3202427732</v>
          </cell>
          <cell r="U62" t="str">
            <v>SI</v>
          </cell>
          <cell r="V62" t="str">
            <v>Tiene la terraza completa</v>
          </cell>
        </row>
        <row r="63">
          <cell r="A63" t="str">
            <v>AAA0027JDAW</v>
          </cell>
          <cell r="B63" t="str">
            <v>MVCB_2392</v>
          </cell>
          <cell r="C63" t="str">
            <v>AAA0027JDAW</v>
          </cell>
          <cell r="D63" t="str">
            <v>050S00886870</v>
          </cell>
          <cell r="E63" t="str">
            <v>KR 18K 69T 09 SUR</v>
          </cell>
          <cell r="F63" t="str">
            <v>KR 18K 71G 09 S</v>
          </cell>
          <cell r="G63">
            <v>2552023008</v>
          </cell>
          <cell r="H63" t="str">
            <v>C</v>
          </cell>
          <cell r="I63">
            <v>79968491</v>
          </cell>
          <cell r="J63" t="str">
            <v>MARIO AGUIRRE NEIRA</v>
          </cell>
          <cell r="K63" t="str">
            <v>CIUDAD BOLIVAR - CABLE</v>
          </cell>
          <cell r="L63" t="str">
            <v>CABLE</v>
          </cell>
          <cell r="M63" t="str">
            <v>CIUDAD BOLIVAR</v>
          </cell>
          <cell r="N63" t="str">
            <v>LUCERO</v>
          </cell>
          <cell r="O63" t="str">
            <v>BARRIO LAS MANITAS</v>
          </cell>
          <cell r="P63" t="str">
            <v>BARRIO LAS MANITAS</v>
          </cell>
          <cell r="Q63" t="str">
            <v>No Propiedad Horizontal</v>
          </cell>
          <cell r="R63" t="str">
            <v>6-may.-2019</v>
          </cell>
          <cell r="S63" t="str">
            <v>SANDRA DEL CRISTO ALDANA ALDANA</v>
          </cell>
          <cell r="T63" t="str">
            <v>3208028606 - 3133234332</v>
          </cell>
          <cell r="U63" t="str">
            <v>SI</v>
          </cell>
          <cell r="V63" t="str">
            <v>Contesta una menor de edad - Se repite llamada el domingo: Estará pendiente para agendar la cita</v>
          </cell>
        </row>
        <row r="64">
          <cell r="A64" t="str">
            <v>AAA0027JDBS</v>
          </cell>
          <cell r="B64" t="str">
            <v>MVCB_2393</v>
          </cell>
          <cell r="C64" t="str">
            <v>AAA0027JDBS</v>
          </cell>
          <cell r="D64" t="str">
            <v>050S40229672</v>
          </cell>
          <cell r="E64" t="str">
            <v>KR 18K 69T 15 SUR</v>
          </cell>
          <cell r="F64" t="str">
            <v>KR 18K 71G 15 S</v>
          </cell>
          <cell r="G64">
            <v>2552023009</v>
          </cell>
          <cell r="H64" t="str">
            <v>C</v>
          </cell>
          <cell r="I64">
            <v>41787820</v>
          </cell>
          <cell r="J64" t="str">
            <v>FLOR MARIA OBANDO</v>
          </cell>
          <cell r="K64" t="str">
            <v>CIUDAD BOLIVAR - CABLE</v>
          </cell>
          <cell r="L64" t="str">
            <v>CABLE</v>
          </cell>
          <cell r="M64" t="str">
            <v>CIUDAD BOLIVAR</v>
          </cell>
          <cell r="N64" t="str">
            <v>LUCERO</v>
          </cell>
          <cell r="O64" t="str">
            <v>BARRIO LAS MANITAS</v>
          </cell>
          <cell r="P64" t="str">
            <v>BARRIO LAS MANITAS</v>
          </cell>
          <cell r="Q64" t="str">
            <v>No Propiedad Horizontal</v>
          </cell>
          <cell r="R64" t="str">
            <v>6-may.-2019</v>
          </cell>
          <cell r="S64" t="str">
            <v>FLOR MARIA OBANDO</v>
          </cell>
          <cell r="T64" t="str">
            <v>3133931151 - 3212267858</v>
          </cell>
          <cell r="U64" t="str">
            <v>SI</v>
          </cell>
          <cell r="V64" t="str">
            <v>Señora edad avanzada, esta sola en la casa, no sabe como enviar fotos</v>
          </cell>
        </row>
        <row r="65">
          <cell r="A65" t="str">
            <v>AAA0027JLYN</v>
          </cell>
          <cell r="B65" t="str">
            <v>MVCB_2550</v>
          </cell>
          <cell r="C65" t="str">
            <v>AAA0027JLYN</v>
          </cell>
          <cell r="D65" t="str">
            <v>050S40229448</v>
          </cell>
          <cell r="E65" t="str">
            <v>KR 18K 70B 04 SUR</v>
          </cell>
          <cell r="F65" t="str">
            <v>KR 18K 70B 04 SUR</v>
          </cell>
          <cell r="G65">
            <v>2552035014</v>
          </cell>
          <cell r="H65" t="str">
            <v>C</v>
          </cell>
          <cell r="I65">
            <v>1032408032</v>
          </cell>
          <cell r="J65" t="str">
            <v>FOR ANDREA YATE TELLEZ</v>
          </cell>
          <cell r="K65" t="str">
            <v>CIUDAD BOLIVAR - CABLE</v>
          </cell>
          <cell r="L65" t="str">
            <v>CABLE</v>
          </cell>
          <cell r="M65" t="str">
            <v>CIUDAD BOLIVAR</v>
          </cell>
          <cell r="N65" t="str">
            <v>LUCERO</v>
          </cell>
          <cell r="O65" t="str">
            <v>BARRIO LAS MANITAS</v>
          </cell>
          <cell r="P65" t="str">
            <v>BARRIO LAS MANITAS</v>
          </cell>
          <cell r="Q65" t="str">
            <v>No Propiedad Horizontal</v>
          </cell>
          <cell r="R65" t="str">
            <v>6-may.-2019</v>
          </cell>
          <cell r="S65" t="str">
            <v>NEILA MIREYA TELLEZ</v>
          </cell>
          <cell r="T65" t="str">
            <v>7913952 - 3223423739</v>
          </cell>
          <cell r="U65" t="str">
            <v>SI</v>
          </cell>
          <cell r="V65" t="str">
            <v>Requiere terminación de baños, cocina y paredes en el tercer piso. Estará fuera de Bogotá durante 15 días</v>
          </cell>
        </row>
        <row r="66">
          <cell r="A66" t="str">
            <v>AAA0027JLUH</v>
          </cell>
          <cell r="B66" t="str">
            <v>MVCB_2547</v>
          </cell>
          <cell r="C66" t="str">
            <v>AAA0027JLUH</v>
          </cell>
          <cell r="D66" t="str">
            <v>050S40229462</v>
          </cell>
          <cell r="E66" t="str">
            <v>KR 18K 70B 16 SUR</v>
          </cell>
          <cell r="F66" t="str">
            <v>KR 18K 71M 16 S</v>
          </cell>
          <cell r="G66">
            <v>2552035011</v>
          </cell>
          <cell r="H66" t="str">
            <v>C</v>
          </cell>
          <cell r="I66">
            <v>51853605</v>
          </cell>
          <cell r="J66" t="str">
            <v>MARIA MERCEDES HUERTAS</v>
          </cell>
          <cell r="K66" t="str">
            <v>CIUDAD BOLIVAR - CABLE</v>
          </cell>
          <cell r="L66" t="str">
            <v>CABLE</v>
          </cell>
          <cell r="M66" t="str">
            <v>CIUDAD BOLIVAR</v>
          </cell>
          <cell r="N66" t="str">
            <v>LUCERO</v>
          </cell>
          <cell r="O66" t="str">
            <v>BARRIO LAS MANITAS</v>
          </cell>
          <cell r="P66" t="str">
            <v>BARRIO LAS MANITAS</v>
          </cell>
          <cell r="Q66" t="str">
            <v>No Propiedad Horizontal</v>
          </cell>
          <cell r="R66" t="str">
            <v>6-may.-2019</v>
          </cell>
          <cell r="S66" t="str">
            <v>MARIA MERCEDES HUERTAS</v>
          </cell>
          <cell r="T66" t="str">
            <v>3143443755 - 3214410063</v>
          </cell>
          <cell r="U66" t="str">
            <v>SI</v>
          </cell>
          <cell r="V66" t="str">
            <v>Quiere que le pongan baldosa</v>
          </cell>
        </row>
        <row r="67">
          <cell r="A67" t="str">
            <v>AAA0027JCUZ</v>
          </cell>
          <cell r="B67" t="str">
            <v>MVCB_2387</v>
          </cell>
          <cell r="C67" t="str">
            <v>AAA0027JCUZ</v>
          </cell>
          <cell r="D67" t="str">
            <v>050S40229667</v>
          </cell>
          <cell r="E67" t="str">
            <v>KR 18K BIS 69T 22 SUR</v>
          </cell>
          <cell r="F67" t="str">
            <v>KR 18KBIS 71G 22 S</v>
          </cell>
          <cell r="G67">
            <v>2552023003</v>
          </cell>
          <cell r="H67" t="str">
            <v>C</v>
          </cell>
          <cell r="I67">
            <v>79419331</v>
          </cell>
          <cell r="J67" t="str">
            <v>JOSE JESUS GONZALEZ MOLANO</v>
          </cell>
          <cell r="K67" t="str">
            <v>CIUDAD BOLIVAR - CABLE</v>
          </cell>
          <cell r="L67" t="str">
            <v>CABLE</v>
          </cell>
          <cell r="M67" t="str">
            <v>CIUDAD BOLIVAR</v>
          </cell>
          <cell r="N67" t="str">
            <v>LUCERO</v>
          </cell>
          <cell r="O67" t="str">
            <v>BARRIO LAS MANITAS</v>
          </cell>
          <cell r="P67" t="str">
            <v>BARRIO LAS MANITAS</v>
          </cell>
          <cell r="Q67" t="str">
            <v>No Propiedad Horizontal</v>
          </cell>
          <cell r="R67" t="str">
            <v>5-sept.-2019</v>
          </cell>
          <cell r="S67" t="str">
            <v>JOSE DE JESUS GONZALEZ MOLANO</v>
          </cell>
          <cell r="T67">
            <v>3204770555</v>
          </cell>
          <cell r="V67" t="str">
            <v>Telefono apagado</v>
          </cell>
        </row>
        <row r="68">
          <cell r="A68" t="str">
            <v>AAA0027JCTO</v>
          </cell>
          <cell r="B68" t="str">
            <v>MVCB_2386</v>
          </cell>
          <cell r="C68" t="str">
            <v>AAA0027JCTO</v>
          </cell>
          <cell r="D68" t="str">
            <v>050S40229666</v>
          </cell>
          <cell r="E68" t="str">
            <v>KR 18K BIS 69T 28 SUR</v>
          </cell>
          <cell r="F68" t="str">
            <v>KR 18KBIS 71G 28 S</v>
          </cell>
          <cell r="G68">
            <v>2552023002</v>
          </cell>
          <cell r="H68" t="str">
            <v>C</v>
          </cell>
          <cell r="I68">
            <v>17175110</v>
          </cell>
          <cell r="J68" t="str">
            <v>CARLOS FRANCISCO PARRAGA RICO</v>
          </cell>
          <cell r="K68" t="str">
            <v>CIUDAD BOLIVAR - CABLE</v>
          </cell>
          <cell r="L68" t="str">
            <v>CABLE</v>
          </cell>
          <cell r="M68" t="str">
            <v>CIUDAD BOLIVAR</v>
          </cell>
          <cell r="N68" t="str">
            <v>LUCERO</v>
          </cell>
          <cell r="O68" t="str">
            <v>BARRIO LAS MANITAS</v>
          </cell>
          <cell r="P68" t="str">
            <v>BARRIO LAS MANITAS</v>
          </cell>
          <cell r="Q68" t="str">
            <v>No Propiedad Horizontal</v>
          </cell>
          <cell r="R68" t="str">
            <v>6-may.-2019</v>
          </cell>
          <cell r="S68" t="str">
            <v>NEILA ESPERANZA VILLAMIL ORTIZ</v>
          </cell>
          <cell r="T68" t="str">
            <v>3214841066 - 3138399356</v>
          </cell>
          <cell r="U68" t="str">
            <v>SI</v>
          </cell>
        </row>
        <row r="69">
          <cell r="A69" t="str">
            <v>AAA0027JOBR</v>
          </cell>
          <cell r="B69" t="str">
            <v>MVCB_2599</v>
          </cell>
          <cell r="C69" t="str">
            <v>AAA0027JOBR</v>
          </cell>
          <cell r="D69" t="str">
            <v>050S00931918</v>
          </cell>
          <cell r="E69" t="str">
            <v>KR 18L BIS B 69A 28 SUR</v>
          </cell>
          <cell r="F69" t="str">
            <v>KR 18FBIS 69A 28 S</v>
          </cell>
          <cell r="G69">
            <v>2552037027</v>
          </cell>
          <cell r="H69" t="str">
            <v>C</v>
          </cell>
          <cell r="I69">
            <v>21162559</v>
          </cell>
          <cell r="J69" t="str">
            <v>ROSA MARIA MENDOZA DE SANCHEZ</v>
          </cell>
          <cell r="K69" t="str">
            <v>CIUDAD BOLIVAR - CABLE</v>
          </cell>
          <cell r="L69" t="str">
            <v>CABLE</v>
          </cell>
          <cell r="M69" t="str">
            <v>CIUDAD BOLIVAR</v>
          </cell>
          <cell r="N69" t="str">
            <v>LUCERO</v>
          </cell>
          <cell r="O69" t="str">
            <v>BARRIO LAS MANITAS</v>
          </cell>
          <cell r="P69" t="str">
            <v>BARRIO LAS MANITAS</v>
          </cell>
          <cell r="Q69" t="str">
            <v>No Propiedad Horizontal</v>
          </cell>
          <cell r="R69" t="str">
            <v>6-may.-2019</v>
          </cell>
          <cell r="S69" t="str">
            <v>ROSA MARIA MENDOZA SANCHEZ</v>
          </cell>
          <cell r="T69" t="str">
            <v>3132850379 - 3214062801</v>
          </cell>
          <cell r="U69" t="str">
            <v>SI</v>
          </cell>
          <cell r="V69" t="str">
            <v>Requiere piso, pañete, cocina y baño. Cubierta en eternit tiene filtraciones - Persona tercera edad</v>
          </cell>
        </row>
        <row r="70">
          <cell r="A70" t="str">
            <v>AAA0027JNZE</v>
          </cell>
          <cell r="B70" t="str">
            <v>MVCB_2597</v>
          </cell>
          <cell r="C70" t="str">
            <v>AAA0027JNZE</v>
          </cell>
          <cell r="D70" t="str">
            <v>050S00926910</v>
          </cell>
          <cell r="E70" t="str">
            <v>KR 18L BIS B 69A 40 SUR</v>
          </cell>
          <cell r="F70" t="str">
            <v>KR 18FBIS 69A 40 S</v>
          </cell>
          <cell r="G70">
            <v>2552037025</v>
          </cell>
          <cell r="H70" t="str">
            <v>C</v>
          </cell>
          <cell r="I70">
            <v>29461687</v>
          </cell>
          <cell r="J70" t="str">
            <v>MARIA ELVIRA BEDOYA DE QUICENO</v>
          </cell>
          <cell r="K70" t="str">
            <v>CIUDAD BOLIVAR - CABLE</v>
          </cell>
          <cell r="L70" t="str">
            <v>CABLE</v>
          </cell>
          <cell r="M70" t="str">
            <v>CIUDAD BOLIVAR</v>
          </cell>
          <cell r="N70" t="str">
            <v>LUCERO</v>
          </cell>
          <cell r="O70" t="str">
            <v>BARRIO LAS MANITAS</v>
          </cell>
          <cell r="P70" t="str">
            <v>BARRIO LAS MANITAS</v>
          </cell>
          <cell r="Q70" t="str">
            <v>No Propiedad Horizontal</v>
          </cell>
          <cell r="R70" t="str">
            <v>6-may.-2019</v>
          </cell>
          <cell r="S70" t="str">
            <v>MARIA DE JESUS SAMACA DE PIRAGAUTA</v>
          </cell>
          <cell r="T70">
            <v>3204868632</v>
          </cell>
          <cell r="U70" t="str">
            <v>SI</v>
          </cell>
          <cell r="V70" t="str">
            <v>Informa que se encuentra interesada en continuar en el proceso</v>
          </cell>
          <cell r="W70" t="str">
            <v>JOHN ALEXANDER CORREDOR - Arquitecto</v>
          </cell>
        </row>
        <row r="71">
          <cell r="A71" t="str">
            <v>AAA0027JZBS</v>
          </cell>
          <cell r="B71" t="str">
            <v>MVCB_2769</v>
          </cell>
          <cell r="C71" t="str">
            <v>AAA0027JZBS</v>
          </cell>
          <cell r="D71" t="str">
            <v>050S40137613</v>
          </cell>
          <cell r="E71" t="str">
            <v>KR 18L BIS B 69A 41 SUR</v>
          </cell>
          <cell r="F71" t="str">
            <v>KR 18F BIS 69A-41 SUR</v>
          </cell>
          <cell r="G71">
            <v>2552050001</v>
          </cell>
          <cell r="H71" t="str">
            <v>C</v>
          </cell>
          <cell r="I71">
            <v>28191424</v>
          </cell>
          <cell r="J71" t="str">
            <v>MIRTHA LUZ GONZALEZ</v>
          </cell>
          <cell r="K71" t="str">
            <v>CIUDAD BOLIVAR - CABLE</v>
          </cell>
          <cell r="L71" t="str">
            <v>CABLE</v>
          </cell>
          <cell r="M71" t="str">
            <v>CIUDAD BOLIVAR</v>
          </cell>
          <cell r="N71" t="str">
            <v>LUCERO</v>
          </cell>
          <cell r="O71" t="str">
            <v>BARRIO LAS MANITAS</v>
          </cell>
          <cell r="P71" t="str">
            <v>BARRIO LAS MANITAS</v>
          </cell>
          <cell r="Q71" t="str">
            <v>No Propiedad Horizontal</v>
          </cell>
          <cell r="R71" t="str">
            <v>6-may.-2019</v>
          </cell>
          <cell r="S71" t="str">
            <v>SEGUNDO OCTAVIO SIERRA</v>
          </cell>
          <cell r="T71" t="str">
            <v>3204926935/7914038</v>
          </cell>
          <cell r="U71" t="str">
            <v>SI</v>
          </cell>
          <cell r="V71" t="str">
            <v>Informa que se encuentra interesada en continuar en el proceso</v>
          </cell>
        </row>
        <row r="72">
          <cell r="A72" t="str">
            <v>AAA0027JHLF</v>
          </cell>
          <cell r="B72" t="str">
            <v>MVCB_2474</v>
          </cell>
          <cell r="C72" t="str">
            <v>AAA0027JHLF</v>
          </cell>
          <cell r="D72" t="str">
            <v>050S40229557</v>
          </cell>
          <cell r="E72" t="str">
            <v>KR 18L BIS B 69A 77 SUR</v>
          </cell>
          <cell r="F72" t="str">
            <v>KR 18F BIS 69A 91 S</v>
          </cell>
          <cell r="G72">
            <v>2552029031</v>
          </cell>
          <cell r="H72" t="str">
            <v>C</v>
          </cell>
          <cell r="I72">
            <v>39690234</v>
          </cell>
          <cell r="J72" t="str">
            <v>CONSUELO RAMIREZ</v>
          </cell>
          <cell r="K72" t="str">
            <v>CIUDAD BOLIVAR - CABLE</v>
          </cell>
          <cell r="L72" t="str">
            <v>CABLE</v>
          </cell>
          <cell r="M72" t="str">
            <v>CIUDAD BOLIVAR</v>
          </cell>
          <cell r="N72" t="str">
            <v>LUCERO</v>
          </cell>
          <cell r="O72" t="str">
            <v>BARRIO LAS MANITAS</v>
          </cell>
          <cell r="P72" t="str">
            <v>BARRIO LAS MANITAS</v>
          </cell>
          <cell r="Q72" t="str">
            <v>No Propiedad Horizontal</v>
          </cell>
          <cell r="R72" t="str">
            <v>6-may.-2019</v>
          </cell>
          <cell r="S72" t="str">
            <v>CONSUELO RAMIREZ</v>
          </cell>
          <cell r="T72" t="str">
            <v>3143435730 - 3124095732</v>
          </cell>
          <cell r="U72" t="str">
            <v>SI</v>
          </cell>
          <cell r="V72" t="str">
            <v>Informa que se encuentra interesada en continuar en el proceso</v>
          </cell>
        </row>
        <row r="73">
          <cell r="A73" t="str">
            <v>AAA0209TTRJ</v>
          </cell>
          <cell r="B73" t="str">
            <v>MVCB_2447</v>
          </cell>
          <cell r="C73" t="str">
            <v>AAA0209TTRJ</v>
          </cell>
          <cell r="D73" t="str">
            <v>050S00000000</v>
          </cell>
          <cell r="E73" t="str">
            <v>KR 18L BIS B 69A 77 SUR MJ 5</v>
          </cell>
          <cell r="F73" t="str">
            <v>KR 18L BIS B 69A 77 SUR IN 5 MJ</v>
          </cell>
          <cell r="G73">
            <v>2552029009</v>
          </cell>
          <cell r="H73" t="str">
            <v>C</v>
          </cell>
          <cell r="I73">
            <v>52132283</v>
          </cell>
          <cell r="J73" t="str">
            <v>MARTHA IDALY CARO CARO</v>
          </cell>
          <cell r="K73" t="str">
            <v>CIUDAD BOLIVAR - CABLE</v>
          </cell>
          <cell r="L73" t="str">
            <v>CABLE</v>
          </cell>
          <cell r="M73" t="str">
            <v>CIUDAD BOLIVAR</v>
          </cell>
          <cell r="N73" t="str">
            <v>LUCERO</v>
          </cell>
          <cell r="O73" t="str">
            <v>BARRIO LAS MANITAS</v>
          </cell>
          <cell r="P73" t="str">
            <v>BARRIO LAS MANITAS</v>
          </cell>
          <cell r="Q73" t="str">
            <v>No Propiedad Horizontal</v>
          </cell>
          <cell r="R73" t="str">
            <v>6-may.-2019</v>
          </cell>
          <cell r="S73" t="str">
            <v>MARTHA IDALY CARO CARO</v>
          </cell>
          <cell r="T73" t="str">
            <v>7906402 - 3125108223</v>
          </cell>
          <cell r="U73" t="str">
            <v>SI</v>
          </cell>
          <cell r="V73" t="str">
            <v>Informa que se encuentra interesada en continuar en el proceso</v>
          </cell>
        </row>
        <row r="74">
          <cell r="A74" t="str">
            <v>AAA0027JFLF</v>
          </cell>
          <cell r="B74" t="str">
            <v>MVCB_2445</v>
          </cell>
          <cell r="C74" t="str">
            <v>AAA0027JFLF</v>
          </cell>
          <cell r="D74" t="str">
            <v>050S40229542</v>
          </cell>
          <cell r="E74" t="str">
            <v>KR 18L BIS C 69A 69 SUR IN 1</v>
          </cell>
          <cell r="F74" t="str">
            <v>KR 18L BIS C 69A 69 SUR</v>
          </cell>
          <cell r="G74">
            <v>2552029008</v>
          </cell>
          <cell r="H74" t="str">
            <v>C</v>
          </cell>
          <cell r="I74">
            <v>1020722919</v>
          </cell>
          <cell r="J74" t="str">
            <v>MARIA CENAIDA ROJAS ORTIZ</v>
          </cell>
          <cell r="K74" t="str">
            <v>CIUDAD BOLIVAR - CABLE</v>
          </cell>
          <cell r="L74" t="str">
            <v>CABLE</v>
          </cell>
          <cell r="M74" t="str">
            <v>CIUDAD BOLIVAR</v>
          </cell>
          <cell r="N74" t="str">
            <v>LUCERO</v>
          </cell>
          <cell r="O74" t="str">
            <v>BARRIO LAS MANITAS</v>
          </cell>
          <cell r="P74" t="str">
            <v>BARRIO LAS MANITAS</v>
          </cell>
          <cell r="Q74" t="str">
            <v>No Propiedad Horizontal</v>
          </cell>
          <cell r="R74" t="str">
            <v>6-may.-2019</v>
          </cell>
          <cell r="S74" t="str">
            <v>MARIA CENAIDA ROJAS ORTIZ</v>
          </cell>
          <cell r="T74" t="str">
            <v>3142868345 - 3112295686</v>
          </cell>
          <cell r="U74" t="str">
            <v>SI</v>
          </cell>
          <cell r="V74" t="str">
            <v>Informa que se encuentra interesada en continuar en el proceso</v>
          </cell>
        </row>
        <row r="75">
          <cell r="A75" t="str">
            <v>AAA0023LCBR</v>
          </cell>
          <cell r="B75" t="str">
            <v>MVJA_0230</v>
          </cell>
          <cell r="C75" t="str">
            <v>AAA0023LCBR</v>
          </cell>
          <cell r="D75" t="str">
            <v>050S00000000</v>
          </cell>
          <cell r="E75" t="str">
            <v>CL 61D SUR 18K 40</v>
          </cell>
          <cell r="F75" t="str">
            <v>CL 61BIS S 18D 02</v>
          </cell>
          <cell r="G75">
            <v>2521034011</v>
          </cell>
          <cell r="H75" t="str">
            <v>C</v>
          </cell>
          <cell r="I75">
            <v>52131902</v>
          </cell>
          <cell r="J75" t="str">
            <v>MARIA DANERIS QUINCHIA ESCOBAR</v>
          </cell>
          <cell r="K75" t="str">
            <v>CIUDAD BOLIVAR - CABLE</v>
          </cell>
          <cell r="L75" t="str">
            <v>JALISCO</v>
          </cell>
          <cell r="M75" t="str">
            <v>CIUDAD BOLIVAR</v>
          </cell>
          <cell r="N75" t="str">
            <v>LUCERO</v>
          </cell>
          <cell r="O75" t="str">
            <v>CIUDAD MILAGRO</v>
          </cell>
          <cell r="P75" t="str">
            <v>CIUDAD MILAGRO</v>
          </cell>
          <cell r="Q75" t="str">
            <v>No Propiedad Horizontal</v>
          </cell>
          <cell r="R75" t="str">
            <v>20-mar.-2019</v>
          </cell>
          <cell r="S75" t="str">
            <v>JUAN MANUEL MENDIETA VALLARINO</v>
          </cell>
          <cell r="T75" t="str">
            <v>3166361876 / 3204816596 / 3842001</v>
          </cell>
          <cell r="U75" t="str">
            <v>NO</v>
          </cell>
          <cell r="V75" t="str">
            <v>La vivienda ya se encuentra terminada.</v>
          </cell>
        </row>
        <row r="76">
          <cell r="A76" t="str">
            <v>AAA0023NFKC</v>
          </cell>
          <cell r="B76" t="str">
            <v>MVJA_0245</v>
          </cell>
          <cell r="C76" t="str">
            <v>AAA0023NFKC</v>
          </cell>
          <cell r="D76" t="str">
            <v>050S00000000</v>
          </cell>
          <cell r="E76" t="str">
            <v>CL 61D SUR 18L 03</v>
          </cell>
          <cell r="F76" t="str">
            <v>CL 61BIS S 18D 77</v>
          </cell>
          <cell r="G76">
            <v>2521098001</v>
          </cell>
          <cell r="H76" t="str">
            <v>C</v>
          </cell>
          <cell r="I76">
            <v>1033738931</v>
          </cell>
          <cell r="J76" t="str">
            <v>MARIA ELISA AVELLA MATTEUS</v>
          </cell>
          <cell r="K76" t="str">
            <v>CIUDAD BOLIVAR - CABLE</v>
          </cell>
          <cell r="L76" t="str">
            <v>JALISCO</v>
          </cell>
          <cell r="M76" t="str">
            <v>CIUDAD BOLIVAR</v>
          </cell>
          <cell r="N76" t="str">
            <v>LUCERO</v>
          </cell>
          <cell r="O76" t="str">
            <v>CIUDAD MILAGRO</v>
          </cell>
          <cell r="P76" t="str">
            <v>CIUDAD MILAGRO</v>
          </cell>
          <cell r="Q76" t="str">
            <v>No Propiedad Horizontal</v>
          </cell>
          <cell r="R76" t="str">
            <v>13-mar.-2019</v>
          </cell>
          <cell r="S76" t="str">
            <v>MARIA ELISA AVELLA MATTEUS</v>
          </cell>
          <cell r="T76" t="str">
            <v>7618184-3107333</v>
          </cell>
          <cell r="U76" t="str">
            <v>SI</v>
          </cell>
          <cell r="V76" t="str">
            <v>Informa que se encuentra interesada en continuar en el proceso</v>
          </cell>
        </row>
        <row r="77">
          <cell r="A77" t="str">
            <v>AAA0023NEYX</v>
          </cell>
          <cell r="B77" t="str">
            <v>MVJA_0284</v>
          </cell>
          <cell r="C77" t="str">
            <v>AAA0023NEYX</v>
          </cell>
          <cell r="D77" t="str">
            <v>050S40483961</v>
          </cell>
          <cell r="E77" t="str">
            <v>CL 62 BIS SUR 18J 04</v>
          </cell>
          <cell r="F77" t="str">
            <v>CL 62 BISS 18C 54</v>
          </cell>
          <cell r="G77">
            <v>2521097001</v>
          </cell>
          <cell r="H77" t="str">
            <v>C</v>
          </cell>
          <cell r="I77">
            <v>19359353</v>
          </cell>
          <cell r="J77" t="str">
            <v>JOAQUIN ALFONSO GUIZA BECERRA</v>
          </cell>
          <cell r="K77" t="str">
            <v>CIUDAD BOLIVAR - CABLE</v>
          </cell>
          <cell r="L77" t="str">
            <v>JALISCO</v>
          </cell>
          <cell r="M77" t="str">
            <v>CIUDAD BOLIVAR</v>
          </cell>
          <cell r="N77" t="str">
            <v>LUCERO</v>
          </cell>
          <cell r="O77" t="str">
            <v>CIUDAD MILAGRO</v>
          </cell>
          <cell r="P77" t="str">
            <v>CIUDAD MILAGRO</v>
          </cell>
          <cell r="Q77" t="str">
            <v>No Propiedad Horizontal</v>
          </cell>
          <cell r="R77" t="str">
            <v>13-mar.-2019</v>
          </cell>
          <cell r="S77" t="str">
            <v>JOAQUIN ALFONSO GUIZA BECERA</v>
          </cell>
          <cell r="T77" t="str">
            <v>3102210321/317552346</v>
          </cell>
          <cell r="U77" t="str">
            <v>SI</v>
          </cell>
          <cell r="V77" t="str">
            <v>Informa que se encuentra interesada en continuar en el proceso</v>
          </cell>
        </row>
        <row r="78">
          <cell r="A78" t="str">
            <v>AAA0023MWCN</v>
          </cell>
          <cell r="B78" t="str">
            <v>MVJA_0294</v>
          </cell>
          <cell r="C78" t="str">
            <v>AAA0023MWCN</v>
          </cell>
          <cell r="D78" t="str">
            <v>050S00000000</v>
          </cell>
          <cell r="E78" t="str">
            <v>CL 62 BIS SUR 18J 31</v>
          </cell>
          <cell r="F78" t="str">
            <v>CL 62BIS S 18C 79</v>
          </cell>
          <cell r="G78">
            <v>2521086019</v>
          </cell>
          <cell r="H78" t="str">
            <v>C</v>
          </cell>
          <cell r="I78">
            <v>4226351</v>
          </cell>
          <cell r="J78" t="str">
            <v>ALFONSO SICHACA SIERVO</v>
          </cell>
          <cell r="K78" t="str">
            <v>CIUDAD BOLIVAR - CABLE</v>
          </cell>
          <cell r="L78" t="str">
            <v>JALISCO</v>
          </cell>
          <cell r="M78" t="str">
            <v>CIUDAD BOLIVAR</v>
          </cell>
          <cell r="N78" t="str">
            <v>LUCERO</v>
          </cell>
          <cell r="O78" t="str">
            <v>CIUDAD MILAGRO</v>
          </cell>
          <cell r="P78" t="str">
            <v>CIUDAD MILAGRO</v>
          </cell>
          <cell r="Q78" t="str">
            <v>No Propiedad Horizontal</v>
          </cell>
          <cell r="R78" t="str">
            <v>28-mar.-2019</v>
          </cell>
          <cell r="S78" t="str">
            <v>SIERVO ALFONSO SICHACA</v>
          </cell>
          <cell r="T78" t="str">
            <v>3166459566-3165627448</v>
          </cell>
          <cell r="U78" t="str">
            <v>SI</v>
          </cell>
          <cell r="V78" t="str">
            <v>Informa que se encuentra interesada en continuar en el proceso</v>
          </cell>
        </row>
        <row r="79">
          <cell r="A79" t="str">
            <v>AAA0023MYSY</v>
          </cell>
          <cell r="B79" t="str">
            <v>MVJA_0307</v>
          </cell>
          <cell r="C79" t="str">
            <v>AAA0023MYSY</v>
          </cell>
          <cell r="D79" t="str">
            <v>050S00000000</v>
          </cell>
          <cell r="E79" t="str">
            <v>CL 62 BIS SUR 18K 10</v>
          </cell>
          <cell r="F79" t="str">
            <v>CL 62BISS 18D 30</v>
          </cell>
          <cell r="G79">
            <v>2521091005</v>
          </cell>
          <cell r="H79" t="str">
            <v>C</v>
          </cell>
          <cell r="I79">
            <v>51826873</v>
          </cell>
          <cell r="J79" t="str">
            <v>MARIA DEL ROSARIO MORALES</v>
          </cell>
          <cell r="K79" t="str">
            <v>CIUDAD BOLIVAR - CABLE</v>
          </cell>
          <cell r="L79" t="str">
            <v>JALISCO</v>
          </cell>
          <cell r="M79" t="str">
            <v>CIUDAD BOLIVAR</v>
          </cell>
          <cell r="N79" t="str">
            <v>LUCERO</v>
          </cell>
          <cell r="O79" t="str">
            <v>CIUDAD MILAGRO</v>
          </cell>
          <cell r="P79" t="str">
            <v>CIUDAD MILAGRO</v>
          </cell>
          <cell r="Q79" t="str">
            <v>No Propiedad Horizontal</v>
          </cell>
          <cell r="R79" t="str">
            <v>13-mar.-2019</v>
          </cell>
          <cell r="S79" t="str">
            <v>DAGOBERTO RODRIGUEZ CANTOR</v>
          </cell>
          <cell r="T79" t="str">
            <v>3214556863/3135768587</v>
          </cell>
          <cell r="U79" t="str">
            <v>SI</v>
          </cell>
          <cell r="V79" t="str">
            <v>Informa que se encuentra interesada en continuar en el proceso</v>
          </cell>
        </row>
        <row r="80">
          <cell r="A80" t="str">
            <v>AAA0023MYZE</v>
          </cell>
          <cell r="B80" t="str">
            <v>MVJA_0316</v>
          </cell>
          <cell r="C80" t="str">
            <v>AAA0023MYZE</v>
          </cell>
          <cell r="D80" t="str">
            <v>050S00000000</v>
          </cell>
          <cell r="E80" t="str">
            <v>CL 62 BIS SUR 18K 28</v>
          </cell>
          <cell r="F80" t="str">
            <v>CL 62BISS 18D 50</v>
          </cell>
          <cell r="G80">
            <v>2521091010</v>
          </cell>
          <cell r="H80" t="str">
            <v>C</v>
          </cell>
          <cell r="I80">
            <v>51667917</v>
          </cell>
          <cell r="J80" t="str">
            <v>MARIA EBELIA LEAL</v>
          </cell>
          <cell r="K80" t="str">
            <v>CIUDAD BOLIVAR - CABLE</v>
          </cell>
          <cell r="L80" t="str">
            <v>JALISCO</v>
          </cell>
          <cell r="M80" t="str">
            <v>CIUDAD BOLIVAR</v>
          </cell>
          <cell r="N80" t="str">
            <v>LUCERO</v>
          </cell>
          <cell r="O80" t="str">
            <v>CIUDAD MILAGRO</v>
          </cell>
          <cell r="P80" t="str">
            <v>CIUDAD MILAGRO</v>
          </cell>
          <cell r="Q80" t="str">
            <v>No Propiedad Horizontal</v>
          </cell>
          <cell r="R80" t="str">
            <v>13-mar.-2019</v>
          </cell>
          <cell r="S80" t="str">
            <v>MARIA EVELIA LEAL</v>
          </cell>
          <cell r="T80" t="str">
            <v>3134562512/3134561225</v>
          </cell>
          <cell r="V80" t="str">
            <v>Correo de voz</v>
          </cell>
        </row>
        <row r="81">
          <cell r="A81" t="str">
            <v>AAA0023NEKL</v>
          </cell>
          <cell r="B81" t="str">
            <v>MVJA_0332</v>
          </cell>
          <cell r="C81" t="str">
            <v>AAA0023NEKL</v>
          </cell>
          <cell r="D81" t="str">
            <v>050S00000000</v>
          </cell>
          <cell r="E81" t="str">
            <v>CL 62 BIS SUR 18K 61</v>
          </cell>
          <cell r="F81" t="str">
            <v>CL 62 BISS 18D 75</v>
          </cell>
          <cell r="G81">
            <v>2521096031</v>
          </cell>
          <cell r="H81" t="str">
            <v>C</v>
          </cell>
          <cell r="I81">
            <v>52252249</v>
          </cell>
          <cell r="J81" t="str">
            <v>AMELIA CAPERA LOAIZA</v>
          </cell>
          <cell r="K81" t="str">
            <v>CIUDAD BOLIVAR - CABLE</v>
          </cell>
          <cell r="L81" t="str">
            <v>JALISCO</v>
          </cell>
          <cell r="M81" t="str">
            <v>CIUDAD BOLIVAR</v>
          </cell>
          <cell r="N81" t="str">
            <v>LUCERO</v>
          </cell>
          <cell r="O81" t="str">
            <v>CIUDAD MILAGRO</v>
          </cell>
          <cell r="P81" t="str">
            <v>CIUDAD MILAGRO</v>
          </cell>
          <cell r="Q81" t="str">
            <v>No Propiedad Horizontal</v>
          </cell>
          <cell r="R81" t="str">
            <v>22-mar.-2019</v>
          </cell>
          <cell r="S81" t="str">
            <v>AMELIA CAPERA LOAIZA</v>
          </cell>
          <cell r="T81" t="str">
            <v>3144671893 - 7909381</v>
          </cell>
          <cell r="V81" t="str">
            <v>No es el número de celulaur y el fijo no se encuentra en servicio</v>
          </cell>
        </row>
        <row r="82">
          <cell r="A82" t="str">
            <v>AAA0023NALW</v>
          </cell>
          <cell r="B82" t="str">
            <v>MVJA_0364</v>
          </cell>
          <cell r="C82" t="str">
            <v>AAA0023NALW</v>
          </cell>
          <cell r="D82" t="str">
            <v>050S00000000</v>
          </cell>
          <cell r="E82" t="str">
            <v>CL 62 SUR 18J 57</v>
          </cell>
          <cell r="F82" t="str">
            <v>CL 62S 18D 19</v>
          </cell>
          <cell r="G82">
            <v>2521091042</v>
          </cell>
          <cell r="H82" t="str">
            <v>C</v>
          </cell>
          <cell r="I82">
            <v>7215532</v>
          </cell>
          <cell r="J82" t="str">
            <v>JOSE HUMBERTO MORANTE HORMAZA</v>
          </cell>
          <cell r="K82" t="str">
            <v>CIUDAD BOLIVAR - CABLE</v>
          </cell>
          <cell r="L82" t="str">
            <v>JALISCO</v>
          </cell>
          <cell r="M82" t="str">
            <v>CIUDAD BOLIVAR</v>
          </cell>
          <cell r="N82" t="str">
            <v>LUCERO</v>
          </cell>
          <cell r="O82" t="str">
            <v>CIUDAD MILAGRO</v>
          </cell>
          <cell r="P82" t="str">
            <v>CIUDAD MILAGRO</v>
          </cell>
          <cell r="Q82" t="str">
            <v>No Propiedad Horizontal</v>
          </cell>
          <cell r="R82" t="str">
            <v>13-mar.-2019</v>
          </cell>
          <cell r="S82" t="str">
            <v>JOSE HUMBERTO MORANTE</v>
          </cell>
          <cell r="T82">
            <v>3108681628</v>
          </cell>
          <cell r="U82" t="str">
            <v>SI</v>
          </cell>
          <cell r="V82" t="str">
            <v>Informa que se encuentra interesada en continuar en el proceso</v>
          </cell>
        </row>
        <row r="83">
          <cell r="A83" t="str">
            <v>AAA0023NBCN</v>
          </cell>
          <cell r="B83" t="str">
            <v>MVJA_0369</v>
          </cell>
          <cell r="C83" t="str">
            <v>AAA0023NBCN</v>
          </cell>
          <cell r="D83" t="str">
            <v>050S40343321</v>
          </cell>
          <cell r="E83" t="str">
            <v>CL 62 SUR 18J 70</v>
          </cell>
          <cell r="F83" t="str">
            <v>CL 62S 18D 20</v>
          </cell>
          <cell r="G83">
            <v>2521093015</v>
          </cell>
          <cell r="H83" t="str">
            <v>C</v>
          </cell>
          <cell r="I83">
            <v>2332995</v>
          </cell>
          <cell r="J83" t="str">
            <v>JOSE LEOPOLDO PE\ALOZA</v>
          </cell>
          <cell r="K83" t="str">
            <v>CIUDAD BOLIVAR - CABLE</v>
          </cell>
          <cell r="L83" t="str">
            <v>JALISCO</v>
          </cell>
          <cell r="M83" t="str">
            <v>CIUDAD BOLIVAR</v>
          </cell>
          <cell r="N83" t="str">
            <v>LUCERO</v>
          </cell>
          <cell r="O83" t="str">
            <v>CIUDAD MILAGRO</v>
          </cell>
          <cell r="P83" t="str">
            <v>CIUDAD MILAGRO</v>
          </cell>
          <cell r="Q83" t="str">
            <v>No Propiedad Horizontal</v>
          </cell>
          <cell r="R83" t="str">
            <v>20-mar.-2019</v>
          </cell>
          <cell r="S83" t="str">
            <v>JOSE LEOPOLDO PEÑALOZA</v>
          </cell>
          <cell r="T83">
            <v>7654376</v>
          </cell>
          <cell r="V83" t="str">
            <v>El fijo no se encuentra en servicio</v>
          </cell>
        </row>
        <row r="84">
          <cell r="A84" t="str">
            <v>AAA0023NAHY</v>
          </cell>
          <cell r="B84" t="str">
            <v>MVJA_0370</v>
          </cell>
          <cell r="C84" t="str">
            <v>AAA0023NAHY</v>
          </cell>
          <cell r="D84" t="str">
            <v>050S00000000</v>
          </cell>
          <cell r="E84" t="str">
            <v>CL 62 SUR 18J 71</v>
          </cell>
          <cell r="F84" t="str">
            <v>CL 62S 18D 31</v>
          </cell>
          <cell r="G84">
            <v>2521091039</v>
          </cell>
          <cell r="H84" t="str">
            <v>C</v>
          </cell>
          <cell r="I84">
            <v>35332165</v>
          </cell>
          <cell r="J84" t="str">
            <v>MARIA ALEIDA LONDONO RINCON</v>
          </cell>
          <cell r="K84" t="str">
            <v>CIUDAD BOLIVAR - CABLE</v>
          </cell>
          <cell r="L84" t="str">
            <v>JALISCO</v>
          </cell>
          <cell r="M84" t="str">
            <v>CIUDAD BOLIVAR</v>
          </cell>
          <cell r="N84" t="str">
            <v>LUCERO</v>
          </cell>
          <cell r="O84" t="str">
            <v>CIUDAD MILAGRO</v>
          </cell>
          <cell r="P84" t="str">
            <v>CIUDAD MILAGRO</v>
          </cell>
          <cell r="Q84" t="str">
            <v>No Propiedad Horizontal</v>
          </cell>
          <cell r="R84" t="str">
            <v>13-mar.-2019</v>
          </cell>
          <cell r="S84" t="str">
            <v>ROCALINA DEL CARMEN LONDOÑO RINCON</v>
          </cell>
          <cell r="T84" t="str">
            <v>3103360821 - 3138573766</v>
          </cell>
          <cell r="U84" t="str">
            <v>SI</v>
          </cell>
          <cell r="V84" t="str">
            <v>Informa que se encuentra interesada en continuar en el proceso</v>
          </cell>
        </row>
        <row r="85">
          <cell r="A85" t="str">
            <v>AAA0023MZUZ</v>
          </cell>
          <cell r="B85" t="str">
            <v>MVJA_0387</v>
          </cell>
          <cell r="C85" t="str">
            <v>AAA0023MZUZ</v>
          </cell>
          <cell r="D85" t="str">
            <v>050S00000000</v>
          </cell>
          <cell r="E85" t="str">
            <v>CL 62 SUR 18K 59</v>
          </cell>
          <cell r="F85" t="str">
            <v>CL 62S 18D 77</v>
          </cell>
          <cell r="G85">
            <v>2521091028</v>
          </cell>
          <cell r="H85" t="str">
            <v>C</v>
          </cell>
          <cell r="I85">
            <v>19073941</v>
          </cell>
          <cell r="J85" t="str">
            <v>MARTIN MEDINA BERRIO</v>
          </cell>
          <cell r="K85" t="str">
            <v>CIUDAD BOLIVAR - CABLE</v>
          </cell>
          <cell r="L85" t="str">
            <v>JALISCO</v>
          </cell>
          <cell r="M85" t="str">
            <v>CIUDAD BOLIVAR</v>
          </cell>
          <cell r="N85" t="str">
            <v>LUCERO</v>
          </cell>
          <cell r="O85" t="str">
            <v>CIUDAD MILAGRO</v>
          </cell>
          <cell r="P85" t="str">
            <v>CIUDAD MILAGRO</v>
          </cell>
          <cell r="Q85" t="str">
            <v>No Propiedad Horizontal</v>
          </cell>
          <cell r="R85" t="str">
            <v>13-mar.-2019</v>
          </cell>
          <cell r="S85" t="str">
            <v>MARTIN MEDINA BERRIO</v>
          </cell>
          <cell r="T85" t="str">
            <v>7314282 - 3223881875</v>
          </cell>
          <cell r="U85" t="str">
            <v>SI</v>
          </cell>
          <cell r="V85" t="str">
            <v>Informa que se encuentra interesada en continuar en el proceso</v>
          </cell>
        </row>
        <row r="86">
          <cell r="A86" t="str">
            <v>AAA0023MUYN</v>
          </cell>
          <cell r="B86" t="str">
            <v>MVJA_2385</v>
          </cell>
          <cell r="C86" t="str">
            <v>AAA0023MUYN</v>
          </cell>
          <cell r="D86" t="str">
            <v>050S40435443</v>
          </cell>
          <cell r="E86" t="str">
            <v>KR 18K 62 48 SUR</v>
          </cell>
          <cell r="F86" t="str">
            <v>KR 18D BIS 62 10 SUR</v>
          </cell>
          <cell r="G86">
            <v>2521086015</v>
          </cell>
          <cell r="H86" t="str">
            <v>C</v>
          </cell>
          <cell r="I86">
            <v>2245506</v>
          </cell>
          <cell r="J86" t="str">
            <v>CARLOS CIRO ANGULO</v>
          </cell>
          <cell r="K86" t="str">
            <v>CIUDAD BOLIVAR - CABLE</v>
          </cell>
          <cell r="L86" t="str">
            <v>JALISCO</v>
          </cell>
          <cell r="M86" t="str">
            <v>CIUDAD BOLIVAR</v>
          </cell>
          <cell r="N86" t="str">
            <v>LUCERO</v>
          </cell>
          <cell r="O86" t="str">
            <v>CIUDAD MILAGRO</v>
          </cell>
          <cell r="P86" t="str">
            <v>CIUDAD MILAGRO</v>
          </cell>
          <cell r="Q86" t="str">
            <v>No Propiedad Horizontal</v>
          </cell>
          <cell r="R86" t="str">
            <v>29-mar.-2019</v>
          </cell>
          <cell r="S86" t="str">
            <v>BARBARA SEDANO LUENGAS</v>
          </cell>
          <cell r="T86">
            <v>3144456330</v>
          </cell>
          <cell r="U86" t="str">
            <v>SI</v>
          </cell>
          <cell r="V86" t="str">
            <v>Informa que se encuentra interesada en continuar en el proceso - Atiende Lida la hija</v>
          </cell>
        </row>
        <row r="87">
          <cell r="A87" t="str">
            <v>AAA0027SHLW</v>
          </cell>
          <cell r="B87" t="str">
            <v>MVJA_0964</v>
          </cell>
          <cell r="C87" t="str">
            <v>AAA0027SHLW</v>
          </cell>
          <cell r="D87" t="str">
            <v>050S01060221</v>
          </cell>
          <cell r="E87" t="str">
            <v>CL 63D SUR 18K 38</v>
          </cell>
          <cell r="F87" t="str">
            <v>CL 63D SUR 18D 46</v>
          </cell>
          <cell r="G87">
            <v>2554065022</v>
          </cell>
          <cell r="H87" t="str">
            <v>C</v>
          </cell>
          <cell r="I87">
            <v>51661411</v>
          </cell>
          <cell r="J87" t="str">
            <v>MARIA ARCENIA COMBITA TINJACA</v>
          </cell>
          <cell r="K87" t="str">
            <v>CIUDAD BOLIVAR - CABLE</v>
          </cell>
          <cell r="L87" t="str">
            <v>JALISCO</v>
          </cell>
          <cell r="M87" t="str">
            <v>CIUDAD BOLIVAR</v>
          </cell>
          <cell r="N87" t="str">
            <v>LUCERO</v>
          </cell>
          <cell r="O87" t="str">
            <v>DOMINGO LAIN I</v>
          </cell>
          <cell r="P87" t="str">
            <v>DOMINGO LAIN I</v>
          </cell>
          <cell r="Q87" t="str">
            <v>No Propiedad Horizontal</v>
          </cell>
          <cell r="R87" t="str">
            <v>20-mar.-2019</v>
          </cell>
          <cell r="S87" t="str">
            <v>MARIA ARCENIA COMBITA TINJACA</v>
          </cell>
          <cell r="T87" t="str">
            <v>7900981 - 3167502983</v>
          </cell>
          <cell r="U87" t="str">
            <v>SI</v>
          </cell>
          <cell r="V87" t="str">
            <v>Informa que construyo el segundo piso con un crédito, pero no alcanzo a ejecutar las obras acabados, por lo tanto es muy importante para ella poder contínuar en el proceso, para terminar el segundo piso</v>
          </cell>
          <cell r="W87" t="str">
            <v>ADALIA SERRANO RODRÍGUEZ - Arquitecta</v>
          </cell>
        </row>
        <row r="88">
          <cell r="A88" t="str">
            <v>AAA0027SNHY</v>
          </cell>
          <cell r="B88" t="str">
            <v>MVJA_0965</v>
          </cell>
          <cell r="C88" t="str">
            <v>AAA0027SNHY</v>
          </cell>
          <cell r="D88" t="str">
            <v>050S01053504</v>
          </cell>
          <cell r="E88" t="str">
            <v>CL 63D SUR 18K 39</v>
          </cell>
          <cell r="F88" t="str">
            <v>CL 63D SUR 18D 49</v>
          </cell>
          <cell r="G88">
            <v>2554071009</v>
          </cell>
          <cell r="H88" t="str">
            <v>C</v>
          </cell>
          <cell r="I88">
            <v>4861283</v>
          </cell>
          <cell r="J88" t="str">
            <v>LUCIO MOSQUERA MOSQUERA</v>
          </cell>
          <cell r="K88" t="str">
            <v>CIUDAD BOLIVAR - CABLE</v>
          </cell>
          <cell r="L88" t="str">
            <v>JALISCO</v>
          </cell>
          <cell r="M88" t="str">
            <v>CIUDAD BOLIVAR</v>
          </cell>
          <cell r="N88" t="str">
            <v>LUCERO</v>
          </cell>
          <cell r="O88" t="str">
            <v>DOMINGO LAIN I</v>
          </cell>
          <cell r="P88" t="str">
            <v>DOMINGO LAIN I</v>
          </cell>
          <cell r="Q88" t="str">
            <v>No Propiedad Horizontal</v>
          </cell>
          <cell r="R88" t="str">
            <v>27-mar.-2019</v>
          </cell>
          <cell r="S88" t="str">
            <v>LUCIO MOSQUERA MOSQUERA</v>
          </cell>
          <cell r="T88" t="str">
            <v>67659445-3114673083</v>
          </cell>
          <cell r="V88" t="str">
            <v>El número local no existe y en celular se va a buzón</v>
          </cell>
        </row>
        <row r="89">
          <cell r="A89" t="str">
            <v>AAA0027SMNX</v>
          </cell>
          <cell r="B89" t="str">
            <v>MVJA_2339</v>
          </cell>
          <cell r="C89" t="str">
            <v>AAA0027SMNX</v>
          </cell>
          <cell r="D89" t="str">
            <v>050S01060223</v>
          </cell>
          <cell r="E89" t="str">
            <v>KR 18J BIS 63D 17 SUR</v>
          </cell>
          <cell r="F89" t="str">
            <v>KR 18D 63D 17 SUR</v>
          </cell>
          <cell r="G89">
            <v>2554069009</v>
          </cell>
          <cell r="H89" t="str">
            <v>C</v>
          </cell>
          <cell r="I89">
            <v>210700</v>
          </cell>
          <cell r="J89" t="str">
            <v>PEDRO ANTONIO BARRIGA PASCAGAZA</v>
          </cell>
          <cell r="K89" t="str">
            <v>CIUDAD BOLIVAR - CABLE</v>
          </cell>
          <cell r="L89" t="str">
            <v>JALISCO</v>
          </cell>
          <cell r="M89" t="str">
            <v>CIUDAD BOLIVAR</v>
          </cell>
          <cell r="N89" t="str">
            <v>LUCERO</v>
          </cell>
          <cell r="O89" t="str">
            <v>DOMINGO LAIN I</v>
          </cell>
          <cell r="P89" t="str">
            <v>DOMINGO LAIN I</v>
          </cell>
          <cell r="Q89" t="str">
            <v>No Propiedad Horizontal</v>
          </cell>
          <cell r="R89" t="str">
            <v>6-mar.-2019</v>
          </cell>
          <cell r="S89" t="str">
            <v>ROSALBA MOLINA CADENA</v>
          </cell>
          <cell r="T89" t="str">
            <v>3196164535 - 3204692815</v>
          </cell>
          <cell r="U89" t="str">
            <v>SI</v>
          </cell>
          <cell r="V89" t="str">
            <v>Atendió el esposo, el señor Pedro Antonio Barriga, e nforma que estan interesados ya que necesitan obras de acabados en los dos pisos de la vivienda, como enchapes, puertas, cambio de aparatos sanitarios y la pintura</v>
          </cell>
        </row>
        <row r="90">
          <cell r="A90" t="str">
            <v>AAA0027SLTO</v>
          </cell>
          <cell r="B90" t="str">
            <v>MVJA_2340</v>
          </cell>
          <cell r="C90" t="str">
            <v>AAA0027SLTO</v>
          </cell>
          <cell r="D90" t="str">
            <v>050S01060192</v>
          </cell>
          <cell r="E90" t="str">
            <v>KR 18J BIS 63D 20 SUR</v>
          </cell>
          <cell r="F90" t="str">
            <v>KR 18D 63D 20 SUR</v>
          </cell>
          <cell r="G90">
            <v>2554068005</v>
          </cell>
          <cell r="H90" t="str">
            <v>C</v>
          </cell>
          <cell r="I90">
            <v>79146676</v>
          </cell>
          <cell r="J90" t="str">
            <v>MANUEL ANTONIO ROMERO LEON</v>
          </cell>
          <cell r="K90" t="str">
            <v>CIUDAD BOLIVAR - CABLE</v>
          </cell>
          <cell r="L90" t="str">
            <v>JALISCO</v>
          </cell>
          <cell r="M90" t="str">
            <v>CIUDAD BOLIVAR</v>
          </cell>
          <cell r="N90" t="str">
            <v>LUCERO</v>
          </cell>
          <cell r="O90" t="str">
            <v>DOMINGO LAIN I</v>
          </cell>
          <cell r="P90" t="str">
            <v>DOMINGO LAIN I</v>
          </cell>
          <cell r="Q90" t="str">
            <v>No Propiedad Horizontal</v>
          </cell>
          <cell r="R90" t="str">
            <v>27-mar.-2019</v>
          </cell>
          <cell r="S90" t="str">
            <v>MANUEL ANTONIO ROMERO LEON</v>
          </cell>
          <cell r="T90">
            <v>3142660534</v>
          </cell>
          <cell r="V90" t="str">
            <v>No contesta en este número</v>
          </cell>
        </row>
        <row r="91">
          <cell r="A91" t="str">
            <v>AAA0027SNNN</v>
          </cell>
          <cell r="B91" t="str">
            <v>MVJA_2536</v>
          </cell>
          <cell r="C91" t="str">
            <v>AAA0027SNNN</v>
          </cell>
          <cell r="D91" t="str">
            <v>050S01060200</v>
          </cell>
          <cell r="E91" t="str">
            <v>KR 18L 63D 17 SUR</v>
          </cell>
          <cell r="F91" t="str">
            <v>KR 18D BIS B 63D 17 SUR</v>
          </cell>
          <cell r="G91">
            <v>2554073001</v>
          </cell>
          <cell r="H91" t="str">
            <v>C</v>
          </cell>
          <cell r="I91">
            <v>19071719</v>
          </cell>
          <cell r="J91" t="str">
            <v>FRANCISCO GUZMAN</v>
          </cell>
          <cell r="K91" t="str">
            <v>CIUDAD BOLIVAR - CABLE</v>
          </cell>
          <cell r="L91" t="str">
            <v>JALISCO</v>
          </cell>
          <cell r="M91" t="str">
            <v>CIUDAD BOLIVAR</v>
          </cell>
          <cell r="N91" t="str">
            <v>LUCERO</v>
          </cell>
          <cell r="O91" t="str">
            <v>DOMINGO LAIN I</v>
          </cell>
          <cell r="P91" t="str">
            <v>DOMINGO LAIN I</v>
          </cell>
          <cell r="Q91" t="str">
            <v>No Propiedad Horizontal</v>
          </cell>
          <cell r="R91" t="str">
            <v>6-mar.-2019</v>
          </cell>
          <cell r="S91" t="str">
            <v>GRACIELA CARBONEL DE GUZMAN</v>
          </cell>
          <cell r="T91" t="str">
            <v>3202546107/6405821/3112041198</v>
          </cell>
          <cell r="U91" t="str">
            <v>SI</v>
          </cell>
          <cell r="V91" t="str">
            <v>Atendió el hijo, el señor Ricardo Guzmán, cuenta que estan interesados en continuar en el proceso, que la vivienda es de un piso y no tiene acabados</v>
          </cell>
        </row>
        <row r="92">
          <cell r="A92" t="str">
            <v>AAA0027SNRU</v>
          </cell>
          <cell r="B92" t="str">
            <v>MVJA_2589</v>
          </cell>
          <cell r="C92" t="str">
            <v>AAA0027SNRU</v>
          </cell>
          <cell r="D92" t="str">
            <v>050S01093628</v>
          </cell>
          <cell r="E92" t="str">
            <v>KR 18L BIS 63D 10 SUR</v>
          </cell>
          <cell r="F92" t="str">
            <v>CL 63D SUR 18D 83</v>
          </cell>
          <cell r="G92">
            <v>2554073004</v>
          </cell>
          <cell r="H92" t="str">
            <v>C</v>
          </cell>
          <cell r="I92">
            <v>27923099</v>
          </cell>
          <cell r="J92" t="str">
            <v>MARIQUITA TORRES DE SAENZ</v>
          </cell>
          <cell r="K92" t="str">
            <v>CIUDAD BOLIVAR - CABLE</v>
          </cell>
          <cell r="L92" t="str">
            <v>JALISCO</v>
          </cell>
          <cell r="M92" t="str">
            <v>CIUDAD BOLIVAR</v>
          </cell>
          <cell r="N92" t="str">
            <v>LUCERO</v>
          </cell>
          <cell r="O92" t="str">
            <v>DOMINGO LAIN I</v>
          </cell>
          <cell r="P92" t="str">
            <v>DOMINGO LAIN I</v>
          </cell>
          <cell r="Q92" t="str">
            <v>No Propiedad Horizontal</v>
          </cell>
          <cell r="R92" t="str">
            <v>14-mar.-2019</v>
          </cell>
          <cell r="S92" t="str">
            <v>MARIQUITA TORRES DE SAENZ</v>
          </cell>
          <cell r="T92" t="str">
            <v>7656127-3204803847</v>
          </cell>
          <cell r="U92" t="str">
            <v>SI</v>
          </cell>
          <cell r="V92" t="str">
            <v>Atendió la hija, la señora Ludy Rosas Torres, informa que su mama murió hace 1 año, pero que necesitan saber como hacen para poder contínuar en el proceso</v>
          </cell>
        </row>
        <row r="93">
          <cell r="A93" t="str">
            <v>AAA0027SDKL</v>
          </cell>
          <cell r="B93" t="str">
            <v>MVJA_0740</v>
          </cell>
          <cell r="C93" t="str">
            <v>AAA0027SDKL</v>
          </cell>
          <cell r="D93" t="str">
            <v>050S01176523</v>
          </cell>
          <cell r="E93" t="str">
            <v>CL 63 SUR 18L 27</v>
          </cell>
          <cell r="F93" t="str">
            <v>CL 63 SUR 18D 75</v>
          </cell>
          <cell r="G93">
            <v>2554057006</v>
          </cell>
          <cell r="H93" t="str">
            <v>C</v>
          </cell>
          <cell r="I93">
            <v>12224394</v>
          </cell>
          <cell r="J93" t="str">
            <v>PEDRONEL VARGAS ROZO</v>
          </cell>
          <cell r="K93" t="str">
            <v>CIUDAD BOLIVAR - CABLE</v>
          </cell>
          <cell r="L93" t="str">
            <v>JALISCO</v>
          </cell>
          <cell r="M93" t="str">
            <v>CIUDAD BOLIVAR</v>
          </cell>
          <cell r="N93" t="str">
            <v>LUCERO</v>
          </cell>
          <cell r="O93" t="str">
            <v>DOMINGO LAIN II SECTOR Y CONDOMINIO DEL BOSQUE</v>
          </cell>
          <cell r="P93" t="str">
            <v>ALTOS DE JALISCO</v>
          </cell>
          <cell r="Q93" t="str">
            <v>No Propiedad Horizontal</v>
          </cell>
          <cell r="R93" t="str">
            <v>6-mar.-2019</v>
          </cell>
          <cell r="S93" t="str">
            <v>PEDRO NEL VARGAS ROZO</v>
          </cell>
          <cell r="T93" t="str">
            <v>3132279682-3197103037</v>
          </cell>
          <cell r="U93" t="str">
            <v>SI</v>
          </cell>
          <cell r="V93" t="str">
            <v>Informa que en anteriores visitas no le aprobaron por que el tenia el primer piso con acabados, que le interesa seguir en el proceso y que esta interesado en PLAN TERRAZAS,porque tiene la placa para un segundo piso inconclusa.</v>
          </cell>
        </row>
        <row r="94">
          <cell r="A94" t="str">
            <v>AAA0027RPFZ</v>
          </cell>
          <cell r="B94" t="str">
            <v>MVJA_1125</v>
          </cell>
          <cell r="C94" t="str">
            <v>AAA0027RPFZ</v>
          </cell>
          <cell r="D94" t="str">
            <v>050S01142456</v>
          </cell>
          <cell r="E94" t="str">
            <v>CL 64 SUR 18N 71</v>
          </cell>
          <cell r="F94" t="str">
            <v>CL 64 SUR 18N 71</v>
          </cell>
          <cell r="G94">
            <v>2554043010</v>
          </cell>
          <cell r="H94" t="str">
            <v>C</v>
          </cell>
          <cell r="I94">
            <v>23752910</v>
          </cell>
          <cell r="J94" t="str">
            <v>GLORIA MARIA BARRETO TORO</v>
          </cell>
          <cell r="K94" t="str">
            <v>CIUDAD BOLIVAR - CABLE</v>
          </cell>
          <cell r="L94" t="str">
            <v>JALISCO</v>
          </cell>
          <cell r="M94" t="str">
            <v>CIUDAD BOLIVAR</v>
          </cell>
          <cell r="N94" t="str">
            <v>LUCERO</v>
          </cell>
          <cell r="O94" t="str">
            <v>DOMINGO LAIN II SECTOR Y CONDOMINIO DEL BOSQUE</v>
          </cell>
          <cell r="P94" t="str">
            <v>DOMINGO LAIN II SECTOR Y CONDOMINIO DEL BOSQUE</v>
          </cell>
          <cell r="Q94" t="str">
            <v>No Propiedad Horizontal</v>
          </cell>
          <cell r="R94" t="str">
            <v>27-mar.-2019</v>
          </cell>
          <cell r="S94" t="str">
            <v>GLORIA MARIA BARRETO TORO</v>
          </cell>
          <cell r="T94" t="str">
            <v>2108716/3212471649</v>
          </cell>
          <cell r="V94" t="str">
            <v>No contestan en ninguno de los 2 númros de contacto</v>
          </cell>
        </row>
        <row r="95">
          <cell r="A95" t="str">
            <v>AAA0027SBAF</v>
          </cell>
          <cell r="B95" t="str">
            <v>MVJA_1241</v>
          </cell>
          <cell r="C95" t="str">
            <v>AAA0027SBAF</v>
          </cell>
          <cell r="D95" t="str">
            <v>050S40000645</v>
          </cell>
          <cell r="E95" t="str">
            <v>CL 64C SUR 18K 22</v>
          </cell>
          <cell r="F95" t="str">
            <v>CL 64C SUR 18D 28</v>
          </cell>
          <cell r="G95">
            <v>2554052003</v>
          </cell>
          <cell r="H95" t="str">
            <v>C</v>
          </cell>
          <cell r="I95">
            <v>24160808</v>
          </cell>
          <cell r="J95" t="str">
            <v>FREDESVINDA MARTINEZ DE AREVALO</v>
          </cell>
          <cell r="K95" t="str">
            <v>CIUDAD BOLIVAR - CABLE</v>
          </cell>
          <cell r="L95" t="str">
            <v>JALISCO</v>
          </cell>
          <cell r="M95" t="str">
            <v>CIUDAD BOLIVAR</v>
          </cell>
          <cell r="N95" t="str">
            <v>LUCERO</v>
          </cell>
          <cell r="O95" t="str">
            <v>DOMINGO LAIN II SECTOR Y CONDOMINIO DEL BOSQUE</v>
          </cell>
          <cell r="P95" t="str">
            <v>DOMINGO LAIN II SECTOR Y CONDOMINIO DEL BOSQUE</v>
          </cell>
          <cell r="Q95" t="str">
            <v>No Propiedad Horizontal</v>
          </cell>
          <cell r="R95" t="str">
            <v>22-mar.-2019</v>
          </cell>
          <cell r="S95" t="str">
            <v>FREDESVINDA MARTINEZ ARIAS</v>
          </cell>
          <cell r="T95" t="str">
            <v>7659432 3128087018</v>
          </cell>
          <cell r="U95" t="str">
            <v>SI</v>
          </cell>
          <cell r="V95" t="str">
            <v>Informa que se encuentra interesada en continuar en el proceso, que necesita obras en el segundo piso y arreglo de la cubierta</v>
          </cell>
        </row>
        <row r="96">
          <cell r="A96" t="str">
            <v>AAA0027RUWF</v>
          </cell>
          <cell r="B96" t="str">
            <v>MVJA_1265</v>
          </cell>
          <cell r="C96" t="str">
            <v>AAA0027RUWF</v>
          </cell>
          <cell r="D96" t="str">
            <v>050S01142454</v>
          </cell>
          <cell r="E96" t="str">
            <v>CL 64D SUR 18M 20</v>
          </cell>
          <cell r="F96" t="str">
            <v>CL 64DS 18G 20</v>
          </cell>
          <cell r="G96">
            <v>2554047004</v>
          </cell>
          <cell r="H96" t="str">
            <v>C</v>
          </cell>
          <cell r="I96">
            <v>4275665</v>
          </cell>
          <cell r="J96" t="str">
            <v>PABLO MARTINEZ AREVALO</v>
          </cell>
          <cell r="K96" t="str">
            <v>CIUDAD BOLIVAR - CABLE</v>
          </cell>
          <cell r="L96" t="str">
            <v>JALISCO</v>
          </cell>
          <cell r="M96" t="str">
            <v>CIUDAD BOLIVAR</v>
          </cell>
          <cell r="N96" t="str">
            <v>LUCERO</v>
          </cell>
          <cell r="O96" t="str">
            <v>DOMINGO LAIN II SECTOR Y CONDOMINIO DEL BOSQUE</v>
          </cell>
          <cell r="P96" t="str">
            <v>DOMINGO LAIN II SECTOR Y CONDOMINIO DEL BOSQUE</v>
          </cell>
          <cell r="Q96" t="str">
            <v>No Propiedad Horizontal</v>
          </cell>
          <cell r="R96" t="str">
            <v>13-mar.-2019</v>
          </cell>
          <cell r="S96" t="str">
            <v>DIANA MARCELA MARTINEZ RODRIGUEZ</v>
          </cell>
          <cell r="T96" t="str">
            <v>2570804/3219302843/3213269415</v>
          </cell>
          <cell r="U96" t="str">
            <v>SI</v>
          </cell>
          <cell r="V96" t="str">
            <v>Informa que se encuentra interesada en continuar en el proceso, cuenta que las obras que ha realizado se encuentran en obra negra y parcialmente en obra gris, tiene un segundo piso y quisiera poder terminarlo</v>
          </cell>
        </row>
        <row r="97">
          <cell r="A97" t="str">
            <v>AAA0027RYWF</v>
          </cell>
          <cell r="B97" t="str">
            <v>MVJA_2547</v>
          </cell>
          <cell r="C97" t="str">
            <v>AAA0027RYWF</v>
          </cell>
          <cell r="D97" t="str">
            <v>050S01127143</v>
          </cell>
          <cell r="E97" t="str">
            <v>KR 18L 64A 25 SUR</v>
          </cell>
          <cell r="F97" t="str">
            <v>KR 18D BIS B 64A 25 S</v>
          </cell>
          <cell r="G97">
            <v>2554049017</v>
          </cell>
          <cell r="H97" t="str">
            <v>C</v>
          </cell>
          <cell r="I97">
            <v>19167751</v>
          </cell>
          <cell r="J97" t="str">
            <v>IGNACIO HORMANZA BENITEZ</v>
          </cell>
          <cell r="K97" t="str">
            <v>CIUDAD BOLIVAR - CABLE</v>
          </cell>
          <cell r="L97" t="str">
            <v>JALISCO</v>
          </cell>
          <cell r="M97" t="str">
            <v>CIUDAD BOLIVAR</v>
          </cell>
          <cell r="N97" t="str">
            <v>LUCERO</v>
          </cell>
          <cell r="O97" t="str">
            <v>DOMINGO LAIN II SECTOR Y CONDOMINIO DEL BOSQUE</v>
          </cell>
          <cell r="P97" t="str">
            <v>DOMINGO LAIN II SECTOR Y CONDOMINIO DEL BOSQUE</v>
          </cell>
          <cell r="Q97" t="str">
            <v>No Propiedad Horizontal</v>
          </cell>
          <cell r="R97" t="str">
            <v>15-mar.-2019</v>
          </cell>
          <cell r="S97" t="str">
            <v>IGNACIO HORMAZA BENITES</v>
          </cell>
          <cell r="T97" t="str">
            <v>3143683489 - 3108528420 - 3004012266</v>
          </cell>
          <cell r="U97" t="str">
            <v>SI</v>
          </cell>
          <cell r="V97" t="str">
            <v>Informa que se encuentra interesada en continuar en el proceso, que la vivenda tiene acabaados en el primer piso, pero que el apto del segundo piso no lo puede habitar por las filtraciones de ALL debido al estado de deyeriro de la cubierta</v>
          </cell>
        </row>
        <row r="98">
          <cell r="A98" t="str">
            <v>AAA0027RWWF</v>
          </cell>
          <cell r="B98" t="str">
            <v>MVJA_2772</v>
          </cell>
          <cell r="C98" t="str">
            <v>AAA0027RWWF</v>
          </cell>
          <cell r="D98" t="str">
            <v>050S01142460</v>
          </cell>
          <cell r="E98" t="str">
            <v>KR 18M 64A 17 SUR</v>
          </cell>
          <cell r="F98" t="str">
            <v>KR 18G 64A 17 S</v>
          </cell>
          <cell r="G98">
            <v>2554047026</v>
          </cell>
          <cell r="H98" t="str">
            <v>C</v>
          </cell>
          <cell r="I98">
            <v>51583983</v>
          </cell>
          <cell r="J98" t="str">
            <v>ROSA RUBIANO OCHOA</v>
          </cell>
          <cell r="K98" t="str">
            <v>CIUDAD BOLIVAR - CABLE</v>
          </cell>
          <cell r="L98" t="str">
            <v>JALISCO</v>
          </cell>
          <cell r="M98" t="str">
            <v>CIUDAD BOLIVAR</v>
          </cell>
          <cell r="N98" t="str">
            <v>LUCERO</v>
          </cell>
          <cell r="O98" t="str">
            <v>DOMINGO LAIN II SECTOR Y CONDOMINIO DEL BOSQUE</v>
          </cell>
          <cell r="P98" t="str">
            <v>DOMINGO LAIN II SECTOR Y CONDOMINIO DEL BOSQUE</v>
          </cell>
          <cell r="Q98" t="str">
            <v>No Propiedad Horizontal</v>
          </cell>
          <cell r="R98" t="str">
            <v>6-mar.-2019</v>
          </cell>
          <cell r="S98" t="str">
            <v>ROSA RUBIANO OCHOA</v>
          </cell>
          <cell r="T98" t="str">
            <v>3207926660-3125764043</v>
          </cell>
          <cell r="U98" t="str">
            <v>SI</v>
          </cell>
          <cell r="V98" t="str">
            <v>Informa que se encuentra interesada en continuar en el proceso, que necesita obras en el primero y segundo piso y arreglo de la cubierta</v>
          </cell>
        </row>
        <row r="99">
          <cell r="A99" t="str">
            <v>AAA0027RXNX</v>
          </cell>
          <cell r="B99" t="str">
            <v>MVJA_2773</v>
          </cell>
          <cell r="C99" t="str">
            <v>AAA0027RXNX</v>
          </cell>
          <cell r="D99" t="str">
            <v>050S01142453</v>
          </cell>
          <cell r="E99" t="str">
            <v>KR 18M 64A 18 SUR</v>
          </cell>
          <cell r="F99" t="str">
            <v>KR 18G 64A 18 SUR</v>
          </cell>
          <cell r="G99">
            <v>2554048009</v>
          </cell>
          <cell r="H99" t="str">
            <v>C</v>
          </cell>
          <cell r="I99">
            <v>35333111</v>
          </cell>
          <cell r="J99" t="str">
            <v>NOHEMI HERNANDEZ GUTIERREZ</v>
          </cell>
          <cell r="K99" t="str">
            <v>CIUDAD BOLIVAR - CABLE</v>
          </cell>
          <cell r="L99" t="str">
            <v>JALISCO</v>
          </cell>
          <cell r="M99" t="str">
            <v>CIUDAD BOLIVAR</v>
          </cell>
          <cell r="N99" t="str">
            <v>LUCERO</v>
          </cell>
          <cell r="O99" t="str">
            <v>DOMINGO LAIN II SECTOR Y CONDOMINIO DEL BOSQUE</v>
          </cell>
          <cell r="P99" t="str">
            <v>DOMINGO LAIN II SECTOR Y CONDOMINIO DEL BOSQUE</v>
          </cell>
          <cell r="Q99" t="str">
            <v>No Propiedad Horizontal</v>
          </cell>
          <cell r="R99" t="str">
            <v>6-mar.-2019</v>
          </cell>
          <cell r="S99" t="str">
            <v>JOSE MISAEL CASTIBLANCO CHAVARRO</v>
          </cell>
          <cell r="T99">
            <v>3203963590</v>
          </cell>
          <cell r="V99" t="str">
            <v>No contestan</v>
          </cell>
        </row>
        <row r="100">
          <cell r="A100" t="str">
            <v>AAA0027RUEA</v>
          </cell>
          <cell r="B100" t="str">
            <v>MVJA_2836</v>
          </cell>
          <cell r="C100" t="str">
            <v>AAA0027RUEA</v>
          </cell>
          <cell r="D100" t="str">
            <v>050S40000719</v>
          </cell>
          <cell r="E100" t="str">
            <v>KR 18M BIS 64 33 SUR</v>
          </cell>
          <cell r="F100" t="str">
            <v>KR 18G BIS 64 33 S</v>
          </cell>
          <cell r="G100">
            <v>2554046023</v>
          </cell>
          <cell r="H100" t="str">
            <v>C</v>
          </cell>
          <cell r="I100">
            <v>38226203</v>
          </cell>
          <cell r="J100" t="str">
            <v>LUZ MILA GARZON DE FORERO</v>
          </cell>
          <cell r="K100" t="str">
            <v>CIUDAD BOLIVAR - CABLE</v>
          </cell>
          <cell r="L100" t="str">
            <v>JALISCO</v>
          </cell>
          <cell r="M100" t="str">
            <v>CIUDAD BOLIVAR</v>
          </cell>
          <cell r="N100" t="str">
            <v>LUCERO</v>
          </cell>
          <cell r="O100" t="str">
            <v>DOMINGO LAIN II SECTOR Y CONDOMINIO DEL BOSQUE</v>
          </cell>
          <cell r="P100" t="str">
            <v>DOMINGO LAIN II SECTOR Y CONDOMINIO DEL BOSQUE</v>
          </cell>
          <cell r="Q100" t="str">
            <v>No Propiedad Horizontal</v>
          </cell>
          <cell r="R100" t="str">
            <v>20-mar.-2019</v>
          </cell>
          <cell r="S100" t="str">
            <v>LUZ MILA GARZÓN</v>
          </cell>
          <cell r="T100">
            <v>3132231845</v>
          </cell>
          <cell r="V100" t="str">
            <v>No contestan</v>
          </cell>
        </row>
        <row r="101">
          <cell r="A101" t="str">
            <v>AAA0027RMTO</v>
          </cell>
          <cell r="B101" t="str">
            <v>MVJA_3252</v>
          </cell>
          <cell r="C101" t="str">
            <v>AAA0027RMTO</v>
          </cell>
          <cell r="D101" t="str">
            <v>050S40000772</v>
          </cell>
          <cell r="E101" t="str">
            <v>KR 18P BIS A 64 48 SUR</v>
          </cell>
          <cell r="F101" t="str">
            <v>KR 18 K 64 48S</v>
          </cell>
          <cell r="G101">
            <v>2554040002</v>
          </cell>
          <cell r="H101" t="str">
            <v>C</v>
          </cell>
          <cell r="I101">
            <v>52039956</v>
          </cell>
          <cell r="J101" t="str">
            <v>ROSA MARIA PEREZ ORTIZ</v>
          </cell>
          <cell r="K101" t="str">
            <v>CIUDAD BOLIVAR - CABLE</v>
          </cell>
          <cell r="L101" t="str">
            <v>JALISCO</v>
          </cell>
          <cell r="M101" t="str">
            <v>CIUDAD BOLIVAR</v>
          </cell>
          <cell r="N101" t="str">
            <v>LUCERO</v>
          </cell>
          <cell r="O101" t="str">
            <v>DOMINGO LAIN II SECTOR Y CONDOMINIO DEL BOSQUE</v>
          </cell>
          <cell r="P101" t="str">
            <v>DOMINGO LAIN II SECTOR Y CONDOMINIO DEL BOSQUE</v>
          </cell>
          <cell r="Q101" t="str">
            <v>No Propiedad Horizontal</v>
          </cell>
          <cell r="R101" t="str">
            <v>28-mar.-2019</v>
          </cell>
          <cell r="S101" t="str">
            <v>ROSA MARIA PEREZ ORTIZ</v>
          </cell>
          <cell r="T101" t="str">
            <v>6348491 - 3115248157</v>
          </cell>
          <cell r="U101" t="str">
            <v>SI</v>
          </cell>
          <cell r="V101" t="str">
            <v>Informa que se encuentra interesada en continuar en el proceso, que necesita obras en el segundo piso y adecuaciones en el primer nivel parcialmente construido</v>
          </cell>
        </row>
        <row r="102">
          <cell r="A102" t="str">
            <v>AAA0027PKFT</v>
          </cell>
          <cell r="B102" t="str">
            <v>MVCB_4900</v>
          </cell>
          <cell r="C102" t="str">
            <v>AAA0027PKFT</v>
          </cell>
          <cell r="D102" t="str">
            <v>050S00000000</v>
          </cell>
          <cell r="E102" t="str">
            <v>CL 66B SUR 18R 24 MJ</v>
          </cell>
          <cell r="F102" t="str">
            <v>CL 67 S 18Q 24</v>
          </cell>
          <cell r="G102">
            <v>2553082004</v>
          </cell>
          <cell r="H102" t="str">
            <v>C</v>
          </cell>
          <cell r="I102">
            <v>79518520</v>
          </cell>
          <cell r="J102" t="str">
            <v>GERMAN NIETO VILLARRAGA</v>
          </cell>
          <cell r="K102" t="str">
            <v>CIUDAD BOLIVAR - CABLE</v>
          </cell>
          <cell r="L102" t="str">
            <v>CABLE</v>
          </cell>
          <cell r="M102" t="str">
            <v>CIUDAD BOLIVAR</v>
          </cell>
          <cell r="N102" t="str">
            <v>LUCERO</v>
          </cell>
          <cell r="O102" t="str">
            <v>JUAN PABLO II</v>
          </cell>
          <cell r="P102" t="str">
            <v>JUAN PABLO II</v>
          </cell>
          <cell r="Q102" t="str">
            <v>No Propiedad Horizontal</v>
          </cell>
          <cell r="R102" t="str">
            <v>24-may.-2019</v>
          </cell>
          <cell r="S102" t="str">
            <v>MARTHA TERESA MEJIA CARO</v>
          </cell>
          <cell r="T102" t="str">
            <v>3164177059/7904499</v>
          </cell>
          <cell r="U102" t="str">
            <v>SI</v>
          </cell>
          <cell r="V102" t="str">
            <v>Informa que esta interesada en continuar en el proceso, que tiene una vivienda de un solo piso en obra gris y que en alguna áreas no cuenta con la placa de contrapiso</v>
          </cell>
        </row>
        <row r="103">
          <cell r="A103" t="str">
            <v>AAA0027NXHK</v>
          </cell>
          <cell r="B103" t="str">
            <v>MVCB_4351</v>
          </cell>
          <cell r="C103" t="str">
            <v>AAA0027NXHK</v>
          </cell>
          <cell r="D103" t="str">
            <v>050S00000000</v>
          </cell>
          <cell r="E103" t="str">
            <v>CL 66D SUR 18M 63</v>
          </cell>
          <cell r="F103" t="str">
            <v>CL 67 S 18H 15</v>
          </cell>
          <cell r="G103">
            <v>2553031011</v>
          </cell>
          <cell r="H103" t="str">
            <v>C</v>
          </cell>
          <cell r="I103">
            <v>23871854</v>
          </cell>
          <cell r="J103" t="str">
            <v>ANA CECILIA MORENO</v>
          </cell>
          <cell r="K103" t="str">
            <v>CIUDAD BOLIVAR - CABLE</v>
          </cell>
          <cell r="L103" t="str">
            <v>CABLE</v>
          </cell>
          <cell r="M103" t="str">
            <v>CIUDAD BOLIVAR</v>
          </cell>
          <cell r="N103" t="str">
            <v>LUCERO</v>
          </cell>
          <cell r="O103" t="str">
            <v>JUAN PABLO II</v>
          </cell>
          <cell r="P103" t="str">
            <v>JUAN PABLO II</v>
          </cell>
          <cell r="Q103" t="str">
            <v>No Propiedad Horizontal</v>
          </cell>
          <cell r="R103" t="str">
            <v>13-nov.-2019</v>
          </cell>
          <cell r="S103" t="str">
            <v>JENNIFER ANDREA SALAZAR MUÑOZ</v>
          </cell>
          <cell r="T103" t="str">
            <v>3228144463/ 321827351</v>
          </cell>
          <cell r="U103" t="str">
            <v>SI</v>
          </cell>
          <cell r="V103" t="str">
            <v>Informa que esta interesada en continuar en el proceso, que tiene una vivienda de un solo piso en obra negra y que en alguna áreas no cuenta con la placa de contrapiso</v>
          </cell>
        </row>
        <row r="104">
          <cell r="A104" t="str">
            <v>AAA0027MYOM</v>
          </cell>
          <cell r="B104" t="str">
            <v>MVCB_3888</v>
          </cell>
          <cell r="C104" t="str">
            <v>AAA0027MYOM</v>
          </cell>
          <cell r="D104" t="str">
            <v>050S40428194</v>
          </cell>
          <cell r="E104" t="str">
            <v>CL 66D SUR 18R 16</v>
          </cell>
          <cell r="F104" t="str">
            <v>CL 67BISA S 18Q 16</v>
          </cell>
          <cell r="G104">
            <v>2553010003</v>
          </cell>
          <cell r="H104" t="str">
            <v>C</v>
          </cell>
          <cell r="I104">
            <v>51620323</v>
          </cell>
          <cell r="J104" t="str">
            <v>GLADYS RODRIGUEZ PALACIOS</v>
          </cell>
          <cell r="K104" t="str">
            <v>CIUDAD BOLIVAR - CABLE</v>
          </cell>
          <cell r="L104" t="str">
            <v>CABLE</v>
          </cell>
          <cell r="M104" t="str">
            <v>CIUDAD BOLIVAR</v>
          </cell>
          <cell r="N104" t="str">
            <v>LUCERO</v>
          </cell>
          <cell r="O104" t="str">
            <v>JUAN PABLO II</v>
          </cell>
          <cell r="P104" t="str">
            <v>JUAN PABLO II</v>
          </cell>
          <cell r="Q104" t="str">
            <v>No Propiedad Horizontal</v>
          </cell>
          <cell r="R104" t="str">
            <v>7-may.-2019</v>
          </cell>
          <cell r="S104" t="str">
            <v>GLADYS RODRIGUEZ PALACIOS</v>
          </cell>
          <cell r="T104" t="str">
            <v>3138585419/3132692940</v>
          </cell>
          <cell r="U104" t="str">
            <v>SI</v>
          </cell>
          <cell r="V104" t="str">
            <v>No se ha hecho ninguna modificacion a la vivienda - Se tuvo contacto con la Hija de la Señora.</v>
          </cell>
          <cell r="W104" t="str">
            <v>EDWIN RUGE - Arquitecto</v>
          </cell>
        </row>
        <row r="105">
          <cell r="A105" t="str">
            <v>AAA0027NFXS</v>
          </cell>
          <cell r="B105" t="str">
            <v>MVCB_4050</v>
          </cell>
          <cell r="C105" t="str">
            <v>AAA0027NFXS</v>
          </cell>
          <cell r="D105" t="str">
            <v>050S40416964</v>
          </cell>
          <cell r="E105" t="str">
            <v>CL 67A SUR 18Q 04</v>
          </cell>
          <cell r="F105" t="str">
            <v>CL 67ABIS S 18N 04</v>
          </cell>
          <cell r="G105">
            <v>2553016002</v>
          </cell>
          <cell r="H105" t="str">
            <v>C</v>
          </cell>
          <cell r="I105">
            <v>41772267</v>
          </cell>
          <cell r="J105" t="str">
            <v>MARTHA AIDA VEGA</v>
          </cell>
          <cell r="K105" t="str">
            <v>CIUDAD BOLIVAR - CABLE</v>
          </cell>
          <cell r="L105" t="str">
            <v>CABLE</v>
          </cell>
          <cell r="M105" t="str">
            <v>CIUDAD BOLIVAR</v>
          </cell>
          <cell r="N105" t="str">
            <v>LUCERO</v>
          </cell>
          <cell r="O105" t="str">
            <v>JUAN PABLO II</v>
          </cell>
          <cell r="P105" t="str">
            <v>JUAN PABLO II</v>
          </cell>
          <cell r="Q105" t="str">
            <v>No Propiedad Horizontal</v>
          </cell>
          <cell r="R105" t="str">
            <v>8-ago.-2019</v>
          </cell>
          <cell r="S105" t="str">
            <v>MARTHA AIDA VEGA VEGA</v>
          </cell>
          <cell r="T105" t="str">
            <v>3114895499 - 7183145 - 3112524738</v>
          </cell>
          <cell r="U105" t="str">
            <v>SI</v>
          </cell>
          <cell r="V105" t="str">
            <v>Atendió la llamada Sandra Forero (Hija) - No se ha realizado ninguna modificación a la vivienda.</v>
          </cell>
        </row>
        <row r="106">
          <cell r="A106" t="str">
            <v>AAA0027OYJZ</v>
          </cell>
          <cell r="B106" t="str">
            <v>MVCB_4867</v>
          </cell>
          <cell r="C106" t="str">
            <v>AAA0027OYJZ</v>
          </cell>
          <cell r="D106" t="str">
            <v>050S40428282</v>
          </cell>
          <cell r="E106" t="str">
            <v>CL 67C SUR 18U 73</v>
          </cell>
          <cell r="F106" t="str">
            <v>CL 67ABISA S 18T 61</v>
          </cell>
          <cell r="G106">
            <v>2553067014</v>
          </cell>
          <cell r="H106" t="str">
            <v>C</v>
          </cell>
          <cell r="I106">
            <v>35493283</v>
          </cell>
          <cell r="J106" t="str">
            <v>LUZ MARINA MEJIA CARMONA</v>
          </cell>
          <cell r="K106" t="str">
            <v>CIUDAD BOLIVAR - CABLE</v>
          </cell>
          <cell r="L106" t="str">
            <v>CABLE</v>
          </cell>
          <cell r="M106" t="str">
            <v>CIUDAD BOLIVAR</v>
          </cell>
          <cell r="N106" t="str">
            <v>LUCERO</v>
          </cell>
          <cell r="O106" t="str">
            <v>JUAN PABLO II</v>
          </cell>
          <cell r="P106" t="str">
            <v>JUAN PABLO II</v>
          </cell>
          <cell r="Q106" t="str">
            <v>No Propiedad Horizontal</v>
          </cell>
          <cell r="R106" t="str">
            <v>2-sept.-2019</v>
          </cell>
          <cell r="S106" t="str">
            <v>LUZ MARINA MEJIA CARMONA</v>
          </cell>
          <cell r="T106" t="str">
            <v>3125171622-6945199-7658310</v>
          </cell>
          <cell r="U106" t="str">
            <v>SI</v>
          </cell>
          <cell r="V106" t="str">
            <v>La vivienda se encuentra en las mismas condiciones que tiene al inicio del proceso</v>
          </cell>
        </row>
        <row r="107">
          <cell r="A107" t="str">
            <v>AAA0027LMYX</v>
          </cell>
          <cell r="B107" t="str">
            <v>MVCB_3186</v>
          </cell>
          <cell r="C107" t="str">
            <v>AAA0027LMYX</v>
          </cell>
          <cell r="D107" t="str">
            <v>050S40525506</v>
          </cell>
          <cell r="E107" t="str">
            <v>CL 68 SUR 18Q 65</v>
          </cell>
          <cell r="F107" t="str">
            <v>CL 67C S 18P 09</v>
          </cell>
          <cell r="G107">
            <v>2552082014</v>
          </cell>
          <cell r="H107" t="str">
            <v>C</v>
          </cell>
          <cell r="I107">
            <v>5663073</v>
          </cell>
          <cell r="J107" t="str">
            <v>LUIS ALEJANDRO RODRIGUEZ GUEVARA</v>
          </cell>
          <cell r="K107" t="str">
            <v>CIUDAD BOLIVAR - CABLE</v>
          </cell>
          <cell r="L107" t="str">
            <v>CABLE</v>
          </cell>
          <cell r="M107" t="str">
            <v>CIUDAD BOLIVAR</v>
          </cell>
          <cell r="N107" t="str">
            <v>LUCERO</v>
          </cell>
          <cell r="O107" t="str">
            <v>JUAN PABLO II</v>
          </cell>
          <cell r="P107" t="str">
            <v>JUAN PABLO II</v>
          </cell>
          <cell r="Q107" t="str">
            <v>No Propiedad Horizontal</v>
          </cell>
          <cell r="R107" t="str">
            <v>21-ago.-2019</v>
          </cell>
          <cell r="S107" t="str">
            <v>LUIS ALEJANDRO RODRIGUEZ GUEVARA</v>
          </cell>
          <cell r="T107" t="str">
            <v>3118324293/3232271351</v>
          </cell>
          <cell r="U107" t="str">
            <v>SI</v>
          </cell>
          <cell r="V107" t="str">
            <v>Nubia Guevara - No se le ha realizado modificación alguna a la vivienda.</v>
          </cell>
        </row>
        <row r="108">
          <cell r="A108" t="str">
            <v>AAA0027OTRU</v>
          </cell>
          <cell r="B108" t="str">
            <v>MVCB_4791</v>
          </cell>
          <cell r="C108" t="str">
            <v>AAA0027OTRU</v>
          </cell>
          <cell r="D108" t="str">
            <v>050S40441240</v>
          </cell>
          <cell r="E108" t="str">
            <v>CL 68 SUR 18R 08</v>
          </cell>
          <cell r="F108" t="str">
            <v>CL 67C S 18Q 08</v>
          </cell>
          <cell r="G108">
            <v>2553061005</v>
          </cell>
          <cell r="H108" t="str">
            <v>C</v>
          </cell>
          <cell r="I108">
            <v>41771080</v>
          </cell>
          <cell r="J108" t="str">
            <v>ANA GRACIELA BELTRAN GONZALEZ</v>
          </cell>
          <cell r="K108" t="str">
            <v>CIUDAD BOLIVAR - CABLE</v>
          </cell>
          <cell r="L108" t="str">
            <v>CABLE</v>
          </cell>
          <cell r="M108" t="str">
            <v>CIUDAD BOLIVAR</v>
          </cell>
          <cell r="N108" t="str">
            <v>LUCERO</v>
          </cell>
          <cell r="O108" t="str">
            <v>JUAN PABLO II</v>
          </cell>
          <cell r="P108" t="str">
            <v>JUAN PABLO II</v>
          </cell>
          <cell r="Q108" t="str">
            <v>No Propiedad Horizontal</v>
          </cell>
          <cell r="R108" t="str">
            <v>15-may.-2019</v>
          </cell>
          <cell r="S108" t="str">
            <v>ANA GRACIELA BELTRAN GONZALEZ</v>
          </cell>
          <cell r="T108" t="str">
            <v>7618882/ 3214026160</v>
          </cell>
          <cell r="U108" t="str">
            <v>SI</v>
          </cell>
          <cell r="V108" t="str">
            <v>Se encuentra en el mismo estado que tenía en el 2019.</v>
          </cell>
        </row>
        <row r="109">
          <cell r="A109" t="str">
            <v>AAA0027JPHK</v>
          </cell>
          <cell r="B109" t="str">
            <v>MVCB_2615</v>
          </cell>
          <cell r="C109" t="str">
            <v>AAA0027JPHK</v>
          </cell>
          <cell r="D109" t="str">
            <v>050S00000000</v>
          </cell>
          <cell r="E109" t="str">
            <v>DG 68B SUR 18M 63</v>
          </cell>
          <cell r="F109" t="str">
            <v>DG 68B S 18H 29</v>
          </cell>
          <cell r="G109">
            <v>2552038012</v>
          </cell>
          <cell r="H109" t="str">
            <v>C</v>
          </cell>
          <cell r="I109">
            <v>79154764</v>
          </cell>
          <cell r="J109" t="str">
            <v>LUIS ALEJANDRO GUTIERREZ</v>
          </cell>
          <cell r="K109" t="str">
            <v>CIUDAD BOLIVAR - CABLE</v>
          </cell>
          <cell r="L109" t="str">
            <v>CABLE</v>
          </cell>
          <cell r="M109" t="str">
            <v>CIUDAD BOLIVAR</v>
          </cell>
          <cell r="N109" t="str">
            <v>LUCERO</v>
          </cell>
          <cell r="O109" t="str">
            <v>JUAN PABLO II</v>
          </cell>
          <cell r="P109" t="str">
            <v>JUAN PABLO II</v>
          </cell>
          <cell r="Q109" t="str">
            <v>No Propiedad Horizontal</v>
          </cell>
          <cell r="R109" t="str">
            <v>7-may.-2019</v>
          </cell>
          <cell r="S109" t="str">
            <v>CARMEN CECILIA BLANCO VALENCIA</v>
          </cell>
          <cell r="T109" t="str">
            <v>3133699669 - 7409565</v>
          </cell>
          <cell r="U109" t="str">
            <v>SI</v>
          </cell>
          <cell r="V109" t="str">
            <v>La vivienda se encuentra en las mismas condicones de habitabilidad.</v>
          </cell>
        </row>
        <row r="110">
          <cell r="A110" t="str">
            <v>AAA0027LWEA</v>
          </cell>
          <cell r="B110" t="str">
            <v>MVCB_3351</v>
          </cell>
          <cell r="C110" t="str">
            <v>AAA0027LWEA</v>
          </cell>
          <cell r="D110" t="str">
            <v>050S40428205</v>
          </cell>
          <cell r="E110" t="str">
            <v>DG 68B SUR 18Q 37</v>
          </cell>
          <cell r="F110" t="str">
            <v>DG 68B S 18N 37</v>
          </cell>
          <cell r="G110">
            <v>2552089012</v>
          </cell>
          <cell r="H110" t="str">
            <v>C</v>
          </cell>
          <cell r="I110">
            <v>52456236</v>
          </cell>
          <cell r="J110" t="str">
            <v>YAMILETH MARTINEZ CORTEZ</v>
          </cell>
          <cell r="K110" t="str">
            <v>CIUDAD BOLIVAR - CABLE</v>
          </cell>
          <cell r="L110" t="str">
            <v>CABLE</v>
          </cell>
          <cell r="M110" t="str">
            <v>CIUDAD BOLIVAR</v>
          </cell>
          <cell r="N110" t="str">
            <v>LUCERO</v>
          </cell>
          <cell r="O110" t="str">
            <v>JUAN PABLO II</v>
          </cell>
          <cell r="P110" t="str">
            <v>JUAN PABLO II</v>
          </cell>
          <cell r="Q110" t="str">
            <v>No Propiedad Horizontal</v>
          </cell>
          <cell r="R110" t="str">
            <v>17-may.-2019</v>
          </cell>
          <cell r="S110" t="str">
            <v>YAMILETH MARTINEZ CORTEZ</v>
          </cell>
          <cell r="T110" t="str">
            <v>315443564 - 3128136075</v>
          </cell>
          <cell r="U110" t="str">
            <v>SI</v>
          </cell>
          <cell r="V110" t="str">
            <v>La vivienda se encuentra en las mismas condiciones de habitabilidad.</v>
          </cell>
        </row>
        <row r="111">
          <cell r="A111" t="str">
            <v>AAA0027MMFZ</v>
          </cell>
          <cell r="B111" t="str">
            <v>MVCB_3669</v>
          </cell>
          <cell r="C111" t="str">
            <v>AAA0027MMFZ</v>
          </cell>
          <cell r="D111" t="str">
            <v>050S40509409</v>
          </cell>
          <cell r="E111" t="str">
            <v>DG 69 SUR 18M 39</v>
          </cell>
          <cell r="F111" t="str">
            <v>DG 69 SUR 18H 71</v>
          </cell>
          <cell r="G111">
            <v>2552097022</v>
          </cell>
          <cell r="H111" t="str">
            <v>C</v>
          </cell>
          <cell r="I111">
            <v>52714277</v>
          </cell>
          <cell r="J111" t="str">
            <v>GABRIELA MUNOZ</v>
          </cell>
          <cell r="K111" t="str">
            <v>CIUDAD BOLIVAR - CABLE</v>
          </cell>
          <cell r="L111" t="str">
            <v>CABLE</v>
          </cell>
          <cell r="M111" t="str">
            <v>CIUDAD BOLIVAR</v>
          </cell>
          <cell r="N111" t="str">
            <v>LUCERO</v>
          </cell>
          <cell r="O111" t="str">
            <v>JUAN PABLO II</v>
          </cell>
          <cell r="P111" t="str">
            <v>JUAN PABLO II</v>
          </cell>
          <cell r="Q111" t="str">
            <v>No Propiedad Horizontal</v>
          </cell>
          <cell r="R111" t="str">
            <v>24-may.-2019</v>
          </cell>
          <cell r="S111" t="str">
            <v>GABRIELA MUÑOZ</v>
          </cell>
          <cell r="T111" t="str">
            <v>3115824740-3022078429</v>
          </cell>
          <cell r="U111" t="str">
            <v>SI</v>
          </cell>
          <cell r="V111" t="str">
            <v>La vivienda se encuentra en las mismas condiciones que tiene al inicio del proceso</v>
          </cell>
        </row>
        <row r="112">
          <cell r="A112" t="str">
            <v>AAA0027LYWF</v>
          </cell>
          <cell r="B112" t="str">
            <v>MVCB_3410</v>
          </cell>
          <cell r="C112" t="str">
            <v>AAA0027LYWF</v>
          </cell>
          <cell r="D112" t="str">
            <v>050S40419634</v>
          </cell>
          <cell r="E112" t="str">
            <v>DG 69 SUR 18N 86</v>
          </cell>
          <cell r="F112" t="str">
            <v>DG 69 S 18J 92</v>
          </cell>
          <cell r="G112">
            <v>2552092015</v>
          </cell>
          <cell r="H112" t="str">
            <v>C</v>
          </cell>
          <cell r="I112">
            <v>36575999</v>
          </cell>
          <cell r="J112" t="str">
            <v>LUZ NELLY LOPEZ BORDETH</v>
          </cell>
          <cell r="K112" t="str">
            <v>CIUDAD BOLIVAR - CABLE</v>
          </cell>
          <cell r="L112" t="str">
            <v>CABLE</v>
          </cell>
          <cell r="M112" t="str">
            <v>CIUDAD BOLIVAR</v>
          </cell>
          <cell r="N112" t="str">
            <v>LUCERO</v>
          </cell>
          <cell r="O112" t="str">
            <v>JUAN PABLO II</v>
          </cell>
          <cell r="P112" t="str">
            <v>JUAN PABLO II</v>
          </cell>
          <cell r="Q112" t="str">
            <v>No Propiedad Horizontal</v>
          </cell>
          <cell r="R112" t="str">
            <v>7-may.-2019</v>
          </cell>
          <cell r="S112" t="str">
            <v>OCTAVIO VALENCIA LLANO</v>
          </cell>
          <cell r="T112" t="str">
            <v>3143018910/3202216325/3124082559</v>
          </cell>
          <cell r="U112" t="str">
            <v>SI</v>
          </cell>
          <cell r="V112" t="str">
            <v>La vivienda se encuentra en las mismas condiciones que tiene al inicio del proceso</v>
          </cell>
        </row>
        <row r="113">
          <cell r="A113" t="str">
            <v>AAA0027LCZM</v>
          </cell>
          <cell r="B113" t="str">
            <v>MVCB_3002</v>
          </cell>
          <cell r="C113" t="str">
            <v>AAA0027LCZM</v>
          </cell>
          <cell r="D113" t="str">
            <v>050S40462672</v>
          </cell>
          <cell r="E113" t="str">
            <v>DG 69A BIS B SUR 18M 03</v>
          </cell>
          <cell r="F113" t="str">
            <v>DG 69ABISB S 18I 03</v>
          </cell>
          <cell r="G113">
            <v>2552073044</v>
          </cell>
          <cell r="H113" t="str">
            <v>C</v>
          </cell>
          <cell r="I113">
            <v>23701077</v>
          </cell>
          <cell r="J113" t="str">
            <v>ROSA MARIELA ROJAS CARDENAS</v>
          </cell>
          <cell r="K113" t="str">
            <v>CIUDAD BOLIVAR - CABLE</v>
          </cell>
          <cell r="L113" t="str">
            <v>CABLE</v>
          </cell>
          <cell r="M113" t="str">
            <v>CIUDAD BOLIVAR</v>
          </cell>
          <cell r="N113" t="str">
            <v>LUCERO</v>
          </cell>
          <cell r="O113" t="str">
            <v>JUAN PABLO II</v>
          </cell>
          <cell r="P113" t="str">
            <v>JUAN PABLO II</v>
          </cell>
          <cell r="Q113" t="str">
            <v>No Propiedad Horizontal</v>
          </cell>
          <cell r="R113" t="str">
            <v>18-jun.-2019</v>
          </cell>
          <cell r="S113" t="str">
            <v>ROSA MARIELA ROJAS CARDENAS</v>
          </cell>
          <cell r="T113" t="str">
            <v>3103178274-3145302010</v>
          </cell>
          <cell r="U113" t="str">
            <v>SI</v>
          </cell>
          <cell r="V113" t="str">
            <v>Se está ejecutando actividades de habitabilidad de manera parcial.</v>
          </cell>
        </row>
        <row r="114">
          <cell r="A114" t="str">
            <v>AAA0027KZAF</v>
          </cell>
          <cell r="B114" t="str">
            <v>MVCB_2912</v>
          </cell>
          <cell r="C114" t="str">
            <v>AAA0027KZAF</v>
          </cell>
          <cell r="D114" t="str">
            <v>050S40441185</v>
          </cell>
          <cell r="E114" t="str">
            <v>DG 69A BIS B SUR 18M 10</v>
          </cell>
          <cell r="F114" t="str">
            <v>DG 69ABISB S 18I 10</v>
          </cell>
          <cell r="G114">
            <v>2552072004</v>
          </cell>
          <cell r="H114" t="str">
            <v>C</v>
          </cell>
          <cell r="I114">
            <v>20188687</v>
          </cell>
          <cell r="J114" t="str">
            <v>ANA JOAQUINA NINO DE TORRES</v>
          </cell>
          <cell r="K114" t="str">
            <v>CIUDAD BOLIVAR - CABLE</v>
          </cell>
          <cell r="L114" t="str">
            <v>CABLE</v>
          </cell>
          <cell r="M114" t="str">
            <v>CIUDAD BOLIVAR</v>
          </cell>
          <cell r="N114" t="str">
            <v>LUCERO</v>
          </cell>
          <cell r="O114" t="str">
            <v>JUAN PABLO II</v>
          </cell>
          <cell r="P114" t="str">
            <v>JUAN PABLO II</v>
          </cell>
          <cell r="Q114" t="str">
            <v>No Propiedad Horizontal</v>
          </cell>
          <cell r="R114" t="str">
            <v>22-may.-2019</v>
          </cell>
          <cell r="S114" t="str">
            <v>ANA JOAQUINA NINO DE TORRES</v>
          </cell>
          <cell r="T114">
            <v>6412565</v>
          </cell>
          <cell r="U114" t="str">
            <v>SI</v>
          </cell>
          <cell r="V114" t="str">
            <v>Atendió la llamada Harold (Hijo de la Señora) - No se le ha realizado mejoras de la vivienda.</v>
          </cell>
        </row>
        <row r="115">
          <cell r="A115" t="str">
            <v>AAA0027LBHK</v>
          </cell>
          <cell r="B115" t="str">
            <v>MVCB_2963</v>
          </cell>
          <cell r="C115" t="str">
            <v>AAA0027LBHK</v>
          </cell>
          <cell r="D115" t="str">
            <v>050S40416052</v>
          </cell>
          <cell r="E115" t="str">
            <v>DG 69A BIS D SUR 18M 18</v>
          </cell>
          <cell r="F115" t="str">
            <v>DG 69ABISD S 18J 10</v>
          </cell>
          <cell r="G115">
            <v>2552073005</v>
          </cell>
          <cell r="H115" t="str">
            <v>C</v>
          </cell>
          <cell r="I115">
            <v>38217569</v>
          </cell>
          <cell r="J115" t="str">
            <v>RAQUEL ALVIS</v>
          </cell>
          <cell r="K115" t="str">
            <v>CIUDAD BOLIVAR - CABLE</v>
          </cell>
          <cell r="L115" t="str">
            <v>CABLE</v>
          </cell>
          <cell r="M115" t="str">
            <v>CIUDAD BOLIVAR</v>
          </cell>
          <cell r="N115" t="str">
            <v>LUCERO</v>
          </cell>
          <cell r="O115" t="str">
            <v>JUAN PABLO II</v>
          </cell>
          <cell r="P115" t="str">
            <v>JUAN PABLO II</v>
          </cell>
          <cell r="Q115" t="str">
            <v>No Propiedad Horizontal</v>
          </cell>
          <cell r="R115" t="str">
            <v>11-jul.-2019</v>
          </cell>
          <cell r="S115" t="str">
            <v>ALIX MARYURY OLIVEROS ALVIS</v>
          </cell>
          <cell r="T115" t="str">
            <v>3157551620-3662027</v>
          </cell>
          <cell r="U115" t="str">
            <v>SI</v>
          </cell>
          <cell r="V115" t="str">
            <v>Se está ejecutando actividades de habitabilidad de manera parcial.</v>
          </cell>
        </row>
        <row r="116">
          <cell r="A116" t="str">
            <v>AAA0027LBKC</v>
          </cell>
          <cell r="B116" t="str">
            <v>MVCB_2965</v>
          </cell>
          <cell r="C116" t="str">
            <v>AAA0027LBKC</v>
          </cell>
          <cell r="D116" t="str">
            <v>050S40416053</v>
          </cell>
          <cell r="E116" t="str">
            <v>DG 69A BIS D SUR 18M 28</v>
          </cell>
          <cell r="F116" t="str">
            <v>DG 69ABISD S 18J 22</v>
          </cell>
          <cell r="G116">
            <v>2552073007</v>
          </cell>
          <cell r="H116" t="str">
            <v>C</v>
          </cell>
          <cell r="I116">
            <v>41553084</v>
          </cell>
          <cell r="J116" t="str">
            <v>MARIA GLADYS LAVERDE</v>
          </cell>
          <cell r="K116" t="str">
            <v>CIUDAD BOLIVAR - CABLE</v>
          </cell>
          <cell r="L116" t="str">
            <v>CABLE</v>
          </cell>
          <cell r="M116" t="str">
            <v>CIUDAD BOLIVAR</v>
          </cell>
          <cell r="N116" t="str">
            <v>LUCERO</v>
          </cell>
          <cell r="O116" t="str">
            <v>JUAN PABLO II</v>
          </cell>
          <cell r="P116" t="str">
            <v>JUAN PABLO II</v>
          </cell>
          <cell r="Q116" t="str">
            <v>No Propiedad Horizontal</v>
          </cell>
          <cell r="R116" t="str">
            <v>22-may.-2019</v>
          </cell>
          <cell r="S116" t="str">
            <v>MARIA GLADYS LAVERDE</v>
          </cell>
          <cell r="T116">
            <v>7618360</v>
          </cell>
          <cell r="V116" t="str">
            <v>Número inválido, no fue posible la comunicación</v>
          </cell>
        </row>
        <row r="117">
          <cell r="A117" t="str">
            <v>AAA0027LBLF</v>
          </cell>
          <cell r="B117" t="str">
            <v>MVCB_2966</v>
          </cell>
          <cell r="C117" t="str">
            <v>AAA0027LBLF</v>
          </cell>
          <cell r="D117" t="str">
            <v>050S40462648</v>
          </cell>
          <cell r="E117" t="str">
            <v>DG 69A BIS D SUR 18M 32</v>
          </cell>
          <cell r="F117" t="str">
            <v>DG 69ABISD S 18J 28</v>
          </cell>
          <cell r="G117">
            <v>2552073008</v>
          </cell>
          <cell r="H117" t="str">
            <v>C</v>
          </cell>
          <cell r="I117">
            <v>52747761</v>
          </cell>
          <cell r="J117" t="str">
            <v>JENIFER JARAMILLO BOLIVAR</v>
          </cell>
          <cell r="K117" t="str">
            <v>CIUDAD BOLIVAR - CABLE</v>
          </cell>
          <cell r="L117" t="str">
            <v>CABLE</v>
          </cell>
          <cell r="M117" t="str">
            <v>CIUDAD BOLIVAR</v>
          </cell>
          <cell r="N117" t="str">
            <v>LUCERO</v>
          </cell>
          <cell r="O117" t="str">
            <v>JUAN PABLO II</v>
          </cell>
          <cell r="P117" t="str">
            <v>JUAN PABLO II</v>
          </cell>
          <cell r="Q117" t="str">
            <v>No Propiedad Horizontal</v>
          </cell>
          <cell r="R117" t="str">
            <v>6-may.-2019</v>
          </cell>
          <cell r="S117" t="str">
            <v>JENIFFER JARAMILLO BOLIVAR</v>
          </cell>
          <cell r="T117" t="str">
            <v>3214445154 - 3142529870</v>
          </cell>
          <cell r="U117" t="str">
            <v>SI</v>
          </cell>
          <cell r="V117" t="str">
            <v>La vivienda se encuentra en las mismas condiciones que tiene al inicio del proceso</v>
          </cell>
        </row>
        <row r="118">
          <cell r="A118" t="str">
            <v>AAA0027LBMR</v>
          </cell>
          <cell r="B118" t="str">
            <v>MVCB_2968</v>
          </cell>
          <cell r="C118" t="str">
            <v>AAA0027LBMR</v>
          </cell>
          <cell r="D118" t="str">
            <v>050S40425072</v>
          </cell>
          <cell r="E118" t="str">
            <v>DG 69A BIS D SUR 18M 40</v>
          </cell>
          <cell r="F118" t="str">
            <v>DG 69ABISD S 18J 38</v>
          </cell>
          <cell r="G118">
            <v>2552073010</v>
          </cell>
          <cell r="H118" t="str">
            <v>C</v>
          </cell>
          <cell r="I118">
            <v>79251877</v>
          </cell>
          <cell r="J118" t="str">
            <v>ROBERTO ANTONIO ISAZA</v>
          </cell>
          <cell r="K118" t="str">
            <v>CIUDAD BOLIVAR - CABLE</v>
          </cell>
          <cell r="L118" t="str">
            <v>CABLE</v>
          </cell>
          <cell r="M118" t="str">
            <v>CIUDAD BOLIVAR</v>
          </cell>
          <cell r="N118" t="str">
            <v>LUCERO</v>
          </cell>
          <cell r="O118" t="str">
            <v>JUAN PABLO II</v>
          </cell>
          <cell r="P118" t="str">
            <v>JUAN PABLO II</v>
          </cell>
          <cell r="Q118" t="str">
            <v>No Propiedad Horizontal</v>
          </cell>
          <cell r="R118" t="str">
            <v>6-may.-2019</v>
          </cell>
          <cell r="S118" t="str">
            <v>ROBERTO ANTONIO ISAZA</v>
          </cell>
          <cell r="T118" t="str">
            <v>3163094412/2859790</v>
          </cell>
          <cell r="U118" t="str">
            <v>SI</v>
          </cell>
          <cell r="V118" t="str">
            <v>Se han realizado mejoras de mampostería en el segundo piso.</v>
          </cell>
        </row>
        <row r="119">
          <cell r="A119" t="str">
            <v>AAA0027LBNX</v>
          </cell>
          <cell r="B119" t="str">
            <v>MVCB_2969</v>
          </cell>
          <cell r="C119" t="str">
            <v>AAA0027LBNX</v>
          </cell>
          <cell r="D119" t="str">
            <v>050S40462655</v>
          </cell>
          <cell r="E119" t="str">
            <v>DG 69A BIS D SUR 18M 44</v>
          </cell>
          <cell r="F119" t="str">
            <v>DG 69ABISD S 18J 42</v>
          </cell>
          <cell r="G119">
            <v>2552073011</v>
          </cell>
          <cell r="H119" t="str">
            <v>C</v>
          </cell>
          <cell r="I119">
            <v>91455168</v>
          </cell>
          <cell r="J119" t="str">
            <v>LUIS ANGEL RUIS MORALES</v>
          </cell>
          <cell r="K119" t="str">
            <v>CIUDAD BOLIVAR - CABLE</v>
          </cell>
          <cell r="L119" t="str">
            <v>CABLE</v>
          </cell>
          <cell r="M119" t="str">
            <v>CIUDAD BOLIVAR</v>
          </cell>
          <cell r="N119" t="str">
            <v>LUCERO</v>
          </cell>
          <cell r="O119" t="str">
            <v>JUAN PABLO II</v>
          </cell>
          <cell r="P119" t="str">
            <v>JUAN PABLO II</v>
          </cell>
          <cell r="Q119" t="str">
            <v>No Propiedad Horizontal</v>
          </cell>
          <cell r="R119" t="str">
            <v>6-may.-2019</v>
          </cell>
          <cell r="S119" t="str">
            <v>LUIS ANGEL RUIS MORALES</v>
          </cell>
          <cell r="T119" t="str">
            <v>3118230351/7186323</v>
          </cell>
          <cell r="U119" t="str">
            <v>SI</v>
          </cell>
          <cell r="V119" t="str">
            <v>La vivienda se encuentra en las mismas condiciones que tiene al inicio del proceso</v>
          </cell>
        </row>
        <row r="120">
          <cell r="A120" t="str">
            <v>AAA0027LZYN</v>
          </cell>
          <cell r="B120" t="str">
            <v>MVCB_3433</v>
          </cell>
          <cell r="C120" t="str">
            <v>AAA0027LZYN</v>
          </cell>
          <cell r="D120" t="str">
            <v>050S40415351</v>
          </cell>
          <cell r="E120" t="str">
            <v>DG 69A SUR 18P 34</v>
          </cell>
          <cell r="F120" t="str">
            <v>DG 69A S 18K 34</v>
          </cell>
          <cell r="G120">
            <v>2552093008</v>
          </cell>
          <cell r="H120" t="str">
            <v>C</v>
          </cell>
          <cell r="I120">
            <v>28056015</v>
          </cell>
          <cell r="J120" t="str">
            <v>ELENA MOJICA DE GUTIERREZ</v>
          </cell>
          <cell r="K120" t="str">
            <v>CIUDAD BOLIVAR - CABLE</v>
          </cell>
          <cell r="L120" t="str">
            <v>CABLE</v>
          </cell>
          <cell r="M120" t="str">
            <v>CIUDAD BOLIVAR</v>
          </cell>
          <cell r="N120" t="str">
            <v>LUCERO</v>
          </cell>
          <cell r="O120" t="str">
            <v>JUAN PABLO II</v>
          </cell>
          <cell r="P120" t="str">
            <v>JUAN PABLO II</v>
          </cell>
          <cell r="Q120" t="str">
            <v>No Propiedad Horizontal</v>
          </cell>
          <cell r="R120" t="str">
            <v>21-may.-2019</v>
          </cell>
          <cell r="S120" t="str">
            <v>ELENA MOJICA DE GUTIERREZ</v>
          </cell>
          <cell r="T120" t="str">
            <v>3208179179 - 4452171</v>
          </cell>
          <cell r="U120" t="str">
            <v>SI</v>
          </cell>
          <cell r="V120" t="str">
            <v>Consuelo Gutierrez Mojica atendió la llamada - No se han realizado modificaciones</v>
          </cell>
        </row>
        <row r="121">
          <cell r="A121" t="str">
            <v>AAA0027KTSK</v>
          </cell>
          <cell r="B121" t="str">
            <v>MVCB_2837</v>
          </cell>
          <cell r="C121" t="str">
            <v>AAA0027KTSK</v>
          </cell>
          <cell r="D121" t="str">
            <v>050S00000000</v>
          </cell>
          <cell r="E121" t="str">
            <v>DG 69C BIS SUR 18M 80</v>
          </cell>
          <cell r="F121" t="str">
            <v>DG 70 S 18L 02</v>
          </cell>
          <cell r="G121">
            <v>2552068002</v>
          </cell>
          <cell r="H121" t="str">
            <v>C</v>
          </cell>
          <cell r="I121">
            <v>79042272</v>
          </cell>
          <cell r="J121" t="str">
            <v>MARCOS BELLO RINCON</v>
          </cell>
          <cell r="K121" t="str">
            <v>CIUDAD BOLIVAR - CABLE</v>
          </cell>
          <cell r="L121" t="str">
            <v>CABLE</v>
          </cell>
          <cell r="M121" t="str">
            <v>CIUDAD BOLIVAR</v>
          </cell>
          <cell r="N121" t="str">
            <v>LUCERO</v>
          </cell>
          <cell r="O121" t="str">
            <v>JUAN PABLO II</v>
          </cell>
          <cell r="P121" t="str">
            <v>JUAN PABLO II</v>
          </cell>
          <cell r="Q121" t="str">
            <v>No Propiedad Horizontal</v>
          </cell>
          <cell r="R121" t="str">
            <v>6-may.-2019</v>
          </cell>
          <cell r="S121" t="str">
            <v>MARCOS BELLO RINCON</v>
          </cell>
          <cell r="T121" t="str">
            <v>3143407243/3133519342/3202790062</v>
          </cell>
          <cell r="U121" t="str">
            <v>SI</v>
          </cell>
          <cell r="V121" t="str">
            <v>LA INFORMACIÓN SE LE ENTREGA AL HIJO EN PRESENCIA DE LA ESPOSA</v>
          </cell>
          <cell r="W121" t="str">
            <v>PAULA MELISA PACHÓN PORTELA - Arquitecto</v>
          </cell>
        </row>
        <row r="122">
          <cell r="A122" t="str">
            <v>AAA0027KTTO</v>
          </cell>
          <cell r="B122" t="str">
            <v>MVCB_2838</v>
          </cell>
          <cell r="C122" t="str">
            <v>AAA0027KTTO</v>
          </cell>
          <cell r="D122" t="str">
            <v>050S40499300</v>
          </cell>
          <cell r="E122" t="str">
            <v>DG 69C BIS SUR 18M 84</v>
          </cell>
          <cell r="F122" t="str">
            <v>DG 70 S 18L 08</v>
          </cell>
          <cell r="G122">
            <v>2552068003</v>
          </cell>
          <cell r="H122" t="str">
            <v>C</v>
          </cell>
          <cell r="I122">
            <v>79669536</v>
          </cell>
          <cell r="J122" t="str">
            <v>ROBINSON JAIR DIAZ GALICIA</v>
          </cell>
          <cell r="K122" t="str">
            <v>CIUDAD BOLIVAR - CABLE</v>
          </cell>
          <cell r="L122" t="str">
            <v>CABLE</v>
          </cell>
          <cell r="M122" t="str">
            <v>CIUDAD BOLIVAR</v>
          </cell>
          <cell r="N122" t="str">
            <v>LUCERO</v>
          </cell>
          <cell r="O122" t="str">
            <v>JUAN PABLO II</v>
          </cell>
          <cell r="P122" t="str">
            <v>JUAN PABLO II</v>
          </cell>
          <cell r="Q122" t="str">
            <v>No Propiedad Horizontal</v>
          </cell>
          <cell r="R122" t="str">
            <v>6-may.-2019</v>
          </cell>
          <cell r="S122" t="str">
            <v>ROBINSON JAIR DIAZ GALICIA</v>
          </cell>
          <cell r="T122" t="str">
            <v>3202726722/7650889</v>
          </cell>
          <cell r="U122" t="str">
            <v>SI</v>
          </cell>
          <cell r="V122" t="str">
            <v>SATISFECHO CON LA INFORMACIÓN</v>
          </cell>
        </row>
        <row r="123">
          <cell r="A123" t="str">
            <v>AAA0027KWKC</v>
          </cell>
          <cell r="B123" t="str">
            <v>MVCB_2876</v>
          </cell>
          <cell r="C123" t="str">
            <v>AAA0027KWKC</v>
          </cell>
          <cell r="D123" t="str">
            <v>050S40531028</v>
          </cell>
          <cell r="E123" t="str">
            <v>DG 69C SUR 18N 15</v>
          </cell>
          <cell r="F123" t="str">
            <v>DG 69D S 18L 11</v>
          </cell>
          <cell r="G123">
            <v>2552068041</v>
          </cell>
          <cell r="H123" t="str">
            <v>C</v>
          </cell>
          <cell r="I123">
            <v>17177704</v>
          </cell>
          <cell r="J123" t="str">
            <v>EDUARDO AREVALO SOSA</v>
          </cell>
          <cell r="K123" t="str">
            <v>CIUDAD BOLIVAR - CABLE</v>
          </cell>
          <cell r="L123" t="str">
            <v>CABLE</v>
          </cell>
          <cell r="M123" t="str">
            <v>CIUDAD BOLIVAR</v>
          </cell>
          <cell r="N123" t="str">
            <v>LUCERO</v>
          </cell>
          <cell r="O123" t="str">
            <v>JUAN PABLO II</v>
          </cell>
          <cell r="P123" t="str">
            <v>JUAN PABLO II</v>
          </cell>
          <cell r="Q123" t="str">
            <v>No Propiedad Horizontal</v>
          </cell>
          <cell r="R123" t="str">
            <v>6-may.-2019</v>
          </cell>
          <cell r="S123" t="str">
            <v>EDUARDO AREVALO SOSA</v>
          </cell>
          <cell r="T123" t="str">
            <v>3174956383-7692557-3562663</v>
          </cell>
          <cell r="U123" t="str">
            <v>SI</v>
          </cell>
          <cell r="V123" t="str">
            <v>SATISFECHO CON LA INFORMACIÓN</v>
          </cell>
        </row>
        <row r="124">
          <cell r="A124" t="str">
            <v>AAA0027KWJZ</v>
          </cell>
          <cell r="B124" t="str">
            <v>MVCB_2875</v>
          </cell>
          <cell r="C124" t="str">
            <v>AAA0027KWJZ</v>
          </cell>
          <cell r="D124" t="str">
            <v>050S40462654</v>
          </cell>
          <cell r="E124" t="str">
            <v>DG 69C SUR 18N 21</v>
          </cell>
          <cell r="F124" t="str">
            <v>DG 69D S 18L 15</v>
          </cell>
          <cell r="G124">
            <v>2552068040</v>
          </cell>
          <cell r="H124" t="str">
            <v>C</v>
          </cell>
          <cell r="I124">
            <v>63250751</v>
          </cell>
          <cell r="J124" t="str">
            <v>LIBIA ROSA ARIZA HINCAPIE</v>
          </cell>
          <cell r="K124" t="str">
            <v>CIUDAD BOLIVAR - CABLE</v>
          </cell>
          <cell r="L124" t="str">
            <v>CABLE</v>
          </cell>
          <cell r="M124" t="str">
            <v>CIUDAD BOLIVAR</v>
          </cell>
          <cell r="N124" t="str">
            <v>LUCERO</v>
          </cell>
          <cell r="O124" t="str">
            <v>JUAN PABLO II</v>
          </cell>
          <cell r="P124" t="str">
            <v>JUAN PABLO II</v>
          </cell>
          <cell r="Q124" t="str">
            <v>No Propiedad Horizontal</v>
          </cell>
          <cell r="R124" t="str">
            <v>6-may.-2019</v>
          </cell>
          <cell r="S124" t="str">
            <v>ELADIO MARTINEZ CAMACHO</v>
          </cell>
          <cell r="T124" t="str">
            <v>3132458045/3144903832</v>
          </cell>
          <cell r="V124" t="str">
            <v>PENDIENTE DE VOLVER A LLAMAR</v>
          </cell>
        </row>
        <row r="125">
          <cell r="A125" t="str">
            <v>AAA0027KUYN</v>
          </cell>
          <cell r="B125" t="str">
            <v>MVCB_2866</v>
          </cell>
          <cell r="C125" t="str">
            <v>AAA0027KUYN</v>
          </cell>
          <cell r="D125" t="str">
            <v>050S00000000</v>
          </cell>
          <cell r="E125" t="str">
            <v>DG 69C SUR 18N 59</v>
          </cell>
          <cell r="F125" t="str">
            <v>DG 69D S 18L 51</v>
          </cell>
          <cell r="G125">
            <v>2552068031</v>
          </cell>
          <cell r="H125" t="str">
            <v>C</v>
          </cell>
          <cell r="I125">
            <v>39640876</v>
          </cell>
          <cell r="J125" t="str">
            <v>SARA MERCEDES CORTES</v>
          </cell>
          <cell r="K125" t="str">
            <v>CIUDAD BOLIVAR - CABLE</v>
          </cell>
          <cell r="L125" t="str">
            <v>CABLE</v>
          </cell>
          <cell r="M125" t="str">
            <v>CIUDAD BOLIVAR</v>
          </cell>
          <cell r="N125" t="str">
            <v>LUCERO</v>
          </cell>
          <cell r="O125" t="str">
            <v>JUAN PABLO II</v>
          </cell>
          <cell r="P125" t="str">
            <v>JUAN PABLO II</v>
          </cell>
          <cell r="Q125" t="str">
            <v>No Propiedad Horizontal</v>
          </cell>
          <cell r="R125" t="str">
            <v>6-may.-2019</v>
          </cell>
          <cell r="S125" t="str">
            <v>FABIO OLAYA CIFUENTES</v>
          </cell>
          <cell r="T125" t="str">
            <v>3142239870/3214931874</v>
          </cell>
          <cell r="V125" t="str">
            <v>SIN CONTACTO</v>
          </cell>
        </row>
        <row r="126">
          <cell r="A126" t="str">
            <v>AAA0027KUXS</v>
          </cell>
          <cell r="B126" t="str">
            <v>MVCB_2865</v>
          </cell>
          <cell r="C126" t="str">
            <v>AAA0027KUXS</v>
          </cell>
          <cell r="D126" t="str">
            <v>050S40416041</v>
          </cell>
          <cell r="E126" t="str">
            <v>DG 69C SUR 18N 65</v>
          </cell>
          <cell r="F126" t="str">
            <v>DG 69D S 18L 55</v>
          </cell>
          <cell r="G126">
            <v>2552068030</v>
          </cell>
          <cell r="H126" t="str">
            <v>C</v>
          </cell>
          <cell r="I126">
            <v>41751950</v>
          </cell>
          <cell r="J126" t="str">
            <v>MARIA ANGELA SANCHEZ</v>
          </cell>
          <cell r="K126" t="str">
            <v>CIUDAD BOLIVAR - CABLE</v>
          </cell>
          <cell r="L126" t="str">
            <v>CABLE</v>
          </cell>
          <cell r="M126" t="str">
            <v>CIUDAD BOLIVAR</v>
          </cell>
          <cell r="N126" t="str">
            <v>LUCERO</v>
          </cell>
          <cell r="O126" t="str">
            <v>JUAN PABLO II</v>
          </cell>
          <cell r="P126" t="str">
            <v>JUAN PABLO II</v>
          </cell>
          <cell r="Q126" t="str">
            <v>No Propiedad Horizontal</v>
          </cell>
          <cell r="R126" t="str">
            <v>6-may.-2019</v>
          </cell>
          <cell r="S126" t="str">
            <v>MARIA ANGELA SANCHEZ</v>
          </cell>
          <cell r="T126" t="str">
            <v>3118505275 - 3125635224</v>
          </cell>
          <cell r="U126" t="str">
            <v>SI</v>
          </cell>
          <cell r="V126" t="str">
            <v>LA INFORMACIÓN SE LE ENTREGA AL ESPOSO</v>
          </cell>
        </row>
        <row r="127">
          <cell r="A127" t="str">
            <v>AAA0027KUWW</v>
          </cell>
          <cell r="B127" t="str">
            <v>MVCB_2863</v>
          </cell>
          <cell r="C127" t="str">
            <v>AAA0027KUWW</v>
          </cell>
          <cell r="D127" t="str">
            <v>050S40499328</v>
          </cell>
          <cell r="E127" t="str">
            <v>DG 69C SUR 18N 75</v>
          </cell>
          <cell r="F127" t="str">
            <v>DG 69D S 18L 63</v>
          </cell>
          <cell r="G127">
            <v>2552068028</v>
          </cell>
          <cell r="H127" t="str">
            <v>C</v>
          </cell>
          <cell r="I127">
            <v>51911119</v>
          </cell>
          <cell r="J127" t="str">
            <v>BLANCA RUTH BRAVO HOYOS</v>
          </cell>
          <cell r="K127" t="str">
            <v>CIUDAD BOLIVAR - CABLE</v>
          </cell>
          <cell r="L127" t="str">
            <v>CABLE</v>
          </cell>
          <cell r="M127" t="str">
            <v>CIUDAD BOLIVAR</v>
          </cell>
          <cell r="N127" t="str">
            <v>LUCERO</v>
          </cell>
          <cell r="O127" t="str">
            <v>JUAN PABLO II</v>
          </cell>
          <cell r="P127" t="str">
            <v>JUAN PABLO II</v>
          </cell>
          <cell r="Q127" t="str">
            <v>No Propiedad Horizontal</v>
          </cell>
          <cell r="R127" t="str">
            <v>6-may.-2019</v>
          </cell>
          <cell r="S127" t="str">
            <v>BLANCA RUTH BRAVO HOYOS</v>
          </cell>
          <cell r="T127" t="str">
            <v>3132650762/3194081020</v>
          </cell>
          <cell r="U127" t="str">
            <v>SI</v>
          </cell>
          <cell r="V127" t="str">
            <v>LA INFORMACIÓN SE LE ENTREGA AL ESPOSO</v>
          </cell>
        </row>
        <row r="128">
          <cell r="A128" t="str">
            <v>AAA0027KUUH</v>
          </cell>
          <cell r="B128" t="str">
            <v>MVCB_2862</v>
          </cell>
          <cell r="C128" t="str">
            <v>AAA0027KUUH</v>
          </cell>
          <cell r="D128" t="str">
            <v>050S00000000</v>
          </cell>
          <cell r="E128" t="str">
            <v>DG 69C SUR 18N 79</v>
          </cell>
          <cell r="F128" t="str">
            <v>DG 69D S 18L 67</v>
          </cell>
          <cell r="G128">
            <v>2552068027</v>
          </cell>
          <cell r="H128" t="str">
            <v>C</v>
          </cell>
          <cell r="I128">
            <v>7301632</v>
          </cell>
          <cell r="J128" t="str">
            <v>JOSE ALVARO SOTELO</v>
          </cell>
          <cell r="K128" t="str">
            <v>CIUDAD BOLIVAR - CABLE</v>
          </cell>
          <cell r="L128" t="str">
            <v>CABLE</v>
          </cell>
          <cell r="M128" t="str">
            <v>CIUDAD BOLIVAR</v>
          </cell>
          <cell r="N128" t="str">
            <v>LUCERO</v>
          </cell>
          <cell r="O128" t="str">
            <v>JUAN PABLO II</v>
          </cell>
          <cell r="P128" t="str">
            <v>JUAN PABLO II</v>
          </cell>
          <cell r="Q128" t="str">
            <v>No Propiedad Horizontal</v>
          </cell>
          <cell r="R128" t="str">
            <v>8-ago.-2019</v>
          </cell>
          <cell r="S128" t="str">
            <v>JOSE ALVARO SOTELO</v>
          </cell>
          <cell r="T128" t="str">
            <v>3142874629 - 3138745271</v>
          </cell>
          <cell r="V128" t="str">
            <v>NO RECUERDA HABER SOLICITADO UN SUBSIDIO CON LA CVP</v>
          </cell>
        </row>
        <row r="129">
          <cell r="A129" t="str">
            <v>AAA0027OFKL</v>
          </cell>
          <cell r="B129" t="str">
            <v>MVCB_4537</v>
          </cell>
          <cell r="C129" t="str">
            <v>AAA0027OFKL</v>
          </cell>
          <cell r="D129" t="str">
            <v>050S40190775</v>
          </cell>
          <cell r="E129" t="str">
            <v>KR 18L 65D 21 SUR</v>
          </cell>
          <cell r="F129" t="str">
            <v>KR 18DBISB 65D 21 S</v>
          </cell>
          <cell r="G129">
            <v>2553042017</v>
          </cell>
          <cell r="H129" t="str">
            <v>C</v>
          </cell>
          <cell r="I129">
            <v>53523997</v>
          </cell>
          <cell r="J129" t="str">
            <v>CARMENZA GUATIVAR AVENTA%O</v>
          </cell>
          <cell r="K129" t="str">
            <v>CIUDAD BOLIVAR - CABLE</v>
          </cell>
          <cell r="L129" t="str">
            <v>CABLE</v>
          </cell>
          <cell r="M129" t="str">
            <v>CIUDAD BOLIVAR</v>
          </cell>
          <cell r="N129" t="str">
            <v>LUCERO</v>
          </cell>
          <cell r="O129" t="str">
            <v>JUAN PABLO II</v>
          </cell>
          <cell r="P129" t="str">
            <v>JUAN PABLO II</v>
          </cell>
          <cell r="Q129" t="str">
            <v>No Propiedad Horizontal</v>
          </cell>
          <cell r="R129" t="str">
            <v>24-may.-2019</v>
          </cell>
          <cell r="S129" t="str">
            <v>CARMENZA GUABATIVAR AVENDAÑO</v>
          </cell>
          <cell r="T129">
            <v>3123305693</v>
          </cell>
          <cell r="V129" t="str">
            <v>SIN CONTACTO</v>
          </cell>
        </row>
        <row r="130">
          <cell r="A130" t="str">
            <v>AAA0027OJNN</v>
          </cell>
          <cell r="B130" t="str">
            <v>MVCB_4584</v>
          </cell>
          <cell r="C130" t="str">
            <v>AAA0027OJNN</v>
          </cell>
          <cell r="D130" t="str">
            <v>050S00000000</v>
          </cell>
          <cell r="E130" t="str">
            <v>KR 18L 66D 05 SUR</v>
          </cell>
          <cell r="F130" t="str">
            <v>KR 18DBISB 67 05 S</v>
          </cell>
          <cell r="G130">
            <v>2553046013</v>
          </cell>
          <cell r="H130" t="str">
            <v>C</v>
          </cell>
          <cell r="I130">
            <v>41563382</v>
          </cell>
          <cell r="J130" t="str">
            <v>ARAMINTA SALAMANCA DE GRANDE</v>
          </cell>
          <cell r="K130" t="str">
            <v>CIUDAD BOLIVAR - CABLE</v>
          </cell>
          <cell r="L130" t="str">
            <v>CABLE</v>
          </cell>
          <cell r="M130" t="str">
            <v>CIUDAD BOLIVAR</v>
          </cell>
          <cell r="N130" t="str">
            <v>LUCERO</v>
          </cell>
          <cell r="O130" t="str">
            <v>JUAN PABLO II</v>
          </cell>
          <cell r="P130" t="str">
            <v>JUAN PABLO II</v>
          </cell>
          <cell r="Q130" t="str">
            <v>No Propiedad Horizontal</v>
          </cell>
          <cell r="R130" t="str">
            <v>24-may.-2019</v>
          </cell>
          <cell r="S130" t="str">
            <v>ARAMINTA SALAMANCA DE GRANDE</v>
          </cell>
          <cell r="T130" t="str">
            <v>3138135956/7619533</v>
          </cell>
          <cell r="U130" t="str">
            <v>SI</v>
          </cell>
          <cell r="V130" t="str">
            <v>SATISFECHO CON LA INFORMACIÓN</v>
          </cell>
        </row>
        <row r="131">
          <cell r="A131" t="str">
            <v>AAA0246LSNX</v>
          </cell>
          <cell r="B131" t="str">
            <v>MVCB_4561</v>
          </cell>
          <cell r="C131" t="str">
            <v>AAA0246LSNX</v>
          </cell>
          <cell r="D131" t="str">
            <v>050S40672462</v>
          </cell>
          <cell r="E131" t="str">
            <v>KR 18M 66A 34 SUR</v>
          </cell>
          <cell r="F131" t="str">
            <v>SIN DIRECCION ANTERIOR</v>
          </cell>
          <cell r="G131">
            <v>2553045004</v>
          </cell>
          <cell r="H131" t="str">
            <v>C</v>
          </cell>
          <cell r="I131">
            <v>80368739</v>
          </cell>
          <cell r="J131" t="str">
            <v>ALVARO ANTONIO DAZA GALINDO</v>
          </cell>
          <cell r="K131" t="str">
            <v>CIUDAD BOLIVAR - CABLE</v>
          </cell>
          <cell r="L131" t="str">
            <v>CABLE</v>
          </cell>
          <cell r="M131" t="str">
            <v>CIUDAD BOLIVAR</v>
          </cell>
          <cell r="N131" t="str">
            <v>LUCERO</v>
          </cell>
          <cell r="O131" t="str">
            <v>JUAN PABLO II</v>
          </cell>
          <cell r="P131" t="str">
            <v>JUAN PABLO II</v>
          </cell>
          <cell r="Q131" t="str">
            <v>No Propiedad Horizontal</v>
          </cell>
          <cell r="R131" t="str">
            <v>9-may.-2019</v>
          </cell>
          <cell r="S131" t="str">
            <v>ALVARO ANTONIO DAZA GALINDO</v>
          </cell>
          <cell r="T131" t="str">
            <v>3123377400/3123838984</v>
          </cell>
          <cell r="U131" t="str">
            <v>SI</v>
          </cell>
          <cell r="V131" t="str">
            <v>SATISFECHO CON LA INFORMACIÓN</v>
          </cell>
        </row>
        <row r="132">
          <cell r="A132" t="str">
            <v>AAA0027ODRU</v>
          </cell>
          <cell r="B132" t="str">
            <v>MVCB_4498</v>
          </cell>
          <cell r="C132" t="str">
            <v>AAA0027ODRU</v>
          </cell>
          <cell r="D132" t="str">
            <v>050S40530842</v>
          </cell>
          <cell r="E132" t="str">
            <v>KR 18M 66D 47 SUR</v>
          </cell>
          <cell r="F132" t="str">
            <v>KR 18G 67 47 S</v>
          </cell>
          <cell r="G132">
            <v>2553040020</v>
          </cell>
          <cell r="H132" t="str">
            <v>C</v>
          </cell>
          <cell r="I132">
            <v>35327877</v>
          </cell>
          <cell r="J132" t="str">
            <v>ELCY RUTH ORTIZ MORENO</v>
          </cell>
          <cell r="K132" t="str">
            <v>CIUDAD BOLIVAR - CABLE</v>
          </cell>
          <cell r="L132" t="str">
            <v>CABLE</v>
          </cell>
          <cell r="M132" t="str">
            <v>CIUDAD BOLIVAR</v>
          </cell>
          <cell r="N132" t="str">
            <v>LUCERO</v>
          </cell>
          <cell r="O132" t="str">
            <v>JUAN PABLO II</v>
          </cell>
          <cell r="P132" t="str">
            <v>JUAN PABLO II</v>
          </cell>
          <cell r="Q132" t="str">
            <v>No Propiedad Horizontal</v>
          </cell>
          <cell r="R132" t="str">
            <v>21-may.-2019</v>
          </cell>
          <cell r="S132" t="str">
            <v>ELCI RUTH ORTIZ MORENO</v>
          </cell>
          <cell r="T132" t="str">
            <v>3123166619-7391430</v>
          </cell>
          <cell r="U132" t="str">
            <v>SI</v>
          </cell>
          <cell r="V132" t="str">
            <v>SATISFECHO CON LA INFORMACIÓN</v>
          </cell>
        </row>
        <row r="133">
          <cell r="A133" t="str">
            <v>AAA0027OBOE</v>
          </cell>
          <cell r="B133" t="str">
            <v>MVCB_4452</v>
          </cell>
          <cell r="C133" t="str">
            <v>AAA0027OBOE</v>
          </cell>
          <cell r="D133" t="str">
            <v>050S00000000</v>
          </cell>
          <cell r="E133" t="str">
            <v>KR 18M BIS 66 13 SUR</v>
          </cell>
          <cell r="F133" t="str">
            <v>KR 18GBIS 66 13 S</v>
          </cell>
          <cell r="G133">
            <v>2553038015</v>
          </cell>
          <cell r="H133" t="str">
            <v>C</v>
          </cell>
          <cell r="I133">
            <v>25141233</v>
          </cell>
          <cell r="J133" t="str">
            <v>SORANI GOMEZ SALAZAR</v>
          </cell>
          <cell r="K133" t="str">
            <v>CIUDAD BOLIVAR - CABLE</v>
          </cell>
          <cell r="L133" t="str">
            <v>CABLE</v>
          </cell>
          <cell r="M133" t="str">
            <v>CIUDAD BOLIVAR</v>
          </cell>
          <cell r="N133" t="str">
            <v>LUCERO</v>
          </cell>
          <cell r="O133" t="str">
            <v>JUAN PABLO II</v>
          </cell>
          <cell r="P133" t="str">
            <v>JUAN PABLO II</v>
          </cell>
          <cell r="Q133" t="str">
            <v>No Propiedad Horizontal</v>
          </cell>
          <cell r="R133" t="str">
            <v>24-may.-2019</v>
          </cell>
          <cell r="S133" t="str">
            <v>JORGE IGNACIO BAUTISTA DAZA</v>
          </cell>
          <cell r="T133">
            <v>3106880516</v>
          </cell>
          <cell r="V133" t="str">
            <v>SIN CONTACTO</v>
          </cell>
        </row>
        <row r="134">
          <cell r="A134" t="str">
            <v>AAA0027OAYN</v>
          </cell>
          <cell r="B134" t="str">
            <v>MVCB_4438</v>
          </cell>
          <cell r="C134" t="str">
            <v>AAA0027OAYN</v>
          </cell>
          <cell r="D134" t="str">
            <v>050S40530802</v>
          </cell>
          <cell r="E134" t="str">
            <v>KR 18M BIS 66 49 SUR</v>
          </cell>
          <cell r="F134" t="str">
            <v>KR 18GBIS 66 49 S</v>
          </cell>
          <cell r="G134">
            <v>2553038001</v>
          </cell>
          <cell r="H134" t="str">
            <v>C</v>
          </cell>
          <cell r="I134">
            <v>51907486</v>
          </cell>
          <cell r="J134" t="str">
            <v>LUZ MARINA ORTEGA ALVAREZ</v>
          </cell>
          <cell r="K134" t="str">
            <v>CIUDAD BOLIVAR - CABLE</v>
          </cell>
          <cell r="L134" t="str">
            <v>CABLE</v>
          </cell>
          <cell r="M134" t="str">
            <v>CIUDAD BOLIVAR</v>
          </cell>
          <cell r="N134" t="str">
            <v>LUCERO</v>
          </cell>
          <cell r="O134" t="str">
            <v>JUAN PABLO II</v>
          </cell>
          <cell r="P134" t="str">
            <v>JUAN PABLO II</v>
          </cell>
          <cell r="Q134" t="str">
            <v>No Propiedad Horizontal</v>
          </cell>
          <cell r="R134" t="str">
            <v>31-may.-2019</v>
          </cell>
          <cell r="S134" t="str">
            <v>FLOR SALCEDO CANO</v>
          </cell>
          <cell r="T134" t="str">
            <v>7913443 - 3124528314</v>
          </cell>
          <cell r="U134" t="str">
            <v>SI</v>
          </cell>
          <cell r="V134" t="str">
            <v>SATISFECHO CON LA INFORMACIÓN</v>
          </cell>
        </row>
        <row r="135">
          <cell r="A135" t="str">
            <v>AAA0027ODFT</v>
          </cell>
          <cell r="B135" t="str">
            <v>MVCB_4489</v>
          </cell>
          <cell r="C135" t="str">
            <v>AAA0027ODFT</v>
          </cell>
          <cell r="D135" t="str">
            <v>050S40530849</v>
          </cell>
          <cell r="E135" t="str">
            <v>KR 18M BIS 66D 12 SUR</v>
          </cell>
          <cell r="F135" t="str">
            <v>KR 18GBIS 67 12 S</v>
          </cell>
          <cell r="G135">
            <v>2553040011</v>
          </cell>
          <cell r="H135" t="str">
            <v>C</v>
          </cell>
          <cell r="I135">
            <v>38201507</v>
          </cell>
          <cell r="J135" t="str">
            <v>ODILIA RIORRECIO LEAL</v>
          </cell>
          <cell r="K135" t="str">
            <v>CIUDAD BOLIVAR - CABLE</v>
          </cell>
          <cell r="L135" t="str">
            <v>CABLE</v>
          </cell>
          <cell r="M135" t="str">
            <v>CIUDAD BOLIVAR</v>
          </cell>
          <cell r="N135" t="str">
            <v>LUCERO</v>
          </cell>
          <cell r="O135" t="str">
            <v>JUAN PABLO II</v>
          </cell>
          <cell r="P135" t="str">
            <v>JUAN PABLO II</v>
          </cell>
          <cell r="Q135" t="str">
            <v>No Propiedad Horizontal</v>
          </cell>
          <cell r="R135" t="str">
            <v>17-may.-2019</v>
          </cell>
          <cell r="S135" t="str">
            <v>ODILIA RIORECIO LEAL</v>
          </cell>
          <cell r="T135">
            <v>3104789407</v>
          </cell>
          <cell r="U135" t="str">
            <v>SI</v>
          </cell>
          <cell r="V135" t="str">
            <v>SATISFECHO CON LA INFORMACIÓN</v>
          </cell>
        </row>
        <row r="136">
          <cell r="A136" t="str">
            <v>AAA0027OCPA</v>
          </cell>
          <cell r="B136" t="str">
            <v>MVCB_4475</v>
          </cell>
          <cell r="C136" t="str">
            <v>AAA0027OCPA</v>
          </cell>
          <cell r="D136" t="str">
            <v>050S40530832</v>
          </cell>
          <cell r="E136" t="str">
            <v>KR 18M BIS 66D 35 SUR</v>
          </cell>
          <cell r="F136" t="str">
            <v>KR 18GBIS 67 35 S</v>
          </cell>
          <cell r="G136">
            <v>2553039018</v>
          </cell>
          <cell r="H136" t="str">
            <v>C</v>
          </cell>
          <cell r="I136">
            <v>79769377</v>
          </cell>
          <cell r="J136" t="str">
            <v>SAUL RUIZ BOHORQUEZ</v>
          </cell>
          <cell r="K136" t="str">
            <v>CIUDAD BOLIVAR - CABLE</v>
          </cell>
          <cell r="L136" t="str">
            <v>CABLE</v>
          </cell>
          <cell r="M136" t="str">
            <v>CIUDAD BOLIVAR</v>
          </cell>
          <cell r="N136" t="str">
            <v>LUCERO</v>
          </cell>
          <cell r="O136" t="str">
            <v>JUAN PABLO II</v>
          </cell>
          <cell r="P136" t="str">
            <v>JUAN PABLO II</v>
          </cell>
          <cell r="Q136" t="str">
            <v>No Propiedad Horizontal</v>
          </cell>
          <cell r="R136" t="str">
            <v>15-may.-2019</v>
          </cell>
          <cell r="S136" t="str">
            <v>MARIA SUSANA PIRAGAUTA CARRILLO</v>
          </cell>
          <cell r="T136" t="str">
            <v>7920051-3213333758</v>
          </cell>
          <cell r="U136" t="str">
            <v>SI</v>
          </cell>
          <cell r="V136" t="str">
            <v>SATISFECHO CON LA INFORMACIÓN</v>
          </cell>
        </row>
        <row r="137">
          <cell r="A137" t="str">
            <v>AAA0200DRHY</v>
          </cell>
          <cell r="B137" t="str">
            <v>MVCB_3025</v>
          </cell>
          <cell r="C137" t="str">
            <v>AAA0200DRHY</v>
          </cell>
          <cell r="D137" t="str">
            <v>050S00000000</v>
          </cell>
          <cell r="E137" t="str">
            <v>KR 18M BIS 69A 59 SUR MJ</v>
          </cell>
          <cell r="F137" t="str">
            <v>SIN DIRECCION ANTERIOR</v>
          </cell>
          <cell r="G137">
            <v>2552075011</v>
          </cell>
          <cell r="H137" t="str">
            <v>C</v>
          </cell>
          <cell r="I137">
            <v>51784505</v>
          </cell>
          <cell r="J137" t="str">
            <v>LIGIA TORRES VALENZUELA</v>
          </cell>
          <cell r="K137" t="str">
            <v>CIUDAD BOLIVAR - CABLE</v>
          </cell>
          <cell r="L137" t="str">
            <v>CABLE</v>
          </cell>
          <cell r="M137" t="str">
            <v>CIUDAD BOLIVAR</v>
          </cell>
          <cell r="N137" t="str">
            <v>LUCERO</v>
          </cell>
          <cell r="O137" t="str">
            <v>JUAN PABLO II</v>
          </cell>
          <cell r="P137" t="str">
            <v>JUAN PABLO II</v>
          </cell>
          <cell r="Q137" t="str">
            <v>No Propiedad Horizontal</v>
          </cell>
          <cell r="R137" t="str">
            <v>9-ago.-2019</v>
          </cell>
          <cell r="S137" t="str">
            <v>JUAN CARLOS MOSQUERA TORRES</v>
          </cell>
          <cell r="T137" t="str">
            <v>3106257031/ 7125285</v>
          </cell>
          <cell r="U137" t="str">
            <v>SI</v>
          </cell>
          <cell r="V137" t="str">
            <v>SATISFECHO CON LA INFORMACIÓN</v>
          </cell>
        </row>
        <row r="138">
          <cell r="A138" t="str">
            <v>AAA0171WZYX</v>
          </cell>
          <cell r="B138" t="str">
            <v>MVCB_2435</v>
          </cell>
          <cell r="C138" t="str">
            <v>AAA0171WZYX</v>
          </cell>
          <cell r="D138" t="str">
            <v>050S40462629</v>
          </cell>
          <cell r="E138" t="str">
            <v>KR 18M BIS 69A 60 SUR</v>
          </cell>
          <cell r="F138" t="str">
            <v>KR 18M BIS 69A 60 S MJ 1</v>
          </cell>
          <cell r="G138">
            <v>2552027012</v>
          </cell>
          <cell r="H138" t="str">
            <v>C</v>
          </cell>
          <cell r="I138">
            <v>41763827</v>
          </cell>
          <cell r="J138" t="str">
            <v>BETTY ESTHER RACEDO GUTIERREZ</v>
          </cell>
          <cell r="K138" t="str">
            <v>CIUDAD BOLIVAR - CABLE</v>
          </cell>
          <cell r="L138" t="str">
            <v>CABLE</v>
          </cell>
          <cell r="M138" t="str">
            <v>CIUDAD BOLIVAR</v>
          </cell>
          <cell r="N138" t="str">
            <v>LUCERO</v>
          </cell>
          <cell r="O138" t="str">
            <v>JUAN PABLO II</v>
          </cell>
          <cell r="P138" t="str">
            <v>JUAN PABLO II</v>
          </cell>
          <cell r="Q138" t="str">
            <v>No Propiedad Horizontal</v>
          </cell>
          <cell r="R138" t="str">
            <v>6-may.-2019</v>
          </cell>
          <cell r="S138" t="str">
            <v>BETTY ESTHER RACEDO GUTIERREZ</v>
          </cell>
          <cell r="T138" t="str">
            <v>3042150764 - 3105883947 - 7641191 - 3004928304</v>
          </cell>
          <cell r="U138" t="str">
            <v>SI</v>
          </cell>
          <cell r="V138" t="str">
            <v>SASTISFECHO CON LA INFORMACIÓN</v>
          </cell>
          <cell r="W138" t="str">
            <v>JENNY FERNANDA VELANDIA CASTRO- Arquitecto</v>
          </cell>
        </row>
        <row r="139">
          <cell r="A139" t="str">
            <v>AAA0027JESK</v>
          </cell>
          <cell r="B139" t="str">
            <v>MVCB_2431</v>
          </cell>
          <cell r="C139" t="str">
            <v>AAA0027JESK</v>
          </cell>
          <cell r="D139" t="str">
            <v>050S40509467</v>
          </cell>
          <cell r="E139" t="str">
            <v>KR 18M BIS 69A 76 SUR</v>
          </cell>
          <cell r="F139" t="str">
            <v>KR 18J 69C 20 S</v>
          </cell>
          <cell r="G139">
            <v>2552027008</v>
          </cell>
          <cell r="H139" t="str">
            <v>C</v>
          </cell>
          <cell r="I139">
            <v>38287549</v>
          </cell>
          <cell r="J139" t="str">
            <v>NUBIA MARLENY SANCHEZ GARCIA</v>
          </cell>
          <cell r="K139" t="str">
            <v>CIUDAD BOLIVAR - CABLE</v>
          </cell>
          <cell r="L139" t="str">
            <v>CABLE</v>
          </cell>
          <cell r="M139" t="str">
            <v>CIUDAD BOLIVAR</v>
          </cell>
          <cell r="N139" t="str">
            <v>LUCERO</v>
          </cell>
          <cell r="O139" t="str">
            <v>JUAN PABLO II</v>
          </cell>
          <cell r="P139" t="str">
            <v>JUAN PABLO II</v>
          </cell>
          <cell r="Q139" t="str">
            <v>No Propiedad Horizontal</v>
          </cell>
          <cell r="R139" t="str">
            <v>6-may.-2019</v>
          </cell>
          <cell r="S139" t="str">
            <v>NUBIA MARLENY SANCHEZ GARCIA</v>
          </cell>
          <cell r="T139" t="str">
            <v>3135528992 - 7922051 - 3123836677</v>
          </cell>
          <cell r="U139" t="str">
            <v>SI</v>
          </cell>
          <cell r="V139" t="str">
            <v>SASTISFECHO CON LA INFORMACIÓN</v>
          </cell>
        </row>
        <row r="140">
          <cell r="A140" t="str">
            <v>AAA0027JERU</v>
          </cell>
          <cell r="B140" t="str">
            <v>MVCB_2430</v>
          </cell>
          <cell r="C140" t="str">
            <v>AAA0027JERU</v>
          </cell>
          <cell r="D140" t="str">
            <v>050S00000000</v>
          </cell>
          <cell r="E140" t="str">
            <v>KR 18M BIS 69A 80 SUR</v>
          </cell>
          <cell r="F140" t="str">
            <v>KR 18J 69C 24 S</v>
          </cell>
          <cell r="G140">
            <v>2552027007</v>
          </cell>
          <cell r="H140" t="str">
            <v>C</v>
          </cell>
          <cell r="I140">
            <v>52128858</v>
          </cell>
          <cell r="J140" t="str">
            <v>NOHORA INES OLAYA VARGAS</v>
          </cell>
          <cell r="K140" t="str">
            <v>CIUDAD BOLIVAR - CABLE</v>
          </cell>
          <cell r="L140" t="str">
            <v>CABLE</v>
          </cell>
          <cell r="M140" t="str">
            <v>CIUDAD BOLIVAR</v>
          </cell>
          <cell r="N140" t="str">
            <v>LUCERO</v>
          </cell>
          <cell r="O140" t="str">
            <v>JUAN PABLO II</v>
          </cell>
          <cell r="P140" t="str">
            <v>JUAN PABLO II</v>
          </cell>
          <cell r="Q140" t="str">
            <v>No Propiedad Horizontal</v>
          </cell>
          <cell r="R140" t="str">
            <v>13-jun.-2019</v>
          </cell>
          <cell r="S140" t="str">
            <v>NOHORA INES OLAYA VARGAS</v>
          </cell>
          <cell r="T140" t="str">
            <v>3217950791-3206212087</v>
          </cell>
          <cell r="V140" t="str">
            <v>NO SALE LLAMADA EN NINGUNO DE LOS NUMEROS</v>
          </cell>
        </row>
        <row r="141">
          <cell r="A141" t="str">
            <v>AAA0027LEFT</v>
          </cell>
          <cell r="B141" t="str">
            <v>MVCB_3032</v>
          </cell>
          <cell r="C141" t="str">
            <v>AAA0027LEFT</v>
          </cell>
          <cell r="D141" t="str">
            <v>050S40428308</v>
          </cell>
          <cell r="E141" t="str">
            <v>KR 18M BIS 69A 89 SUR</v>
          </cell>
          <cell r="F141" t="str">
            <v>KR 18J 69C 31 S</v>
          </cell>
          <cell r="G141">
            <v>2552075018</v>
          </cell>
          <cell r="H141" t="str">
            <v>C</v>
          </cell>
          <cell r="I141">
            <v>41532185</v>
          </cell>
          <cell r="J141" t="str">
            <v>MARLENY JARAMILLO ROMERO</v>
          </cell>
          <cell r="K141" t="str">
            <v>CIUDAD BOLIVAR - CABLE</v>
          </cell>
          <cell r="L141" t="str">
            <v>CABLE</v>
          </cell>
          <cell r="M141" t="str">
            <v>CIUDAD BOLIVAR</v>
          </cell>
          <cell r="N141" t="str">
            <v>LUCERO</v>
          </cell>
          <cell r="O141" t="str">
            <v>JUAN PABLO II</v>
          </cell>
          <cell r="P141" t="str">
            <v>JUAN PABLO II</v>
          </cell>
          <cell r="Q141" t="str">
            <v>No Propiedad Horizontal</v>
          </cell>
          <cell r="R141" t="str">
            <v>21-ago.-2019</v>
          </cell>
          <cell r="S141" t="str">
            <v>MARLENY JARAMILLO ROMERO</v>
          </cell>
          <cell r="T141" t="str">
            <v>7658582-7585931-3014364078</v>
          </cell>
          <cell r="U141" t="str">
            <v>SI</v>
          </cell>
          <cell r="V141" t="str">
            <v>SASTISFECHO CON LA INFORMACIÓN</v>
          </cell>
        </row>
        <row r="142">
          <cell r="A142" t="str">
            <v>AAA0027NZSY</v>
          </cell>
          <cell r="B142" t="str">
            <v>MVCB_4407</v>
          </cell>
          <cell r="C142" t="str">
            <v>AAA0027NZSY</v>
          </cell>
          <cell r="D142" t="str">
            <v>050S00310720</v>
          </cell>
          <cell r="E142" t="str">
            <v>KR 18M BIS A 65B 17 SUR</v>
          </cell>
          <cell r="F142" t="str">
            <v>KR 18H 65B 17 S</v>
          </cell>
          <cell r="G142">
            <v>2553035011</v>
          </cell>
          <cell r="H142" t="str">
            <v>C</v>
          </cell>
          <cell r="I142">
            <v>51996359</v>
          </cell>
          <cell r="J142" t="str">
            <v>GLORIA STELLA ALARCON BAUTISTA</v>
          </cell>
          <cell r="K142" t="str">
            <v>CIUDAD BOLIVAR - CABLE</v>
          </cell>
          <cell r="L142" t="str">
            <v>CABLE</v>
          </cell>
          <cell r="M142" t="str">
            <v>CIUDAD BOLIVAR</v>
          </cell>
          <cell r="N142" t="str">
            <v>LUCERO</v>
          </cell>
          <cell r="O142" t="str">
            <v>JUAN PABLO II</v>
          </cell>
          <cell r="P142" t="str">
            <v>JUAN PABLO II</v>
          </cell>
          <cell r="Q142" t="str">
            <v>No Propiedad Horizontal</v>
          </cell>
          <cell r="R142" t="str">
            <v>22-may.-2019</v>
          </cell>
          <cell r="S142" t="str">
            <v>GLORIA STELLA ALARCON BAUTISTA</v>
          </cell>
          <cell r="T142" t="str">
            <v>3836303-3102128346 - 3213251176</v>
          </cell>
          <cell r="U142" t="str">
            <v>SI</v>
          </cell>
          <cell r="V142" t="str">
            <v>COMPARTE NUMERO FIJO</v>
          </cell>
        </row>
        <row r="143">
          <cell r="A143" t="str">
            <v>AAA0027LDHK</v>
          </cell>
          <cell r="B143" t="str">
            <v>MVCB_3009</v>
          </cell>
          <cell r="C143" t="str">
            <v>AAA0027LDHK</v>
          </cell>
          <cell r="D143" t="str">
            <v>050S40416063</v>
          </cell>
          <cell r="E143" t="str">
            <v>KR 18M BIS A 69A 61 SUR</v>
          </cell>
          <cell r="F143" t="str">
            <v>KR 18J BIS 69C 03 S</v>
          </cell>
          <cell r="G143">
            <v>2552074007</v>
          </cell>
          <cell r="H143" t="str">
            <v>C</v>
          </cell>
          <cell r="I143">
            <v>41724112</v>
          </cell>
          <cell r="J143" t="str">
            <v>BETTY FORERO SANTOYA</v>
          </cell>
          <cell r="K143" t="str">
            <v>CIUDAD BOLIVAR - CABLE</v>
          </cell>
          <cell r="L143" t="str">
            <v>CABLE</v>
          </cell>
          <cell r="M143" t="str">
            <v>CIUDAD BOLIVAR</v>
          </cell>
          <cell r="N143" t="str">
            <v>LUCERO</v>
          </cell>
          <cell r="O143" t="str">
            <v>JUAN PABLO II</v>
          </cell>
          <cell r="P143" t="str">
            <v>JUAN PABLO II</v>
          </cell>
          <cell r="Q143" t="str">
            <v>No Propiedad Horizontal</v>
          </cell>
          <cell r="R143" t="str">
            <v>5-jul.-2019</v>
          </cell>
          <cell r="S143" t="str">
            <v>BETTY FORERO SANTOYA</v>
          </cell>
          <cell r="T143" t="str">
            <v>3223667325-31971203020</v>
          </cell>
          <cell r="U143" t="str">
            <v>SI</v>
          </cell>
          <cell r="V143" t="str">
            <v>INTERVENCIÓN DE SUBSIDIO DE LA UNIVERIDAD JAVERIANA</v>
          </cell>
        </row>
        <row r="144">
          <cell r="A144" t="str">
            <v>AAA0027LDUH</v>
          </cell>
          <cell r="B144" t="str">
            <v>MVCB_3019</v>
          </cell>
          <cell r="C144" t="str">
            <v>AAA0027LDUH</v>
          </cell>
          <cell r="D144" t="str">
            <v>050S40416065</v>
          </cell>
          <cell r="E144" t="str">
            <v>KR 18M BIS A 69A 74 SUR</v>
          </cell>
          <cell r="F144" t="str">
            <v>KR 18JBIS 69C 14 S</v>
          </cell>
          <cell r="G144">
            <v>2552075007</v>
          </cell>
          <cell r="H144" t="str">
            <v>C</v>
          </cell>
          <cell r="I144">
            <v>39793456</v>
          </cell>
          <cell r="J144" t="str">
            <v>MARIA SULINDA VILLAMIL CANOM</v>
          </cell>
          <cell r="K144" t="str">
            <v>CIUDAD BOLIVAR - CABLE</v>
          </cell>
          <cell r="L144" t="str">
            <v>CABLE</v>
          </cell>
          <cell r="M144" t="str">
            <v>CIUDAD BOLIVAR</v>
          </cell>
          <cell r="N144" t="str">
            <v>LUCERO</v>
          </cell>
          <cell r="O144" t="str">
            <v>JUAN PABLO II</v>
          </cell>
          <cell r="P144" t="str">
            <v>JUAN PABLO II</v>
          </cell>
          <cell r="Q144" t="str">
            <v>No Propiedad Horizontal</v>
          </cell>
          <cell r="R144" t="str">
            <v>6-may.-2019</v>
          </cell>
          <cell r="S144" t="str">
            <v>MARIA LUSINDA VILLAMIL CAÑON</v>
          </cell>
          <cell r="T144" t="str">
            <v>3133114462/3657080</v>
          </cell>
          <cell r="U144" t="str">
            <v>SI</v>
          </cell>
          <cell r="V144" t="str">
            <v>LA INFORMACIÓN SE LE ENTREGA AL ESPOSO TAMBIEN PROPIETARIO</v>
          </cell>
        </row>
        <row r="145">
          <cell r="A145" t="str">
            <v>AAA0027LDLF</v>
          </cell>
          <cell r="B145" t="str">
            <v>MVCB_3012</v>
          </cell>
          <cell r="C145" t="str">
            <v>AAA0027LDLF</v>
          </cell>
          <cell r="D145" t="str">
            <v>050S40417256</v>
          </cell>
          <cell r="E145" t="str">
            <v>KR 18M BIS A 69A 77 SUR</v>
          </cell>
          <cell r="F145" t="str">
            <v>KR 18JBIS 69C 21 S</v>
          </cell>
          <cell r="G145">
            <v>2552074010</v>
          </cell>
          <cell r="H145" t="str">
            <v>C</v>
          </cell>
          <cell r="I145">
            <v>79280135</v>
          </cell>
          <cell r="J145" t="str">
            <v>JOSE EUTIMIO RUBIANO RUBIANO</v>
          </cell>
          <cell r="K145" t="str">
            <v>CIUDAD BOLIVAR - CABLE</v>
          </cell>
          <cell r="L145" t="str">
            <v>CABLE</v>
          </cell>
          <cell r="M145" t="str">
            <v>CIUDAD BOLIVAR</v>
          </cell>
          <cell r="N145" t="str">
            <v>LUCERO</v>
          </cell>
          <cell r="O145" t="str">
            <v>JUAN PABLO II</v>
          </cell>
          <cell r="P145" t="str">
            <v>JUAN PABLO II</v>
          </cell>
          <cell r="Q145" t="str">
            <v>No Propiedad Horizontal</v>
          </cell>
          <cell r="R145" t="str">
            <v>6-may.-2019</v>
          </cell>
          <cell r="S145" t="str">
            <v>CLAUDIA PATRICIA LOPEZ OSORIO</v>
          </cell>
          <cell r="T145" t="str">
            <v>3124139940/7318205</v>
          </cell>
          <cell r="U145" t="str">
            <v>SI</v>
          </cell>
          <cell r="V145" t="str">
            <v>TIENE MEJORA EN PISOS</v>
          </cell>
        </row>
        <row r="146">
          <cell r="A146" t="str">
            <v>AAA0027LDMR</v>
          </cell>
          <cell r="B146" t="str">
            <v>MVCB_3013</v>
          </cell>
          <cell r="C146" t="str">
            <v>AAA0027LDMR</v>
          </cell>
          <cell r="D146" t="str">
            <v>050S40499320</v>
          </cell>
          <cell r="E146" t="str">
            <v>KR 18M BIS A 69A 83 SUR</v>
          </cell>
          <cell r="F146" t="str">
            <v>KR 18JBIS 69C 27 S</v>
          </cell>
          <cell r="G146">
            <v>2552074011</v>
          </cell>
          <cell r="H146" t="str">
            <v>C</v>
          </cell>
          <cell r="I146">
            <v>51978939</v>
          </cell>
          <cell r="J146" t="str">
            <v>DILMA BRAUSIN RODRIGUEZ</v>
          </cell>
          <cell r="K146" t="str">
            <v>CIUDAD BOLIVAR - CABLE</v>
          </cell>
          <cell r="L146" t="str">
            <v>CABLE</v>
          </cell>
          <cell r="M146" t="str">
            <v>CIUDAD BOLIVAR</v>
          </cell>
          <cell r="N146" t="str">
            <v>LUCERO</v>
          </cell>
          <cell r="O146" t="str">
            <v>JUAN PABLO II</v>
          </cell>
          <cell r="P146" t="str">
            <v>JUAN PABLO II</v>
          </cell>
          <cell r="Q146" t="str">
            <v>No Propiedad Horizontal</v>
          </cell>
          <cell r="R146" t="str">
            <v>13-jun.-2019</v>
          </cell>
          <cell r="S146" t="str">
            <v>LUIS ALBERTO CARRILLO PUENTES</v>
          </cell>
          <cell r="T146" t="str">
            <v>COLOMBIANA</v>
          </cell>
          <cell r="V146" t="str">
            <v>SIN CONTACTO</v>
          </cell>
        </row>
        <row r="147">
          <cell r="A147" t="str">
            <v>AAA0027LDFZ</v>
          </cell>
          <cell r="B147" t="str">
            <v>MVCB_3008</v>
          </cell>
          <cell r="C147" t="str">
            <v>AAA0027LDFZ</v>
          </cell>
          <cell r="D147" t="str">
            <v>050S40417255</v>
          </cell>
          <cell r="E147" t="str">
            <v>KR 18M BIS B 69A 64 SUR</v>
          </cell>
          <cell r="F147" t="str">
            <v>KR 18K 69C 04 S</v>
          </cell>
          <cell r="G147">
            <v>2552074006</v>
          </cell>
          <cell r="H147" t="str">
            <v>C</v>
          </cell>
          <cell r="I147">
            <v>1030557204</v>
          </cell>
          <cell r="J147" t="str">
            <v>JUAN CARLOS RUBIO RAYO</v>
          </cell>
          <cell r="K147" t="str">
            <v>CIUDAD BOLIVAR - CABLE</v>
          </cell>
          <cell r="L147" t="str">
            <v>CABLE</v>
          </cell>
          <cell r="M147" t="str">
            <v>CIUDAD BOLIVAR</v>
          </cell>
          <cell r="N147" t="str">
            <v>LUCERO</v>
          </cell>
          <cell r="O147" t="str">
            <v>JUAN PABLO II</v>
          </cell>
          <cell r="P147" t="str">
            <v>JUAN PABLO II</v>
          </cell>
          <cell r="Q147" t="str">
            <v>No Propiedad Horizontal</v>
          </cell>
          <cell r="R147" t="str">
            <v>10-jun.-2019</v>
          </cell>
          <cell r="S147" t="str">
            <v>MARIA ORFILIA RAYO ROJAS</v>
          </cell>
          <cell r="T147" t="str">
            <v>3013761324-3143556197</v>
          </cell>
          <cell r="V147" t="str">
            <v>SIN CONTACTO</v>
          </cell>
        </row>
        <row r="148">
          <cell r="A148" t="str">
            <v>AAA0027LDDE</v>
          </cell>
          <cell r="B148" t="str">
            <v>MVCB_3006</v>
          </cell>
          <cell r="C148" t="str">
            <v>AAA0027LDDE</v>
          </cell>
          <cell r="D148" t="str">
            <v>050S00000000</v>
          </cell>
          <cell r="E148" t="str">
            <v>KR 18M BIS B 69A 74 SUR</v>
          </cell>
          <cell r="F148" t="str">
            <v>KR 18K 69C 16 S</v>
          </cell>
          <cell r="G148">
            <v>2552074004</v>
          </cell>
          <cell r="H148" t="str">
            <v>C</v>
          </cell>
          <cell r="I148">
            <v>79295937</v>
          </cell>
          <cell r="J148" t="str">
            <v>JOSE EMILIO VARGAS</v>
          </cell>
          <cell r="K148" t="str">
            <v>CIUDAD BOLIVAR - CABLE</v>
          </cell>
          <cell r="L148" t="str">
            <v>CABLE</v>
          </cell>
          <cell r="M148" t="str">
            <v>CIUDAD BOLIVAR</v>
          </cell>
          <cell r="N148" t="str">
            <v>LUCERO</v>
          </cell>
          <cell r="O148" t="str">
            <v>JUAN PABLO II</v>
          </cell>
          <cell r="P148" t="str">
            <v>JUAN PABLO II</v>
          </cell>
          <cell r="Q148" t="str">
            <v>No Propiedad Horizontal</v>
          </cell>
          <cell r="R148" t="str">
            <v>6-may.-2019</v>
          </cell>
          <cell r="S148" t="str">
            <v>JOSE EMILIO VARGAS DIAZ</v>
          </cell>
          <cell r="T148" t="str">
            <v>3112704812 - 3142346850</v>
          </cell>
          <cell r="U148" t="str">
            <v>SI</v>
          </cell>
          <cell r="V148" t="str">
            <v>LA INFORMACIÓN SE LE ENTREGA A LA ESPOSA</v>
          </cell>
        </row>
        <row r="149">
          <cell r="A149" t="str">
            <v>AAA0143DYBS</v>
          </cell>
          <cell r="B149" t="str">
            <v>MVCB_4929</v>
          </cell>
          <cell r="C149" t="str">
            <v>AAA0143DYBS</v>
          </cell>
          <cell r="D149" t="str">
            <v>050S00656226</v>
          </cell>
          <cell r="E149" t="str">
            <v>KR 18N 65A 46 SUR</v>
          </cell>
          <cell r="F149" t="str">
            <v>SIN DIRECCION ANTERIOR</v>
          </cell>
          <cell r="G149">
            <v>2553091005</v>
          </cell>
          <cell r="H149" t="str">
            <v>C</v>
          </cell>
          <cell r="I149">
            <v>52166580</v>
          </cell>
          <cell r="J149" t="str">
            <v>MARISOL SALAMANCA DURAN</v>
          </cell>
          <cell r="K149" t="str">
            <v>CIUDAD BOLIVAR - CABLE</v>
          </cell>
          <cell r="L149" t="str">
            <v>CABLE</v>
          </cell>
          <cell r="M149" t="str">
            <v>CIUDAD BOLIVAR</v>
          </cell>
          <cell r="N149" t="str">
            <v>LUCERO</v>
          </cell>
          <cell r="O149" t="str">
            <v>JUAN PABLO II</v>
          </cell>
          <cell r="P149" t="str">
            <v>JUAN PABLO II</v>
          </cell>
          <cell r="Q149" t="str">
            <v>No Propiedad Horizontal</v>
          </cell>
          <cell r="R149" t="str">
            <v>13-jun.-2019</v>
          </cell>
          <cell r="S149" t="str">
            <v>PEDRO PABLO SALAMANCA</v>
          </cell>
          <cell r="T149" t="str">
            <v>3145383958 - 3115081446</v>
          </cell>
          <cell r="U149" t="str">
            <v>SI</v>
          </cell>
          <cell r="V149" t="str">
            <v>SASTISFECHO CON LA INFORMACIÓN</v>
          </cell>
        </row>
        <row r="150">
          <cell r="A150" t="str">
            <v>AAA0027NZLF</v>
          </cell>
          <cell r="B150" t="str">
            <v>MVCB_4401</v>
          </cell>
          <cell r="C150" t="str">
            <v>AAA0027NZLF</v>
          </cell>
          <cell r="D150" t="str">
            <v>050S40263643</v>
          </cell>
          <cell r="E150" t="str">
            <v>KR 18N 65B 26 SUR</v>
          </cell>
          <cell r="F150" t="str">
            <v>KR 18I 65B 16 S</v>
          </cell>
          <cell r="G150">
            <v>2553035005</v>
          </cell>
          <cell r="H150" t="str">
            <v>C</v>
          </cell>
          <cell r="I150">
            <v>80366535</v>
          </cell>
          <cell r="J150" t="str">
            <v>GUSTAVO MARTINEZ PRIETO</v>
          </cell>
          <cell r="K150" t="str">
            <v>CIUDAD BOLIVAR - CABLE</v>
          </cell>
          <cell r="L150" t="str">
            <v>CABLE</v>
          </cell>
          <cell r="M150" t="str">
            <v>CIUDAD BOLIVAR</v>
          </cell>
          <cell r="N150" t="str">
            <v>LUCERO</v>
          </cell>
          <cell r="O150" t="str">
            <v>JUAN PABLO II</v>
          </cell>
          <cell r="P150" t="str">
            <v>JUAN PABLO II</v>
          </cell>
          <cell r="Q150" t="str">
            <v>No Propiedad Horizontal</v>
          </cell>
          <cell r="R150" t="str">
            <v>22-may.-2019</v>
          </cell>
          <cell r="S150" t="str">
            <v>GUSTAVO MARTINEZ PRIETO</v>
          </cell>
          <cell r="T150" t="str">
            <v>3103362173 - 3005611094</v>
          </cell>
          <cell r="U150" t="str">
            <v>SI</v>
          </cell>
          <cell r="V150" t="str">
            <v>SASTISFECHO CON LA INFORMACIÓN</v>
          </cell>
        </row>
        <row r="151">
          <cell r="A151" t="str">
            <v>AAA0027NXZE</v>
          </cell>
          <cell r="B151" t="str">
            <v>MVCB_4366</v>
          </cell>
          <cell r="C151" t="str">
            <v>AAA0027NXZE</v>
          </cell>
          <cell r="D151" t="str">
            <v>050S00000000</v>
          </cell>
          <cell r="E151" t="str">
            <v>KR 18N 66A 02 SUR</v>
          </cell>
          <cell r="F151" t="str">
            <v>KR 18I 66A 02 S</v>
          </cell>
          <cell r="G151">
            <v>2553032007</v>
          </cell>
          <cell r="H151" t="str">
            <v>C</v>
          </cell>
          <cell r="I151">
            <v>10074441</v>
          </cell>
          <cell r="J151" t="str">
            <v>GABRIEL BUITRAGO CASTIBLANCO</v>
          </cell>
          <cell r="K151" t="str">
            <v>CIUDAD BOLIVAR - CABLE</v>
          </cell>
          <cell r="L151" t="str">
            <v>CABLE</v>
          </cell>
          <cell r="M151" t="str">
            <v>CIUDAD BOLIVAR</v>
          </cell>
          <cell r="N151" t="str">
            <v>LUCERO</v>
          </cell>
          <cell r="O151" t="str">
            <v>JUAN PABLO II</v>
          </cell>
          <cell r="P151" t="str">
            <v>JUAN PABLO II</v>
          </cell>
          <cell r="Q151" t="str">
            <v>No Propiedad Horizontal</v>
          </cell>
          <cell r="R151" t="str">
            <v>13-jun.-2019</v>
          </cell>
          <cell r="S151" t="str">
            <v>GABRIEL BUITRAGO CASTIBLANCO</v>
          </cell>
          <cell r="T151" t="str">
            <v>3202503373 - 7900326</v>
          </cell>
          <cell r="U151" t="str">
            <v>SI</v>
          </cell>
          <cell r="V151" t="str">
            <v>SASTISFECHO CON LA INFORMACIÓN</v>
          </cell>
        </row>
        <row r="152">
          <cell r="A152" t="str">
            <v>AAA0027NXYN</v>
          </cell>
          <cell r="B152" t="str">
            <v>MVCB_4365</v>
          </cell>
          <cell r="C152" t="str">
            <v>AAA0027NXYN</v>
          </cell>
          <cell r="D152" t="str">
            <v>050S00000000</v>
          </cell>
          <cell r="E152" t="str">
            <v>KR 18N 66A 08 SUR</v>
          </cell>
          <cell r="F152" t="str">
            <v>KR 18I 66A 08 S</v>
          </cell>
          <cell r="G152">
            <v>2553032006</v>
          </cell>
          <cell r="H152" t="str">
            <v>C</v>
          </cell>
          <cell r="I152">
            <v>23684282</v>
          </cell>
          <cell r="J152" t="str">
            <v>OLGA BLANCO DE RIA%O</v>
          </cell>
          <cell r="K152" t="str">
            <v>CIUDAD BOLIVAR - CABLE</v>
          </cell>
          <cell r="L152" t="str">
            <v>CABLE</v>
          </cell>
          <cell r="M152" t="str">
            <v>CIUDAD BOLIVAR</v>
          </cell>
          <cell r="N152" t="str">
            <v>LUCERO</v>
          </cell>
          <cell r="O152" t="str">
            <v>JUAN PABLO II</v>
          </cell>
          <cell r="P152" t="str">
            <v>JUAN PABLO II</v>
          </cell>
          <cell r="Q152" t="str">
            <v>No Propiedad Horizontal</v>
          </cell>
          <cell r="R152" t="str">
            <v>13-jun.-2019</v>
          </cell>
          <cell r="S152" t="str">
            <v>OLGA BLANCO DE RIAÑO</v>
          </cell>
          <cell r="T152" t="str">
            <v>3102478649 - 3213348263</v>
          </cell>
          <cell r="U152" t="str">
            <v>SI</v>
          </cell>
          <cell r="V152" t="str">
            <v>SASTISFECHO CON LA INFORMACIÓN</v>
          </cell>
        </row>
        <row r="153">
          <cell r="A153" t="str">
            <v>AAA0027NXXS</v>
          </cell>
          <cell r="B153" t="str">
            <v>MVCB_4364</v>
          </cell>
          <cell r="C153" t="str">
            <v>AAA0027NXXS</v>
          </cell>
          <cell r="D153" t="str">
            <v>050S00000000</v>
          </cell>
          <cell r="E153" t="str">
            <v>KR 18N 66A 16 SUR</v>
          </cell>
          <cell r="F153" t="str">
            <v>KR 18I 66A 16 S</v>
          </cell>
          <cell r="G153">
            <v>2553032005</v>
          </cell>
          <cell r="H153" t="str">
            <v>C</v>
          </cell>
          <cell r="I153">
            <v>4441699</v>
          </cell>
          <cell r="J153" t="str">
            <v>JAIME ANTONIO GAVIRIA</v>
          </cell>
          <cell r="K153" t="str">
            <v>CIUDAD BOLIVAR - CABLE</v>
          </cell>
          <cell r="L153" t="str">
            <v>CABLE</v>
          </cell>
          <cell r="M153" t="str">
            <v>CIUDAD BOLIVAR</v>
          </cell>
          <cell r="N153" t="str">
            <v>LUCERO</v>
          </cell>
          <cell r="O153" t="str">
            <v>JUAN PABLO II</v>
          </cell>
          <cell r="P153" t="str">
            <v>JUAN PABLO II</v>
          </cell>
          <cell r="Q153" t="str">
            <v>No Propiedad Horizontal</v>
          </cell>
          <cell r="R153" t="str">
            <v>13-jun.-2019</v>
          </cell>
          <cell r="S153" t="str">
            <v>LUCELLI GAVIRIA RIVERA</v>
          </cell>
          <cell r="T153" t="str">
            <v>3208068088 - 3153379688</v>
          </cell>
          <cell r="U153" t="str">
            <v>SI</v>
          </cell>
          <cell r="V153" t="str">
            <v>SASTISFECHO CON LA INFORMACIÓN</v>
          </cell>
        </row>
        <row r="154">
          <cell r="A154" t="str">
            <v>AAA0027NXWW</v>
          </cell>
          <cell r="B154" t="str">
            <v>MVCB_4363</v>
          </cell>
          <cell r="C154" t="str">
            <v>AAA0027NXWW</v>
          </cell>
          <cell r="D154" t="str">
            <v>050S00000000</v>
          </cell>
          <cell r="E154" t="str">
            <v>KR 18N 66A 22 SUR</v>
          </cell>
          <cell r="F154" t="str">
            <v>KR 18I 66A 22 S</v>
          </cell>
          <cell r="G154">
            <v>2553032004</v>
          </cell>
          <cell r="H154" t="str">
            <v>C</v>
          </cell>
          <cell r="I154">
            <v>427955</v>
          </cell>
          <cell r="J154" t="str">
            <v>JOSE FILODO GUZMAN BELTRAN</v>
          </cell>
          <cell r="K154" t="str">
            <v>CIUDAD BOLIVAR - CABLE</v>
          </cell>
          <cell r="L154" t="str">
            <v>CABLE</v>
          </cell>
          <cell r="M154" t="str">
            <v>CIUDAD BOLIVAR</v>
          </cell>
          <cell r="N154" t="str">
            <v>LUCERO</v>
          </cell>
          <cell r="O154" t="str">
            <v>JUAN PABLO II</v>
          </cell>
          <cell r="P154" t="str">
            <v>JUAN PABLO II</v>
          </cell>
          <cell r="Q154" t="str">
            <v>No Propiedad Horizontal</v>
          </cell>
          <cell r="R154" t="str">
            <v>29-may.-2019</v>
          </cell>
          <cell r="S154" t="str">
            <v>LUZ FABIOLA VIRGUEZ PINILLA</v>
          </cell>
          <cell r="T154" t="str">
            <v>7646085/ 3166654922/ 3195661725</v>
          </cell>
          <cell r="U154" t="str">
            <v>SI</v>
          </cell>
          <cell r="V154" t="str">
            <v>LA INFORMACIÓN SE LE ENTREGA A LA HIJA EN PRESENCIA DE DOÑA LUZ</v>
          </cell>
        </row>
        <row r="155">
          <cell r="A155" t="str">
            <v>AAA0027NXUH</v>
          </cell>
          <cell r="B155" t="str">
            <v>MVCB_4362</v>
          </cell>
          <cell r="C155" t="str">
            <v>AAA0027NXUH</v>
          </cell>
          <cell r="D155" t="str">
            <v>050S00000000</v>
          </cell>
          <cell r="E155" t="str">
            <v>KR 18N 66A 28 SUR</v>
          </cell>
          <cell r="F155" t="str">
            <v>KR 18I 66A 28 S</v>
          </cell>
          <cell r="G155">
            <v>2553032003</v>
          </cell>
          <cell r="H155" t="str">
            <v>C</v>
          </cell>
          <cell r="I155">
            <v>1</v>
          </cell>
          <cell r="J155" t="str">
            <v>ABIGAIL MENDOZA DE ACU%A</v>
          </cell>
          <cell r="K155" t="str">
            <v>CIUDAD BOLIVAR - CABLE</v>
          </cell>
          <cell r="L155" t="str">
            <v>CABLE</v>
          </cell>
          <cell r="M155" t="str">
            <v>CIUDAD BOLIVAR</v>
          </cell>
          <cell r="N155" t="str">
            <v>LUCERO</v>
          </cell>
          <cell r="O155" t="str">
            <v>JUAN PABLO II</v>
          </cell>
          <cell r="P155" t="str">
            <v>JUAN PABLO II</v>
          </cell>
          <cell r="Q155" t="str">
            <v>No Propiedad Horizontal</v>
          </cell>
          <cell r="R155" t="str">
            <v>10-jun.-2019</v>
          </cell>
          <cell r="S155" t="str">
            <v>ALFREDO GARZON</v>
          </cell>
          <cell r="T155" t="str">
            <v>3105585468-3118484416</v>
          </cell>
          <cell r="U155" t="str">
            <v>SI</v>
          </cell>
          <cell r="V155" t="str">
            <v>que por favor lo llamen para avisarle cuando es la vista que por supuesto quiere recibir el subsidio</v>
          </cell>
          <cell r="W155" t="str">
            <v>ALMA KARINA DE CASTRO MARÍN - Abogada</v>
          </cell>
        </row>
        <row r="156">
          <cell r="A156" t="str">
            <v>AAA0027NXTD</v>
          </cell>
          <cell r="B156" t="str">
            <v>MVCB_4361</v>
          </cell>
          <cell r="C156" t="str">
            <v>AAA0027NXTD</v>
          </cell>
          <cell r="D156" t="str">
            <v>050S40530818</v>
          </cell>
          <cell r="E156" t="str">
            <v>KR 18N 66A 32 SUR</v>
          </cell>
          <cell r="F156" t="str">
            <v>KR 18I 67 32 S</v>
          </cell>
          <cell r="G156">
            <v>2553032002</v>
          </cell>
          <cell r="H156" t="str">
            <v>C</v>
          </cell>
          <cell r="I156">
            <v>21130448</v>
          </cell>
          <cell r="J156" t="str">
            <v>MARIA LILIA HUESO</v>
          </cell>
          <cell r="K156" t="str">
            <v>CIUDAD BOLIVAR - CABLE</v>
          </cell>
          <cell r="L156" t="str">
            <v>CABLE</v>
          </cell>
          <cell r="M156" t="str">
            <v>CIUDAD BOLIVAR</v>
          </cell>
          <cell r="N156" t="str">
            <v>LUCERO</v>
          </cell>
          <cell r="O156" t="str">
            <v>JUAN PABLO II</v>
          </cell>
          <cell r="P156" t="str">
            <v>JUAN PABLO II</v>
          </cell>
          <cell r="Q156" t="str">
            <v>No Propiedad Horizontal</v>
          </cell>
          <cell r="R156" t="str">
            <v>15-may.-2019</v>
          </cell>
          <cell r="S156" t="str">
            <v>MARIA LIGIA HUESO</v>
          </cell>
          <cell r="T156" t="str">
            <v>3118566349-3107711218-2452615</v>
          </cell>
          <cell r="U156" t="str">
            <v>SI</v>
          </cell>
          <cell r="V156" t="str">
            <v>la señora falleció hace un mes, pero sus hijos están interesados que por favor los cantancten para visita flaminio Linares Hueso cc 3.256.506 miguel antonio hueso cc 3.255.051</v>
          </cell>
        </row>
        <row r="157">
          <cell r="A157" t="str">
            <v>AAA0027NPNX</v>
          </cell>
          <cell r="B157" t="str">
            <v>MVCB_4219</v>
          </cell>
          <cell r="C157" t="str">
            <v>AAA0027NPNX</v>
          </cell>
          <cell r="D157" t="str">
            <v>050S40417992</v>
          </cell>
          <cell r="E157" t="str">
            <v>KR 18N BIS A 66A 31 SUR</v>
          </cell>
          <cell r="F157" t="str">
            <v>KR 18J 66A 31 S</v>
          </cell>
          <cell r="G157">
            <v>2553025008</v>
          </cell>
          <cell r="H157" t="str">
            <v>C</v>
          </cell>
          <cell r="I157">
            <v>52365228</v>
          </cell>
          <cell r="J157" t="str">
            <v>RUBIELA INES JIMENEZ BELTRAN</v>
          </cell>
          <cell r="K157" t="str">
            <v>CIUDAD BOLIVAR - CABLE</v>
          </cell>
          <cell r="L157" t="str">
            <v>CABLE</v>
          </cell>
          <cell r="M157" t="str">
            <v>CIUDAD BOLIVAR</v>
          </cell>
          <cell r="N157" t="str">
            <v>LUCERO</v>
          </cell>
          <cell r="O157" t="str">
            <v>JUAN PABLO II</v>
          </cell>
          <cell r="P157" t="str">
            <v>JUAN PABLO II</v>
          </cell>
          <cell r="Q157" t="str">
            <v>No Propiedad Horizontal</v>
          </cell>
          <cell r="R157" t="str">
            <v>14-jun.-2019</v>
          </cell>
          <cell r="S157" t="str">
            <v>MAURICIO MARTIN BELTRAN</v>
          </cell>
          <cell r="T157" t="str">
            <v>3114976006-3123567327-7657774</v>
          </cell>
          <cell r="U157" t="str">
            <v>SI</v>
          </cell>
          <cell r="V157" t="str">
            <v>si está interesado que por favor lo contacten para ver cuando es la visita</v>
          </cell>
        </row>
        <row r="158">
          <cell r="A158" t="str">
            <v>AAA0027NPRJ</v>
          </cell>
          <cell r="B158" t="str">
            <v>MVCB_4222</v>
          </cell>
          <cell r="C158" t="str">
            <v>AAA0027NPRJ</v>
          </cell>
          <cell r="D158" t="str">
            <v>050S40500069</v>
          </cell>
          <cell r="E158" t="str">
            <v>KR 18N BIS A 66D 05 SUR</v>
          </cell>
          <cell r="F158" t="str">
            <v>KR 18J 67 05 S</v>
          </cell>
          <cell r="G158">
            <v>2553025011</v>
          </cell>
          <cell r="H158" t="str">
            <v>C</v>
          </cell>
          <cell r="I158">
            <v>80366497</v>
          </cell>
          <cell r="J158" t="str">
            <v>PEDRO NEL CASTANEDA LOPEZ</v>
          </cell>
          <cell r="K158" t="str">
            <v>CIUDAD BOLIVAR - CABLE</v>
          </cell>
          <cell r="L158" t="str">
            <v>CABLE</v>
          </cell>
          <cell r="M158" t="str">
            <v>CIUDAD BOLIVAR</v>
          </cell>
          <cell r="N158" t="str">
            <v>LUCERO</v>
          </cell>
          <cell r="O158" t="str">
            <v>JUAN PABLO II</v>
          </cell>
          <cell r="P158" t="str">
            <v>JUAN PABLO II</v>
          </cell>
          <cell r="Q158" t="str">
            <v>No Propiedad Horizontal</v>
          </cell>
          <cell r="R158" t="str">
            <v>24-may.-2019</v>
          </cell>
          <cell r="S158" t="str">
            <v>PEDRO NEL CASTAÑEDA LOPEZ</v>
          </cell>
          <cell r="T158" t="str">
            <v>3108869070-7928646</v>
          </cell>
          <cell r="U158" t="str">
            <v>SI</v>
          </cell>
          <cell r="V158" t="str">
            <v>tle acabó de echar plancha a la casa guntaria pintura y empañete si quiere que le hagan la visita</v>
          </cell>
        </row>
        <row r="159">
          <cell r="A159" t="str">
            <v>AAA0027OMHK</v>
          </cell>
          <cell r="B159" t="str">
            <v>MVCB_4644</v>
          </cell>
          <cell r="C159" t="str">
            <v>AAA0027OMHK</v>
          </cell>
          <cell r="D159" t="str">
            <v>050S40499318</v>
          </cell>
          <cell r="E159" t="str">
            <v>KR 18N BIS A 67C 41 SUR</v>
          </cell>
          <cell r="F159" t="str">
            <v>KR 18J 67B 25 S</v>
          </cell>
          <cell r="G159">
            <v>2553052012</v>
          </cell>
          <cell r="H159" t="str">
            <v>C</v>
          </cell>
          <cell r="I159">
            <v>19173072</v>
          </cell>
          <cell r="J159" t="str">
            <v>LUIS HERMELINDO BOHORQUEZ AVILA</v>
          </cell>
          <cell r="K159" t="str">
            <v>CIUDAD BOLIVAR - CABLE</v>
          </cell>
          <cell r="L159" t="str">
            <v>CABLE</v>
          </cell>
          <cell r="M159" t="str">
            <v>CIUDAD BOLIVAR</v>
          </cell>
          <cell r="N159" t="str">
            <v>LUCERO</v>
          </cell>
          <cell r="O159" t="str">
            <v>JUAN PABLO II</v>
          </cell>
          <cell r="P159" t="str">
            <v>JUAN PABLO II</v>
          </cell>
          <cell r="Q159" t="str">
            <v>No Propiedad Horizontal</v>
          </cell>
          <cell r="R159" t="str">
            <v>24-may.-2019</v>
          </cell>
          <cell r="S159" t="str">
            <v>JOSE ALIRIO TORRES AVILA</v>
          </cell>
          <cell r="T159" t="str">
            <v>3144008085-3175423913</v>
          </cell>
          <cell r="U159" t="str">
            <v>SI</v>
          </cell>
          <cell r="V159" t="str">
            <v>necesita pisos la casa no tiene pisos, enchape cocina y baños</v>
          </cell>
        </row>
        <row r="160">
          <cell r="A160" t="str">
            <v>AAA0215AAWF</v>
          </cell>
          <cell r="B160" t="str">
            <v>MVCB_4646</v>
          </cell>
          <cell r="C160" t="str">
            <v>AAA0215AAWF</v>
          </cell>
          <cell r="D160" t="str">
            <v>050S40531043</v>
          </cell>
          <cell r="E160" t="str">
            <v>KR 18N BIS A 68 11 SUR</v>
          </cell>
          <cell r="F160" t="str">
            <v>SIN DIRECCION ANTERIOR</v>
          </cell>
          <cell r="G160">
            <v>2553052014</v>
          </cell>
          <cell r="H160" t="str">
            <v>C</v>
          </cell>
          <cell r="I160">
            <v>79492600</v>
          </cell>
          <cell r="J160" t="str">
            <v>DARVISSON VARGAS DIAZ</v>
          </cell>
          <cell r="K160" t="str">
            <v>CIUDAD BOLIVAR - CABLE</v>
          </cell>
          <cell r="L160" t="str">
            <v>CABLE</v>
          </cell>
          <cell r="M160" t="str">
            <v>CIUDAD BOLIVAR</v>
          </cell>
          <cell r="N160" t="str">
            <v>LUCERO</v>
          </cell>
          <cell r="O160" t="str">
            <v>JUAN PABLO II</v>
          </cell>
          <cell r="P160" t="str">
            <v>JUAN PABLO II</v>
          </cell>
          <cell r="Q160" t="str">
            <v>No Propiedad Horizontal</v>
          </cell>
          <cell r="R160" t="str">
            <v>14-may.-2019</v>
          </cell>
          <cell r="S160" t="str">
            <v>DARVISSON VARGAS DIAZ</v>
          </cell>
          <cell r="T160" t="str">
            <v>3102786121 - 3208025718 - 6226343</v>
          </cell>
          <cell r="U160" t="str">
            <v>SI</v>
          </cell>
          <cell r="V160" t="str">
            <v>casita en latas, complicado pero quiere que le hagan la visita, me va a enviar fotos profesión embolador de zapatos vive con esposa dos hijos y tres nietos en la casa</v>
          </cell>
        </row>
        <row r="161">
          <cell r="A161" t="str">
            <v>AAA0268BODE</v>
          </cell>
          <cell r="B161" t="str">
            <v>MVCB_4198</v>
          </cell>
          <cell r="C161" t="str">
            <v>AAA0268BODE</v>
          </cell>
          <cell r="D161" t="str">
            <v>050S00000000</v>
          </cell>
          <cell r="E161" t="str">
            <v>KR 18P BIS A 66A 10 SUR MJ</v>
          </cell>
          <cell r="F161" t="str">
            <v>KR 18M 66A 10 S</v>
          </cell>
          <cell r="G161">
            <v>2553023011</v>
          </cell>
          <cell r="H161" t="str">
            <v>C</v>
          </cell>
          <cell r="I161">
            <v>3254541</v>
          </cell>
          <cell r="J161" t="str">
            <v>LUCIO CIFUENTES VEGA</v>
          </cell>
          <cell r="K161" t="str">
            <v>CIUDAD BOLIVAR - CABLE</v>
          </cell>
          <cell r="L161" t="str">
            <v>CABLE</v>
          </cell>
          <cell r="M161" t="str">
            <v>CIUDAD BOLIVAR</v>
          </cell>
          <cell r="N161" t="str">
            <v>LUCERO</v>
          </cell>
          <cell r="O161" t="str">
            <v>JUAN PABLO II</v>
          </cell>
          <cell r="P161" t="str">
            <v>JUAN PABLO II</v>
          </cell>
          <cell r="Q161" t="str">
            <v>No Propiedad Horizontal</v>
          </cell>
          <cell r="R161" t="str">
            <v>9-may.-2019</v>
          </cell>
          <cell r="S161" t="str">
            <v>LUCIO CIFUENTES VEGA</v>
          </cell>
          <cell r="T161" t="str">
            <v>3143876976-7905184</v>
          </cell>
          <cell r="V161" t="str">
            <v>correo de voz y número fijo no contestaron</v>
          </cell>
        </row>
        <row r="162">
          <cell r="A162" t="str">
            <v>AAA0027NKOE</v>
          </cell>
          <cell r="B162" t="str">
            <v>MVCB_4110</v>
          </cell>
          <cell r="C162" t="str">
            <v>AAA0027NKOE</v>
          </cell>
          <cell r="D162" t="str">
            <v>050S40428188</v>
          </cell>
          <cell r="E162" t="str">
            <v>KR 18P BIS A 66A 15 SUR IN 4</v>
          </cell>
          <cell r="F162" t="str">
            <v>KR 18M 66A 15 S IN 4</v>
          </cell>
          <cell r="G162">
            <v>2553018023</v>
          </cell>
          <cell r="H162" t="str">
            <v>C</v>
          </cell>
          <cell r="I162">
            <v>1024481718</v>
          </cell>
          <cell r="J162" t="str">
            <v>LEIDY JHOHANA ARIZA AVELLANEDA</v>
          </cell>
          <cell r="K162" t="str">
            <v>CIUDAD BOLIVAR - CABLE</v>
          </cell>
          <cell r="L162" t="str">
            <v>CABLE</v>
          </cell>
          <cell r="M162" t="str">
            <v>CIUDAD BOLIVAR</v>
          </cell>
          <cell r="N162" t="str">
            <v>LUCERO</v>
          </cell>
          <cell r="O162" t="str">
            <v>JUAN PABLO II</v>
          </cell>
          <cell r="P162" t="str">
            <v>JUAN PABLO II</v>
          </cell>
          <cell r="Q162" t="str">
            <v>No Propiedad Horizontal</v>
          </cell>
          <cell r="R162" t="str">
            <v>5-jul.-2019</v>
          </cell>
          <cell r="S162" t="str">
            <v>LEIDY JHOHANA ARIZA AVELLANEDA</v>
          </cell>
          <cell r="T162" t="str">
            <v>3015883868/3133588252</v>
          </cell>
          <cell r="U162" t="str">
            <v>SI</v>
          </cell>
          <cell r="V162" t="str">
            <v>urgente baño y cocina, pisos si está interesada</v>
          </cell>
        </row>
        <row r="163">
          <cell r="A163" t="str">
            <v>AAA0027NJYN</v>
          </cell>
          <cell r="B163" t="str">
            <v>MVCB_4096</v>
          </cell>
          <cell r="C163" t="str">
            <v>AAA0027NJYN</v>
          </cell>
          <cell r="D163" t="str">
            <v>050S40459087</v>
          </cell>
          <cell r="E163" t="str">
            <v>KR 18Q 66A 24 SUR</v>
          </cell>
          <cell r="F163" t="str">
            <v>KR 18N 66A 24 S</v>
          </cell>
          <cell r="G163">
            <v>2553018008</v>
          </cell>
          <cell r="H163" t="str">
            <v>C</v>
          </cell>
          <cell r="I163">
            <v>24280827</v>
          </cell>
          <cell r="J163" t="str">
            <v>MARIELA CASTA%EDA DE AMAYA</v>
          </cell>
          <cell r="K163" t="str">
            <v>CIUDAD BOLIVAR - CABLE</v>
          </cell>
          <cell r="L163" t="str">
            <v>CABLE</v>
          </cell>
          <cell r="M163" t="str">
            <v>CIUDAD BOLIVAR</v>
          </cell>
          <cell r="N163" t="str">
            <v>LUCERO</v>
          </cell>
          <cell r="O163" t="str">
            <v>JUAN PABLO II</v>
          </cell>
          <cell r="P163" t="str">
            <v>JUAN PABLO II</v>
          </cell>
          <cell r="Q163" t="str">
            <v>No Propiedad Horizontal</v>
          </cell>
          <cell r="R163" t="str">
            <v>10-jun.-2019</v>
          </cell>
          <cell r="S163" t="str">
            <v>MARIELA CASTAÑEDA DE AMAYA</v>
          </cell>
          <cell r="T163" t="str">
            <v>7903749/3053375460</v>
          </cell>
          <cell r="V163" t="str">
            <v>no contestó el celular, el fijo lo contestó una inquilina al parecer laseñora tiene arrendado</v>
          </cell>
        </row>
        <row r="164">
          <cell r="A164" t="str">
            <v>AAA0027NJTD</v>
          </cell>
          <cell r="B164" t="str">
            <v>MVCB_4092</v>
          </cell>
          <cell r="C164" t="str">
            <v>AAA0027NJTD</v>
          </cell>
          <cell r="D164" t="str">
            <v>050S40417242</v>
          </cell>
          <cell r="E164" t="str">
            <v>KR 18Q 66B 08 SUR</v>
          </cell>
          <cell r="F164" t="str">
            <v>KR 18N 66A 48 S</v>
          </cell>
          <cell r="G164">
            <v>2553018004</v>
          </cell>
          <cell r="H164" t="str">
            <v>C</v>
          </cell>
          <cell r="I164">
            <v>41631358</v>
          </cell>
          <cell r="J164" t="str">
            <v>NARCISA CUVIDES</v>
          </cell>
          <cell r="K164" t="str">
            <v>CIUDAD BOLIVAR - CABLE</v>
          </cell>
          <cell r="L164" t="str">
            <v>CABLE</v>
          </cell>
          <cell r="M164" t="str">
            <v>CIUDAD BOLIVAR</v>
          </cell>
          <cell r="N164" t="str">
            <v>LUCERO</v>
          </cell>
          <cell r="O164" t="str">
            <v>JUAN PABLO II</v>
          </cell>
          <cell r="P164" t="str">
            <v>JUAN PABLO II</v>
          </cell>
          <cell r="Q164" t="str">
            <v>No Propiedad Horizontal</v>
          </cell>
          <cell r="R164" t="str">
            <v>30-jul.-2019</v>
          </cell>
          <cell r="S164" t="str">
            <v>NARCISA CUBIDES</v>
          </cell>
          <cell r="T164" t="str">
            <v>7618903/312 446 7685 /</v>
          </cell>
          <cell r="V164" t="str">
            <v>no contestaron</v>
          </cell>
        </row>
        <row r="165">
          <cell r="A165" t="str">
            <v>AAA0027OSAW</v>
          </cell>
          <cell r="B165" t="str">
            <v>MVCB_4754</v>
          </cell>
          <cell r="C165" t="str">
            <v>AAA0027OSAW</v>
          </cell>
          <cell r="D165" t="str">
            <v>050S40428333</v>
          </cell>
          <cell r="E165" t="str">
            <v>KR 18Q 67C 14 SUR</v>
          </cell>
          <cell r="F165" t="str">
            <v>KR 18N 67A 70 S</v>
          </cell>
          <cell r="G165">
            <v>2553058008</v>
          </cell>
          <cell r="H165" t="str">
            <v>C</v>
          </cell>
          <cell r="I165">
            <v>21150298</v>
          </cell>
          <cell r="J165" t="str">
            <v>GLORIA ASTRID PINILLA GARZON</v>
          </cell>
          <cell r="K165" t="str">
            <v>CIUDAD BOLIVAR - CABLE</v>
          </cell>
          <cell r="L165" t="str">
            <v>CABLE</v>
          </cell>
          <cell r="M165" t="str">
            <v>CIUDAD BOLIVAR</v>
          </cell>
          <cell r="N165" t="str">
            <v>LUCERO</v>
          </cell>
          <cell r="O165" t="str">
            <v>JUAN PABLO II</v>
          </cell>
          <cell r="P165" t="str">
            <v>JUAN PABLO II</v>
          </cell>
          <cell r="Q165" t="str">
            <v>No Propiedad Horizontal</v>
          </cell>
          <cell r="R165" t="str">
            <v>7-may.-2019</v>
          </cell>
          <cell r="S165" t="str">
            <v>ALBERTO HUESO</v>
          </cell>
          <cell r="T165" t="str">
            <v>7657201/3138437213</v>
          </cell>
          <cell r="V165" t="str">
            <v>no contestaron</v>
          </cell>
        </row>
        <row r="166">
          <cell r="A166" t="str">
            <v>AAA0027ORXR</v>
          </cell>
          <cell r="B166" t="str">
            <v>MVCB_4751</v>
          </cell>
          <cell r="C166" t="str">
            <v>AAA0027ORXR</v>
          </cell>
          <cell r="D166" t="str">
            <v>050S40425006</v>
          </cell>
          <cell r="E166" t="str">
            <v>KR 18Q 67C 34 SUR</v>
          </cell>
          <cell r="F166" t="str">
            <v>KR 18N 67A 88 S</v>
          </cell>
          <cell r="G166">
            <v>2553058005</v>
          </cell>
          <cell r="H166" t="str">
            <v>C</v>
          </cell>
          <cell r="I166">
            <v>41690594</v>
          </cell>
          <cell r="J166" t="str">
            <v>MARIA LIGIA SOTO AVILA</v>
          </cell>
          <cell r="K166" t="str">
            <v>CIUDAD BOLIVAR - CABLE</v>
          </cell>
          <cell r="L166" t="str">
            <v>CABLE</v>
          </cell>
          <cell r="M166" t="str">
            <v>CIUDAD BOLIVAR</v>
          </cell>
          <cell r="N166" t="str">
            <v>LUCERO</v>
          </cell>
          <cell r="O166" t="str">
            <v>JUAN PABLO II</v>
          </cell>
          <cell r="P166" t="str">
            <v>JUAN PABLO II</v>
          </cell>
          <cell r="Q166" t="str">
            <v>No Propiedad Horizontal</v>
          </cell>
          <cell r="R166" t="str">
            <v>7-may.-2019</v>
          </cell>
          <cell r="S166" t="str">
            <v>MARIA LIGIA SOTO AVILA</v>
          </cell>
          <cell r="T166" t="str">
            <v>7662264-3168143318-3196549441</v>
          </cell>
          <cell r="U166" t="str">
            <v>SI</v>
          </cell>
          <cell r="V166" t="str">
            <v>no tiene pisos, obra negra enchapes baños y cocina</v>
          </cell>
        </row>
        <row r="167">
          <cell r="A167" t="str">
            <v>AAA0027NHWW</v>
          </cell>
          <cell r="B167" t="str">
            <v>MVCB_4072</v>
          </cell>
          <cell r="C167" t="str">
            <v>AAA0027NHWW</v>
          </cell>
          <cell r="D167" t="str">
            <v>050S40417227</v>
          </cell>
          <cell r="E167" t="str">
            <v>KR 18Q BIS 66B 62 SUR</v>
          </cell>
          <cell r="F167" t="str">
            <v>KR 18NBIS 66B 62 S</v>
          </cell>
          <cell r="G167">
            <v>2553017003</v>
          </cell>
          <cell r="H167" t="str">
            <v>C</v>
          </cell>
          <cell r="I167">
            <v>52909342</v>
          </cell>
          <cell r="J167" t="str">
            <v>SAIRA JAZMIN RAMIREZ VARGAS</v>
          </cell>
          <cell r="K167" t="str">
            <v>CIUDAD BOLIVAR - CABLE</v>
          </cell>
          <cell r="L167" t="str">
            <v>CABLE</v>
          </cell>
          <cell r="M167" t="str">
            <v>CIUDAD BOLIVAR</v>
          </cell>
          <cell r="N167" t="str">
            <v>LUCERO</v>
          </cell>
          <cell r="O167" t="str">
            <v>JUAN PABLO II</v>
          </cell>
          <cell r="P167" t="str">
            <v>JUAN PABLO II</v>
          </cell>
          <cell r="Q167" t="str">
            <v>No Propiedad Horizontal</v>
          </cell>
          <cell r="R167" t="str">
            <v>12-jul.-2019</v>
          </cell>
          <cell r="S167" t="str">
            <v>SAIRA JAZMIN RAMIREZ VARGAS</v>
          </cell>
          <cell r="T167" t="str">
            <v>3232491473--3106124519</v>
          </cell>
          <cell r="U167" t="str">
            <v>SI</v>
          </cell>
          <cell r="V167" t="str">
            <v>cubierta para mejorar filtraciones, y pisos porque los tiene en obra negra</v>
          </cell>
        </row>
        <row r="168">
          <cell r="A168" t="str">
            <v>AAA0027NDNX</v>
          </cell>
          <cell r="B168" t="str">
            <v>MVCB_3998</v>
          </cell>
          <cell r="C168" t="str">
            <v>AAA0027NDNX</v>
          </cell>
          <cell r="D168" t="str">
            <v>050S40415516</v>
          </cell>
          <cell r="E168" t="str">
            <v>KR 18Q BIS A 66A 05 SUR</v>
          </cell>
          <cell r="F168" t="str">
            <v>KR 18NBISA 66A 05 S</v>
          </cell>
          <cell r="G168">
            <v>2553014022</v>
          </cell>
          <cell r="H168" t="str">
            <v>C</v>
          </cell>
          <cell r="I168">
            <v>20902336</v>
          </cell>
          <cell r="J168" t="str">
            <v>ETELVINA PUERTAS POVEDA</v>
          </cell>
          <cell r="K168" t="str">
            <v>CIUDAD BOLIVAR - CABLE</v>
          </cell>
          <cell r="L168" t="str">
            <v>CABLE</v>
          </cell>
          <cell r="M168" t="str">
            <v>CIUDAD BOLIVAR</v>
          </cell>
          <cell r="N168" t="str">
            <v>LUCERO</v>
          </cell>
          <cell r="O168" t="str">
            <v>JUAN PABLO II</v>
          </cell>
          <cell r="P168" t="str">
            <v>JUAN PABLO II</v>
          </cell>
          <cell r="Q168" t="str">
            <v>No Propiedad Horizontal</v>
          </cell>
          <cell r="R168" t="str">
            <v>31-may.-2019</v>
          </cell>
          <cell r="S168" t="str">
            <v>ETELVINA PUERTAS POVEDA</v>
          </cell>
          <cell r="T168" t="str">
            <v>3105666734-3133632690</v>
          </cell>
          <cell r="U168" t="str">
            <v>SI</v>
          </cell>
          <cell r="V168" t="str">
            <v>humedad, sin empañetar, tejas cubierta filtraciones yaneth puertas la hija me contestó, es una señora de vanzada edad</v>
          </cell>
        </row>
        <row r="169">
          <cell r="A169" t="str">
            <v>AAA0027NFOM</v>
          </cell>
          <cell r="B169" t="str">
            <v>MVCB_4043</v>
          </cell>
          <cell r="C169" t="str">
            <v>AAA0027NFOM</v>
          </cell>
          <cell r="D169" t="str">
            <v>050S40436959</v>
          </cell>
          <cell r="E169" t="str">
            <v>KR 18Q BIS A 66A 26 SUR</v>
          </cell>
          <cell r="F169" t="str">
            <v>KR 18NBISA 66A 26 S</v>
          </cell>
          <cell r="G169">
            <v>2553015032</v>
          </cell>
          <cell r="H169" t="str">
            <v>C</v>
          </cell>
          <cell r="I169">
            <v>52039501</v>
          </cell>
          <cell r="J169" t="str">
            <v>SANDRA PATRICIA SANCHEZ TOBON</v>
          </cell>
          <cell r="K169" t="str">
            <v>CIUDAD BOLIVAR - CABLE</v>
          </cell>
          <cell r="L169" t="str">
            <v>CABLE</v>
          </cell>
          <cell r="M169" t="str">
            <v>CIUDAD BOLIVAR</v>
          </cell>
          <cell r="N169" t="str">
            <v>LUCERO</v>
          </cell>
          <cell r="O169" t="str">
            <v>JUAN PABLO II</v>
          </cell>
          <cell r="P169" t="str">
            <v>JUAN PABLO II</v>
          </cell>
          <cell r="Q169" t="str">
            <v>No Propiedad Horizontal</v>
          </cell>
          <cell r="R169" t="str">
            <v>24-may.-2019</v>
          </cell>
          <cell r="S169" t="str">
            <v>SANDRA PATRICIA SANCHEZ TOBON</v>
          </cell>
          <cell r="T169" t="str">
            <v>3213855665/3103264946</v>
          </cell>
          <cell r="V169" t="str">
            <v>primer número no disponible- segundo númeor en buzon de mensaje</v>
          </cell>
        </row>
        <row r="170">
          <cell r="A170" t="str">
            <v>AAA0027NDTD</v>
          </cell>
          <cell r="B170" t="str">
            <v>MVCB_4003</v>
          </cell>
          <cell r="C170" t="str">
            <v>AAA0027NDTD</v>
          </cell>
          <cell r="D170" t="str">
            <v>050S40415518</v>
          </cell>
          <cell r="E170" t="str">
            <v>KR 18Q BIS A 66A 33 SUR</v>
          </cell>
          <cell r="F170" t="str">
            <v>KR 18NBISA 66A 35 S</v>
          </cell>
          <cell r="G170">
            <v>2553014027</v>
          </cell>
          <cell r="H170" t="str">
            <v>C</v>
          </cell>
          <cell r="I170">
            <v>24719430</v>
          </cell>
          <cell r="J170" t="str">
            <v>MARIELA HOYOS VALENCIA</v>
          </cell>
          <cell r="K170" t="str">
            <v>CIUDAD BOLIVAR - CABLE</v>
          </cell>
          <cell r="L170" t="str">
            <v>CABLE</v>
          </cell>
          <cell r="M170" t="str">
            <v>CIUDAD BOLIVAR</v>
          </cell>
          <cell r="N170" t="str">
            <v>LUCERO</v>
          </cell>
          <cell r="O170" t="str">
            <v>JUAN PABLO II</v>
          </cell>
          <cell r="P170" t="str">
            <v>JUAN PABLO II</v>
          </cell>
          <cell r="Q170" t="str">
            <v>No Propiedad Horizontal</v>
          </cell>
          <cell r="R170" t="str">
            <v>29-may.-2019</v>
          </cell>
          <cell r="S170" t="str">
            <v>MARIELA HOYOS VALENCIA</v>
          </cell>
          <cell r="T170" t="str">
            <v>3209990312-3054787632</v>
          </cell>
          <cell r="U170" t="str">
            <v>SI</v>
          </cell>
          <cell r="V170" t="str">
            <v>si está interesada necesita intervenciión de la cocina urgente</v>
          </cell>
        </row>
        <row r="171">
          <cell r="A171" t="str">
            <v>AAA0027NDXS</v>
          </cell>
          <cell r="B171" t="str">
            <v>MVCB_4006</v>
          </cell>
          <cell r="C171" t="str">
            <v>AAA0027NDXS</v>
          </cell>
          <cell r="D171" t="str">
            <v>050S40415521</v>
          </cell>
          <cell r="E171" t="str">
            <v>KR 18Q BIS A 66A 53 SUR</v>
          </cell>
          <cell r="F171" t="str">
            <v>KR 18NBISA 66A 53 S</v>
          </cell>
          <cell r="G171">
            <v>2553014030</v>
          </cell>
          <cell r="H171" t="str">
            <v>C</v>
          </cell>
          <cell r="I171">
            <v>20775118</v>
          </cell>
          <cell r="J171" t="str">
            <v>LUZ MIREYA GUTIERREZ GUTIERREZ</v>
          </cell>
          <cell r="K171" t="str">
            <v>CIUDAD BOLIVAR - CABLE</v>
          </cell>
          <cell r="L171" t="str">
            <v>CABLE</v>
          </cell>
          <cell r="M171" t="str">
            <v>CIUDAD BOLIVAR</v>
          </cell>
          <cell r="N171" t="str">
            <v>LUCERO</v>
          </cell>
          <cell r="O171" t="str">
            <v>JUAN PABLO II</v>
          </cell>
          <cell r="P171" t="str">
            <v>JUAN PABLO II</v>
          </cell>
          <cell r="Q171" t="str">
            <v>No Propiedad Horizontal</v>
          </cell>
          <cell r="R171" t="str">
            <v>29-may.-2019</v>
          </cell>
          <cell r="S171" t="str">
            <v>LUZ MIREYA GUTIERREZ GUTIERREZ</v>
          </cell>
          <cell r="T171" t="str">
            <v>3208702589-7619831</v>
          </cell>
          <cell r="U171" t="str">
            <v>SI</v>
          </cell>
          <cell r="V171" t="str">
            <v>el techo cubierta, necesita urgente intervencipon de filtraciones de agua.</v>
          </cell>
        </row>
        <row r="172">
          <cell r="A172" t="str">
            <v>AAA0027NEAF</v>
          </cell>
          <cell r="B172" t="str">
            <v>MVCB_4009</v>
          </cell>
          <cell r="C172" t="str">
            <v>AAA0027NEAF</v>
          </cell>
          <cell r="D172" t="str">
            <v>050S40465208</v>
          </cell>
          <cell r="E172" t="str">
            <v>KR 18Q BIS A 66A 67 SUR</v>
          </cell>
          <cell r="F172" t="str">
            <v>KR 18NBISA 66A 67 S</v>
          </cell>
          <cell r="G172">
            <v>2553014033</v>
          </cell>
          <cell r="H172" t="str">
            <v>C</v>
          </cell>
          <cell r="I172">
            <v>51743587</v>
          </cell>
          <cell r="J172" t="str">
            <v>FLORALBA CORTES</v>
          </cell>
          <cell r="K172" t="str">
            <v>CIUDAD BOLIVAR - CABLE</v>
          </cell>
          <cell r="L172" t="str">
            <v>CABLE</v>
          </cell>
          <cell r="M172" t="str">
            <v>CIUDAD BOLIVAR</v>
          </cell>
          <cell r="N172" t="str">
            <v>LUCERO</v>
          </cell>
          <cell r="O172" t="str">
            <v>JUAN PABLO II</v>
          </cell>
          <cell r="P172" t="str">
            <v>JUAN PABLO II</v>
          </cell>
          <cell r="Q172" t="str">
            <v>No Propiedad Horizontal</v>
          </cell>
          <cell r="R172" t="str">
            <v>15-may.-2019</v>
          </cell>
          <cell r="S172" t="str">
            <v>FLOR ALBA CORTES</v>
          </cell>
          <cell r="T172" t="str">
            <v>3206568881/3142931254</v>
          </cell>
          <cell r="U172" t="str">
            <v>SI</v>
          </cell>
          <cell r="V172" t="str">
            <v>Si se encuentra interesada, no ha realizado modificaciones a la vivienda.</v>
          </cell>
          <cell r="W172" t="str">
            <v>IRMA BOLÍVAR - Trabajadora Social</v>
          </cell>
        </row>
        <row r="173">
          <cell r="A173" t="str">
            <v>AAA0027NEBR</v>
          </cell>
          <cell r="B173" t="str">
            <v>MVCB_4010</v>
          </cell>
          <cell r="C173" t="str">
            <v>AAA0027NEBR</v>
          </cell>
          <cell r="D173" t="str">
            <v>050S40472662</v>
          </cell>
          <cell r="E173" t="str">
            <v>KR 18Q BIS A 66A 71 SUR</v>
          </cell>
          <cell r="F173" t="str">
            <v>KR 18NBISA 66A 71 S</v>
          </cell>
          <cell r="G173">
            <v>2553014034</v>
          </cell>
          <cell r="H173" t="str">
            <v>C</v>
          </cell>
          <cell r="I173">
            <v>51803503</v>
          </cell>
          <cell r="J173" t="str">
            <v>IRMA JULIETH BEDOYA CORREA</v>
          </cell>
          <cell r="K173" t="str">
            <v>CIUDAD BOLIVAR - CABLE</v>
          </cell>
          <cell r="L173" t="str">
            <v>CABLE</v>
          </cell>
          <cell r="M173" t="str">
            <v>CIUDAD BOLIVAR</v>
          </cell>
          <cell r="N173" t="str">
            <v>LUCERO</v>
          </cell>
          <cell r="O173" t="str">
            <v>JUAN PABLO II</v>
          </cell>
          <cell r="P173" t="str">
            <v>JUAN PABLO II</v>
          </cell>
          <cell r="Q173" t="str">
            <v>No Propiedad Horizontal</v>
          </cell>
          <cell r="R173" t="str">
            <v>29-may.-2019</v>
          </cell>
          <cell r="S173" t="str">
            <v>IRMA JULIET BEDOYA CORREA</v>
          </cell>
          <cell r="T173" t="str">
            <v>3115678236-7657026-3214420957</v>
          </cell>
          <cell r="U173" t="str">
            <v>SI</v>
          </cell>
          <cell r="V173" t="str">
            <v>Si se encuntra interesada en continuar el proceso, no han realizado modificaiones a la vivienda.</v>
          </cell>
        </row>
        <row r="174">
          <cell r="A174" t="str">
            <v>AAA0027NECX</v>
          </cell>
          <cell r="B174" t="str">
            <v>MVCB_4011</v>
          </cell>
          <cell r="C174" t="str">
            <v>AAA0027NECX</v>
          </cell>
          <cell r="D174" t="str">
            <v>050S40430555</v>
          </cell>
          <cell r="E174" t="str">
            <v>KR 18Q BIS A 66A 79 SUR</v>
          </cell>
          <cell r="F174" t="str">
            <v>KR 18NBISA 66A 79 S</v>
          </cell>
          <cell r="G174">
            <v>2553014035</v>
          </cell>
          <cell r="H174" t="str">
            <v>C</v>
          </cell>
          <cell r="I174">
            <v>41790496</v>
          </cell>
          <cell r="J174" t="str">
            <v>MARIA SILVERIA SIGUA GUALDRON</v>
          </cell>
          <cell r="K174" t="str">
            <v>CIUDAD BOLIVAR - CABLE</v>
          </cell>
          <cell r="L174" t="str">
            <v>CABLE</v>
          </cell>
          <cell r="M174" t="str">
            <v>CIUDAD BOLIVAR</v>
          </cell>
          <cell r="N174" t="str">
            <v>LUCERO</v>
          </cell>
          <cell r="O174" t="str">
            <v>JUAN PABLO II</v>
          </cell>
          <cell r="P174" t="str">
            <v>JUAN PABLO II</v>
          </cell>
          <cell r="Q174" t="str">
            <v>No Propiedad Horizontal</v>
          </cell>
          <cell r="R174" t="str">
            <v>29-may.-2019</v>
          </cell>
          <cell r="S174" t="str">
            <v>MARIA SILVERIA SIGUA GUALDRON</v>
          </cell>
          <cell r="T174" t="str">
            <v>3114610836-3124012179</v>
          </cell>
          <cell r="U174" t="str">
            <v>SI</v>
          </cell>
          <cell r="V174" t="str">
            <v>Si se encuentra interesada, manifiesta que necesita el cambio de cubierta.</v>
          </cell>
        </row>
        <row r="175">
          <cell r="A175" t="str">
            <v>AAA0245AUHK</v>
          </cell>
          <cell r="B175" t="str">
            <v>MVCB_3993</v>
          </cell>
          <cell r="C175" t="str">
            <v>AAA0245AUHK</v>
          </cell>
          <cell r="D175" t="str">
            <v>050S40474097</v>
          </cell>
          <cell r="E175" t="str">
            <v>KR 18Q BIS B 66A 18 SUR</v>
          </cell>
          <cell r="F175" t="str">
            <v>SIN DIRECCION ANTERIOR</v>
          </cell>
          <cell r="G175">
            <v>2553014017</v>
          </cell>
          <cell r="H175" t="str">
            <v>C</v>
          </cell>
          <cell r="I175">
            <v>41695268</v>
          </cell>
          <cell r="J175" t="str">
            <v>MARLEN ARIZA ORTIZ</v>
          </cell>
          <cell r="K175" t="str">
            <v>CIUDAD BOLIVAR - CABLE</v>
          </cell>
          <cell r="L175" t="str">
            <v>CABLE</v>
          </cell>
          <cell r="M175" t="str">
            <v>CIUDAD BOLIVAR</v>
          </cell>
          <cell r="N175" t="str">
            <v>LUCERO</v>
          </cell>
          <cell r="O175" t="str">
            <v>JUAN PABLO II</v>
          </cell>
          <cell r="P175" t="str">
            <v>JUAN PABLO II</v>
          </cell>
          <cell r="Q175" t="str">
            <v>No Propiedad Horizontal</v>
          </cell>
          <cell r="R175" t="str">
            <v>29-may.-2019</v>
          </cell>
          <cell r="S175" t="str">
            <v>MARLEN ARIZA ORTIZ</v>
          </cell>
          <cell r="T175">
            <v>3144216240</v>
          </cell>
          <cell r="V175" t="str">
            <v>No contestan</v>
          </cell>
        </row>
        <row r="176">
          <cell r="A176" t="str">
            <v>AAA0027NDEP</v>
          </cell>
          <cell r="B176" t="str">
            <v>MVCB_3991</v>
          </cell>
          <cell r="C176" t="str">
            <v>AAA0027NDEP</v>
          </cell>
          <cell r="D176" t="str">
            <v>050S40419628</v>
          </cell>
          <cell r="E176" t="str">
            <v>KR 18Q BIS B 66A 30 SUR</v>
          </cell>
          <cell r="F176" t="str">
            <v>KR 18P 66A 30 S</v>
          </cell>
          <cell r="G176">
            <v>2553014015</v>
          </cell>
          <cell r="H176" t="str">
            <v>C</v>
          </cell>
          <cell r="I176">
            <v>79666912</v>
          </cell>
          <cell r="J176" t="str">
            <v>OSCAR MANUEL PINTO PIÐEROS</v>
          </cell>
          <cell r="K176" t="str">
            <v>CIUDAD BOLIVAR - CABLE</v>
          </cell>
          <cell r="L176" t="str">
            <v>CABLE</v>
          </cell>
          <cell r="M176" t="str">
            <v>CIUDAD BOLIVAR</v>
          </cell>
          <cell r="N176" t="str">
            <v>LUCERO</v>
          </cell>
          <cell r="O176" t="str">
            <v>JUAN PABLO II</v>
          </cell>
          <cell r="P176" t="str">
            <v>JUAN PABLO II</v>
          </cell>
          <cell r="Q176" t="str">
            <v>No Propiedad Horizontal</v>
          </cell>
          <cell r="R176" t="str">
            <v>29-may.-2019</v>
          </cell>
          <cell r="S176" t="str">
            <v>OSCAR MANUEL PINTO PIÑEROS</v>
          </cell>
          <cell r="T176" t="str">
            <v>3125314939-3212841667</v>
          </cell>
          <cell r="U176" t="str">
            <v>SI</v>
          </cell>
          <cell r="V176" t="str">
            <v>Se encuentra interersado en continuar el proceso.</v>
          </cell>
        </row>
        <row r="177">
          <cell r="A177" t="str">
            <v>AAA0027NDBS</v>
          </cell>
          <cell r="B177" t="str">
            <v>MVCB_3988</v>
          </cell>
          <cell r="C177" t="str">
            <v>AAA0027NDBS</v>
          </cell>
          <cell r="D177" t="str">
            <v>050S40416628</v>
          </cell>
          <cell r="E177" t="str">
            <v>KR 18Q BIS B 66A 48 SUR</v>
          </cell>
          <cell r="F177" t="str">
            <v>KR 18P 66A 48 S</v>
          </cell>
          <cell r="G177">
            <v>2553014012</v>
          </cell>
          <cell r="H177" t="str">
            <v>C</v>
          </cell>
          <cell r="I177">
            <v>20326371</v>
          </cell>
          <cell r="J177" t="str">
            <v>VICENTA OYOLA DE BERNAL</v>
          </cell>
          <cell r="K177" t="str">
            <v>CIUDAD BOLIVAR - CABLE</v>
          </cell>
          <cell r="L177" t="str">
            <v>CABLE</v>
          </cell>
          <cell r="M177" t="str">
            <v>CIUDAD BOLIVAR</v>
          </cell>
          <cell r="N177" t="str">
            <v>LUCERO</v>
          </cell>
          <cell r="O177" t="str">
            <v>JUAN PABLO II</v>
          </cell>
          <cell r="P177" t="str">
            <v>JUAN PABLO II</v>
          </cell>
          <cell r="Q177" t="str">
            <v>No Propiedad Horizontal</v>
          </cell>
          <cell r="R177" t="str">
            <v>5-jul.-2019</v>
          </cell>
          <cell r="S177" t="str">
            <v>MARIA CLAUDIA BERNAL OYOLA</v>
          </cell>
          <cell r="T177" t="str">
            <v>3143519783/3115720269/9007677</v>
          </cell>
          <cell r="U177" t="str">
            <v>NO</v>
          </cell>
          <cell r="V177" t="str">
            <v>No se encuentra interesada vendio la vivienda.</v>
          </cell>
        </row>
        <row r="178">
          <cell r="A178" t="str">
            <v>AAA0027NDAW</v>
          </cell>
          <cell r="B178" t="str">
            <v>MVCB_3987</v>
          </cell>
          <cell r="C178" t="str">
            <v>AAA0027NDAW</v>
          </cell>
          <cell r="D178" t="str">
            <v>050S40499334</v>
          </cell>
          <cell r="E178" t="str">
            <v>KR 18Q BIS B 66A 54 SUR</v>
          </cell>
          <cell r="F178" t="str">
            <v>KR 18P 66A 54 S</v>
          </cell>
          <cell r="G178">
            <v>2553014011</v>
          </cell>
          <cell r="H178" t="str">
            <v>C</v>
          </cell>
          <cell r="I178">
            <v>52372104</v>
          </cell>
          <cell r="J178" t="str">
            <v>ANGELICA JAZMIN VILLALOBOS RONCANCIO</v>
          </cell>
          <cell r="K178" t="str">
            <v>CIUDAD BOLIVAR - CABLE</v>
          </cell>
          <cell r="L178" t="str">
            <v>CABLE</v>
          </cell>
          <cell r="M178" t="str">
            <v>CIUDAD BOLIVAR</v>
          </cell>
          <cell r="N178" t="str">
            <v>LUCERO</v>
          </cell>
          <cell r="O178" t="str">
            <v>JUAN PABLO II</v>
          </cell>
          <cell r="P178" t="str">
            <v>JUAN PABLO II</v>
          </cell>
          <cell r="Q178" t="str">
            <v>No Propiedad Horizontal</v>
          </cell>
          <cell r="R178" t="str">
            <v>6-may.-2019</v>
          </cell>
          <cell r="S178" t="str">
            <v>AURA MARIA BUSTAMANTE DE LOPEZ</v>
          </cell>
          <cell r="T178" t="str">
            <v>3144565107/3202951912</v>
          </cell>
          <cell r="U178" t="str">
            <v>SI</v>
          </cell>
          <cell r="V178" t="str">
            <v>Se encuentra interesada en continuar el proceso, no han realizado cambios en la vivienda.</v>
          </cell>
        </row>
        <row r="179">
          <cell r="A179" t="str">
            <v>AAA0027NCXR</v>
          </cell>
          <cell r="B179" t="str">
            <v>MVCB_3984</v>
          </cell>
          <cell r="C179" t="str">
            <v>AAA0027NCXR</v>
          </cell>
          <cell r="D179" t="str">
            <v>050S40472660</v>
          </cell>
          <cell r="E179" t="str">
            <v>KR 18Q BIS B 66A 66 SUR</v>
          </cell>
          <cell r="F179" t="str">
            <v>KR 18P 66A 66 S</v>
          </cell>
          <cell r="G179">
            <v>2553014008</v>
          </cell>
          <cell r="H179" t="str">
            <v>C</v>
          </cell>
          <cell r="I179">
            <v>41534923</v>
          </cell>
          <cell r="J179" t="str">
            <v>BARBARA ORTIZ RUEDA</v>
          </cell>
          <cell r="K179" t="str">
            <v>CIUDAD BOLIVAR - CABLE</v>
          </cell>
          <cell r="L179" t="str">
            <v>CABLE</v>
          </cell>
          <cell r="M179" t="str">
            <v>CIUDAD BOLIVAR</v>
          </cell>
          <cell r="N179" t="str">
            <v>LUCERO</v>
          </cell>
          <cell r="O179" t="str">
            <v>JUAN PABLO II</v>
          </cell>
          <cell r="P179" t="str">
            <v>JUAN PABLO II</v>
          </cell>
          <cell r="Q179" t="str">
            <v>No Propiedad Horizontal</v>
          </cell>
          <cell r="R179" t="str">
            <v>30-jul.-2019</v>
          </cell>
          <cell r="S179" t="str">
            <v>BARBARA ORTIZ DE RUEDA</v>
          </cell>
          <cell r="T179" t="str">
            <v>3112116949/ 3123449811</v>
          </cell>
          <cell r="V179" t="str">
            <v>Correo de voz</v>
          </cell>
        </row>
        <row r="180">
          <cell r="A180" t="str">
            <v>AAA0229YDEA</v>
          </cell>
          <cell r="B180" t="str">
            <v>MVCB_3983</v>
          </cell>
          <cell r="C180" t="str">
            <v>AAA0229YDEA</v>
          </cell>
          <cell r="D180" t="str">
            <v>050S40474785</v>
          </cell>
          <cell r="E180" t="str">
            <v>KR 18Q BIS B 66A 70 SUR</v>
          </cell>
          <cell r="F180" t="str">
            <v>SIN DIRECCION ANTERIOR</v>
          </cell>
          <cell r="G180">
            <v>2553014007</v>
          </cell>
          <cell r="H180" t="str">
            <v>C</v>
          </cell>
          <cell r="I180">
            <v>41732942</v>
          </cell>
          <cell r="J180" t="str">
            <v>ROSA MARIA RUEDA PEREZ</v>
          </cell>
          <cell r="K180" t="str">
            <v>CIUDAD BOLIVAR - CABLE</v>
          </cell>
          <cell r="L180" t="str">
            <v>CABLE</v>
          </cell>
          <cell r="M180" t="str">
            <v>CIUDAD BOLIVAR</v>
          </cell>
          <cell r="N180" t="str">
            <v>LUCERO</v>
          </cell>
          <cell r="O180" t="str">
            <v>JUAN PABLO II</v>
          </cell>
          <cell r="P180" t="str">
            <v>JUAN PABLO II</v>
          </cell>
          <cell r="Q180" t="str">
            <v>No Propiedad Horizontal</v>
          </cell>
          <cell r="R180" t="str">
            <v>30-jul.-2019</v>
          </cell>
          <cell r="S180" t="str">
            <v>MARTHA JANETH LANDAZABAL FLOREZ</v>
          </cell>
          <cell r="T180">
            <v>3125373299</v>
          </cell>
          <cell r="V180" t="str">
            <v>Informan que en ese numero telefónico no conocen a la señora Martha.</v>
          </cell>
        </row>
        <row r="181">
          <cell r="A181" t="str">
            <v>AAA0027NCUZ</v>
          </cell>
          <cell r="B181" t="str">
            <v>MVCB_3982</v>
          </cell>
          <cell r="C181" t="str">
            <v>AAA0027NCUZ</v>
          </cell>
          <cell r="D181" t="str">
            <v>050S40472877</v>
          </cell>
          <cell r="E181" t="str">
            <v>KR 18Q BIS B 66A 74 SUR</v>
          </cell>
          <cell r="F181" t="str">
            <v>KR 18P 66A 74 S</v>
          </cell>
          <cell r="G181">
            <v>2553014006</v>
          </cell>
          <cell r="H181" t="str">
            <v>C</v>
          </cell>
          <cell r="I181">
            <v>303016</v>
          </cell>
          <cell r="J181" t="str">
            <v>JOSE MARIA PEREZ MARTINEZ</v>
          </cell>
          <cell r="K181" t="str">
            <v>CIUDAD BOLIVAR - CABLE</v>
          </cell>
          <cell r="L181" t="str">
            <v>CABLE</v>
          </cell>
          <cell r="M181" t="str">
            <v>CIUDAD BOLIVAR</v>
          </cell>
          <cell r="N181" t="str">
            <v>LUCERO</v>
          </cell>
          <cell r="O181" t="str">
            <v>JUAN PABLO II</v>
          </cell>
          <cell r="P181" t="str">
            <v>JUAN PABLO II</v>
          </cell>
          <cell r="Q181" t="str">
            <v>No Propiedad Horizontal</v>
          </cell>
          <cell r="R181" t="str">
            <v>29-may.-2019</v>
          </cell>
          <cell r="S181" t="str">
            <v>JULIA DEL CARMEN CASTRO</v>
          </cell>
          <cell r="T181" t="str">
            <v>3209914031-3204422699</v>
          </cell>
          <cell r="U181" t="str">
            <v>SI</v>
          </cell>
          <cell r="V181" t="str">
            <v>Se encuentran ineresados, casa lote la parte de atras no es habitable.</v>
          </cell>
        </row>
        <row r="182">
          <cell r="A182" t="str">
            <v>AAA0027NCTO</v>
          </cell>
          <cell r="B182" t="str">
            <v>MVCB_3981</v>
          </cell>
          <cell r="C182" t="str">
            <v>AAA0027NCTO</v>
          </cell>
          <cell r="D182" t="str">
            <v>050S00000000</v>
          </cell>
          <cell r="E182" t="str">
            <v>KR 18Q BIS B 66A 78 SUR MJ</v>
          </cell>
          <cell r="F182" t="str">
            <v>KR 18P 66A 78 S</v>
          </cell>
          <cell r="G182">
            <v>2553014005</v>
          </cell>
          <cell r="H182" t="str">
            <v>C</v>
          </cell>
          <cell r="I182">
            <v>41635099</v>
          </cell>
          <cell r="J182" t="str">
            <v>MARIA TRANSITO OVALLE RUBIO</v>
          </cell>
          <cell r="K182" t="str">
            <v>CIUDAD BOLIVAR - CABLE</v>
          </cell>
          <cell r="L182" t="str">
            <v>CABLE</v>
          </cell>
          <cell r="M182" t="str">
            <v>CIUDAD BOLIVAR</v>
          </cell>
          <cell r="N182" t="str">
            <v>LUCERO</v>
          </cell>
          <cell r="O182" t="str">
            <v>JUAN PABLO II</v>
          </cell>
          <cell r="P182" t="str">
            <v>JUAN PABLO II</v>
          </cell>
          <cell r="Q182" t="str">
            <v>No Propiedad Horizontal</v>
          </cell>
          <cell r="R182" t="str">
            <v>29-may.-2019</v>
          </cell>
          <cell r="S182" t="str">
            <v>TRANSITO OVALLE RUBIO</v>
          </cell>
          <cell r="T182" t="str">
            <v>7619589-3133292254</v>
          </cell>
          <cell r="U182" t="str">
            <v>SI</v>
          </cell>
          <cell r="V182" t="str">
            <v>Si se encuentra interesada en el proceso.</v>
          </cell>
        </row>
        <row r="183">
          <cell r="A183" t="str">
            <v>AAA0027NBMR</v>
          </cell>
          <cell r="B183" t="str">
            <v>MVCB_3952</v>
          </cell>
          <cell r="C183" t="str">
            <v>AAA0027NBMR</v>
          </cell>
          <cell r="D183" t="str">
            <v>050S40517068</v>
          </cell>
          <cell r="E183" t="str">
            <v>KR 18R 66A 04 SUR</v>
          </cell>
          <cell r="F183" t="str">
            <v>KR 18Q 66A 04 S</v>
          </cell>
          <cell r="G183">
            <v>2553013027</v>
          </cell>
          <cell r="H183" t="str">
            <v>C</v>
          </cell>
          <cell r="I183">
            <v>51777919</v>
          </cell>
          <cell r="J183" t="str">
            <v>LYDA STELLA LOPEZ INCAPIE</v>
          </cell>
          <cell r="K183" t="str">
            <v>CIUDAD BOLIVAR - CABLE</v>
          </cell>
          <cell r="L183" t="str">
            <v>CABLE</v>
          </cell>
          <cell r="M183" t="str">
            <v>CIUDAD BOLIVAR</v>
          </cell>
          <cell r="N183" t="str">
            <v>LUCERO</v>
          </cell>
          <cell r="O183" t="str">
            <v>JUAN PABLO II</v>
          </cell>
          <cell r="P183" t="str">
            <v>JUAN PABLO II</v>
          </cell>
          <cell r="Q183" t="str">
            <v>No Propiedad Horizontal</v>
          </cell>
          <cell r="R183" t="str">
            <v>14-jun.-2019</v>
          </cell>
          <cell r="S183" t="str">
            <v>LIDA STELLA LOPEZ HINCAPIE</v>
          </cell>
          <cell r="T183" t="str">
            <v>3128647621/3219827327/7653934</v>
          </cell>
          <cell r="U183" t="str">
            <v>SI</v>
          </cell>
          <cell r="V183" t="str">
            <v>Se encuentran interesados en continuar el proceso.</v>
          </cell>
        </row>
        <row r="184">
          <cell r="A184" t="str">
            <v>AAA0027MYYN</v>
          </cell>
          <cell r="B184" t="str">
            <v>MVCB_3896</v>
          </cell>
          <cell r="C184" t="str">
            <v>AAA0027MYYN</v>
          </cell>
          <cell r="D184" t="str">
            <v>050S40463837</v>
          </cell>
          <cell r="E184" t="str">
            <v>KR 18R 66C 17 SUR</v>
          </cell>
          <cell r="F184" t="str">
            <v>KR 18Q 67 17 S</v>
          </cell>
          <cell r="G184">
            <v>2553010011</v>
          </cell>
          <cell r="H184" t="str">
            <v>C</v>
          </cell>
          <cell r="I184">
            <v>52831322</v>
          </cell>
          <cell r="J184" t="str">
            <v>MARIA ALEIDA CAÐON SILVA</v>
          </cell>
          <cell r="K184" t="str">
            <v>CIUDAD BOLIVAR - CABLE</v>
          </cell>
          <cell r="L184" t="str">
            <v>CABLE</v>
          </cell>
          <cell r="M184" t="str">
            <v>CIUDAD BOLIVAR</v>
          </cell>
          <cell r="N184" t="str">
            <v>LUCERO</v>
          </cell>
          <cell r="O184" t="str">
            <v>JUAN PABLO II</v>
          </cell>
          <cell r="P184" t="str">
            <v>JUAN PABLO II</v>
          </cell>
          <cell r="Q184" t="str">
            <v>No Propiedad Horizontal</v>
          </cell>
          <cell r="R184" t="str">
            <v>13-jun.-2019</v>
          </cell>
          <cell r="S184" t="str">
            <v>MARIA IRENE SILVA</v>
          </cell>
          <cell r="T184" t="str">
            <v>3104817153 - 3124256905</v>
          </cell>
          <cell r="V184" t="str">
            <v>Los dos numeros pasan a correo de voz.</v>
          </cell>
        </row>
        <row r="185">
          <cell r="A185" t="str">
            <v>AAA0027LMFT</v>
          </cell>
          <cell r="B185" t="str">
            <v>MVCB_3171</v>
          </cell>
          <cell r="C185" t="str">
            <v>AAA0027LMFT</v>
          </cell>
          <cell r="D185" t="str">
            <v>050S40463829</v>
          </cell>
          <cell r="E185" t="str">
            <v>KR 18R 69 75 SUR</v>
          </cell>
          <cell r="F185" t="str">
            <v>KR 18Q 69 75 S</v>
          </cell>
          <cell r="G185">
            <v>2552081042</v>
          </cell>
          <cell r="H185" t="str">
            <v>C</v>
          </cell>
          <cell r="I185">
            <v>52854533</v>
          </cell>
          <cell r="J185" t="str">
            <v>ANDREA MILENA CARDENAS AYALA</v>
          </cell>
          <cell r="K185" t="str">
            <v>CIUDAD BOLIVAR - CABLE</v>
          </cell>
          <cell r="L185" t="str">
            <v>CABLE</v>
          </cell>
          <cell r="M185" t="str">
            <v>CIUDAD BOLIVAR</v>
          </cell>
          <cell r="N185" t="str">
            <v>LUCERO</v>
          </cell>
          <cell r="O185" t="str">
            <v>JUAN PABLO II</v>
          </cell>
          <cell r="P185" t="str">
            <v>JUAN PABLO II</v>
          </cell>
          <cell r="Q185" t="str">
            <v>No Propiedad Horizontal</v>
          </cell>
          <cell r="R185" t="str">
            <v>8-ago.-2019</v>
          </cell>
          <cell r="S185" t="str">
            <v>ARCICIO ALFONSO FORERO</v>
          </cell>
          <cell r="T185" t="str">
            <v>3059464945-3202631073-3126615</v>
          </cell>
          <cell r="V185" t="str">
            <v>Volver a llamar</v>
          </cell>
        </row>
        <row r="186">
          <cell r="A186" t="str">
            <v>AAA0027OUNX</v>
          </cell>
          <cell r="B186" t="str">
            <v>MVCB_4811</v>
          </cell>
          <cell r="C186" t="str">
            <v>AAA0027OUNX</v>
          </cell>
          <cell r="D186" t="str">
            <v>050S40509390</v>
          </cell>
          <cell r="E186" t="str">
            <v>KR 18T 67C 22 SUR</v>
          </cell>
          <cell r="F186" t="str">
            <v>KR 18QBIS 67A 42 S</v>
          </cell>
          <cell r="G186">
            <v>2553062003</v>
          </cell>
          <cell r="H186" t="str">
            <v>C</v>
          </cell>
          <cell r="I186">
            <v>23729626</v>
          </cell>
          <cell r="J186" t="str">
            <v>YOLANDA CASTRO DE SANCHEZ</v>
          </cell>
          <cell r="K186" t="str">
            <v>CIUDAD BOLIVAR - CABLE</v>
          </cell>
          <cell r="L186" t="str">
            <v>CABLE</v>
          </cell>
          <cell r="M186" t="str">
            <v>CIUDAD BOLIVAR</v>
          </cell>
          <cell r="N186" t="str">
            <v>LUCERO</v>
          </cell>
          <cell r="O186" t="str">
            <v>JUAN PABLO II</v>
          </cell>
          <cell r="P186" t="str">
            <v>JUAN PABLO II</v>
          </cell>
          <cell r="Q186" t="str">
            <v>No Propiedad Horizontal</v>
          </cell>
          <cell r="R186" t="str">
            <v>7-may.-2019</v>
          </cell>
          <cell r="S186" t="str">
            <v>YOLANDA CASTRO DE SANCHEZ</v>
          </cell>
          <cell r="T186" t="str">
            <v>3132201470/316732894</v>
          </cell>
          <cell r="V186" t="str">
            <v>Correo de voz.</v>
          </cell>
        </row>
        <row r="187">
          <cell r="A187" t="str">
            <v>AAA0027MXSK</v>
          </cell>
          <cell r="B187" t="str">
            <v>MVCB_3874</v>
          </cell>
          <cell r="C187" t="str">
            <v>AAA0027MXSK</v>
          </cell>
          <cell r="D187" t="str">
            <v>050S40500084</v>
          </cell>
          <cell r="E187" t="str">
            <v>KR 18T BIS 66B 11 SUR</v>
          </cell>
          <cell r="F187" t="str">
            <v>KR 18R 67 11 S</v>
          </cell>
          <cell r="G187">
            <v>2553008023</v>
          </cell>
          <cell r="H187" t="str">
            <v>C</v>
          </cell>
          <cell r="I187">
            <v>20136625</v>
          </cell>
          <cell r="J187" t="str">
            <v>ANA BELEN GARZON VARGAS</v>
          </cell>
          <cell r="K187" t="str">
            <v>CIUDAD BOLIVAR - CABLE</v>
          </cell>
          <cell r="L187" t="str">
            <v>CABLE</v>
          </cell>
          <cell r="M187" t="str">
            <v>CIUDAD BOLIVAR</v>
          </cell>
          <cell r="N187" t="str">
            <v>LUCERO</v>
          </cell>
          <cell r="O187" t="str">
            <v>JUAN PABLO II</v>
          </cell>
          <cell r="P187" t="str">
            <v>JUAN PABLO II</v>
          </cell>
          <cell r="Q187" t="str">
            <v>No Propiedad Horizontal</v>
          </cell>
          <cell r="R187" t="str">
            <v>24-may.-2019</v>
          </cell>
          <cell r="S187" t="str">
            <v>ANA BELEN GARZON VARGAS</v>
          </cell>
          <cell r="T187" t="str">
            <v>3208356527-7664184</v>
          </cell>
          <cell r="V187" t="str">
            <v>Correo de voz y el fijo no se encuentra en uso.</v>
          </cell>
        </row>
        <row r="188">
          <cell r="A188" t="str">
            <v>AAA0027MXUZ</v>
          </cell>
          <cell r="B188" t="str">
            <v>MVCB_3876</v>
          </cell>
          <cell r="C188" t="str">
            <v>AAA0027MXUZ</v>
          </cell>
          <cell r="D188" t="str">
            <v>050S40509485</v>
          </cell>
          <cell r="E188" t="str">
            <v>KR 18T BIS 66B 23 SUR</v>
          </cell>
          <cell r="F188" t="str">
            <v>KR 18R 67 23 S</v>
          </cell>
          <cell r="G188">
            <v>2553008025</v>
          </cell>
          <cell r="H188" t="str">
            <v>C</v>
          </cell>
          <cell r="I188">
            <v>41599880</v>
          </cell>
          <cell r="J188" t="str">
            <v>MARIA CECILIA CUESTA MENDEZ</v>
          </cell>
          <cell r="K188" t="str">
            <v>CIUDAD BOLIVAR - CABLE</v>
          </cell>
          <cell r="L188" t="str">
            <v>CABLE</v>
          </cell>
          <cell r="M188" t="str">
            <v>CIUDAD BOLIVAR</v>
          </cell>
          <cell r="N188" t="str">
            <v>LUCERO</v>
          </cell>
          <cell r="O188" t="str">
            <v>JUAN PABLO II</v>
          </cell>
          <cell r="P188" t="str">
            <v>JUAN PABLO II</v>
          </cell>
          <cell r="Q188" t="str">
            <v>No Propiedad Horizontal</v>
          </cell>
          <cell r="R188" t="str">
            <v>14-jun.-2019</v>
          </cell>
          <cell r="S188" t="str">
            <v>HERNANDO CALDERON CIFUENTES</v>
          </cell>
          <cell r="T188" t="str">
            <v>3133239215-2177467</v>
          </cell>
          <cell r="V188" t="str">
            <v>Correo de voz y fijo no se encuentra en uso.</v>
          </cell>
        </row>
        <row r="189">
          <cell r="A189" t="str">
            <v>AAA0027MXWF</v>
          </cell>
          <cell r="B189" t="str">
            <v>MVCB_3877</v>
          </cell>
          <cell r="C189" t="str">
            <v>AAA0027MXWF</v>
          </cell>
          <cell r="D189" t="str">
            <v>050S40509428</v>
          </cell>
          <cell r="E189" t="str">
            <v>KR 18T BIS 66C 03 SUR</v>
          </cell>
          <cell r="F189" t="str">
            <v>KR 18R 67 29 S</v>
          </cell>
          <cell r="G189">
            <v>2553008026</v>
          </cell>
          <cell r="H189" t="str">
            <v>C</v>
          </cell>
          <cell r="I189">
            <v>39710469</v>
          </cell>
          <cell r="J189" t="str">
            <v>DOLORES ROMERO BELTRAN</v>
          </cell>
          <cell r="K189" t="str">
            <v>CIUDAD BOLIVAR - CABLE</v>
          </cell>
          <cell r="L189" t="str">
            <v>CABLE</v>
          </cell>
          <cell r="M189" t="str">
            <v>CIUDAD BOLIVAR</v>
          </cell>
          <cell r="N189" t="str">
            <v>LUCERO</v>
          </cell>
          <cell r="O189" t="str">
            <v>JUAN PABLO II</v>
          </cell>
          <cell r="P189" t="str">
            <v>JUAN PABLO II</v>
          </cell>
          <cell r="Q189" t="str">
            <v>No Propiedad Horizontal</v>
          </cell>
          <cell r="R189" t="str">
            <v>30-may.-2019</v>
          </cell>
          <cell r="S189" t="str">
            <v>DOLORES ROMERO BELTRAN</v>
          </cell>
          <cell r="T189" t="str">
            <v>3133148259-3214553134</v>
          </cell>
          <cell r="U189" t="str">
            <v>SI</v>
          </cell>
          <cell r="V189" t="str">
            <v>Está interesada en continuar con el proceso</v>
          </cell>
          <cell r="W189" t="str">
            <v>JOHANNA ALEXANDRA HERRERA SANCHEZ - Trabajadora Social</v>
          </cell>
        </row>
        <row r="190">
          <cell r="A190" t="str">
            <v>AAA0027MYRJ</v>
          </cell>
          <cell r="B190" t="str">
            <v>MVCB_3890</v>
          </cell>
          <cell r="C190" t="str">
            <v>AAA0027MYRJ</v>
          </cell>
          <cell r="D190" t="str">
            <v>050S00000000</v>
          </cell>
          <cell r="E190" t="str">
            <v>KR 18T BIS 66C 22 SUR MJ</v>
          </cell>
          <cell r="F190" t="str">
            <v>KR 18R 67 22 S</v>
          </cell>
          <cell r="G190">
            <v>2553010005</v>
          </cell>
          <cell r="H190" t="str">
            <v>C</v>
          </cell>
          <cell r="I190">
            <v>41746003</v>
          </cell>
          <cell r="J190" t="str">
            <v>LUZ MAYIBE CARDENAS</v>
          </cell>
          <cell r="K190" t="str">
            <v>CIUDAD BOLIVAR - CABLE</v>
          </cell>
          <cell r="L190" t="str">
            <v>CABLE</v>
          </cell>
          <cell r="M190" t="str">
            <v>CIUDAD BOLIVAR</v>
          </cell>
          <cell r="N190" t="str">
            <v>LUCERO</v>
          </cell>
          <cell r="O190" t="str">
            <v>JUAN PABLO II</v>
          </cell>
          <cell r="P190" t="str">
            <v>JUAN PABLO II</v>
          </cell>
          <cell r="Q190" t="str">
            <v>No Propiedad Horizontal</v>
          </cell>
          <cell r="R190" t="str">
            <v>30-may.-2019</v>
          </cell>
          <cell r="S190" t="str">
            <v>LUZ MAYIBE CARDENAS</v>
          </cell>
          <cell r="T190" t="str">
            <v>3115404531-3138861594-765323</v>
          </cell>
          <cell r="U190" t="str">
            <v>SI</v>
          </cell>
          <cell r="V190" t="str">
            <v>refiere que si está interesada en continuar en el proceso</v>
          </cell>
        </row>
        <row r="191">
          <cell r="A191" t="str">
            <v>AAA0027MXZM</v>
          </cell>
          <cell r="B191" t="str">
            <v>MVCB_3880</v>
          </cell>
          <cell r="C191" t="str">
            <v>AAA0027MXZM</v>
          </cell>
          <cell r="D191" t="str">
            <v>050S40462651</v>
          </cell>
          <cell r="E191" t="str">
            <v>KR 18T BIS 66C 27 SUR</v>
          </cell>
          <cell r="F191" t="str">
            <v>KR 18R 67 47 S</v>
          </cell>
          <cell r="G191">
            <v>2553008029</v>
          </cell>
          <cell r="H191" t="str">
            <v>C</v>
          </cell>
          <cell r="I191">
            <v>3113820</v>
          </cell>
          <cell r="J191" t="str">
            <v>FIDELIGNO RODRIGUEZ</v>
          </cell>
          <cell r="K191" t="str">
            <v>CIUDAD BOLIVAR - CABLE</v>
          </cell>
          <cell r="L191" t="str">
            <v>CABLE</v>
          </cell>
          <cell r="M191" t="str">
            <v>CIUDAD BOLIVAR</v>
          </cell>
          <cell r="N191" t="str">
            <v>LUCERO</v>
          </cell>
          <cell r="O191" t="str">
            <v>JUAN PABLO II</v>
          </cell>
          <cell r="P191" t="str">
            <v>JUAN PABLO II</v>
          </cell>
          <cell r="Q191" t="str">
            <v>No Propiedad Horizontal</v>
          </cell>
          <cell r="R191" t="str">
            <v>29-may.-2019</v>
          </cell>
          <cell r="S191" t="str">
            <v>FIDELIGNO RODRIGUEZ</v>
          </cell>
          <cell r="T191" t="str">
            <v>7652087-3212430489</v>
          </cell>
          <cell r="U191" t="str">
            <v>SI</v>
          </cell>
          <cell r="V191" t="str">
            <v>refiere que si está interesado en continuar con el proceso ya que no ha hecho nada en la vivienda</v>
          </cell>
        </row>
        <row r="192">
          <cell r="A192" t="str">
            <v>AAA0027MUTD</v>
          </cell>
          <cell r="B192" t="str">
            <v>MVCB_3831</v>
          </cell>
          <cell r="C192" t="str">
            <v>AAA0027MUTD</v>
          </cell>
          <cell r="D192" t="str">
            <v>050S00000000</v>
          </cell>
          <cell r="E192" t="str">
            <v>KR 18U 66B 47 SUR MJ</v>
          </cell>
          <cell r="F192" t="str">
            <v>KR 18T 67 47 S</v>
          </cell>
          <cell r="G192">
            <v>2553006028</v>
          </cell>
          <cell r="H192" t="str">
            <v>C</v>
          </cell>
          <cell r="I192">
            <v>39712384</v>
          </cell>
          <cell r="J192" t="str">
            <v>MARIA TERESA GUZMAN BONILLA</v>
          </cell>
          <cell r="K192" t="str">
            <v>CIUDAD BOLIVAR - CABLE</v>
          </cell>
          <cell r="L192" t="str">
            <v>CABLE</v>
          </cell>
          <cell r="M192" t="str">
            <v>CIUDAD BOLIVAR</v>
          </cell>
          <cell r="N192" t="str">
            <v>LUCERO</v>
          </cell>
          <cell r="O192" t="str">
            <v>JUAN PABLO II</v>
          </cell>
          <cell r="P192" t="str">
            <v>JUAN PABLO II</v>
          </cell>
          <cell r="Q192" t="str">
            <v>No Propiedad Horizontal</v>
          </cell>
          <cell r="R192" t="str">
            <v>24-may.-2019</v>
          </cell>
          <cell r="S192" t="str">
            <v>MARIA TERESA GUZMAN BONILLA</v>
          </cell>
          <cell r="T192" t="str">
            <v>7618443/3201330/3214437952</v>
          </cell>
          <cell r="U192" t="str">
            <v>SI</v>
          </cell>
          <cell r="V192" t="str">
            <v>refiere que si está interesada en continuar con el proceso</v>
          </cell>
        </row>
        <row r="193">
          <cell r="A193" t="str">
            <v>AAA0027MXEA</v>
          </cell>
          <cell r="B193" t="str">
            <v>MVCB_3863</v>
          </cell>
          <cell r="C193" t="str">
            <v>AAA0027MXEA</v>
          </cell>
          <cell r="D193" t="str">
            <v>050S40415412</v>
          </cell>
          <cell r="E193" t="str">
            <v>KR 18U 66B 58 SUR</v>
          </cell>
          <cell r="F193" t="str">
            <v>KR 18T 67 58 S</v>
          </cell>
          <cell r="G193">
            <v>2553008012</v>
          </cell>
          <cell r="H193" t="str">
            <v>C</v>
          </cell>
          <cell r="I193">
            <v>41335050</v>
          </cell>
          <cell r="J193" t="str">
            <v>ISABEL SIACHOQUE MEJIA</v>
          </cell>
          <cell r="K193" t="str">
            <v>CIUDAD BOLIVAR - CABLE</v>
          </cell>
          <cell r="L193" t="str">
            <v>CABLE</v>
          </cell>
          <cell r="M193" t="str">
            <v>CIUDAD BOLIVAR</v>
          </cell>
          <cell r="N193" t="str">
            <v>LUCERO</v>
          </cell>
          <cell r="O193" t="str">
            <v>JUAN PABLO II</v>
          </cell>
          <cell r="P193" t="str">
            <v>JUAN PABLO II</v>
          </cell>
          <cell r="Q193" t="str">
            <v>No Propiedad Horizontal</v>
          </cell>
          <cell r="R193" t="str">
            <v>29-may.-2019</v>
          </cell>
          <cell r="S193" t="str">
            <v>FABIO RODRIGUEZ TOQUICA</v>
          </cell>
          <cell r="T193" t="str">
            <v>3006294975-3133101285</v>
          </cell>
          <cell r="U193" t="str">
            <v>SI</v>
          </cell>
          <cell r="V193" t="str">
            <v>refiere que si está interesada en continuar con el proceso</v>
          </cell>
        </row>
        <row r="194">
          <cell r="A194" t="str">
            <v>AAA0027MROE</v>
          </cell>
          <cell r="B194" t="str">
            <v>MVCB_3761</v>
          </cell>
          <cell r="C194" t="str">
            <v>AAA0027MROE</v>
          </cell>
          <cell r="D194" t="str">
            <v>050S40428149</v>
          </cell>
          <cell r="E194" t="str">
            <v>KR 18V 66B 69 SUR</v>
          </cell>
          <cell r="F194" t="str">
            <v>KR 18U 67 69 S</v>
          </cell>
          <cell r="G194">
            <v>2553003012</v>
          </cell>
          <cell r="H194" t="str">
            <v>C</v>
          </cell>
          <cell r="I194">
            <v>24725340</v>
          </cell>
          <cell r="J194" t="str">
            <v>MELIDA DUQUE DE CASTANO</v>
          </cell>
          <cell r="K194" t="str">
            <v>CIUDAD BOLIVAR - CABLE</v>
          </cell>
          <cell r="L194" t="str">
            <v>CABLE</v>
          </cell>
          <cell r="M194" t="str">
            <v>CIUDAD BOLIVAR</v>
          </cell>
          <cell r="N194" t="str">
            <v>LUCERO</v>
          </cell>
          <cell r="O194" t="str">
            <v>JUAN PABLO II</v>
          </cell>
          <cell r="P194" t="str">
            <v>JUAN PABLO II</v>
          </cell>
          <cell r="Q194" t="str">
            <v>No Propiedad Horizontal</v>
          </cell>
          <cell r="R194" t="str">
            <v>29-may.-2019</v>
          </cell>
          <cell r="S194" t="str">
            <v>MELIDA DUQUE DE CASTAÑO</v>
          </cell>
          <cell r="T194" t="str">
            <v>3115735322/3105754229</v>
          </cell>
          <cell r="U194" t="str">
            <v>SI</v>
          </cell>
          <cell r="V194" t="str">
            <v>refiere que si está interesada en continuar con el proceso</v>
          </cell>
        </row>
        <row r="195">
          <cell r="A195" t="str">
            <v>AAA0027MPSK</v>
          </cell>
          <cell r="B195" t="str">
            <v>MVCB_3742</v>
          </cell>
          <cell r="C195" t="str">
            <v>AAA0027MPSK</v>
          </cell>
          <cell r="D195" t="str">
            <v>050S40400421</v>
          </cell>
          <cell r="E195" t="str">
            <v>KR 18V BIS 66B 11 SUR</v>
          </cell>
          <cell r="F195" t="str">
            <v>KR 18V 67 11 S</v>
          </cell>
          <cell r="G195">
            <v>2553002030</v>
          </cell>
          <cell r="H195" t="str">
            <v>C</v>
          </cell>
          <cell r="I195">
            <v>14191718</v>
          </cell>
          <cell r="J195" t="str">
            <v>JAIDER JULIAN CARDOZO ARIZA</v>
          </cell>
          <cell r="K195" t="str">
            <v>CIUDAD BOLIVAR - CABLE</v>
          </cell>
          <cell r="L195" t="str">
            <v>CABLE</v>
          </cell>
          <cell r="M195" t="str">
            <v>CIUDAD BOLIVAR</v>
          </cell>
          <cell r="N195" t="str">
            <v>LUCERO</v>
          </cell>
          <cell r="O195" t="str">
            <v>JUAN PABLO II</v>
          </cell>
          <cell r="P195" t="str">
            <v>JUAN PABLO II</v>
          </cell>
          <cell r="Q195" t="str">
            <v>No Propiedad Horizontal</v>
          </cell>
          <cell r="R195" t="str">
            <v>6-may.-2019</v>
          </cell>
          <cell r="S195" t="str">
            <v>ANGELY LUGO GIRALDO</v>
          </cell>
          <cell r="T195">
            <v>3156870281</v>
          </cell>
          <cell r="U195" t="str">
            <v>SI</v>
          </cell>
          <cell r="V195" t="str">
            <v>refiere que si está interesado en continuar con el proceso</v>
          </cell>
        </row>
        <row r="196">
          <cell r="A196" t="str">
            <v>AAA0027MPWF</v>
          </cell>
          <cell r="B196" t="str">
            <v>MVCB_3745</v>
          </cell>
          <cell r="C196" t="str">
            <v>AAA0027MPWF</v>
          </cell>
          <cell r="D196" t="str">
            <v>050S40509426</v>
          </cell>
          <cell r="E196" t="str">
            <v>KR 18V BIS 66B 29 SUR</v>
          </cell>
          <cell r="F196" t="str">
            <v>KR 18V 67 29 S</v>
          </cell>
          <cell r="G196">
            <v>2553002033</v>
          </cell>
          <cell r="H196" t="str">
            <v>C</v>
          </cell>
          <cell r="I196">
            <v>52089212</v>
          </cell>
          <cell r="J196" t="str">
            <v>BLANCA NELLY GOMEZ ROJAS</v>
          </cell>
          <cell r="K196" t="str">
            <v>CIUDAD BOLIVAR - CABLE</v>
          </cell>
          <cell r="L196" t="str">
            <v>CABLE</v>
          </cell>
          <cell r="M196" t="str">
            <v>CIUDAD BOLIVAR</v>
          </cell>
          <cell r="N196" t="str">
            <v>LUCERO</v>
          </cell>
          <cell r="O196" t="str">
            <v>JUAN PABLO II</v>
          </cell>
          <cell r="P196" t="str">
            <v>JUAN PABLO II</v>
          </cell>
          <cell r="Q196" t="str">
            <v>No Propiedad Horizontal</v>
          </cell>
          <cell r="R196" t="str">
            <v>9-jul.-2019</v>
          </cell>
          <cell r="S196" t="str">
            <v>GIBER RACINES ARAGON</v>
          </cell>
          <cell r="T196" t="str">
            <v>3125494080-7138666</v>
          </cell>
          <cell r="U196" t="str">
            <v>SI</v>
          </cell>
          <cell r="V196" t="str">
            <v>refiere que si está interesada en continuar con el proceso</v>
          </cell>
        </row>
        <row r="197">
          <cell r="A197" t="str">
            <v>AAA0027MSDE</v>
          </cell>
          <cell r="B197" t="str">
            <v>MVCB_3773</v>
          </cell>
          <cell r="C197" t="str">
            <v>AAA0027MSDE</v>
          </cell>
          <cell r="D197" t="str">
            <v>050S40416625</v>
          </cell>
          <cell r="E197" t="str">
            <v>KR 18V BIS 66B 30 SUR</v>
          </cell>
          <cell r="F197" t="str">
            <v>KR 18V 67 30 S</v>
          </cell>
          <cell r="G197">
            <v>2553003025</v>
          </cell>
          <cell r="H197" t="str">
            <v>C</v>
          </cell>
          <cell r="I197">
            <v>19207565</v>
          </cell>
          <cell r="J197" t="str">
            <v>JOSE ANTONIO CANON MONROY</v>
          </cell>
          <cell r="K197" t="str">
            <v>CIUDAD BOLIVAR - CABLE</v>
          </cell>
          <cell r="L197" t="str">
            <v>CABLE</v>
          </cell>
          <cell r="M197" t="str">
            <v>CIUDAD BOLIVAR</v>
          </cell>
          <cell r="N197" t="str">
            <v>LUCERO</v>
          </cell>
          <cell r="O197" t="str">
            <v>JUAN PABLO II</v>
          </cell>
          <cell r="P197" t="str">
            <v>JUAN PABLO II</v>
          </cell>
          <cell r="Q197" t="str">
            <v>No Propiedad Horizontal</v>
          </cell>
          <cell r="R197" t="str">
            <v>30-may.-2019</v>
          </cell>
          <cell r="S197" t="str">
            <v>MARIA NELLY TORRES RODRIGUEZ</v>
          </cell>
          <cell r="T197" t="str">
            <v>3222550958-7904255</v>
          </cell>
          <cell r="U197" t="str">
            <v>SI</v>
          </cell>
          <cell r="V197" t="str">
            <v>refiere que si está interesado en continuar con el proceso</v>
          </cell>
        </row>
        <row r="198">
          <cell r="A198" t="str">
            <v>AAA0027MSCN</v>
          </cell>
          <cell r="B198" t="str">
            <v>MVCB_3772</v>
          </cell>
          <cell r="C198" t="str">
            <v>AAA0027MSCN</v>
          </cell>
          <cell r="D198" t="str">
            <v>050S40415403</v>
          </cell>
          <cell r="E198" t="str">
            <v>KR 18V BIS 66B 36 SUR</v>
          </cell>
          <cell r="F198" t="str">
            <v>KR 18V 67 36 S</v>
          </cell>
          <cell r="G198">
            <v>2553003024</v>
          </cell>
          <cell r="H198" t="str">
            <v>C</v>
          </cell>
          <cell r="I198">
            <v>35895415</v>
          </cell>
          <cell r="J198" t="str">
            <v>LUCELLY CORDOBA MARTINEZ</v>
          </cell>
          <cell r="K198" t="str">
            <v>CIUDAD BOLIVAR - CABLE</v>
          </cell>
          <cell r="L198" t="str">
            <v>CABLE</v>
          </cell>
          <cell r="M198" t="str">
            <v>CIUDAD BOLIVAR</v>
          </cell>
          <cell r="N198" t="str">
            <v>LUCERO</v>
          </cell>
          <cell r="O198" t="str">
            <v>JUAN PABLO II</v>
          </cell>
          <cell r="P198" t="str">
            <v>JUAN PABLO II</v>
          </cell>
          <cell r="Q198" t="str">
            <v>No Propiedad Horizontal</v>
          </cell>
          <cell r="R198" t="str">
            <v>24-may.-2019</v>
          </cell>
          <cell r="S198" t="str">
            <v>FRANCISCO CORDOBA BERRIO</v>
          </cell>
          <cell r="T198" t="str">
            <v>311 899 8044 - 305 821 1606 - 308 5618</v>
          </cell>
          <cell r="U198" t="str">
            <v>SI</v>
          </cell>
          <cell r="V198" t="str">
            <v>refiere que si está interesado en continuar con el proceso</v>
          </cell>
        </row>
        <row r="199">
          <cell r="A199" t="str">
            <v>AAA0027MOBS</v>
          </cell>
          <cell r="B199" t="str">
            <v>MVCB_3706</v>
          </cell>
          <cell r="C199" t="str">
            <v>AAA0027MOBS</v>
          </cell>
          <cell r="D199" t="str">
            <v>050S40474101</v>
          </cell>
          <cell r="E199" t="str">
            <v>KR 18V BIS 66C 11 SUR</v>
          </cell>
          <cell r="F199" t="str">
            <v>KR 18V 67A 11 S</v>
          </cell>
          <cell r="G199">
            <v>2553001014</v>
          </cell>
          <cell r="H199" t="str">
            <v>C</v>
          </cell>
          <cell r="I199">
            <v>52037928</v>
          </cell>
          <cell r="J199" t="str">
            <v>MARISOL VARGAS RAMIREZ</v>
          </cell>
          <cell r="K199" t="str">
            <v>CIUDAD BOLIVAR - CABLE</v>
          </cell>
          <cell r="L199" t="str">
            <v>CABLE</v>
          </cell>
          <cell r="M199" t="str">
            <v>CIUDAD BOLIVAR</v>
          </cell>
          <cell r="N199" t="str">
            <v>LUCERO</v>
          </cell>
          <cell r="O199" t="str">
            <v>JUAN PABLO II</v>
          </cell>
          <cell r="P199" t="str">
            <v>JUAN PABLO II</v>
          </cell>
          <cell r="Q199" t="str">
            <v>No Propiedad Horizontal</v>
          </cell>
          <cell r="R199" t="str">
            <v>29-may.-2019</v>
          </cell>
          <cell r="S199" t="str">
            <v>MARISOL VARGAS RAMIREZ</v>
          </cell>
          <cell r="T199" t="str">
            <v>3213739270/3656087</v>
          </cell>
          <cell r="U199" t="str">
            <v>SI</v>
          </cell>
          <cell r="V199" t="str">
            <v>refiere que si está interesada en continuar con el proceso</v>
          </cell>
        </row>
        <row r="200">
          <cell r="A200" t="str">
            <v>AAA0027MOFZ</v>
          </cell>
          <cell r="B200" t="str">
            <v>MVCB_3710</v>
          </cell>
          <cell r="C200" t="str">
            <v>AAA0027MOFZ</v>
          </cell>
          <cell r="D200" t="str">
            <v>050S40424983</v>
          </cell>
          <cell r="E200" t="str">
            <v>KR 18V BIS 67C 07 SUR</v>
          </cell>
          <cell r="F200" t="str">
            <v>KR 18V 67A 35 S</v>
          </cell>
          <cell r="G200">
            <v>2553001018</v>
          </cell>
          <cell r="H200" t="str">
            <v>C</v>
          </cell>
          <cell r="I200">
            <v>17018103</v>
          </cell>
          <cell r="J200" t="str">
            <v>JORGE EDUARDO MORENO</v>
          </cell>
          <cell r="K200" t="str">
            <v>CIUDAD BOLIVAR - CABLE</v>
          </cell>
          <cell r="L200" t="str">
            <v>CABLE</v>
          </cell>
          <cell r="M200" t="str">
            <v>CIUDAD BOLIVAR</v>
          </cell>
          <cell r="N200" t="str">
            <v>LUCERO</v>
          </cell>
          <cell r="O200" t="str">
            <v>JUAN PABLO II</v>
          </cell>
          <cell r="P200" t="str">
            <v>JUAN PABLO II</v>
          </cell>
          <cell r="Q200" t="str">
            <v>No Propiedad Horizontal</v>
          </cell>
          <cell r="R200" t="str">
            <v>29-may.-2019</v>
          </cell>
          <cell r="S200" t="str">
            <v>JORGE EDUARDO MORENO</v>
          </cell>
          <cell r="T200">
            <v>3112153850</v>
          </cell>
          <cell r="U200" t="str">
            <v>NO</v>
          </cell>
          <cell r="V200" t="str">
            <v>teléfono se encuentra apagado</v>
          </cell>
        </row>
        <row r="201">
          <cell r="A201" t="str">
            <v>AAA0027HYCX</v>
          </cell>
          <cell r="B201" t="str">
            <v>MVCB_2277</v>
          </cell>
          <cell r="C201" t="str">
            <v>AAA0027HYCX</v>
          </cell>
          <cell r="D201" t="str">
            <v>050S40416639</v>
          </cell>
          <cell r="E201" t="str">
            <v>KR 18V BIS 68 38 SUR</v>
          </cell>
          <cell r="F201" t="str">
            <v>KR 18V 68 38 S</v>
          </cell>
          <cell r="G201">
            <v>2552015009</v>
          </cell>
          <cell r="H201" t="str">
            <v>C</v>
          </cell>
          <cell r="I201">
            <v>3011591</v>
          </cell>
          <cell r="J201" t="str">
            <v>PABLO EMILIO PRIETO AREVALO</v>
          </cell>
          <cell r="K201" t="str">
            <v>CIUDAD BOLIVAR - CABLE</v>
          </cell>
          <cell r="L201" t="str">
            <v>CABLE</v>
          </cell>
          <cell r="M201" t="str">
            <v>CIUDAD BOLIVAR</v>
          </cell>
          <cell r="N201" t="str">
            <v>LUCERO</v>
          </cell>
          <cell r="O201" t="str">
            <v>JUAN PABLO II</v>
          </cell>
          <cell r="P201" t="str">
            <v>JUAN PABLO II</v>
          </cell>
          <cell r="Q201" t="str">
            <v>No Propiedad Horizontal</v>
          </cell>
          <cell r="R201" t="str">
            <v>10-jun.-2019</v>
          </cell>
          <cell r="S201" t="str">
            <v>CARMENZA FLOREZ GALBAN</v>
          </cell>
          <cell r="T201" t="str">
            <v>3184021285-6214197</v>
          </cell>
          <cell r="U201" t="str">
            <v>SI</v>
          </cell>
          <cell r="V201" t="str">
            <v>refiere que si está interesado en continuar con el proceso y brinda un nuevo número de teléfono 3172322888</v>
          </cell>
        </row>
        <row r="202">
          <cell r="A202" t="str">
            <v>AAA0027HXEP</v>
          </cell>
          <cell r="B202" t="str">
            <v>MVCB_2257</v>
          </cell>
          <cell r="C202" t="str">
            <v>AAA0027HXEP</v>
          </cell>
          <cell r="D202" t="str">
            <v>050S40463811</v>
          </cell>
          <cell r="E202" t="str">
            <v>KR 18V BIS 68A 12 SUR</v>
          </cell>
          <cell r="F202" t="str">
            <v>KR 18V 68A 12 S</v>
          </cell>
          <cell r="G202">
            <v>2552014007</v>
          </cell>
          <cell r="H202" t="str">
            <v>C</v>
          </cell>
          <cell r="I202">
            <v>60436481</v>
          </cell>
          <cell r="J202" t="str">
            <v>ROSA RIVERA CONTRERAS</v>
          </cell>
          <cell r="K202" t="str">
            <v>CIUDAD BOLIVAR - CABLE</v>
          </cell>
          <cell r="L202" t="str">
            <v>CABLE</v>
          </cell>
          <cell r="M202" t="str">
            <v>CIUDAD BOLIVAR</v>
          </cell>
          <cell r="N202" t="str">
            <v>LUCERO</v>
          </cell>
          <cell r="O202" t="str">
            <v>JUAN PABLO II</v>
          </cell>
          <cell r="P202" t="str">
            <v>JUAN PABLO II</v>
          </cell>
          <cell r="Q202" t="str">
            <v>No Propiedad Horizontal</v>
          </cell>
          <cell r="R202" t="str">
            <v>10-jun.-2019</v>
          </cell>
          <cell r="S202" t="str">
            <v>ROSA EDILIA RIVERA CONTRERAS</v>
          </cell>
          <cell r="T202" t="str">
            <v>7657005-3232337353</v>
          </cell>
          <cell r="U202" t="str">
            <v>SI</v>
          </cell>
          <cell r="V202" t="str">
            <v>refiere que si está interesada en continuar con el proceso</v>
          </cell>
        </row>
        <row r="203">
          <cell r="A203" t="str">
            <v>AAA0027HWZM</v>
          </cell>
          <cell r="B203" t="str">
            <v>MVCB_2252</v>
          </cell>
          <cell r="C203" t="str">
            <v>AAA0027HWZM</v>
          </cell>
          <cell r="D203" t="str">
            <v>050S00000000</v>
          </cell>
          <cell r="E203" t="str">
            <v>KR 18V BIS 68A 42 SUR</v>
          </cell>
          <cell r="F203" t="str">
            <v>KR 18V 68A 42 S</v>
          </cell>
          <cell r="G203">
            <v>2552014002</v>
          </cell>
          <cell r="H203" t="str">
            <v>C</v>
          </cell>
          <cell r="I203">
            <v>24015711</v>
          </cell>
          <cell r="J203" t="str">
            <v>ABIGAIL PARDO DE GIL</v>
          </cell>
          <cell r="K203" t="str">
            <v>CIUDAD BOLIVAR - CABLE</v>
          </cell>
          <cell r="L203" t="str">
            <v>CABLE</v>
          </cell>
          <cell r="M203" t="str">
            <v>CIUDAD BOLIVAR</v>
          </cell>
          <cell r="N203" t="str">
            <v>LUCERO</v>
          </cell>
          <cell r="O203" t="str">
            <v>JUAN PABLO II</v>
          </cell>
          <cell r="P203" t="str">
            <v>JUAN PABLO II</v>
          </cell>
          <cell r="Q203" t="str">
            <v>No Propiedad Horizontal</v>
          </cell>
          <cell r="R203" t="str">
            <v>21-may.-2019</v>
          </cell>
          <cell r="S203" t="str">
            <v>CAMPO ELIAS GIL LOPEZ</v>
          </cell>
          <cell r="T203" t="str">
            <v>3222028276-3232210336</v>
          </cell>
          <cell r="U203" t="str">
            <v>SI</v>
          </cell>
          <cell r="V203" t="str">
            <v>refiere que si está interesado en continuar con el proceso y aporta otro número de contacto 3176645574</v>
          </cell>
        </row>
        <row r="204">
          <cell r="A204" t="str">
            <v>AAA0027MOTD</v>
          </cell>
          <cell r="B204" t="str">
            <v>MVCB_3721</v>
          </cell>
          <cell r="C204" t="str">
            <v>AAA0027MOTD</v>
          </cell>
          <cell r="D204" t="str">
            <v>050S00000000</v>
          </cell>
          <cell r="E204" t="str">
            <v>KR 18W 66A 32 SUR MJ</v>
          </cell>
          <cell r="F204" t="str">
            <v>KR 18W 67 12 S</v>
          </cell>
          <cell r="G204">
            <v>2553002009</v>
          </cell>
          <cell r="H204" t="str">
            <v>C</v>
          </cell>
          <cell r="I204">
            <v>79263989</v>
          </cell>
          <cell r="J204" t="str">
            <v>JOSE REINALDO VEGA AFRICANO</v>
          </cell>
          <cell r="K204" t="str">
            <v>CIUDAD BOLIVAR - CABLE</v>
          </cell>
          <cell r="L204" t="str">
            <v>CABLE</v>
          </cell>
          <cell r="M204" t="str">
            <v>CIUDAD BOLIVAR</v>
          </cell>
          <cell r="N204" t="str">
            <v>LUCERO</v>
          </cell>
          <cell r="O204" t="str">
            <v>JUAN PABLO II</v>
          </cell>
          <cell r="P204" t="str">
            <v>JUAN PABLO II</v>
          </cell>
          <cell r="Q204" t="str">
            <v>No Propiedad Horizontal</v>
          </cell>
          <cell r="R204" t="str">
            <v>10-jun.-2019</v>
          </cell>
          <cell r="S204" t="str">
            <v>ANA LUCIA VEGA AFRICANO</v>
          </cell>
          <cell r="T204" t="str">
            <v>3125760442/ 312319911</v>
          </cell>
          <cell r="U204" t="str">
            <v>SI</v>
          </cell>
          <cell r="V204" t="str">
            <v>refiere que si está interesada en continuar con el proceso</v>
          </cell>
        </row>
        <row r="205">
          <cell r="A205" t="str">
            <v>AAA0027MNSK</v>
          </cell>
          <cell r="B205" t="str">
            <v>MVCB_3698</v>
          </cell>
          <cell r="C205" t="str">
            <v>AAA0027MNSK</v>
          </cell>
          <cell r="D205" t="str">
            <v>050S00000000</v>
          </cell>
          <cell r="E205" t="str">
            <v>KR 18W 66C 40 SUR MJ</v>
          </cell>
          <cell r="F205" t="str">
            <v>KR 18W 67A 40 S</v>
          </cell>
          <cell r="G205">
            <v>2553001006</v>
          </cell>
          <cell r="H205" t="str">
            <v>C</v>
          </cell>
          <cell r="I205">
            <v>19354050</v>
          </cell>
          <cell r="J205" t="str">
            <v>ALVARO ALFONSO SIERRA</v>
          </cell>
          <cell r="K205" t="str">
            <v>CIUDAD BOLIVAR - CABLE</v>
          </cell>
          <cell r="L205" t="str">
            <v>CABLE</v>
          </cell>
          <cell r="M205" t="str">
            <v>CIUDAD BOLIVAR</v>
          </cell>
          <cell r="N205" t="str">
            <v>LUCERO</v>
          </cell>
          <cell r="O205" t="str">
            <v>JUAN PABLO II</v>
          </cell>
          <cell r="P205" t="str">
            <v>JUAN PABLO II</v>
          </cell>
          <cell r="Q205" t="str">
            <v>No Propiedad Horizontal</v>
          </cell>
          <cell r="R205" t="str">
            <v>22-may.-2019</v>
          </cell>
          <cell r="S205" t="str">
            <v>MYRIAM YOLANDA NIÑO BENITEZ</v>
          </cell>
          <cell r="T205" t="str">
            <v>3192414251 - 3105547095</v>
          </cell>
          <cell r="U205" t="str">
            <v>SI</v>
          </cell>
          <cell r="V205" t="str">
            <v>refiere que si está interesada en continuar con el proceso</v>
          </cell>
        </row>
        <row r="206">
          <cell r="A206" t="str">
            <v>AAA0027LBPA</v>
          </cell>
          <cell r="B206" t="str">
            <v>MVCB_2971</v>
          </cell>
          <cell r="C206" t="str">
            <v>AAA0027LBPA</v>
          </cell>
          <cell r="D206" t="str">
            <v>050S00000000</v>
          </cell>
          <cell r="E206" t="str">
            <v>TV 18M BIS B 69A 53 SUR</v>
          </cell>
          <cell r="F206" t="str">
            <v>TV 18G 69C 53 S</v>
          </cell>
          <cell r="G206">
            <v>2552073013</v>
          </cell>
          <cell r="H206" t="str">
            <v>C</v>
          </cell>
          <cell r="I206">
            <v>51825176</v>
          </cell>
          <cell r="J206" t="str">
            <v>LUZ PATRICIA MORALES</v>
          </cell>
          <cell r="K206" t="str">
            <v>CIUDAD BOLIVAR - CABLE</v>
          </cell>
          <cell r="L206" t="str">
            <v>CABLE</v>
          </cell>
          <cell r="M206" t="str">
            <v>CIUDAD BOLIVAR</v>
          </cell>
          <cell r="N206" t="str">
            <v>LUCERO</v>
          </cell>
          <cell r="O206" t="str">
            <v>JUAN PABLO II</v>
          </cell>
          <cell r="P206" t="str">
            <v>JUAN PABLO II</v>
          </cell>
          <cell r="Q206" t="str">
            <v>No Propiedad Horizontal</v>
          </cell>
          <cell r="R206" t="str">
            <v>6-may.-2019</v>
          </cell>
          <cell r="S206" t="str">
            <v>LUZ PATRICIA MORALES</v>
          </cell>
          <cell r="T206" t="str">
            <v>3204108994/3175289164</v>
          </cell>
          <cell r="U206" t="str">
            <v>SI</v>
          </cell>
          <cell r="V206" t="str">
            <v>MUY CONTENTA CON LA NOTICIA. FELIZ QUE PUEDA CONTINUAR CON EL PROCESO. NO LE HAN HECHO ARREGLOS ADICIONALES</v>
          </cell>
          <cell r="W206" t="str">
            <v>DAVID ARREAZA MORENO - Historiador</v>
          </cell>
        </row>
        <row r="207">
          <cell r="A207" t="str">
            <v>AAA0027LBRJ</v>
          </cell>
          <cell r="B207" t="str">
            <v>MVCB_2972</v>
          </cell>
          <cell r="C207" t="str">
            <v>AAA0027LBRJ</v>
          </cell>
          <cell r="D207" t="str">
            <v>050S40463819</v>
          </cell>
          <cell r="E207" t="str">
            <v>TV 18M BIS B 69A 57 SUR</v>
          </cell>
          <cell r="F207" t="str">
            <v>TV 18G 69C 57 S</v>
          </cell>
          <cell r="G207">
            <v>2552073014</v>
          </cell>
          <cell r="H207" t="str">
            <v>C</v>
          </cell>
          <cell r="I207">
            <v>80047832</v>
          </cell>
          <cell r="J207" t="str">
            <v>ALEXANDER DIAZ GALICIA</v>
          </cell>
          <cell r="K207" t="str">
            <v>CIUDAD BOLIVAR - CABLE</v>
          </cell>
          <cell r="L207" t="str">
            <v>CABLE</v>
          </cell>
          <cell r="M207" t="str">
            <v>CIUDAD BOLIVAR</v>
          </cell>
          <cell r="N207" t="str">
            <v>LUCERO</v>
          </cell>
          <cell r="O207" t="str">
            <v>JUAN PABLO II</v>
          </cell>
          <cell r="P207" t="str">
            <v>JUAN PABLO II</v>
          </cell>
          <cell r="Q207" t="str">
            <v>No Propiedad Horizontal</v>
          </cell>
          <cell r="R207" t="str">
            <v>6-may.-2019</v>
          </cell>
          <cell r="S207" t="str">
            <v>LUZ DARY ROBAYO RAMIREZ</v>
          </cell>
          <cell r="T207" t="str">
            <v>3223297462/3123282488</v>
          </cell>
          <cell r="U207" t="str">
            <v>SI</v>
          </cell>
          <cell r="V207" t="str">
            <v>INTERESADOS Y DESEAN MOSTRAR CUALES SON LOS ARREGLOS QUE NECESITAN.</v>
          </cell>
        </row>
        <row r="208">
          <cell r="A208" t="str">
            <v>AAA0261SWWW</v>
          </cell>
          <cell r="B208" t="str">
            <v>MVCB_2973</v>
          </cell>
          <cell r="C208" t="str">
            <v>AAA0261SWWW</v>
          </cell>
          <cell r="D208" t="str">
            <v>050S40525503</v>
          </cell>
          <cell r="E208" t="str">
            <v>TV 18M BIS B 69A 61 SUR</v>
          </cell>
          <cell r="F208" t="str">
            <v>SIN DIRECCION ANTERIOR</v>
          </cell>
          <cell r="G208">
            <v>2552073015</v>
          </cell>
          <cell r="H208" t="str">
            <v>C</v>
          </cell>
          <cell r="I208">
            <v>51562473</v>
          </cell>
          <cell r="J208" t="str">
            <v>LUZ MARINA CASTILLO ANGEL</v>
          </cell>
          <cell r="K208" t="str">
            <v>CIUDAD BOLIVAR - CABLE</v>
          </cell>
          <cell r="L208" t="str">
            <v>CABLE</v>
          </cell>
          <cell r="M208" t="str">
            <v>CIUDAD BOLIVAR</v>
          </cell>
          <cell r="N208" t="str">
            <v>LUCERO</v>
          </cell>
          <cell r="O208" t="str">
            <v>JUAN PABLO II</v>
          </cell>
          <cell r="P208" t="str">
            <v>JUAN PABLO II</v>
          </cell>
          <cell r="Q208" t="str">
            <v>No Propiedad Horizontal</v>
          </cell>
          <cell r="R208" t="str">
            <v>6-may.-2019</v>
          </cell>
          <cell r="S208" t="str">
            <v>LUZ MARINA CASTILLO ANGEL</v>
          </cell>
          <cell r="T208" t="str">
            <v>5688269/3138501759</v>
          </cell>
          <cell r="U208" t="str">
            <v>SI</v>
          </cell>
          <cell r="V208" t="str">
            <v>CUMPLE AÑOS PROXIMAMENTE Y RECIBE ESTA NOTICIA COMO UN REGALO ANTICIPADO</v>
          </cell>
        </row>
        <row r="209">
          <cell r="A209" t="str">
            <v>AAA0027LBWW</v>
          </cell>
          <cell r="B209" t="str">
            <v>MVCB_2976</v>
          </cell>
          <cell r="C209" t="str">
            <v>AAA0027LBWW</v>
          </cell>
          <cell r="D209" t="str">
            <v>050S40425069</v>
          </cell>
          <cell r="E209" t="str">
            <v>TV 18M BIS B 69A 73 SUR</v>
          </cell>
          <cell r="F209" t="str">
            <v>TV 18G 69C 73 S</v>
          </cell>
          <cell r="G209">
            <v>2552073018</v>
          </cell>
          <cell r="H209" t="str">
            <v>C</v>
          </cell>
          <cell r="I209">
            <v>52817507</v>
          </cell>
          <cell r="J209" t="str">
            <v>ARCENETH OLAYA TABORDA</v>
          </cell>
          <cell r="K209" t="str">
            <v>CIUDAD BOLIVAR - CABLE</v>
          </cell>
          <cell r="L209" t="str">
            <v>CABLE</v>
          </cell>
          <cell r="M209" t="str">
            <v>CIUDAD BOLIVAR</v>
          </cell>
          <cell r="N209" t="str">
            <v>LUCERO</v>
          </cell>
          <cell r="O209" t="str">
            <v>JUAN PABLO II</v>
          </cell>
          <cell r="P209" t="str">
            <v>JUAN PABLO II</v>
          </cell>
          <cell r="Q209" t="str">
            <v>No Propiedad Horizontal</v>
          </cell>
          <cell r="R209" t="str">
            <v>10-jun.-2019</v>
          </cell>
          <cell r="S209" t="str">
            <v>ARCENHET OLAYA TABORDA</v>
          </cell>
          <cell r="T209" t="str">
            <v>3212646777-3123898015</v>
          </cell>
          <cell r="U209" t="str">
            <v>SI</v>
          </cell>
          <cell r="V209" t="str">
            <v>CONTENTOS Y ESPERAN CONTINUAR PRONTO CON EL PROCESO.</v>
          </cell>
        </row>
        <row r="210">
          <cell r="A210" t="str">
            <v>AAA0027LBXS</v>
          </cell>
          <cell r="B210" t="str">
            <v>MVCB_2977</v>
          </cell>
          <cell r="C210" t="str">
            <v>AAA0027LBXS</v>
          </cell>
          <cell r="D210" t="str">
            <v>050S00000000</v>
          </cell>
          <cell r="E210" t="str">
            <v>TV 18M BIS B 69A 77 SUR</v>
          </cell>
          <cell r="F210" t="str">
            <v>TV 18G 69C 77 S</v>
          </cell>
          <cell r="G210">
            <v>2552073019</v>
          </cell>
          <cell r="H210" t="str">
            <v>C</v>
          </cell>
          <cell r="I210">
            <v>51574782</v>
          </cell>
          <cell r="J210" t="str">
            <v>MARIA CRISTINA GONZALEZ SOSA</v>
          </cell>
          <cell r="K210" t="str">
            <v>CIUDAD BOLIVAR - CABLE</v>
          </cell>
          <cell r="L210" t="str">
            <v>CABLE</v>
          </cell>
          <cell r="M210" t="str">
            <v>CIUDAD BOLIVAR</v>
          </cell>
          <cell r="N210" t="str">
            <v>LUCERO</v>
          </cell>
          <cell r="O210" t="str">
            <v>JUAN PABLO II</v>
          </cell>
          <cell r="P210" t="str">
            <v>JUAN PABLO II</v>
          </cell>
          <cell r="Q210" t="str">
            <v>No Propiedad Horizontal</v>
          </cell>
          <cell r="R210" t="str">
            <v>6-may.-2019</v>
          </cell>
          <cell r="S210" t="str">
            <v>LILIANA DEL PILAR RUIZ GONZALEZ</v>
          </cell>
          <cell r="T210" t="str">
            <v>3102691627/3209798590</v>
          </cell>
          <cell r="U210" t="str">
            <v>SI</v>
          </cell>
          <cell r="V210" t="str">
            <v>NO LE HAN REALIZADO MODIFICACIONES AL PREDIO.</v>
          </cell>
        </row>
        <row r="211">
          <cell r="A211" t="str">
            <v>AAA0027LCFT</v>
          </cell>
          <cell r="B211" t="str">
            <v>MVCB_2986</v>
          </cell>
          <cell r="C211" t="str">
            <v>AAA0027LCFT</v>
          </cell>
          <cell r="D211" t="str">
            <v>050S40521517</v>
          </cell>
          <cell r="E211" t="str">
            <v>TV 18N 69A 64 SUR</v>
          </cell>
          <cell r="F211" t="str">
            <v>TV 18H 69B 64 S</v>
          </cell>
          <cell r="G211">
            <v>2552073028</v>
          </cell>
          <cell r="H211" t="str">
            <v>C</v>
          </cell>
          <cell r="I211">
            <v>51753446</v>
          </cell>
          <cell r="J211" t="str">
            <v>DORIS GUARIN</v>
          </cell>
          <cell r="K211" t="str">
            <v>CIUDAD BOLIVAR - CABLE</v>
          </cell>
          <cell r="L211" t="str">
            <v>CABLE</v>
          </cell>
          <cell r="M211" t="str">
            <v>CIUDAD BOLIVAR</v>
          </cell>
          <cell r="N211" t="str">
            <v>LUCERO</v>
          </cell>
          <cell r="O211" t="str">
            <v>JUAN PABLO II</v>
          </cell>
          <cell r="P211" t="str">
            <v>JUAN PABLO II</v>
          </cell>
          <cell r="Q211" t="str">
            <v>No Propiedad Horizontal</v>
          </cell>
          <cell r="R211" t="str">
            <v>6-may.-2019</v>
          </cell>
          <cell r="S211" t="str">
            <v>DORIS GUARIN</v>
          </cell>
          <cell r="T211" t="str">
            <v>3117308543/3158797426/3043736212</v>
          </cell>
          <cell r="U211" t="str">
            <v>SI</v>
          </cell>
          <cell r="V211" t="str">
            <v>ANGELICA GUARIN RECIBE LA LLAMADA Y MUY CONTENTA CON DARLE LA NOTICIA A LA MAMÁ.</v>
          </cell>
        </row>
        <row r="212">
          <cell r="A212" t="str">
            <v>AAA0027KZWF</v>
          </cell>
          <cell r="B212" t="str">
            <v>MVCB_2930</v>
          </cell>
          <cell r="C212" t="str">
            <v>AAA0027KZWF</v>
          </cell>
          <cell r="D212" t="str">
            <v>050S40441184</v>
          </cell>
          <cell r="E212" t="str">
            <v>TV 18N 69A 87 SUR</v>
          </cell>
          <cell r="F212" t="str">
            <v>TV 18H 69B 87 S</v>
          </cell>
          <cell r="G212">
            <v>2552072022</v>
          </cell>
          <cell r="H212" t="str">
            <v>C</v>
          </cell>
          <cell r="I212">
            <v>29532120</v>
          </cell>
          <cell r="J212" t="str">
            <v>FABIOLA ROJAS VELASCO</v>
          </cell>
          <cell r="K212" t="str">
            <v>CIUDAD BOLIVAR - CABLE</v>
          </cell>
          <cell r="L212" t="str">
            <v>CABLE</v>
          </cell>
          <cell r="M212" t="str">
            <v>CIUDAD BOLIVAR</v>
          </cell>
          <cell r="N212" t="str">
            <v>LUCERO</v>
          </cell>
          <cell r="O212" t="str">
            <v>JUAN PABLO II</v>
          </cell>
          <cell r="P212" t="str">
            <v>JUAN PABLO II</v>
          </cell>
          <cell r="Q212" t="str">
            <v>No Propiedad Horizontal</v>
          </cell>
          <cell r="R212" t="str">
            <v>6-may.-2019</v>
          </cell>
          <cell r="S212" t="str">
            <v>FABIOLA ROJAS VELASCO</v>
          </cell>
          <cell r="T212" t="str">
            <v>3689458-3157949002/3173790409</v>
          </cell>
          <cell r="U212" t="str">
            <v>SI</v>
          </cell>
          <cell r="V212" t="str">
            <v>FELICES Y ESPERAN QUE PODAMOS VISITARLOS PRONTO</v>
          </cell>
        </row>
        <row r="213">
          <cell r="A213" t="str">
            <v>AAA0027LBZE</v>
          </cell>
          <cell r="B213" t="str">
            <v>MVCB_2980</v>
          </cell>
          <cell r="C213" t="str">
            <v>AAA0027LBZE</v>
          </cell>
          <cell r="D213" t="str">
            <v>050S40500117</v>
          </cell>
          <cell r="E213" t="str">
            <v>TV 18N 69A 88 SUR</v>
          </cell>
          <cell r="F213" t="str">
            <v>TV 18H 69B 88 S</v>
          </cell>
          <cell r="G213">
            <v>2552073022</v>
          </cell>
          <cell r="H213" t="str">
            <v>C</v>
          </cell>
          <cell r="I213">
            <v>41588757</v>
          </cell>
          <cell r="J213" t="str">
            <v>MARIA HELENA DIAZ GIL</v>
          </cell>
          <cell r="K213" t="str">
            <v>CIUDAD BOLIVAR - CABLE</v>
          </cell>
          <cell r="L213" t="str">
            <v>CABLE</v>
          </cell>
          <cell r="M213" t="str">
            <v>CIUDAD BOLIVAR</v>
          </cell>
          <cell r="N213" t="str">
            <v>LUCERO</v>
          </cell>
          <cell r="O213" t="str">
            <v>JUAN PABLO II</v>
          </cell>
          <cell r="P213" t="str">
            <v>JUAN PABLO II</v>
          </cell>
          <cell r="Q213" t="str">
            <v>No Propiedad Horizontal</v>
          </cell>
          <cell r="R213" t="str">
            <v>19-jun.-2019</v>
          </cell>
          <cell r="S213" t="str">
            <v>MARIA HELENA DIAZ GIL</v>
          </cell>
          <cell r="T213" t="str">
            <v>3185808473 - 3188400052</v>
          </cell>
          <cell r="U213" t="str">
            <v>NO</v>
          </cell>
          <cell r="V213" t="str">
            <v>NO CONTACTO</v>
          </cell>
        </row>
        <row r="214">
          <cell r="A214" t="str">
            <v>AAA0027KZXR</v>
          </cell>
          <cell r="B214" t="str">
            <v>MVCB_2931</v>
          </cell>
          <cell r="C214" t="str">
            <v>AAA0027KZXR</v>
          </cell>
          <cell r="D214" t="str">
            <v>050S40509411</v>
          </cell>
          <cell r="E214" t="str">
            <v>TV 18N 69A 91 SUR</v>
          </cell>
          <cell r="F214" t="str">
            <v>TV 18H 69B 91 S</v>
          </cell>
          <cell r="G214">
            <v>2552072023</v>
          </cell>
          <cell r="H214" t="str">
            <v>C</v>
          </cell>
          <cell r="I214">
            <v>80366512</v>
          </cell>
          <cell r="J214" t="str">
            <v>JORGE ELIAS SEPULVEDA</v>
          </cell>
          <cell r="K214" t="str">
            <v>CIUDAD BOLIVAR - CABLE</v>
          </cell>
          <cell r="L214" t="str">
            <v>CABLE</v>
          </cell>
          <cell r="M214" t="str">
            <v>CIUDAD BOLIVAR</v>
          </cell>
          <cell r="N214" t="str">
            <v>LUCERO</v>
          </cell>
          <cell r="O214" t="str">
            <v>JUAN PABLO II</v>
          </cell>
          <cell r="P214" t="str">
            <v>JUAN PABLO II</v>
          </cell>
          <cell r="Q214" t="str">
            <v>No Propiedad Horizontal</v>
          </cell>
          <cell r="R214" t="str">
            <v>6-may.-2019</v>
          </cell>
          <cell r="S214" t="str">
            <v>GLORIA INES VILLAMIL CAÑON</v>
          </cell>
          <cell r="T214" t="str">
            <v>3118401842/3133249185</v>
          </cell>
          <cell r="U214" t="str">
            <v>SI</v>
          </cell>
          <cell r="V214" t="str">
            <v>LUIS SEPULVEDA RECIBE LA LLAMADA Y COMUNICA AL ASPIRANTE. FELICES DE RECIBIR ESTA NOTICIA</v>
          </cell>
        </row>
        <row r="215">
          <cell r="A215" t="str">
            <v>AAA0027MKYN</v>
          </cell>
          <cell r="B215" t="str">
            <v>MVCB_3639</v>
          </cell>
          <cell r="C215" t="str">
            <v>AAA0027MKYN</v>
          </cell>
          <cell r="D215" t="str">
            <v>050S00000000</v>
          </cell>
          <cell r="E215" t="str">
            <v>TV 18N BIS 69A 67 SUR</v>
          </cell>
          <cell r="F215" t="str">
            <v>TV 18I 69A 67 S</v>
          </cell>
          <cell r="G215">
            <v>2552096044</v>
          </cell>
          <cell r="H215" t="str">
            <v>C</v>
          </cell>
          <cell r="I215">
            <v>3246052</v>
          </cell>
          <cell r="J215" t="str">
            <v>SALOMON TRIANA SALGUERO</v>
          </cell>
          <cell r="K215" t="str">
            <v>CIUDAD BOLIVAR - CABLE</v>
          </cell>
          <cell r="L215" t="str">
            <v>CABLE</v>
          </cell>
          <cell r="M215" t="str">
            <v>CIUDAD BOLIVAR</v>
          </cell>
          <cell r="N215" t="str">
            <v>LUCERO</v>
          </cell>
          <cell r="O215" t="str">
            <v>JUAN PABLO II</v>
          </cell>
          <cell r="P215" t="str">
            <v>JUAN PABLO II</v>
          </cell>
          <cell r="Q215" t="str">
            <v>No Propiedad Horizontal</v>
          </cell>
          <cell r="R215" t="str">
            <v>17-jul.-2019</v>
          </cell>
          <cell r="S215" t="str">
            <v>SALOMON TRIANA SALGUERO</v>
          </cell>
          <cell r="T215" t="str">
            <v>3219757749-3145192183</v>
          </cell>
          <cell r="U215" t="str">
            <v>SI</v>
          </cell>
          <cell r="V215" t="str">
            <v>ESTÁ POR FUERA DE LA CIUDAD PERO CUANDO LE DEFINAMOS EL DÍA DE VISITA, CON GUSTO REGRESA A BOGOTÁ.</v>
          </cell>
        </row>
        <row r="216">
          <cell r="A216" t="str">
            <v>AAA0027LAKL</v>
          </cell>
          <cell r="B216" t="str">
            <v>MVCB_2942</v>
          </cell>
          <cell r="C216" t="str">
            <v>AAA0027LAKL</v>
          </cell>
          <cell r="D216" t="str">
            <v>050S40437392</v>
          </cell>
          <cell r="E216" t="str">
            <v>TV 18N BIS 69A 72 SUR</v>
          </cell>
          <cell r="F216" t="str">
            <v>TV 18I 69A 72 S</v>
          </cell>
          <cell r="G216">
            <v>2552072034</v>
          </cell>
          <cell r="H216" t="str">
            <v>C</v>
          </cell>
          <cell r="I216">
            <v>28441121</v>
          </cell>
          <cell r="J216" t="str">
            <v>CRISTINA GARCIA DE ARDILA</v>
          </cell>
          <cell r="K216" t="str">
            <v>CIUDAD BOLIVAR - CABLE</v>
          </cell>
          <cell r="L216" t="str">
            <v>CABLE</v>
          </cell>
          <cell r="M216" t="str">
            <v>CIUDAD BOLIVAR</v>
          </cell>
          <cell r="N216" t="str">
            <v>LUCERO</v>
          </cell>
          <cell r="O216" t="str">
            <v>JUAN PABLO II</v>
          </cell>
          <cell r="P216" t="str">
            <v>JUAN PABLO II</v>
          </cell>
          <cell r="Q216" t="str">
            <v>No Propiedad Horizontal</v>
          </cell>
          <cell r="R216" t="str">
            <v>13-jun.-2019</v>
          </cell>
          <cell r="S216" t="str">
            <v>CRISTINA GARCIA DE ARDILA</v>
          </cell>
          <cell r="T216" t="str">
            <v>320742747/3198015312</v>
          </cell>
          <cell r="U216" t="str">
            <v>NO</v>
          </cell>
          <cell r="V216" t="str">
            <v>TELEFONO FUERA DE SERVICIO</v>
          </cell>
        </row>
        <row r="217">
          <cell r="A217" t="str">
            <v>AAA0027LAHY</v>
          </cell>
          <cell r="B217" t="str">
            <v>MVCB_2940</v>
          </cell>
          <cell r="C217" t="str">
            <v>AAA0027LAHY</v>
          </cell>
          <cell r="D217" t="str">
            <v>050S40416050</v>
          </cell>
          <cell r="E217" t="str">
            <v>TV 18N BIS 69A 80 SUR</v>
          </cell>
          <cell r="F217" t="str">
            <v>TV 18I 69A 80 S</v>
          </cell>
          <cell r="G217">
            <v>2552072032</v>
          </cell>
          <cell r="H217" t="str">
            <v>C</v>
          </cell>
          <cell r="I217">
            <v>41760627</v>
          </cell>
          <cell r="J217" t="str">
            <v>GLADYS QUEVEDO LOPEZ</v>
          </cell>
          <cell r="K217" t="str">
            <v>CIUDAD BOLIVAR - CABLE</v>
          </cell>
          <cell r="L217" t="str">
            <v>CABLE</v>
          </cell>
          <cell r="M217" t="str">
            <v>CIUDAD BOLIVAR</v>
          </cell>
          <cell r="N217" t="str">
            <v>LUCERO</v>
          </cell>
          <cell r="O217" t="str">
            <v>JUAN PABLO II</v>
          </cell>
          <cell r="P217" t="str">
            <v>JUAN PABLO II</v>
          </cell>
          <cell r="Q217" t="str">
            <v>No Propiedad Horizontal</v>
          </cell>
          <cell r="R217" t="str">
            <v>6-may.-2019</v>
          </cell>
          <cell r="S217" t="str">
            <v>GLADYS QUEVEDO LOPEZ</v>
          </cell>
          <cell r="T217" t="str">
            <v>7654670/3143443274</v>
          </cell>
          <cell r="U217" t="str">
            <v>NO</v>
          </cell>
          <cell r="V217" t="str">
            <v>NO CONTACTO</v>
          </cell>
        </row>
        <row r="218">
          <cell r="A218" t="str">
            <v>AAA0027LADM</v>
          </cell>
          <cell r="B218" t="str">
            <v>MVCB_2937</v>
          </cell>
          <cell r="C218" t="str">
            <v>AAA0027LADM</v>
          </cell>
          <cell r="D218" t="str">
            <v>050S40416049</v>
          </cell>
          <cell r="E218" t="str">
            <v>TV 18N BIS 69A 92 SUR</v>
          </cell>
          <cell r="F218" t="str">
            <v>TV 18I 69A 92 S</v>
          </cell>
          <cell r="G218">
            <v>2552072029</v>
          </cell>
          <cell r="H218" t="str">
            <v>C</v>
          </cell>
          <cell r="I218">
            <v>41449241</v>
          </cell>
          <cell r="J218" t="str">
            <v>BETULIA ARIZA MORENO</v>
          </cell>
          <cell r="K218" t="str">
            <v>CIUDAD BOLIVAR - CABLE</v>
          </cell>
          <cell r="L218" t="str">
            <v>CABLE</v>
          </cell>
          <cell r="M218" t="str">
            <v>CIUDAD BOLIVAR</v>
          </cell>
          <cell r="N218" t="str">
            <v>LUCERO</v>
          </cell>
          <cell r="O218" t="str">
            <v>JUAN PABLO II</v>
          </cell>
          <cell r="P218" t="str">
            <v>JUAN PABLO II</v>
          </cell>
          <cell r="Q218" t="str">
            <v>No Propiedad Horizontal</v>
          </cell>
          <cell r="R218" t="str">
            <v>10-jun.-2019</v>
          </cell>
          <cell r="S218" t="str">
            <v>BETULIA ARIZA MORENO</v>
          </cell>
          <cell r="T218" t="str">
            <v>7619551 - 3102965171</v>
          </cell>
          <cell r="U218" t="str">
            <v>SI</v>
          </cell>
          <cell r="V218" t="str">
            <v>NO LE HAN HECHO MODIFICACIONES AL PREDIO Y ESPERAN CON MUCHAS GANAS LA VISITA.</v>
          </cell>
        </row>
        <row r="219">
          <cell r="A219" t="str">
            <v>AAA0027LABR</v>
          </cell>
          <cell r="B219" t="str">
            <v>MVCB_2935</v>
          </cell>
          <cell r="C219" t="str">
            <v>AAA0027LABR</v>
          </cell>
          <cell r="D219" t="str">
            <v>050S40416047</v>
          </cell>
          <cell r="E219" t="str">
            <v>TV 18N BIS 69A 96 SUR</v>
          </cell>
          <cell r="F219" t="str">
            <v>TV 18I 69A 96 S</v>
          </cell>
          <cell r="G219">
            <v>2552072027</v>
          </cell>
          <cell r="H219" t="str">
            <v>C</v>
          </cell>
          <cell r="I219">
            <v>41744717</v>
          </cell>
          <cell r="J219" t="str">
            <v>CARMELITA MENDOZA AVILA</v>
          </cell>
          <cell r="K219" t="str">
            <v>CIUDAD BOLIVAR - CABLE</v>
          </cell>
          <cell r="L219" t="str">
            <v>CABLE</v>
          </cell>
          <cell r="M219" t="str">
            <v>CIUDAD BOLIVAR</v>
          </cell>
          <cell r="N219" t="str">
            <v>LUCERO</v>
          </cell>
          <cell r="O219" t="str">
            <v>JUAN PABLO II</v>
          </cell>
          <cell r="P219" t="str">
            <v>JUAN PABLO II</v>
          </cell>
          <cell r="Q219" t="str">
            <v>No Propiedad Horizontal</v>
          </cell>
          <cell r="R219" t="str">
            <v>21-may.-2019</v>
          </cell>
          <cell r="S219" t="str">
            <v>JAIRO GARZON GAITAN</v>
          </cell>
          <cell r="T219" t="str">
            <v>7907991 - 3125213983</v>
          </cell>
          <cell r="U219" t="str">
            <v>SI</v>
          </cell>
          <cell r="V219" t="str">
            <v>CONTESTA LA ESPOSA Y COMENTA QUE TODAVÍA ESTÁN INTERESADOS.</v>
          </cell>
        </row>
        <row r="220">
          <cell r="A220" t="str">
            <v>AAA0027LAAF</v>
          </cell>
          <cell r="B220" t="str">
            <v>MVCB_2934</v>
          </cell>
          <cell r="C220" t="str">
            <v>AAA0027LAAF</v>
          </cell>
          <cell r="D220" t="str">
            <v>050S40437397</v>
          </cell>
          <cell r="E220" t="str">
            <v>TV 18N BIS 69A 98 SUR</v>
          </cell>
          <cell r="F220" t="str">
            <v>TV 18I 69A 98 S</v>
          </cell>
          <cell r="G220">
            <v>2552072026</v>
          </cell>
          <cell r="H220" t="str">
            <v>C</v>
          </cell>
          <cell r="I220">
            <v>51703645</v>
          </cell>
          <cell r="J220" t="str">
            <v>ESPERANZA ROMERO RUBIO</v>
          </cell>
          <cell r="K220" t="str">
            <v>CIUDAD BOLIVAR - CABLE</v>
          </cell>
          <cell r="L220" t="str">
            <v>CABLE</v>
          </cell>
          <cell r="M220" t="str">
            <v>CIUDAD BOLIVAR</v>
          </cell>
          <cell r="N220" t="str">
            <v>LUCERO</v>
          </cell>
          <cell r="O220" t="str">
            <v>JUAN PABLO II</v>
          </cell>
          <cell r="P220" t="str">
            <v>JUAN PABLO II</v>
          </cell>
          <cell r="Q220" t="str">
            <v>No Propiedad Horizontal</v>
          </cell>
          <cell r="R220" t="str">
            <v>21-may.-2019</v>
          </cell>
          <cell r="S220" t="str">
            <v>ESPERANZA ROMERO RUBIO</v>
          </cell>
          <cell r="T220" t="str">
            <v>3219466076-3144583018</v>
          </cell>
          <cell r="U220" t="str">
            <v>SI</v>
          </cell>
          <cell r="V220" t="str">
            <v>FELIZ DE SABER QUE RETOMAMOS EL PROCESO Y ESPERAN CON TINTO NUESTRA VISITA.</v>
          </cell>
        </row>
        <row r="221">
          <cell r="A221" t="str">
            <v>AAA0027MHKL</v>
          </cell>
          <cell r="B221" t="str">
            <v>MVCB_3580</v>
          </cell>
          <cell r="C221" t="str">
            <v>AAA0027MHKL</v>
          </cell>
          <cell r="D221" t="str">
            <v>050S00000000</v>
          </cell>
          <cell r="E221" t="str">
            <v>TV 18N BIS A 69A 53 SUR</v>
          </cell>
          <cell r="F221" t="str">
            <v>TV 18J 69A 53 S</v>
          </cell>
          <cell r="G221">
            <v>2552095048</v>
          </cell>
          <cell r="H221" t="str">
            <v>C</v>
          </cell>
          <cell r="I221">
            <v>39634514</v>
          </cell>
          <cell r="J221" t="str">
            <v>MARIA LEONOR GUERRERO BELTRAN</v>
          </cell>
          <cell r="K221" t="str">
            <v>CIUDAD BOLIVAR - CABLE</v>
          </cell>
          <cell r="L221" t="str">
            <v>CABLE</v>
          </cell>
          <cell r="M221" t="str">
            <v>CIUDAD BOLIVAR</v>
          </cell>
          <cell r="N221" t="str">
            <v>LUCERO</v>
          </cell>
          <cell r="O221" t="str">
            <v>JUAN PABLO II</v>
          </cell>
          <cell r="P221" t="str">
            <v>JUAN PABLO II</v>
          </cell>
          <cell r="Q221" t="str">
            <v>No Propiedad Horizontal</v>
          </cell>
          <cell r="R221" t="str">
            <v>21-may.-2019</v>
          </cell>
          <cell r="S221" t="str">
            <v>JHON JAIRO SANTAMARIA GUERRERO</v>
          </cell>
          <cell r="T221" t="str">
            <v>3227827996-3023854835</v>
          </cell>
          <cell r="U221" t="str">
            <v>SI</v>
          </cell>
          <cell r="V221" t="str">
            <v>LUZ MARINA SANTAMARIA RECIBE LLAMADA Y ESTÁN DE ACUERDO CON CONTINUAR.</v>
          </cell>
        </row>
        <row r="222">
          <cell r="A222" t="str">
            <v>AAA0027MHMS</v>
          </cell>
          <cell r="B222" t="str">
            <v>MVCB_3582</v>
          </cell>
          <cell r="C222" t="str">
            <v>AAA0027MHMS</v>
          </cell>
          <cell r="D222" t="str">
            <v>050S40474782</v>
          </cell>
          <cell r="E222" t="str">
            <v>TV 18N BIS A 69A 57 SUR</v>
          </cell>
          <cell r="F222" t="str">
            <v>TV 18J 69A 57 S</v>
          </cell>
          <cell r="G222">
            <v>2552095050</v>
          </cell>
          <cell r="H222" t="str">
            <v>C</v>
          </cell>
          <cell r="I222">
            <v>20505014</v>
          </cell>
          <cell r="J222" t="str">
            <v>AMIRA YANETH VEGA BUITRAGO</v>
          </cell>
          <cell r="K222" t="str">
            <v>CIUDAD BOLIVAR - CABLE</v>
          </cell>
          <cell r="L222" t="str">
            <v>CABLE</v>
          </cell>
          <cell r="M222" t="str">
            <v>CIUDAD BOLIVAR</v>
          </cell>
          <cell r="N222" t="str">
            <v>LUCERO</v>
          </cell>
          <cell r="O222" t="str">
            <v>JUAN PABLO II</v>
          </cell>
          <cell r="P222" t="str">
            <v>JUAN PABLO II</v>
          </cell>
          <cell r="Q222" t="str">
            <v>No Propiedad Horizontal</v>
          </cell>
          <cell r="R222" t="str">
            <v>30-abr.-2019</v>
          </cell>
          <cell r="S222" t="str">
            <v>AMIRA YANETH VEGA BUITRAGO</v>
          </cell>
          <cell r="T222">
            <v>3128448354</v>
          </cell>
          <cell r="U222" t="str">
            <v>NO</v>
          </cell>
          <cell r="V222" t="str">
            <v>TELEFONO FUERA DE SERVICIO</v>
          </cell>
        </row>
        <row r="223">
          <cell r="A223" t="str">
            <v>AAA0027MJMS</v>
          </cell>
          <cell r="B223" t="str">
            <v>MVCB_3606</v>
          </cell>
          <cell r="C223" t="str">
            <v>AAA0027MJMS</v>
          </cell>
          <cell r="D223" t="str">
            <v>050S40463963</v>
          </cell>
          <cell r="E223" t="str">
            <v>TV 18N BIS A 69A 62 SUR</v>
          </cell>
          <cell r="F223" t="str">
            <v>TV 18J 69A 62 S</v>
          </cell>
          <cell r="G223">
            <v>2552096011</v>
          </cell>
          <cell r="H223" t="str">
            <v>C</v>
          </cell>
          <cell r="I223">
            <v>35492153</v>
          </cell>
          <cell r="J223" t="str">
            <v>LUZ MARINA ZULETA OROZCO</v>
          </cell>
          <cell r="K223" t="str">
            <v>CIUDAD BOLIVAR - CABLE</v>
          </cell>
          <cell r="L223" t="str">
            <v>CABLE</v>
          </cell>
          <cell r="M223" t="str">
            <v>CIUDAD BOLIVAR</v>
          </cell>
          <cell r="N223" t="str">
            <v>LUCERO</v>
          </cell>
          <cell r="O223" t="str">
            <v>JUAN PABLO II</v>
          </cell>
          <cell r="P223" t="str">
            <v>JUAN PABLO II</v>
          </cell>
          <cell r="Q223" t="str">
            <v>No Propiedad Horizontal</v>
          </cell>
          <cell r="R223" t="str">
            <v>30-abr.-2019</v>
          </cell>
          <cell r="S223" t="str">
            <v>LUZ MARINA ZULETA OROZCO</v>
          </cell>
          <cell r="T223" t="str">
            <v>3503562029 - 3504533014</v>
          </cell>
          <cell r="U223" t="str">
            <v>SI</v>
          </cell>
          <cell r="V223" t="str">
            <v>TIENE 3 PISOS LAS DOS HIJAS VIVEN EN LAS PLANTAS INFERIORES, LE GUSTARIA ACABADOS COMPLETOS PARA EL 3 PISO, ESTA EN OBRA NEGRA. CRÉDITO DE LIBRE INVERSIÓN TERMINARON EL 2 PISO Y ENCERRARON EL 3 PISO A FINALES DEL AÑO 2019 . EN EL 3 PISO VIVE EN UNA SOLA HABITACIÓN LA PROPIETARIA, SU CÓNYGE E HIJA MENOR DE EDAD</v>
          </cell>
          <cell r="W223" t="str">
            <v>NARLY CORINA MARTÍNEZ CHAVEZ - Trabajadora Social</v>
          </cell>
        </row>
        <row r="224">
          <cell r="A224" t="str">
            <v>AAA0027NNYN</v>
          </cell>
          <cell r="B224" t="str">
            <v>MVCB_4185</v>
          </cell>
          <cell r="C224" t="str">
            <v>AAA0027NNYN</v>
          </cell>
          <cell r="D224" t="str">
            <v>050S40424986</v>
          </cell>
          <cell r="E224" t="str">
            <v>TV 18N BIS B 66D 05 SUR</v>
          </cell>
          <cell r="F224" t="str">
            <v>KR 18K 67 05 S</v>
          </cell>
          <cell r="G224">
            <v>2553022012</v>
          </cell>
          <cell r="H224" t="str">
            <v>C</v>
          </cell>
          <cell r="I224">
            <v>6667260</v>
          </cell>
          <cell r="J224" t="str">
            <v>PEDRO AVELINO JIMENEZ RODRIGUEZ</v>
          </cell>
          <cell r="K224" t="str">
            <v>CIUDAD BOLIVAR - CABLE</v>
          </cell>
          <cell r="L224" t="str">
            <v>CABLE</v>
          </cell>
          <cell r="M224" t="str">
            <v>CIUDAD BOLIVAR</v>
          </cell>
          <cell r="N224" t="str">
            <v>LUCERO</v>
          </cell>
          <cell r="O224" t="str">
            <v>JUAN PABLO II</v>
          </cell>
          <cell r="P224" t="str">
            <v>JUAN PABLO II</v>
          </cell>
          <cell r="Q224" t="str">
            <v>No Propiedad Horizontal</v>
          </cell>
          <cell r="R224" t="str">
            <v>15-may.-2019</v>
          </cell>
          <cell r="S224" t="str">
            <v>PEDRO AVELINO JIMENEZ RODRIGUEZ</v>
          </cell>
          <cell r="T224" t="str">
            <v>7178196-3143992289</v>
          </cell>
          <cell r="U224" t="str">
            <v>SI</v>
          </cell>
          <cell r="V224" t="str">
            <v>VIVIENDA 1 PISO, SOLICITA ACABADOS COMPLETOS-ARREGOS Y POSIBILIDAD DE UN 2 PISO</v>
          </cell>
        </row>
        <row r="225">
          <cell r="A225" t="str">
            <v>AAA0027MBXR</v>
          </cell>
          <cell r="B225" t="str">
            <v>MVCB_3479</v>
          </cell>
          <cell r="C225" t="str">
            <v>AAA0027MBXR</v>
          </cell>
          <cell r="D225" t="str">
            <v>050S40516928</v>
          </cell>
          <cell r="E225" t="str">
            <v>TV 18P BIS 69A 36 SUR</v>
          </cell>
          <cell r="F225" t="str">
            <v>TV 18L 69A 36 S</v>
          </cell>
          <cell r="G225">
            <v>2552094020</v>
          </cell>
          <cell r="H225" t="str">
            <v>C</v>
          </cell>
          <cell r="I225">
            <v>79636228</v>
          </cell>
          <cell r="J225" t="str">
            <v>ARMANDO MONTENEGRO BARRAGAN</v>
          </cell>
          <cell r="K225" t="str">
            <v>CIUDAD BOLIVAR - CABLE</v>
          </cell>
          <cell r="L225" t="str">
            <v>CABLE</v>
          </cell>
          <cell r="M225" t="str">
            <v>CIUDAD BOLIVAR</v>
          </cell>
          <cell r="N225" t="str">
            <v>LUCERO</v>
          </cell>
          <cell r="O225" t="str">
            <v>JUAN PABLO II</v>
          </cell>
          <cell r="P225" t="str">
            <v>JUAN PABLO II</v>
          </cell>
          <cell r="Q225" t="str">
            <v>No Propiedad Horizontal</v>
          </cell>
          <cell r="R225" t="str">
            <v>30-abr.-2019</v>
          </cell>
          <cell r="S225" t="str">
            <v>SARA ELISA PRIETO CASTILLO</v>
          </cell>
          <cell r="T225" t="str">
            <v>3203114848-3222916262</v>
          </cell>
          <cell r="U225" t="str">
            <v>SI</v>
          </cell>
          <cell r="V225" t="str">
            <v>VIVIENDA DE UN SOLO PISO CON TERRAZA, LE GUSTARÍA CONTAR CON UN SEGUNDO PISO YA PROYECTADO PERO POR FALTA DE RECURSOS NO HA SIDO POSIBLE, SOLICITA EL MEJORAMIENTO PARA ACABADOS COMPLETOS. EN LA POSTULACIÓN QUE REALIZO EN EL 2019 NO SALIO VIABLE POR UN CRUCE DE CC POR PARTE DEL ESPOSO, QUIEN APARECÍA CON 2 PREDIOS. SIN EMBARGO, REFIERE QUE FUE UN ERROR POR CRUCE DE CC QUE YA FUE SUBSANADO ANTE EL AGUSTÍN CODAZZI.</v>
          </cell>
        </row>
        <row r="226">
          <cell r="A226" t="str">
            <v>AAA0027LXDE</v>
          </cell>
          <cell r="B226" t="str">
            <v>MVCB_3373</v>
          </cell>
          <cell r="C226" t="str">
            <v>AAA0027LXDE</v>
          </cell>
          <cell r="D226" t="str">
            <v>050S40463972</v>
          </cell>
          <cell r="E226" t="str">
            <v>TV 18Q 69A 23 SUR IN 1</v>
          </cell>
          <cell r="F226" t="str">
            <v>TV 18M 69A 39 S IN 1</v>
          </cell>
          <cell r="G226">
            <v>2552090019</v>
          </cell>
          <cell r="H226" t="str">
            <v>C</v>
          </cell>
          <cell r="I226">
            <v>51554170</v>
          </cell>
          <cell r="J226" t="str">
            <v>ILDA MARLEN RODRIGUEZ MENDEZ</v>
          </cell>
          <cell r="K226" t="str">
            <v>CIUDAD BOLIVAR - CABLE</v>
          </cell>
          <cell r="L226" t="str">
            <v>CABLE</v>
          </cell>
          <cell r="M226" t="str">
            <v>CIUDAD BOLIVAR</v>
          </cell>
          <cell r="N226" t="str">
            <v>LUCERO</v>
          </cell>
          <cell r="O226" t="str">
            <v>JUAN PABLO II</v>
          </cell>
          <cell r="P226" t="str">
            <v>JUAN PABLO II</v>
          </cell>
          <cell r="Q226" t="str">
            <v>No Propiedad Horizontal</v>
          </cell>
          <cell r="R226" t="str">
            <v>17-may.-2019</v>
          </cell>
          <cell r="S226" t="str">
            <v>ILDA MARLEN RODRIGUEZ MENDEZ</v>
          </cell>
          <cell r="T226" t="str">
            <v>3105780124/3203274486</v>
          </cell>
          <cell r="U226" t="str">
            <v>SI</v>
          </cell>
          <cell r="V226" t="str">
            <v>ACTUALIZA EL NÚMERO DE CONTACTO: 3125901770. QUIERE REPARACIÓN DE CUBIERTA, PRESENCIA DE GOTERAS. PREDIO DE 2 PISOS, EL 2 PISO ESTA CONSTRUIDO PERO SIN COLUMNAS NI VIGAS.</v>
          </cell>
        </row>
        <row r="227">
          <cell r="A227" t="str">
            <v>AAA0027JDXS</v>
          </cell>
          <cell r="B227" t="str">
            <v>MVCB_2411</v>
          </cell>
          <cell r="C227" t="str">
            <v>AAA0027JDXS</v>
          </cell>
          <cell r="D227" t="str">
            <v>050S40509480</v>
          </cell>
          <cell r="E227" t="str">
            <v>TV 18R BIS A 69 33 SUR</v>
          </cell>
          <cell r="F227" t="str">
            <v>KR 18QBISB 69 67 S</v>
          </cell>
          <cell r="G227">
            <v>2552026005</v>
          </cell>
          <cell r="H227" t="str">
            <v>C</v>
          </cell>
          <cell r="I227">
            <v>19211767</v>
          </cell>
          <cell r="J227" t="str">
            <v>FABIO ENRIQUE QUIMBAY PRIETO</v>
          </cell>
          <cell r="K227" t="str">
            <v>CIUDAD BOLIVAR - CABLE</v>
          </cell>
          <cell r="L227" t="str">
            <v>CABLE</v>
          </cell>
          <cell r="M227" t="str">
            <v>CIUDAD BOLIVAR</v>
          </cell>
          <cell r="N227" t="str">
            <v>LUCERO</v>
          </cell>
          <cell r="O227" t="str">
            <v>JUAN PABLO II</v>
          </cell>
          <cell r="P227" t="str">
            <v>JUAN PABLO II</v>
          </cell>
          <cell r="Q227" t="str">
            <v>No Propiedad Horizontal</v>
          </cell>
          <cell r="R227" t="str">
            <v>8-ago.-2019</v>
          </cell>
          <cell r="S227" t="str">
            <v>MARIA DEL CARMEN LOPEZ RODRIGUEZ</v>
          </cell>
          <cell r="T227" t="str">
            <v>3118263756 - 3112696273</v>
          </cell>
          <cell r="U227" t="str">
            <v>SI</v>
          </cell>
          <cell r="V227" t="str">
            <v>VIVIENDA DE DOS PISOS EL SEGUNDO PISO SE ENCUENTRA OBRA NEGRA, SOLICITA ACABADOS COMPLETOS PARA EL SEGUNDO PISO Y LA POSIBILIDAD DE UNA PLANCHA PARA UN 3 PISO CON POSIBILIDAD DE RENTA E INDEPENDIZACIÓN DE ESPACIOS PARA SUS HIJAS.</v>
          </cell>
        </row>
        <row r="228">
          <cell r="A228" t="str">
            <v>AAA0027JDZE</v>
          </cell>
          <cell r="B228" t="str">
            <v>MVCB_2413</v>
          </cell>
          <cell r="C228" t="str">
            <v>AAA0027JDZE</v>
          </cell>
          <cell r="D228" t="str">
            <v>050S40499934</v>
          </cell>
          <cell r="E228" t="str">
            <v>TV 18R BIS A 69 41 SUR</v>
          </cell>
          <cell r="F228" t="str">
            <v>KR 18QBISB 69 81 S</v>
          </cell>
          <cell r="G228">
            <v>2552026007</v>
          </cell>
          <cell r="H228" t="str">
            <v>C</v>
          </cell>
          <cell r="I228">
            <v>41620126</v>
          </cell>
          <cell r="J228" t="str">
            <v>MARIA CONCEPCION LOMBANA JIMENEZ</v>
          </cell>
          <cell r="K228" t="str">
            <v>CIUDAD BOLIVAR - CABLE</v>
          </cell>
          <cell r="L228" t="str">
            <v>CABLE</v>
          </cell>
          <cell r="M228" t="str">
            <v>CIUDAD BOLIVAR</v>
          </cell>
          <cell r="N228" t="str">
            <v>LUCERO</v>
          </cell>
          <cell r="O228" t="str">
            <v>JUAN PABLO II</v>
          </cell>
          <cell r="P228" t="str">
            <v>JUAN PABLO II</v>
          </cell>
          <cell r="Q228" t="str">
            <v>No Propiedad Horizontal</v>
          </cell>
          <cell r="R228" t="str">
            <v>19-jun.-2019</v>
          </cell>
          <cell r="S228" t="str">
            <v>MARIA CONCEPCION LOMBANA JIMENEZ</v>
          </cell>
          <cell r="T228" t="str">
            <v>4802151-3002975199-3142440887</v>
          </cell>
          <cell r="U228" t="str">
            <v>SI</v>
          </cell>
          <cell r="V228" t="str">
            <v>VIVIENDA 1 SOLO PISO LE GUSTARIA CONTAR CON UNA PLANCHA PARA UN 2 PISO Y ACABADOS COMPLETOS PARA EL PRIMERO.</v>
          </cell>
        </row>
        <row r="229">
          <cell r="A229" t="str">
            <v>AAA0027JEAF</v>
          </cell>
          <cell r="B229" t="str">
            <v>MVCB_2414</v>
          </cell>
          <cell r="C229" t="str">
            <v>AAA0027JEAF</v>
          </cell>
          <cell r="D229" t="str">
            <v>050S40500075</v>
          </cell>
          <cell r="E229" t="str">
            <v>TV 18R BIS A 69 47 SUR</v>
          </cell>
          <cell r="F229" t="str">
            <v>KR 18QBISB 69 85 S</v>
          </cell>
          <cell r="G229">
            <v>2552026008</v>
          </cell>
          <cell r="H229" t="str">
            <v>C</v>
          </cell>
          <cell r="I229">
            <v>494877</v>
          </cell>
          <cell r="J229" t="str">
            <v>LUIS EDUARDO TORRES</v>
          </cell>
          <cell r="K229" t="str">
            <v>CIUDAD BOLIVAR - CABLE</v>
          </cell>
          <cell r="L229" t="str">
            <v>CABLE</v>
          </cell>
          <cell r="M229" t="str">
            <v>CIUDAD BOLIVAR</v>
          </cell>
          <cell r="N229" t="str">
            <v>LUCERO</v>
          </cell>
          <cell r="O229" t="str">
            <v>JUAN PABLO II</v>
          </cell>
          <cell r="P229" t="str">
            <v>JUAN PABLO II</v>
          </cell>
          <cell r="Q229" t="str">
            <v>No Propiedad Horizontal</v>
          </cell>
          <cell r="R229" t="str">
            <v>14-jun.-2019</v>
          </cell>
          <cell r="S229" t="str">
            <v>LUIS ADOLFO TORRES SANCHEZ</v>
          </cell>
          <cell r="T229" t="str">
            <v>3007150909-3003915511</v>
          </cell>
          <cell r="U229" t="str">
            <v>SI</v>
          </cell>
          <cell r="V229" t="str">
            <v>VIVIENDAS DE UN SOLO PISO, LE GUSTARÍA CONTAR CON UN 2 PISO, ASI SEA UNA PARTE</v>
          </cell>
        </row>
        <row r="230">
          <cell r="A230" t="str">
            <v>AAA0027JEBR</v>
          </cell>
          <cell r="B230" t="str">
            <v>MVCB_2415</v>
          </cell>
          <cell r="C230" t="str">
            <v>AAA0027JEBR</v>
          </cell>
          <cell r="D230" t="str">
            <v>050S40509476</v>
          </cell>
          <cell r="E230" t="str">
            <v>TV 18R BIS A 69 51 SUR</v>
          </cell>
          <cell r="F230" t="str">
            <v>KR 18QBISB 69 95 S</v>
          </cell>
          <cell r="G230">
            <v>2552026009</v>
          </cell>
          <cell r="H230" t="str">
            <v>C</v>
          </cell>
          <cell r="I230">
            <v>52729582</v>
          </cell>
          <cell r="J230" t="str">
            <v>PAULA ANDREA MORALES GONZALEZ</v>
          </cell>
          <cell r="K230" t="str">
            <v>CIUDAD BOLIVAR - CABLE</v>
          </cell>
          <cell r="L230" t="str">
            <v>CABLE</v>
          </cell>
          <cell r="M230" t="str">
            <v>CIUDAD BOLIVAR</v>
          </cell>
          <cell r="N230" t="str">
            <v>LUCERO</v>
          </cell>
          <cell r="O230" t="str">
            <v>JUAN PABLO II</v>
          </cell>
          <cell r="P230" t="str">
            <v>JUAN PABLO II</v>
          </cell>
          <cell r="Q230" t="str">
            <v>No Propiedad Horizontal</v>
          </cell>
          <cell r="R230" t="str">
            <v>13-jun.-2019</v>
          </cell>
          <cell r="S230" t="str">
            <v>PAULA ANDREA MORALES GONZALEZ</v>
          </cell>
          <cell r="T230" t="str">
            <v>3107750125-3132176562-3002537456</v>
          </cell>
          <cell r="U230" t="str">
            <v>SI</v>
          </cell>
          <cell r="V230" t="str">
            <v>EL SEGUNDO NÚMERO ESTA ERRADO. VIVIENDA DE 2 PISOS, LA FAMILIA SOLICITÓ UN CRÉDITO DE LIBRE INVERSIÓN CON CODENSA PARA METERLE ARREGLO AL PRIMER PISO Y CONSTRUIR EL 2, CUENTAN CON ACABADOS COMPLETOS, AL PRIMER Y SEGUNDO PISO LE FALTA LA COCINA Y ESPACIO PARA EL LAVADERO. ESTAS MEJORAS LAS HAN REALIZADO MEDIANTE CREDITOS CON CODENSA. SOLICITAN LA POSIBILIDAD DE CONTAR CON UN 3 PISO.</v>
          </cell>
        </row>
        <row r="231">
          <cell r="A231" t="str">
            <v>AAA0027HWPP</v>
          </cell>
          <cell r="B231" t="str">
            <v>MVCB_2244</v>
          </cell>
          <cell r="C231" t="str">
            <v>AAA0027HWPP</v>
          </cell>
          <cell r="D231" t="str">
            <v>050S40509437</v>
          </cell>
          <cell r="E231" t="str">
            <v>TV 18R BIS A 69 76 SUR</v>
          </cell>
          <cell r="F231" t="str">
            <v>KR 18QBISB 69 76 S</v>
          </cell>
          <cell r="G231">
            <v>2552013004</v>
          </cell>
          <cell r="H231" t="str">
            <v>C</v>
          </cell>
          <cell r="I231">
            <v>19383804</v>
          </cell>
          <cell r="J231" t="str">
            <v>EDUARDO FREDY LOPEZ GARCIA</v>
          </cell>
          <cell r="K231" t="str">
            <v>CIUDAD BOLIVAR - CABLE</v>
          </cell>
          <cell r="L231" t="str">
            <v>CABLE</v>
          </cell>
          <cell r="M231" t="str">
            <v>CIUDAD BOLIVAR</v>
          </cell>
          <cell r="N231" t="str">
            <v>LUCERO</v>
          </cell>
          <cell r="O231" t="str">
            <v>JUAN PABLO II</v>
          </cell>
          <cell r="P231" t="str">
            <v>JUAN PABLO II</v>
          </cell>
          <cell r="Q231" t="str">
            <v>No Propiedad Horizontal</v>
          </cell>
          <cell r="R231" t="str">
            <v>13-jun.-2019</v>
          </cell>
          <cell r="S231" t="str">
            <v>CARMEN CONCEPCION LOPEZ GARCIA</v>
          </cell>
          <cell r="T231" t="str">
            <v>4570426/5222255</v>
          </cell>
          <cell r="U231" t="str">
            <v>SI</v>
          </cell>
          <cell r="V231" t="str">
            <v>VIVIENDA DE DOS PISOS EL SEGUNDO PISO ESTA EN OBRA NEGRA, QUISIERA TERMINACIÓN DEL 2 PISO Y ACABADOS COMPLETOS</v>
          </cell>
        </row>
        <row r="232">
          <cell r="A232" t="str">
            <v>AAA0027HWNN</v>
          </cell>
          <cell r="B232" t="str">
            <v>MVCB_2242</v>
          </cell>
          <cell r="C232" t="str">
            <v>AAA0027HWNN</v>
          </cell>
          <cell r="D232" t="str">
            <v>050S40500096</v>
          </cell>
          <cell r="E232" t="str">
            <v>TV 18R BIS A 69 92 SUR</v>
          </cell>
          <cell r="F232" t="str">
            <v>KR 18QBISB 69 92 S</v>
          </cell>
          <cell r="G232">
            <v>2552013002</v>
          </cell>
          <cell r="H232" t="str">
            <v>C</v>
          </cell>
          <cell r="I232">
            <v>27198030</v>
          </cell>
          <cell r="J232" t="str">
            <v>AURA NELLY FIGUEROA</v>
          </cell>
          <cell r="K232" t="str">
            <v>CIUDAD BOLIVAR - CABLE</v>
          </cell>
          <cell r="L232" t="str">
            <v>CABLE</v>
          </cell>
          <cell r="M232" t="str">
            <v>CIUDAD BOLIVAR</v>
          </cell>
          <cell r="N232" t="str">
            <v>LUCERO</v>
          </cell>
          <cell r="O232" t="str">
            <v>JUAN PABLO II</v>
          </cell>
          <cell r="P232" t="str">
            <v>JUAN PABLO II</v>
          </cell>
          <cell r="Q232" t="str">
            <v>No Propiedad Horizontal</v>
          </cell>
          <cell r="R232" t="str">
            <v>13-jun.-2019</v>
          </cell>
          <cell r="S232" t="str">
            <v>AURA NELLY FIGUEROA</v>
          </cell>
          <cell r="T232" t="str">
            <v>2737939/3112297714</v>
          </cell>
          <cell r="V232" t="str">
            <v>JESUS ARNULFO BURGOS ESPOSO, REFIERE PASARLE LA RAZÓN A ELLA PUES EL DESCONOCE EL TEMA. QUEDARON DE DEVOLVER LA LLAMADA</v>
          </cell>
        </row>
        <row r="233">
          <cell r="A233" t="str">
            <v>AAA0171WZXR</v>
          </cell>
          <cell r="B233" t="str">
            <v>MVCB_2380</v>
          </cell>
          <cell r="C233" t="str">
            <v>AAA0171WZXR</v>
          </cell>
          <cell r="D233" t="str">
            <v>050S40523816</v>
          </cell>
          <cell r="E233" t="str">
            <v>TV 18T BIS 68 67 SUR</v>
          </cell>
          <cell r="F233" t="str">
            <v>TV 18T BIS 68 67 SUR MJ 1</v>
          </cell>
          <cell r="G233">
            <v>2552022012</v>
          </cell>
          <cell r="H233" t="str">
            <v>C</v>
          </cell>
          <cell r="I233">
            <v>1033677406</v>
          </cell>
          <cell r="J233" t="str">
            <v>JOSE IGNACIO PINZON CELY</v>
          </cell>
          <cell r="K233" t="str">
            <v>CIUDAD BOLIVAR - CABLE</v>
          </cell>
          <cell r="L233" t="str">
            <v>CABLE</v>
          </cell>
          <cell r="M233" t="str">
            <v>CIUDAD BOLIVAR</v>
          </cell>
          <cell r="N233" t="str">
            <v>LUCERO</v>
          </cell>
          <cell r="O233" t="str">
            <v>JUAN PABLO II</v>
          </cell>
          <cell r="P233" t="str">
            <v>JUAN PABLO II</v>
          </cell>
          <cell r="Q233" t="str">
            <v>No Propiedad Horizontal</v>
          </cell>
          <cell r="R233" t="str">
            <v>13-jun.-2019</v>
          </cell>
          <cell r="S233" t="str">
            <v>JOSE IGNACIO PINZON CELY</v>
          </cell>
          <cell r="T233" t="str">
            <v>3224026119/3125599696</v>
          </cell>
          <cell r="U233" t="str">
            <v>SI</v>
          </cell>
          <cell r="V233" t="str">
            <v>VIVIENDA DE 2 PISOS, 9 PERSONAS, 2 FAMILIAS. MENOR DE EDAD CON DISCAPACIDAD COMPARTE HABITACIÓN CON OTROS DOS HERMANOS, QUISIERAN CON EL SUBSIDIO UNA MEJOR DISTRIBUCIÓN DE LOS ESPACIOS Y LA POSIBILIDAD DE UN 3 PISO CON PROYECCIÓN A SUB DIVISIÓN DEL PREDIO</v>
          </cell>
        </row>
        <row r="234">
          <cell r="A234" t="str">
            <v>AAA0027JCOE</v>
          </cell>
          <cell r="B234" t="str">
            <v>MVCB_2381</v>
          </cell>
          <cell r="C234" t="str">
            <v>AAA0027JCOE</v>
          </cell>
          <cell r="D234" t="str">
            <v>050S00000000</v>
          </cell>
          <cell r="E234" t="str">
            <v>TV 18T BIS 68 71 SUR</v>
          </cell>
          <cell r="F234" t="str">
            <v>TV 18Q 68 15 S</v>
          </cell>
          <cell r="G234">
            <v>2552022013</v>
          </cell>
          <cell r="H234" t="str">
            <v>C</v>
          </cell>
          <cell r="I234">
            <v>20261338</v>
          </cell>
          <cell r="J234" t="str">
            <v>BLANCA CECILIA BAQUERO</v>
          </cell>
          <cell r="K234" t="str">
            <v>CIUDAD BOLIVAR - CABLE</v>
          </cell>
          <cell r="L234" t="str">
            <v>CABLE</v>
          </cell>
          <cell r="M234" t="str">
            <v>CIUDAD BOLIVAR</v>
          </cell>
          <cell r="N234" t="str">
            <v>LUCERO</v>
          </cell>
          <cell r="O234" t="str">
            <v>JUAN PABLO II</v>
          </cell>
          <cell r="P234" t="str">
            <v>JUAN PABLO II</v>
          </cell>
          <cell r="Q234" t="str">
            <v>No Propiedad Horizontal</v>
          </cell>
          <cell r="R234" t="str">
            <v>13-jun.-2019</v>
          </cell>
          <cell r="S234" t="str">
            <v>RAMIRO JESUS NIÑO BAQUERO</v>
          </cell>
          <cell r="T234" t="str">
            <v>3208726618/3112240450</v>
          </cell>
          <cell r="U234" t="str">
            <v>SI</v>
          </cell>
          <cell r="V234" t="str">
            <v>CASA LOTE, LE GUSTARÍA QUE LE COLOCARAN EL FRENTE DEL PREDIO EN CUANTO LO TIENE EN LATAS, IGUALMNTE SOLICITA LA POSIBILIDAD DE UN BAÑO EN CUANTO EL ACTUAL LO TIENE EN TABLAS Y SI ALCANZA EL DINERO DEL SUBSIDIO QUE LE PADIMENTARAN EL PATIO</v>
          </cell>
        </row>
        <row r="235">
          <cell r="A235" t="str">
            <v>AAA0228LKNX</v>
          </cell>
          <cell r="B235" t="str">
            <v>MVCB_2382</v>
          </cell>
          <cell r="C235" t="str">
            <v>AAA0228LKNX</v>
          </cell>
          <cell r="D235" t="str">
            <v>050S40517430</v>
          </cell>
          <cell r="E235" t="str">
            <v>TV 18T BIS 68 75 SUR</v>
          </cell>
          <cell r="F235" t="str">
            <v>SIN DIRECCION ANTERIOR</v>
          </cell>
          <cell r="G235">
            <v>2552022014</v>
          </cell>
          <cell r="H235" t="str">
            <v>C</v>
          </cell>
          <cell r="I235">
            <v>79705690</v>
          </cell>
          <cell r="J235" t="str">
            <v>ZULAY ANDREA DE SALVADOR CHAVEZ</v>
          </cell>
          <cell r="K235" t="str">
            <v>CIUDAD BOLIVAR - CABLE</v>
          </cell>
          <cell r="L235" t="str">
            <v>CABLE</v>
          </cell>
          <cell r="M235" t="str">
            <v>CIUDAD BOLIVAR</v>
          </cell>
          <cell r="N235" t="str">
            <v>LUCERO</v>
          </cell>
          <cell r="O235" t="str">
            <v>JUAN PABLO II</v>
          </cell>
          <cell r="P235" t="str">
            <v>JUAN PABLO II</v>
          </cell>
          <cell r="Q235" t="str">
            <v>No Propiedad Horizontal</v>
          </cell>
          <cell r="R235" t="str">
            <v>13-jun.-2019</v>
          </cell>
          <cell r="S235" t="str">
            <v>ZULAY ANDREA DE SALVADOR CHAVEZ</v>
          </cell>
          <cell r="T235" t="str">
            <v>3103224932/7291156</v>
          </cell>
          <cell r="U235" t="str">
            <v>SI</v>
          </cell>
          <cell r="V235" t="str">
            <v>VIVIENDA DE 3 PISOS CON ACABADOS COMPLETOS, SOLICITA ALGUNAS TEJAS PORQUE YA TIENE LA MAYORIA DE ESPACIOS CONSTRUIDOS Y ENCHAPADOS</v>
          </cell>
        </row>
        <row r="236">
          <cell r="A236" t="str">
            <v>AAA0027JCPP</v>
          </cell>
          <cell r="B236" t="str">
            <v>MVCB_2383</v>
          </cell>
          <cell r="C236" t="str">
            <v>AAA0027JCPP</v>
          </cell>
          <cell r="D236" t="str">
            <v>050S40517051</v>
          </cell>
          <cell r="E236" t="str">
            <v>TV 18T BIS 68 81 SUR</v>
          </cell>
          <cell r="F236" t="str">
            <v>TV 18Q 68 35 S</v>
          </cell>
          <cell r="G236">
            <v>2552022015</v>
          </cell>
          <cell r="H236" t="str">
            <v>C</v>
          </cell>
          <cell r="I236">
            <v>79122816</v>
          </cell>
          <cell r="J236" t="str">
            <v>FABIO RODRIGUEZ</v>
          </cell>
          <cell r="K236" t="str">
            <v>CIUDAD BOLIVAR - CABLE</v>
          </cell>
          <cell r="L236" t="str">
            <v>CABLE</v>
          </cell>
          <cell r="M236" t="str">
            <v>CIUDAD BOLIVAR</v>
          </cell>
          <cell r="N236" t="str">
            <v>LUCERO</v>
          </cell>
          <cell r="O236" t="str">
            <v>JUAN PABLO II</v>
          </cell>
          <cell r="P236" t="str">
            <v>JUAN PABLO II</v>
          </cell>
          <cell r="Q236" t="str">
            <v>No Propiedad Horizontal</v>
          </cell>
          <cell r="R236" t="str">
            <v>13-jun.-2019</v>
          </cell>
          <cell r="S236" t="str">
            <v>FABIO RODRIGUEZ</v>
          </cell>
          <cell r="T236" t="str">
            <v>3227115/3114440068</v>
          </cell>
          <cell r="U236" t="str">
            <v>SI</v>
          </cell>
          <cell r="V236" t="str">
            <v>VIVIENDA 2 PISOS, EL 2 PISO ESTA EN OBRA NEGRA. LE GUSTARIA TERMINAR EL SEGUNDO CON LA PLANCHA PARA A FUTURO CONTAR CON UN 3 PISO</v>
          </cell>
        </row>
        <row r="237">
          <cell r="A237" t="str">
            <v>AAA0027JCRU</v>
          </cell>
          <cell r="B237" t="str">
            <v>MVCB_2384</v>
          </cell>
          <cell r="C237" t="str">
            <v>AAA0027JCRU</v>
          </cell>
          <cell r="D237" t="str">
            <v>050S40509430</v>
          </cell>
          <cell r="E237" t="str">
            <v>TV 18T BIS 68 85 SUR</v>
          </cell>
          <cell r="F237" t="str">
            <v>TV 18Q 68 41 S</v>
          </cell>
          <cell r="G237">
            <v>2552022016</v>
          </cell>
          <cell r="H237" t="str">
            <v>C</v>
          </cell>
          <cell r="I237">
            <v>24867215</v>
          </cell>
          <cell r="J237" t="str">
            <v>RUBY ESPERANZA JIMENEZ RUIZ</v>
          </cell>
          <cell r="K237" t="str">
            <v>CIUDAD BOLIVAR - CABLE</v>
          </cell>
          <cell r="L237" t="str">
            <v>CABLE</v>
          </cell>
          <cell r="M237" t="str">
            <v>CIUDAD BOLIVAR</v>
          </cell>
          <cell r="N237" t="str">
            <v>LUCERO</v>
          </cell>
          <cell r="O237" t="str">
            <v>JUAN PABLO II</v>
          </cell>
          <cell r="P237" t="str">
            <v>JUAN PABLO II</v>
          </cell>
          <cell r="Q237" t="str">
            <v>No Propiedad Horizontal</v>
          </cell>
          <cell r="R237" t="str">
            <v>13-jun.-2019</v>
          </cell>
          <cell r="S237" t="str">
            <v>RUBI ESPERANZA JIMENEZ RUIZ</v>
          </cell>
          <cell r="T237" t="str">
            <v>3115177597/7617524</v>
          </cell>
          <cell r="U237" t="str">
            <v>SI</v>
          </cell>
          <cell r="V237" t="str">
            <v>VIVIENDA DE 3 PISOS, SOLICITA ARREGLO DE CUBIERTA TERMINACIÓN DE HABITACIONES BAÑO Y COCINA. FAMILIA DESPLAZADA POR CONFLICTO ARMADO CON CERTIFICACIÓN.</v>
          </cell>
        </row>
        <row r="238">
          <cell r="A238" t="str">
            <v>AAA0027JBOM</v>
          </cell>
          <cell r="B238" t="str">
            <v>MVCB_2355</v>
          </cell>
          <cell r="C238" t="str">
            <v>AAA0027JBOM</v>
          </cell>
          <cell r="D238" t="str">
            <v>050S40416012</v>
          </cell>
          <cell r="E238" t="str">
            <v>TV 18U 68 21 SUR</v>
          </cell>
          <cell r="F238" t="str">
            <v>TV 18R 68 21 S</v>
          </cell>
          <cell r="G238">
            <v>2552020014</v>
          </cell>
          <cell r="H238" t="str">
            <v>C</v>
          </cell>
          <cell r="I238">
            <v>41505704</v>
          </cell>
          <cell r="J238" t="str">
            <v>BLANCA INES LEON QUIN</v>
          </cell>
          <cell r="K238" t="str">
            <v>CIUDAD BOLIVAR - CABLE</v>
          </cell>
          <cell r="L238" t="str">
            <v>CABLE</v>
          </cell>
          <cell r="M238" t="str">
            <v>CIUDAD BOLIVAR</v>
          </cell>
          <cell r="N238" t="str">
            <v>LUCERO</v>
          </cell>
          <cell r="O238" t="str">
            <v>JUAN PABLO II</v>
          </cell>
          <cell r="P238" t="str">
            <v>JUAN PABLO II</v>
          </cell>
          <cell r="Q238" t="str">
            <v>No Propiedad Horizontal</v>
          </cell>
          <cell r="R238" t="str">
            <v>24-may.-2019</v>
          </cell>
          <cell r="S238" t="str">
            <v>BLANCA INES LEON PUIN</v>
          </cell>
          <cell r="T238" t="str">
            <v>3105888712/3134357310</v>
          </cell>
          <cell r="U238" t="str">
            <v>SI</v>
          </cell>
          <cell r="V238" t="str">
            <v>PROPIETARIA FALLECIDA A CAUSA DEL COVID. ANA OTILIA BARRETO HIJA ATIENDA LA LLAMADA, ESTAN INTERESADOS EN CONTINUAR CON EL PROCESO, NO HAN INICIADO JUICIO DE SUCESIÓN. SOLICTA INFORMACIÓN FRENTE AL ANCE EN EL PROCESO A PARTIR DEL FALLECIMIENTO DE LA PROPIETARIA (FALLECIDA EL 23 DE JULIO 2020). VIVIENDA DE 1 SOLO PISO Y EN LA PARTE DE ATARS LEVANTARON UNA CONSTRUCCIÓN EN OBRA NEGRA, SOLICTAN LA TERMINACIÓN DE LA CONSTRUCCIÓN EN LA PARTE DE ATRÁS DEL PREDIO Y ACABADOS COMPLETOS. 4 HEREDEDOS HIJOS UNO DE ELLOS DISCAPACITADO.</v>
          </cell>
        </row>
        <row r="239">
          <cell r="A239" t="str">
            <v>AAA0027MUFZ</v>
          </cell>
          <cell r="B239" t="str">
            <v>MVCB_3820</v>
          </cell>
          <cell r="C239" t="str">
            <v>AAA0027MUFZ</v>
          </cell>
          <cell r="D239" t="str">
            <v>050S40400411</v>
          </cell>
          <cell r="E239" t="str">
            <v>TV 18U BIS 66B 24 SUR</v>
          </cell>
          <cell r="F239" t="str">
            <v>KR 18TBIS 67 24 S</v>
          </cell>
          <cell r="G239">
            <v>2553006017</v>
          </cell>
          <cell r="H239" t="str">
            <v>C</v>
          </cell>
          <cell r="I239">
            <v>41596858</v>
          </cell>
          <cell r="J239" t="str">
            <v>RUBIELA BERMUDEZ DE GONZALEZ</v>
          </cell>
          <cell r="K239" t="str">
            <v>CIUDAD BOLIVAR - CABLE</v>
          </cell>
          <cell r="L239" t="str">
            <v>CABLE</v>
          </cell>
          <cell r="M239" t="str">
            <v>CIUDAD BOLIVAR</v>
          </cell>
          <cell r="N239" t="str">
            <v>LUCERO</v>
          </cell>
          <cell r="O239" t="str">
            <v>JUAN PABLO II</v>
          </cell>
          <cell r="P239" t="str">
            <v>JUAN PABLO II</v>
          </cell>
          <cell r="Q239" t="str">
            <v>No Propiedad Horizontal</v>
          </cell>
          <cell r="R239" t="str">
            <v>29-may.-2019</v>
          </cell>
          <cell r="S239" t="str">
            <v>RUBIELA BERMUDEZ DE GONZALEZ</v>
          </cell>
          <cell r="T239" t="str">
            <v>3058718718 - 3058718609</v>
          </cell>
          <cell r="U239" t="str">
            <v>SI</v>
          </cell>
          <cell r="V239" t="str">
            <v>VIVIENDA DE 1 PISO, LES GUSTARÍA LA POSIBILIDAD DE UN 2 PISO, CAMBIO DE CUBIERTA, PISOS ENCHAPE, PREDIO EN OBRA GRIS. CONYUGE JORGE GONZÁLEZ</v>
          </cell>
        </row>
        <row r="240">
          <cell r="A240" t="str">
            <v>AAA0027MTFT</v>
          </cell>
          <cell r="B240" t="str">
            <v>MVCB_3798</v>
          </cell>
          <cell r="C240" t="str">
            <v>AAA0027MTFT</v>
          </cell>
          <cell r="D240" t="str">
            <v>050S00000000</v>
          </cell>
          <cell r="E240" t="str">
            <v>TV 18U BIS 66B 53 SUR MJ</v>
          </cell>
          <cell r="F240" t="str">
            <v>KR 18TBIS 67 53 S</v>
          </cell>
          <cell r="G240">
            <v>2553005012</v>
          </cell>
          <cell r="H240" t="str">
            <v>C</v>
          </cell>
          <cell r="I240">
            <v>41533530</v>
          </cell>
          <cell r="J240" t="str">
            <v>MARIA ALIRIA MEDINA DE BELTRAN</v>
          </cell>
          <cell r="K240" t="str">
            <v>CIUDAD BOLIVAR - CABLE</v>
          </cell>
          <cell r="L240" t="str">
            <v>CABLE</v>
          </cell>
          <cell r="M240" t="str">
            <v>CIUDAD BOLIVAR</v>
          </cell>
          <cell r="N240" t="str">
            <v>LUCERO</v>
          </cell>
          <cell r="O240" t="str">
            <v>JUAN PABLO II</v>
          </cell>
          <cell r="P240" t="str">
            <v>JUAN PABLO II</v>
          </cell>
          <cell r="Q240" t="str">
            <v>No Propiedad Horizontal</v>
          </cell>
          <cell r="R240" t="str">
            <v>14-jun.-2019</v>
          </cell>
          <cell r="S240" t="str">
            <v>MARIA ALIRIA MEDINA DE BELTRAN</v>
          </cell>
          <cell r="T240" t="str">
            <v>3115754262-7619787</v>
          </cell>
          <cell r="V240" t="str">
            <v>No se logra contacto efectivo</v>
          </cell>
          <cell r="W240" t="str">
            <v>MONICA AVILA CANTOR - Trabajadora Social</v>
          </cell>
        </row>
        <row r="241">
          <cell r="A241" t="str">
            <v>AAA0219OHAW</v>
          </cell>
          <cell r="B241" t="str">
            <v>MVCB_3802</v>
          </cell>
          <cell r="C241" t="str">
            <v>AAA0219OHAW</v>
          </cell>
          <cell r="D241" t="str">
            <v>050S40463983</v>
          </cell>
          <cell r="E241" t="str">
            <v>TV 18U BIS 66B 77 SUR</v>
          </cell>
          <cell r="F241" t="str">
            <v>SIN DIRECCION ANTERIOR</v>
          </cell>
          <cell r="G241">
            <v>2553005016</v>
          </cell>
          <cell r="H241" t="str">
            <v>C</v>
          </cell>
          <cell r="I241">
            <v>40270930</v>
          </cell>
          <cell r="J241" t="str">
            <v>GLORIA MARIA GUZMAN RIOS</v>
          </cell>
          <cell r="K241" t="str">
            <v>CIUDAD BOLIVAR - CABLE</v>
          </cell>
          <cell r="L241" t="str">
            <v>CABLE</v>
          </cell>
          <cell r="M241" t="str">
            <v>CIUDAD BOLIVAR</v>
          </cell>
          <cell r="N241" t="str">
            <v>LUCERO</v>
          </cell>
          <cell r="O241" t="str">
            <v>JUAN PABLO II</v>
          </cell>
          <cell r="P241" t="str">
            <v>JUAN PABLO II</v>
          </cell>
          <cell r="Q241" t="str">
            <v>No Propiedad Horizontal</v>
          </cell>
          <cell r="R241" t="str">
            <v>29-may.-2019</v>
          </cell>
          <cell r="S241" t="str">
            <v>GLORIA MARIA GUZMAN RIOS</v>
          </cell>
          <cell r="T241" t="str">
            <v>7905797 - 3003651261-3204180945</v>
          </cell>
          <cell r="U241" t="str">
            <v>SI</v>
          </cell>
          <cell r="V241" t="str">
            <v>Informa que se encuentra interesada en continuar en el proceso</v>
          </cell>
        </row>
        <row r="242">
          <cell r="A242" t="str">
            <v>AAA0218PKTO</v>
          </cell>
          <cell r="B242" t="str">
            <v>MVCB_3809</v>
          </cell>
          <cell r="C242" t="str">
            <v>AAA0218PKTO</v>
          </cell>
          <cell r="D242" t="str">
            <v>050S40474105</v>
          </cell>
          <cell r="E242" t="str">
            <v>TV 18U BIS 66B 78 SUR</v>
          </cell>
          <cell r="F242" t="str">
            <v>SIN DIRECCION ANTERIOR</v>
          </cell>
          <cell r="G242">
            <v>2553006006</v>
          </cell>
          <cell r="H242" t="str">
            <v>C</v>
          </cell>
          <cell r="I242">
            <v>41745759</v>
          </cell>
          <cell r="J242" t="str">
            <v>ISABEL IBA?EZ ALVAREZ</v>
          </cell>
          <cell r="K242" t="str">
            <v>CIUDAD BOLIVAR - CABLE</v>
          </cell>
          <cell r="L242" t="str">
            <v>CABLE</v>
          </cell>
          <cell r="M242" t="str">
            <v>CIUDAD BOLIVAR</v>
          </cell>
          <cell r="N242" t="str">
            <v>LUCERO</v>
          </cell>
          <cell r="O242" t="str">
            <v>JUAN PABLO II</v>
          </cell>
          <cell r="P242" t="str">
            <v>JUAN PABLO II</v>
          </cell>
          <cell r="Q242" t="str">
            <v>No Propiedad Horizontal</v>
          </cell>
          <cell r="R242" t="str">
            <v>29-may.-2019</v>
          </cell>
          <cell r="S242" t="str">
            <v>ISABEL IBAÑEZ ALVAREZ</v>
          </cell>
          <cell r="T242" t="str">
            <v>7651316 - 3133523796 - 3115828510</v>
          </cell>
          <cell r="V242" t="str">
            <v>La señora Luisa Rodriguez, hija de la beneficiaria titular indica que actualmente no vive en bogota, por lo cual no sabe si continua en el proceso. Suministra un numero de celular, el cual se encuentra fuera de servicio.</v>
          </cell>
        </row>
        <row r="243">
          <cell r="A243" t="str">
            <v>AAA0027SYLF</v>
          </cell>
          <cell r="B243" t="str">
            <v>MVJA_0538</v>
          </cell>
          <cell r="C243" t="str">
            <v>AAA0027SYLF</v>
          </cell>
          <cell r="D243" t="str">
            <v>050S40298030</v>
          </cell>
          <cell r="E243" t="str">
            <v>CL 62A SUR 18L 39</v>
          </cell>
          <cell r="F243" t="str">
            <v>CL 62AS 18D 85</v>
          </cell>
          <cell r="G243">
            <v>2554099002</v>
          </cell>
          <cell r="H243" t="str">
            <v>C</v>
          </cell>
          <cell r="I243">
            <v>14221868</v>
          </cell>
          <cell r="J243" t="str">
            <v>JOSE NOEL ROJAS</v>
          </cell>
          <cell r="K243" t="str">
            <v>CIUDAD BOLIVAR - CABLE</v>
          </cell>
          <cell r="L243" t="str">
            <v>JALISCO</v>
          </cell>
          <cell r="M243" t="str">
            <v>CIUDAD BOLIVAR</v>
          </cell>
          <cell r="N243" t="str">
            <v>LUCERO</v>
          </cell>
          <cell r="O243" t="str">
            <v>LA ESCALA 3ER SECTOR</v>
          </cell>
          <cell r="P243" t="str">
            <v>LA ESCALA 3ER SECTOR</v>
          </cell>
          <cell r="Q243" t="str">
            <v>No Propiedad Horizontal</v>
          </cell>
          <cell r="R243" t="str">
            <v>29-mar.-2019</v>
          </cell>
          <cell r="S243" t="str">
            <v>DORYS VASQUEZ</v>
          </cell>
          <cell r="T243" t="str">
            <v>3209691616 - 3105713853</v>
          </cell>
          <cell r="U243" t="str">
            <v>SI</v>
          </cell>
          <cell r="V243" t="str">
            <v>Informa que se encuentra interesada en continuar en el proceso</v>
          </cell>
        </row>
        <row r="244">
          <cell r="A244" t="str">
            <v>AAA0023LENN</v>
          </cell>
          <cell r="B244" t="str">
            <v>MVJA_0602</v>
          </cell>
          <cell r="C244" t="str">
            <v>AAA0023LENN</v>
          </cell>
          <cell r="D244" t="str">
            <v>050S00000000</v>
          </cell>
          <cell r="E244" t="str">
            <v>CL 62A SUR 18R 60</v>
          </cell>
          <cell r="F244" t="str">
            <v>CL 62AS 18U 10</v>
          </cell>
          <cell r="G244">
            <v>2521038002</v>
          </cell>
          <cell r="H244" t="str">
            <v>C</v>
          </cell>
          <cell r="I244">
            <v>41302510</v>
          </cell>
          <cell r="J244" t="str">
            <v>LAURA MARIA TEMILDA SIERRA ALONSO</v>
          </cell>
          <cell r="K244" t="str">
            <v>CIUDAD BOLIVAR - CABLE</v>
          </cell>
          <cell r="L244" t="str">
            <v>JALISCO</v>
          </cell>
          <cell r="M244" t="str">
            <v>CIUDAD BOLIVAR</v>
          </cell>
          <cell r="N244" t="str">
            <v>LUCERO</v>
          </cell>
          <cell r="O244" t="str">
            <v>LA ESPERANZA</v>
          </cell>
          <cell r="P244" t="str">
            <v>ALTOS DE JALISCO</v>
          </cell>
          <cell r="Q244" t="str">
            <v>No Propiedad Horizontal</v>
          </cell>
          <cell r="R244" t="str">
            <v>13-mar.-2019</v>
          </cell>
          <cell r="S244" t="str">
            <v>LAURA MARIA TEMILDA SIERRA</v>
          </cell>
          <cell r="T244" t="str">
            <v>3125817750/3118795710/2366030/ 3112119041</v>
          </cell>
          <cell r="U244" t="str">
            <v>SI</v>
          </cell>
          <cell r="V244" t="str">
            <v>Informa que se encuentra interesada en continuar en el proceso</v>
          </cell>
        </row>
        <row r="245">
          <cell r="A245" t="str">
            <v>AAA0027RMRU</v>
          </cell>
          <cell r="B245" t="str">
            <v>MVJA_1372</v>
          </cell>
          <cell r="C245" t="str">
            <v>AAA0027RMRU</v>
          </cell>
          <cell r="D245" t="str">
            <v>050S40014291</v>
          </cell>
          <cell r="E245" t="str">
            <v>CL 65 SUR 18N 12</v>
          </cell>
          <cell r="F245" t="str">
            <v>CL 65 S 18I-16</v>
          </cell>
          <cell r="G245">
            <v>2554088004</v>
          </cell>
          <cell r="H245" t="str">
            <v>C</v>
          </cell>
          <cell r="I245">
            <v>39638046</v>
          </cell>
          <cell r="J245" t="str">
            <v>MARIA ILSE VIRACACHA SIERRA</v>
          </cell>
          <cell r="K245" t="str">
            <v>CIUDAD BOLIVAR - CABLE</v>
          </cell>
          <cell r="L245" t="str">
            <v>JALISCO</v>
          </cell>
          <cell r="M245" t="str">
            <v>CIUDAD BOLIVAR</v>
          </cell>
          <cell r="N245" t="str">
            <v>LUCERO</v>
          </cell>
          <cell r="O245" t="str">
            <v>LAS DELICIAS DEL SUR ZONA 19</v>
          </cell>
          <cell r="P245" t="str">
            <v>LAS DELICIAS DEL SUR ZONA 19</v>
          </cell>
          <cell r="Q245" t="str">
            <v>No Propiedad Horizontal</v>
          </cell>
          <cell r="R245" t="str">
            <v>29-mar.-2019</v>
          </cell>
          <cell r="S245" t="str">
            <v>MARIA ILSE VIRACACHA SIERRA</v>
          </cell>
          <cell r="T245">
            <v>3205453080</v>
          </cell>
          <cell r="V245" t="str">
            <v>No se logra contacto efectivo</v>
          </cell>
        </row>
        <row r="246">
          <cell r="A246" t="str">
            <v>AAA0027RLKC</v>
          </cell>
          <cell r="B246" t="str">
            <v>MVJA_1378</v>
          </cell>
          <cell r="C246" t="str">
            <v>AAA0027RLKC</v>
          </cell>
          <cell r="D246" t="str">
            <v>050S40014305</v>
          </cell>
          <cell r="E246" t="str">
            <v>CL 65 SUR 18N 47</v>
          </cell>
          <cell r="F246" t="str">
            <v>CL 65 SUR 18N 47</v>
          </cell>
          <cell r="G246">
            <v>2554030034</v>
          </cell>
          <cell r="H246" t="str">
            <v>C</v>
          </cell>
          <cell r="I246">
            <v>3030000</v>
          </cell>
          <cell r="J246" t="str">
            <v>JOSE GONZALO HILARION</v>
          </cell>
          <cell r="K246" t="str">
            <v>CIUDAD BOLIVAR - CABLE</v>
          </cell>
          <cell r="L246" t="str">
            <v>JALISCO</v>
          </cell>
          <cell r="M246" t="str">
            <v>CIUDAD BOLIVAR</v>
          </cell>
          <cell r="N246" t="str">
            <v>LUCERO</v>
          </cell>
          <cell r="O246" t="str">
            <v>LAS DELICIAS DEL SUR ZONA 19</v>
          </cell>
          <cell r="P246" t="str">
            <v>LAS DELICIAS DEL SUR ZONA 19</v>
          </cell>
          <cell r="Q246" t="str">
            <v>No Propiedad Horizontal</v>
          </cell>
          <cell r="R246" t="str">
            <v>22-mar.-2019</v>
          </cell>
          <cell r="S246" t="str">
            <v>JOSE GONZALO HILARION PARRA</v>
          </cell>
          <cell r="T246" t="str">
            <v>7902262/3223561559</v>
          </cell>
          <cell r="U246" t="str">
            <v>SI</v>
          </cell>
          <cell r="V246" t="str">
            <v>Informa que se encuentra interesada en continuar en el proceso</v>
          </cell>
        </row>
        <row r="247">
          <cell r="A247" t="str">
            <v>AAA0027PXBS</v>
          </cell>
          <cell r="B247" t="str">
            <v>MVJA_1460</v>
          </cell>
          <cell r="C247" t="str">
            <v>AAA0027PXBS</v>
          </cell>
          <cell r="D247" t="str">
            <v>050S00251679</v>
          </cell>
          <cell r="E247" t="str">
            <v>CL 65B SUR 18M 16</v>
          </cell>
          <cell r="F247" t="str">
            <v>CL 65B SUR 18G 16</v>
          </cell>
          <cell r="G247">
            <v>2554013012</v>
          </cell>
          <cell r="H247" t="str">
            <v>C</v>
          </cell>
          <cell r="I247">
            <v>41483363</v>
          </cell>
          <cell r="J247" t="str">
            <v>MARIA ANA TULIA MESA RODRIGUEZ</v>
          </cell>
          <cell r="K247" t="str">
            <v>CIUDAD BOLIVAR - CABLE</v>
          </cell>
          <cell r="L247" t="str">
            <v>JALISCO</v>
          </cell>
          <cell r="M247" t="str">
            <v>CIUDAD BOLIVAR</v>
          </cell>
          <cell r="N247" t="str">
            <v>LUCERO</v>
          </cell>
          <cell r="O247" t="str">
            <v>LUCERO MEDIO</v>
          </cell>
          <cell r="P247" t="str">
            <v>LUCERO MEDIO</v>
          </cell>
          <cell r="Q247" t="str">
            <v>No Propiedad Horizontal</v>
          </cell>
          <cell r="R247" t="str">
            <v>29-mar.-2019</v>
          </cell>
          <cell r="S247" t="str">
            <v>WILSON MAURICIO BRICEÑO</v>
          </cell>
          <cell r="T247" t="str">
            <v>3212938459-7654906</v>
          </cell>
          <cell r="U247" t="str">
            <v>SI</v>
          </cell>
          <cell r="V247" t="str">
            <v>Informa que se encuentra interesada en continuar en el proceso</v>
          </cell>
        </row>
        <row r="248">
          <cell r="A248" t="str">
            <v>AAA0228SRDE</v>
          </cell>
          <cell r="B248" t="str">
            <v>MVJA_1461</v>
          </cell>
          <cell r="C248" t="str">
            <v>AAA0228SRDE</v>
          </cell>
          <cell r="D248" t="str">
            <v>050S40588046</v>
          </cell>
          <cell r="E248" t="str">
            <v>CL 65B SUR 18M 17</v>
          </cell>
          <cell r="F248" t="str">
            <v>SIN DIRECCION ANT</v>
          </cell>
          <cell r="G248">
            <v>2554016022</v>
          </cell>
          <cell r="H248" t="str">
            <v>C</v>
          </cell>
          <cell r="I248">
            <v>80913236</v>
          </cell>
          <cell r="J248" t="str">
            <v>JERSON LEANDRO MACIAS PRIETO</v>
          </cell>
          <cell r="K248" t="str">
            <v>CIUDAD BOLIVAR - CABLE</v>
          </cell>
          <cell r="L248" t="str">
            <v>JALISCO</v>
          </cell>
          <cell r="M248" t="str">
            <v>CIUDAD BOLIVAR</v>
          </cell>
          <cell r="N248" t="str">
            <v>LUCERO</v>
          </cell>
          <cell r="O248" t="str">
            <v>LUCERO MEDIO</v>
          </cell>
          <cell r="P248" t="str">
            <v>LUCERO MEDIO</v>
          </cell>
          <cell r="Q248" t="str">
            <v>No Propiedad Horizontal</v>
          </cell>
          <cell r="R248" t="str">
            <v>27-mar.-2019</v>
          </cell>
          <cell r="S248" t="str">
            <v>JERSON LEANDRO MACIAS PRIETO</v>
          </cell>
          <cell r="T248" t="str">
            <v>3204390688/3138015301</v>
          </cell>
          <cell r="U248" t="str">
            <v>NO</v>
          </cell>
          <cell r="V248" t="str">
            <v>El beneficiario indica que la CVP le realizó visita tecnica, donde le informaron que la vivienda se encuentra consolidada, por lo cual no requiere el subsidio.</v>
          </cell>
        </row>
        <row r="249">
          <cell r="A249" t="str">
            <v>AAA0233RRJH</v>
          </cell>
          <cell r="B249" t="str">
            <v>MVJA_2787</v>
          </cell>
          <cell r="C249" t="str">
            <v>AAA0233RRJH</v>
          </cell>
          <cell r="D249" t="str">
            <v>050S40593762</v>
          </cell>
          <cell r="E249" t="str">
            <v>KR 18M 65A 41 SUR</v>
          </cell>
          <cell r="F249" t="str">
            <v>SIN DIRECCION ANT</v>
          </cell>
          <cell r="G249">
            <v>2554013040</v>
          </cell>
          <cell r="H249" t="str">
            <v>C</v>
          </cell>
          <cell r="I249">
            <v>52879047</v>
          </cell>
          <cell r="J249" t="str">
            <v>ANGELA ASTRID PEDRAZA ACOSTA</v>
          </cell>
          <cell r="K249" t="str">
            <v>CIUDAD BOLIVAR - CABLE</v>
          </cell>
          <cell r="L249" t="str">
            <v>JALISCO</v>
          </cell>
          <cell r="M249" t="str">
            <v>CIUDAD BOLIVAR</v>
          </cell>
          <cell r="N249" t="str">
            <v>LUCERO</v>
          </cell>
          <cell r="O249" t="str">
            <v>LUCERO MEDIO</v>
          </cell>
          <cell r="P249" t="str">
            <v>LUCERO MEDIO</v>
          </cell>
          <cell r="Q249" t="str">
            <v>No Propiedad Horizontal</v>
          </cell>
          <cell r="R249" t="str">
            <v>13-may.-2019</v>
          </cell>
          <cell r="S249" t="str">
            <v>ANGELA ASTRID PEDRAZA ACOSTA</v>
          </cell>
          <cell r="T249" t="str">
            <v>3214158292-6455149</v>
          </cell>
          <cell r="U249" t="str">
            <v>SI</v>
          </cell>
          <cell r="V249" t="str">
            <v>Informa que se encuentra interesada en continuar en el proceso</v>
          </cell>
        </row>
        <row r="250">
          <cell r="A250" t="str">
            <v>AAA0253PSCN</v>
          </cell>
          <cell r="B250" t="str">
            <v>MVCB_3117</v>
          </cell>
          <cell r="C250" t="str">
            <v>AAA0253PSCN</v>
          </cell>
          <cell r="D250" t="str">
            <v>050S40713617</v>
          </cell>
          <cell r="E250" t="str">
            <v>CL 69B BIS SUR 18U 14</v>
          </cell>
          <cell r="F250" t="str">
            <v>SIN DIRECCION ANTERIOR</v>
          </cell>
          <cell r="G250">
            <v>2552080003</v>
          </cell>
          <cell r="H250" t="str">
            <v>C</v>
          </cell>
          <cell r="I250">
            <v>39763202</v>
          </cell>
          <cell r="J250" t="str">
            <v>MARIA INES CARDENAS HERRERA</v>
          </cell>
          <cell r="K250" t="str">
            <v>CIUDAD BOLIVAR - CABLE</v>
          </cell>
          <cell r="L250" t="str">
            <v>CABLE</v>
          </cell>
          <cell r="M250" t="str">
            <v>CIUDAD BOLIVAR</v>
          </cell>
          <cell r="N250" t="str">
            <v>LUCERO</v>
          </cell>
          <cell r="O250" t="str">
            <v>MARANDU</v>
          </cell>
          <cell r="P250" t="str">
            <v>MARANDU</v>
          </cell>
          <cell r="Q250" t="str">
            <v>No Propiedad Horizontal</v>
          </cell>
          <cell r="R250" t="str">
            <v>30-jul.-2019</v>
          </cell>
          <cell r="S250" t="str">
            <v>MARIA INES CARDENAS HERRERA</v>
          </cell>
          <cell r="T250" t="str">
            <v>3132051487-3125004499</v>
          </cell>
          <cell r="U250" t="str">
            <v>SI</v>
          </cell>
          <cell r="V250" t="str">
            <v>Informa que se encuentra interesada en continuar en el proceso</v>
          </cell>
        </row>
        <row r="251">
          <cell r="A251" t="str">
            <v>AAA0027LJYN</v>
          </cell>
          <cell r="B251" t="str">
            <v>MVCB_3118</v>
          </cell>
          <cell r="C251" t="str">
            <v>AAA0027LJYN</v>
          </cell>
          <cell r="D251" t="str">
            <v>050S00000000</v>
          </cell>
          <cell r="E251" t="str">
            <v>CL 69B BIS SUR 18U 18</v>
          </cell>
          <cell r="F251" t="str">
            <v>CL 69BBIS S 18Q 70</v>
          </cell>
          <cell r="G251">
            <v>2552080004</v>
          </cell>
          <cell r="H251" t="str">
            <v>C</v>
          </cell>
          <cell r="I251">
            <v>21232748</v>
          </cell>
          <cell r="J251" t="str">
            <v>LUZ MIRIAM GOMEZ ARDILA</v>
          </cell>
          <cell r="K251" t="str">
            <v>CIUDAD BOLIVAR - CABLE</v>
          </cell>
          <cell r="L251" t="str">
            <v>CABLE</v>
          </cell>
          <cell r="M251" t="str">
            <v>CIUDAD BOLIVAR</v>
          </cell>
          <cell r="N251" t="str">
            <v>LUCERO</v>
          </cell>
          <cell r="O251" t="str">
            <v>MARANDU</v>
          </cell>
          <cell r="P251" t="str">
            <v>MARANDU</v>
          </cell>
          <cell r="Q251" t="str">
            <v>No Propiedad Horizontal</v>
          </cell>
          <cell r="R251" t="str">
            <v>31-may.-2019</v>
          </cell>
          <cell r="S251" t="str">
            <v>LUZ MIRYAM GOMEZ ARDILA</v>
          </cell>
          <cell r="T251">
            <v>3108299166</v>
          </cell>
          <cell r="U251" t="str">
            <v>SI</v>
          </cell>
          <cell r="V251" t="str">
            <v>Informa que se encuentra interesada en continuar en el proceso</v>
          </cell>
        </row>
        <row r="252">
          <cell r="A252" t="str">
            <v>AAA0159NCSK</v>
          </cell>
          <cell r="B252" t="str">
            <v>MVCB_3119</v>
          </cell>
          <cell r="C252" t="str">
            <v>AAA0159NCSK</v>
          </cell>
          <cell r="D252" t="str">
            <v>050S40333925</v>
          </cell>
          <cell r="E252" t="str">
            <v>CL 69B BIS SUR 18U 22</v>
          </cell>
          <cell r="F252" t="str">
            <v>CL 69B BIS SUR 18Q 74</v>
          </cell>
          <cell r="G252">
            <v>2552080005</v>
          </cell>
          <cell r="H252" t="str">
            <v>C</v>
          </cell>
          <cell r="I252">
            <v>33835027</v>
          </cell>
          <cell r="J252" t="str">
            <v>LUZ ALBA PRADA</v>
          </cell>
          <cell r="K252" t="str">
            <v>CIUDAD BOLIVAR - CABLE</v>
          </cell>
          <cell r="L252" t="str">
            <v>CABLE</v>
          </cell>
          <cell r="M252" t="str">
            <v>CIUDAD BOLIVAR</v>
          </cell>
          <cell r="N252" t="str">
            <v>LUCERO</v>
          </cell>
          <cell r="O252" t="str">
            <v>MARANDU</v>
          </cell>
          <cell r="P252" t="str">
            <v>MARANDU</v>
          </cell>
          <cell r="Q252" t="str">
            <v>No Propiedad Horizontal</v>
          </cell>
          <cell r="R252" t="str">
            <v>30-may.-2019</v>
          </cell>
          <cell r="S252" t="str">
            <v>LUZ ALBA PRADA</v>
          </cell>
          <cell r="T252" t="str">
            <v>3024588260/3204899482</v>
          </cell>
          <cell r="U252" t="str">
            <v>SI</v>
          </cell>
          <cell r="V252" t="str">
            <v>Informa que se encuentra interesada en continuar en el proceso</v>
          </cell>
        </row>
        <row r="253">
          <cell r="A253" t="str">
            <v>AAA0160FFXS</v>
          </cell>
          <cell r="B253" t="str">
            <v>MVCB_2185</v>
          </cell>
          <cell r="C253" t="str">
            <v>AAA0160FFXS</v>
          </cell>
          <cell r="D253" t="str">
            <v>050S40371135</v>
          </cell>
          <cell r="E253" t="str">
            <v>CL 69B BIS A 18R 48</v>
          </cell>
          <cell r="F253" t="str">
            <v>CL 69B BIS A SUR 18Q 48</v>
          </cell>
          <cell r="G253">
            <v>2552009004</v>
          </cell>
          <cell r="H253" t="str">
            <v>C</v>
          </cell>
          <cell r="I253">
            <v>40726181</v>
          </cell>
          <cell r="J253" t="str">
            <v>CARLINA DIAZ DE CAMACHO</v>
          </cell>
          <cell r="K253" t="str">
            <v>CIUDAD BOLIVAR - CABLE</v>
          </cell>
          <cell r="L253" t="str">
            <v>CABLE</v>
          </cell>
          <cell r="M253" t="str">
            <v>CIUDAD BOLIVAR</v>
          </cell>
          <cell r="N253" t="str">
            <v>LUCERO</v>
          </cell>
          <cell r="O253" t="str">
            <v>MARANDU</v>
          </cell>
          <cell r="P253" t="str">
            <v>MARANDU</v>
          </cell>
          <cell r="Q253" t="str">
            <v>No Propiedad Horizontal</v>
          </cell>
          <cell r="R253" t="str">
            <v>31-jul.-2019</v>
          </cell>
          <cell r="S253" t="str">
            <v>CARLINA DIAZ DE CAMACHO</v>
          </cell>
          <cell r="T253" t="str">
            <v>3133262952/5683454</v>
          </cell>
          <cell r="U253" t="str">
            <v>SI</v>
          </cell>
          <cell r="V253" t="str">
            <v>Informa que se encuentra interesada en continuar en el proceso</v>
          </cell>
        </row>
        <row r="254">
          <cell r="A254" t="str">
            <v>AAA0027HSTO</v>
          </cell>
          <cell r="B254" t="str">
            <v>MVCB_2176</v>
          </cell>
          <cell r="C254" t="str">
            <v>AAA0027HSTO</v>
          </cell>
          <cell r="D254" t="str">
            <v>050S00000000</v>
          </cell>
          <cell r="E254" t="str">
            <v>CL 69B BIS A SUR 18R 39</v>
          </cell>
          <cell r="F254" t="str">
            <v>CL 69BBISA S 18Q 39</v>
          </cell>
          <cell r="G254">
            <v>2552008009</v>
          </cell>
          <cell r="H254" t="str">
            <v>C</v>
          </cell>
          <cell r="I254">
            <v>79584087</v>
          </cell>
          <cell r="J254" t="str">
            <v>SIMON JIMENEZ VARGAS</v>
          </cell>
          <cell r="K254" t="str">
            <v>CIUDAD BOLIVAR - CABLE</v>
          </cell>
          <cell r="L254" t="str">
            <v>CABLE</v>
          </cell>
          <cell r="M254" t="str">
            <v>CIUDAD BOLIVAR</v>
          </cell>
          <cell r="N254" t="str">
            <v>LUCERO</v>
          </cell>
          <cell r="O254" t="str">
            <v>MARANDU</v>
          </cell>
          <cell r="P254" t="str">
            <v>MARANDU</v>
          </cell>
          <cell r="Q254" t="str">
            <v>No Propiedad Horizontal</v>
          </cell>
          <cell r="R254" t="str">
            <v>10-jun.-2019</v>
          </cell>
          <cell r="S254" t="str">
            <v>SANDRA LUCIA BARRERO MARTINEZ</v>
          </cell>
          <cell r="T254" t="str">
            <v>3105555056-3507792221</v>
          </cell>
          <cell r="U254" t="str">
            <v>SI</v>
          </cell>
          <cell r="V254" t="str">
            <v>Informa que se encuentra interesada en continuar en el proceso</v>
          </cell>
        </row>
        <row r="255">
          <cell r="A255" t="str">
            <v>AAA0253JMMR</v>
          </cell>
          <cell r="B255" t="str">
            <v>MVCB_2175</v>
          </cell>
          <cell r="C255" t="str">
            <v>AAA0253JMMR</v>
          </cell>
          <cell r="D255" t="str">
            <v>050S40713687</v>
          </cell>
          <cell r="E255" t="str">
            <v>CL 69B BIS A SUR 18R 43</v>
          </cell>
          <cell r="F255" t="str">
            <v>SIN DIRECCION ANTERIOR</v>
          </cell>
          <cell r="G255">
            <v>2552008008</v>
          </cell>
          <cell r="H255" t="str">
            <v>C</v>
          </cell>
          <cell r="I255">
            <v>52000000</v>
          </cell>
          <cell r="J255" t="str">
            <v>NUBIA BERTHA CASTILLO MALAGON</v>
          </cell>
          <cell r="K255" t="str">
            <v>CIUDAD BOLIVAR - CABLE</v>
          </cell>
          <cell r="L255" t="str">
            <v>CABLE</v>
          </cell>
          <cell r="M255" t="str">
            <v>CIUDAD BOLIVAR</v>
          </cell>
          <cell r="N255" t="str">
            <v>LUCERO</v>
          </cell>
          <cell r="O255" t="str">
            <v>MARANDU</v>
          </cell>
          <cell r="P255" t="str">
            <v>MARANDU</v>
          </cell>
          <cell r="Q255" t="str">
            <v>No Propiedad Horizontal</v>
          </cell>
          <cell r="R255" t="str">
            <v>30-jul.-2019</v>
          </cell>
          <cell r="S255" t="str">
            <v>CARLOS JULIO BUESTOS</v>
          </cell>
          <cell r="T255" t="str">
            <v>3106081122/3203558539</v>
          </cell>
          <cell r="U255" t="str">
            <v>SI</v>
          </cell>
          <cell r="V255" t="str">
            <v>Informa que se encuentra interesada en continuar en el proceso</v>
          </cell>
        </row>
        <row r="256">
          <cell r="A256" t="str">
            <v>AAA0027HUFT</v>
          </cell>
          <cell r="B256" t="str">
            <v>MVCB_2212</v>
          </cell>
          <cell r="C256" t="str">
            <v>AAA0027HUFT</v>
          </cell>
          <cell r="D256" t="str">
            <v>050S00000000</v>
          </cell>
          <cell r="E256" t="str">
            <v>CL 69B BIS A SUR 18U 35</v>
          </cell>
          <cell r="F256" t="str">
            <v>CL 69BBISA S 18Q 77</v>
          </cell>
          <cell r="G256">
            <v>2552010017</v>
          </cell>
          <cell r="H256" t="str">
            <v>C</v>
          </cell>
          <cell r="I256">
            <v>41707428</v>
          </cell>
          <cell r="J256" t="str">
            <v>BLANCA CECILIA RODRIGUEZ DELGADO</v>
          </cell>
          <cell r="K256" t="str">
            <v>CIUDAD BOLIVAR - CABLE</v>
          </cell>
          <cell r="L256" t="str">
            <v>CABLE</v>
          </cell>
          <cell r="M256" t="str">
            <v>CIUDAD BOLIVAR</v>
          </cell>
          <cell r="N256" t="str">
            <v>LUCERO</v>
          </cell>
          <cell r="O256" t="str">
            <v>MARANDU</v>
          </cell>
          <cell r="P256" t="str">
            <v>MARANDU</v>
          </cell>
          <cell r="Q256" t="str">
            <v>No Propiedad Horizontal</v>
          </cell>
          <cell r="R256" t="str">
            <v>10-jun.-2019</v>
          </cell>
          <cell r="S256" t="str">
            <v>BLANCA CECILIA RODRIGUEZ DELGADO</v>
          </cell>
          <cell r="T256" t="str">
            <v>3134799810-3144140659</v>
          </cell>
          <cell r="U256" t="str">
            <v>SI</v>
          </cell>
          <cell r="V256" t="str">
            <v>Informa que se encuentra interesada en continuar en el proceso</v>
          </cell>
        </row>
        <row r="257">
          <cell r="A257" t="str">
            <v>AAA0027KAOM</v>
          </cell>
          <cell r="B257" t="str">
            <v>MVCB_2803</v>
          </cell>
          <cell r="C257" t="str">
            <v>AAA0027KAOM</v>
          </cell>
          <cell r="D257" t="str">
            <v>050S00000000</v>
          </cell>
          <cell r="E257" t="str">
            <v>CL 69C SUR 18U 63</v>
          </cell>
          <cell r="F257" t="str">
            <v>CL 69C S 18Q 85</v>
          </cell>
          <cell r="G257">
            <v>2552053018</v>
          </cell>
          <cell r="H257" t="str">
            <v>C</v>
          </cell>
          <cell r="I257">
            <v>41606255</v>
          </cell>
          <cell r="J257" t="str">
            <v>MARGARITA FETIVA RAMOS</v>
          </cell>
          <cell r="K257" t="str">
            <v>CIUDAD BOLIVAR - CABLE</v>
          </cell>
          <cell r="L257" t="str">
            <v>CABLE</v>
          </cell>
          <cell r="M257" t="str">
            <v>CIUDAD BOLIVAR</v>
          </cell>
          <cell r="N257" t="str">
            <v>LUCERO</v>
          </cell>
          <cell r="O257" t="str">
            <v>MARANDU</v>
          </cell>
          <cell r="P257" t="str">
            <v>MARANDU</v>
          </cell>
          <cell r="Q257" t="str">
            <v>No Propiedad Horizontal</v>
          </cell>
          <cell r="R257" t="str">
            <v>8-ago.-2019</v>
          </cell>
          <cell r="S257" t="str">
            <v>JOSE ALEXANDER DIAZ FETIVA</v>
          </cell>
          <cell r="T257" t="str">
            <v>3508984509-3222597069</v>
          </cell>
          <cell r="U257" t="str">
            <v>SI</v>
          </cell>
          <cell r="V257" t="str">
            <v>vivenda de 2 dos pisos en cubierta liviana, segundo piso en obra gris, primer piso requiere arreglos, residen 4 adultos un menor.</v>
          </cell>
          <cell r="W257" t="str">
            <v>CLAUDIA JULIANA PORTILLO RUBIO - Arquitecta</v>
          </cell>
        </row>
        <row r="258">
          <cell r="A258" t="str">
            <v>AAA0027KANX</v>
          </cell>
          <cell r="B258" t="str">
            <v>MVCB_2802</v>
          </cell>
          <cell r="C258" t="str">
            <v>AAA0027KANX</v>
          </cell>
          <cell r="D258" t="str">
            <v>050S00000000</v>
          </cell>
          <cell r="E258" t="str">
            <v>CL 69C SUR 18U 67</v>
          </cell>
          <cell r="F258" t="str">
            <v>CL 69C S 18Q 91</v>
          </cell>
          <cell r="G258">
            <v>2552053017</v>
          </cell>
          <cell r="H258" t="str">
            <v>C</v>
          </cell>
          <cell r="I258">
            <v>79631291</v>
          </cell>
          <cell r="J258" t="str">
            <v>JOSE DIAZ</v>
          </cell>
          <cell r="K258" t="str">
            <v>CIUDAD BOLIVAR - CABLE</v>
          </cell>
          <cell r="L258" t="str">
            <v>CABLE</v>
          </cell>
          <cell r="M258" t="str">
            <v>CIUDAD BOLIVAR</v>
          </cell>
          <cell r="N258" t="str">
            <v>LUCERO</v>
          </cell>
          <cell r="O258" t="str">
            <v>MARANDU</v>
          </cell>
          <cell r="P258" t="str">
            <v>MARANDU</v>
          </cell>
          <cell r="Q258" t="str">
            <v>No Propiedad Horizontal</v>
          </cell>
          <cell r="R258" t="str">
            <v>30-jul.-2019</v>
          </cell>
          <cell r="S258" t="str">
            <v>JOSE DIAZ</v>
          </cell>
          <cell r="T258" t="str">
            <v>3222597069/3227773062/3144778621</v>
          </cell>
          <cell r="U258" t="str">
            <v>NO</v>
          </cell>
          <cell r="V258" t="str">
            <v>llamada no efectiva, El numero es el mismo del anterior</v>
          </cell>
        </row>
        <row r="259">
          <cell r="A259" t="str">
            <v>AAA0027LHUH</v>
          </cell>
          <cell r="B259" t="str">
            <v>MVCB_3090</v>
          </cell>
          <cell r="C259" t="str">
            <v>AAA0027LHUH</v>
          </cell>
          <cell r="D259" t="str">
            <v>050S40334876</v>
          </cell>
          <cell r="E259" t="str">
            <v>CL 69D SUR 18W 36</v>
          </cell>
          <cell r="F259" t="str">
            <v>CL 69D S 18W 36</v>
          </cell>
          <cell r="G259">
            <v>2552078006</v>
          </cell>
          <cell r="H259" t="str">
            <v>C</v>
          </cell>
          <cell r="I259">
            <v>28721884</v>
          </cell>
          <cell r="J259" t="str">
            <v>MARIA MARGARITA LINARES RAMIREZ</v>
          </cell>
          <cell r="K259" t="str">
            <v>CIUDAD BOLIVAR - CABLE</v>
          </cell>
          <cell r="L259" t="str">
            <v>CABLE</v>
          </cell>
          <cell r="M259" t="str">
            <v>CIUDAD BOLIVAR</v>
          </cell>
          <cell r="N259" t="str">
            <v>LUCERO</v>
          </cell>
          <cell r="O259" t="str">
            <v>MARANDU</v>
          </cell>
          <cell r="P259" t="str">
            <v>MARANDU</v>
          </cell>
          <cell r="Q259" t="str">
            <v>No Propiedad Horizontal</v>
          </cell>
          <cell r="R259" t="str">
            <v>1-ago.-2019</v>
          </cell>
          <cell r="S259" t="str">
            <v>MARIA MARGARITA LINARES</v>
          </cell>
          <cell r="T259" t="str">
            <v>3115515500-7171531</v>
          </cell>
          <cell r="U259" t="str">
            <v>SI</v>
          </cell>
          <cell r="V259" t="str">
            <v>vivenda sin enchapes en cubierta liviana.</v>
          </cell>
        </row>
        <row r="260">
          <cell r="A260" t="str">
            <v>AAA0027HTLF</v>
          </cell>
          <cell r="B260" t="str">
            <v>MVCB_2192</v>
          </cell>
          <cell r="C260" t="str">
            <v>AAA0027HTLF</v>
          </cell>
          <cell r="D260" t="str">
            <v>050S00000000</v>
          </cell>
          <cell r="E260" t="str">
            <v>KR 18R BIS 69B 29 SUR</v>
          </cell>
          <cell r="F260" t="str">
            <v>KR 18QBIS 69B 29 S</v>
          </cell>
          <cell r="G260">
            <v>2552009011</v>
          </cell>
          <cell r="H260" t="str">
            <v>C</v>
          </cell>
          <cell r="I260">
            <v>41751303</v>
          </cell>
          <cell r="J260" t="str">
            <v>ANA ELVIA CAUCALI GUEVARA</v>
          </cell>
          <cell r="K260" t="str">
            <v>CIUDAD BOLIVAR - CABLE</v>
          </cell>
          <cell r="L260" t="str">
            <v>CABLE</v>
          </cell>
          <cell r="M260" t="str">
            <v>CIUDAD BOLIVAR</v>
          </cell>
          <cell r="N260" t="str">
            <v>LUCERO</v>
          </cell>
          <cell r="O260" t="str">
            <v>MARANDU</v>
          </cell>
          <cell r="P260" t="str">
            <v>MARANDU</v>
          </cell>
          <cell r="Q260" t="str">
            <v>No Propiedad Horizontal</v>
          </cell>
          <cell r="R260" t="str">
            <v>10-jun.-2019</v>
          </cell>
          <cell r="S260" t="str">
            <v>ANA ELVIA CAUCALI GUEVARA</v>
          </cell>
          <cell r="T260" t="str">
            <v>3202709771-3043541516</v>
          </cell>
          <cell r="U260" t="str">
            <v>SI</v>
          </cell>
          <cell r="V260" t="str">
            <v>vivienda de 1 piso en cubierta liviana, residen 3 adultos un menor 8 años</v>
          </cell>
        </row>
        <row r="261">
          <cell r="A261" t="str">
            <v>AAA0027LTBS</v>
          </cell>
          <cell r="B261" t="str">
            <v>MVCB_3302</v>
          </cell>
          <cell r="C261" t="str">
            <v>AAA0027LTBS</v>
          </cell>
          <cell r="D261" t="str">
            <v>050S00000000</v>
          </cell>
          <cell r="E261" t="str">
            <v>KR 18U BIS 69A 23 SUR</v>
          </cell>
          <cell r="F261" t="str">
            <v>KR 18R 69A 23 SUR</v>
          </cell>
          <cell r="G261">
            <v>2552086028</v>
          </cell>
          <cell r="H261" t="str">
            <v>C</v>
          </cell>
          <cell r="I261">
            <v>20796651</v>
          </cell>
          <cell r="J261" t="str">
            <v>GLADIS ALCIRA JIMENEZ</v>
          </cell>
          <cell r="K261" t="str">
            <v>CIUDAD BOLIVAR - CABLE</v>
          </cell>
          <cell r="L261" t="str">
            <v>CABLE</v>
          </cell>
          <cell r="M261" t="str">
            <v>CIUDAD BOLIVAR</v>
          </cell>
          <cell r="N261" t="str">
            <v>LUCERO</v>
          </cell>
          <cell r="O261" t="str">
            <v>MARANDU</v>
          </cell>
          <cell r="P261" t="str">
            <v>MARANDU</v>
          </cell>
          <cell r="Q261" t="str">
            <v>No Propiedad Horizontal</v>
          </cell>
          <cell r="R261" t="str">
            <v>15-may.-2019</v>
          </cell>
          <cell r="S261" t="str">
            <v>GLADYS ALCIRA JIMENEZ</v>
          </cell>
          <cell r="T261" t="str">
            <v>3134130700-3212192089</v>
          </cell>
          <cell r="U261" t="str">
            <v>SI</v>
          </cell>
          <cell r="V261" t="str">
            <v>vivienda de 1 piso en obra gris, en cubierta liviana</v>
          </cell>
        </row>
        <row r="262">
          <cell r="A262" t="str">
            <v>AAA0027JAKL</v>
          </cell>
          <cell r="B262" t="str">
            <v>MVCB_2326</v>
          </cell>
          <cell r="C262" t="str">
            <v>AAA0027JAKL</v>
          </cell>
          <cell r="D262" t="str">
            <v>050S40379083</v>
          </cell>
          <cell r="E262" t="str">
            <v>KR 18U BIS 69A 46 SUR</v>
          </cell>
          <cell r="F262" t="str">
            <v>KR 18R 69A 46 S</v>
          </cell>
          <cell r="G262">
            <v>2552018014</v>
          </cell>
          <cell r="H262" t="str">
            <v>C</v>
          </cell>
          <cell r="I262">
            <v>30389555</v>
          </cell>
          <cell r="J262" t="str">
            <v>ZULMA BENITEZ LAGUNA</v>
          </cell>
          <cell r="K262" t="str">
            <v>CIUDAD BOLIVAR - CABLE</v>
          </cell>
          <cell r="L262" t="str">
            <v>CABLE</v>
          </cell>
          <cell r="M262" t="str">
            <v>CIUDAD BOLIVAR</v>
          </cell>
          <cell r="N262" t="str">
            <v>LUCERO</v>
          </cell>
          <cell r="O262" t="str">
            <v>MARANDU</v>
          </cell>
          <cell r="P262" t="str">
            <v>MARANDU</v>
          </cell>
          <cell r="Q262" t="str">
            <v>No Propiedad Horizontal</v>
          </cell>
          <cell r="R262" t="str">
            <v>10-jun.-2019</v>
          </cell>
          <cell r="S262" t="str">
            <v>ZULMA BENITEZ LAGUNA</v>
          </cell>
          <cell r="T262" t="str">
            <v>3227261599-7913886</v>
          </cell>
          <cell r="U262" t="str">
            <v>SI</v>
          </cell>
          <cell r="V262" t="str">
            <v>vivenda de 2 pisos en cubierta liviana , 1 piso deteriorado, segundo obra blanca.</v>
          </cell>
        </row>
        <row r="263">
          <cell r="A263" t="str">
            <v>AAA0027LRMR</v>
          </cell>
          <cell r="B263" t="str">
            <v>MVCB_3266</v>
          </cell>
          <cell r="C263" t="str">
            <v>AAA0027LRMR</v>
          </cell>
          <cell r="D263" t="str">
            <v>050S00000000</v>
          </cell>
          <cell r="E263" t="str">
            <v>KR 18U BIS A 68C 23 SUR</v>
          </cell>
          <cell r="F263" t="str">
            <v>KR 18T 69A 23 SUR</v>
          </cell>
          <cell r="G263">
            <v>2552085022</v>
          </cell>
          <cell r="H263" t="str">
            <v>C</v>
          </cell>
          <cell r="I263">
            <v>23350459</v>
          </cell>
          <cell r="J263" t="str">
            <v>LUCIA SANCHEZ</v>
          </cell>
          <cell r="K263" t="str">
            <v>CIUDAD BOLIVAR - CABLE</v>
          </cell>
          <cell r="L263" t="str">
            <v>CABLE</v>
          </cell>
          <cell r="M263" t="str">
            <v>CIUDAD BOLIVAR</v>
          </cell>
          <cell r="N263" t="str">
            <v>LUCERO</v>
          </cell>
          <cell r="O263" t="str">
            <v>MARANDU</v>
          </cell>
          <cell r="P263" t="str">
            <v>MARANDU</v>
          </cell>
          <cell r="Q263" t="str">
            <v>No Propiedad Horizontal</v>
          </cell>
          <cell r="R263" t="str">
            <v>15-may.-2019</v>
          </cell>
          <cell r="S263" t="str">
            <v>LUCIA SANCHEZ POBLADOR</v>
          </cell>
          <cell r="T263" t="str">
            <v>3228886855-3108097287</v>
          </cell>
          <cell r="U263" t="str">
            <v>SI</v>
          </cell>
          <cell r="V263" t="str">
            <v>vivenda de 2 pisos en cubierta liviana, cocina y baño del segundo piso sin enchapar.</v>
          </cell>
        </row>
        <row r="264">
          <cell r="A264" t="str">
            <v>AAA0027LRWW</v>
          </cell>
          <cell r="B264" t="str">
            <v>MVCB_3274</v>
          </cell>
          <cell r="C264" t="str">
            <v>AAA0027LRWW</v>
          </cell>
          <cell r="D264" t="str">
            <v>050S40370325</v>
          </cell>
          <cell r="E264" t="str">
            <v>KR 18U BIS A 68C 71 SUR</v>
          </cell>
          <cell r="F264" t="str">
            <v>KR 18T 69A 71 SUR</v>
          </cell>
          <cell r="G264">
            <v>2552085031</v>
          </cell>
          <cell r="H264" t="str">
            <v>C</v>
          </cell>
          <cell r="I264">
            <v>25126937</v>
          </cell>
          <cell r="J264" t="str">
            <v>MELVA CARDENAS OSORIO</v>
          </cell>
          <cell r="K264" t="str">
            <v>CIUDAD BOLIVAR - CABLE</v>
          </cell>
          <cell r="L264" t="str">
            <v>CABLE</v>
          </cell>
          <cell r="M264" t="str">
            <v>CIUDAD BOLIVAR</v>
          </cell>
          <cell r="N264" t="str">
            <v>LUCERO</v>
          </cell>
          <cell r="O264" t="str">
            <v>MARANDU</v>
          </cell>
          <cell r="P264" t="str">
            <v>MARANDU</v>
          </cell>
          <cell r="Q264" t="str">
            <v>No Propiedad Horizontal</v>
          </cell>
          <cell r="R264" t="str">
            <v>30-jul.-2019</v>
          </cell>
          <cell r="S264" t="str">
            <v>MELVA CARDENAS OSORIO</v>
          </cell>
          <cell r="T264">
            <v>3118936860</v>
          </cell>
          <cell r="U264" t="str">
            <v>SI</v>
          </cell>
          <cell r="V264" t="str">
            <v>vivienda de 1 piso en cubierta liviana, obra gris.</v>
          </cell>
        </row>
        <row r="265">
          <cell r="A265" t="str">
            <v>AAA0027LSAF</v>
          </cell>
          <cell r="B265" t="str">
            <v>MVCB_3279</v>
          </cell>
          <cell r="C265" t="str">
            <v>AAA0027LSAF</v>
          </cell>
          <cell r="D265" t="str">
            <v>050S00000000</v>
          </cell>
          <cell r="E265" t="str">
            <v>KR 18U BIS A 68C 84 SUR</v>
          </cell>
          <cell r="F265" t="str">
            <v>KR 18T 69A 84 SUR</v>
          </cell>
          <cell r="G265">
            <v>2552086002</v>
          </cell>
          <cell r="H265" t="str">
            <v>C</v>
          </cell>
          <cell r="I265">
            <v>4760200</v>
          </cell>
          <cell r="J265" t="str">
            <v>JOSE ESTAIZA CASARAN BALANTA</v>
          </cell>
          <cell r="K265" t="str">
            <v>CIUDAD BOLIVAR - CABLE</v>
          </cell>
          <cell r="L265" t="str">
            <v>CABLE</v>
          </cell>
          <cell r="M265" t="str">
            <v>CIUDAD BOLIVAR</v>
          </cell>
          <cell r="N265" t="str">
            <v>LUCERO</v>
          </cell>
          <cell r="O265" t="str">
            <v>MARANDU</v>
          </cell>
          <cell r="P265" t="str">
            <v>MARANDU</v>
          </cell>
          <cell r="Q265" t="str">
            <v>No Propiedad Horizontal</v>
          </cell>
          <cell r="R265" t="str">
            <v>15-may.-2019</v>
          </cell>
          <cell r="S265" t="str">
            <v>JOSE ESTAIZA CASARAN BALANTA</v>
          </cell>
          <cell r="T265">
            <v>3196679902</v>
          </cell>
          <cell r="U265" t="str">
            <v>NO</v>
          </cell>
          <cell r="V265" t="str">
            <v>llamada no efectiva, buzon de mensajes</v>
          </cell>
        </row>
        <row r="266">
          <cell r="A266" t="str">
            <v>AAA0027HRAW</v>
          </cell>
          <cell r="B266" t="str">
            <v>MVCB_2151</v>
          </cell>
          <cell r="C266" t="str">
            <v>AAA0027HRAW</v>
          </cell>
          <cell r="D266" t="str">
            <v>050S00000000</v>
          </cell>
          <cell r="E266" t="str">
            <v>KR 18V 68C 51 SUR</v>
          </cell>
          <cell r="F266" t="str">
            <v>KR 18V 69A 51 S</v>
          </cell>
          <cell r="G266">
            <v>2552006051</v>
          </cell>
          <cell r="H266" t="str">
            <v>C</v>
          </cell>
          <cell r="I266">
            <v>2905912</v>
          </cell>
          <cell r="J266" t="str">
            <v>JOSE ANTONIO ALARCON ROSAS</v>
          </cell>
          <cell r="K266" t="str">
            <v>CIUDAD BOLIVAR - CABLE</v>
          </cell>
          <cell r="L266" t="str">
            <v>CABLE</v>
          </cell>
          <cell r="M266" t="str">
            <v>CIUDAD BOLIVAR</v>
          </cell>
          <cell r="N266" t="str">
            <v>LUCERO</v>
          </cell>
          <cell r="O266" t="str">
            <v>MARANDU</v>
          </cell>
          <cell r="P266" t="str">
            <v>MARANDU</v>
          </cell>
          <cell r="Q266" t="str">
            <v>No Propiedad Horizontal</v>
          </cell>
          <cell r="R266" t="str">
            <v>8-ago.-2019</v>
          </cell>
          <cell r="S266" t="str">
            <v>NUBIA STELLA ALARCON MORALES</v>
          </cell>
          <cell r="T266" t="str">
            <v>3142141167 - 7319456</v>
          </cell>
          <cell r="U266" t="str">
            <v>SI</v>
          </cell>
          <cell r="V266" t="str">
            <v>vivienda de 2 pisos, cubierta liviana, sin enchapes.</v>
          </cell>
        </row>
        <row r="267">
          <cell r="A267" t="str">
            <v>AAA0027HRLF</v>
          </cell>
          <cell r="B267" t="str">
            <v>MVCB_2160</v>
          </cell>
          <cell r="C267" t="str">
            <v>AAA0027HRLF</v>
          </cell>
          <cell r="D267" t="str">
            <v>050S00000000</v>
          </cell>
          <cell r="E267" t="str">
            <v>KR 18V 68C 83 SUR</v>
          </cell>
          <cell r="F267" t="str">
            <v>KR 18V 69A 83 S</v>
          </cell>
          <cell r="G267">
            <v>2552006060</v>
          </cell>
          <cell r="H267" t="str">
            <v>C</v>
          </cell>
          <cell r="I267">
            <v>39659516</v>
          </cell>
          <cell r="J267" t="str">
            <v>DORA ISABEL CARRILLO SANCHEZ</v>
          </cell>
          <cell r="K267" t="str">
            <v>CIUDAD BOLIVAR - CABLE</v>
          </cell>
          <cell r="L267" t="str">
            <v>CABLE</v>
          </cell>
          <cell r="M267" t="str">
            <v>CIUDAD BOLIVAR</v>
          </cell>
          <cell r="N267" t="str">
            <v>LUCERO</v>
          </cell>
          <cell r="O267" t="str">
            <v>MARANDU</v>
          </cell>
          <cell r="P267" t="str">
            <v>MARANDU</v>
          </cell>
          <cell r="Q267" t="str">
            <v>No Propiedad Horizontal</v>
          </cell>
          <cell r="R267" t="str">
            <v>8-ago.-2019</v>
          </cell>
          <cell r="S267" t="str">
            <v>DORA ISABEL CARRILLO SANCHEZ</v>
          </cell>
          <cell r="T267" t="str">
            <v>3115882309-3115255973</v>
          </cell>
          <cell r="U267" t="str">
            <v>NO</v>
          </cell>
          <cell r="V267" t="str">
            <v>sitio propio</v>
          </cell>
        </row>
        <row r="268">
          <cell r="A268" t="str">
            <v>AAA0027HRNX</v>
          </cell>
          <cell r="B268" t="str">
            <v>MVCB_2162</v>
          </cell>
          <cell r="C268" t="str">
            <v>AAA0027HRNX</v>
          </cell>
          <cell r="D268" t="str">
            <v>050S00000000</v>
          </cell>
          <cell r="E268" t="str">
            <v>KR 18V 68C 91 SUR</v>
          </cell>
          <cell r="F268" t="str">
            <v>KR 18V 69A 91 S</v>
          </cell>
          <cell r="G268">
            <v>2552006062</v>
          </cell>
          <cell r="H268" t="str">
            <v>C</v>
          </cell>
          <cell r="I268">
            <v>3227374</v>
          </cell>
          <cell r="J268" t="str">
            <v>NICANOR RUIZ</v>
          </cell>
          <cell r="K268" t="str">
            <v>CIUDAD BOLIVAR - CABLE</v>
          </cell>
          <cell r="L268" t="str">
            <v>CABLE</v>
          </cell>
          <cell r="M268" t="str">
            <v>CIUDAD BOLIVAR</v>
          </cell>
          <cell r="N268" t="str">
            <v>LUCERO</v>
          </cell>
          <cell r="O268" t="str">
            <v>MARANDU</v>
          </cell>
          <cell r="P268" t="str">
            <v>MARANDU</v>
          </cell>
          <cell r="Q268" t="str">
            <v>No Propiedad Horizontal</v>
          </cell>
          <cell r="R268" t="str">
            <v>30-jul.-2019</v>
          </cell>
          <cell r="S268" t="str">
            <v>OLGA CECILIA RUIZ</v>
          </cell>
          <cell r="T268" t="str">
            <v>7311660-2025787</v>
          </cell>
          <cell r="U268" t="str">
            <v>NO</v>
          </cell>
          <cell r="V268" t="str">
            <v>llamada no efectiva, numeros errados</v>
          </cell>
        </row>
        <row r="269">
          <cell r="A269" t="str">
            <v>AAA0027HNTD</v>
          </cell>
          <cell r="B269" t="str">
            <v>MVCB_2101</v>
          </cell>
          <cell r="C269" t="str">
            <v>AAA0027HNTD</v>
          </cell>
          <cell r="D269" t="str">
            <v>050S40242253</v>
          </cell>
          <cell r="E269" t="str">
            <v>KR 18V 68C 97 SUR</v>
          </cell>
          <cell r="F269" t="str">
            <v>KR 18V 69A 97 S</v>
          </cell>
          <cell r="G269">
            <v>2552006001</v>
          </cell>
          <cell r="H269" t="str">
            <v>C</v>
          </cell>
          <cell r="I269">
            <v>41351171</v>
          </cell>
          <cell r="J269" t="str">
            <v>MARIA ANTONIA GARAY MAECHA</v>
          </cell>
          <cell r="K269" t="str">
            <v>CIUDAD BOLIVAR - CABLE</v>
          </cell>
          <cell r="L269" t="str">
            <v>CABLE</v>
          </cell>
          <cell r="M269" t="str">
            <v>CIUDAD BOLIVAR</v>
          </cell>
          <cell r="N269" t="str">
            <v>LUCERO</v>
          </cell>
          <cell r="O269" t="str">
            <v>MARANDU</v>
          </cell>
          <cell r="P269" t="str">
            <v>MARANDU</v>
          </cell>
          <cell r="Q269" t="str">
            <v>No Propiedad Horizontal</v>
          </cell>
          <cell r="R269" t="str">
            <v>30-jul.-2019</v>
          </cell>
          <cell r="S269" t="str">
            <v>GUSTAVO CORREA</v>
          </cell>
          <cell r="T269" t="str">
            <v>3132766912/7176323</v>
          </cell>
          <cell r="U269" t="str">
            <v>SI</v>
          </cell>
          <cell r="V269" t="str">
            <v>vivienda de 1 piso en placa facil con una habitación en la terraza. ( tiene enchapes en piso en baño, cocina)</v>
          </cell>
        </row>
        <row r="270">
          <cell r="A270" t="str">
            <v>AAA0027HPFZ</v>
          </cell>
          <cell r="B270" t="str">
            <v>MVCB_2134</v>
          </cell>
          <cell r="C270" t="str">
            <v>AAA0027HPFZ</v>
          </cell>
          <cell r="D270" t="str">
            <v>050S40478922</v>
          </cell>
          <cell r="E270" t="str">
            <v>KR 18W 68C 06 SUR</v>
          </cell>
          <cell r="F270" t="str">
            <v>KR 18W 69A 06 S</v>
          </cell>
          <cell r="G270">
            <v>2552006034</v>
          </cell>
          <cell r="H270" t="str">
            <v>C</v>
          </cell>
          <cell r="I270">
            <v>80767750</v>
          </cell>
          <cell r="J270" t="str">
            <v>NELSON JAVIER MONSALVE CAMACHO</v>
          </cell>
          <cell r="K270" t="str">
            <v>CIUDAD BOLIVAR - CABLE</v>
          </cell>
          <cell r="L270" t="str">
            <v>CABLE</v>
          </cell>
          <cell r="M270" t="str">
            <v>CIUDAD BOLIVAR</v>
          </cell>
          <cell r="N270" t="str">
            <v>LUCERO</v>
          </cell>
          <cell r="O270" t="str">
            <v>MARANDU</v>
          </cell>
          <cell r="P270" t="str">
            <v>MARANDU</v>
          </cell>
          <cell r="Q270" t="str">
            <v>No Propiedad Horizontal</v>
          </cell>
          <cell r="R270" t="str">
            <v>10-jun.-2019</v>
          </cell>
          <cell r="S270" t="str">
            <v>MARIA ANDREA CAMACHO DE MONSALVE</v>
          </cell>
          <cell r="T270" t="str">
            <v>3118620404-3057913537</v>
          </cell>
          <cell r="U270" t="str">
            <v>NO</v>
          </cell>
          <cell r="V270" t="str">
            <v>llamada no efectiva buzon de mensajes</v>
          </cell>
        </row>
        <row r="271">
          <cell r="A271" t="str">
            <v>AAA0027HOSK</v>
          </cell>
          <cell r="B271" t="str">
            <v>MVCB_2122</v>
          </cell>
          <cell r="C271" t="str">
            <v>AAA0027HOSK</v>
          </cell>
          <cell r="D271" t="str">
            <v>050S00000000</v>
          </cell>
          <cell r="E271" t="str">
            <v>KR 18W 68C 40 SUR</v>
          </cell>
          <cell r="F271" t="str">
            <v>KR 18W 69A 40 S</v>
          </cell>
          <cell r="G271">
            <v>2552006022</v>
          </cell>
          <cell r="H271" t="str">
            <v>C</v>
          </cell>
          <cell r="I271">
            <v>41516130</v>
          </cell>
          <cell r="J271" t="str">
            <v>MARIA CRISTINA BECERRA VILLAMIL</v>
          </cell>
          <cell r="K271" t="str">
            <v>CIUDAD BOLIVAR - CABLE</v>
          </cell>
          <cell r="L271" t="str">
            <v>CABLE</v>
          </cell>
          <cell r="M271" t="str">
            <v>CIUDAD BOLIVAR</v>
          </cell>
          <cell r="N271" t="str">
            <v>LUCERO</v>
          </cell>
          <cell r="O271" t="str">
            <v>MARANDU</v>
          </cell>
          <cell r="P271" t="str">
            <v>MARANDU</v>
          </cell>
          <cell r="Q271" t="str">
            <v>No Propiedad Horizontal</v>
          </cell>
          <cell r="R271" t="str">
            <v>22-may.-2019</v>
          </cell>
          <cell r="S271" t="str">
            <v>CARLOS JULIO JEREZ BLANCO</v>
          </cell>
          <cell r="T271" t="str">
            <v>3197062416/3144749052</v>
          </cell>
          <cell r="U271" t="str">
            <v>SI</v>
          </cell>
          <cell r="V271" t="str">
            <v>vivienda de 3 pisos, cubierta liviana, primer piso en obra gris, tercer piso obra blanca</v>
          </cell>
        </row>
        <row r="272">
          <cell r="A272" t="str">
            <v>AAA0267ZFEP</v>
          </cell>
          <cell r="B272" t="str">
            <v>MVCB_2112</v>
          </cell>
          <cell r="C272" t="str">
            <v>AAA0267ZFEP</v>
          </cell>
          <cell r="D272" t="str">
            <v>050S40750073</v>
          </cell>
          <cell r="E272" t="str">
            <v>KR 18W 69B 06 SUR</v>
          </cell>
          <cell r="F272" t="str">
            <v>SIN DIRECCION ANTERIOR</v>
          </cell>
          <cell r="G272">
            <v>2552006012</v>
          </cell>
          <cell r="H272" t="str">
            <v>C</v>
          </cell>
          <cell r="I272">
            <v>1033682983</v>
          </cell>
          <cell r="J272" t="str">
            <v>FLOR MIREYA NIVIA CHAVEZ</v>
          </cell>
          <cell r="K272" t="str">
            <v>CIUDAD BOLIVAR - CABLE</v>
          </cell>
          <cell r="L272" t="str">
            <v>CABLE</v>
          </cell>
          <cell r="M272" t="str">
            <v>CIUDAD BOLIVAR</v>
          </cell>
          <cell r="N272" t="str">
            <v>LUCERO</v>
          </cell>
          <cell r="O272" t="str">
            <v>MARANDU</v>
          </cell>
          <cell r="P272" t="str">
            <v>MARANDU</v>
          </cell>
          <cell r="Q272" t="str">
            <v>No Propiedad Horizontal</v>
          </cell>
          <cell r="R272" t="str">
            <v>6-may.-2019</v>
          </cell>
          <cell r="S272" t="str">
            <v>FLOR MIREYA NIVIA CHAVEZ</v>
          </cell>
          <cell r="T272" t="str">
            <v>7158618-3115527023-3133552957</v>
          </cell>
          <cell r="U272" t="str">
            <v>SI</v>
          </cell>
          <cell r="V272" t="str">
            <v>La señora desea continuar con el proceso del subsidio, según información de la la ventanilla de atención al ciudadano, aclara que los telefonos estan en servicio</v>
          </cell>
        </row>
        <row r="273">
          <cell r="A273" t="str">
            <v>AAA0027HLJZ</v>
          </cell>
          <cell r="B273" t="str">
            <v>MVCB_2048</v>
          </cell>
          <cell r="C273" t="str">
            <v>AAA0027HLJZ</v>
          </cell>
          <cell r="D273" t="str">
            <v>050S00000000</v>
          </cell>
          <cell r="E273" t="str">
            <v>KR 18X 68C 03 SUR</v>
          </cell>
          <cell r="F273" t="str">
            <v>KR 18X 69A 03 S</v>
          </cell>
          <cell r="G273">
            <v>2552004020</v>
          </cell>
          <cell r="H273" t="str">
            <v>C</v>
          </cell>
          <cell r="I273">
            <v>51636904</v>
          </cell>
          <cell r="J273" t="str">
            <v>MYRIAM CHOCONTA</v>
          </cell>
          <cell r="K273" t="str">
            <v>CIUDAD BOLIVAR - CABLE</v>
          </cell>
          <cell r="L273" t="str">
            <v>CABLE</v>
          </cell>
          <cell r="M273" t="str">
            <v>CIUDAD BOLIVAR</v>
          </cell>
          <cell r="N273" t="str">
            <v>LUCERO</v>
          </cell>
          <cell r="O273" t="str">
            <v>MARANDU</v>
          </cell>
          <cell r="P273" t="str">
            <v>MARANDU</v>
          </cell>
          <cell r="Q273" t="str">
            <v>No Propiedad Horizontal</v>
          </cell>
          <cell r="R273" t="str">
            <v>31-jul.-2019</v>
          </cell>
          <cell r="S273" t="str">
            <v>MYRIAM DEL CARMEN CHOCONTA GONZALEZ</v>
          </cell>
          <cell r="T273" t="str">
            <v>3134216341-3118007674</v>
          </cell>
          <cell r="U273" t="str">
            <v>SI</v>
          </cell>
          <cell r="V273" t="str">
            <v>vivienda de 2 piso en cubierta liviana, en obra gris</v>
          </cell>
        </row>
        <row r="274">
          <cell r="A274" t="str">
            <v>AAA0027HLKC</v>
          </cell>
          <cell r="B274" t="str">
            <v>MVCB_2049</v>
          </cell>
          <cell r="C274" t="str">
            <v>AAA0027HLKC</v>
          </cell>
          <cell r="D274" t="str">
            <v>050S40361237</v>
          </cell>
          <cell r="E274" t="str">
            <v>KR 18X 68C 05 SUR</v>
          </cell>
          <cell r="F274" t="str">
            <v>KR 18X 69A 05 S</v>
          </cell>
          <cell r="G274">
            <v>2552004021</v>
          </cell>
          <cell r="H274" t="str">
            <v>C</v>
          </cell>
          <cell r="I274">
            <v>40780354</v>
          </cell>
          <cell r="J274" t="str">
            <v>MARGENEDT GONZALEZ QUINTERO</v>
          </cell>
          <cell r="K274" t="str">
            <v>CIUDAD BOLIVAR - CABLE</v>
          </cell>
          <cell r="L274" t="str">
            <v>CABLE</v>
          </cell>
          <cell r="M274" t="str">
            <v>CIUDAD BOLIVAR</v>
          </cell>
          <cell r="N274" t="str">
            <v>LUCERO</v>
          </cell>
          <cell r="O274" t="str">
            <v>MARANDU</v>
          </cell>
          <cell r="P274" t="str">
            <v>MARANDU</v>
          </cell>
          <cell r="Q274" t="str">
            <v>No Propiedad Horizontal</v>
          </cell>
          <cell r="R274" t="str">
            <v>30-jul.-2019</v>
          </cell>
          <cell r="S274" t="str">
            <v>MARGENEDT GONZALEZ QUINTERO</v>
          </cell>
          <cell r="T274" t="str">
            <v>3234768399-3108622593</v>
          </cell>
          <cell r="U274" t="str">
            <v>SI</v>
          </cell>
          <cell r="V274" t="str">
            <v>marcar 3165015755 vivienda de 2 piso , cubierta livina cambio de cubierta y pintar</v>
          </cell>
          <cell r="W274" t="str">
            <v>LAURA CASTAÑEDA GÓMEZ - Abogada</v>
          </cell>
        </row>
        <row r="275">
          <cell r="A275" t="str">
            <v>AAA0246ZWAW</v>
          </cell>
          <cell r="B275" t="str">
            <v>MVCB_2053</v>
          </cell>
          <cell r="C275" t="str">
            <v>AAA0246ZWAW</v>
          </cell>
          <cell r="D275" t="str">
            <v>050S40691695</v>
          </cell>
          <cell r="E275" t="str">
            <v>KR 18X 68C 15 SUR</v>
          </cell>
          <cell r="F275" t="str">
            <v>SIN DIRECCION ANTERIOR</v>
          </cell>
          <cell r="G275">
            <v>2552004025</v>
          </cell>
          <cell r="H275" t="str">
            <v>C</v>
          </cell>
          <cell r="I275">
            <v>35328988</v>
          </cell>
          <cell r="J275" t="str">
            <v>MARLENY VIDAL YOSA</v>
          </cell>
          <cell r="K275" t="str">
            <v>CIUDAD BOLIVAR - CABLE</v>
          </cell>
          <cell r="L275" t="str">
            <v>CABLE</v>
          </cell>
          <cell r="M275" t="str">
            <v>CIUDAD BOLIVAR</v>
          </cell>
          <cell r="N275" t="str">
            <v>LUCERO</v>
          </cell>
          <cell r="O275" t="str">
            <v>MARANDU</v>
          </cell>
          <cell r="P275" t="str">
            <v>MARANDU</v>
          </cell>
          <cell r="Q275" t="str">
            <v>No Propiedad Horizontal</v>
          </cell>
          <cell r="R275" t="str">
            <v>8-ago.-2019</v>
          </cell>
          <cell r="S275" t="str">
            <v>EDWIN ARMANDO VANEGAS ESCOBAR</v>
          </cell>
          <cell r="T275" t="str">
            <v>3106882878-3132218551</v>
          </cell>
          <cell r="U275" t="str">
            <v>SI</v>
          </cell>
          <cell r="V275" t="str">
            <v>vivienda de 2 pisos, cubierta liviana, cambio de cubierta, pintura y pisos con columnas y vigas</v>
          </cell>
        </row>
        <row r="276">
          <cell r="A276" t="str">
            <v>AAA0027HLRJ</v>
          </cell>
          <cell r="B276" t="str">
            <v>MVCB_2055</v>
          </cell>
          <cell r="C276" t="str">
            <v>AAA0027HLRJ</v>
          </cell>
          <cell r="D276" t="str">
            <v>050S00000000</v>
          </cell>
          <cell r="E276" t="str">
            <v>KR 18X 68C 21 SUR</v>
          </cell>
          <cell r="F276" t="str">
            <v>KR 18X 69A 21 S</v>
          </cell>
          <cell r="G276">
            <v>2552004027</v>
          </cell>
          <cell r="H276" t="str">
            <v>C</v>
          </cell>
          <cell r="I276">
            <v>41714546</v>
          </cell>
          <cell r="J276" t="str">
            <v>ROSA ELVIRA TORRES PARRA</v>
          </cell>
          <cell r="K276" t="str">
            <v>CIUDAD BOLIVAR - CABLE</v>
          </cell>
          <cell r="L276" t="str">
            <v>CABLE</v>
          </cell>
          <cell r="M276" t="str">
            <v>CIUDAD BOLIVAR</v>
          </cell>
          <cell r="N276" t="str">
            <v>LUCERO</v>
          </cell>
          <cell r="O276" t="str">
            <v>MARANDU</v>
          </cell>
          <cell r="P276" t="str">
            <v>MARANDU</v>
          </cell>
          <cell r="Q276" t="str">
            <v>No Propiedad Horizontal</v>
          </cell>
          <cell r="R276" t="str">
            <v>30-jul.-2019</v>
          </cell>
          <cell r="S276" t="str">
            <v>ROSA ELVIRA TORRES PARRA</v>
          </cell>
          <cell r="T276" t="str">
            <v>3144826642-3213240812</v>
          </cell>
          <cell r="U276" t="str">
            <v>SI</v>
          </cell>
          <cell r="V276" t="str">
            <v>vivienda en 2 pisos, cubierta en liviana, obra negra en el segundo piso requeria para este piso</v>
          </cell>
        </row>
        <row r="277">
          <cell r="A277" t="str">
            <v>AAA0027HNMR</v>
          </cell>
          <cell r="B277" t="str">
            <v>MVCB_2095</v>
          </cell>
          <cell r="C277" t="str">
            <v>AAA0027HNMR</v>
          </cell>
          <cell r="D277" t="str">
            <v>050S00000000</v>
          </cell>
          <cell r="E277" t="str">
            <v>KR 18X 69B 37 SUR</v>
          </cell>
          <cell r="F277" t="str">
            <v>SIN DIRECCION ANTERIOR</v>
          </cell>
          <cell r="G277">
            <v>2552005031</v>
          </cell>
          <cell r="H277" t="str">
            <v>C</v>
          </cell>
          <cell r="I277">
            <v>51657868</v>
          </cell>
          <cell r="J277" t="str">
            <v>JANETH AGUDELO MEJIA</v>
          </cell>
          <cell r="K277" t="str">
            <v>CIUDAD BOLIVAR - CABLE</v>
          </cell>
          <cell r="L277" t="str">
            <v>CABLE</v>
          </cell>
          <cell r="M277" t="str">
            <v>CIUDAD BOLIVAR</v>
          </cell>
          <cell r="N277" t="str">
            <v>LUCERO</v>
          </cell>
          <cell r="O277" t="str">
            <v>MARANDU</v>
          </cell>
          <cell r="P277" t="str">
            <v>MARANDU</v>
          </cell>
          <cell r="Q277" t="str">
            <v>No Propiedad Horizontal</v>
          </cell>
          <cell r="R277" t="str">
            <v>16-ago.-2019</v>
          </cell>
          <cell r="S277" t="str">
            <v>YANNETH AGUDELO MEJIA</v>
          </cell>
          <cell r="T277" t="str">
            <v>3103326003-3124228039</v>
          </cell>
          <cell r="U277" t="str">
            <v>SI</v>
          </cell>
          <cell r="V277" t="str">
            <v>vivienda 3 pisos , cubierta maciza case en obra gris sin piso</v>
          </cell>
        </row>
        <row r="278">
          <cell r="A278" t="str">
            <v>AAA0027HKSK</v>
          </cell>
          <cell r="B278" t="str">
            <v>MVCB_2034</v>
          </cell>
          <cell r="C278" t="str">
            <v>AAA0027HKSK</v>
          </cell>
          <cell r="D278" t="str">
            <v>050S00000000</v>
          </cell>
          <cell r="E278" t="str">
            <v>KR 18Y 68D 08 SUR</v>
          </cell>
          <cell r="F278" t="str">
            <v>KR 18Y 69A 40 S</v>
          </cell>
          <cell r="G278">
            <v>2552004006</v>
          </cell>
          <cell r="H278" t="str">
            <v>C</v>
          </cell>
          <cell r="I278">
            <v>20761476</v>
          </cell>
          <cell r="J278" t="str">
            <v>AMINTA SABOGAL</v>
          </cell>
          <cell r="K278" t="str">
            <v>CIUDAD BOLIVAR - CABLE</v>
          </cell>
          <cell r="L278" t="str">
            <v>CABLE</v>
          </cell>
          <cell r="M278" t="str">
            <v>CIUDAD BOLIVAR</v>
          </cell>
          <cell r="N278" t="str">
            <v>LUCERO</v>
          </cell>
          <cell r="O278" t="str">
            <v>MARANDU</v>
          </cell>
          <cell r="P278" t="str">
            <v>MARANDU</v>
          </cell>
          <cell r="Q278" t="str">
            <v>No Propiedad Horizontal</v>
          </cell>
          <cell r="R278" t="str">
            <v>17-may.-2019</v>
          </cell>
          <cell r="S278" t="str">
            <v>AMINTA</v>
          </cell>
          <cell r="T278">
            <v>3123314407</v>
          </cell>
          <cell r="U278" t="str">
            <v>SI</v>
          </cell>
          <cell r="V278" t="str">
            <v>vivienda 3 pisos, cubierta liviana, requiere cambio de cubierta tejado y techo , pisos, y pintura</v>
          </cell>
        </row>
        <row r="279">
          <cell r="A279" t="str">
            <v>AAA0027HJPA</v>
          </cell>
          <cell r="B279" t="str">
            <v>MVCB_2010</v>
          </cell>
          <cell r="C279" t="str">
            <v>AAA0027HJPA</v>
          </cell>
          <cell r="D279" t="str">
            <v>050S40235708</v>
          </cell>
          <cell r="E279" t="str">
            <v>KR 18Y 68D 17 SUR</v>
          </cell>
          <cell r="F279" t="str">
            <v>KR 18Y 69A 17 S</v>
          </cell>
          <cell r="G279">
            <v>2552003023</v>
          </cell>
          <cell r="H279" t="str">
            <v>C</v>
          </cell>
          <cell r="I279">
            <v>41606470</v>
          </cell>
          <cell r="J279" t="str">
            <v>GLORIA INES CABEZAS LOZANO</v>
          </cell>
          <cell r="K279" t="str">
            <v>CIUDAD BOLIVAR - CABLE</v>
          </cell>
          <cell r="L279" t="str">
            <v>CABLE</v>
          </cell>
          <cell r="M279" t="str">
            <v>CIUDAD BOLIVAR</v>
          </cell>
          <cell r="N279" t="str">
            <v>LUCERO</v>
          </cell>
          <cell r="O279" t="str">
            <v>MARANDU</v>
          </cell>
          <cell r="P279" t="str">
            <v>MARANDU</v>
          </cell>
          <cell r="Q279" t="str">
            <v>No Propiedad Horizontal</v>
          </cell>
          <cell r="R279" t="str">
            <v>8-ago.-2019</v>
          </cell>
          <cell r="S279" t="str">
            <v>CRISTOBAL CHIPATECUA RAMOS</v>
          </cell>
          <cell r="T279" t="str">
            <v>7155736-3012469378</v>
          </cell>
          <cell r="U279" t="str">
            <v>NO</v>
          </cell>
          <cell r="V279" t="str">
            <v>esta interezado</v>
          </cell>
        </row>
        <row r="280">
          <cell r="A280" t="str">
            <v>AAA0027HJRJ</v>
          </cell>
          <cell r="B280" t="str">
            <v>MVCB_2011</v>
          </cell>
          <cell r="C280" t="str">
            <v>AAA0027HJRJ</v>
          </cell>
          <cell r="D280" t="str">
            <v>050S40480133</v>
          </cell>
          <cell r="E280" t="str">
            <v>KR 18Y 68D 21 SUR</v>
          </cell>
          <cell r="F280" t="str">
            <v>KR 18Y 69A 21 S</v>
          </cell>
          <cell r="G280">
            <v>2552003024</v>
          </cell>
          <cell r="H280" t="str">
            <v>C</v>
          </cell>
          <cell r="I280">
            <v>41582660</v>
          </cell>
          <cell r="J280" t="str">
            <v>MARIELA GOMEZ MARTINEZ</v>
          </cell>
          <cell r="K280" t="str">
            <v>CIUDAD BOLIVAR - CABLE</v>
          </cell>
          <cell r="L280" t="str">
            <v>CABLE</v>
          </cell>
          <cell r="M280" t="str">
            <v>CIUDAD BOLIVAR</v>
          </cell>
          <cell r="N280" t="str">
            <v>LUCERO</v>
          </cell>
          <cell r="O280" t="str">
            <v>MARANDU</v>
          </cell>
          <cell r="P280" t="str">
            <v>MARANDU</v>
          </cell>
          <cell r="Q280" t="str">
            <v>No Propiedad Horizontal</v>
          </cell>
          <cell r="R280" t="str">
            <v>8-ago.-2019</v>
          </cell>
          <cell r="S280" t="str">
            <v>ADGAR HERNANNDEZ BERNAL</v>
          </cell>
          <cell r="T280" t="str">
            <v>3006242918 - 3043855108</v>
          </cell>
          <cell r="U280" t="str">
            <v>SI</v>
          </cell>
          <cell r="V280" t="str">
            <v>Vivienda 1 piso, con sotano, cubierta liviana, cambio de cubierta tejado y techo y enchape baños y cocina, pisos y pintura.</v>
          </cell>
        </row>
        <row r="281">
          <cell r="A281" t="str">
            <v>AAA0027HJTD</v>
          </cell>
          <cell r="B281" t="str">
            <v>MVCB_2013</v>
          </cell>
          <cell r="C281" t="str">
            <v>AAA0027HJTD</v>
          </cell>
          <cell r="D281" t="str">
            <v>050S00000000</v>
          </cell>
          <cell r="E281" t="str">
            <v>KR 18Y 68D 27 SUR</v>
          </cell>
          <cell r="F281" t="str">
            <v>KR 18Y 69A 27 S</v>
          </cell>
          <cell r="G281">
            <v>2552003026</v>
          </cell>
          <cell r="H281" t="str">
            <v>C</v>
          </cell>
          <cell r="I281">
            <v>41540840</v>
          </cell>
          <cell r="J281" t="str">
            <v>LUZ NAIDA FISCAL TORRES</v>
          </cell>
          <cell r="K281" t="str">
            <v>CIUDAD BOLIVAR - CABLE</v>
          </cell>
          <cell r="L281" t="str">
            <v>CABLE</v>
          </cell>
          <cell r="M281" t="str">
            <v>CIUDAD BOLIVAR</v>
          </cell>
          <cell r="N281" t="str">
            <v>LUCERO</v>
          </cell>
          <cell r="O281" t="str">
            <v>MARANDU</v>
          </cell>
          <cell r="P281" t="str">
            <v>MARANDU</v>
          </cell>
          <cell r="Q281" t="str">
            <v>No Propiedad Horizontal</v>
          </cell>
          <cell r="R281" t="str">
            <v>1-ago.-2019</v>
          </cell>
          <cell r="S281" t="str">
            <v>RENE MIGUEL FISCAL TORRES</v>
          </cell>
          <cell r="T281" t="str">
            <v>3053833144-6358541</v>
          </cell>
          <cell r="U281" t="str">
            <v>SI</v>
          </cell>
          <cell r="V281" t="str">
            <v>vivienda 2 pisos con cubierta liviana, pisos estan en cemento, requiere cambio de cubierta tejado y techo, pintura</v>
          </cell>
        </row>
        <row r="282">
          <cell r="A282" t="str">
            <v>AAA0027HKAF</v>
          </cell>
          <cell r="B282" t="str">
            <v>MVCB_2019</v>
          </cell>
          <cell r="C282" t="str">
            <v>AAA0027HKAF</v>
          </cell>
          <cell r="D282" t="str">
            <v>050S00000000</v>
          </cell>
          <cell r="E282" t="str">
            <v>KR 18Y 69B 09 SUR</v>
          </cell>
          <cell r="F282" t="str">
            <v>KR 18Y 69B 09 S</v>
          </cell>
          <cell r="G282">
            <v>2552003032</v>
          </cell>
          <cell r="H282" t="str">
            <v>C</v>
          </cell>
          <cell r="I282">
            <v>19274466</v>
          </cell>
          <cell r="J282" t="str">
            <v>JORGE MURCIA</v>
          </cell>
          <cell r="K282" t="str">
            <v>CIUDAD BOLIVAR - CABLE</v>
          </cell>
          <cell r="L282" t="str">
            <v>CABLE</v>
          </cell>
          <cell r="M282" t="str">
            <v>CIUDAD BOLIVAR</v>
          </cell>
          <cell r="N282" t="str">
            <v>LUCERO</v>
          </cell>
          <cell r="O282" t="str">
            <v>MARANDU</v>
          </cell>
          <cell r="P282" t="str">
            <v>MARANDU</v>
          </cell>
          <cell r="Q282" t="str">
            <v>No Propiedad Horizontal</v>
          </cell>
          <cell r="R282" t="str">
            <v>30-jul.-2019</v>
          </cell>
          <cell r="S282" t="str">
            <v>CLARA MARIA RESURRECCION LOPEZ RODRIGUEZ</v>
          </cell>
          <cell r="T282" t="str">
            <v>3118826995/312497415</v>
          </cell>
          <cell r="U282" t="str">
            <v>SI</v>
          </cell>
          <cell r="V282" t="str">
            <v>vivienda 3 pisos, cubierta liviana, requiere cambio de cubierta tejado y techo , pisos, y pintura est en obra gris la 1/2 de la casa</v>
          </cell>
        </row>
        <row r="283">
          <cell r="A283" t="str">
            <v>AAA0027HKBR</v>
          </cell>
          <cell r="B283" t="str">
            <v>MVCB_2020</v>
          </cell>
          <cell r="C283" t="str">
            <v>AAA0027HKBR</v>
          </cell>
          <cell r="D283" t="str">
            <v>050S00000000</v>
          </cell>
          <cell r="E283" t="str">
            <v>KR 18Y 69B 13 SUR</v>
          </cell>
          <cell r="F283" t="str">
            <v>KR 18Y 69B 13 S</v>
          </cell>
          <cell r="G283">
            <v>2552003033</v>
          </cell>
          <cell r="H283" t="str">
            <v>C</v>
          </cell>
          <cell r="I283">
            <v>41325176</v>
          </cell>
          <cell r="J283" t="str">
            <v>BLANCA MORENO DE MORALES</v>
          </cell>
          <cell r="K283" t="str">
            <v>CIUDAD BOLIVAR - CABLE</v>
          </cell>
          <cell r="L283" t="str">
            <v>CABLE</v>
          </cell>
          <cell r="M283" t="str">
            <v>CIUDAD BOLIVAR</v>
          </cell>
          <cell r="N283" t="str">
            <v>LUCERO</v>
          </cell>
          <cell r="O283" t="str">
            <v>MARANDU</v>
          </cell>
          <cell r="P283" t="str">
            <v>MARANDU</v>
          </cell>
          <cell r="Q283" t="str">
            <v>No Propiedad Horizontal</v>
          </cell>
          <cell r="R283" t="str">
            <v>6-may.-2019</v>
          </cell>
          <cell r="S283" t="str">
            <v>BLANCA CUSTODIA MORENO DE MORALES</v>
          </cell>
          <cell r="T283" t="str">
            <v>3132635370 - 3115343893</v>
          </cell>
          <cell r="U283" t="str">
            <v>SI</v>
          </cell>
          <cell r="V283" t="str">
            <v>vivienda 3 pisos es pequeña , cubierta liciana. casa en obra negra requere todo: pisos enchapes y pintura</v>
          </cell>
        </row>
        <row r="284">
          <cell r="A284" t="str">
            <v>AAA0027HMEA</v>
          </cell>
          <cell r="B284" t="str">
            <v>MVCB_2067</v>
          </cell>
          <cell r="C284" t="str">
            <v>AAA0027HMEA</v>
          </cell>
          <cell r="D284" t="str">
            <v>050S00000000</v>
          </cell>
          <cell r="E284" t="str">
            <v>KR 18Y 69B 46 SUR</v>
          </cell>
          <cell r="F284" t="str">
            <v>SIN DIRECCION ANTERIOR</v>
          </cell>
          <cell r="G284">
            <v>2552005003</v>
          </cell>
          <cell r="H284" t="str">
            <v>C</v>
          </cell>
          <cell r="I284">
            <v>79768288</v>
          </cell>
          <cell r="J284" t="str">
            <v>SIERVO RODRIGUEZ GUEVARA</v>
          </cell>
          <cell r="K284" t="str">
            <v>CIUDAD BOLIVAR - CABLE</v>
          </cell>
          <cell r="L284" t="str">
            <v>CABLE</v>
          </cell>
          <cell r="M284" t="str">
            <v>CIUDAD BOLIVAR</v>
          </cell>
          <cell r="N284" t="str">
            <v>LUCERO</v>
          </cell>
          <cell r="O284" t="str">
            <v>MARANDU</v>
          </cell>
          <cell r="P284" t="str">
            <v>MARANDU</v>
          </cell>
          <cell r="Q284" t="str">
            <v>No Propiedad Horizontal</v>
          </cell>
          <cell r="R284" t="str">
            <v>30-jul.-2019</v>
          </cell>
          <cell r="S284" t="str">
            <v>LUCINDA GUEVARA SAMACA</v>
          </cell>
          <cell r="T284" t="str">
            <v>3118500442-3138717768-2495031</v>
          </cell>
          <cell r="U284" t="str">
            <v>NO</v>
          </cell>
          <cell r="V284" t="str">
            <v>llamada no efectiva- numeros errados. no los conocen los 2 ultimos son numeros de una empresa.</v>
          </cell>
        </row>
        <row r="285">
          <cell r="A285" t="str">
            <v>AAA0027HHDE</v>
          </cell>
          <cell r="B285" t="str">
            <v>MVCB_1978</v>
          </cell>
          <cell r="C285" t="str">
            <v>AAA0027HHDE</v>
          </cell>
          <cell r="D285" t="str">
            <v>050S00000000</v>
          </cell>
          <cell r="E285" t="str">
            <v>KR 18Z 68D 09 SUR</v>
          </cell>
          <cell r="F285" t="str">
            <v>KR 18Z 69A 09 S</v>
          </cell>
          <cell r="G285">
            <v>2552002017</v>
          </cell>
          <cell r="H285" t="str">
            <v>C</v>
          </cell>
          <cell r="I285">
            <v>26111530</v>
          </cell>
          <cell r="J285" t="str">
            <v>AURA CIELO ROJAS RAMIREZ</v>
          </cell>
          <cell r="K285" t="str">
            <v>CIUDAD BOLIVAR - CABLE</v>
          </cell>
          <cell r="L285" t="str">
            <v>CABLE</v>
          </cell>
          <cell r="M285" t="str">
            <v>CIUDAD BOLIVAR</v>
          </cell>
          <cell r="N285" t="str">
            <v>LUCERO</v>
          </cell>
          <cell r="O285" t="str">
            <v>MARANDU</v>
          </cell>
          <cell r="P285" t="str">
            <v>MARANDU</v>
          </cell>
          <cell r="Q285" t="str">
            <v>No Propiedad Horizontal</v>
          </cell>
          <cell r="R285" t="str">
            <v>31-jul.-2019</v>
          </cell>
          <cell r="S285" t="str">
            <v>AURA CIELO ROJAS RAMIREZ</v>
          </cell>
          <cell r="T285" t="str">
            <v>3204030934/2630363</v>
          </cell>
          <cell r="U285" t="str">
            <v>SI</v>
          </cell>
          <cell r="V285" t="str">
            <v>vivienda de 2 pisos- con cubierta liviana, cambio de cubierta tejado y techo, se encuentra en obra gris la 1/2 de la casa requiere enchape baños.</v>
          </cell>
        </row>
        <row r="286">
          <cell r="A286" t="str">
            <v>AAA0027HHEP</v>
          </cell>
          <cell r="B286" t="str">
            <v>MVCB_1979</v>
          </cell>
          <cell r="C286" t="str">
            <v>AAA0027HHEP</v>
          </cell>
          <cell r="D286" t="str">
            <v>050S40477507</v>
          </cell>
          <cell r="E286" t="str">
            <v>KR 18Z 68D 13 SUR</v>
          </cell>
          <cell r="F286" t="str">
            <v>KR 18Z 69A 13 S</v>
          </cell>
          <cell r="G286">
            <v>2552002018</v>
          </cell>
          <cell r="H286" t="str">
            <v>C</v>
          </cell>
          <cell r="I286">
            <v>24483018</v>
          </cell>
          <cell r="J286" t="str">
            <v>ROSALBA OCAMPO MONSALVE</v>
          </cell>
          <cell r="K286" t="str">
            <v>CIUDAD BOLIVAR - CABLE</v>
          </cell>
          <cell r="L286" t="str">
            <v>CABLE</v>
          </cell>
          <cell r="M286" t="str">
            <v>CIUDAD BOLIVAR</v>
          </cell>
          <cell r="N286" t="str">
            <v>LUCERO</v>
          </cell>
          <cell r="O286" t="str">
            <v>MARANDU</v>
          </cell>
          <cell r="P286" t="str">
            <v>MARANDU</v>
          </cell>
          <cell r="Q286" t="str">
            <v>No Propiedad Horizontal</v>
          </cell>
          <cell r="R286" t="str">
            <v>2-ago.-2019</v>
          </cell>
          <cell r="S286" t="str">
            <v>ROSALBA OCAMPO MONSALVE</v>
          </cell>
          <cell r="T286" t="str">
            <v>3202324040-3125551805</v>
          </cell>
          <cell r="U286" t="str">
            <v>SI</v>
          </cell>
          <cell r="V286" t="str">
            <v>vivienda de 2 pisos - con cubierta liviana, cambio cubierta y terminados esta obra gris requiere pisos y enchapes</v>
          </cell>
        </row>
        <row r="287">
          <cell r="A287" t="str">
            <v>AAA0027HHWW</v>
          </cell>
          <cell r="B287" t="str">
            <v>MVCB_1993</v>
          </cell>
          <cell r="C287" t="str">
            <v>AAA0027HHWW</v>
          </cell>
          <cell r="D287" t="str">
            <v>050S40354774</v>
          </cell>
          <cell r="E287" t="str">
            <v>KR 18Z 69B 12 SUR</v>
          </cell>
          <cell r="F287" t="str">
            <v>KR 18Z 69B 18 S</v>
          </cell>
          <cell r="G287">
            <v>2552003006</v>
          </cell>
          <cell r="H287" t="str">
            <v>C</v>
          </cell>
          <cell r="I287">
            <v>41473542</v>
          </cell>
          <cell r="J287" t="str">
            <v>LUZ STELLA GOMEZ</v>
          </cell>
          <cell r="K287" t="str">
            <v>CIUDAD BOLIVAR - CABLE</v>
          </cell>
          <cell r="L287" t="str">
            <v>CABLE</v>
          </cell>
          <cell r="M287" t="str">
            <v>CIUDAD BOLIVAR</v>
          </cell>
          <cell r="N287" t="str">
            <v>LUCERO</v>
          </cell>
          <cell r="O287" t="str">
            <v>MARANDU</v>
          </cell>
          <cell r="P287" t="str">
            <v>MARANDU</v>
          </cell>
          <cell r="Q287" t="str">
            <v>No Propiedad Horizontal</v>
          </cell>
          <cell r="R287" t="str">
            <v>10-jun.-2019</v>
          </cell>
          <cell r="S287" t="str">
            <v>LUZ STELLA GOMEZ</v>
          </cell>
          <cell r="T287" t="str">
            <v>3102839344-7155721</v>
          </cell>
          <cell r="V287" t="str">
            <v>llamada no eferctiva no contestan se dejo mensaje</v>
          </cell>
        </row>
        <row r="288">
          <cell r="A288" t="str">
            <v>AAA0027HHUH</v>
          </cell>
          <cell r="B288" t="str">
            <v>MVCB_1992</v>
          </cell>
          <cell r="C288" t="str">
            <v>AAA0027HHUH</v>
          </cell>
          <cell r="D288" t="str">
            <v>050S40255735</v>
          </cell>
          <cell r="E288" t="str">
            <v>KR 18Z 69B 14 SUR</v>
          </cell>
          <cell r="F288" t="str">
            <v>KR 18Z 69B 22 S</v>
          </cell>
          <cell r="G288">
            <v>2552003005</v>
          </cell>
          <cell r="H288" t="str">
            <v>C</v>
          </cell>
          <cell r="I288">
            <v>9114849</v>
          </cell>
          <cell r="J288" t="str">
            <v>JORGE IGNACIO DEULUFEUT GONZALEZ</v>
          </cell>
          <cell r="K288" t="str">
            <v>CIUDAD BOLIVAR - CABLE</v>
          </cell>
          <cell r="L288" t="str">
            <v>CABLE</v>
          </cell>
          <cell r="M288" t="str">
            <v>CIUDAD BOLIVAR</v>
          </cell>
          <cell r="N288" t="str">
            <v>LUCERO</v>
          </cell>
          <cell r="O288" t="str">
            <v>MARANDU</v>
          </cell>
          <cell r="P288" t="str">
            <v>MARANDU</v>
          </cell>
          <cell r="Q288" t="str">
            <v>No Propiedad Horizontal</v>
          </cell>
          <cell r="R288" t="str">
            <v>8-ago.-2019</v>
          </cell>
          <cell r="S288" t="str">
            <v>JORGE IGNACIO DEULUFEUT GONZALEZ</v>
          </cell>
          <cell r="T288" t="str">
            <v>7643883 - 3017025108</v>
          </cell>
          <cell r="V288" t="str">
            <v>llamada no eferctiva no contestan se dejo mensaje</v>
          </cell>
        </row>
        <row r="289">
          <cell r="A289" t="str">
            <v>AAA0154CWOE</v>
          </cell>
          <cell r="B289" t="str">
            <v>MVCB_3088</v>
          </cell>
          <cell r="C289" t="str">
            <v>AAA0154CWOE</v>
          </cell>
          <cell r="D289" t="str">
            <v>050S40333832</v>
          </cell>
          <cell r="E289" t="str">
            <v>TV 18W 69C 23 SUR</v>
          </cell>
          <cell r="F289" t="str">
            <v>TV 18W 69C 25 S</v>
          </cell>
          <cell r="G289">
            <v>2552078004</v>
          </cell>
          <cell r="H289" t="str">
            <v>C</v>
          </cell>
          <cell r="I289">
            <v>20568283</v>
          </cell>
          <cell r="J289" t="str">
            <v>ANA SILVIA CIFUENTES LOPEZ</v>
          </cell>
          <cell r="K289" t="str">
            <v>CIUDAD BOLIVAR - CABLE</v>
          </cell>
          <cell r="L289" t="str">
            <v>CABLE</v>
          </cell>
          <cell r="M289" t="str">
            <v>CIUDAD BOLIVAR</v>
          </cell>
          <cell r="N289" t="str">
            <v>LUCERO</v>
          </cell>
          <cell r="O289" t="str">
            <v>MARANDU</v>
          </cell>
          <cell r="P289" t="str">
            <v>MARANDU</v>
          </cell>
          <cell r="Q289" t="str">
            <v>No Propiedad Horizontal</v>
          </cell>
          <cell r="R289" t="str">
            <v>30-jul.-2019</v>
          </cell>
          <cell r="S289" t="str">
            <v>ANA SILVIA CIFUENTES LOPEZ</v>
          </cell>
          <cell r="T289" t="str">
            <v>3162293024-7659987</v>
          </cell>
          <cell r="U289" t="str">
            <v>SI</v>
          </cell>
          <cell r="V289" t="str">
            <v>vivenda de 1 piso, cubierta liviana; requiere cambio de cubierta, arreglo cocina baño</v>
          </cell>
        </row>
        <row r="290">
          <cell r="A290" t="str">
            <v>AAA0027DTEP</v>
          </cell>
          <cell r="B290" t="str">
            <v>MVCB_1612</v>
          </cell>
          <cell r="C290" t="str">
            <v>AAA0027DTEP</v>
          </cell>
          <cell r="D290" t="str">
            <v>050S00545794</v>
          </cell>
          <cell r="E290" t="str">
            <v>CL 70F SUR 18N 27</v>
          </cell>
          <cell r="F290" t="str">
            <v>CL 72 S 18N 27</v>
          </cell>
          <cell r="G290">
            <v>2549033013</v>
          </cell>
          <cell r="H290" t="str">
            <v>C</v>
          </cell>
          <cell r="I290">
            <v>5987526</v>
          </cell>
          <cell r="J290" t="str">
            <v>MIGUEL SANCHEZ CHAGUALA</v>
          </cell>
          <cell r="K290" t="str">
            <v>CIUDAD BOLIVAR - CABLE</v>
          </cell>
          <cell r="L290" t="str">
            <v>CABLE</v>
          </cell>
          <cell r="M290" t="str">
            <v>CIUDAD BOLIVAR</v>
          </cell>
          <cell r="N290" t="str">
            <v>LUCERO</v>
          </cell>
          <cell r="O290" t="str">
            <v>MIRADOR (NUTIVARA)</v>
          </cell>
          <cell r="P290" t="str">
            <v>MIRADOR (NUTIVARA)</v>
          </cell>
          <cell r="Q290" t="str">
            <v>No Propiedad Horizontal</v>
          </cell>
          <cell r="R290" t="str">
            <v>14-jun.-2019</v>
          </cell>
          <cell r="S290" t="str">
            <v>MARÍA CONCEPCIÓN MENDEZ DE SÁNCHEZ</v>
          </cell>
          <cell r="T290" t="str">
            <v>3218796593/3182905704/3182905704/3046010825</v>
          </cell>
          <cell r="U290" t="str">
            <v>SI</v>
          </cell>
          <cell r="V290" t="str">
            <v>vivienda de 1 piso, cubierta liviana, requiere cambio de cubierta arreglo cocina y baño, pintura</v>
          </cell>
        </row>
        <row r="291">
          <cell r="A291" t="str">
            <v>AAA0027DRRJ</v>
          </cell>
          <cell r="B291" t="str">
            <v>MVCB_1582</v>
          </cell>
          <cell r="C291" t="str">
            <v>AAA0027DRRJ</v>
          </cell>
          <cell r="D291" t="str">
            <v>050S00545831</v>
          </cell>
          <cell r="E291" t="str">
            <v>CL 70G SUR 18P 40</v>
          </cell>
          <cell r="F291" t="str">
            <v>CL 72A S 18P 40</v>
          </cell>
          <cell r="G291">
            <v>2549031003</v>
          </cell>
          <cell r="H291" t="str">
            <v>C</v>
          </cell>
          <cell r="I291">
            <v>23422766</v>
          </cell>
          <cell r="J291" t="str">
            <v>ANA SILVIA GORDILLO DE RIVERA</v>
          </cell>
          <cell r="K291" t="str">
            <v>CIUDAD BOLIVAR - CABLE</v>
          </cell>
          <cell r="L291" t="str">
            <v>CABLE</v>
          </cell>
          <cell r="M291" t="str">
            <v>CIUDAD BOLIVAR</v>
          </cell>
          <cell r="N291" t="str">
            <v>LUCERO</v>
          </cell>
          <cell r="O291" t="str">
            <v>MIRADOR (NUTIVARA)</v>
          </cell>
          <cell r="P291" t="str">
            <v>MIRADOR (NUTIVARA)</v>
          </cell>
          <cell r="Q291" t="str">
            <v>No Propiedad Horizontal</v>
          </cell>
          <cell r="R291" t="str">
            <v>14-jun.-2019</v>
          </cell>
          <cell r="S291" t="str">
            <v>ANA SILVIA GORDILLO DE RIVERA</v>
          </cell>
          <cell r="T291" t="str">
            <v>3230774-3124802205-3118481371</v>
          </cell>
          <cell r="U291" t="str">
            <v>SI</v>
          </cell>
          <cell r="V291" t="str">
            <v>Vivienda un nivel, con problemas de filtracion de agua desde la cubierta. Vive con cuatro personas.</v>
          </cell>
          <cell r="W291" t="str">
            <v>JOSÉ ALFREDO LEÓN RAMÍREZ - Ing. Civil</v>
          </cell>
        </row>
        <row r="292">
          <cell r="A292" t="str">
            <v>AAA0027EADE</v>
          </cell>
          <cell r="B292" t="str">
            <v>MVCB_1723</v>
          </cell>
          <cell r="C292" t="str">
            <v>AAA0027EADE</v>
          </cell>
          <cell r="D292" t="str">
            <v>050S40335775</v>
          </cell>
          <cell r="E292" t="str">
            <v>CL 70I SUR 18Q 09</v>
          </cell>
          <cell r="F292" t="str">
            <v>CL 72C S 18Q 09</v>
          </cell>
          <cell r="G292">
            <v>2549040009</v>
          </cell>
          <cell r="H292" t="str">
            <v>C</v>
          </cell>
          <cell r="I292">
            <v>39718091</v>
          </cell>
          <cell r="J292" t="str">
            <v>CECILIA BARATO BETANCOURT</v>
          </cell>
          <cell r="K292" t="str">
            <v>CIUDAD BOLIVAR - CABLE</v>
          </cell>
          <cell r="L292" t="str">
            <v>CABLE</v>
          </cell>
          <cell r="M292" t="str">
            <v>CIUDAD BOLIVAR</v>
          </cell>
          <cell r="N292" t="str">
            <v>LUCERO</v>
          </cell>
          <cell r="O292" t="str">
            <v>MIRADOR (NUTIVARA)</v>
          </cell>
          <cell r="P292" t="str">
            <v>MIRADOR (NUTIVARA)</v>
          </cell>
          <cell r="Q292" t="str">
            <v>No Propiedad Horizontal</v>
          </cell>
          <cell r="R292" t="str">
            <v>14-jun.-2019</v>
          </cell>
          <cell r="S292" t="str">
            <v>CECILIA BARATO BETANCOURT</v>
          </cell>
          <cell r="T292">
            <v>3224464000</v>
          </cell>
          <cell r="U292" t="str">
            <v>SI</v>
          </cell>
          <cell r="V292" t="str">
            <v>Vivienda con dos niveles, el primero habitable y el segudo en obra negra, parcialmente cubierto. En primer nivel realizó adecuaciones de pintura. La persona manifiesta que actualmente vive sola.</v>
          </cell>
        </row>
        <row r="293">
          <cell r="A293" t="str">
            <v>AAA0027ECSY</v>
          </cell>
          <cell r="B293" t="str">
            <v>MVCB_1776</v>
          </cell>
          <cell r="C293" t="str">
            <v>AAA0027ECSY</v>
          </cell>
          <cell r="D293" t="str">
            <v>050S40440760</v>
          </cell>
          <cell r="E293" t="str">
            <v>CL 70J SUR 18N 13</v>
          </cell>
          <cell r="F293" t="str">
            <v>CL 72D S 18N 13</v>
          </cell>
          <cell r="G293">
            <v>2549043018</v>
          </cell>
          <cell r="H293" t="str">
            <v>C</v>
          </cell>
          <cell r="I293">
            <v>86035172</v>
          </cell>
          <cell r="J293" t="str">
            <v>JAIR LOAIZA BEJARANO</v>
          </cell>
          <cell r="K293" t="str">
            <v>CIUDAD BOLIVAR - CABLE</v>
          </cell>
          <cell r="L293" t="str">
            <v>CABLE</v>
          </cell>
          <cell r="M293" t="str">
            <v>CIUDAD BOLIVAR</v>
          </cell>
          <cell r="N293" t="str">
            <v>LUCERO</v>
          </cell>
          <cell r="O293" t="str">
            <v>MIRADOR (NUTIVARA)</v>
          </cell>
          <cell r="P293" t="str">
            <v>MIRADOR (NUTIVARA)</v>
          </cell>
          <cell r="Q293" t="str">
            <v>No Propiedad Horizontal</v>
          </cell>
          <cell r="R293" t="str">
            <v>6-may.-2019</v>
          </cell>
          <cell r="S293" t="str">
            <v>EDWIN ANDRES RUGE TORRIJOS</v>
          </cell>
          <cell r="T293" t="str">
            <v>3103867406/ 3223429548</v>
          </cell>
          <cell r="U293" t="str">
            <v>SI</v>
          </cell>
          <cell r="V293" t="str">
            <v>Vivienda de un nivel con cubierta liviana, baño y cocina con enchape. Tres personas.</v>
          </cell>
        </row>
        <row r="294">
          <cell r="A294" t="str">
            <v>AAA0027EBBR</v>
          </cell>
          <cell r="B294" t="str">
            <v>MVCB_1741</v>
          </cell>
          <cell r="C294" t="str">
            <v>AAA0027EBBR</v>
          </cell>
          <cell r="D294" t="str">
            <v>050S40335795</v>
          </cell>
          <cell r="E294" t="str">
            <v>CL 70J SUR 18N 26</v>
          </cell>
          <cell r="F294" t="str">
            <v>CL 72D S 18N 26</v>
          </cell>
          <cell r="G294">
            <v>2549042005</v>
          </cell>
          <cell r="H294" t="str">
            <v>C</v>
          </cell>
          <cell r="I294">
            <v>79351977</v>
          </cell>
          <cell r="J294" t="str">
            <v>ORLANDO VELASCO ARDILA</v>
          </cell>
          <cell r="K294" t="str">
            <v>CIUDAD BOLIVAR - CABLE</v>
          </cell>
          <cell r="L294" t="str">
            <v>CABLE</v>
          </cell>
          <cell r="M294" t="str">
            <v>CIUDAD BOLIVAR</v>
          </cell>
          <cell r="N294" t="str">
            <v>LUCERO</v>
          </cell>
          <cell r="O294" t="str">
            <v>MIRADOR (NUTIVARA)</v>
          </cell>
          <cell r="P294" t="str">
            <v>MIRADOR (NUTIVARA)</v>
          </cell>
          <cell r="Q294" t="str">
            <v>No Propiedad Horizontal</v>
          </cell>
          <cell r="R294" t="str">
            <v>17-jun.-2019</v>
          </cell>
          <cell r="S294" t="str">
            <v>ORLANDO VELASCO ARDILA</v>
          </cell>
          <cell r="T294" t="str">
            <v>3004366706-3202926212</v>
          </cell>
          <cell r="V294" t="str">
            <v>Contacto correo de voz</v>
          </cell>
        </row>
        <row r="295">
          <cell r="A295" t="str">
            <v>AAA0027EBDM</v>
          </cell>
          <cell r="B295" t="str">
            <v>MVCB_1743</v>
          </cell>
          <cell r="C295" t="str">
            <v>AAA0027EBDM</v>
          </cell>
          <cell r="D295" t="str">
            <v>050S40335812</v>
          </cell>
          <cell r="E295" t="str">
            <v>CL 70J SUR 18N 40</v>
          </cell>
          <cell r="F295" t="str">
            <v>CL 72D S 18N 40</v>
          </cell>
          <cell r="G295">
            <v>2549042007</v>
          </cell>
          <cell r="H295" t="str">
            <v>C</v>
          </cell>
          <cell r="I295">
            <v>20890475</v>
          </cell>
          <cell r="J295" t="str">
            <v>LUDOBINA CUERVO VIUDA DE PACHON</v>
          </cell>
          <cell r="K295" t="str">
            <v>CIUDAD BOLIVAR - CABLE</v>
          </cell>
          <cell r="L295" t="str">
            <v>CABLE</v>
          </cell>
          <cell r="M295" t="str">
            <v>CIUDAD BOLIVAR</v>
          </cell>
          <cell r="N295" t="str">
            <v>LUCERO</v>
          </cell>
          <cell r="O295" t="str">
            <v>MIRADOR (NUTIVARA)</v>
          </cell>
          <cell r="P295" t="str">
            <v>MIRADOR (NUTIVARA)</v>
          </cell>
          <cell r="Q295" t="str">
            <v>No Propiedad Horizontal</v>
          </cell>
          <cell r="R295" t="str">
            <v>17-jun.-2019</v>
          </cell>
          <cell r="S295" t="str">
            <v>ERNESTO TENORIO SANCHEZ</v>
          </cell>
          <cell r="T295" t="str">
            <v>3106044889-3134333054</v>
          </cell>
          <cell r="V295" t="str">
            <v>Contacto correo de voz</v>
          </cell>
        </row>
        <row r="296">
          <cell r="A296" t="str">
            <v>AAA0027EBEA</v>
          </cell>
          <cell r="B296" t="str">
            <v>MVCB_1744</v>
          </cell>
          <cell r="C296" t="str">
            <v>AAA0027EBEA</v>
          </cell>
          <cell r="D296" t="str">
            <v>050S40335781</v>
          </cell>
          <cell r="E296" t="str">
            <v>CL 70J SUR 18N 48</v>
          </cell>
          <cell r="F296" t="str">
            <v>CL 72D S 18N 48</v>
          </cell>
          <cell r="G296">
            <v>2549042008</v>
          </cell>
          <cell r="H296" t="str">
            <v>C</v>
          </cell>
          <cell r="I296">
            <v>13120197</v>
          </cell>
          <cell r="J296" t="str">
            <v>JORGE ELIECER CALVO</v>
          </cell>
          <cell r="K296" t="str">
            <v>CIUDAD BOLIVAR - CABLE</v>
          </cell>
          <cell r="L296" t="str">
            <v>CABLE</v>
          </cell>
          <cell r="M296" t="str">
            <v>CIUDAD BOLIVAR</v>
          </cell>
          <cell r="N296" t="str">
            <v>LUCERO</v>
          </cell>
          <cell r="O296" t="str">
            <v>MIRADOR (NUTIVARA)</v>
          </cell>
          <cell r="P296" t="str">
            <v>MIRADOR (NUTIVARA)</v>
          </cell>
          <cell r="Q296" t="str">
            <v>No Propiedad Horizontal</v>
          </cell>
          <cell r="R296" t="str">
            <v>17-jun.-2019</v>
          </cell>
          <cell r="S296" t="str">
            <v>MARLON DAVID CANCINO MARTINEZ</v>
          </cell>
          <cell r="T296" t="str">
            <v>3105593686-3112716049-3196497197-3197176173</v>
          </cell>
          <cell r="V296" t="str">
            <v>Contacto correo de voz</v>
          </cell>
        </row>
        <row r="297">
          <cell r="A297" t="str">
            <v>AAA0027ECKC</v>
          </cell>
          <cell r="B297" t="str">
            <v>MVCB_1769</v>
          </cell>
          <cell r="C297" t="str">
            <v>AAA0027ECKC</v>
          </cell>
          <cell r="D297" t="str">
            <v>050S40335817</v>
          </cell>
          <cell r="E297" t="str">
            <v>CL 70J SUR 18N 53</v>
          </cell>
          <cell r="F297" t="str">
            <v>CL 72D S 18N 53</v>
          </cell>
          <cell r="G297">
            <v>2549043011</v>
          </cell>
          <cell r="H297" t="str">
            <v>C</v>
          </cell>
          <cell r="I297">
            <v>83251840</v>
          </cell>
          <cell r="J297" t="str">
            <v>GERARDO VEGA VICTORIA</v>
          </cell>
          <cell r="K297" t="str">
            <v>CIUDAD BOLIVAR - CABLE</v>
          </cell>
          <cell r="L297" t="str">
            <v>CABLE</v>
          </cell>
          <cell r="M297" t="str">
            <v>CIUDAD BOLIVAR</v>
          </cell>
          <cell r="N297" t="str">
            <v>LUCERO</v>
          </cell>
          <cell r="O297" t="str">
            <v>MIRADOR (NUTIVARA)</v>
          </cell>
          <cell r="P297" t="str">
            <v>MIRADOR (NUTIVARA)</v>
          </cell>
          <cell r="Q297" t="str">
            <v>No Propiedad Horizontal</v>
          </cell>
          <cell r="R297" t="str">
            <v>17-jun.-2019</v>
          </cell>
          <cell r="S297" t="str">
            <v>GERARDO VEGA VICTORIA</v>
          </cell>
          <cell r="T297" t="str">
            <v>3118303260-3219094157</v>
          </cell>
          <cell r="U297" t="str">
            <v>NO</v>
          </cell>
          <cell r="V297" t="str">
            <v>Respondio, pero cuando se entero que era de la CVP corto la llamada, no voio a responder.</v>
          </cell>
        </row>
        <row r="298">
          <cell r="A298" t="str">
            <v>AAA0027EEWW</v>
          </cell>
          <cell r="B298" t="str">
            <v>MVCB_1823</v>
          </cell>
          <cell r="C298" t="str">
            <v>AAA0027EEWW</v>
          </cell>
          <cell r="D298" t="str">
            <v>050S40459103</v>
          </cell>
          <cell r="E298" t="str">
            <v>CL 70K BIS SUR 18N 24</v>
          </cell>
          <cell r="F298" t="str">
            <v>CL 72G S 18N 24</v>
          </cell>
          <cell r="G298">
            <v>2549047005</v>
          </cell>
          <cell r="H298" t="str">
            <v>C</v>
          </cell>
          <cell r="I298">
            <v>41492126</v>
          </cell>
          <cell r="J298" t="str">
            <v>CANDELARIA GUERRERO DE PARDO</v>
          </cell>
          <cell r="K298" t="str">
            <v>CIUDAD BOLIVAR - CABLE</v>
          </cell>
          <cell r="L298" t="str">
            <v>CABLE</v>
          </cell>
          <cell r="M298" t="str">
            <v>CIUDAD BOLIVAR</v>
          </cell>
          <cell r="N298" t="str">
            <v>LUCERO</v>
          </cell>
          <cell r="O298" t="str">
            <v>MIRADOR (NUTIVARA)</v>
          </cell>
          <cell r="P298" t="str">
            <v>MIRADOR (NUTIVARA)</v>
          </cell>
          <cell r="Q298" t="str">
            <v>No Propiedad Horizontal</v>
          </cell>
          <cell r="R298" t="str">
            <v>13-jun.-2019</v>
          </cell>
          <cell r="S298" t="str">
            <v>CANDELARIA GUERRERO DE PARDO</v>
          </cell>
          <cell r="T298" t="str">
            <v>2223996-3163198807</v>
          </cell>
          <cell r="U298" t="str">
            <v>SI</v>
          </cell>
          <cell r="V298" t="str">
            <v>Vivienda de dos niveles,en el primer piso habitable, el segundo piso si terminar. Vive con una hija y dos nietos menores de edad. Expreso su emoción de poder acceder al subsidio.</v>
          </cell>
        </row>
        <row r="299">
          <cell r="A299" t="str">
            <v>AAA0027EFJH</v>
          </cell>
          <cell r="B299" t="str">
            <v>MVCB_1834</v>
          </cell>
          <cell r="C299" t="str">
            <v>AAA0027EFJH</v>
          </cell>
          <cell r="D299" t="str">
            <v>050S00000000</v>
          </cell>
          <cell r="E299" t="str">
            <v>CL 70K SUR 18N 09</v>
          </cell>
          <cell r="F299" t="str">
            <v>CL 72F S 18N 09</v>
          </cell>
          <cell r="G299">
            <v>2549047016</v>
          </cell>
          <cell r="H299" t="str">
            <v>C</v>
          </cell>
          <cell r="I299">
            <v>79380785</v>
          </cell>
          <cell r="J299" t="str">
            <v>JOSE RAMIRO MATEUS MATEURS</v>
          </cell>
          <cell r="K299" t="str">
            <v>CIUDAD BOLIVAR - CABLE</v>
          </cell>
          <cell r="L299" t="str">
            <v>CABLE</v>
          </cell>
          <cell r="M299" t="str">
            <v>CIUDAD BOLIVAR</v>
          </cell>
          <cell r="N299" t="str">
            <v>LUCERO</v>
          </cell>
          <cell r="O299" t="str">
            <v>MIRADOR (NUTIVARA)</v>
          </cell>
          <cell r="P299" t="str">
            <v>MIRADOR (NUTIVARA)</v>
          </cell>
          <cell r="Q299" t="str">
            <v>No Propiedad Horizontal</v>
          </cell>
          <cell r="R299" t="str">
            <v>25-jun.-2019</v>
          </cell>
          <cell r="S299" t="str">
            <v>JOSE RAMIRO MATEUS MATEURS</v>
          </cell>
          <cell r="T299" t="str">
            <v>3146892929 - 3143244300</v>
          </cell>
          <cell r="V299" t="str">
            <v>3146892929 inactivo. Segundo contacto, correo de voz</v>
          </cell>
        </row>
        <row r="300">
          <cell r="A300" t="str">
            <v>AAA0027EFHY</v>
          </cell>
          <cell r="B300" t="str">
            <v>MVCB_1833</v>
          </cell>
          <cell r="C300" t="str">
            <v>AAA0027EFHY</v>
          </cell>
          <cell r="D300" t="str">
            <v>050S00000000</v>
          </cell>
          <cell r="E300" t="str">
            <v>CL 70K SUR 18N 23</v>
          </cell>
          <cell r="F300" t="str">
            <v>CL 72F S 18N 23</v>
          </cell>
          <cell r="G300">
            <v>2549047015</v>
          </cell>
          <cell r="H300" t="str">
            <v>C</v>
          </cell>
          <cell r="I300">
            <v>79442505</v>
          </cell>
          <cell r="J300" t="str">
            <v>ARISTOBULO SIERRA</v>
          </cell>
          <cell r="K300" t="str">
            <v>CIUDAD BOLIVAR - CABLE</v>
          </cell>
          <cell r="L300" t="str">
            <v>CABLE</v>
          </cell>
          <cell r="M300" t="str">
            <v>CIUDAD BOLIVAR</v>
          </cell>
          <cell r="N300" t="str">
            <v>LUCERO</v>
          </cell>
          <cell r="O300" t="str">
            <v>MIRADOR (NUTIVARA)</v>
          </cell>
          <cell r="P300" t="str">
            <v>MIRADOR (NUTIVARA)</v>
          </cell>
          <cell r="Q300" t="str">
            <v>No Propiedad Horizontal</v>
          </cell>
          <cell r="R300" t="str">
            <v>13-jun.-2019</v>
          </cell>
          <cell r="S300" t="str">
            <v>MIRYAM RUBIELA PAZ MURILLO</v>
          </cell>
          <cell r="T300" t="str">
            <v>3002271580/3045963804</v>
          </cell>
          <cell r="U300" t="str">
            <v>SI</v>
          </cell>
          <cell r="V300" t="str">
            <v>Vivienda de dos niveles, falta cocina enchape, algunas habitaciones falta por pañetar; segundo piso se encuentra en obra negra. Viven cinco adultos y dos menores. la cantidad de personas habitantes aumentó por el tema de la pandemia.</v>
          </cell>
        </row>
        <row r="301">
          <cell r="A301" t="str">
            <v>AAA0027ECBS</v>
          </cell>
          <cell r="B301" t="str">
            <v>MVCB_1762</v>
          </cell>
          <cell r="C301" t="str">
            <v>AAA0027ECBS</v>
          </cell>
          <cell r="D301" t="str">
            <v>050S40335816</v>
          </cell>
          <cell r="E301" t="str">
            <v>CL 70K SUR 18N 24</v>
          </cell>
          <cell r="F301" t="str">
            <v>CL 72F S 18N 24</v>
          </cell>
          <cell r="G301">
            <v>2549043004</v>
          </cell>
          <cell r="H301" t="str">
            <v>C</v>
          </cell>
          <cell r="I301">
            <v>21065367</v>
          </cell>
          <cell r="J301" t="str">
            <v>GILMA MARIA GODOY DE NEIRA</v>
          </cell>
          <cell r="K301" t="str">
            <v>CIUDAD BOLIVAR - CABLE</v>
          </cell>
          <cell r="L301" t="str">
            <v>CABLE</v>
          </cell>
          <cell r="M301" t="str">
            <v>CIUDAD BOLIVAR</v>
          </cell>
          <cell r="N301" t="str">
            <v>LUCERO</v>
          </cell>
          <cell r="O301" t="str">
            <v>MIRADOR (NUTIVARA)</v>
          </cell>
          <cell r="P301" t="str">
            <v>MIRADOR (NUTIVARA)</v>
          </cell>
          <cell r="Q301" t="str">
            <v>No Propiedad Horizontal</v>
          </cell>
          <cell r="R301" t="str">
            <v>17-jun.-2019</v>
          </cell>
          <cell r="S301" t="str">
            <v>GILMA MARIA GODOY DE NEIRA</v>
          </cell>
          <cell r="T301" t="str">
            <v>3222903253-3144602993</v>
          </cell>
          <cell r="U301" t="str">
            <v>SI</v>
          </cell>
          <cell r="V301" t="str">
            <v>Vivienda es de un piso. Manifiesta que ya fue objeto de subsidio, le hicieron obra, muros y completaron parte del primer piso. Manifiesta que el predio aparace aun como un lote ante catastro, ha querido vender, pero no ha podido por ese problema. Viven tres adultos y un menor de edad.</v>
          </cell>
        </row>
        <row r="302">
          <cell r="A302" t="str">
            <v>AAA0027EFDM</v>
          </cell>
          <cell r="B302" t="str">
            <v>MVCB_1830</v>
          </cell>
          <cell r="C302" t="str">
            <v>AAA0027EFDM</v>
          </cell>
          <cell r="D302" t="str">
            <v>050S40335759</v>
          </cell>
          <cell r="E302" t="str">
            <v>CL 70K SUR 18N 39</v>
          </cell>
          <cell r="F302" t="str">
            <v>CL 72F S 18N 39</v>
          </cell>
          <cell r="G302">
            <v>2549047012</v>
          </cell>
          <cell r="H302" t="str">
            <v>C</v>
          </cell>
          <cell r="I302">
            <v>19436648</v>
          </cell>
          <cell r="J302" t="str">
            <v>JOSE DEL CARMEN MOLINA SILVA</v>
          </cell>
          <cell r="K302" t="str">
            <v>CIUDAD BOLIVAR - CABLE</v>
          </cell>
          <cell r="L302" t="str">
            <v>CABLE</v>
          </cell>
          <cell r="M302" t="str">
            <v>CIUDAD BOLIVAR</v>
          </cell>
          <cell r="N302" t="str">
            <v>LUCERO</v>
          </cell>
          <cell r="O302" t="str">
            <v>MIRADOR (NUTIVARA)</v>
          </cell>
          <cell r="P302" t="str">
            <v>MIRADOR (NUTIVARA)</v>
          </cell>
          <cell r="Q302" t="str">
            <v>No Propiedad Horizontal</v>
          </cell>
          <cell r="R302" t="str">
            <v>17-jun.-2019</v>
          </cell>
          <cell r="S302" t="str">
            <v>JOSE DEL CARMEN MOLINA SILVA</v>
          </cell>
          <cell r="T302" t="str">
            <v>3183813560-3134054509</v>
          </cell>
          <cell r="V302" t="str">
            <v>Contacto correo de voz</v>
          </cell>
        </row>
        <row r="303">
          <cell r="A303" t="str">
            <v>AAA0242DMEP</v>
          </cell>
          <cell r="B303" t="str">
            <v>MVCB_1840</v>
          </cell>
          <cell r="C303" t="str">
            <v>AAA0242DMEP</v>
          </cell>
          <cell r="D303" t="str">
            <v>050S40640409</v>
          </cell>
          <cell r="E303" t="str">
            <v>CL 70M BIS SUR 18N 16</v>
          </cell>
          <cell r="F303" t="str">
            <v>SIN DIRECCION ANTERIOR</v>
          </cell>
          <cell r="G303">
            <v>2549048003</v>
          </cell>
          <cell r="H303" t="str">
            <v>C</v>
          </cell>
          <cell r="I303">
            <v>41771488</v>
          </cell>
          <cell r="J303" t="str">
            <v>MERCEDES SANDOVAL</v>
          </cell>
          <cell r="K303" t="str">
            <v>CIUDAD BOLIVAR - CABLE</v>
          </cell>
          <cell r="L303" t="str">
            <v>CABLE</v>
          </cell>
          <cell r="M303" t="str">
            <v>CIUDAD BOLIVAR</v>
          </cell>
          <cell r="N303" t="str">
            <v>LUCERO</v>
          </cell>
          <cell r="O303" t="str">
            <v>MIRADOR (NUTIVARA)</v>
          </cell>
          <cell r="P303" t="str">
            <v>MIRADOR (NUTIVARA)</v>
          </cell>
          <cell r="Q303" t="str">
            <v>No Propiedad Horizontal</v>
          </cell>
          <cell r="R303" t="str">
            <v>13-jun.-2019</v>
          </cell>
          <cell r="S303" t="str">
            <v>MERCEDES SANDOVAL</v>
          </cell>
          <cell r="T303" t="str">
            <v>N/A</v>
          </cell>
          <cell r="V303" t="str">
            <v>N.A</v>
          </cell>
        </row>
        <row r="304">
          <cell r="A304" t="str">
            <v>AAA0027EECN</v>
          </cell>
          <cell r="B304" t="str">
            <v>MVCB_1806</v>
          </cell>
          <cell r="C304" t="str">
            <v>AAA0027EECN</v>
          </cell>
          <cell r="D304" t="str">
            <v>050S40335776</v>
          </cell>
          <cell r="E304" t="str">
            <v>KR 18R 70K 16 SUR</v>
          </cell>
          <cell r="F304" t="str">
            <v>TV 18R 72F 16 S</v>
          </cell>
          <cell r="G304">
            <v>2549046008</v>
          </cell>
          <cell r="H304" t="str">
            <v>C</v>
          </cell>
          <cell r="I304">
            <v>20367529</v>
          </cell>
          <cell r="J304" t="str">
            <v>HERMENCIA CARDENAS DE INTENCIPA</v>
          </cell>
          <cell r="K304" t="str">
            <v>CIUDAD BOLIVAR - CABLE</v>
          </cell>
          <cell r="L304" t="str">
            <v>CABLE</v>
          </cell>
          <cell r="M304" t="str">
            <v>CIUDAD BOLIVAR</v>
          </cell>
          <cell r="N304" t="str">
            <v>LUCERO</v>
          </cell>
          <cell r="O304" t="str">
            <v>MIRADOR (NUTIVARA)</v>
          </cell>
          <cell r="P304" t="str">
            <v>MIRADOR (NUTIVARA)</v>
          </cell>
          <cell r="Q304" t="str">
            <v>No Propiedad Horizontal</v>
          </cell>
          <cell r="R304" t="str">
            <v>17-jun.-2019</v>
          </cell>
          <cell r="S304" t="str">
            <v>HERMENCIA CÁRDENAS DE INTENCIPA</v>
          </cell>
          <cell r="T304" t="str">
            <v>7903071-3023521040-3203023147</v>
          </cell>
          <cell r="U304" t="str">
            <v>SI</v>
          </cell>
          <cell r="V304" t="str">
            <v>Vivienda de dos niveles, primer piso sin terminar, segundo piso terminado (habitable). Actualmente el primer piso se encuentra parcialmente ocupado por equipos de la empresa del hijo, por temas de pandemia clausuro su empresa. Viven tres adultos y dos menores.</v>
          </cell>
        </row>
        <row r="305">
          <cell r="A305" t="str">
            <v>AAA0027EDNN</v>
          </cell>
          <cell r="B305" t="str">
            <v>MVCB_1792</v>
          </cell>
          <cell r="C305" t="str">
            <v>AAA0027EDNN</v>
          </cell>
          <cell r="D305" t="str">
            <v>050S40279892</v>
          </cell>
          <cell r="E305" t="str">
            <v>KR 18R 70K 27 SUR</v>
          </cell>
          <cell r="F305" t="str">
            <v>TV 18R 72F 27 S</v>
          </cell>
          <cell r="G305">
            <v>2549045003</v>
          </cell>
          <cell r="H305" t="str">
            <v>C</v>
          </cell>
          <cell r="I305">
            <v>31926004</v>
          </cell>
          <cell r="J305" t="str">
            <v>ELDA INES CANDELA ZABALA</v>
          </cell>
          <cell r="K305" t="str">
            <v>CIUDAD BOLIVAR - CABLE</v>
          </cell>
          <cell r="L305" t="str">
            <v>CABLE</v>
          </cell>
          <cell r="M305" t="str">
            <v>CIUDAD BOLIVAR</v>
          </cell>
          <cell r="N305" t="str">
            <v>LUCERO</v>
          </cell>
          <cell r="O305" t="str">
            <v>MIRADOR (NUTIVARA)</v>
          </cell>
          <cell r="P305" t="str">
            <v>MIRADOR (NUTIVARA)</v>
          </cell>
          <cell r="Q305" t="str">
            <v>No Propiedad Horizontal</v>
          </cell>
          <cell r="R305" t="str">
            <v>13-jun.-2019</v>
          </cell>
          <cell r="S305" t="str">
            <v>ELDA INES CANDELA ZABALA</v>
          </cell>
          <cell r="T305" t="str">
            <v>3022521094 - 3156369854</v>
          </cell>
          <cell r="U305" t="str">
            <v>SI</v>
          </cell>
          <cell r="V305" t="str">
            <v>Alejandro Candela (hijo). Vivienda de un piso con cubierta liviana, cocina y baño en mal estado. Actaulmente viven tres adultos y tres menores. Nuevo contacto 3155368794.</v>
          </cell>
        </row>
        <row r="306">
          <cell r="A306" t="str">
            <v>AAA0027EDMS</v>
          </cell>
          <cell r="B306" t="str">
            <v>MVCB_1791</v>
          </cell>
          <cell r="C306" t="str">
            <v>AAA0027EDMS</v>
          </cell>
          <cell r="D306" t="str">
            <v>050S40335765</v>
          </cell>
          <cell r="E306" t="str">
            <v>KR 18R 70K 33 SUR</v>
          </cell>
          <cell r="F306" t="str">
            <v>TV 18R 72F 33 S</v>
          </cell>
          <cell r="G306">
            <v>2549045002</v>
          </cell>
          <cell r="H306" t="str">
            <v>C</v>
          </cell>
          <cell r="I306">
            <v>52036253</v>
          </cell>
          <cell r="J306" t="str">
            <v>DAYSI RUBIELA MU\OZ MESA</v>
          </cell>
          <cell r="K306" t="str">
            <v>CIUDAD BOLIVAR - CABLE</v>
          </cell>
          <cell r="L306" t="str">
            <v>CABLE</v>
          </cell>
          <cell r="M306" t="str">
            <v>CIUDAD BOLIVAR</v>
          </cell>
          <cell r="N306" t="str">
            <v>LUCERO</v>
          </cell>
          <cell r="O306" t="str">
            <v>MIRADOR (NUTIVARA)</v>
          </cell>
          <cell r="P306" t="str">
            <v>MIRADOR (NUTIVARA)</v>
          </cell>
          <cell r="Q306" t="str">
            <v>No Propiedad Horizontal</v>
          </cell>
          <cell r="R306" t="str">
            <v>17-jun.-2019</v>
          </cell>
          <cell r="S306" t="str">
            <v>DAISY RUBIELA MUÑOZ MESA</v>
          </cell>
          <cell r="T306" t="str">
            <v>3143458013-7908359</v>
          </cell>
          <cell r="U306" t="str">
            <v>SI</v>
          </cell>
          <cell r="V306" t="str">
            <v>Vivienda de dos niveles con cubierta losa, muros pañetados, piso cocina con enchape mal estado, el resto enchapado. Viven cuatro adultos y tres menores de edad.</v>
          </cell>
        </row>
        <row r="307">
          <cell r="A307" t="str">
            <v>AAA0027DUBR</v>
          </cell>
          <cell r="B307" t="str">
            <v>MVCB_1629</v>
          </cell>
          <cell r="C307" t="str">
            <v>AAA0027DUBR</v>
          </cell>
          <cell r="D307" t="str">
            <v>050S00000000</v>
          </cell>
          <cell r="E307" t="str">
            <v>KR 19 70G 16 SUR</v>
          </cell>
          <cell r="F307" t="str">
            <v>TV 19 72A 16 S</v>
          </cell>
          <cell r="G307">
            <v>2549034012</v>
          </cell>
          <cell r="H307" t="str">
            <v>C</v>
          </cell>
          <cell r="I307">
            <v>28781816</v>
          </cell>
          <cell r="J307" t="str">
            <v>DEISY AREVALO</v>
          </cell>
          <cell r="K307" t="str">
            <v>CIUDAD BOLIVAR - CABLE</v>
          </cell>
          <cell r="L307" t="str">
            <v>CABLE</v>
          </cell>
          <cell r="M307" t="str">
            <v>CIUDAD BOLIVAR</v>
          </cell>
          <cell r="N307" t="str">
            <v>LUCERO</v>
          </cell>
          <cell r="O307" t="str">
            <v>MIRADOR (NUTIVARA)</v>
          </cell>
          <cell r="P307" t="str">
            <v>MIRADOR (NUTIVARA)</v>
          </cell>
          <cell r="Q307" t="str">
            <v>No Propiedad Horizontal</v>
          </cell>
          <cell r="R307" t="str">
            <v>14-jun.-2019</v>
          </cell>
          <cell r="S307" t="str">
            <v>DEISY AREVALO TALERO</v>
          </cell>
          <cell r="T307" t="str">
            <v>7907208/3208548760</v>
          </cell>
          <cell r="U307" t="str">
            <v>SI</v>
          </cell>
          <cell r="V307" t="str">
            <v>Vivienda un piso con cubierta en teja, manifiesta mal estado de la cubierta; muros con pañete parcial, en un sector de la vivienda no posee muro colindante. Vive con los nietos mientras finaliza el año, por tamas de la pandemia y situaciones familiares.</v>
          </cell>
        </row>
        <row r="308">
          <cell r="A308" t="str">
            <v>AAA0027DTZE</v>
          </cell>
          <cell r="B308" t="str">
            <v>MVCB_1627</v>
          </cell>
          <cell r="C308" t="str">
            <v>AAA0027DTZE</v>
          </cell>
          <cell r="D308" t="str">
            <v>050S00000000</v>
          </cell>
          <cell r="E308" t="str">
            <v>KR 19 70H 04 SUR</v>
          </cell>
          <cell r="F308" t="str">
            <v>TV 19 72B 04 SUR</v>
          </cell>
          <cell r="G308">
            <v>2549034010</v>
          </cell>
          <cell r="H308" t="str">
            <v>C</v>
          </cell>
          <cell r="I308">
            <v>20253378</v>
          </cell>
          <cell r="J308" t="str">
            <v>ISABEL CARDENAS VERA</v>
          </cell>
          <cell r="K308" t="str">
            <v>CIUDAD BOLIVAR - CABLE</v>
          </cell>
          <cell r="L308" t="str">
            <v>CABLE</v>
          </cell>
          <cell r="M308" t="str">
            <v>CIUDAD BOLIVAR</v>
          </cell>
          <cell r="N308" t="str">
            <v>LUCERO</v>
          </cell>
          <cell r="O308" t="str">
            <v>MIRADOR (NUTIVARA)</v>
          </cell>
          <cell r="P308" t="str">
            <v>MIRADOR (NUTIVARA)</v>
          </cell>
          <cell r="Q308" t="str">
            <v>No Propiedad Horizontal</v>
          </cell>
          <cell r="R308" t="str">
            <v>14-jun.-2019</v>
          </cell>
          <cell r="S308" t="str">
            <v>ELIZABETH ROJAS CARDENAS</v>
          </cell>
          <cell r="T308">
            <v>3195777087</v>
          </cell>
          <cell r="U308" t="str">
            <v>SI</v>
          </cell>
          <cell r="V308" t="str">
            <v>vivienda de dos pisos construida desea aplicar subsidio habitabilidad en segundo piso, terminarlo ya qque se encuentra en obra</v>
          </cell>
          <cell r="W308" t="str">
            <v>YENY RODRÍGUEZ - Arquitecta</v>
          </cell>
        </row>
        <row r="309">
          <cell r="A309" t="str">
            <v>AAA0027DTXS</v>
          </cell>
          <cell r="B309" t="str">
            <v>MVCB_1625</v>
          </cell>
          <cell r="C309" t="str">
            <v>AAA0027DTXS</v>
          </cell>
          <cell r="D309" t="str">
            <v>050S40335771</v>
          </cell>
          <cell r="E309" t="str">
            <v>KR 19 70H 16 SUR</v>
          </cell>
          <cell r="F309" t="str">
            <v>TV 19 72B 16 SUR</v>
          </cell>
          <cell r="G309">
            <v>2549034008</v>
          </cell>
          <cell r="H309" t="str">
            <v>C</v>
          </cell>
          <cell r="I309">
            <v>20815347</v>
          </cell>
          <cell r="J309" t="str">
            <v>CLEMENTINA MORA DE ALEJO</v>
          </cell>
          <cell r="K309" t="str">
            <v>CIUDAD BOLIVAR - CABLE</v>
          </cell>
          <cell r="L309" t="str">
            <v>CABLE</v>
          </cell>
          <cell r="M309" t="str">
            <v>CIUDAD BOLIVAR</v>
          </cell>
          <cell r="N309" t="str">
            <v>LUCERO</v>
          </cell>
          <cell r="O309" t="str">
            <v>MIRADOR (NUTIVARA)</v>
          </cell>
          <cell r="P309" t="str">
            <v>MIRADOR (NUTIVARA)</v>
          </cell>
          <cell r="Q309" t="str">
            <v>No Propiedad Horizontal</v>
          </cell>
          <cell r="R309" t="str">
            <v>25-jun.-2019</v>
          </cell>
          <cell r="S309" t="str">
            <v>MARIA ALEXANDRA MEDRANO MORA</v>
          </cell>
          <cell r="T309" t="str">
            <v>3013975150-3153530267</v>
          </cell>
          <cell r="U309" t="str">
            <v>SI</v>
          </cell>
          <cell r="V309" t="str">
            <v>vivienda de 3 pisos de altura esta la mitad del predio construido, quisiera terminar de construir el segundo piso, tiene 4 cocinas y habitan 5 familias en la vivienda.</v>
          </cell>
        </row>
        <row r="310">
          <cell r="A310" t="str">
            <v>AAA0023MJAF</v>
          </cell>
          <cell r="B310" t="str">
            <v>MVJA_0091</v>
          </cell>
          <cell r="C310" t="str">
            <v>AAA0023MJAF</v>
          </cell>
          <cell r="D310" t="str">
            <v>050S00844093</v>
          </cell>
          <cell r="E310" t="str">
            <v>CL 61A SUR 18N 27</v>
          </cell>
          <cell r="F310" t="str">
            <v>CL 61A SUR 18N 27</v>
          </cell>
          <cell r="G310">
            <v>2521071001</v>
          </cell>
          <cell r="H310" t="str">
            <v>C</v>
          </cell>
          <cell r="I310">
            <v>80128243</v>
          </cell>
          <cell r="J310" t="str">
            <v>JOSE ALEXANDER GOMEZ MORA</v>
          </cell>
          <cell r="K310" t="str">
            <v>CIUDAD BOLIVAR - CABLE</v>
          </cell>
          <cell r="L310" t="str">
            <v>JALISCO</v>
          </cell>
          <cell r="M310" t="str">
            <v>CIUDAD BOLIVAR</v>
          </cell>
          <cell r="N310" t="str">
            <v>LUCERO</v>
          </cell>
          <cell r="O310" t="str">
            <v>NO LEGALIZADO</v>
          </cell>
          <cell r="P310" t="str">
            <v>ALTOS DE JALISCO</v>
          </cell>
          <cell r="Q310" t="str">
            <v>No Propiedad Horizontal</v>
          </cell>
          <cell r="R310" t="str">
            <v>13-mar.-2019</v>
          </cell>
          <cell r="S310" t="str">
            <v>JOSE ALEXANDER GOMEZ MORA</v>
          </cell>
          <cell r="T310" t="str">
            <v>3142203225 / 3209369312</v>
          </cell>
          <cell r="U310" t="str">
            <v>NO</v>
          </cell>
          <cell r="V310" t="str">
            <v>vivienda de 2 piso de altura telefono de contacto 3112464766, vivienda terminada el señor manifiesta que no requiere subsidio y al parecer tiene varias viviendas</v>
          </cell>
        </row>
        <row r="311">
          <cell r="A311" t="str">
            <v>AAA0023LBDE</v>
          </cell>
          <cell r="B311" t="str">
            <v>MVJA_2675</v>
          </cell>
          <cell r="C311" t="str">
            <v>AAA0023LBDE</v>
          </cell>
          <cell r="D311" t="str">
            <v>050S00641731</v>
          </cell>
          <cell r="E311" t="str">
            <v>KR 18M 61 22 SUR</v>
          </cell>
          <cell r="F311" t="str">
            <v>KR 18G 60A 19S</v>
          </cell>
          <cell r="G311">
            <v>2521033004</v>
          </cell>
          <cell r="H311" t="str">
            <v>N</v>
          </cell>
          <cell r="I311">
            <v>60056967</v>
          </cell>
          <cell r="J311" t="str">
            <v>PROMOTORA DE CONSTRUCCIONES Y URBANIZACIONES -PROCURBA LTDA</v>
          </cell>
          <cell r="K311" t="str">
            <v>CIUDAD BOLIVAR - CABLE</v>
          </cell>
          <cell r="L311" t="str">
            <v>JALISCO</v>
          </cell>
          <cell r="M311" t="str">
            <v>CIUDAD BOLIVAR</v>
          </cell>
          <cell r="N311" t="str">
            <v>LUCERO</v>
          </cell>
          <cell r="O311" t="str">
            <v>NO LEGALIZADO</v>
          </cell>
          <cell r="P311" t="str">
            <v>LA ESCALA</v>
          </cell>
          <cell r="Q311" t="str">
            <v>No Propiedad Horizontal</v>
          </cell>
          <cell r="R311" t="str">
            <v>13-mar.-2019</v>
          </cell>
          <cell r="S311" t="str">
            <v>CARMEN JULIA SANCHEZ RUIZ</v>
          </cell>
          <cell r="T311" t="str">
            <v>3127558411-2575385</v>
          </cell>
          <cell r="U311" t="str">
            <v>SI</v>
          </cell>
          <cell r="V311" t="str">
            <v>vivienda de 1 `piso de altura con columnas par el segundo desea aplicar subsidio habitabilidad en primer piso su vivienda esta en obra viven 2 familias en la vivienda</v>
          </cell>
        </row>
        <row r="312">
          <cell r="A312" t="str">
            <v>AAA0026FOEP</v>
          </cell>
          <cell r="B312" t="str">
            <v>MVCB_1475</v>
          </cell>
          <cell r="C312" t="str">
            <v>AAA0026FOEP</v>
          </cell>
          <cell r="D312" t="str">
            <v>050S00000000</v>
          </cell>
          <cell r="E312" t="str">
            <v>CL 70G SUR 18K 33</v>
          </cell>
          <cell r="F312" t="str">
            <v>CL 72A SUR 18K 33</v>
          </cell>
          <cell r="G312">
            <v>2539029021</v>
          </cell>
          <cell r="H312" t="str">
            <v>C</v>
          </cell>
          <cell r="I312">
            <v>80360459</v>
          </cell>
          <cell r="J312" t="str">
            <v>MIGUEL ANTONIO LOPEZ LOPEZ</v>
          </cell>
          <cell r="K312" t="str">
            <v>CIUDAD BOLIVAR - CABLE</v>
          </cell>
          <cell r="L312" t="str">
            <v>CABLE</v>
          </cell>
          <cell r="M312" t="str">
            <v>CIUDAD BOLIVAR</v>
          </cell>
          <cell r="N312" t="str">
            <v>LUCERO</v>
          </cell>
          <cell r="O312" t="str">
            <v>NUEVA COLOMBIA</v>
          </cell>
          <cell r="P312" t="str">
            <v>NUEVA COLOMBIA</v>
          </cell>
          <cell r="Q312" t="str">
            <v>No Propiedad Horizontal</v>
          </cell>
          <cell r="R312" t="str">
            <v>25-jul.-2019</v>
          </cell>
          <cell r="S312" t="str">
            <v>MIGUEL ANTONIO LOPEZ LOPEZ</v>
          </cell>
          <cell r="T312" t="str">
            <v>7619828/ 3115243173</v>
          </cell>
          <cell r="U312" t="str">
            <v>SI</v>
          </cell>
          <cell r="V312" t="str">
            <v>vivienda de 2 pisos de altura el primer piso se encuentra en obra 2 familias habitan en la vivienda</v>
          </cell>
        </row>
        <row r="313">
          <cell r="A313" t="str">
            <v>AAA0026FNTO</v>
          </cell>
          <cell r="B313" t="str">
            <v>MVCB_1466</v>
          </cell>
          <cell r="C313" t="str">
            <v>AAA0026FNTO</v>
          </cell>
          <cell r="D313" t="str">
            <v>050S40533644</v>
          </cell>
          <cell r="E313" t="str">
            <v>CL 70H SUR 18J 64</v>
          </cell>
          <cell r="F313" t="str">
            <v>CL 72B SUR 18J 64</v>
          </cell>
          <cell r="G313">
            <v>2539029011</v>
          </cell>
          <cell r="H313" t="str">
            <v>C</v>
          </cell>
          <cell r="I313">
            <v>3293269</v>
          </cell>
          <cell r="J313" t="str">
            <v>JOSE HENRY VELASQUEZ CHARRY</v>
          </cell>
          <cell r="K313" t="str">
            <v>CIUDAD BOLIVAR - CABLE</v>
          </cell>
          <cell r="L313" t="str">
            <v>CABLE</v>
          </cell>
          <cell r="M313" t="str">
            <v>CIUDAD BOLIVAR</v>
          </cell>
          <cell r="N313" t="str">
            <v>LUCERO</v>
          </cell>
          <cell r="O313" t="str">
            <v>NUEVA COLOMBIA</v>
          </cell>
          <cell r="P313" t="str">
            <v>NUEVA COLOMBIA</v>
          </cell>
          <cell r="Q313" t="str">
            <v>No Propiedad Horizontal</v>
          </cell>
          <cell r="R313" t="str">
            <v>2-ago.-2019</v>
          </cell>
          <cell r="S313" t="str">
            <v>SANDRA TATIANA PACHON VILLAMIL</v>
          </cell>
          <cell r="T313" t="str">
            <v>3223213669-4553038</v>
          </cell>
          <cell r="V313" t="str">
            <v>telefono sin servicio</v>
          </cell>
        </row>
        <row r="314">
          <cell r="A314" t="str">
            <v>AAA0026FPHY</v>
          </cell>
          <cell r="B314" t="str">
            <v>MVCB_1497</v>
          </cell>
          <cell r="C314" t="str">
            <v>AAA0026FPHY</v>
          </cell>
          <cell r="D314" t="str">
            <v>050S00000000</v>
          </cell>
          <cell r="E314" t="str">
            <v>CL 70H SUR 18J 81</v>
          </cell>
          <cell r="F314" t="str">
            <v>CL 72B S 18J 81</v>
          </cell>
          <cell r="G314">
            <v>2539030017</v>
          </cell>
          <cell r="H314" t="str">
            <v>C</v>
          </cell>
          <cell r="I314">
            <v>2385947</v>
          </cell>
          <cell r="J314" t="str">
            <v>MARIA DEL CARMEN CAMACHO DE VALVUENA</v>
          </cell>
          <cell r="K314" t="str">
            <v>CIUDAD BOLIVAR - CABLE</v>
          </cell>
          <cell r="L314" t="str">
            <v>CABLE</v>
          </cell>
          <cell r="M314" t="str">
            <v>CIUDAD BOLIVAR</v>
          </cell>
          <cell r="N314" t="str">
            <v>LUCERO</v>
          </cell>
          <cell r="O314" t="str">
            <v>NUEVA COLOMBIA</v>
          </cell>
          <cell r="P314" t="str">
            <v>NUEVA COLOMBIA</v>
          </cell>
          <cell r="Q314" t="str">
            <v>No Propiedad Horizontal</v>
          </cell>
          <cell r="R314" t="str">
            <v>2-ago.-2019</v>
          </cell>
          <cell r="S314" t="str">
            <v>PABLO VALVUENA</v>
          </cell>
          <cell r="T314">
            <v>2991082</v>
          </cell>
          <cell r="U314" t="str">
            <v>SI</v>
          </cell>
          <cell r="V314" t="str">
            <v>vivienda de 1 piso de altura con cubierta liviana interesado en que le hagan la visita al predio para verificar las condiciones</v>
          </cell>
        </row>
        <row r="315">
          <cell r="A315" t="str">
            <v>AAA0026FMHK</v>
          </cell>
          <cell r="B315" t="str">
            <v>MVCB_1436</v>
          </cell>
          <cell r="C315" t="str">
            <v>AAA0026FMHK</v>
          </cell>
          <cell r="D315" t="str">
            <v>050S00000000</v>
          </cell>
          <cell r="E315" t="str">
            <v>CL 70H SUR 18L 09</v>
          </cell>
          <cell r="F315" t="str">
            <v>KR 18L 72B 03 SUR</v>
          </cell>
          <cell r="G315">
            <v>2539027023</v>
          </cell>
          <cell r="H315" t="str">
            <v>C</v>
          </cell>
          <cell r="I315">
            <v>39721597</v>
          </cell>
          <cell r="J315" t="str">
            <v>DORA MOSQUERA AGUILAR</v>
          </cell>
          <cell r="K315" t="str">
            <v>CIUDAD BOLIVAR - CABLE</v>
          </cell>
          <cell r="L315" t="str">
            <v>CABLE</v>
          </cell>
          <cell r="M315" t="str">
            <v>CIUDAD BOLIVAR</v>
          </cell>
          <cell r="N315" t="str">
            <v>LUCERO</v>
          </cell>
          <cell r="O315" t="str">
            <v>NUEVA COLOMBIA</v>
          </cell>
          <cell r="P315" t="str">
            <v>NUEVA COLOMBIA</v>
          </cell>
          <cell r="Q315" t="str">
            <v>No Propiedad Horizontal</v>
          </cell>
          <cell r="R315" t="str">
            <v>6-may.-2019</v>
          </cell>
          <cell r="S315" t="str">
            <v>DORA MOSQUERA AGUILAR</v>
          </cell>
          <cell r="T315" t="str">
            <v>3115726689-7903740</v>
          </cell>
          <cell r="U315" t="str">
            <v>SI</v>
          </cell>
          <cell r="V315" t="str">
            <v>vivienda de 2 pisos de altura con cubierta liviana ya cuenta con todos los acabados la vivienda, solo le falta enchapar la escalera y el piso del patio me informa a señora</v>
          </cell>
        </row>
        <row r="316">
          <cell r="A316" t="str">
            <v>AAA0228EXUH</v>
          </cell>
          <cell r="B316" t="str">
            <v>MVCB_1435</v>
          </cell>
          <cell r="C316" t="str">
            <v>AAA0228EXUH</v>
          </cell>
          <cell r="D316" t="str">
            <v>050S40580514</v>
          </cell>
          <cell r="E316" t="str">
            <v>CL 70H SUR 18L 15</v>
          </cell>
          <cell r="F316" t="str">
            <v>SIN DIRECCION ANTERIOR</v>
          </cell>
          <cell r="G316">
            <v>2539027022</v>
          </cell>
          <cell r="H316" t="str">
            <v>C</v>
          </cell>
          <cell r="I316">
            <v>28487694</v>
          </cell>
          <cell r="J316" t="str">
            <v>NOHORA ISABEL AGUILAR ROCHA</v>
          </cell>
          <cell r="K316" t="str">
            <v>CIUDAD BOLIVAR - CABLE</v>
          </cell>
          <cell r="L316" t="str">
            <v>CABLE</v>
          </cell>
          <cell r="M316" t="str">
            <v>CIUDAD BOLIVAR</v>
          </cell>
          <cell r="N316" t="str">
            <v>LUCERO</v>
          </cell>
          <cell r="O316" t="str">
            <v>NUEVA COLOMBIA</v>
          </cell>
          <cell r="P316" t="str">
            <v>NUEVA COLOMBIA</v>
          </cell>
          <cell r="Q316" t="str">
            <v>No Propiedad Horizontal</v>
          </cell>
          <cell r="R316" t="str">
            <v>6-may.-2019</v>
          </cell>
          <cell r="S316" t="str">
            <v>NORA ISABEL AGUILAR ROCHA</v>
          </cell>
          <cell r="T316" t="str">
            <v>3115830866-3102658507</v>
          </cell>
          <cell r="U316" t="str">
            <v>SI</v>
          </cell>
          <cell r="V316" t="str">
            <v>vivienda de 3 pisos de altura, el tercer piso una habitacion esta en obra negra. habitan 3 familias en la casa.</v>
          </cell>
        </row>
        <row r="317">
          <cell r="A317" t="str">
            <v>AAA0026FMEP</v>
          </cell>
          <cell r="B317" t="str">
            <v>MVCB_1434</v>
          </cell>
          <cell r="C317" t="str">
            <v>AAA0026FMEP</v>
          </cell>
          <cell r="D317" t="str">
            <v>050S40580513</v>
          </cell>
          <cell r="E317" t="str">
            <v>CL 70H SUR 18L 21</v>
          </cell>
          <cell r="F317" t="str">
            <v>CL 72B S 18L 21</v>
          </cell>
          <cell r="G317">
            <v>2539027021</v>
          </cell>
          <cell r="H317" t="str">
            <v>C</v>
          </cell>
          <cell r="I317">
            <v>23778119</v>
          </cell>
          <cell r="J317" t="str">
            <v>MARIA INES RODRIGUEZ DE SANABRIA</v>
          </cell>
          <cell r="K317" t="str">
            <v>CIUDAD BOLIVAR - CABLE</v>
          </cell>
          <cell r="L317" t="str">
            <v>CABLE</v>
          </cell>
          <cell r="M317" t="str">
            <v>CIUDAD BOLIVAR</v>
          </cell>
          <cell r="N317" t="str">
            <v>LUCERO</v>
          </cell>
          <cell r="O317" t="str">
            <v>NUEVA COLOMBIA</v>
          </cell>
          <cell r="P317" t="str">
            <v>NUEVA COLOMBIA</v>
          </cell>
          <cell r="Q317" t="str">
            <v>No Propiedad Horizontal</v>
          </cell>
          <cell r="R317" t="str">
            <v>6-may.-2019</v>
          </cell>
          <cell r="S317" t="str">
            <v>MARIA INES RODRIGUEZ SANABRIA</v>
          </cell>
          <cell r="T317" t="str">
            <v>3132373964-7654396-3507699307</v>
          </cell>
          <cell r="U317" t="str">
            <v>SI</v>
          </cell>
          <cell r="V317" t="str">
            <v>vivienda de 3 pisos de altura sin acabados en ningun piso esta interesada en ponerle pisos y enchapes en su vivienda</v>
          </cell>
        </row>
        <row r="318">
          <cell r="A318" t="str">
            <v>AAA0026FMAW</v>
          </cell>
          <cell r="B318" t="str">
            <v>MVCB_1430</v>
          </cell>
          <cell r="C318" t="str">
            <v>AAA0026FMAW</v>
          </cell>
          <cell r="D318" t="str">
            <v>050S00000000</v>
          </cell>
          <cell r="E318" t="str">
            <v>CL 70H SUR 18L 45</v>
          </cell>
          <cell r="F318" t="str">
            <v>CL 72B S 18L 45</v>
          </cell>
          <cell r="G318">
            <v>2539027017</v>
          </cell>
          <cell r="H318" t="str">
            <v>C</v>
          </cell>
          <cell r="I318">
            <v>52470666</v>
          </cell>
          <cell r="J318" t="str">
            <v>LUZ ARACELY MELO FARFAN</v>
          </cell>
          <cell r="K318" t="str">
            <v>CIUDAD BOLIVAR - CABLE</v>
          </cell>
          <cell r="L318" t="str">
            <v>CABLE</v>
          </cell>
          <cell r="M318" t="str">
            <v>CIUDAD BOLIVAR</v>
          </cell>
          <cell r="N318" t="str">
            <v>LUCERO</v>
          </cell>
          <cell r="O318" t="str">
            <v>NUEVA COLOMBIA</v>
          </cell>
          <cell r="P318" t="str">
            <v>NUEVA COLOMBIA</v>
          </cell>
          <cell r="Q318" t="str">
            <v>No Propiedad Horizontal</v>
          </cell>
          <cell r="R318" t="str">
            <v>6-may.-2019</v>
          </cell>
          <cell r="S318" t="str">
            <v>LUIS ENRIQUE TORRES NIETO</v>
          </cell>
          <cell r="T318" t="str">
            <v>3156465314-3184018840</v>
          </cell>
          <cell r="U318" t="str">
            <v>SI</v>
          </cell>
          <cell r="V318" t="str">
            <v>vivienda de 1 piso con cubierta liviana 5 personas habitan la vivienda interesado en el tramite</v>
          </cell>
        </row>
        <row r="319">
          <cell r="A319" t="str">
            <v>AAA0026FLZM</v>
          </cell>
          <cell r="B319" t="str">
            <v>MVCB_1429</v>
          </cell>
          <cell r="C319" t="str">
            <v>AAA0026FLZM</v>
          </cell>
          <cell r="D319" t="str">
            <v>050S00000000</v>
          </cell>
          <cell r="E319" t="str">
            <v>CL 70H SUR 18L 51</v>
          </cell>
          <cell r="F319" t="str">
            <v>CL 72B S 18L 51</v>
          </cell>
          <cell r="G319">
            <v>2539027016</v>
          </cell>
          <cell r="H319" t="str">
            <v>C</v>
          </cell>
          <cell r="I319">
            <v>35504471</v>
          </cell>
          <cell r="J319" t="str">
            <v>BLANCA EDITH BELTRAN HERNANDEZ</v>
          </cell>
          <cell r="K319" t="str">
            <v>CIUDAD BOLIVAR - CABLE</v>
          </cell>
          <cell r="L319" t="str">
            <v>CABLE</v>
          </cell>
          <cell r="M319" t="str">
            <v>CIUDAD BOLIVAR</v>
          </cell>
          <cell r="N319" t="str">
            <v>LUCERO</v>
          </cell>
          <cell r="O319" t="str">
            <v>NUEVA COLOMBIA</v>
          </cell>
          <cell r="P319" t="str">
            <v>NUEVA COLOMBIA</v>
          </cell>
          <cell r="Q319" t="str">
            <v>No Propiedad Horizontal</v>
          </cell>
          <cell r="R319" t="str">
            <v>6-may.-2019</v>
          </cell>
          <cell r="S319" t="str">
            <v>JOSE DOMINGO TIQUE</v>
          </cell>
          <cell r="T319" t="str">
            <v>3138015802-3213874641</v>
          </cell>
          <cell r="V319" t="str">
            <v>telefono sin servicio</v>
          </cell>
        </row>
        <row r="320">
          <cell r="A320" t="str">
            <v>AAA0026FMTD</v>
          </cell>
          <cell r="B320" t="str">
            <v>MVCB_1446</v>
          </cell>
          <cell r="C320" t="str">
            <v>AAA0026FMTD</v>
          </cell>
          <cell r="D320" t="str">
            <v>050S40580522</v>
          </cell>
          <cell r="E320" t="str">
            <v>CL 70H SUR 18L 52</v>
          </cell>
          <cell r="F320" t="str">
            <v>CL 72B S 18L 52</v>
          </cell>
          <cell r="G320">
            <v>2539028008</v>
          </cell>
          <cell r="H320" t="str">
            <v>C</v>
          </cell>
          <cell r="I320">
            <v>52743957</v>
          </cell>
          <cell r="J320" t="str">
            <v>LUZ MARY MAYORGA MACANA</v>
          </cell>
          <cell r="K320" t="str">
            <v>CIUDAD BOLIVAR - CABLE</v>
          </cell>
          <cell r="L320" t="str">
            <v>CABLE</v>
          </cell>
          <cell r="M320" t="str">
            <v>CIUDAD BOLIVAR</v>
          </cell>
          <cell r="N320" t="str">
            <v>LUCERO</v>
          </cell>
          <cell r="O320" t="str">
            <v>NUEVA COLOMBIA</v>
          </cell>
          <cell r="P320" t="str">
            <v>NUEVA COLOMBIA</v>
          </cell>
          <cell r="Q320" t="str">
            <v>No Propiedad Horizontal</v>
          </cell>
          <cell r="R320" t="str">
            <v>5-jul.-2019</v>
          </cell>
          <cell r="S320" t="str">
            <v>LUZ MARY MAYORGA MACANA</v>
          </cell>
          <cell r="T320" t="str">
            <v>3123809966-7912288</v>
          </cell>
          <cell r="U320" t="str">
            <v>SI</v>
          </cell>
          <cell r="V320" t="str">
            <v>vivienda de 2 pisos de altura el segundo piso en obra negra segundo piso con cubierta liviana</v>
          </cell>
        </row>
        <row r="321">
          <cell r="A321" t="str">
            <v>AAA0252UAMR</v>
          </cell>
          <cell r="B321" t="str">
            <v>MVCB_1488</v>
          </cell>
          <cell r="C321" t="str">
            <v>AAA0252UAMR</v>
          </cell>
          <cell r="D321" t="str">
            <v>050S00000000</v>
          </cell>
          <cell r="E321" t="str">
            <v>CL 70I SUR 18J 34 MJ</v>
          </cell>
          <cell r="F321" t="str">
            <v>SIN DIRECCION ANTERIOR</v>
          </cell>
          <cell r="G321">
            <v>2539030005</v>
          </cell>
          <cell r="H321" t="str">
            <v>C</v>
          </cell>
          <cell r="I321">
            <v>39809086</v>
          </cell>
          <cell r="J321" t="str">
            <v>CLARA INES VARGAS PEÐA</v>
          </cell>
          <cell r="K321" t="str">
            <v>CIUDAD BOLIVAR - CABLE</v>
          </cell>
          <cell r="L321" t="str">
            <v>CABLE</v>
          </cell>
          <cell r="M321" t="str">
            <v>CIUDAD BOLIVAR</v>
          </cell>
          <cell r="N321" t="str">
            <v>LUCERO</v>
          </cell>
          <cell r="O321" t="str">
            <v>NUEVA COLOMBIA</v>
          </cell>
          <cell r="P321" t="str">
            <v>NUEVA COLOMBIA</v>
          </cell>
          <cell r="Q321" t="str">
            <v>No Propiedad Horizontal</v>
          </cell>
          <cell r="R321" t="str">
            <v>2-ago.-2019</v>
          </cell>
          <cell r="S321" t="str">
            <v>CLARA INES VARGAS PEÑA</v>
          </cell>
          <cell r="T321">
            <v>3222905560</v>
          </cell>
          <cell r="U321" t="str">
            <v>SI</v>
          </cell>
          <cell r="V321" t="str">
            <v>vivienda de 2 pisos de altura en material provisional madera - habitan 3 familias en esta vivienda seria una obra nueva</v>
          </cell>
        </row>
        <row r="322">
          <cell r="A322" t="str">
            <v>AAA0026FLTO</v>
          </cell>
          <cell r="B322" t="str">
            <v>MVCB_1424</v>
          </cell>
          <cell r="C322" t="str">
            <v>AAA0026FLTO</v>
          </cell>
          <cell r="D322" t="str">
            <v>050S00000000</v>
          </cell>
          <cell r="E322" t="str">
            <v>CL 70I SUR 18L 74</v>
          </cell>
          <cell r="F322" t="str">
            <v>CL 72CS 18L 74</v>
          </cell>
          <cell r="G322">
            <v>2539027011</v>
          </cell>
          <cell r="H322" t="str">
            <v>C</v>
          </cell>
          <cell r="I322">
            <v>5598064</v>
          </cell>
          <cell r="J322" t="str">
            <v>JOSE ANGEL MOSQUERA MURCIA</v>
          </cell>
          <cell r="K322" t="str">
            <v>CIUDAD BOLIVAR - CABLE</v>
          </cell>
          <cell r="L322" t="str">
            <v>CABLE</v>
          </cell>
          <cell r="M322" t="str">
            <v>CIUDAD BOLIVAR</v>
          </cell>
          <cell r="N322" t="str">
            <v>LUCERO</v>
          </cell>
          <cell r="O322" t="str">
            <v>NUEVA COLOMBIA</v>
          </cell>
          <cell r="P322" t="str">
            <v>NUEVA COLOMBIA</v>
          </cell>
          <cell r="Q322" t="str">
            <v>No Propiedad Horizontal</v>
          </cell>
          <cell r="R322" t="str">
            <v>6-may.-2019</v>
          </cell>
          <cell r="S322" t="str">
            <v>MARIA LUISA SIERRA DE MOSQUERA</v>
          </cell>
          <cell r="T322">
            <v>3173489496</v>
          </cell>
          <cell r="U322" t="str">
            <v>SI</v>
          </cell>
          <cell r="V322" t="str">
            <v>casa lote tiene construido 2 alcobas, habita alli no cuenta con bases ni columnas esta construccion</v>
          </cell>
        </row>
        <row r="323">
          <cell r="A323" t="str">
            <v>AAA0228HEAW</v>
          </cell>
          <cell r="B323" t="str">
            <v>MVCB_1425</v>
          </cell>
          <cell r="C323" t="str">
            <v>AAA0228HEAW</v>
          </cell>
          <cell r="D323" t="str">
            <v>050S40580507</v>
          </cell>
          <cell r="E323" t="str">
            <v>CL 70I SUR 18L 80</v>
          </cell>
          <cell r="F323" t="str">
            <v>SIN DIRECCION ANTERIOR</v>
          </cell>
          <cell r="G323">
            <v>2539027012</v>
          </cell>
          <cell r="H323" t="str">
            <v>C</v>
          </cell>
          <cell r="I323">
            <v>28487147</v>
          </cell>
          <cell r="J323" t="str">
            <v>GLORIA MARIA AGUILAR DE RODRIGUEZ</v>
          </cell>
          <cell r="K323" t="str">
            <v>CIUDAD BOLIVAR - CABLE</v>
          </cell>
          <cell r="L323" t="str">
            <v>CABLE</v>
          </cell>
          <cell r="M323" t="str">
            <v>CIUDAD BOLIVAR</v>
          </cell>
          <cell r="N323" t="str">
            <v>LUCERO</v>
          </cell>
          <cell r="O323" t="str">
            <v>NUEVA COLOMBIA</v>
          </cell>
          <cell r="P323" t="str">
            <v>NUEVA COLOMBIA</v>
          </cell>
          <cell r="Q323" t="str">
            <v>No Propiedad Horizontal</v>
          </cell>
          <cell r="R323" t="str">
            <v>10-jul.-2019</v>
          </cell>
          <cell r="S323" t="str">
            <v>GLORIA MARIA AGUILAR DE RODRIGUEZ</v>
          </cell>
          <cell r="T323" t="str">
            <v>3144123356/3118539328</v>
          </cell>
          <cell r="U323" t="str">
            <v>SI</v>
          </cell>
          <cell r="V323" t="str">
            <v>vivienda de 1 piso de altura con cubierta liviana interesado en que le hagan la visita al predio para verificar las condiciones</v>
          </cell>
        </row>
        <row r="324">
          <cell r="A324" t="str">
            <v>AAA0026FUAW</v>
          </cell>
          <cell r="B324" t="str">
            <v>MVCB_1555</v>
          </cell>
          <cell r="C324" t="str">
            <v>AAA0026FUAW</v>
          </cell>
          <cell r="D324" t="str">
            <v>050S00000000</v>
          </cell>
          <cell r="E324" t="str">
            <v>CL 70I SUR 18M 15</v>
          </cell>
          <cell r="F324" t="str">
            <v>CL 72CS 18M 15</v>
          </cell>
          <cell r="G324">
            <v>2539036020</v>
          </cell>
          <cell r="H324" t="str">
            <v>C</v>
          </cell>
          <cell r="I324">
            <v>41447353</v>
          </cell>
          <cell r="J324" t="str">
            <v>CLARA ISABEL OSORIO CANTILLO</v>
          </cell>
          <cell r="K324" t="str">
            <v>CIUDAD BOLIVAR - CABLE</v>
          </cell>
          <cell r="L324" t="str">
            <v>CABLE</v>
          </cell>
          <cell r="M324" t="str">
            <v>CIUDAD BOLIVAR</v>
          </cell>
          <cell r="N324" t="str">
            <v>LUCERO</v>
          </cell>
          <cell r="O324" t="str">
            <v>NUEVA COLOMBIA</v>
          </cell>
          <cell r="P324" t="str">
            <v>NUEVA COLOMBIA</v>
          </cell>
          <cell r="Q324" t="str">
            <v>No Propiedad Horizontal</v>
          </cell>
          <cell r="R324" t="str">
            <v>14-jun.-2019</v>
          </cell>
          <cell r="S324" t="str">
            <v>CLARA ISABEL OSORIO CANTILLO</v>
          </cell>
          <cell r="T324" t="str">
            <v>3217549219-3104770469</v>
          </cell>
          <cell r="U324" t="str">
            <v>SI</v>
          </cell>
          <cell r="V324" t="str">
            <v>vivienda de 1 piso de altura con cubierta liviana en obra negra sin acabados interesado en que le hagan la visita al predio para verificar las condiciones</v>
          </cell>
        </row>
        <row r="325">
          <cell r="A325" t="str">
            <v>AAA0026FTZM</v>
          </cell>
          <cell r="B325" t="str">
            <v>MVCB_1554</v>
          </cell>
          <cell r="C325" t="str">
            <v>AAA0026FTZM</v>
          </cell>
          <cell r="D325" t="str">
            <v>050S40580557</v>
          </cell>
          <cell r="E325" t="str">
            <v>CL 70I SUR 18M 21</v>
          </cell>
          <cell r="F325" t="str">
            <v>CL 72CS 18M 21</v>
          </cell>
          <cell r="G325">
            <v>2539036019</v>
          </cell>
          <cell r="H325" t="str">
            <v>C</v>
          </cell>
          <cell r="I325">
            <v>39709659</v>
          </cell>
          <cell r="J325" t="str">
            <v>ENRIQUETA VARGAS DE NIÐO</v>
          </cell>
          <cell r="K325" t="str">
            <v>CIUDAD BOLIVAR - CABLE</v>
          </cell>
          <cell r="L325" t="str">
            <v>CABLE</v>
          </cell>
          <cell r="M325" t="str">
            <v>CIUDAD BOLIVAR</v>
          </cell>
          <cell r="N325" t="str">
            <v>LUCERO</v>
          </cell>
          <cell r="O325" t="str">
            <v>NUEVA COLOMBIA</v>
          </cell>
          <cell r="P325" t="str">
            <v>NUEVA COLOMBIA</v>
          </cell>
          <cell r="Q325" t="str">
            <v>No Propiedad Horizontal</v>
          </cell>
          <cell r="R325" t="str">
            <v>10-jun.-2019</v>
          </cell>
          <cell r="S325" t="str">
            <v>SEGUNDO MISAEL NIÑO GUALTEROS</v>
          </cell>
          <cell r="T325" t="str">
            <v>3165042710-7661167</v>
          </cell>
          <cell r="U325" t="str">
            <v>SI</v>
          </cell>
          <cell r="V325" t="str">
            <v>Afectaciones en el techo por filtraciones agua, necesidad de reparaciones, vivienda de 2 pisos, en obra gris, enchapes en piso. Vive con un hijo mayor de edad en primer piso quien vive con su esposa y 1 hijo. Señor Segundo vive segundo piso con su esposa, reporta estar delicado de salud. Telefono de contacto 3182720096. El 3165042710 No funciona.</v>
          </cell>
          <cell r="W325" t="str">
            <v>ANGELA PATRICIA HERNANDEZ NARANJO - Ingeniera</v>
          </cell>
        </row>
        <row r="326">
          <cell r="A326" t="str">
            <v>AAA0026FJEA</v>
          </cell>
          <cell r="B326" t="str">
            <v>MVCB_1368</v>
          </cell>
          <cell r="C326" t="str">
            <v>AAA0026FJEA</v>
          </cell>
          <cell r="D326" t="str">
            <v>050S40533633</v>
          </cell>
          <cell r="E326" t="str">
            <v>CL 70J SUR 18L 35</v>
          </cell>
          <cell r="F326" t="str">
            <v>CL 72D S 18L 35</v>
          </cell>
          <cell r="G326">
            <v>2539025032</v>
          </cell>
          <cell r="H326" t="str">
            <v>C</v>
          </cell>
          <cell r="I326">
            <v>28086443</v>
          </cell>
          <cell r="J326" t="str">
            <v>OTILIA PICO BECERRA</v>
          </cell>
          <cell r="K326" t="str">
            <v>CIUDAD BOLIVAR - CABLE</v>
          </cell>
          <cell r="L326" t="str">
            <v>CABLE</v>
          </cell>
          <cell r="M326" t="str">
            <v>CIUDAD BOLIVAR</v>
          </cell>
          <cell r="N326" t="str">
            <v>LUCERO</v>
          </cell>
          <cell r="O326" t="str">
            <v>NUEVA COLOMBIA</v>
          </cell>
          <cell r="P326" t="str">
            <v>NUEVA COLOMBIA</v>
          </cell>
          <cell r="Q326" t="str">
            <v>No Propiedad Horizontal</v>
          </cell>
          <cell r="R326" t="str">
            <v>10-jun.-2019</v>
          </cell>
          <cell r="S326" t="str">
            <v>OTILIA PICO BECERRA</v>
          </cell>
          <cell r="T326" t="str">
            <v>7653910-3178603862</v>
          </cell>
          <cell r="U326" t="str">
            <v>SI</v>
          </cell>
          <cell r="V326" t="str">
            <v>Vivienda de dos pisos, con pañete y pintura en exterior. 3 Habitaciones con enchape y demas en obra gris. Cocina sin acabados. Cubierta con tejas . Vive con 3 hijos, cada uno con su hogar. Viven 12 personas en total en la vivienda.</v>
          </cell>
        </row>
        <row r="327">
          <cell r="A327" t="str">
            <v>AAA0026FKHK</v>
          </cell>
          <cell r="B327" t="str">
            <v>MVCB_1392</v>
          </cell>
          <cell r="C327" t="str">
            <v>AAA0026FKHK</v>
          </cell>
          <cell r="D327" t="str">
            <v>050S00000000</v>
          </cell>
          <cell r="E327" t="str">
            <v>CL 70J SUR 18L 70</v>
          </cell>
          <cell r="F327" t="str">
            <v>CL 72D S 18L 70</v>
          </cell>
          <cell r="G327">
            <v>2539026016</v>
          </cell>
          <cell r="H327" t="str">
            <v>C</v>
          </cell>
          <cell r="I327">
            <v>79382704</v>
          </cell>
          <cell r="J327" t="str">
            <v>ANGELMIRO CRUZ MENDIVELSO</v>
          </cell>
          <cell r="K327" t="str">
            <v>CIUDAD BOLIVAR - CABLE</v>
          </cell>
          <cell r="L327" t="str">
            <v>CABLE</v>
          </cell>
          <cell r="M327" t="str">
            <v>CIUDAD BOLIVAR</v>
          </cell>
          <cell r="N327" t="str">
            <v>LUCERO</v>
          </cell>
          <cell r="O327" t="str">
            <v>NUEVA COLOMBIA</v>
          </cell>
          <cell r="P327" t="str">
            <v>NUEVA COLOMBIA</v>
          </cell>
          <cell r="Q327" t="str">
            <v>No Propiedad Horizontal</v>
          </cell>
          <cell r="R327" t="str">
            <v>10-jun.-2019</v>
          </cell>
          <cell r="S327" t="str">
            <v>LUZ GILMA CUCUNUBA BARRERA</v>
          </cell>
          <cell r="T327" t="str">
            <v>3203893822-3123352679</v>
          </cell>
          <cell r="U327" t="str">
            <v>SI</v>
          </cell>
          <cell r="V327" t="str">
            <v>Vivienda de 3 Pisos, enchapes en segundo y tercer piso. Primer y segundo piso pintados. 4 Cocinas, solo 1 terminada integral, las demas en obra gris. 4 Baños, solo 1 enchapado y los demàs en obra negra. Cubierta en latas de Zin. Viven 3 personas en su apto de 3er piso. 1ero y 2do piso en arriendo.</v>
          </cell>
        </row>
        <row r="328">
          <cell r="A328" t="str">
            <v>AAA0026FHNN</v>
          </cell>
          <cell r="B328" t="str">
            <v>MVCB_1353</v>
          </cell>
          <cell r="C328" t="str">
            <v>AAA0026FHNN</v>
          </cell>
          <cell r="D328" t="str">
            <v>050S00000000</v>
          </cell>
          <cell r="E328" t="str">
            <v>CL 70K SUR 18L 68</v>
          </cell>
          <cell r="F328" t="str">
            <v>CL 72FS 18L 68</v>
          </cell>
          <cell r="G328">
            <v>2539025017</v>
          </cell>
          <cell r="H328" t="str">
            <v>C</v>
          </cell>
          <cell r="I328">
            <v>41748040</v>
          </cell>
          <cell r="J328" t="str">
            <v>BEATRIZ PATINO ARDILA</v>
          </cell>
          <cell r="K328" t="str">
            <v>CIUDAD BOLIVAR - CABLE</v>
          </cell>
          <cell r="L328" t="str">
            <v>CABLE</v>
          </cell>
          <cell r="M328" t="str">
            <v>CIUDAD BOLIVAR</v>
          </cell>
          <cell r="N328" t="str">
            <v>LUCERO</v>
          </cell>
          <cell r="O328" t="str">
            <v>NUEVA COLOMBIA</v>
          </cell>
          <cell r="P328" t="str">
            <v>NUEVA COLOMBIA</v>
          </cell>
          <cell r="Q328" t="str">
            <v>No Propiedad Horizontal</v>
          </cell>
          <cell r="R328" t="str">
            <v>6-may.-2019</v>
          </cell>
          <cell r="S328" t="str">
            <v>BEATRIZ PATIÑO ARDILA</v>
          </cell>
          <cell r="T328" t="str">
            <v>3103422/3118877140</v>
          </cell>
          <cell r="V328" t="str">
            <v>Celular manda a correo de voz - Fijo reportan nùmero equivocado</v>
          </cell>
        </row>
        <row r="329">
          <cell r="A329" t="str">
            <v>AAA0026FCAW</v>
          </cell>
          <cell r="B329" t="str">
            <v>MVCB_1257</v>
          </cell>
          <cell r="C329" t="str">
            <v>AAA0026FCAW</v>
          </cell>
          <cell r="D329" t="str">
            <v>050S00000000</v>
          </cell>
          <cell r="E329" t="str">
            <v>CL 70M SUR 18L 71</v>
          </cell>
          <cell r="F329" t="str">
            <v>CL 72H SUR 18L 71</v>
          </cell>
          <cell r="G329">
            <v>2539022021</v>
          </cell>
          <cell r="H329" t="str">
            <v>C</v>
          </cell>
          <cell r="I329">
            <v>10164210</v>
          </cell>
          <cell r="J329" t="str">
            <v>QUERUBIN OSPINA</v>
          </cell>
          <cell r="K329" t="str">
            <v>CIUDAD BOLIVAR - CABLE</v>
          </cell>
          <cell r="L329" t="str">
            <v>CABLE</v>
          </cell>
          <cell r="M329" t="str">
            <v>CIUDAD BOLIVAR</v>
          </cell>
          <cell r="N329" t="str">
            <v>LUCERO</v>
          </cell>
          <cell r="O329" t="str">
            <v>NUEVA COLOMBIA</v>
          </cell>
          <cell r="P329" t="str">
            <v>NUEVA COLOMBIA</v>
          </cell>
          <cell r="Q329" t="str">
            <v>No Propiedad Horizontal</v>
          </cell>
          <cell r="R329" t="str">
            <v>9-ago.-2019</v>
          </cell>
          <cell r="S329" t="str">
            <v>QUERUBIN OSPINA</v>
          </cell>
          <cell r="T329" t="str">
            <v>3125573427-3054833756</v>
          </cell>
          <cell r="U329" t="str">
            <v>SI</v>
          </cell>
          <cell r="V329" t="str">
            <v>Vivienda de 2 pisos, Primer piso pintado sin enchapes , segundo piso en obra negra. 2 cocinas en obra negra. 2 baños, uno en obra negra y otro enchapado. Cubierta en teja eterni. Vive solo en 2do piso. arrendado el 1er piso. Telefono contacto 3054833756</v>
          </cell>
        </row>
        <row r="330">
          <cell r="A330" t="str">
            <v>AAA0026FBPP</v>
          </cell>
          <cell r="B330" t="str">
            <v>MVCB_1248</v>
          </cell>
          <cell r="C330" t="str">
            <v>AAA0026FBPP</v>
          </cell>
          <cell r="D330" t="str">
            <v>050S40533600</v>
          </cell>
          <cell r="E330" t="str">
            <v>CL 70N SUR 18L 84</v>
          </cell>
          <cell r="F330" t="str">
            <v>CL 72J SUR 18L 84</v>
          </cell>
          <cell r="G330">
            <v>2539022012</v>
          </cell>
          <cell r="H330" t="str">
            <v>C</v>
          </cell>
          <cell r="I330">
            <v>21065613</v>
          </cell>
          <cell r="J330" t="str">
            <v>BLANCA OLIVA BUSTOS</v>
          </cell>
          <cell r="K330" t="str">
            <v>CIUDAD BOLIVAR - CABLE</v>
          </cell>
          <cell r="L330" t="str">
            <v>CABLE</v>
          </cell>
          <cell r="M330" t="str">
            <v>CIUDAD BOLIVAR</v>
          </cell>
          <cell r="N330" t="str">
            <v>LUCERO</v>
          </cell>
          <cell r="O330" t="str">
            <v>NUEVA COLOMBIA</v>
          </cell>
          <cell r="P330" t="str">
            <v>NUEVA COLOMBIA</v>
          </cell>
          <cell r="Q330" t="str">
            <v>No Propiedad Horizontal</v>
          </cell>
          <cell r="R330" t="str">
            <v>2-ago.-2019</v>
          </cell>
          <cell r="S330" t="str">
            <v>BLANCA OLIVA BUSTOS</v>
          </cell>
          <cell r="T330" t="str">
            <v>2006203/3197623679</v>
          </cell>
          <cell r="V330" t="str">
            <v>No contestaron - Llamada no efectiva</v>
          </cell>
        </row>
        <row r="331">
          <cell r="A331" t="str">
            <v>AAA0026EXCN</v>
          </cell>
          <cell r="B331" t="str">
            <v>MVCB_1159</v>
          </cell>
          <cell r="C331" t="str">
            <v>AAA0026EXCN</v>
          </cell>
          <cell r="D331" t="str">
            <v>050S40580399</v>
          </cell>
          <cell r="E331" t="str">
            <v>DG 69D BIS SUR 18J 11</v>
          </cell>
          <cell r="F331" t="str">
            <v>DG 69D BIS SUR 18C 11</v>
          </cell>
          <cell r="G331">
            <v>2539015038</v>
          </cell>
          <cell r="H331" t="str">
            <v>C</v>
          </cell>
          <cell r="I331">
            <v>39672915</v>
          </cell>
          <cell r="J331" t="str">
            <v>MARIA YASMIN HERNANDEZ CORTEZ</v>
          </cell>
          <cell r="K331" t="str">
            <v>CIUDAD BOLIVAR - CABLE</v>
          </cell>
          <cell r="L331" t="str">
            <v>CABLE</v>
          </cell>
          <cell r="M331" t="str">
            <v>CIUDAD BOLIVAR</v>
          </cell>
          <cell r="N331" t="str">
            <v>LUCERO</v>
          </cell>
          <cell r="O331" t="str">
            <v>NUEVA COLOMBIA</v>
          </cell>
          <cell r="P331" t="str">
            <v>NUEVA COLOMBIA</v>
          </cell>
          <cell r="Q331" t="str">
            <v>No Propiedad Horizontal</v>
          </cell>
          <cell r="R331" t="str">
            <v>9-ago.-2019</v>
          </cell>
          <cell r="S331" t="str">
            <v>MARIA YASMIN HERNANDEZ CORTES</v>
          </cell>
          <cell r="T331" t="str">
            <v>3114805230-3188062038-3134581086</v>
          </cell>
          <cell r="U331" t="str">
            <v>NO</v>
          </cell>
          <cell r="V331" t="str">
            <v>Finalizò obra de segundo piso y le realizò los acabados al primero. Toma mucho tiempo el proceso.</v>
          </cell>
        </row>
        <row r="332">
          <cell r="A332" t="str">
            <v>AAA0026EXAW</v>
          </cell>
          <cell r="B332" t="str">
            <v>MVCB_1157</v>
          </cell>
          <cell r="C332" t="str">
            <v>AAA0026EXAW</v>
          </cell>
          <cell r="D332" t="str">
            <v>050S00000000</v>
          </cell>
          <cell r="E332" t="str">
            <v>DG 69D BIS SUR 18J 19</v>
          </cell>
          <cell r="F332" t="str">
            <v>DG 69D BIS SUR 18C 19</v>
          </cell>
          <cell r="G332">
            <v>2539015036</v>
          </cell>
          <cell r="H332" t="str">
            <v>C</v>
          </cell>
          <cell r="I332">
            <v>474656</v>
          </cell>
          <cell r="J332" t="str">
            <v>JOSE ARISTODEMUS BELTRAN PENA</v>
          </cell>
          <cell r="K332" t="str">
            <v>CIUDAD BOLIVAR - CABLE</v>
          </cell>
          <cell r="L332" t="str">
            <v>CABLE</v>
          </cell>
          <cell r="M332" t="str">
            <v>CIUDAD BOLIVAR</v>
          </cell>
          <cell r="N332" t="str">
            <v>LUCERO</v>
          </cell>
          <cell r="O332" t="str">
            <v>NUEVA COLOMBIA</v>
          </cell>
          <cell r="P332" t="str">
            <v>NUEVA COLOMBIA</v>
          </cell>
          <cell r="Q332" t="str">
            <v>No Propiedad Horizontal</v>
          </cell>
          <cell r="R332" t="str">
            <v>13-jun.-2019</v>
          </cell>
          <cell r="S332" t="str">
            <v>JOSE ARISTODEMUS BELTRAN PEÑA</v>
          </cell>
          <cell r="T332" t="str">
            <v>7656966/3134617610/3135970899</v>
          </cell>
          <cell r="V332" t="str">
            <v>Atiende esposa Llamar mañana</v>
          </cell>
        </row>
        <row r="333">
          <cell r="A333" t="str">
            <v>AAA0026EWUZ</v>
          </cell>
          <cell r="B333" t="str">
            <v>MVCB_1152</v>
          </cell>
          <cell r="C333" t="str">
            <v>AAA0026EWUZ</v>
          </cell>
          <cell r="D333" t="str">
            <v>050S40533591</v>
          </cell>
          <cell r="E333" t="str">
            <v>DG 69D BIS SUR 18J 39</v>
          </cell>
          <cell r="F333" t="str">
            <v>DG 69D BIS SUR 18C 39</v>
          </cell>
          <cell r="G333">
            <v>2539015031</v>
          </cell>
          <cell r="H333" t="str">
            <v>C</v>
          </cell>
          <cell r="I333">
            <v>41452780</v>
          </cell>
          <cell r="J333" t="str">
            <v>FLORALBA AVILA</v>
          </cell>
          <cell r="K333" t="str">
            <v>CIUDAD BOLIVAR - CABLE</v>
          </cell>
          <cell r="L333" t="str">
            <v>CABLE</v>
          </cell>
          <cell r="M333" t="str">
            <v>CIUDAD BOLIVAR</v>
          </cell>
          <cell r="N333" t="str">
            <v>LUCERO</v>
          </cell>
          <cell r="O333" t="str">
            <v>NUEVA COLOMBIA</v>
          </cell>
          <cell r="P333" t="str">
            <v>NUEVA COLOMBIA</v>
          </cell>
          <cell r="Q333" t="str">
            <v>No Propiedad Horizontal</v>
          </cell>
          <cell r="R333" t="str">
            <v>10-jul.-2019</v>
          </cell>
          <cell r="S333" t="str">
            <v>FLORALBA AVILA</v>
          </cell>
          <cell r="T333" t="str">
            <v>3229302904-3133643332</v>
          </cell>
          <cell r="V333" t="str">
            <v>Correo de voz - Llamada no efectiva</v>
          </cell>
        </row>
        <row r="334">
          <cell r="A334" t="str">
            <v>AAA0026EWSK</v>
          </cell>
          <cell r="B334" t="str">
            <v>MVCB_1150</v>
          </cell>
          <cell r="C334" t="str">
            <v>AAA0026EWSK</v>
          </cell>
          <cell r="D334" t="str">
            <v>050S00000000</v>
          </cell>
          <cell r="E334" t="str">
            <v>DG 69D BIS SUR 18J 47</v>
          </cell>
          <cell r="F334" t="str">
            <v>DG 69D BIS SUR 18C 47</v>
          </cell>
          <cell r="G334">
            <v>2539015029</v>
          </cell>
          <cell r="H334" t="str">
            <v>C</v>
          </cell>
          <cell r="I334">
            <v>91011665</v>
          </cell>
          <cell r="J334" t="str">
            <v>ELVI PARDO HERNANDEZ</v>
          </cell>
          <cell r="K334" t="str">
            <v>CIUDAD BOLIVAR - CABLE</v>
          </cell>
          <cell r="L334" t="str">
            <v>CABLE</v>
          </cell>
          <cell r="M334" t="str">
            <v>CIUDAD BOLIVAR</v>
          </cell>
          <cell r="N334" t="str">
            <v>LUCERO</v>
          </cell>
          <cell r="O334" t="str">
            <v>NUEVA COLOMBIA</v>
          </cell>
          <cell r="P334" t="str">
            <v>NUEVA COLOMBIA</v>
          </cell>
          <cell r="Q334" t="str">
            <v>No Propiedad Horizontal</v>
          </cell>
          <cell r="R334" t="str">
            <v>10-jul.-2019</v>
          </cell>
          <cell r="S334" t="str">
            <v>CARLOS HUMBERTO BELTRAN ROMERO</v>
          </cell>
          <cell r="T334" t="str">
            <v>3203180722-3504442777-7652234</v>
          </cell>
          <cell r="U334" t="str">
            <v>SI</v>
          </cell>
          <cell r="V334" t="str">
            <v>Vivienda de 2 pisos, Primer piso en obra gris y algunas partes pintado, cocina mitad enchapada. Segundo piso en obra negra. Cubierta teja en mitad del lote. Viven 3 personas, dos hijos mayores de edad.</v>
          </cell>
        </row>
        <row r="335">
          <cell r="A335" t="str">
            <v>AAA0026EUAF</v>
          </cell>
          <cell r="B335" t="str">
            <v>MVCB_1116</v>
          </cell>
          <cell r="C335" t="str">
            <v>AAA0026EUAF</v>
          </cell>
          <cell r="D335" t="str">
            <v>050S40354383</v>
          </cell>
          <cell r="E335" t="str">
            <v>DG 69D SUR 18J 47</v>
          </cell>
          <cell r="F335" t="str">
            <v>DG 69D SUR 18C 47</v>
          </cell>
          <cell r="G335">
            <v>2539014035</v>
          </cell>
          <cell r="H335" t="str">
            <v>C</v>
          </cell>
          <cell r="I335">
            <v>28710505</v>
          </cell>
          <cell r="J335" t="str">
            <v>DOMINGA GUERRERO DE AYALA</v>
          </cell>
          <cell r="K335" t="str">
            <v>CIUDAD BOLIVAR - CABLE</v>
          </cell>
          <cell r="L335" t="str">
            <v>CABLE</v>
          </cell>
          <cell r="M335" t="str">
            <v>CIUDAD BOLIVAR</v>
          </cell>
          <cell r="N335" t="str">
            <v>LUCERO</v>
          </cell>
          <cell r="O335" t="str">
            <v>NUEVA COLOMBIA</v>
          </cell>
          <cell r="P335" t="str">
            <v>NUEVA COLOMBIA</v>
          </cell>
          <cell r="Q335" t="str">
            <v>No Propiedad Horizontal</v>
          </cell>
          <cell r="R335" t="str">
            <v>2-ago.-2019</v>
          </cell>
          <cell r="S335" t="str">
            <v>JESUS ELIAS AYALA GUZMAN</v>
          </cell>
          <cell r="T335" t="str">
            <v>7578358/ 7650136/3202766763</v>
          </cell>
          <cell r="V335" t="str">
            <v>Telefonos fijos fuera de servicio- Celular de sobrino se le informa Telefono de la CVP , no suministra telefono de contato cel señor Jesus .</v>
          </cell>
        </row>
        <row r="336">
          <cell r="A336" t="str">
            <v>AAA0026ETZE</v>
          </cell>
          <cell r="B336" t="str">
            <v>MVCB_1115</v>
          </cell>
          <cell r="C336" t="str">
            <v>AAA0026ETZE</v>
          </cell>
          <cell r="D336" t="str">
            <v>050S40354382</v>
          </cell>
          <cell r="E336" t="str">
            <v>DG 69D SUR 18J 51</v>
          </cell>
          <cell r="F336" t="str">
            <v>DG 69D SUR 18C 51</v>
          </cell>
          <cell r="G336">
            <v>2539014034</v>
          </cell>
          <cell r="H336" t="str">
            <v>C</v>
          </cell>
          <cell r="I336">
            <v>41713947</v>
          </cell>
          <cell r="J336" t="str">
            <v>ZORAIDA VERA</v>
          </cell>
          <cell r="K336" t="str">
            <v>CIUDAD BOLIVAR - CABLE</v>
          </cell>
          <cell r="L336" t="str">
            <v>CABLE</v>
          </cell>
          <cell r="M336" t="str">
            <v>CIUDAD BOLIVAR</v>
          </cell>
          <cell r="N336" t="str">
            <v>LUCERO</v>
          </cell>
          <cell r="O336" t="str">
            <v>NUEVA COLOMBIA</v>
          </cell>
          <cell r="P336" t="str">
            <v>NUEVA COLOMBIA</v>
          </cell>
          <cell r="Q336" t="str">
            <v>No Propiedad Horizontal</v>
          </cell>
          <cell r="R336" t="str">
            <v>2-ago.-2019</v>
          </cell>
          <cell r="S336" t="str">
            <v>ZORAIDA VERA</v>
          </cell>
          <cell r="T336" t="str">
            <v>3203061160/7654664</v>
          </cell>
          <cell r="U336" t="str">
            <v>SI</v>
          </cell>
          <cell r="V336" t="str">
            <v>Vivienda de 3 pisos, Enchapes al algunas zonas, y tercer piso en obra negra y con cubierta en teja zinc. Baños enchapados y 3 cocinas sin acabados o con enchape parcial. Pisos deteriorados, con enchapes dañados. Viven 5 personas. En arriendo primero y segundo piso.</v>
          </cell>
        </row>
        <row r="337">
          <cell r="A337" t="str">
            <v>AAA0026FNEA</v>
          </cell>
          <cell r="B337" t="str">
            <v>MVCB_1456</v>
          </cell>
          <cell r="C337" t="str">
            <v>AAA0026FNEA</v>
          </cell>
          <cell r="D337" t="str">
            <v>050S00000000</v>
          </cell>
          <cell r="E337" t="str">
            <v>KR 18L 70G 09 SUR</v>
          </cell>
          <cell r="F337" t="str">
            <v>KR 18L 72A 09 S</v>
          </cell>
          <cell r="G337">
            <v>2539028018</v>
          </cell>
          <cell r="H337" t="str">
            <v>C</v>
          </cell>
          <cell r="I337">
            <v>79846234</v>
          </cell>
          <cell r="J337" t="str">
            <v>OSCAR NEFTALI MARTINEZ SANCHEZ</v>
          </cell>
          <cell r="K337" t="str">
            <v>CIUDAD BOLIVAR - CABLE</v>
          </cell>
          <cell r="L337" t="str">
            <v>CABLE</v>
          </cell>
          <cell r="M337" t="str">
            <v>CIUDAD BOLIVAR</v>
          </cell>
          <cell r="N337" t="str">
            <v>LUCERO</v>
          </cell>
          <cell r="O337" t="str">
            <v>NUEVA COLOMBIA</v>
          </cell>
          <cell r="P337" t="str">
            <v>NUEVA COLOMBIA</v>
          </cell>
          <cell r="Q337" t="str">
            <v>No Propiedad Horizontal</v>
          </cell>
          <cell r="R337" t="str">
            <v>14-jun.-2019</v>
          </cell>
          <cell r="S337" t="str">
            <v>OSCAR NEPTALI MARTINEZ SANCHEZ</v>
          </cell>
          <cell r="T337" t="str">
            <v>3016069911-3125098515</v>
          </cell>
          <cell r="U337" t="str">
            <v>SI</v>
          </cell>
          <cell r="V337" t="str">
            <v>Vivienda de 2 pisos. 1er y 2do piso en obra negra. Baños enchapados y cocina 1er piso. Cocina 2do piso sin enchape. Viven 6 personas. Atiende esposa Maricela Gutierrez. Telefono contacto Oscar 3132200050. Telefono 3016069911 no activo.</v>
          </cell>
        </row>
        <row r="338">
          <cell r="A338" t="str">
            <v>AAA0026FMLF</v>
          </cell>
          <cell r="B338" t="str">
            <v>MVCB_1439</v>
          </cell>
          <cell r="C338" t="str">
            <v>AAA0026FMLF</v>
          </cell>
          <cell r="D338" t="str">
            <v>050S00000000</v>
          </cell>
          <cell r="E338" t="str">
            <v>KR 18L 70G 21 SUR</v>
          </cell>
          <cell r="F338" t="str">
            <v>KR 18L 72A 21 SUR</v>
          </cell>
          <cell r="G338">
            <v>2539028001</v>
          </cell>
          <cell r="H338" t="str">
            <v>C</v>
          </cell>
          <cell r="I338">
            <v>91361310</v>
          </cell>
          <cell r="J338" t="str">
            <v>EFRAIN DIAZ ROJAS</v>
          </cell>
          <cell r="K338" t="str">
            <v>CIUDAD BOLIVAR - CABLE</v>
          </cell>
          <cell r="L338" t="str">
            <v>CABLE</v>
          </cell>
          <cell r="M338" t="str">
            <v>CIUDAD BOLIVAR</v>
          </cell>
          <cell r="N338" t="str">
            <v>LUCERO</v>
          </cell>
          <cell r="O338" t="str">
            <v>NUEVA COLOMBIA</v>
          </cell>
          <cell r="P338" t="str">
            <v>NUEVA COLOMBIA</v>
          </cell>
          <cell r="Q338" t="str">
            <v>No Propiedad Horizontal</v>
          </cell>
          <cell r="R338" t="str">
            <v>14-jun.-2019</v>
          </cell>
          <cell r="S338" t="str">
            <v>MARIZON MORENO MOSQUERA</v>
          </cell>
          <cell r="T338" t="str">
            <v>3058820644-2363596</v>
          </cell>
          <cell r="V338" t="str">
            <v>Correo de voz - Llamada no efectiva</v>
          </cell>
        </row>
        <row r="339">
          <cell r="A339" t="str">
            <v>AAA0228NRFT</v>
          </cell>
          <cell r="B339" t="str">
            <v>MVCB_1557</v>
          </cell>
          <cell r="C339" t="str">
            <v>AAA0228NRFT</v>
          </cell>
          <cell r="D339" t="str">
            <v>050S40580560</v>
          </cell>
          <cell r="E339" t="str">
            <v>KR 18M 70I 11 SUR</v>
          </cell>
          <cell r="F339" t="str">
            <v>SIN DIRECCION ANTERIOR</v>
          </cell>
          <cell r="G339">
            <v>2539036022</v>
          </cell>
          <cell r="H339" t="str">
            <v>C</v>
          </cell>
          <cell r="I339">
            <v>19257853</v>
          </cell>
          <cell r="J339" t="str">
            <v>JOSE JOAQUIN PACHECO QUIROGA</v>
          </cell>
          <cell r="K339" t="str">
            <v>CIUDAD BOLIVAR - CABLE</v>
          </cell>
          <cell r="L339" t="str">
            <v>CABLE</v>
          </cell>
          <cell r="M339" t="str">
            <v>CIUDAD BOLIVAR</v>
          </cell>
          <cell r="N339" t="str">
            <v>LUCERO</v>
          </cell>
          <cell r="O339" t="str">
            <v>NUEVA COLOMBIA</v>
          </cell>
          <cell r="P339" t="str">
            <v>NUEVA COLOMBIA</v>
          </cell>
          <cell r="Q339" t="str">
            <v>No Propiedad Horizontal</v>
          </cell>
          <cell r="R339" t="str">
            <v>10-jun.-2019</v>
          </cell>
          <cell r="S339" t="str">
            <v>JOSE JOAQUIN PACHECO QUIROGA</v>
          </cell>
          <cell r="T339" t="str">
            <v>3115685967-7653810</v>
          </cell>
          <cell r="U339" t="str">
            <v>SI</v>
          </cell>
          <cell r="V339" t="str">
            <v>Vivienda de 2 pisos en Obra negra al interios , no tienen pisos.. Tiene dos locales enchapados. Cubierta en placa facil y placa maciza. Viven 4 personas, hija , nieta y esposo.</v>
          </cell>
        </row>
        <row r="340">
          <cell r="A340" t="str">
            <v>AAA0026FTKL</v>
          </cell>
          <cell r="B340" t="str">
            <v>MVCB_1541</v>
          </cell>
          <cell r="C340" t="str">
            <v>AAA0026FTKL</v>
          </cell>
          <cell r="D340" t="str">
            <v>050S00000000</v>
          </cell>
          <cell r="E340" t="str">
            <v>KR 18M 70K 27 SUR</v>
          </cell>
          <cell r="F340" t="str">
            <v>KR 18M 72F 27 SUR</v>
          </cell>
          <cell r="G340">
            <v>2539036006</v>
          </cell>
          <cell r="H340" t="str">
            <v>C</v>
          </cell>
          <cell r="I340">
            <v>79251519</v>
          </cell>
          <cell r="J340" t="str">
            <v>WILLIAM SANCHEZ GONZALEZ</v>
          </cell>
          <cell r="K340" t="str">
            <v>CIUDAD BOLIVAR - CABLE</v>
          </cell>
          <cell r="L340" t="str">
            <v>CABLE</v>
          </cell>
          <cell r="M340" t="str">
            <v>CIUDAD BOLIVAR</v>
          </cell>
          <cell r="N340" t="str">
            <v>LUCERO</v>
          </cell>
          <cell r="O340" t="str">
            <v>NUEVA COLOMBIA</v>
          </cell>
          <cell r="P340" t="str">
            <v>NUEVA COLOMBIA</v>
          </cell>
          <cell r="Q340" t="str">
            <v>No Propiedad Horizontal</v>
          </cell>
          <cell r="R340" t="str">
            <v>10-jun.-2019</v>
          </cell>
          <cell r="S340" t="str">
            <v>WILLIAM SANCHEZ GONZALEZ</v>
          </cell>
          <cell r="T340" t="str">
            <v>3006689804-7187331</v>
          </cell>
          <cell r="U340" t="str">
            <v>SI</v>
          </cell>
          <cell r="V340" t="str">
            <v>Vivienda de 2 pisos, primer piso en obra gris con mayor necesidad, segundo piso con enchapes. Cocinas con enchape parcial. Baños enchapados. Cubierta en teja con algunas afectaciones. Viven 4 personas, 2 hijas y 1 yerno .</v>
          </cell>
        </row>
        <row r="341">
          <cell r="A341" t="str">
            <v>AAA0026FTEA</v>
          </cell>
          <cell r="B341" t="str">
            <v>MVCB_1537</v>
          </cell>
          <cell r="C341" t="str">
            <v>AAA0026FTEA</v>
          </cell>
          <cell r="D341" t="str">
            <v>050S40533647</v>
          </cell>
          <cell r="E341" t="str">
            <v>KR 18M 70L 25 SUR</v>
          </cell>
          <cell r="F341" t="str">
            <v>KR 18M 72G 25 SUR</v>
          </cell>
          <cell r="G341">
            <v>2539036002</v>
          </cell>
          <cell r="H341" t="str">
            <v>C</v>
          </cell>
          <cell r="I341">
            <v>41554136</v>
          </cell>
          <cell r="J341" t="str">
            <v>CARLOTA NU?EZ ARIAS</v>
          </cell>
          <cell r="K341" t="str">
            <v>CIUDAD BOLIVAR - CABLE</v>
          </cell>
          <cell r="L341" t="str">
            <v>CABLE</v>
          </cell>
          <cell r="M341" t="str">
            <v>CIUDAD BOLIVAR</v>
          </cell>
          <cell r="N341" t="str">
            <v>LUCERO</v>
          </cell>
          <cell r="O341" t="str">
            <v>NUEVA COLOMBIA</v>
          </cell>
          <cell r="P341" t="str">
            <v>NUEVA COLOMBIA</v>
          </cell>
          <cell r="Q341" t="str">
            <v>No Propiedad Horizontal</v>
          </cell>
          <cell r="R341" t="str">
            <v>14-jun.-2019</v>
          </cell>
          <cell r="S341" t="str">
            <v>CARLOTA NUÑEZ ARIAS</v>
          </cell>
          <cell r="T341" t="str">
            <v>7654294/3053102263</v>
          </cell>
          <cell r="U341" t="str">
            <v>NO</v>
          </cell>
          <cell r="V341" t="str">
            <v>Vienda de 2 pisos y ya se encuentra terminada.Lo que falta es muy poco, no desea continuar.</v>
          </cell>
        </row>
        <row r="342">
          <cell r="A342" t="str">
            <v>AAA0026FTDM</v>
          </cell>
          <cell r="B342" t="str">
            <v>MVCB_1536</v>
          </cell>
          <cell r="C342" t="str">
            <v>AAA0026FTDM</v>
          </cell>
          <cell r="D342" t="str">
            <v>050S40580549</v>
          </cell>
          <cell r="E342" t="str">
            <v>KR 18M 70M 05 SUR</v>
          </cell>
          <cell r="F342" t="str">
            <v>KR 18M 72H 05 SUR</v>
          </cell>
          <cell r="G342">
            <v>2539036001</v>
          </cell>
          <cell r="H342" t="str">
            <v>C</v>
          </cell>
          <cell r="I342">
            <v>28753878</v>
          </cell>
          <cell r="J342" t="str">
            <v>MARIA DE LOS ANGELES SALCEDO PRECIADO</v>
          </cell>
          <cell r="K342" t="str">
            <v>CIUDAD BOLIVAR - CABLE</v>
          </cell>
          <cell r="L342" t="str">
            <v>CABLE</v>
          </cell>
          <cell r="M342" t="str">
            <v>CIUDAD BOLIVAR</v>
          </cell>
          <cell r="N342" t="str">
            <v>LUCERO</v>
          </cell>
          <cell r="O342" t="str">
            <v>NUEVA COLOMBIA</v>
          </cell>
          <cell r="P342" t="str">
            <v>NUEVA COLOMBIA</v>
          </cell>
          <cell r="Q342" t="str">
            <v>No Propiedad Horizontal</v>
          </cell>
          <cell r="R342" t="str">
            <v>6-may.-2019</v>
          </cell>
          <cell r="S342" t="str">
            <v>MARIA DE LOS ANGELES SALCEDO PRECIADO</v>
          </cell>
          <cell r="T342" t="str">
            <v>3165597519/3152288321</v>
          </cell>
          <cell r="U342" t="str">
            <v>SI</v>
          </cell>
          <cell r="V342" t="str">
            <v>Juan Carlos Ospina Hijo. Ingeniero fue a revisar al hijo y que no era viable. Pero en este caso es la mamá. Mejorar pisos, techo. Vive con hijo Jaime Vasquez Salcedo. Me llama para fotos y documentos. La casa es un segundo piso. No tiene nada el coco completo. Faltan piso, techo. Ellos viven en el primer piso. Primer piso tiene humedad. Mejorar techo, no hay luz, no hay agua, no hay baño. Jaime vive con esposa e hija y doña Maria de los Ángeles.</v>
          </cell>
          <cell r="W342" t="str">
            <v>ALEJANDRO SERRANO - Arquitecto</v>
          </cell>
        </row>
        <row r="343">
          <cell r="A343" t="str">
            <v>AAA0026FTXR</v>
          </cell>
          <cell r="B343" t="str">
            <v>MVCB_1552</v>
          </cell>
          <cell r="C343" t="str">
            <v>AAA0026FTXR</v>
          </cell>
          <cell r="D343" t="str">
            <v>050S40580555</v>
          </cell>
          <cell r="E343" t="str">
            <v>KR 18N 70I 14 SUR</v>
          </cell>
          <cell r="F343" t="str">
            <v>TV 18N 72C 14 S</v>
          </cell>
          <cell r="G343">
            <v>2539036017</v>
          </cell>
          <cell r="H343" t="str">
            <v>C</v>
          </cell>
          <cell r="I343">
            <v>5973446</v>
          </cell>
          <cell r="J343" t="str">
            <v>JOSE ROBERT CAPERA LOZANO</v>
          </cell>
          <cell r="K343" t="str">
            <v>CIUDAD BOLIVAR - CABLE</v>
          </cell>
          <cell r="L343" t="str">
            <v>CABLE</v>
          </cell>
          <cell r="M343" t="str">
            <v>CIUDAD BOLIVAR</v>
          </cell>
          <cell r="N343" t="str">
            <v>LUCERO</v>
          </cell>
          <cell r="O343" t="str">
            <v>NUEVA COLOMBIA</v>
          </cell>
          <cell r="P343" t="str">
            <v>NUEVA COLOMBIA</v>
          </cell>
          <cell r="Q343" t="str">
            <v>No Propiedad Horizontal</v>
          </cell>
          <cell r="R343" t="str">
            <v>10-jun.-2019</v>
          </cell>
          <cell r="S343" t="str">
            <v>SANDRA YOLIMA RODRIGUEZ QUESADA</v>
          </cell>
          <cell r="T343" t="str">
            <v>3202589431-3143904362</v>
          </cell>
          <cell r="U343" t="str">
            <v>SI</v>
          </cell>
          <cell r="V343" t="str">
            <v>Contestó ella. Pisos. Buena iluminación. Sobre todo pisos y acabados. Esposo y dos hijos. 10 y 14 años.</v>
          </cell>
        </row>
        <row r="344">
          <cell r="A344" t="str">
            <v>AAA0239MLSY</v>
          </cell>
          <cell r="B344" t="str">
            <v>MVCB_1551</v>
          </cell>
          <cell r="C344" t="str">
            <v>AAA0239MLSY</v>
          </cell>
          <cell r="D344" t="str">
            <v>050S40580554</v>
          </cell>
          <cell r="E344" t="str">
            <v>KR 18N 70I 24 SUR</v>
          </cell>
          <cell r="F344" t="str">
            <v>SIN DIRECCION ANTERIOR</v>
          </cell>
          <cell r="G344">
            <v>2539036016</v>
          </cell>
          <cell r="H344" t="str">
            <v>C</v>
          </cell>
          <cell r="I344">
            <v>17078519</v>
          </cell>
          <cell r="J344" t="str">
            <v>ENRIQUE AVILA LUIS</v>
          </cell>
          <cell r="K344" t="str">
            <v>CIUDAD BOLIVAR - CABLE</v>
          </cell>
          <cell r="L344" t="str">
            <v>CABLE</v>
          </cell>
          <cell r="M344" t="str">
            <v>CIUDAD BOLIVAR</v>
          </cell>
          <cell r="N344" t="str">
            <v>LUCERO</v>
          </cell>
          <cell r="O344" t="str">
            <v>NUEVA COLOMBIA</v>
          </cell>
          <cell r="P344" t="str">
            <v>NUEVA COLOMBIA</v>
          </cell>
          <cell r="Q344" t="str">
            <v>No Propiedad Horizontal</v>
          </cell>
          <cell r="R344" t="str">
            <v>10-jun.-2019</v>
          </cell>
          <cell r="S344" t="str">
            <v>LORENA AVILA SUAREZ</v>
          </cell>
          <cell r="T344" t="str">
            <v>3219082937-3106028441</v>
          </cell>
          <cell r="U344" t="str">
            <v>SI</v>
          </cell>
          <cell r="V344" t="str">
            <v>Vivienda familiar. Papá y mamá fallecieron. Fueron de casa en casa para proyectos de mejoramiento de vivienda. Mesones e interiores. Ella hizo apartamentos. Esposo y dos hijos y en el primer piso hermana y esposo e hija de ella y hermano. Tiene un ranchito en teja. Les dijeron que era para pintura. De esa fecha lleno papeles, registro civil. La casa está a nombre de los herederos del papá no a nombre de ellos. A la SHDT. registra que ella es hija. 3 núcleos en la casa. 9 personas + sobrinos. Toda la casa es de 11x11m. Mitades para 4 hermanos. Habitación papá, cocina, local. Dos frentes. 5 metros. Casa lote. El hermano vive en un ranchito. Terminaciones, mirar la parte del hermano de ranchito y mejorar. Enchapar cocina hermana, mesón de su cocina. Piso hace falta. Escalera en obra gris. 2ndo piso eternit, remiendos, goteras, humedades. Frente local tejas rotas. Apartamento de la hermana faltan los pisos, levantaron para no pagar arriendo en otras partes.</v>
          </cell>
        </row>
        <row r="345">
          <cell r="A345" t="str">
            <v>AAA0026FMUH</v>
          </cell>
          <cell r="B345" t="str">
            <v>MVCB_1447</v>
          </cell>
          <cell r="C345" t="str">
            <v>AAA0026FMUH</v>
          </cell>
          <cell r="D345" t="str">
            <v>050S40580523</v>
          </cell>
          <cell r="E345" t="str">
            <v>TV 18M 70G 16 SUR</v>
          </cell>
          <cell r="F345" t="str">
            <v>TV 18M 72A 16 S</v>
          </cell>
          <cell r="G345">
            <v>2539028009</v>
          </cell>
          <cell r="H345" t="str">
            <v>C</v>
          </cell>
          <cell r="I345">
            <v>21180835</v>
          </cell>
          <cell r="J345" t="str">
            <v>VITALIA CARDENAS DUCUARA</v>
          </cell>
          <cell r="K345" t="str">
            <v>CIUDAD BOLIVAR - CABLE</v>
          </cell>
          <cell r="L345" t="str">
            <v>CABLE</v>
          </cell>
          <cell r="M345" t="str">
            <v>CIUDAD BOLIVAR</v>
          </cell>
          <cell r="N345" t="str">
            <v>LUCERO</v>
          </cell>
          <cell r="O345" t="str">
            <v>NUEVA COLOMBIA</v>
          </cell>
          <cell r="P345" t="str">
            <v>NUEVA COLOMBIA</v>
          </cell>
          <cell r="Q345" t="str">
            <v>No Propiedad Horizontal</v>
          </cell>
          <cell r="R345" t="str">
            <v>6-may.-2019</v>
          </cell>
          <cell r="S345" t="str">
            <v>VITALIA CARDENAS DUCUARA</v>
          </cell>
          <cell r="T345" t="str">
            <v>3125157075/322358929</v>
          </cell>
          <cell r="V345" t="str">
            <v>No contestaron - Llamada no efectiva</v>
          </cell>
        </row>
        <row r="346">
          <cell r="A346" t="str">
            <v>AAA0023MXWF</v>
          </cell>
          <cell r="B346" t="str">
            <v>MVJA_0187</v>
          </cell>
          <cell r="C346" t="str">
            <v>AAA0023MXWF</v>
          </cell>
          <cell r="D346" t="str">
            <v>050S01020892</v>
          </cell>
          <cell r="E346" t="str">
            <v>CL 61C SUR 18N 09</v>
          </cell>
          <cell r="F346" t="str">
            <v>CL 61C SUR 18N 09</v>
          </cell>
          <cell r="G346">
            <v>2521088009</v>
          </cell>
          <cell r="H346" t="str">
            <v>C</v>
          </cell>
          <cell r="I346">
            <v>79831945</v>
          </cell>
          <cell r="J346" t="str">
            <v>OVIDIO GOMEZ VARGAS</v>
          </cell>
          <cell r="K346" t="str">
            <v>CIUDAD BOLIVAR - CABLE</v>
          </cell>
          <cell r="L346" t="str">
            <v>JALISCO</v>
          </cell>
          <cell r="M346" t="str">
            <v>CIUDAD BOLIVAR</v>
          </cell>
          <cell r="N346" t="str">
            <v>LUCERO</v>
          </cell>
          <cell r="O346" t="str">
            <v>ROCIO ALTOS DEL SUR</v>
          </cell>
          <cell r="P346" t="str">
            <v>ROCIO ALTOS DEL SUR</v>
          </cell>
          <cell r="Q346" t="str">
            <v>No Propiedad Horizontal</v>
          </cell>
          <cell r="R346" t="str">
            <v>27-mar.-2019</v>
          </cell>
          <cell r="S346" t="str">
            <v>OVIDIO GOMEZ VARGAS</v>
          </cell>
          <cell r="T346">
            <v>3123877573</v>
          </cell>
          <cell r="U346" t="str">
            <v>SI</v>
          </cell>
          <cell r="V346" t="str">
            <v>En la zona estuvieron en mejoramiento de vivienda. Arq. e Ing no volvieron. casa tenía vigas coronación que todo estaba bien. Plancha arreglar otro apartamento. La casa es de dos pisos. Apartamento en el segundo piso para arrendar. Plancha para un tercer piso. Segundo piso con cubierto de teja. Núcleo familiar don Ovidio y tres hijos.</v>
          </cell>
        </row>
        <row r="347">
          <cell r="A347" t="str">
            <v>AAA0023LTYN</v>
          </cell>
          <cell r="B347" t="str">
            <v>MVJA_2797</v>
          </cell>
          <cell r="C347" t="str">
            <v>AAA0023LTYN</v>
          </cell>
          <cell r="D347" t="str">
            <v>050S40018069</v>
          </cell>
          <cell r="E347" t="str">
            <v>KR 18M BIS 61B 13 SUR</v>
          </cell>
          <cell r="F347" t="str">
            <v>KR 18H 60B 13 SUR</v>
          </cell>
          <cell r="G347">
            <v>2521054002</v>
          </cell>
          <cell r="H347" t="str">
            <v>C</v>
          </cell>
          <cell r="I347">
            <v>51732823</v>
          </cell>
          <cell r="J347" t="str">
            <v>LUZ MILA VASQUEZ PAEZ</v>
          </cell>
          <cell r="K347" t="str">
            <v>CIUDAD BOLIVAR - CABLE</v>
          </cell>
          <cell r="L347" t="str">
            <v>JALISCO</v>
          </cell>
          <cell r="M347" t="str">
            <v>CIUDAD BOLIVAR</v>
          </cell>
          <cell r="N347" t="str">
            <v>LUCERO</v>
          </cell>
          <cell r="O347" t="str">
            <v>ROCIO ALTOS DEL SUR</v>
          </cell>
          <cell r="P347" t="str">
            <v>ROCIO ALTOS DEL SUR</v>
          </cell>
          <cell r="Q347" t="str">
            <v>No Propiedad Horizontal</v>
          </cell>
          <cell r="R347" t="str">
            <v>20-mar.-2019</v>
          </cell>
          <cell r="S347" t="str">
            <v>LUZ MILA VASQUEZ</v>
          </cell>
          <cell r="T347" t="str">
            <v>3115873220/7158116</v>
          </cell>
          <cell r="U347" t="str">
            <v>SI</v>
          </cell>
          <cell r="V347" t="str">
            <v>Visita Ingeniero. En ese tiempo piso inundado. Vive con dos hijos y un nieto. Ya arregló el primer piso. Dos pisos el segundo es en teja. Cielo raso, cambiar pisos, arreglar una pieza que no tiene pañete, arreglar baño. Hace 2 meses el esposo falleció arrendó el primer entrar por el mismo acceso.</v>
          </cell>
        </row>
        <row r="348">
          <cell r="A348" t="str">
            <v>AAA0023LTWW</v>
          </cell>
          <cell r="B348" t="str">
            <v>MVJA_2822</v>
          </cell>
          <cell r="C348" t="str">
            <v>AAA0023LTWW</v>
          </cell>
          <cell r="D348" t="str">
            <v>050S40281516</v>
          </cell>
          <cell r="E348" t="str">
            <v>KR 18M BIS 61D 21 SUR</v>
          </cell>
          <cell r="F348" t="str">
            <v>KR 18H 61B 21 SUR</v>
          </cell>
          <cell r="G348">
            <v>2521053007</v>
          </cell>
          <cell r="H348" t="str">
            <v>C</v>
          </cell>
          <cell r="I348">
            <v>4112619</v>
          </cell>
          <cell r="J348" t="str">
            <v>VICTOR JULIO PEREZ</v>
          </cell>
          <cell r="K348" t="str">
            <v>CIUDAD BOLIVAR - CABLE</v>
          </cell>
          <cell r="L348" t="str">
            <v>JALISCO</v>
          </cell>
          <cell r="M348" t="str">
            <v>CIUDAD BOLIVAR</v>
          </cell>
          <cell r="N348" t="str">
            <v>LUCERO</v>
          </cell>
          <cell r="O348" t="str">
            <v>ROCIO ALTOS DEL SUR</v>
          </cell>
          <cell r="P348" t="str">
            <v>ROCIO ALTOS DEL SUR</v>
          </cell>
          <cell r="Q348" t="str">
            <v>No Propiedad Horizontal</v>
          </cell>
          <cell r="R348" t="str">
            <v>20-mar.-2019</v>
          </cell>
          <cell r="S348" t="str">
            <v>VICTOR JULIO PÉREZ</v>
          </cell>
          <cell r="T348" t="str">
            <v>7928152/3125021642</v>
          </cell>
          <cell r="U348" t="str">
            <v>SI</v>
          </cell>
          <cell r="V348" t="str">
            <v>No dispuso de más información. En la visita.</v>
          </cell>
        </row>
        <row r="349">
          <cell r="A349" t="str">
            <v>AAA0023LUSK</v>
          </cell>
          <cell r="B349" t="str">
            <v>MVJA_2899</v>
          </cell>
          <cell r="C349" t="str">
            <v>AAA0023LUSK</v>
          </cell>
          <cell r="D349" t="str">
            <v>050S40025635</v>
          </cell>
          <cell r="E349" t="str">
            <v>KR 18N 61A 64 SUR</v>
          </cell>
          <cell r="F349" t="str">
            <v>KR 18H BIS 60A 64 SUR</v>
          </cell>
          <cell r="G349">
            <v>2521054018</v>
          </cell>
          <cell r="H349" t="str">
            <v>C</v>
          </cell>
          <cell r="I349">
            <v>19272097</v>
          </cell>
          <cell r="J349" t="str">
            <v>MILTON JOAQUIN MACHADO GUZMAN</v>
          </cell>
          <cell r="K349" t="str">
            <v>CIUDAD BOLIVAR - CABLE</v>
          </cell>
          <cell r="L349" t="str">
            <v>JALISCO</v>
          </cell>
          <cell r="M349" t="str">
            <v>CIUDAD BOLIVAR</v>
          </cell>
          <cell r="N349" t="str">
            <v>LUCERO</v>
          </cell>
          <cell r="O349" t="str">
            <v>ROCIO ALTOS DEL SUR</v>
          </cell>
          <cell r="P349" t="str">
            <v>ROCIO ALTOS DEL SUR</v>
          </cell>
          <cell r="Q349" t="str">
            <v>No Propiedad Horizontal</v>
          </cell>
          <cell r="R349" t="str">
            <v>22-mar.-2019</v>
          </cell>
          <cell r="S349" t="str">
            <v>JAIRO MUÑOZ HERNADEZ</v>
          </cell>
          <cell r="T349" t="str">
            <v>3114906390 - 3219753768</v>
          </cell>
          <cell r="U349" t="str">
            <v>SI</v>
          </cell>
          <cell r="V349" t="str">
            <v>Jarol Daniel Muñoz Agudelo hijo. Rosaura Agudelo esposa. Les dijeron que debían reforzar para poder poner acabados. Les interesa drywall, pisos y enchape, pintura. Arreglar paredes, estuco. Dos pisos. Hijo y Jaira y Rosaura.</v>
          </cell>
        </row>
        <row r="350">
          <cell r="A350" t="str">
            <v>AAA0023LMNN</v>
          </cell>
          <cell r="B350" t="str">
            <v>MVJA_2274</v>
          </cell>
          <cell r="C350" t="str">
            <v>AAA0023LMNN</v>
          </cell>
          <cell r="D350" t="str">
            <v>050S00000000</v>
          </cell>
          <cell r="E350" t="str">
            <v>KR 18J 61 21 SUR</v>
          </cell>
          <cell r="F350" t="str">
            <v>KR 18C BIS 60A 35 SUR</v>
          </cell>
          <cell r="G350">
            <v>2521044005</v>
          </cell>
          <cell r="H350" t="str">
            <v>C</v>
          </cell>
          <cell r="I350">
            <v>19205980</v>
          </cell>
          <cell r="J350" t="str">
            <v>ADOLFO BECERRA PEREZ</v>
          </cell>
          <cell r="K350" t="str">
            <v>CIUDAD BOLIVAR - CABLE</v>
          </cell>
          <cell r="L350" t="str">
            <v>JALISCO</v>
          </cell>
          <cell r="M350" t="str">
            <v>CIUDAD BOLIVAR</v>
          </cell>
          <cell r="N350" t="str">
            <v>LUCERO</v>
          </cell>
          <cell r="O350" t="str">
            <v>SAN LUIS (HOY ALTOS DE JALISCO)</v>
          </cell>
          <cell r="P350" t="str">
            <v>SAN LUIS (HOY ALTOS DE JALISCO)</v>
          </cell>
          <cell r="Q350" t="str">
            <v>No Propiedad Horizontal</v>
          </cell>
          <cell r="R350" t="str">
            <v>13-mar.-2019</v>
          </cell>
          <cell r="S350" t="str">
            <v>ADOLFO BECERRA PEREZ</v>
          </cell>
          <cell r="T350">
            <v>3132011590</v>
          </cell>
          <cell r="U350" t="str">
            <v>SI</v>
          </cell>
          <cell r="V350" t="str">
            <v>Lo visitaron y él vive al fondo del lote con pendiente. Llovía y la señora nunca fue a visitarlo. Él vive en la casa con la esposa y un hijo y dos nietas. Lote pendiente y sólo tiene cerramiento al frente. Visitó hace 15 días Hábitat. Arreglar un apartamento al frente, hacer muros y teja para poder él vivir ahí. Atrás para arrendar. No tiene ingresos tiene 67 años.</v>
          </cell>
        </row>
        <row r="351">
          <cell r="A351" t="str">
            <v>AAA0023KOYN</v>
          </cell>
          <cell r="B351" t="str">
            <v>MVJA_2438</v>
          </cell>
          <cell r="C351" t="str">
            <v>AAA0023KOYN</v>
          </cell>
          <cell r="D351" t="str">
            <v>050S40093933</v>
          </cell>
          <cell r="E351" t="str">
            <v>KR 18K BIS 61 31 SUR</v>
          </cell>
          <cell r="F351" t="str">
            <v>KR 18D BIS A 60A 85</v>
          </cell>
          <cell r="G351">
            <v>2521018006</v>
          </cell>
          <cell r="H351" t="str">
            <v>C</v>
          </cell>
          <cell r="I351">
            <v>41312213</v>
          </cell>
          <cell r="J351" t="str">
            <v>BLANCA LEONOR AVENDANO</v>
          </cell>
          <cell r="K351" t="str">
            <v>CIUDAD BOLIVAR - CABLE</v>
          </cell>
          <cell r="L351" t="str">
            <v>JALISCO</v>
          </cell>
          <cell r="M351" t="str">
            <v>CIUDAD BOLIVAR</v>
          </cell>
          <cell r="N351" t="str">
            <v>LUCERO</v>
          </cell>
          <cell r="O351" t="str">
            <v>SAN LUIS (HOY ALTOS DE JALISCO)</v>
          </cell>
          <cell r="P351" t="str">
            <v>SAN LUIS (HOY ALTOS DE JALISCO)</v>
          </cell>
          <cell r="Q351" t="str">
            <v>No Propiedad Horizontal</v>
          </cell>
          <cell r="R351" t="str">
            <v>3-abr.-2019</v>
          </cell>
          <cell r="S351" t="str">
            <v>BLANCA LEONOR AVENDAÑO</v>
          </cell>
          <cell r="T351" t="str">
            <v>3163026224-7810250-6406037</v>
          </cell>
          <cell r="V351" t="str">
            <v>Cambiaron célular. Ninguno de los telefonos responde.</v>
          </cell>
        </row>
        <row r="352">
          <cell r="A352" t="str">
            <v>AAA0023LCTO</v>
          </cell>
          <cell r="B352" t="str">
            <v>MVJA_2512</v>
          </cell>
          <cell r="C352" t="str">
            <v>AAA0023LCTO</v>
          </cell>
          <cell r="D352" t="str">
            <v>050S00828577</v>
          </cell>
          <cell r="E352" t="str">
            <v>KR 18L 61B 26 SUR</v>
          </cell>
          <cell r="F352" t="str">
            <v>CL 63S 17B 69</v>
          </cell>
          <cell r="G352">
            <v>2521034026</v>
          </cell>
          <cell r="H352" t="str">
            <v>C</v>
          </cell>
          <cell r="I352">
            <v>79768960</v>
          </cell>
          <cell r="J352" t="str">
            <v>ALEX ARNULFO OLAYA DURAN</v>
          </cell>
          <cell r="K352" t="str">
            <v>CIUDAD BOLIVAR - CABLE</v>
          </cell>
          <cell r="L352" t="str">
            <v>JALISCO</v>
          </cell>
          <cell r="M352" t="str">
            <v>CIUDAD BOLIVAR</v>
          </cell>
          <cell r="N352" t="str">
            <v>LUCERO</v>
          </cell>
          <cell r="O352" t="str">
            <v>SAN LUIS ALTOS DE JALISCO I</v>
          </cell>
          <cell r="P352" t="str">
            <v>SAN LUIS ALTOS DE JALISCO I</v>
          </cell>
          <cell r="Q352" t="str">
            <v>No Propiedad Horizontal</v>
          </cell>
          <cell r="R352" t="str">
            <v>13-mar.-2019</v>
          </cell>
          <cell r="S352" t="str">
            <v>ALEX ARNULFO OLAYA DURAN</v>
          </cell>
          <cell r="T352" t="str">
            <v>2886782-3202440437-3124448535</v>
          </cell>
          <cell r="U352" t="str">
            <v>SI</v>
          </cell>
          <cell r="V352" t="str">
            <v>Tres personas hija y esposa. 1 planta. Cubierta teja deteriorada eternit, golpes, dañadas y gotera. 7 frente x 23m fondo. Arreglar baños cocina, techo, habitaciones humedades. Cambiar tejado. Arreglar pisos. Entresemana contesta la esposa.</v>
          </cell>
        </row>
        <row r="353">
          <cell r="A353" t="str">
            <v>AAA0021JKZM</v>
          </cell>
          <cell r="B353" t="str">
            <v>MVCB_0213</v>
          </cell>
          <cell r="C353" t="str">
            <v>AAA0021JKZM</v>
          </cell>
          <cell r="D353" t="str">
            <v>050S40028439</v>
          </cell>
          <cell r="E353" t="str">
            <v>CL 65A BIS SUR 18N 75</v>
          </cell>
          <cell r="F353" t="str">
            <v>CL 65A BIS SUR 18N 75</v>
          </cell>
          <cell r="G353">
            <v>2504014016</v>
          </cell>
          <cell r="H353" t="str">
            <v>C</v>
          </cell>
          <cell r="I353">
            <v>41734169</v>
          </cell>
          <cell r="J353" t="str">
            <v>MARIA LUISA LEON BARRERA</v>
          </cell>
          <cell r="K353" t="str">
            <v>CIUDAD BOLIVAR - CABLE</v>
          </cell>
          <cell r="L353" t="str">
            <v>CABLE</v>
          </cell>
          <cell r="M353" t="str">
            <v>CIUDAD BOLIVAR</v>
          </cell>
          <cell r="N353" t="str">
            <v>LUCERO</v>
          </cell>
          <cell r="O353" t="str">
            <v>URBANIZACION COMPARTIR</v>
          </cell>
          <cell r="P353" t="str">
            <v>URBANIZACION COMPARTIR</v>
          </cell>
          <cell r="Q353" t="str">
            <v>No Propiedad Horizontal</v>
          </cell>
          <cell r="R353" t="str">
            <v>29-may.-2019</v>
          </cell>
          <cell r="S353" t="str">
            <v>JOSE LEONARDO SERRANO</v>
          </cell>
          <cell r="T353" t="str">
            <v>7121611/3187664523</v>
          </cell>
          <cell r="U353" t="str">
            <v>SI</v>
          </cell>
          <cell r="V353" t="str">
            <v>Luisa esposa. Leonardo vive solo allá. Humedades en la parte de atrás. La casa tiene 2 pisos, paredes, baño, pisos. Apartamento atrás está inservible por húmedades por las tuberías. Bajantes hacia las casas no hacia la calle. Se les llena de agua el apartamento. Trabajo para todos vecinos.</v>
          </cell>
        </row>
        <row r="354">
          <cell r="A354" t="str">
            <v>AAA0021LBNX</v>
          </cell>
          <cell r="B354" t="str">
            <v>MVCB_1072</v>
          </cell>
          <cell r="C354" t="str">
            <v>AAA0021LBNX</v>
          </cell>
          <cell r="D354" t="str">
            <v>050S40028414</v>
          </cell>
          <cell r="E354" t="str">
            <v>CL 65B BIS SUR 18N 62</v>
          </cell>
          <cell r="F354" t="str">
            <v>CL 65B BIS SUR 18N 62</v>
          </cell>
          <cell r="G354">
            <v>2504095009</v>
          </cell>
          <cell r="H354" t="str">
            <v>C</v>
          </cell>
          <cell r="I354">
            <v>52269763</v>
          </cell>
          <cell r="J354" t="str">
            <v>FLORINDA CADENA NINO</v>
          </cell>
          <cell r="K354" t="str">
            <v>CIUDAD BOLIVAR - CABLE</v>
          </cell>
          <cell r="L354" t="str">
            <v>CABLE</v>
          </cell>
          <cell r="M354" t="str">
            <v>CIUDAD BOLIVAR</v>
          </cell>
          <cell r="N354" t="str">
            <v>LUCERO</v>
          </cell>
          <cell r="O354" t="str">
            <v>URBANIZACION COMPARTIR</v>
          </cell>
          <cell r="P354" t="str">
            <v>URBANIZACION COMPARTIR</v>
          </cell>
          <cell r="Q354" t="str">
            <v>No Propiedad Horizontal</v>
          </cell>
          <cell r="R354" t="str">
            <v>31-may.-2019</v>
          </cell>
          <cell r="S354" t="str">
            <v>FLORINDA CADENA NIÑO</v>
          </cell>
          <cell r="T354" t="str">
            <v>3142123468-3102960</v>
          </cell>
          <cell r="V354" t="str">
            <v>No contestaron - Llamada no efectiva</v>
          </cell>
        </row>
        <row r="355">
          <cell r="A355" t="str">
            <v>AAA0021KHDM</v>
          </cell>
          <cell r="B355" t="str">
            <v>MVCB_0660</v>
          </cell>
          <cell r="C355" t="str">
            <v>AAA0021KHDM</v>
          </cell>
          <cell r="D355" t="str">
            <v>050S40028801</v>
          </cell>
          <cell r="E355" t="str">
            <v>CL 65B BIS SUR 18V 40</v>
          </cell>
          <cell r="F355" t="str">
            <v>CL 65B BIS SUR 18U 44</v>
          </cell>
          <cell r="G355">
            <v>2504039006</v>
          </cell>
          <cell r="H355" t="str">
            <v>C</v>
          </cell>
          <cell r="I355">
            <v>41590305</v>
          </cell>
          <cell r="J355" t="str">
            <v>MARIA ETELVINA ATUESTA ARIZA</v>
          </cell>
          <cell r="K355" t="str">
            <v>CIUDAD BOLIVAR - CABLE</v>
          </cell>
          <cell r="L355" t="str">
            <v>CABLE</v>
          </cell>
          <cell r="M355" t="str">
            <v>CIUDAD BOLIVAR</v>
          </cell>
          <cell r="N355" t="str">
            <v>LUCERO</v>
          </cell>
          <cell r="O355" t="str">
            <v>URBANIZACION COMPARTIR</v>
          </cell>
          <cell r="P355" t="str">
            <v>URBANIZACION COMPARTIR</v>
          </cell>
          <cell r="Q355" t="str">
            <v>No Propiedad Horizontal</v>
          </cell>
          <cell r="R355" t="str">
            <v>22-may.-2019</v>
          </cell>
          <cell r="S355" t="str">
            <v>MARÍA ETELVINA ATUESTA ARIZA</v>
          </cell>
          <cell r="T355" t="str">
            <v>3045476276/3208205121</v>
          </cell>
          <cell r="U355" t="str">
            <v>SI</v>
          </cell>
          <cell r="V355" t="str">
            <v>Contestó Fernando Martinez hijo. Vivienda en un sótano. Tejado en mal estado (liviana). Bloque a la vista. Cocina no enchapada, baños tampoco. Obra gris. 4 habitaciones. Viven doña Maria, esposo, hijo y esposa. Devuelven llamada.</v>
          </cell>
        </row>
        <row r="356">
          <cell r="A356" t="str">
            <v>AAA0021KHLW</v>
          </cell>
          <cell r="B356" t="str">
            <v>MVCB_0666</v>
          </cell>
          <cell r="C356" t="str">
            <v>AAA0021KHLW</v>
          </cell>
          <cell r="D356" t="str">
            <v>050S40028807</v>
          </cell>
          <cell r="E356" t="str">
            <v>CL 65B BIS SUR 18V 76</v>
          </cell>
          <cell r="F356" t="str">
            <v>CL 65B BIS SUR 18U 76</v>
          </cell>
          <cell r="G356">
            <v>2504039012</v>
          </cell>
          <cell r="H356" t="str">
            <v>C</v>
          </cell>
          <cell r="I356">
            <v>3961725</v>
          </cell>
          <cell r="J356" t="str">
            <v>ALFONSO SAENZ FERNANDEZ</v>
          </cell>
          <cell r="K356" t="str">
            <v>CIUDAD BOLIVAR - CABLE</v>
          </cell>
          <cell r="L356" t="str">
            <v>CABLE</v>
          </cell>
          <cell r="M356" t="str">
            <v>CIUDAD BOLIVAR</v>
          </cell>
          <cell r="N356" t="str">
            <v>LUCERO</v>
          </cell>
          <cell r="O356" t="str">
            <v>URBANIZACION COMPARTIR</v>
          </cell>
          <cell r="P356" t="str">
            <v>URBANIZACION COMPARTIR</v>
          </cell>
          <cell r="Q356" t="str">
            <v>No Propiedad Horizontal</v>
          </cell>
          <cell r="R356" t="str">
            <v>26-ago.-2019</v>
          </cell>
          <cell r="S356" t="str">
            <v>ALFONSO SAENZ FERNANDEZ</v>
          </cell>
          <cell r="T356" t="str">
            <v>3163169087/3118266034</v>
          </cell>
          <cell r="V356" t="str">
            <v>No contestaron - Llamada no efectiva</v>
          </cell>
        </row>
        <row r="357">
          <cell r="A357" t="str">
            <v>AAA0021HZUH</v>
          </cell>
          <cell r="B357" t="str">
            <v>MVCB_0005</v>
          </cell>
          <cell r="C357" t="str">
            <v>AAA0021HZUH</v>
          </cell>
          <cell r="D357" t="str">
            <v>050S40028220</v>
          </cell>
          <cell r="E357" t="str">
            <v>CL 66 SUR 18N 23</v>
          </cell>
          <cell r="F357" t="str">
            <v>CL 66 SUR 18N 23</v>
          </cell>
          <cell r="G357">
            <v>2504001005</v>
          </cell>
          <cell r="H357" t="str">
            <v>C</v>
          </cell>
          <cell r="I357">
            <v>347501</v>
          </cell>
          <cell r="J357" t="str">
            <v>GERARDO HUMBERTO CAMELO HERNANDEZ</v>
          </cell>
          <cell r="K357" t="str">
            <v>CIUDAD BOLIVAR - CABLE</v>
          </cell>
          <cell r="L357" t="str">
            <v>CABLE</v>
          </cell>
          <cell r="M357" t="str">
            <v>CIUDAD BOLIVAR</v>
          </cell>
          <cell r="N357" t="str">
            <v>LUCERO</v>
          </cell>
          <cell r="O357" t="str">
            <v>URBANIZACION COMPARTIR</v>
          </cell>
          <cell r="P357" t="str">
            <v>URBANIZACION COMPARTIR</v>
          </cell>
          <cell r="Q357" t="str">
            <v>No Propiedad Horizontal</v>
          </cell>
          <cell r="R357" t="str">
            <v>23-may.-2019</v>
          </cell>
          <cell r="S357" t="str">
            <v>GERARDO HUMBERTO CAMELO HERNANDEZ</v>
          </cell>
          <cell r="T357" t="str">
            <v>3106663418-7161316</v>
          </cell>
          <cell r="V357" t="str">
            <v>No contestaron - Llamada no efectiva</v>
          </cell>
        </row>
        <row r="358">
          <cell r="A358" t="str">
            <v>AAA0021JAAF</v>
          </cell>
          <cell r="B358" t="str">
            <v>MVCB_0010</v>
          </cell>
          <cell r="C358" t="str">
            <v>AAA0021JAAF</v>
          </cell>
          <cell r="D358" t="str">
            <v>050S40311886</v>
          </cell>
          <cell r="E358" t="str">
            <v>CL 66 SUR 18N 25</v>
          </cell>
          <cell r="F358" t="str">
            <v>CL 66 SUR 18N 25</v>
          </cell>
          <cell r="G358">
            <v>2504001010</v>
          </cell>
          <cell r="H358" t="str">
            <v>C</v>
          </cell>
          <cell r="I358">
            <v>39715362</v>
          </cell>
          <cell r="J358" t="str">
            <v>MERCEDES VALERO NIAMPIRA</v>
          </cell>
          <cell r="K358" t="str">
            <v>CIUDAD BOLIVAR - CABLE</v>
          </cell>
          <cell r="L358" t="str">
            <v>CABLE</v>
          </cell>
          <cell r="M358" t="str">
            <v>CIUDAD BOLIVAR</v>
          </cell>
          <cell r="N358" t="str">
            <v>LUCERO</v>
          </cell>
          <cell r="O358" t="str">
            <v>URBANIZACION COMPARTIR</v>
          </cell>
          <cell r="P358" t="str">
            <v>URBANIZACION COMPARTIR</v>
          </cell>
          <cell r="Q358" t="str">
            <v>No Propiedad Horizontal</v>
          </cell>
          <cell r="R358" t="str">
            <v>15-may.-2019</v>
          </cell>
          <cell r="S358" t="str">
            <v>MERCEDES VALERO NIAMPIRA</v>
          </cell>
          <cell r="T358" t="str">
            <v>3058718902/3132355810-3058718902</v>
          </cell>
          <cell r="U358" t="str">
            <v>SI</v>
          </cell>
          <cell r="V358" t="str">
            <v>José Herrera esposo. 4 personas.</v>
          </cell>
        </row>
        <row r="359">
          <cell r="A359" t="str">
            <v>AAA0021KZLW</v>
          </cell>
          <cell r="B359" t="str">
            <v>MVCB_1020</v>
          </cell>
          <cell r="C359" t="str">
            <v>AAA0021KZLW</v>
          </cell>
          <cell r="D359" t="str">
            <v>050S00000000</v>
          </cell>
          <cell r="E359" t="str">
            <v>CL 68B SUR 19 51 MJ 6</v>
          </cell>
          <cell r="F359" t="str">
            <v>CL 68B SUR 19 61 IN 6</v>
          </cell>
          <cell r="G359">
            <v>2504063001</v>
          </cell>
          <cell r="H359" t="str">
            <v>C</v>
          </cell>
          <cell r="I359">
            <v>40513209</v>
          </cell>
          <cell r="J359" t="str">
            <v>ALIX MAYORGA CAGUA</v>
          </cell>
          <cell r="K359" t="str">
            <v>CIUDAD BOLIVAR - CABLE</v>
          </cell>
          <cell r="L359" t="str">
            <v>CABLE</v>
          </cell>
          <cell r="M359" t="str">
            <v>CIUDAD BOLIVAR</v>
          </cell>
          <cell r="N359" t="str">
            <v>LUCERO</v>
          </cell>
          <cell r="O359" t="str">
            <v>URBANIZACION COMPARTIR</v>
          </cell>
          <cell r="P359" t="str">
            <v>URBANIZACION COMPARTIR</v>
          </cell>
          <cell r="Q359" t="str">
            <v>No Propiedad Horizontal</v>
          </cell>
          <cell r="R359" t="str">
            <v>31-jul.-2019</v>
          </cell>
          <cell r="S359" t="str">
            <v>ALIX MAYORGA CAGUA</v>
          </cell>
          <cell r="T359" t="str">
            <v>3133430448/3128459788</v>
          </cell>
          <cell r="U359" t="str">
            <v>SI</v>
          </cell>
          <cell r="V359" t="str">
            <v>vivienda con sotano y 1 piso cubierta liviana, enchape deteriorado en baño.</v>
          </cell>
          <cell r="W359" t="str">
            <v>JULIANA ALEJANDRA MARTHEYN NUÑEZ - Comunicadora Social</v>
          </cell>
        </row>
        <row r="360">
          <cell r="A360" t="str">
            <v>AAA0021JYLW</v>
          </cell>
          <cell r="B360" t="str">
            <v>MVCB_0481</v>
          </cell>
          <cell r="C360" t="str">
            <v>AAA0021JYLW</v>
          </cell>
          <cell r="D360" t="str">
            <v>050S40028672</v>
          </cell>
          <cell r="E360" t="str">
            <v>DG 65 BIS A SUR 18Q 63</v>
          </cell>
          <cell r="F360" t="str">
            <v>DG 65 BIS A SUR 18Q 25</v>
          </cell>
          <cell r="G360">
            <v>2504031014</v>
          </cell>
          <cell r="H360" t="str">
            <v>C</v>
          </cell>
          <cell r="I360">
            <v>4209959</v>
          </cell>
          <cell r="J360" t="str">
            <v>ABEL MARTINEZ VARGAS</v>
          </cell>
          <cell r="K360" t="str">
            <v>CIUDAD BOLIVAR - CABLE</v>
          </cell>
          <cell r="L360" t="str">
            <v>CABLE</v>
          </cell>
          <cell r="M360" t="str">
            <v>CIUDAD BOLIVAR</v>
          </cell>
          <cell r="N360" t="str">
            <v>LUCERO</v>
          </cell>
          <cell r="O360" t="str">
            <v>URBANIZACION COMPARTIR</v>
          </cell>
          <cell r="P360" t="str">
            <v>URBANIZACION COMPARTIR</v>
          </cell>
          <cell r="Q360" t="str">
            <v>No Propiedad Horizontal</v>
          </cell>
          <cell r="R360" t="str">
            <v>22-may.-2019</v>
          </cell>
          <cell r="S360" t="str">
            <v>MARCO JULIO MARTINEZ MADERO</v>
          </cell>
          <cell r="T360" t="str">
            <v>3214761163/3144881439/3204526</v>
          </cell>
          <cell r="U360" t="str">
            <v>SI</v>
          </cell>
          <cell r="V360" t="str">
            <v>vivienda de 2 pisos en obra gris, en cubierta cubierta liviana</v>
          </cell>
        </row>
        <row r="361">
          <cell r="A361" t="str">
            <v>AAA0021JYCX</v>
          </cell>
          <cell r="B361" t="str">
            <v>MVCB_0474</v>
          </cell>
          <cell r="C361" t="str">
            <v>AAA0021JYCX</v>
          </cell>
          <cell r="D361" t="str">
            <v>050S40028679</v>
          </cell>
          <cell r="E361" t="str">
            <v>DG 65A SUR 18Q 54</v>
          </cell>
          <cell r="F361" t="str">
            <v>DG 65A SUR 18N 54</v>
          </cell>
          <cell r="G361">
            <v>2504031007</v>
          </cell>
          <cell r="H361" t="str">
            <v>C</v>
          </cell>
          <cell r="I361">
            <v>17141831</v>
          </cell>
          <cell r="J361" t="str">
            <v>RICARDO GUERRERO PARADA</v>
          </cell>
          <cell r="K361" t="str">
            <v>CIUDAD BOLIVAR - CABLE</v>
          </cell>
          <cell r="L361" t="str">
            <v>CABLE</v>
          </cell>
          <cell r="M361" t="str">
            <v>CIUDAD BOLIVAR</v>
          </cell>
          <cell r="N361" t="str">
            <v>LUCERO</v>
          </cell>
          <cell r="O361" t="str">
            <v>URBANIZACION COMPARTIR</v>
          </cell>
          <cell r="P361" t="str">
            <v>URBANIZACION COMPARTIR</v>
          </cell>
          <cell r="Q361" t="str">
            <v>No Propiedad Horizontal</v>
          </cell>
          <cell r="R361" t="str">
            <v>21-ago.-2019</v>
          </cell>
          <cell r="S361" t="str">
            <v>MABEL ASTRID LOPEZ GAMEZ</v>
          </cell>
          <cell r="T361" t="str">
            <v>321 470 8828 /313 395 3539 / 300 288 0942</v>
          </cell>
          <cell r="U361" t="str">
            <v>SI</v>
          </cell>
          <cell r="V361" t="str">
            <v>vivienda de 2 pisos en obra gris, en placa maciza.</v>
          </cell>
        </row>
        <row r="362">
          <cell r="A362" t="str">
            <v>AAA0021KTFT</v>
          </cell>
          <cell r="B362" t="str">
            <v>MVCB_0897</v>
          </cell>
          <cell r="C362" t="str">
            <v>AAA0021KTFT</v>
          </cell>
          <cell r="D362" t="str">
            <v>050S40029012</v>
          </cell>
          <cell r="E362" t="str">
            <v>KR 18X 67D 09 SUR</v>
          </cell>
          <cell r="F362" t="str">
            <v>KR 18W BIS 67B 09 SUR</v>
          </cell>
          <cell r="G362">
            <v>2504052018</v>
          </cell>
          <cell r="H362" t="str">
            <v>C</v>
          </cell>
          <cell r="I362">
            <v>23156924</v>
          </cell>
          <cell r="J362" t="str">
            <v>MARIA ELENA VARGAS MORALES</v>
          </cell>
          <cell r="K362" t="str">
            <v>CIUDAD BOLIVAR - CABLE</v>
          </cell>
          <cell r="L362" t="str">
            <v>CABLE</v>
          </cell>
          <cell r="M362" t="str">
            <v>CIUDAD BOLIVAR</v>
          </cell>
          <cell r="N362" t="str">
            <v>LUCERO</v>
          </cell>
          <cell r="O362" t="str">
            <v>URBANIZACION COMPARTIR</v>
          </cell>
          <cell r="P362" t="str">
            <v>URBANIZACION COMPARTIR</v>
          </cell>
          <cell r="Q362" t="str">
            <v>No Propiedad Horizontal</v>
          </cell>
          <cell r="R362" t="str">
            <v>10-jun.-2019</v>
          </cell>
          <cell r="S362" t="str">
            <v>CESARIO BONILLA VERA</v>
          </cell>
          <cell r="T362">
            <v>3125246783</v>
          </cell>
          <cell r="U362" t="str">
            <v>SI</v>
          </cell>
          <cell r="V362" t="str">
            <v>vivienda de 1 piso en obra gris, en cubierta liviana</v>
          </cell>
        </row>
        <row r="363">
          <cell r="A363" t="str">
            <v>AAA0021KPNN</v>
          </cell>
          <cell r="B363" t="str">
            <v>MVCB_0834</v>
          </cell>
          <cell r="C363" t="str">
            <v>AAA0021KPNN</v>
          </cell>
          <cell r="D363" t="str">
            <v>050S40028949</v>
          </cell>
          <cell r="E363" t="str">
            <v>KR 19 BIS 68 03 SUR</v>
          </cell>
          <cell r="F363" t="str">
            <v>KR 19 68 03 SUR</v>
          </cell>
          <cell r="G363">
            <v>2504049019</v>
          </cell>
          <cell r="H363" t="str">
            <v>C</v>
          </cell>
          <cell r="I363">
            <v>23458403</v>
          </cell>
          <cell r="J363" t="str">
            <v>HILDA RINCON DE GAVIDIA</v>
          </cell>
          <cell r="K363" t="str">
            <v>CIUDAD BOLIVAR - CABLE</v>
          </cell>
          <cell r="L363" t="str">
            <v>CABLE</v>
          </cell>
          <cell r="M363" t="str">
            <v>CIUDAD BOLIVAR</v>
          </cell>
          <cell r="N363" t="str">
            <v>LUCERO</v>
          </cell>
          <cell r="O363" t="str">
            <v>URBANIZACION COMPARTIR</v>
          </cell>
          <cell r="P363" t="str">
            <v>URBANIZACION COMPARTIR</v>
          </cell>
          <cell r="Q363" t="str">
            <v>No Propiedad Horizontal</v>
          </cell>
          <cell r="R363" t="str">
            <v>6-may.-2019</v>
          </cell>
          <cell r="S363" t="str">
            <v>NANCY FLOR GAVIDIA RINCON</v>
          </cell>
          <cell r="T363" t="str">
            <v>3106969605/3212382832/3115688465</v>
          </cell>
          <cell r="U363" t="str">
            <v>SI</v>
          </cell>
          <cell r="V363" t="str">
            <v>vivienda de 1 piso con placa, sin enchapes de piso y cocina.</v>
          </cell>
        </row>
        <row r="364">
          <cell r="A364" t="str">
            <v>AAA0021KPOE</v>
          </cell>
          <cell r="B364" t="str">
            <v>MVCB_0835</v>
          </cell>
          <cell r="C364" t="str">
            <v>AAA0021KPOE</v>
          </cell>
          <cell r="D364" t="str">
            <v>050S40028950</v>
          </cell>
          <cell r="E364" t="str">
            <v>KR 19 BIS 68 13 SUR</v>
          </cell>
          <cell r="F364" t="str">
            <v>KR 19 68 13S</v>
          </cell>
          <cell r="G364">
            <v>2504049020</v>
          </cell>
          <cell r="H364" t="str">
            <v>C</v>
          </cell>
          <cell r="I364">
            <v>79921172</v>
          </cell>
          <cell r="J364" t="str">
            <v>JUAN PABLO SOGAMOSO</v>
          </cell>
          <cell r="K364" t="str">
            <v>CIUDAD BOLIVAR - CABLE</v>
          </cell>
          <cell r="L364" t="str">
            <v>CABLE</v>
          </cell>
          <cell r="M364" t="str">
            <v>CIUDAD BOLIVAR</v>
          </cell>
          <cell r="N364" t="str">
            <v>LUCERO</v>
          </cell>
          <cell r="O364" t="str">
            <v>URBANIZACION COMPARTIR</v>
          </cell>
          <cell r="P364" t="str">
            <v>URBANIZACION COMPARTIR</v>
          </cell>
          <cell r="Q364" t="str">
            <v>No Propiedad Horizontal</v>
          </cell>
          <cell r="R364" t="str">
            <v>6-may.-2019</v>
          </cell>
          <cell r="S364" t="str">
            <v>JUAN PABLO SOGAMOSO</v>
          </cell>
          <cell r="T364">
            <v>3213622856</v>
          </cell>
          <cell r="U364" t="str">
            <v>SI</v>
          </cell>
          <cell r="V364" t="str">
            <v>vivienda de 3 pisos con cubierta liviana, sin enchapes, la cubierta está en mal estado y no tiene pintada su vivienda completamente</v>
          </cell>
        </row>
        <row r="365">
          <cell r="A365" t="str">
            <v>AAA0021KPRU</v>
          </cell>
          <cell r="B365" t="str">
            <v>MVCB_0837</v>
          </cell>
          <cell r="C365" t="str">
            <v>AAA0021KPRU</v>
          </cell>
          <cell r="D365" t="str">
            <v>050S40028952</v>
          </cell>
          <cell r="E365" t="str">
            <v>KR 19 BIS 68 23 SUR</v>
          </cell>
          <cell r="F365" t="str">
            <v>KR 19 68 23S</v>
          </cell>
          <cell r="G365">
            <v>2504049022</v>
          </cell>
          <cell r="H365" t="str">
            <v>C</v>
          </cell>
          <cell r="I365">
            <v>17120299</v>
          </cell>
          <cell r="J365" t="str">
            <v>RAMIRO QUINTERO GUERRERO</v>
          </cell>
          <cell r="K365" t="str">
            <v>CIUDAD BOLIVAR - CABLE</v>
          </cell>
          <cell r="L365" t="str">
            <v>CABLE</v>
          </cell>
          <cell r="M365" t="str">
            <v>CIUDAD BOLIVAR</v>
          </cell>
          <cell r="N365" t="str">
            <v>LUCERO</v>
          </cell>
          <cell r="O365" t="str">
            <v>URBANIZACION COMPARTIR</v>
          </cell>
          <cell r="P365" t="str">
            <v>URBANIZACION COMPARTIR</v>
          </cell>
          <cell r="Q365" t="str">
            <v>No Propiedad Horizontal</v>
          </cell>
          <cell r="R365" t="str">
            <v>29-may.-2019</v>
          </cell>
          <cell r="S365" t="str">
            <v>RAMIRO QUINTERO GUERRERO</v>
          </cell>
          <cell r="T365" t="str">
            <v>7922319-3115707221</v>
          </cell>
          <cell r="U365" t="str">
            <v>SI</v>
          </cell>
          <cell r="V365" t="str">
            <v>Llamada es atendida por la Sra. Jaqueline Quintero Ramírez (hija), informa que el Sr. Ramiro Quintero, su padre falleció, pero en el predio vive la mamá. La vivienda es de un piso con cubierta liviana, solo cuenta con una habitación que no tiene enchape, la sisterna del baño esta en mal estado (no carga el agua), hay goteras en la vivienda con goteras y el predio en general no tiene pañete.</v>
          </cell>
        </row>
        <row r="366">
          <cell r="A366" t="str">
            <v>AAA0021KPSK</v>
          </cell>
          <cell r="B366" t="str">
            <v>MVCB_0838</v>
          </cell>
          <cell r="C366" t="str">
            <v>AAA0021KPSK</v>
          </cell>
          <cell r="D366" t="str">
            <v>050S40028953</v>
          </cell>
          <cell r="E366" t="str">
            <v>KR 19 BIS 68 29 SUR</v>
          </cell>
          <cell r="F366" t="str">
            <v>KR 19 68 25 SUR</v>
          </cell>
          <cell r="G366">
            <v>2504049023</v>
          </cell>
          <cell r="H366" t="str">
            <v>C</v>
          </cell>
          <cell r="I366">
            <v>41330110</v>
          </cell>
          <cell r="J366" t="str">
            <v>LIGIA LOMBANA DE NUPIA</v>
          </cell>
          <cell r="K366" t="str">
            <v>CIUDAD BOLIVAR - CABLE</v>
          </cell>
          <cell r="L366" t="str">
            <v>CABLE</v>
          </cell>
          <cell r="M366" t="str">
            <v>CIUDAD BOLIVAR</v>
          </cell>
          <cell r="N366" t="str">
            <v>LUCERO</v>
          </cell>
          <cell r="O366" t="str">
            <v>URBANIZACION COMPARTIR</v>
          </cell>
          <cell r="P366" t="str">
            <v>URBANIZACION COMPARTIR</v>
          </cell>
          <cell r="Q366" t="str">
            <v>No Propiedad Horizontal</v>
          </cell>
          <cell r="R366" t="str">
            <v>29-may.-2019</v>
          </cell>
          <cell r="S366" t="str">
            <v>LIGIA LOMBANA DE NUPIA</v>
          </cell>
          <cell r="T366">
            <v>3222576676</v>
          </cell>
          <cell r="U366" t="str">
            <v>NO</v>
          </cell>
          <cell r="V366" t="str">
            <v>llamada no efectiva numero no existe</v>
          </cell>
        </row>
        <row r="367">
          <cell r="A367" t="str">
            <v>AAA0021KPFT</v>
          </cell>
          <cell r="B367" t="str">
            <v>MVCB_0828</v>
          </cell>
          <cell r="C367" t="str">
            <v>AAA0021KPFT</v>
          </cell>
          <cell r="D367" t="str">
            <v>050S40028967</v>
          </cell>
          <cell r="E367" t="str">
            <v>KR 19A 67D 04 SUR</v>
          </cell>
          <cell r="F367" t="str">
            <v>CL 67BS 19 17</v>
          </cell>
          <cell r="G367">
            <v>2504049013</v>
          </cell>
          <cell r="H367" t="str">
            <v>C</v>
          </cell>
          <cell r="I367">
            <v>51648389</v>
          </cell>
          <cell r="J367" t="str">
            <v>AMANDA UTELIA APONTE BLANCO</v>
          </cell>
          <cell r="K367" t="str">
            <v>CIUDAD BOLIVAR - CABLE</v>
          </cell>
          <cell r="L367" t="str">
            <v>CABLE</v>
          </cell>
          <cell r="M367" t="str">
            <v>CIUDAD BOLIVAR</v>
          </cell>
          <cell r="N367" t="str">
            <v>LUCERO</v>
          </cell>
          <cell r="O367" t="str">
            <v>URBANIZACION COMPARTIR</v>
          </cell>
          <cell r="P367" t="str">
            <v>URBANIZACION COMPARTIR</v>
          </cell>
          <cell r="Q367" t="str">
            <v>No Propiedad Horizontal</v>
          </cell>
          <cell r="R367" t="str">
            <v>17-jun.-2019</v>
          </cell>
          <cell r="S367" t="str">
            <v>AMANDA UTELIA APONTE BLANCO</v>
          </cell>
          <cell r="T367" t="str">
            <v>3228807708 - 3133769811</v>
          </cell>
          <cell r="U367" t="str">
            <v>SI</v>
          </cell>
          <cell r="V367" t="str">
            <v>vivienda de 2 pisos local en primer piso, en obra gris cubierta liviana.</v>
          </cell>
        </row>
        <row r="368">
          <cell r="A368" t="str">
            <v>AAA0021KNXR</v>
          </cell>
          <cell r="B368" t="str">
            <v>MVCB_0798</v>
          </cell>
          <cell r="C368" t="str">
            <v>AAA0021KNXR</v>
          </cell>
          <cell r="D368" t="str">
            <v>050S40028937</v>
          </cell>
          <cell r="E368" t="str">
            <v>KR 19A BIS 67D 38 SUR</v>
          </cell>
          <cell r="F368" t="str">
            <v>KR 19B 67B 38 SUR</v>
          </cell>
          <cell r="G368">
            <v>2504048007</v>
          </cell>
          <cell r="H368" t="str">
            <v>C</v>
          </cell>
          <cell r="I368">
            <v>19062458</v>
          </cell>
          <cell r="J368" t="str">
            <v>GUSTAVO SALINAS BERMUDEZ</v>
          </cell>
          <cell r="K368" t="str">
            <v>CIUDAD BOLIVAR - CABLE</v>
          </cell>
          <cell r="L368" t="str">
            <v>CABLE</v>
          </cell>
          <cell r="M368" t="str">
            <v>CIUDAD BOLIVAR</v>
          </cell>
          <cell r="N368" t="str">
            <v>LUCERO</v>
          </cell>
          <cell r="O368" t="str">
            <v>URBANIZACION COMPARTIR</v>
          </cell>
          <cell r="P368" t="str">
            <v>URBANIZACION COMPARTIR</v>
          </cell>
          <cell r="Q368" t="str">
            <v>No Propiedad Horizontal</v>
          </cell>
          <cell r="R368" t="str">
            <v>29-may.-2019</v>
          </cell>
          <cell r="S368" t="str">
            <v>GUSTAVO SALINAS BERMUDEZ</v>
          </cell>
          <cell r="T368" t="str">
            <v>3134461516-3125598930</v>
          </cell>
          <cell r="U368" t="str">
            <v>NO</v>
          </cell>
          <cell r="V368" t="str">
            <v>vendieron el predio</v>
          </cell>
        </row>
        <row r="369">
          <cell r="A369" t="str">
            <v>AAA0027YZZM</v>
          </cell>
          <cell r="B369" t="str">
            <v>MVCB_5047</v>
          </cell>
          <cell r="C369" t="str">
            <v>AAA0027YZZM</v>
          </cell>
          <cell r="D369" t="str">
            <v>050S40398856</v>
          </cell>
          <cell r="E369" t="str">
            <v>CL 69K BIS SUR 18P 56</v>
          </cell>
          <cell r="F369" t="str">
            <v>CL 70V S 19B 56</v>
          </cell>
          <cell r="G369">
            <v>2558008003</v>
          </cell>
          <cell r="H369" t="str">
            <v>C</v>
          </cell>
          <cell r="I369">
            <v>41687670</v>
          </cell>
          <cell r="J369" t="str">
            <v>LUCILA CEPEDA CRUZ</v>
          </cell>
          <cell r="K369" t="str">
            <v>CIUDAD BOLIVAR - CABLE</v>
          </cell>
          <cell r="L369" t="str">
            <v>CABLE</v>
          </cell>
          <cell r="M369" t="str">
            <v>CIUDAD BOLIVAR</v>
          </cell>
          <cell r="N369" t="str">
            <v>LUCERO</v>
          </cell>
          <cell r="O369" t="str">
            <v>VILLAS EL DIAMANTE</v>
          </cell>
          <cell r="P369" t="str">
            <v>VILLAS EL DIAMANTE</v>
          </cell>
          <cell r="Q369" t="str">
            <v>No Propiedad Horizontal</v>
          </cell>
          <cell r="R369" t="str">
            <v>6-may.-2019</v>
          </cell>
          <cell r="S369" t="str">
            <v>CESAR AUGUSTO RIOS ANGARITA</v>
          </cell>
          <cell r="T369" t="str">
            <v>3144544930/3108567863</v>
          </cell>
          <cell r="U369" t="str">
            <v>SI</v>
          </cell>
          <cell r="V369" t="str">
            <v>vivienda de 2 pisos en placa maciza, en obra gris.</v>
          </cell>
        </row>
        <row r="370">
          <cell r="A370" t="str">
            <v>AAA0255NADE</v>
          </cell>
          <cell r="B370" t="str">
            <v>MVCB_5091</v>
          </cell>
          <cell r="C370" t="str">
            <v>AAA0255NADE</v>
          </cell>
          <cell r="D370" t="str">
            <v>050S00000000</v>
          </cell>
          <cell r="E370" t="str">
            <v>CL 69L BIS SUR 18N 42 MJ</v>
          </cell>
          <cell r="F370" t="str">
            <v>SIN DIRECCION ANTERIOR</v>
          </cell>
          <cell r="G370">
            <v>2558015006</v>
          </cell>
          <cell r="H370" t="str">
            <v>C</v>
          </cell>
          <cell r="I370">
            <v>79667248</v>
          </cell>
          <cell r="J370" t="str">
            <v>CARLOS JULIO GOMEZ JIMENEZ</v>
          </cell>
          <cell r="K370" t="str">
            <v>CIUDAD BOLIVAR - CABLE</v>
          </cell>
          <cell r="L370" t="str">
            <v>CABLE</v>
          </cell>
          <cell r="M370" t="str">
            <v>CIUDAD BOLIVAR</v>
          </cell>
          <cell r="N370" t="str">
            <v>LUCERO</v>
          </cell>
          <cell r="O370" t="str">
            <v>VILLAS EL DIAMANTE</v>
          </cell>
          <cell r="P370" t="str">
            <v>VILLAS EL DIAMANTE</v>
          </cell>
          <cell r="Q370" t="str">
            <v>No Propiedad Horizontal</v>
          </cell>
          <cell r="R370" t="str">
            <v>13-jun.-2019</v>
          </cell>
          <cell r="S370" t="str">
            <v>CARLOS JULIO GOMEZ JIMENEZ</v>
          </cell>
          <cell r="T370" t="str">
            <v>3213801377 - 3219442671</v>
          </cell>
          <cell r="U370" t="str">
            <v>SI</v>
          </cell>
          <cell r="V370" t="str">
            <v>vivienda de 2 pisos, con enchapes de baño y cocina favor comunicarse 3219442671 unicamente</v>
          </cell>
        </row>
        <row r="371">
          <cell r="A371" t="str">
            <v>AAA0249ORMS</v>
          </cell>
          <cell r="B371" t="str">
            <v>MVCB_5140</v>
          </cell>
          <cell r="C371" t="str">
            <v>AAA0249ORMS</v>
          </cell>
          <cell r="D371" t="str">
            <v>050S00000000</v>
          </cell>
          <cell r="E371" t="str">
            <v>CL 69L BIS SUR 18N 59 MJ</v>
          </cell>
          <cell r="F371" t="str">
            <v>SIN DIRECCION ANTERIOR</v>
          </cell>
          <cell r="G371">
            <v>2558019016</v>
          </cell>
          <cell r="H371" t="str">
            <v>C</v>
          </cell>
          <cell r="I371">
            <v>99999999999</v>
          </cell>
          <cell r="J371" t="str">
            <v>DIANA GOMEZ</v>
          </cell>
          <cell r="K371" t="str">
            <v>CIUDAD BOLIVAR - CABLE</v>
          </cell>
          <cell r="L371" t="str">
            <v>CABLE</v>
          </cell>
          <cell r="M371" t="str">
            <v>CIUDAD BOLIVAR</v>
          </cell>
          <cell r="N371" t="str">
            <v>LUCERO</v>
          </cell>
          <cell r="O371" t="str">
            <v>VILLAS EL DIAMANTE</v>
          </cell>
          <cell r="P371" t="str">
            <v>VILLAS EL DIAMANTE</v>
          </cell>
          <cell r="Q371" t="str">
            <v>No Propiedad Horizontal</v>
          </cell>
          <cell r="R371" t="str">
            <v>6-may.-2019</v>
          </cell>
          <cell r="S371" t="str">
            <v>DIANA MATILDE GOMEZJIMENEZ</v>
          </cell>
          <cell r="T371" t="str">
            <v>3229494309-3144160938</v>
          </cell>
          <cell r="U371" t="str">
            <v>SI</v>
          </cell>
          <cell r="V371" t="str">
            <v>vivienda de 2 pisos cubierta liviana en obra gris.</v>
          </cell>
        </row>
        <row r="372">
          <cell r="A372" t="str">
            <v>AAA0171XHFZ</v>
          </cell>
          <cell r="B372" t="str">
            <v>MVCB_5125</v>
          </cell>
          <cell r="C372" t="str">
            <v>AAA0171XHFZ</v>
          </cell>
          <cell r="D372" t="str">
            <v>050S00000000</v>
          </cell>
          <cell r="E372" t="str">
            <v>CL 69N SUR 18N 24 MJ</v>
          </cell>
          <cell r="F372" t="str">
            <v>SIN DIRECCION ANTERIOR</v>
          </cell>
          <cell r="G372">
            <v>2558019001</v>
          </cell>
          <cell r="H372" t="str">
            <v>C</v>
          </cell>
          <cell r="I372">
            <v>1</v>
          </cell>
          <cell r="J372" t="str">
            <v>ELVIA LEON PARDO</v>
          </cell>
          <cell r="K372" t="str">
            <v>CIUDAD BOLIVAR - CABLE</v>
          </cell>
          <cell r="L372" t="str">
            <v>CABLE</v>
          </cell>
          <cell r="M372" t="str">
            <v>CIUDAD BOLIVAR</v>
          </cell>
          <cell r="N372" t="str">
            <v>LUCERO</v>
          </cell>
          <cell r="O372" t="str">
            <v>VILLAS EL DIAMANTE</v>
          </cell>
          <cell r="P372" t="str">
            <v>VILLAS EL DIAMANTE</v>
          </cell>
          <cell r="Q372" t="str">
            <v>No Propiedad Horizontal</v>
          </cell>
          <cell r="R372" t="str">
            <v>8-ago.-2019</v>
          </cell>
          <cell r="S372" t="str">
            <v>LUZ STELLA VALENCIA</v>
          </cell>
          <cell r="T372" t="str">
            <v>3133617975- 7906031-3142597256</v>
          </cell>
          <cell r="U372" t="str">
            <v>SI</v>
          </cell>
          <cell r="V372" t="str">
            <v>1. La Sra. Luz Stella se comuica comigo actualizando su número telefónnico que es el 3133617975, informa que el predio es de 1 piso (casa lote) que solo tiene construida la habitación, la cocina y el baño que esta en mal estado, esta enn obra gris, tiene goteras, no tiene enchapes, no tiene pañete, ni pintura. El resto del predio lo tiene cerrado en latas - 2. La Sra. Cecilia Villamil es amiga hace 32 años de la Sra. Luz Stella Valencia. informa que la vivienda es de 1 piso con cubierta liviana, sin enchapes, y con goteras. La Sra. Luz Stella Valencia perdió el celular, pero la Sra. asegura que el predio requiere una intervención</v>
          </cell>
        </row>
        <row r="373">
          <cell r="A373" t="str">
            <v>AAA0027ZENN</v>
          </cell>
          <cell r="B373" t="str">
            <v>MVCB_5160</v>
          </cell>
          <cell r="C373" t="str">
            <v>AAA0027ZENN</v>
          </cell>
          <cell r="D373" t="str">
            <v>050S00000000</v>
          </cell>
          <cell r="E373" t="str">
            <v>CL 69N SUR 18N 29 MJ</v>
          </cell>
          <cell r="F373" t="str">
            <v>CL 71B S 19 29</v>
          </cell>
          <cell r="G373">
            <v>2558020021</v>
          </cell>
          <cell r="H373" t="str">
            <v>C</v>
          </cell>
          <cell r="I373">
            <v>23620248</v>
          </cell>
          <cell r="J373" t="str">
            <v>MARIA SARA DEL CARME RODRIGUEZ SACRISTAN</v>
          </cell>
          <cell r="K373" t="str">
            <v>CIUDAD BOLIVAR - CABLE</v>
          </cell>
          <cell r="L373" t="str">
            <v>CABLE</v>
          </cell>
          <cell r="M373" t="str">
            <v>CIUDAD BOLIVAR</v>
          </cell>
          <cell r="N373" t="str">
            <v>LUCERO</v>
          </cell>
          <cell r="O373" t="str">
            <v>VILLAS EL DIAMANTE</v>
          </cell>
          <cell r="P373" t="str">
            <v>VILLAS EL DIAMANTE</v>
          </cell>
          <cell r="Q373" t="str">
            <v>No Propiedad Horizontal</v>
          </cell>
          <cell r="R373" t="str">
            <v>6-may.-2019</v>
          </cell>
          <cell r="S373" t="str">
            <v>JOSE EFRAIN ROMERO RODRIGUEZ</v>
          </cell>
          <cell r="T373" t="str">
            <v>3108882336-7650977-3212292006</v>
          </cell>
          <cell r="U373" t="str">
            <v>SI</v>
          </cell>
          <cell r="V373" t="str">
            <v>DEISSY PAOLA RAMÍREZ ROMERO (Sobrina) Vivienda de 2 pisos con cubierta liviana, la vivienda presenta humedad, no cuenta con enchapes, pañete y pintura.</v>
          </cell>
        </row>
        <row r="374">
          <cell r="A374" t="str">
            <v>AAA0027ZEHY</v>
          </cell>
          <cell r="B374" t="str">
            <v>MVCB_5155</v>
          </cell>
          <cell r="C374" t="str">
            <v>AAA0027ZEHY</v>
          </cell>
          <cell r="D374" t="str">
            <v>050S00000000</v>
          </cell>
          <cell r="E374" t="str">
            <v>CL 69N SUR 18N 67 MJ</v>
          </cell>
          <cell r="F374" t="str">
            <v>CL 71B S 19 67</v>
          </cell>
          <cell r="G374">
            <v>2558020015</v>
          </cell>
          <cell r="H374" t="str">
            <v>C</v>
          </cell>
          <cell r="I374">
            <v>79916193</v>
          </cell>
          <cell r="J374" t="str">
            <v>ALDEMAR ESQUIVEL ROMERO</v>
          </cell>
          <cell r="K374" t="str">
            <v>CIUDAD BOLIVAR - CABLE</v>
          </cell>
          <cell r="L374" t="str">
            <v>CABLE</v>
          </cell>
          <cell r="M374" t="str">
            <v>CIUDAD BOLIVAR</v>
          </cell>
          <cell r="N374" t="str">
            <v>LUCERO</v>
          </cell>
          <cell r="O374" t="str">
            <v>VILLAS EL DIAMANTE</v>
          </cell>
          <cell r="P374" t="str">
            <v>VILLAS EL DIAMANTE</v>
          </cell>
          <cell r="Q374" t="str">
            <v>No Propiedad Horizontal</v>
          </cell>
          <cell r="R374" t="str">
            <v>6-may.-2019</v>
          </cell>
          <cell r="S374" t="str">
            <v>MARIA DEL CARMEN ROMERO RODRIGUEZ</v>
          </cell>
          <cell r="T374" t="str">
            <v>3102802285-3202388686</v>
          </cell>
          <cell r="U374" t="str">
            <v>SI</v>
          </cell>
          <cell r="V374" t="str">
            <v>vivienda de 2 pisos , primer piso en deterioro</v>
          </cell>
        </row>
        <row r="375">
          <cell r="A375" t="str">
            <v>AAA0027ZCJH</v>
          </cell>
          <cell r="B375" t="str">
            <v>MVCB_5100</v>
          </cell>
          <cell r="C375" t="str">
            <v>AAA0027ZCJH</v>
          </cell>
          <cell r="D375" t="str">
            <v>050S00000000</v>
          </cell>
          <cell r="E375" t="str">
            <v>CL 69N SUR 18P 20 MJ</v>
          </cell>
          <cell r="F375" t="str">
            <v>CL 71B S 19B 42</v>
          </cell>
          <cell r="G375">
            <v>2558016002</v>
          </cell>
          <cell r="H375" t="str">
            <v>C</v>
          </cell>
          <cell r="I375">
            <v>51760222</v>
          </cell>
          <cell r="J375" t="str">
            <v>MELANIA MANCILLA HERNANDEZ</v>
          </cell>
          <cell r="K375" t="str">
            <v>CIUDAD BOLIVAR - CABLE</v>
          </cell>
          <cell r="L375" t="str">
            <v>CABLE</v>
          </cell>
          <cell r="M375" t="str">
            <v>CIUDAD BOLIVAR</v>
          </cell>
          <cell r="N375" t="str">
            <v>LUCERO</v>
          </cell>
          <cell r="O375" t="str">
            <v>VILLAS EL DIAMANTE</v>
          </cell>
          <cell r="P375" t="str">
            <v>VILLAS EL DIAMANTE</v>
          </cell>
          <cell r="Q375" t="str">
            <v>No Propiedad Horizontal</v>
          </cell>
          <cell r="R375" t="str">
            <v>6-may.-2019</v>
          </cell>
          <cell r="S375" t="str">
            <v>MELANIA MANCILLA HERNANDEZ</v>
          </cell>
          <cell r="T375" t="str">
            <v>7653338/3176785901</v>
          </cell>
          <cell r="U375" t="str">
            <v>SI</v>
          </cell>
          <cell r="V375" t="str">
            <v>vivienda de 1 piso falta enchape de cocina, cubierta liviana</v>
          </cell>
        </row>
        <row r="376">
          <cell r="A376" t="str">
            <v>AAA0257PMZE</v>
          </cell>
          <cell r="B376" t="str">
            <v>MVCB_5101</v>
          </cell>
          <cell r="C376" t="str">
            <v>AAA0257PMZE</v>
          </cell>
          <cell r="D376" t="str">
            <v>050S00000000</v>
          </cell>
          <cell r="E376" t="str">
            <v>CL 69N SUR 18P 24 MJ</v>
          </cell>
          <cell r="F376" t="str">
            <v>SIN DIRECCION ANTERIOR</v>
          </cell>
          <cell r="G376">
            <v>2558016003</v>
          </cell>
          <cell r="H376" t="str">
            <v>C</v>
          </cell>
          <cell r="I376">
            <v>79157433</v>
          </cell>
          <cell r="J376" t="str">
            <v>JAIRO GIL GOMEZ</v>
          </cell>
          <cell r="K376" t="str">
            <v>CIUDAD BOLIVAR - CABLE</v>
          </cell>
          <cell r="L376" t="str">
            <v>CABLE</v>
          </cell>
          <cell r="M376" t="str">
            <v>CIUDAD BOLIVAR</v>
          </cell>
          <cell r="N376" t="str">
            <v>LUCERO</v>
          </cell>
          <cell r="O376" t="str">
            <v>VILLAS EL DIAMANTE</v>
          </cell>
          <cell r="P376" t="str">
            <v>VILLAS EL DIAMANTE</v>
          </cell>
          <cell r="Q376" t="str">
            <v>No Propiedad Horizontal</v>
          </cell>
          <cell r="R376" t="str">
            <v>8-ago.-2019</v>
          </cell>
          <cell r="S376" t="str">
            <v>JULIA GALINDO RANGEL</v>
          </cell>
          <cell r="T376" t="str">
            <v>3212225272-2185255</v>
          </cell>
          <cell r="U376" t="str">
            <v>SI</v>
          </cell>
          <cell r="V376" t="str">
            <v>Reside con 8 adultos y 2 niños</v>
          </cell>
          <cell r="W376" t="str">
            <v>DIANA PAOLA MENDIGAÑO OVALLE - Psicóloga</v>
          </cell>
        </row>
        <row r="377">
          <cell r="A377" t="str">
            <v>AAA0208LSNX</v>
          </cell>
          <cell r="B377" t="str">
            <v>MVCB_5178</v>
          </cell>
          <cell r="C377" t="str">
            <v>AAA0208LSNX</v>
          </cell>
          <cell r="D377" t="str">
            <v>050S00000000</v>
          </cell>
          <cell r="E377" t="str">
            <v>CL 69P BIS A SUR 18N 08 MJ</v>
          </cell>
          <cell r="F377" t="str">
            <v>SIN DIRECCION ANTERIOR</v>
          </cell>
          <cell r="G377">
            <v>2558023001</v>
          </cell>
          <cell r="H377" t="str">
            <v>C</v>
          </cell>
          <cell r="I377">
            <v>35489288</v>
          </cell>
          <cell r="J377" t="str">
            <v>ERNESTINA CAMACHO GONZALEZ</v>
          </cell>
          <cell r="K377" t="str">
            <v>CIUDAD BOLIVAR - CABLE</v>
          </cell>
          <cell r="L377" t="str">
            <v>CABLE</v>
          </cell>
          <cell r="M377" t="str">
            <v>CIUDAD BOLIVAR</v>
          </cell>
          <cell r="N377" t="str">
            <v>LUCERO</v>
          </cell>
          <cell r="O377" t="str">
            <v>VILLAS EL DIAMANTE</v>
          </cell>
          <cell r="P377" t="str">
            <v>VILLAS EL DIAMANTE</v>
          </cell>
          <cell r="Q377" t="str">
            <v>No Propiedad Horizontal</v>
          </cell>
          <cell r="R377" t="str">
            <v>6-may.-2019</v>
          </cell>
          <cell r="S377" t="str">
            <v>ERNESTINA CAMACHO GONZALEZ</v>
          </cell>
          <cell r="T377" t="str">
            <v>3133539249-7690148</v>
          </cell>
          <cell r="U377" t="str">
            <v>SI</v>
          </cell>
          <cell r="V377" t="str">
            <v>vivienda primer piso en cubierta liviana, propietaria persona mayor, junto con su esposo</v>
          </cell>
        </row>
        <row r="378">
          <cell r="A378" t="str">
            <v>AAA0027ZFDE</v>
          </cell>
          <cell r="B378" t="str">
            <v>MVCB_5179</v>
          </cell>
          <cell r="C378" t="str">
            <v>AAA0027ZFDE</v>
          </cell>
          <cell r="D378" t="str">
            <v>050S40194125</v>
          </cell>
          <cell r="E378" t="str">
            <v>CL 69P BIS A SUR 18N 16</v>
          </cell>
          <cell r="F378" t="str">
            <v>DG 71C S 19A 16</v>
          </cell>
          <cell r="G378">
            <v>2558023002</v>
          </cell>
          <cell r="H378" t="str">
            <v>C</v>
          </cell>
          <cell r="I378">
            <v>38325002</v>
          </cell>
          <cell r="J378" t="str">
            <v>MARIA MAGDALENA LONDOÐO DE POSADA</v>
          </cell>
          <cell r="K378" t="str">
            <v>CIUDAD BOLIVAR - CABLE</v>
          </cell>
          <cell r="L378" t="str">
            <v>CABLE</v>
          </cell>
          <cell r="M378" t="str">
            <v>CIUDAD BOLIVAR</v>
          </cell>
          <cell r="N378" t="str">
            <v>LUCERO</v>
          </cell>
          <cell r="O378" t="str">
            <v>VILLAS EL DIAMANTE</v>
          </cell>
          <cell r="P378" t="str">
            <v>VILLAS EL DIAMANTE</v>
          </cell>
          <cell r="Q378" t="str">
            <v>No Propiedad Horizontal</v>
          </cell>
          <cell r="R378" t="str">
            <v>6-may.-2019</v>
          </cell>
          <cell r="S378" t="str">
            <v>MARIA MAGDALENA LONDOÑO DE POSADA</v>
          </cell>
          <cell r="T378" t="str">
            <v>7652162-3115126113-3004972203</v>
          </cell>
          <cell r="U378" t="str">
            <v>SI</v>
          </cell>
          <cell r="V378" t="str">
            <v>2 pisos en obra gris, con cubierta liviana, persona mayor con esposo e hija y 2 nietos adultos</v>
          </cell>
        </row>
        <row r="379">
          <cell r="A379" t="str">
            <v>AAA0027ZFEP</v>
          </cell>
          <cell r="B379" t="str">
            <v>MVCB_5180</v>
          </cell>
          <cell r="C379" t="str">
            <v>AAA0027ZFEP</v>
          </cell>
          <cell r="D379" t="str">
            <v>050S40119591</v>
          </cell>
          <cell r="E379" t="str">
            <v>CL 69P BIS A SUR 18N 26</v>
          </cell>
          <cell r="F379" t="str">
            <v>DG 71C S 19A 26</v>
          </cell>
          <cell r="G379">
            <v>2558023003</v>
          </cell>
          <cell r="H379" t="str">
            <v>C</v>
          </cell>
          <cell r="I379">
            <v>79726475</v>
          </cell>
          <cell r="J379" t="str">
            <v>LUIS ALBERTO PENA CAMACHO</v>
          </cell>
          <cell r="K379" t="str">
            <v>CIUDAD BOLIVAR - CABLE</v>
          </cell>
          <cell r="L379" t="str">
            <v>CABLE</v>
          </cell>
          <cell r="M379" t="str">
            <v>CIUDAD BOLIVAR</v>
          </cell>
          <cell r="N379" t="str">
            <v>LUCERO</v>
          </cell>
          <cell r="O379" t="str">
            <v>VILLAS EL DIAMANTE</v>
          </cell>
          <cell r="P379" t="str">
            <v>VILLAS EL DIAMANTE</v>
          </cell>
          <cell r="Q379" t="str">
            <v>No Propiedad Horizontal</v>
          </cell>
          <cell r="R379" t="str">
            <v>14-jun.-2019</v>
          </cell>
          <cell r="S379" t="str">
            <v>LUIS ALBERTO PEÑA CAMACHO</v>
          </cell>
          <cell r="T379" t="str">
            <v>3172434982-3123943862</v>
          </cell>
          <cell r="U379" t="str">
            <v>SI</v>
          </cell>
          <cell r="V379" t="str">
            <v>vivienda de 2 pisos en cubierta liviana, sufre de inundacion cuando lllueve, residen 4 adultos y un menor de 16 años, el predio esta construido medio lote en la parte delantera y la parte de atras se encuentra en obra gris.</v>
          </cell>
        </row>
        <row r="380">
          <cell r="A380" t="str">
            <v>AAA0027ZETO</v>
          </cell>
          <cell r="B380" t="str">
            <v>MVCB_5167</v>
          </cell>
          <cell r="C380" t="str">
            <v>AAA0027ZETO</v>
          </cell>
          <cell r="D380" t="str">
            <v>050S00000000</v>
          </cell>
          <cell r="E380" t="str">
            <v>CL 69P BIS A SUR 18P 30 IN 3 MJ1</v>
          </cell>
          <cell r="F380" t="str">
            <v>CL 69P BIS A SUR 18P 30 IN 3 MJ</v>
          </cell>
          <cell r="G380">
            <v>2558021004</v>
          </cell>
          <cell r="H380" t="str">
            <v>C</v>
          </cell>
          <cell r="I380">
            <v>6758607</v>
          </cell>
          <cell r="J380" t="str">
            <v>LUIS HERNANDO SOSA ACEVEDO</v>
          </cell>
          <cell r="K380" t="str">
            <v>CIUDAD BOLIVAR - CABLE</v>
          </cell>
          <cell r="L380" t="str">
            <v>CABLE</v>
          </cell>
          <cell r="M380" t="str">
            <v>CIUDAD BOLIVAR</v>
          </cell>
          <cell r="N380" t="str">
            <v>LUCERO</v>
          </cell>
          <cell r="O380" t="str">
            <v>VILLAS EL DIAMANTE</v>
          </cell>
          <cell r="P380" t="str">
            <v>VILLAS EL DIAMANTE</v>
          </cell>
          <cell r="Q380" t="str">
            <v>No Propiedad Horizontal</v>
          </cell>
          <cell r="R380" t="str">
            <v>6-may.-2019</v>
          </cell>
          <cell r="S380" t="str">
            <v>LUIS HERNANSO SOSA ACEVEDO</v>
          </cell>
          <cell r="T380" t="str">
            <v>3145040-3118792411</v>
          </cell>
          <cell r="U380" t="str">
            <v>SI</v>
          </cell>
          <cell r="V380" t="str">
            <v>vivenda de 2 pisos cubierta liviana en obra gris con 2 habitaciones enchapadas propietaria del prediopersona mayor, en donde habitan 8 adultos 3 menores.</v>
          </cell>
        </row>
        <row r="381">
          <cell r="A381" t="str">
            <v>AAA0027ZJBS</v>
          </cell>
          <cell r="B381" t="str">
            <v>MVCB_5223</v>
          </cell>
          <cell r="C381" t="str">
            <v>AAA0027ZJBS</v>
          </cell>
          <cell r="D381" t="str">
            <v>050S40453473</v>
          </cell>
          <cell r="E381" t="str">
            <v>CL 69P BIS A SUR 18P 49</v>
          </cell>
          <cell r="F381" t="str">
            <v>CL 71D S 19B 49</v>
          </cell>
          <cell r="G381">
            <v>2558027010</v>
          </cell>
          <cell r="H381" t="str">
            <v>C</v>
          </cell>
          <cell r="I381">
            <v>20762526</v>
          </cell>
          <cell r="J381" t="str">
            <v>LUZ ARGENIS MANCILLA HERNANDEZ</v>
          </cell>
          <cell r="K381" t="str">
            <v>CIUDAD BOLIVAR - CABLE</v>
          </cell>
          <cell r="L381" t="str">
            <v>CABLE</v>
          </cell>
          <cell r="M381" t="str">
            <v>CIUDAD BOLIVAR</v>
          </cell>
          <cell r="N381" t="str">
            <v>LUCERO</v>
          </cell>
          <cell r="O381" t="str">
            <v>VILLAS EL DIAMANTE</v>
          </cell>
          <cell r="P381" t="str">
            <v>VILLAS EL DIAMANTE</v>
          </cell>
          <cell r="Q381" t="str">
            <v>No Propiedad Horizontal</v>
          </cell>
          <cell r="R381" t="str">
            <v>10-jun.-2019</v>
          </cell>
          <cell r="S381" t="str">
            <v>JOSE GUSTAVO GRAJALES</v>
          </cell>
          <cell r="T381" t="str">
            <v>7911598-3008061399</v>
          </cell>
          <cell r="U381" t="str">
            <v>NO</v>
          </cell>
          <cell r="V381" t="str">
            <v>llamada no efectiva, numeros errados</v>
          </cell>
        </row>
        <row r="382">
          <cell r="A382" t="str">
            <v>AAA0027ZJAW</v>
          </cell>
          <cell r="B382" t="str">
            <v>MVCB_5222</v>
          </cell>
          <cell r="C382" t="str">
            <v>AAA0027ZJAW</v>
          </cell>
          <cell r="D382" t="str">
            <v>050S40232801</v>
          </cell>
          <cell r="E382" t="str">
            <v>CL 69P BIS A SUR 18P 57</v>
          </cell>
          <cell r="F382" t="str">
            <v>CL 71D S 19B 57</v>
          </cell>
          <cell r="G382">
            <v>2558027009</v>
          </cell>
          <cell r="H382" t="str">
            <v>C</v>
          </cell>
          <cell r="I382">
            <v>1012417348</v>
          </cell>
          <cell r="J382" t="str">
            <v>MARIA EMILCE MONSALVE DIAZ</v>
          </cell>
          <cell r="K382" t="str">
            <v>CIUDAD BOLIVAR - CABLE</v>
          </cell>
          <cell r="L382" t="str">
            <v>CABLE</v>
          </cell>
          <cell r="M382" t="str">
            <v>CIUDAD BOLIVAR</v>
          </cell>
          <cell r="N382" t="str">
            <v>LUCERO</v>
          </cell>
          <cell r="O382" t="str">
            <v>VILLAS EL DIAMANTE</v>
          </cell>
          <cell r="P382" t="str">
            <v>VILLAS EL DIAMANTE</v>
          </cell>
          <cell r="Q382" t="str">
            <v>No Propiedad Horizontal</v>
          </cell>
          <cell r="R382" t="str">
            <v>6-may.-2019</v>
          </cell>
          <cell r="S382" t="str">
            <v>MARIA EMILCE MONSALVE DIAZ</v>
          </cell>
          <cell r="T382" t="str">
            <v>3058971947-3058212264</v>
          </cell>
          <cell r="U382" t="str">
            <v>SI</v>
          </cell>
          <cell r="V382" t="str">
            <v>vivienda de 2 pisos cubierta liviana en obra gris, residen 4 adultos y un menor de 7 años</v>
          </cell>
        </row>
        <row r="383">
          <cell r="A383" t="str">
            <v>AAA0209TUKL</v>
          </cell>
          <cell r="B383" t="str">
            <v>MVCB_5163</v>
          </cell>
          <cell r="C383" t="str">
            <v>AAA0209TUKL</v>
          </cell>
          <cell r="D383" t="str">
            <v>050S40455088</v>
          </cell>
          <cell r="E383" t="str">
            <v>CL 69P SUR 18N 40</v>
          </cell>
          <cell r="F383" t="str">
            <v>SIN DIRECCION ANTERIOR</v>
          </cell>
          <cell r="G383">
            <v>2558020025</v>
          </cell>
          <cell r="H383" t="str">
            <v>C</v>
          </cell>
          <cell r="I383">
            <v>51846790</v>
          </cell>
          <cell r="J383" t="str">
            <v>MARIA OLGA COLLAZOS ARTUNDUAGA</v>
          </cell>
          <cell r="K383" t="str">
            <v>CIUDAD BOLIVAR - CABLE</v>
          </cell>
          <cell r="L383" t="str">
            <v>CABLE</v>
          </cell>
          <cell r="M383" t="str">
            <v>CIUDAD BOLIVAR</v>
          </cell>
          <cell r="N383" t="str">
            <v>LUCERO</v>
          </cell>
          <cell r="O383" t="str">
            <v>VILLAS EL DIAMANTE</v>
          </cell>
          <cell r="P383" t="str">
            <v>VILLAS EL DIAMANTE</v>
          </cell>
          <cell r="Q383" t="str">
            <v>No Propiedad Horizontal</v>
          </cell>
          <cell r="R383" t="str">
            <v>5-jul.-2019</v>
          </cell>
          <cell r="S383" t="str">
            <v>FABIO ALEJANDRO AVELLANEDA AVELLANEDA</v>
          </cell>
          <cell r="T383" t="str">
            <v>3138153627/7507505</v>
          </cell>
          <cell r="U383" t="str">
            <v>SI</v>
          </cell>
          <cell r="V383" t="str">
            <v>vivenda de 2 pisos cubierta liviana en obra gris , residen2 adultos.</v>
          </cell>
        </row>
        <row r="384">
          <cell r="A384" t="str">
            <v>AAA0027ZESK</v>
          </cell>
          <cell r="B384" t="str">
            <v>MVCB_5166</v>
          </cell>
          <cell r="C384" t="str">
            <v>AAA0027ZESK</v>
          </cell>
          <cell r="D384" t="str">
            <v>050S40317103</v>
          </cell>
          <cell r="E384" t="str">
            <v>CL 69P SUR 18P 23</v>
          </cell>
          <cell r="F384" t="str">
            <v>CL 71C S 19B 23</v>
          </cell>
          <cell r="G384">
            <v>2558021003</v>
          </cell>
          <cell r="H384" t="str">
            <v>C</v>
          </cell>
          <cell r="I384">
            <v>5571921</v>
          </cell>
          <cell r="J384" t="str">
            <v>JOSE RAUL VELASCO OVALLE</v>
          </cell>
          <cell r="K384" t="str">
            <v>CIUDAD BOLIVAR - CABLE</v>
          </cell>
          <cell r="L384" t="str">
            <v>CABLE</v>
          </cell>
          <cell r="M384" t="str">
            <v>CIUDAD BOLIVAR</v>
          </cell>
          <cell r="N384" t="str">
            <v>LUCERO</v>
          </cell>
          <cell r="O384" t="str">
            <v>VILLAS EL DIAMANTE</v>
          </cell>
          <cell r="P384" t="str">
            <v>VILLAS EL DIAMANTE</v>
          </cell>
          <cell r="Q384" t="str">
            <v>No Propiedad Horizontal</v>
          </cell>
          <cell r="R384" t="str">
            <v>6-may.-2019</v>
          </cell>
          <cell r="S384" t="str">
            <v>JOSE RAUL VELSCO OVALLE</v>
          </cell>
          <cell r="T384" t="str">
            <v>3138708229-3133851679</v>
          </cell>
          <cell r="U384" t="str">
            <v>NO</v>
          </cell>
          <cell r="V384" t="str">
            <v>llamada no efectiva, no esta interesado</v>
          </cell>
        </row>
        <row r="385">
          <cell r="A385" t="str">
            <v>AAA0027ZEUZ</v>
          </cell>
          <cell r="B385" t="str">
            <v>MVCB_5168</v>
          </cell>
          <cell r="C385" t="str">
            <v>AAA0027ZEUZ</v>
          </cell>
          <cell r="D385" t="str">
            <v>050S00000000</v>
          </cell>
          <cell r="E385" t="str">
            <v>CL 69PBISA SUR 18P 30 IN 2 MJ1</v>
          </cell>
          <cell r="F385" t="str">
            <v>CL 69PBISA SUR 18P 30 MJ</v>
          </cell>
          <cell r="G385">
            <v>2558021005</v>
          </cell>
          <cell r="H385" t="str">
            <v>C</v>
          </cell>
          <cell r="I385">
            <v>20659559</v>
          </cell>
          <cell r="J385" t="str">
            <v>ISABEL PERALTA RUIZ</v>
          </cell>
          <cell r="K385" t="str">
            <v>CIUDAD BOLIVAR - CABLE</v>
          </cell>
          <cell r="L385" t="str">
            <v>CABLE</v>
          </cell>
          <cell r="M385" t="str">
            <v>CIUDAD BOLIVAR</v>
          </cell>
          <cell r="N385" t="str">
            <v>LUCERO</v>
          </cell>
          <cell r="O385" t="str">
            <v>VILLAS EL DIAMANTE</v>
          </cell>
          <cell r="P385" t="str">
            <v>VILLAS EL DIAMANTE</v>
          </cell>
          <cell r="Q385" t="str">
            <v>No Propiedad Horizontal</v>
          </cell>
          <cell r="R385" t="str">
            <v>6-may.-2019</v>
          </cell>
          <cell r="S385" t="str">
            <v>ISABEL PERALTA RUIZ</v>
          </cell>
          <cell r="T385" t="str">
            <v>3205191-3123544339</v>
          </cell>
          <cell r="U385" t="str">
            <v>SI</v>
          </cell>
          <cell r="V385" t="str">
            <v>vivenda de 1 piso con placa, sin enchapes 3 adultos</v>
          </cell>
        </row>
        <row r="386">
          <cell r="A386" t="str">
            <v>AAA0027ZHUH</v>
          </cell>
          <cell r="B386" t="str">
            <v>MVCB_5217</v>
          </cell>
          <cell r="C386" t="str">
            <v>AAA0027ZHUH</v>
          </cell>
          <cell r="D386" t="str">
            <v>050S40113872</v>
          </cell>
          <cell r="E386" t="str">
            <v>CL 69Q SUR 18P 12</v>
          </cell>
          <cell r="F386" t="str">
            <v>CL 71F S 19B 12</v>
          </cell>
          <cell r="G386">
            <v>2558027002</v>
          </cell>
          <cell r="H386" t="str">
            <v>C</v>
          </cell>
          <cell r="I386">
            <v>41578162</v>
          </cell>
          <cell r="J386" t="str">
            <v>LUZ MARINA TRIANA DE SOSA</v>
          </cell>
          <cell r="K386" t="str">
            <v>CIUDAD BOLIVAR - CABLE</v>
          </cell>
          <cell r="L386" t="str">
            <v>CABLE</v>
          </cell>
          <cell r="M386" t="str">
            <v>CIUDAD BOLIVAR</v>
          </cell>
          <cell r="N386" t="str">
            <v>LUCERO</v>
          </cell>
          <cell r="O386" t="str">
            <v>VILLAS EL DIAMANTE</v>
          </cell>
          <cell r="P386" t="str">
            <v>VILLAS EL DIAMANTE</v>
          </cell>
          <cell r="Q386" t="str">
            <v>No Propiedad Horizontal</v>
          </cell>
          <cell r="R386" t="str">
            <v>6-may.-2019</v>
          </cell>
          <cell r="S386" t="str">
            <v>LUZ MARINA TRIANA DE SOSA</v>
          </cell>
          <cell r="T386" t="str">
            <v>7658180-3142547081</v>
          </cell>
          <cell r="U386" t="str">
            <v>SI</v>
          </cell>
          <cell r="V386" t="str">
            <v>vivienda de 2 pisos en cubierta liviana en obra gris. propietaria persona mayor con un adulto y dos menores de 13 y años.</v>
          </cell>
        </row>
        <row r="387">
          <cell r="A387" t="str">
            <v>AAA0027ZPUH</v>
          </cell>
          <cell r="B387" t="str">
            <v>MVCB_5392</v>
          </cell>
          <cell r="C387" t="str">
            <v>AAA0027ZPUH</v>
          </cell>
          <cell r="D387" t="str">
            <v>050S00000000</v>
          </cell>
          <cell r="E387" t="str">
            <v>CL 70B SUR 18R 47 MJ</v>
          </cell>
          <cell r="F387" t="str">
            <v>CL 71M S 19C 47</v>
          </cell>
          <cell r="G387">
            <v>2558044006</v>
          </cell>
          <cell r="H387" t="str">
            <v>C</v>
          </cell>
          <cell r="I387">
            <v>91360972</v>
          </cell>
          <cell r="J387" t="str">
            <v>FRANCISCO ANTONIO ARIZA MOSQUERA</v>
          </cell>
          <cell r="K387" t="str">
            <v>CIUDAD BOLIVAR - CABLE</v>
          </cell>
          <cell r="L387" t="str">
            <v>CABLE</v>
          </cell>
          <cell r="M387" t="str">
            <v>CIUDAD BOLIVAR</v>
          </cell>
          <cell r="N387" t="str">
            <v>LUCERO</v>
          </cell>
          <cell r="O387" t="str">
            <v>VILLAS EL DIAMANTE</v>
          </cell>
          <cell r="P387" t="str">
            <v>VILLAS EL DIAMANTE</v>
          </cell>
          <cell r="Q387" t="str">
            <v>No Propiedad Horizontal</v>
          </cell>
          <cell r="R387" t="str">
            <v>10-jun.-2019</v>
          </cell>
          <cell r="S387" t="str">
            <v>FRANCISCO ANTONIO ARIZA MOSQUERA</v>
          </cell>
          <cell r="T387" t="str">
            <v>3118728584 - 3202704144</v>
          </cell>
          <cell r="U387" t="str">
            <v>SI</v>
          </cell>
          <cell r="V387" t="str">
            <v>vivienda de 1 pisos en cubierta liviana al frente y en la parte de atras en placa, residen 4adultos 2 menores.</v>
          </cell>
        </row>
        <row r="388">
          <cell r="A388" t="str">
            <v>AAA0027ZWLW</v>
          </cell>
          <cell r="B388" t="str">
            <v>MVCB_5531</v>
          </cell>
          <cell r="C388" t="str">
            <v>AAA0027ZWLW</v>
          </cell>
          <cell r="D388" t="str">
            <v>050S40415532</v>
          </cell>
          <cell r="E388" t="str">
            <v>CL 70B SUR 19D 48</v>
          </cell>
          <cell r="F388" t="str">
            <v>CL 71M S 19D 48</v>
          </cell>
          <cell r="G388">
            <v>2558054006</v>
          </cell>
          <cell r="H388" t="str">
            <v>C</v>
          </cell>
          <cell r="I388">
            <v>52335618</v>
          </cell>
          <cell r="J388" t="str">
            <v>MARIA AURORA GUERRERO GUERRERO</v>
          </cell>
          <cell r="K388" t="str">
            <v>CIUDAD BOLIVAR - CABLE</v>
          </cell>
          <cell r="L388" t="str">
            <v>CABLE</v>
          </cell>
          <cell r="M388" t="str">
            <v>CIUDAD BOLIVAR</v>
          </cell>
          <cell r="N388" t="str">
            <v>LUCERO</v>
          </cell>
          <cell r="O388" t="str">
            <v>VILLAS EL DIAMANTE</v>
          </cell>
          <cell r="P388" t="str">
            <v>VILLAS EL DIAMANTE</v>
          </cell>
          <cell r="Q388" t="str">
            <v>No Propiedad Horizontal</v>
          </cell>
          <cell r="R388" t="str">
            <v>8-ago.-2019</v>
          </cell>
          <cell r="S388" t="str">
            <v>MARIA AURORA GUERRERO GUERRERO</v>
          </cell>
          <cell r="T388" t="str">
            <v>3202363734 - 3123256907</v>
          </cell>
          <cell r="U388" t="str">
            <v>SI</v>
          </cell>
          <cell r="V388" t="str">
            <v>vivenda de 1 piso cubierta liviana, en obra sin terminar, enchape en sala, alcoba y baño y el resto sin terminar, residen 4 adultos.</v>
          </cell>
        </row>
        <row r="389">
          <cell r="A389" t="str">
            <v>AAA0209TWDM</v>
          </cell>
          <cell r="B389" t="str">
            <v>MVCB_5419</v>
          </cell>
          <cell r="C389" t="str">
            <v>AAA0209TWDM</v>
          </cell>
          <cell r="D389" t="str">
            <v>050S00000000</v>
          </cell>
          <cell r="E389" t="str">
            <v>CL 70C SUR 18R 11 MJ</v>
          </cell>
          <cell r="F389" t="str">
            <v>SIN DIRECCION ANTERIOR</v>
          </cell>
          <cell r="G389">
            <v>2558045019</v>
          </cell>
          <cell r="H389" t="str">
            <v>C</v>
          </cell>
          <cell r="I389">
            <v>17266533</v>
          </cell>
          <cell r="J389" t="str">
            <v>MARTIN EMILIO BERMUDEZ HIDALGO</v>
          </cell>
          <cell r="K389" t="str">
            <v>CIUDAD BOLIVAR - CABLE</v>
          </cell>
          <cell r="L389" t="str">
            <v>CABLE</v>
          </cell>
          <cell r="M389" t="str">
            <v>CIUDAD BOLIVAR</v>
          </cell>
          <cell r="N389" t="str">
            <v>LUCERO</v>
          </cell>
          <cell r="O389" t="str">
            <v>VILLAS EL DIAMANTE</v>
          </cell>
          <cell r="P389" t="str">
            <v>VILLAS EL DIAMANTE</v>
          </cell>
          <cell r="Q389" t="str">
            <v>No Propiedad Horizontal</v>
          </cell>
          <cell r="R389" t="str">
            <v>6-may.-2019</v>
          </cell>
          <cell r="S389" t="str">
            <v>MARTIN EMILIO BERMUDEZ HIDALGO</v>
          </cell>
          <cell r="T389" t="str">
            <v>3186336849-3163522894</v>
          </cell>
          <cell r="U389" t="str">
            <v>SI</v>
          </cell>
          <cell r="V389" t="str">
            <v>vivienda de 1 piso en cubierta liviana, tiene enchape en baño, residen 5 adultos y 2 menores de 17 y 8 años, por favor agendar la visita al numero 3152618993.</v>
          </cell>
        </row>
        <row r="390">
          <cell r="A390" t="str">
            <v>AAA0255MZPA</v>
          </cell>
          <cell r="B390" t="str">
            <v>MVCB_5398</v>
          </cell>
          <cell r="C390" t="str">
            <v>AAA0255MZPA</v>
          </cell>
          <cell r="D390" t="str">
            <v>050S00000000</v>
          </cell>
          <cell r="E390" t="str">
            <v>CL 70C SUR 18R 12 MJ</v>
          </cell>
          <cell r="F390" t="str">
            <v>SIN DIRECCION ANTERIOR</v>
          </cell>
          <cell r="G390">
            <v>2558044012</v>
          </cell>
          <cell r="H390" t="str">
            <v>C</v>
          </cell>
          <cell r="I390">
            <v>79814067</v>
          </cell>
          <cell r="J390" t="str">
            <v>WILLITON GUEVARRA HUERTAS</v>
          </cell>
          <cell r="K390" t="str">
            <v>CIUDAD BOLIVAR - CABLE</v>
          </cell>
          <cell r="L390" t="str">
            <v>CABLE</v>
          </cell>
          <cell r="M390" t="str">
            <v>CIUDAD BOLIVAR</v>
          </cell>
          <cell r="N390" t="str">
            <v>LUCERO</v>
          </cell>
          <cell r="O390" t="str">
            <v>VILLAS EL DIAMANTE</v>
          </cell>
          <cell r="P390" t="str">
            <v>VILLAS EL DIAMANTE</v>
          </cell>
          <cell r="Q390" t="str">
            <v>No Propiedad Horizontal</v>
          </cell>
          <cell r="R390" t="str">
            <v>6-may.-2019</v>
          </cell>
          <cell r="S390" t="str">
            <v>WILLINGTON GUEVARA HUERTAS</v>
          </cell>
          <cell r="T390" t="str">
            <v>6231813-3232344453</v>
          </cell>
          <cell r="U390" t="str">
            <v>NO</v>
          </cell>
          <cell r="V390" t="str">
            <v>No es posible la comunicación con el propietario, debido a que en los numeros registrados desconocen su ubicación. (separación)</v>
          </cell>
        </row>
        <row r="391">
          <cell r="A391" t="str">
            <v>AAA0027ZRNX</v>
          </cell>
          <cell r="B391" t="str">
            <v>MVCB_5417</v>
          </cell>
          <cell r="C391" t="str">
            <v>AAA0027ZRNX</v>
          </cell>
          <cell r="D391" t="str">
            <v>050S00000000</v>
          </cell>
          <cell r="E391" t="str">
            <v>CL 70C SUR 18R 17 MJ</v>
          </cell>
          <cell r="F391" t="str">
            <v>CL 71N S 19C 17</v>
          </cell>
          <cell r="G391">
            <v>2558045017</v>
          </cell>
          <cell r="H391" t="str">
            <v>C</v>
          </cell>
          <cell r="I391">
            <v>19407462</v>
          </cell>
          <cell r="J391" t="str">
            <v>MARIO ALFONSO SANCHEZ DIAZ</v>
          </cell>
          <cell r="K391" t="str">
            <v>CIUDAD BOLIVAR - CABLE</v>
          </cell>
          <cell r="L391" t="str">
            <v>CABLE</v>
          </cell>
          <cell r="M391" t="str">
            <v>CIUDAD BOLIVAR</v>
          </cell>
          <cell r="N391" t="str">
            <v>LUCERO</v>
          </cell>
          <cell r="O391" t="str">
            <v>VILLAS EL DIAMANTE</v>
          </cell>
          <cell r="P391" t="str">
            <v>VILLAS EL DIAMANTE</v>
          </cell>
          <cell r="Q391" t="str">
            <v>No Propiedad Horizontal</v>
          </cell>
          <cell r="R391" t="str">
            <v>6-may.-2019</v>
          </cell>
          <cell r="S391" t="str">
            <v>MARIO ALFONSO SANCHEZ DIAZ</v>
          </cell>
          <cell r="T391" t="str">
            <v>3103319936-3202958557</v>
          </cell>
          <cell r="U391" t="str">
            <v>SI</v>
          </cell>
          <cell r="V391" t="str">
            <v>llamadacontestada por la nuera</v>
          </cell>
        </row>
        <row r="392">
          <cell r="A392" t="str">
            <v>AAA0027ZRMR</v>
          </cell>
          <cell r="B392" t="str">
            <v>MVCB_5416</v>
          </cell>
          <cell r="C392" t="str">
            <v>AAA0027ZRMR</v>
          </cell>
          <cell r="D392" t="str">
            <v>050S00941363</v>
          </cell>
          <cell r="E392" t="str">
            <v>CL 70C SUR 18R 23</v>
          </cell>
          <cell r="F392" t="str">
            <v>CL 71N S 19C 23</v>
          </cell>
          <cell r="G392">
            <v>2558045016</v>
          </cell>
          <cell r="H392" t="str">
            <v>C</v>
          </cell>
          <cell r="I392">
            <v>20094591</v>
          </cell>
          <cell r="J392" t="str">
            <v>FRANCISCA TERESA CELY</v>
          </cell>
          <cell r="K392" t="str">
            <v>CIUDAD BOLIVAR - CABLE</v>
          </cell>
          <cell r="L392" t="str">
            <v>CABLE</v>
          </cell>
          <cell r="M392" t="str">
            <v>CIUDAD BOLIVAR</v>
          </cell>
          <cell r="N392" t="str">
            <v>LUCERO</v>
          </cell>
          <cell r="O392" t="str">
            <v>VILLAS EL DIAMANTE</v>
          </cell>
          <cell r="P392" t="str">
            <v>VILLAS EL DIAMANTE</v>
          </cell>
          <cell r="Q392" t="str">
            <v>No Propiedad Horizontal</v>
          </cell>
          <cell r="R392" t="str">
            <v>6-may.-2019</v>
          </cell>
          <cell r="S392" t="str">
            <v>ESTEPHANI LONDOÑO TRIANA</v>
          </cell>
          <cell r="T392" t="str">
            <v>3123007537-7929525</v>
          </cell>
          <cell r="U392" t="str">
            <v>SI</v>
          </cell>
          <cell r="V392" t="str">
            <v>vivenda de 2 pisos en cubierta liviana, en obra gris</v>
          </cell>
        </row>
        <row r="393">
          <cell r="A393" t="str">
            <v>AAA0228PHPP</v>
          </cell>
          <cell r="B393" t="str">
            <v>MVCB_5399</v>
          </cell>
          <cell r="C393" t="str">
            <v>AAA0228PHPP</v>
          </cell>
          <cell r="D393" t="str">
            <v>050S40563091</v>
          </cell>
          <cell r="E393" t="str">
            <v>CL 70C SUR 18R 24</v>
          </cell>
          <cell r="F393" t="str">
            <v>SIN DIRECCION ANTERIOR</v>
          </cell>
          <cell r="G393">
            <v>2558044014</v>
          </cell>
          <cell r="H393" t="str">
            <v>C</v>
          </cell>
          <cell r="I393">
            <v>79627687</v>
          </cell>
          <cell r="J393" t="str">
            <v>RODRIGO DELGADO</v>
          </cell>
          <cell r="K393" t="str">
            <v>CIUDAD BOLIVAR - CABLE</v>
          </cell>
          <cell r="L393" t="str">
            <v>CABLE</v>
          </cell>
          <cell r="M393" t="str">
            <v>CIUDAD BOLIVAR</v>
          </cell>
          <cell r="N393" t="str">
            <v>LUCERO</v>
          </cell>
          <cell r="O393" t="str">
            <v>VILLAS EL DIAMANTE</v>
          </cell>
          <cell r="P393" t="str">
            <v>VILLAS EL DIAMANTE</v>
          </cell>
          <cell r="Q393" t="str">
            <v>No Propiedad Horizontal</v>
          </cell>
          <cell r="R393" t="str">
            <v>30-may.-2019</v>
          </cell>
          <cell r="S393" t="str">
            <v>RODRIGO DELGADO</v>
          </cell>
          <cell r="T393" t="str">
            <v>3183379719/3202944148</v>
          </cell>
          <cell r="U393" t="str">
            <v>SI</v>
          </cell>
          <cell r="V393" t="str">
            <v>No contestaron - Llamada no efectiva</v>
          </cell>
          <cell r="W393" t="str">
            <v>OSCAR FLÓREZ MORENO - Administador de Empresas</v>
          </cell>
        </row>
        <row r="394">
          <cell r="A394" t="str">
            <v>AAA0259ESTO</v>
          </cell>
          <cell r="B394" t="str">
            <v>MVCB_5414</v>
          </cell>
          <cell r="C394" t="str">
            <v>AAA0259ESTO</v>
          </cell>
          <cell r="D394" t="str">
            <v>050S00000000</v>
          </cell>
          <cell r="E394" t="str">
            <v>CL 70C SUR 18R 41 MJ</v>
          </cell>
          <cell r="F394" t="str">
            <v>SIN DIRECCION ANTERIOR</v>
          </cell>
          <cell r="G394">
            <v>2558045014</v>
          </cell>
          <cell r="H394" t="str">
            <v>C</v>
          </cell>
          <cell r="I394">
            <v>80767844</v>
          </cell>
          <cell r="J394" t="str">
            <v>JUAN CARLOS CAICEDO MOLINA</v>
          </cell>
          <cell r="K394" t="str">
            <v>CIUDAD BOLIVAR - CABLE</v>
          </cell>
          <cell r="L394" t="str">
            <v>CABLE</v>
          </cell>
          <cell r="M394" t="str">
            <v>CIUDAD BOLIVAR</v>
          </cell>
          <cell r="N394" t="str">
            <v>LUCERO</v>
          </cell>
          <cell r="O394" t="str">
            <v>VILLAS EL DIAMANTE</v>
          </cell>
          <cell r="P394" t="str">
            <v>VILLAS EL DIAMANTE</v>
          </cell>
          <cell r="Q394" t="str">
            <v>No Propiedad Horizontal</v>
          </cell>
          <cell r="R394" t="str">
            <v>6-may.-2019</v>
          </cell>
          <cell r="S394" t="str">
            <v>JUAN CARLOS CAICEDO MOLINA</v>
          </cell>
          <cell r="T394" t="str">
            <v>7657892-302 304 3202- 322 862 8289</v>
          </cell>
          <cell r="U394" t="str">
            <v>SI</v>
          </cell>
          <cell r="V394" t="str">
            <v>YA LA LLAMARON</v>
          </cell>
        </row>
        <row r="395">
          <cell r="A395" t="str">
            <v>AAA0027ZUZM</v>
          </cell>
          <cell r="B395" t="str">
            <v>MVCB_5521</v>
          </cell>
          <cell r="C395" t="str">
            <v>AAA0027ZUZM</v>
          </cell>
          <cell r="D395" t="str">
            <v>050S40453107</v>
          </cell>
          <cell r="E395" t="str">
            <v>CL 70C SUR 19G 06</v>
          </cell>
          <cell r="F395" t="str">
            <v>CL 71N S 19G 06</v>
          </cell>
          <cell r="G395">
            <v>2558053009</v>
          </cell>
          <cell r="H395" t="str">
            <v>C</v>
          </cell>
          <cell r="I395">
            <v>19486626</v>
          </cell>
          <cell r="J395" t="str">
            <v>NELSON ENRIQUE RODRIGUEZ RIA\O</v>
          </cell>
          <cell r="K395" t="str">
            <v>CIUDAD BOLIVAR - CABLE</v>
          </cell>
          <cell r="L395" t="str">
            <v>CABLE</v>
          </cell>
          <cell r="M395" t="str">
            <v>CIUDAD BOLIVAR</v>
          </cell>
          <cell r="N395" t="str">
            <v>LUCERO</v>
          </cell>
          <cell r="O395" t="str">
            <v>VILLAS EL DIAMANTE</v>
          </cell>
          <cell r="P395" t="str">
            <v>VILLAS EL DIAMANTE</v>
          </cell>
          <cell r="Q395" t="str">
            <v>No Propiedad Horizontal</v>
          </cell>
          <cell r="R395" t="str">
            <v>8-ago.-2019</v>
          </cell>
          <cell r="S395" t="str">
            <v>NELSON ENRIQUE RODRIGUEZ RIAÑO</v>
          </cell>
          <cell r="T395" t="str">
            <v>3022730545 - 7913689</v>
          </cell>
          <cell r="U395" t="str">
            <v>SI</v>
          </cell>
          <cell r="V395" t="str">
            <v>Direccion nueva Cll 70C Sur 19C 06</v>
          </cell>
        </row>
        <row r="396">
          <cell r="A396" t="str">
            <v>AAA0255FFOE</v>
          </cell>
          <cell r="B396" t="str">
            <v>MVCB_5430</v>
          </cell>
          <cell r="C396" t="str">
            <v>AAA0255FFOE</v>
          </cell>
          <cell r="D396" t="str">
            <v>050S40696432</v>
          </cell>
          <cell r="E396" t="str">
            <v>CL 70D SUR 18R 23</v>
          </cell>
          <cell r="F396" t="str">
            <v>SIN DIRECCION ANTERIOR</v>
          </cell>
          <cell r="G396">
            <v>2558046007</v>
          </cell>
          <cell r="H396" t="str">
            <v>C</v>
          </cell>
          <cell r="I396">
            <v>8319328</v>
          </cell>
          <cell r="J396" t="str">
            <v>CARLOS ARIEL SAAVEDRA PEÐALOSA</v>
          </cell>
          <cell r="K396" t="str">
            <v>CIUDAD BOLIVAR - CABLE</v>
          </cell>
          <cell r="L396" t="str">
            <v>CABLE</v>
          </cell>
          <cell r="M396" t="str">
            <v>CIUDAD BOLIVAR</v>
          </cell>
          <cell r="N396" t="str">
            <v>LUCERO</v>
          </cell>
          <cell r="O396" t="str">
            <v>VILLAS EL DIAMANTE</v>
          </cell>
          <cell r="P396" t="str">
            <v>VILLAS EL DIAMANTE</v>
          </cell>
          <cell r="Q396" t="str">
            <v>No Propiedad Horizontal</v>
          </cell>
          <cell r="R396" t="str">
            <v>6-may.-2019</v>
          </cell>
          <cell r="S396" t="str">
            <v>CARLOS ARIEL SAAVEDRA PEÑALOSA</v>
          </cell>
          <cell r="T396" t="str">
            <v>3022709016-3125146265</v>
          </cell>
          <cell r="U396" t="str">
            <v>SI</v>
          </cell>
          <cell r="V396" t="str">
            <v>Realizo enchape de cocina</v>
          </cell>
        </row>
        <row r="397">
          <cell r="A397" t="str">
            <v>AAA0180FFNX</v>
          </cell>
          <cell r="B397" t="str">
            <v>MVCB_5434</v>
          </cell>
          <cell r="C397" t="str">
            <v>AAA0180FFNX</v>
          </cell>
          <cell r="D397" t="str">
            <v>050S40425185</v>
          </cell>
          <cell r="E397" t="str">
            <v>CL 70D SUR 18R 29</v>
          </cell>
          <cell r="F397" t="str">
            <v>SIN DIRECCION ANTERIOR</v>
          </cell>
          <cell r="G397">
            <v>2558046012</v>
          </cell>
          <cell r="H397" t="str">
            <v>C</v>
          </cell>
          <cell r="I397">
            <v>79250421</v>
          </cell>
          <cell r="J397" t="str">
            <v>ALFONSO GARCIA GARAVITO</v>
          </cell>
          <cell r="K397" t="str">
            <v>CIUDAD BOLIVAR - CABLE</v>
          </cell>
          <cell r="L397" t="str">
            <v>CABLE</v>
          </cell>
          <cell r="M397" t="str">
            <v>CIUDAD BOLIVAR</v>
          </cell>
          <cell r="N397" t="str">
            <v>LUCERO</v>
          </cell>
          <cell r="O397" t="str">
            <v>VILLAS EL DIAMANTE</v>
          </cell>
          <cell r="P397" t="str">
            <v>VILLAS EL DIAMANTE</v>
          </cell>
          <cell r="Q397" t="str">
            <v>No Propiedad Horizontal</v>
          </cell>
          <cell r="R397" t="str">
            <v>6-may.-2019</v>
          </cell>
          <cell r="S397" t="str">
            <v>ALFONSO GARCIA GARAVITO</v>
          </cell>
          <cell r="T397" t="str">
            <v>3224295891-3506762662</v>
          </cell>
          <cell r="U397" t="str">
            <v>SI</v>
          </cell>
          <cell r="V397">
            <v>0</v>
          </cell>
        </row>
        <row r="398">
          <cell r="A398" t="str">
            <v>AAA0225XYUZ</v>
          </cell>
          <cell r="B398" t="str">
            <v>MVCB_5406</v>
          </cell>
          <cell r="C398" t="str">
            <v>AAA0225XYUZ</v>
          </cell>
          <cell r="D398" t="str">
            <v>050S40455113</v>
          </cell>
          <cell r="E398" t="str">
            <v>CL 70D SUR 18R 42</v>
          </cell>
          <cell r="F398" t="str">
            <v>SIN DIRECCION ANTERIOR</v>
          </cell>
          <cell r="G398">
            <v>2558045005</v>
          </cell>
          <cell r="H398" t="str">
            <v>C</v>
          </cell>
          <cell r="I398">
            <v>80064692</v>
          </cell>
          <cell r="J398" t="str">
            <v>CARLOS ALBERTO VALENCIA MARTINEZ</v>
          </cell>
          <cell r="K398" t="str">
            <v>CIUDAD BOLIVAR - CABLE</v>
          </cell>
          <cell r="L398" t="str">
            <v>CABLE</v>
          </cell>
          <cell r="M398" t="str">
            <v>CIUDAD BOLIVAR</v>
          </cell>
          <cell r="N398" t="str">
            <v>LUCERO</v>
          </cell>
          <cell r="O398" t="str">
            <v>VILLAS EL DIAMANTE</v>
          </cell>
          <cell r="P398" t="str">
            <v>VILLAS EL DIAMANTE</v>
          </cell>
          <cell r="Q398" t="str">
            <v>No Propiedad Horizontal</v>
          </cell>
          <cell r="R398" t="str">
            <v>6-may.-2019</v>
          </cell>
          <cell r="S398" t="str">
            <v>CARLOS ALBERTO VALENCIA MARTINEZ</v>
          </cell>
          <cell r="T398" t="str">
            <v>3229003246-3212902305</v>
          </cell>
          <cell r="U398" t="str">
            <v>SI</v>
          </cell>
          <cell r="V398">
            <v>0</v>
          </cell>
        </row>
        <row r="399">
          <cell r="A399" t="str">
            <v>AAA0027ZRCN</v>
          </cell>
          <cell r="B399" t="str">
            <v>MVCB_5407</v>
          </cell>
          <cell r="C399" t="str">
            <v>AAA0027ZRCN</v>
          </cell>
          <cell r="D399" t="str">
            <v>050S40244825</v>
          </cell>
          <cell r="E399" t="str">
            <v>CL 70D SUR 18R 48</v>
          </cell>
          <cell r="F399" t="str">
            <v>CL 71N BIS SUR 19C 48</v>
          </cell>
          <cell r="G399">
            <v>2558045006</v>
          </cell>
          <cell r="H399" t="str">
            <v>C</v>
          </cell>
          <cell r="I399">
            <v>51880002</v>
          </cell>
          <cell r="J399" t="str">
            <v>BLANCA DORIS GUTIERREZ PRIETO</v>
          </cell>
          <cell r="K399" t="str">
            <v>CIUDAD BOLIVAR - CABLE</v>
          </cell>
          <cell r="L399" t="str">
            <v>CABLE</v>
          </cell>
          <cell r="M399" t="str">
            <v>CIUDAD BOLIVAR</v>
          </cell>
          <cell r="N399" t="str">
            <v>LUCERO</v>
          </cell>
          <cell r="O399" t="str">
            <v>VILLAS EL DIAMANTE</v>
          </cell>
          <cell r="P399" t="str">
            <v>VILLAS EL DIAMANTE</v>
          </cell>
          <cell r="Q399" t="str">
            <v>No Propiedad Horizontal</v>
          </cell>
          <cell r="R399" t="str">
            <v>6-may.-2019</v>
          </cell>
          <cell r="S399" t="str">
            <v>BLANCA DORIS GUTIERREZ PRIETO</v>
          </cell>
          <cell r="T399" t="str">
            <v>7920496-3017963918</v>
          </cell>
          <cell r="U399" t="str">
            <v>SI</v>
          </cell>
          <cell r="V399" t="str">
            <v>Realizo enchape cocina y alcoba</v>
          </cell>
        </row>
        <row r="400">
          <cell r="A400" t="str">
            <v>AAA0027ZSOE</v>
          </cell>
          <cell r="B400" t="str">
            <v>MVCB_5448</v>
          </cell>
          <cell r="C400" t="str">
            <v>AAA0027ZSOE</v>
          </cell>
          <cell r="D400" t="str">
            <v>050S40261728</v>
          </cell>
          <cell r="E400" t="str">
            <v>CL 70D SUR 19A 13</v>
          </cell>
          <cell r="F400" t="str">
            <v>CL 70D SUR 19A 12</v>
          </cell>
          <cell r="G400">
            <v>2558048004</v>
          </cell>
          <cell r="H400" t="str">
            <v>C</v>
          </cell>
          <cell r="I400">
            <v>38095114</v>
          </cell>
          <cell r="J400" t="str">
            <v>FANNY GARZON VIUDA DE SUAREZ</v>
          </cell>
          <cell r="K400" t="str">
            <v>CIUDAD BOLIVAR - CABLE</v>
          </cell>
          <cell r="L400" t="str">
            <v>CABLE</v>
          </cell>
          <cell r="M400" t="str">
            <v>CIUDAD BOLIVAR</v>
          </cell>
          <cell r="N400" t="str">
            <v>LUCERO</v>
          </cell>
          <cell r="O400" t="str">
            <v>VILLAS EL DIAMANTE</v>
          </cell>
          <cell r="P400" t="str">
            <v>VILLAS EL DIAMANTE</v>
          </cell>
          <cell r="Q400" t="str">
            <v>No Propiedad Horizontal</v>
          </cell>
          <cell r="R400" t="str">
            <v>6-may.-2019</v>
          </cell>
          <cell r="S400" t="str">
            <v>FANNY GARZON VDA DE SUAREZ</v>
          </cell>
          <cell r="T400" t="str">
            <v>3115207217-3223776456-3208136590</v>
          </cell>
          <cell r="U400" t="str">
            <v>SI</v>
          </cell>
          <cell r="V400">
            <v>0</v>
          </cell>
        </row>
        <row r="401">
          <cell r="A401" t="str">
            <v>AAA0027ZWNN</v>
          </cell>
          <cell r="B401" t="str">
            <v>MVCB_5421</v>
          </cell>
          <cell r="C401" t="str">
            <v>AAA0027ZWNN</v>
          </cell>
          <cell r="D401" t="str">
            <v>050S40232760</v>
          </cell>
          <cell r="E401" t="str">
            <v>CL 70D SUR 19A 16</v>
          </cell>
          <cell r="F401" t="str">
            <v>CL 71M S 19D 66</v>
          </cell>
          <cell r="G401">
            <v>2558045021</v>
          </cell>
          <cell r="H401" t="str">
            <v>C</v>
          </cell>
          <cell r="I401">
            <v>1109491622</v>
          </cell>
          <cell r="J401" t="str">
            <v>VICTOR JULIO TAPIERO ESQUIVEL</v>
          </cell>
          <cell r="K401" t="str">
            <v>CIUDAD BOLIVAR - CABLE</v>
          </cell>
          <cell r="L401" t="str">
            <v>CABLE</v>
          </cell>
          <cell r="M401" t="str">
            <v>CIUDAD BOLIVAR</v>
          </cell>
          <cell r="N401" t="str">
            <v>LUCERO</v>
          </cell>
          <cell r="O401" t="str">
            <v>VILLAS EL DIAMANTE</v>
          </cell>
          <cell r="P401" t="str">
            <v>VILLAS EL DIAMANTE</v>
          </cell>
          <cell r="Q401" t="str">
            <v>No Propiedad Horizontal</v>
          </cell>
          <cell r="R401" t="str">
            <v>6-may.-2019</v>
          </cell>
          <cell r="S401" t="str">
            <v>VICTOR JULIO TAPIERO ESQUIVEL</v>
          </cell>
          <cell r="T401" t="str">
            <v>3142772183-3133475507</v>
          </cell>
          <cell r="U401" t="str">
            <v>SI</v>
          </cell>
          <cell r="V401" t="str">
            <v>Fallecio el Titular</v>
          </cell>
        </row>
        <row r="402">
          <cell r="A402" t="str">
            <v>AAA0187JHSK</v>
          </cell>
          <cell r="B402" t="str">
            <v>MVCB_5435</v>
          </cell>
          <cell r="C402" t="str">
            <v>AAA0187JHSK</v>
          </cell>
          <cell r="D402" t="str">
            <v>050S40456458</v>
          </cell>
          <cell r="E402" t="str">
            <v>CL 70F SUR 18R 04</v>
          </cell>
          <cell r="F402" t="str">
            <v>SIN DIRECCION ANTERIOR</v>
          </cell>
          <cell r="G402">
            <v>2558046013</v>
          </cell>
          <cell r="H402" t="str">
            <v>C</v>
          </cell>
          <cell r="I402">
            <v>80128653</v>
          </cell>
          <cell r="J402" t="str">
            <v>LUIS HUMBERTO ROCHA GONZALEZ</v>
          </cell>
          <cell r="K402" t="str">
            <v>CIUDAD BOLIVAR - CABLE</v>
          </cell>
          <cell r="L402" t="str">
            <v>CABLE</v>
          </cell>
          <cell r="M402" t="str">
            <v>CIUDAD BOLIVAR</v>
          </cell>
          <cell r="N402" t="str">
            <v>LUCERO</v>
          </cell>
          <cell r="O402" t="str">
            <v>VILLAS EL DIAMANTE</v>
          </cell>
          <cell r="P402" t="str">
            <v>VILLAS EL DIAMANTE</v>
          </cell>
          <cell r="Q402" t="str">
            <v>No Propiedad Horizontal</v>
          </cell>
          <cell r="R402" t="str">
            <v>6-may.-2019</v>
          </cell>
          <cell r="S402" t="str">
            <v>FLOR ELISA ORTIZ FORERO</v>
          </cell>
          <cell r="T402" t="str">
            <v>322 738 8566 - 304 607 8216- 764 3993</v>
          </cell>
          <cell r="U402" t="str">
            <v>SI</v>
          </cell>
          <cell r="V402">
            <v>0</v>
          </cell>
        </row>
        <row r="403">
          <cell r="A403" t="str">
            <v>AAA0177OUPA</v>
          </cell>
          <cell r="B403" t="str">
            <v>MVCB_5445</v>
          </cell>
          <cell r="C403" t="str">
            <v>AAA0177OUPA</v>
          </cell>
          <cell r="D403" t="str">
            <v>050S40415531</v>
          </cell>
          <cell r="E403" t="str">
            <v>CL 70F SUR 19A 06</v>
          </cell>
          <cell r="F403" t="str">
            <v>SIN DIRECCION ANTERIOR</v>
          </cell>
          <cell r="G403">
            <v>2558048001</v>
          </cell>
          <cell r="H403" t="str">
            <v>C</v>
          </cell>
          <cell r="I403">
            <v>212911</v>
          </cell>
          <cell r="J403" t="str">
            <v>AVELINO DELGADO</v>
          </cell>
          <cell r="K403" t="str">
            <v>CIUDAD BOLIVAR - CABLE</v>
          </cell>
          <cell r="L403" t="str">
            <v>CABLE</v>
          </cell>
          <cell r="M403" t="str">
            <v>CIUDAD BOLIVAR</v>
          </cell>
          <cell r="N403" t="str">
            <v>LUCERO</v>
          </cell>
          <cell r="O403" t="str">
            <v>VILLAS EL DIAMANTE</v>
          </cell>
          <cell r="P403" t="str">
            <v>VILLAS EL DIAMANTE</v>
          </cell>
          <cell r="Q403" t="str">
            <v>No Propiedad Horizontal</v>
          </cell>
          <cell r="R403" t="str">
            <v>6-may.-2019</v>
          </cell>
          <cell r="S403" t="str">
            <v>AVELINO DELGADO</v>
          </cell>
          <cell r="T403" t="str">
            <v>3022575644-7920418</v>
          </cell>
          <cell r="U403" t="str">
            <v>NO</v>
          </cell>
          <cell r="V403" t="str">
            <v>Tiene todos los arreglos y prefiere dejarlo a alguien que realmente necesite</v>
          </cell>
        </row>
        <row r="404">
          <cell r="A404" t="str">
            <v>AAA0027ZUFT</v>
          </cell>
          <cell r="B404" t="str">
            <v>MVCB_5497</v>
          </cell>
          <cell r="C404" t="str">
            <v>AAA0027ZUFT</v>
          </cell>
          <cell r="D404" t="str">
            <v>050S00000000</v>
          </cell>
          <cell r="E404" t="str">
            <v>CL 70F SUR 19G 18 MJ</v>
          </cell>
          <cell r="F404" t="str">
            <v>CL 72 S 19G 18</v>
          </cell>
          <cell r="G404">
            <v>2558051002</v>
          </cell>
          <cell r="H404" t="str">
            <v>C</v>
          </cell>
          <cell r="I404">
            <v>52854620</v>
          </cell>
          <cell r="J404" t="str">
            <v>KELLY JHOANA CABEZAS REINOSO</v>
          </cell>
          <cell r="K404" t="str">
            <v>CIUDAD BOLIVAR - CABLE</v>
          </cell>
          <cell r="L404" t="str">
            <v>CABLE</v>
          </cell>
          <cell r="M404" t="str">
            <v>CIUDAD BOLIVAR</v>
          </cell>
          <cell r="N404" t="str">
            <v>LUCERO</v>
          </cell>
          <cell r="O404" t="str">
            <v>VILLAS EL DIAMANTE</v>
          </cell>
          <cell r="P404" t="str">
            <v>VILLAS EL DIAMANTE</v>
          </cell>
          <cell r="Q404" t="str">
            <v>No Propiedad Horizontal</v>
          </cell>
          <cell r="R404" t="str">
            <v>8-ago.-2019</v>
          </cell>
          <cell r="S404" t="str">
            <v>KENLY JOHANNA CABEZAS REINOSO</v>
          </cell>
          <cell r="T404" t="str">
            <v>3208927366-3134736349</v>
          </cell>
          <cell r="U404" t="str">
            <v>SI</v>
          </cell>
          <cell r="V404">
            <v>0</v>
          </cell>
        </row>
        <row r="405">
          <cell r="A405" t="str">
            <v>AAA0027ZCLW</v>
          </cell>
          <cell r="B405" t="str">
            <v>MVCB_5103</v>
          </cell>
          <cell r="C405" t="str">
            <v>AAA0027ZCLW</v>
          </cell>
          <cell r="D405" t="str">
            <v>050S00000000</v>
          </cell>
          <cell r="E405" t="str">
            <v>DG 69L BIS SUR 18P 43 MJ</v>
          </cell>
          <cell r="F405" t="str">
            <v>CL 71 S 19B 45</v>
          </cell>
          <cell r="G405">
            <v>2558016006</v>
          </cell>
          <cell r="H405" t="str">
            <v>C</v>
          </cell>
          <cell r="I405">
            <v>3179421</v>
          </cell>
          <cell r="J405" t="str">
            <v>LAUREANO RODRIGUEZ VASQUEZ</v>
          </cell>
          <cell r="K405" t="str">
            <v>CIUDAD BOLIVAR - CABLE</v>
          </cell>
          <cell r="L405" t="str">
            <v>CABLE</v>
          </cell>
          <cell r="M405" t="str">
            <v>CIUDAD BOLIVAR</v>
          </cell>
          <cell r="N405" t="str">
            <v>LUCERO</v>
          </cell>
          <cell r="O405" t="str">
            <v>VILLAS EL DIAMANTE</v>
          </cell>
          <cell r="P405" t="str">
            <v>VILLAS EL DIAMANTE</v>
          </cell>
          <cell r="Q405" t="str">
            <v>No Propiedad Horizontal</v>
          </cell>
          <cell r="R405" t="str">
            <v>16-ago.-2019</v>
          </cell>
          <cell r="S405" t="str">
            <v>LAUREANO RODRIGUEZ VASQUEZ</v>
          </cell>
          <cell r="T405">
            <v>3125466784</v>
          </cell>
          <cell r="U405" t="str">
            <v>SI</v>
          </cell>
          <cell r="V405">
            <v>0</v>
          </cell>
        </row>
        <row r="406">
          <cell r="A406" t="str">
            <v>AAA0027ZBUH</v>
          </cell>
          <cell r="B406" t="str">
            <v>MVCB_5086</v>
          </cell>
          <cell r="C406" t="str">
            <v>AAA0027ZBUH</v>
          </cell>
          <cell r="D406" t="str">
            <v>050S00000000</v>
          </cell>
          <cell r="E406" t="str">
            <v>DG 69L BIS SUR 18P 64 MJ</v>
          </cell>
          <cell r="F406" t="str">
            <v>CL 71 S 19B 64</v>
          </cell>
          <cell r="G406">
            <v>2558014014</v>
          </cell>
          <cell r="H406" t="str">
            <v>C</v>
          </cell>
          <cell r="I406">
            <v>11301867</v>
          </cell>
          <cell r="J406" t="str">
            <v>GERMAN CASTRO HERNANDEZ</v>
          </cell>
          <cell r="K406" t="str">
            <v>CIUDAD BOLIVAR - CABLE</v>
          </cell>
          <cell r="L406" t="str">
            <v>CABLE</v>
          </cell>
          <cell r="M406" t="str">
            <v>CIUDAD BOLIVAR</v>
          </cell>
          <cell r="N406" t="str">
            <v>LUCERO</v>
          </cell>
          <cell r="O406" t="str">
            <v>VILLAS EL DIAMANTE</v>
          </cell>
          <cell r="P406" t="str">
            <v>VILLAS EL DIAMANTE</v>
          </cell>
          <cell r="Q406" t="str">
            <v>No Propiedad Horizontal</v>
          </cell>
          <cell r="R406" t="str">
            <v>6-may.-2019</v>
          </cell>
          <cell r="S406" t="str">
            <v>GERMAN CASTRO HERNANDEZ</v>
          </cell>
          <cell r="T406">
            <v>3214438695</v>
          </cell>
          <cell r="U406" t="str">
            <v>SI</v>
          </cell>
          <cell r="V406">
            <v>0</v>
          </cell>
        </row>
        <row r="407">
          <cell r="A407" t="str">
            <v>AAA0027ZKRU</v>
          </cell>
          <cell r="B407" t="str">
            <v>MVCB_5262</v>
          </cell>
          <cell r="C407" t="str">
            <v>AAA0027ZKRU</v>
          </cell>
          <cell r="D407" t="str">
            <v>050S00000000</v>
          </cell>
          <cell r="E407" t="str">
            <v>DG 69Q BIS SUR 18N 24 MJ</v>
          </cell>
          <cell r="F407" t="str">
            <v>DG 71F S 19 24</v>
          </cell>
          <cell r="G407">
            <v>2558031003</v>
          </cell>
          <cell r="H407" t="str">
            <v>C</v>
          </cell>
          <cell r="I407">
            <v>52361925</v>
          </cell>
          <cell r="J407" t="str">
            <v>DORIS ELISABEL ROA MEDINA</v>
          </cell>
          <cell r="K407" t="str">
            <v>CIUDAD BOLIVAR - CABLE</v>
          </cell>
          <cell r="L407" t="str">
            <v>CABLE</v>
          </cell>
          <cell r="M407" t="str">
            <v>CIUDAD BOLIVAR</v>
          </cell>
          <cell r="N407" t="str">
            <v>LUCERO</v>
          </cell>
          <cell r="O407" t="str">
            <v>VILLAS EL DIAMANTE</v>
          </cell>
          <cell r="P407" t="str">
            <v>VILLAS EL DIAMANTE</v>
          </cell>
          <cell r="Q407" t="str">
            <v>No Propiedad Horizontal</v>
          </cell>
          <cell r="R407" t="str">
            <v>6-may.-2019</v>
          </cell>
          <cell r="S407" t="str">
            <v>OSCAR EDUARDO VILLARRAGA ROSALES</v>
          </cell>
          <cell r="T407" t="str">
            <v>3229150501-3107781398</v>
          </cell>
          <cell r="U407" t="str">
            <v>SI</v>
          </cell>
          <cell r="V407" t="str">
            <v>Dg 69 Q Bis B 18 N 24</v>
          </cell>
        </row>
        <row r="408">
          <cell r="A408" t="str">
            <v>AAA0027ZKSK</v>
          </cell>
          <cell r="B408" t="str">
            <v>MVCB_5263</v>
          </cell>
          <cell r="C408" t="str">
            <v>AAA0027ZKSK</v>
          </cell>
          <cell r="D408" t="str">
            <v>050S00000000</v>
          </cell>
          <cell r="E408" t="str">
            <v>DG 69Q BIS SUR 18N 30 MJ</v>
          </cell>
          <cell r="F408" t="str">
            <v>DG 71F S 19 30</v>
          </cell>
          <cell r="G408">
            <v>2558031004</v>
          </cell>
          <cell r="H408" t="str">
            <v>C</v>
          </cell>
          <cell r="I408">
            <v>39613839</v>
          </cell>
          <cell r="J408" t="str">
            <v>SUSANA ROJAS</v>
          </cell>
          <cell r="K408" t="str">
            <v>CIUDAD BOLIVAR - CABLE</v>
          </cell>
          <cell r="L408" t="str">
            <v>CABLE</v>
          </cell>
          <cell r="M408" t="str">
            <v>CIUDAD BOLIVAR</v>
          </cell>
          <cell r="N408" t="str">
            <v>LUCERO</v>
          </cell>
          <cell r="O408" t="str">
            <v>VILLAS EL DIAMANTE</v>
          </cell>
          <cell r="P408" t="str">
            <v>VILLAS EL DIAMANTE</v>
          </cell>
          <cell r="Q408" t="str">
            <v>No Propiedad Horizontal</v>
          </cell>
          <cell r="R408" t="str">
            <v>6-may.-2019</v>
          </cell>
          <cell r="S408" t="str">
            <v>SUSANA ROJAS</v>
          </cell>
          <cell r="T408" t="str">
            <v>3204845875-4495211</v>
          </cell>
          <cell r="U408" t="str">
            <v>SI</v>
          </cell>
          <cell r="V408">
            <v>0</v>
          </cell>
        </row>
        <row r="409">
          <cell r="A409" t="str">
            <v>AAA0027ZKKL</v>
          </cell>
          <cell r="B409" t="str">
            <v>MVCB_5256</v>
          </cell>
          <cell r="C409" t="str">
            <v>AAA0027ZKKL</v>
          </cell>
          <cell r="D409" t="str">
            <v>050S40128891</v>
          </cell>
          <cell r="E409" t="str">
            <v>DG 69Q BIS SUR 18N 45</v>
          </cell>
          <cell r="F409" t="str">
            <v>DG 71F S 19A 21</v>
          </cell>
          <cell r="G409">
            <v>2558030011</v>
          </cell>
          <cell r="H409" t="str">
            <v>C</v>
          </cell>
          <cell r="I409">
            <v>41652659</v>
          </cell>
          <cell r="J409" t="str">
            <v>RAQUEL ROSALES ROJAS</v>
          </cell>
          <cell r="K409" t="str">
            <v>CIUDAD BOLIVAR - CABLE</v>
          </cell>
          <cell r="L409" t="str">
            <v>CABLE</v>
          </cell>
          <cell r="M409" t="str">
            <v>CIUDAD BOLIVAR</v>
          </cell>
          <cell r="N409" t="str">
            <v>LUCERO</v>
          </cell>
          <cell r="O409" t="str">
            <v>VILLAS EL DIAMANTE</v>
          </cell>
          <cell r="P409" t="str">
            <v>VILLAS EL DIAMANTE</v>
          </cell>
          <cell r="Q409" t="str">
            <v>No Propiedad Horizontal</v>
          </cell>
          <cell r="R409" t="str">
            <v>6-may.-2019</v>
          </cell>
          <cell r="S409" t="str">
            <v>RAQUEL ROSALES ROJAS</v>
          </cell>
          <cell r="T409" t="str">
            <v>7723488-3229150501</v>
          </cell>
          <cell r="U409" t="str">
            <v>SI</v>
          </cell>
          <cell r="V409">
            <v>0</v>
          </cell>
        </row>
        <row r="410">
          <cell r="A410" t="str">
            <v>AAA0020PXWF</v>
          </cell>
          <cell r="B410" t="str">
            <v>MVCB_5201</v>
          </cell>
          <cell r="C410" t="str">
            <v>AAA0020PXWF</v>
          </cell>
          <cell r="D410" t="str">
            <v>050S00945224</v>
          </cell>
          <cell r="E410" t="str">
            <v>DG 69Q BIS SUR 18N 48</v>
          </cell>
          <cell r="F410" t="str">
            <v>LT 5 MZ 14 PT MADRID</v>
          </cell>
          <cell r="G410">
            <v>2558026002</v>
          </cell>
          <cell r="H410" t="str">
            <v>C</v>
          </cell>
          <cell r="I410">
            <v>79668992</v>
          </cell>
          <cell r="J410" t="str">
            <v>EDGAR YESID QUINTERO TRUJILLO</v>
          </cell>
          <cell r="K410" t="str">
            <v>CIUDAD BOLIVAR - CABLE</v>
          </cell>
          <cell r="L410" t="str">
            <v>CABLE</v>
          </cell>
          <cell r="M410" t="str">
            <v>CIUDAD BOLIVAR</v>
          </cell>
          <cell r="N410" t="str">
            <v>LUCERO</v>
          </cell>
          <cell r="O410" t="str">
            <v>VILLAS EL DIAMANTE</v>
          </cell>
          <cell r="P410" t="str">
            <v>VILLAS EL DIAMANTE</v>
          </cell>
          <cell r="Q410" t="str">
            <v>No Propiedad Horizontal</v>
          </cell>
          <cell r="R410" t="str">
            <v>6-may.-2019</v>
          </cell>
          <cell r="S410" t="str">
            <v>EDGAR YESID QUINTERO TRUJILLO</v>
          </cell>
          <cell r="T410">
            <v>3112175418</v>
          </cell>
          <cell r="U410" t="str">
            <v>SI</v>
          </cell>
          <cell r="V410" t="str">
            <v>Direccion nueva Cll 69Q Bis B Sur 18N 48</v>
          </cell>
          <cell r="W410" t="str">
            <v>SANDRA PATRICIA SALGUERO CELIS - Administador de Empresas</v>
          </cell>
        </row>
        <row r="411">
          <cell r="A411" t="str">
            <v>AAA0027ZKHY</v>
          </cell>
          <cell r="B411" t="str">
            <v>MVCB_5254</v>
          </cell>
          <cell r="C411" t="str">
            <v>AAA0027ZKHY</v>
          </cell>
          <cell r="D411" t="str">
            <v>050S40178419</v>
          </cell>
          <cell r="E411" t="str">
            <v>DG 69Q BIS SUR 18N 51</v>
          </cell>
          <cell r="F411" t="str">
            <v>DG 71F S 19A 31</v>
          </cell>
          <cell r="G411">
            <v>2558030009</v>
          </cell>
          <cell r="H411" t="str">
            <v>C</v>
          </cell>
          <cell r="I411">
            <v>1030000000</v>
          </cell>
          <cell r="J411" t="str">
            <v>JENNIFER JOHANNA CHAVARRO BAQUERO</v>
          </cell>
          <cell r="K411" t="str">
            <v>CIUDAD BOLIVAR - CABLE</v>
          </cell>
          <cell r="L411" t="str">
            <v>CABLE</v>
          </cell>
          <cell r="M411" t="str">
            <v>CIUDAD BOLIVAR</v>
          </cell>
          <cell r="N411" t="str">
            <v>LUCERO</v>
          </cell>
          <cell r="O411" t="str">
            <v>VILLAS EL DIAMANTE</v>
          </cell>
          <cell r="P411" t="str">
            <v>VILLAS EL DIAMANTE</v>
          </cell>
          <cell r="Q411" t="str">
            <v>No Propiedad Horizontal</v>
          </cell>
          <cell r="R411" t="str">
            <v>6-may.-2019</v>
          </cell>
          <cell r="S411" t="str">
            <v>JENNIFFER JOHANNA CHAVARRO BAQUERO</v>
          </cell>
          <cell r="T411" t="str">
            <v>3133013693-7187132-3222444160</v>
          </cell>
          <cell r="U411" t="str">
            <v>SI</v>
          </cell>
          <cell r="V411" t="str">
            <v>Direccion nueva Cll 69Q Bis B Sur 18N 51</v>
          </cell>
        </row>
        <row r="412">
          <cell r="A412" t="str">
            <v>AAA0027ZHFZ</v>
          </cell>
          <cell r="B412" t="str">
            <v>MVCB_5202</v>
          </cell>
          <cell r="C412" t="str">
            <v>AAA0027ZHFZ</v>
          </cell>
          <cell r="D412" t="str">
            <v>050S00895499</v>
          </cell>
          <cell r="E412" t="str">
            <v>DG 69Q BIS SUR 18N 52</v>
          </cell>
          <cell r="F412" t="str">
            <v>DG 71F S 19A 26</v>
          </cell>
          <cell r="G412">
            <v>2558026003</v>
          </cell>
          <cell r="H412" t="str">
            <v>C</v>
          </cell>
          <cell r="I412">
            <v>39767476</v>
          </cell>
          <cell r="J412" t="str">
            <v>MARIA TERESA CHAVARRO PARRA</v>
          </cell>
          <cell r="K412" t="str">
            <v>CIUDAD BOLIVAR - CABLE</v>
          </cell>
          <cell r="L412" t="str">
            <v>CABLE</v>
          </cell>
          <cell r="M412" t="str">
            <v>CIUDAD BOLIVAR</v>
          </cell>
          <cell r="N412" t="str">
            <v>LUCERO</v>
          </cell>
          <cell r="O412" t="str">
            <v>VILLAS EL DIAMANTE</v>
          </cell>
          <cell r="P412" t="str">
            <v>VILLAS EL DIAMANTE</v>
          </cell>
          <cell r="Q412" t="str">
            <v>No Propiedad Horizontal</v>
          </cell>
          <cell r="R412" t="str">
            <v>6-may.-2019</v>
          </cell>
          <cell r="S412" t="str">
            <v>MARIA TERESA CHAVARRO PARRA</v>
          </cell>
          <cell r="T412" t="str">
            <v>7900171-3107811268</v>
          </cell>
          <cell r="U412" t="str">
            <v>SI</v>
          </cell>
          <cell r="V412" t="str">
            <v>Direccion nueva Cll 69Q Bis B 17N 52 Sur</v>
          </cell>
        </row>
        <row r="413">
          <cell r="A413" t="str">
            <v>AAA0027ZKFT</v>
          </cell>
          <cell r="B413" t="str">
            <v>MVCB_5253</v>
          </cell>
          <cell r="C413" t="str">
            <v>AAA0027ZKFT</v>
          </cell>
          <cell r="D413" t="str">
            <v>050S40418872</v>
          </cell>
          <cell r="E413" t="str">
            <v>DG 69Q BIS SUR 18N 55</v>
          </cell>
          <cell r="F413" t="str">
            <v>DG 71F S 19A 37</v>
          </cell>
          <cell r="G413">
            <v>2558030008</v>
          </cell>
          <cell r="H413" t="str">
            <v>C</v>
          </cell>
          <cell r="I413">
            <v>91360423</v>
          </cell>
          <cell r="J413" t="str">
            <v>GABRIEL ARCANGEL SANTAMARIA</v>
          </cell>
          <cell r="K413" t="str">
            <v>CIUDAD BOLIVAR - CABLE</v>
          </cell>
          <cell r="L413" t="str">
            <v>CABLE</v>
          </cell>
          <cell r="M413" t="str">
            <v>CIUDAD BOLIVAR</v>
          </cell>
          <cell r="N413" t="str">
            <v>LUCERO</v>
          </cell>
          <cell r="O413" t="str">
            <v>VILLAS EL DIAMANTE</v>
          </cell>
          <cell r="P413" t="str">
            <v>VILLAS EL DIAMANTE</v>
          </cell>
          <cell r="Q413" t="str">
            <v>No Propiedad Horizontal</v>
          </cell>
          <cell r="R413" t="str">
            <v>13-jun.-2019</v>
          </cell>
          <cell r="S413" t="str">
            <v>GREGORIA PARRA ARIAS</v>
          </cell>
          <cell r="T413" t="str">
            <v>7920770-3202183699</v>
          </cell>
          <cell r="U413" t="str">
            <v>SI</v>
          </cell>
          <cell r="V413" t="str">
            <v>Se encuentran en pruebas de covid por falllecimiento del esposo.</v>
          </cell>
        </row>
        <row r="414">
          <cell r="A414" t="str">
            <v>AAA0027ZHJZ</v>
          </cell>
          <cell r="B414" t="str">
            <v>MVCB_5204</v>
          </cell>
          <cell r="C414" t="str">
            <v>AAA0027ZHJZ</v>
          </cell>
          <cell r="D414" t="str">
            <v>050S40131645</v>
          </cell>
          <cell r="E414" t="str">
            <v>DG 69Q BIS SUR 18N 60</v>
          </cell>
          <cell r="F414" t="str">
            <v>DG 71F S 19A 38</v>
          </cell>
          <cell r="G414">
            <v>2558026005</v>
          </cell>
          <cell r="H414" t="str">
            <v>C</v>
          </cell>
          <cell r="I414">
            <v>21118276</v>
          </cell>
          <cell r="J414" t="str">
            <v>MERCEDES ALBINO RODRIGUEZ</v>
          </cell>
          <cell r="K414" t="str">
            <v>CIUDAD BOLIVAR - CABLE</v>
          </cell>
          <cell r="L414" t="str">
            <v>CABLE</v>
          </cell>
          <cell r="M414" t="str">
            <v>CIUDAD BOLIVAR</v>
          </cell>
          <cell r="N414" t="str">
            <v>LUCERO</v>
          </cell>
          <cell r="O414" t="str">
            <v>VILLAS EL DIAMANTE</v>
          </cell>
          <cell r="P414" t="str">
            <v>VILLAS EL DIAMANTE</v>
          </cell>
          <cell r="Q414" t="str">
            <v>No Propiedad Horizontal</v>
          </cell>
          <cell r="R414" t="str">
            <v>6-may.-2019</v>
          </cell>
          <cell r="S414" t="str">
            <v>MERCEDES ALBINO RODRIGUEZ</v>
          </cell>
          <cell r="T414" t="str">
            <v>3124830031-3133172256</v>
          </cell>
          <cell r="U414" t="str">
            <v>SI</v>
          </cell>
          <cell r="V414" t="str">
            <v>Realizaron enchape segundo piso una parte. Fallecio un hijo.</v>
          </cell>
        </row>
        <row r="415">
          <cell r="A415" t="str">
            <v>AAA0027ZFUH</v>
          </cell>
          <cell r="B415" t="str">
            <v>MVCB_5192</v>
          </cell>
          <cell r="C415" t="str">
            <v>AAA0027ZFUH</v>
          </cell>
          <cell r="D415" t="str">
            <v>050S00000000</v>
          </cell>
          <cell r="E415" t="str">
            <v>DG 69Q SUR 18N 36 MJ</v>
          </cell>
          <cell r="F415" t="str">
            <v>DG 71D S 19 36</v>
          </cell>
          <cell r="G415">
            <v>2558025004</v>
          </cell>
          <cell r="H415" t="str">
            <v>C</v>
          </cell>
          <cell r="I415">
            <v>2840105</v>
          </cell>
          <cell r="J415" t="str">
            <v>EVELIO BELTRAN LOPEZ</v>
          </cell>
          <cell r="K415" t="str">
            <v>CIUDAD BOLIVAR - CABLE</v>
          </cell>
          <cell r="L415" t="str">
            <v>CABLE</v>
          </cell>
          <cell r="M415" t="str">
            <v>CIUDAD BOLIVAR</v>
          </cell>
          <cell r="N415" t="str">
            <v>LUCERO</v>
          </cell>
          <cell r="O415" t="str">
            <v>VILLAS EL DIAMANTE</v>
          </cell>
          <cell r="P415" t="str">
            <v>VILLAS EL DIAMANTE</v>
          </cell>
          <cell r="Q415" t="str">
            <v>No Propiedad Horizontal</v>
          </cell>
          <cell r="R415" t="str">
            <v>8-ago.-2019</v>
          </cell>
          <cell r="S415" t="str">
            <v>ROSALINA BUSTOS</v>
          </cell>
          <cell r="T415">
            <v>6558562</v>
          </cell>
          <cell r="U415" t="str">
            <v>SI</v>
          </cell>
          <cell r="V415">
            <v>0</v>
          </cell>
        </row>
        <row r="416">
          <cell r="A416" t="str">
            <v>AAA0027ZKZM</v>
          </cell>
          <cell r="B416" t="str">
            <v>MVCB_5270</v>
          </cell>
          <cell r="C416" t="str">
            <v>AAA0027ZKZM</v>
          </cell>
          <cell r="D416" t="str">
            <v>050S00000000</v>
          </cell>
          <cell r="E416" t="str">
            <v>DG 69Q SUR 18N 43 MJ</v>
          </cell>
          <cell r="F416" t="str">
            <v>DG 71D S 19 43</v>
          </cell>
          <cell r="G416">
            <v>2558031011</v>
          </cell>
          <cell r="H416" t="str">
            <v>C</v>
          </cell>
          <cell r="I416">
            <v>80263570</v>
          </cell>
          <cell r="J416" t="str">
            <v>JOSE GILBERTO LEMUS BERNAL</v>
          </cell>
          <cell r="K416" t="str">
            <v>CIUDAD BOLIVAR - CABLE</v>
          </cell>
          <cell r="L416" t="str">
            <v>CABLE</v>
          </cell>
          <cell r="M416" t="str">
            <v>CIUDAD BOLIVAR</v>
          </cell>
          <cell r="N416" t="str">
            <v>LUCERO</v>
          </cell>
          <cell r="O416" t="str">
            <v>VILLAS EL DIAMANTE</v>
          </cell>
          <cell r="P416" t="str">
            <v>VILLAS EL DIAMANTE</v>
          </cell>
          <cell r="Q416" t="str">
            <v>No Propiedad Horizontal</v>
          </cell>
          <cell r="R416" t="str">
            <v>6-may.-2019</v>
          </cell>
          <cell r="S416" t="str">
            <v>ALEJANDRINA RODRIGUEZ PALACIO</v>
          </cell>
          <cell r="T416" t="str">
            <v>3124990862-3118255545</v>
          </cell>
          <cell r="U416" t="str">
            <v>SI</v>
          </cell>
          <cell r="V416">
            <v>0</v>
          </cell>
        </row>
        <row r="417">
          <cell r="A417" t="str">
            <v>AAA0027ZFWW</v>
          </cell>
          <cell r="B417" t="str">
            <v>MVCB_5193</v>
          </cell>
          <cell r="C417" t="str">
            <v>AAA0027ZFWW</v>
          </cell>
          <cell r="D417" t="str">
            <v>050S40266701</v>
          </cell>
          <cell r="E417" t="str">
            <v>DG 69Q SUR 18N 48</v>
          </cell>
          <cell r="F417" t="str">
            <v>DG 71D S 19 48</v>
          </cell>
          <cell r="G417">
            <v>2558025005</v>
          </cell>
          <cell r="H417" t="str">
            <v>C</v>
          </cell>
          <cell r="I417">
            <v>21066166</v>
          </cell>
          <cell r="J417" t="str">
            <v>MARIA INES CHACON</v>
          </cell>
          <cell r="K417" t="str">
            <v>CIUDAD BOLIVAR - CABLE</v>
          </cell>
          <cell r="L417" t="str">
            <v>CABLE</v>
          </cell>
          <cell r="M417" t="str">
            <v>CIUDAD BOLIVAR</v>
          </cell>
          <cell r="N417" t="str">
            <v>LUCERO</v>
          </cell>
          <cell r="O417" t="str">
            <v>VILLAS EL DIAMANTE</v>
          </cell>
          <cell r="P417" t="str">
            <v>VILLAS EL DIAMANTE</v>
          </cell>
          <cell r="Q417" t="str">
            <v>No Propiedad Horizontal</v>
          </cell>
          <cell r="R417" t="str">
            <v>11-sept.-2019</v>
          </cell>
          <cell r="S417" t="str">
            <v>MARIA INES CHACON</v>
          </cell>
          <cell r="T417" t="str">
            <v>3175777/3142143203</v>
          </cell>
          <cell r="U417" t="str">
            <v>SI</v>
          </cell>
          <cell r="V417" t="str">
            <v>Direccion nueva Dg 69Q Bis Sur 18N 50</v>
          </cell>
        </row>
        <row r="418">
          <cell r="A418" t="str">
            <v>AAA0027ZHOM</v>
          </cell>
          <cell r="B418" t="str">
            <v>MVCB_5211</v>
          </cell>
          <cell r="C418" t="str">
            <v>AAA0027ZHOM</v>
          </cell>
          <cell r="D418" t="str">
            <v>050S40290850</v>
          </cell>
          <cell r="E418" t="str">
            <v>DG 69Q SUR 18N 67</v>
          </cell>
          <cell r="F418" t="str">
            <v>DG 71D S 19A 19</v>
          </cell>
          <cell r="G418">
            <v>2558026011</v>
          </cell>
          <cell r="H418" t="str">
            <v>C</v>
          </cell>
          <cell r="I418">
            <v>51933245</v>
          </cell>
          <cell r="J418" t="str">
            <v>OLGA LUCIA ROJAS CASTANEDA</v>
          </cell>
          <cell r="K418" t="str">
            <v>CIUDAD BOLIVAR - CABLE</v>
          </cell>
          <cell r="L418" t="str">
            <v>CABLE</v>
          </cell>
          <cell r="M418" t="str">
            <v>CIUDAD BOLIVAR</v>
          </cell>
          <cell r="N418" t="str">
            <v>LUCERO</v>
          </cell>
          <cell r="O418" t="str">
            <v>VILLAS EL DIAMANTE</v>
          </cell>
          <cell r="P418" t="str">
            <v>VILLAS EL DIAMANTE</v>
          </cell>
          <cell r="Q418" t="str">
            <v>No Propiedad Horizontal</v>
          </cell>
          <cell r="R418" t="str">
            <v>6-may.-2019</v>
          </cell>
          <cell r="S418" t="str">
            <v>OLGA LUCIA ROJAS CASTAÑEDA</v>
          </cell>
          <cell r="T418" t="str">
            <v>3223241-3504548796</v>
          </cell>
          <cell r="U418" t="str">
            <v>SI</v>
          </cell>
          <cell r="V418">
            <v>0</v>
          </cell>
        </row>
        <row r="419">
          <cell r="A419" t="str">
            <v>AAA0027ZHNX</v>
          </cell>
          <cell r="B419" t="str">
            <v>MVCB_5210</v>
          </cell>
          <cell r="C419" t="str">
            <v>AAA0027ZHNX</v>
          </cell>
          <cell r="D419" t="str">
            <v>050S00000000</v>
          </cell>
          <cell r="E419" t="str">
            <v>DG 69Q SUR 18N 69 MJ</v>
          </cell>
          <cell r="F419" t="str">
            <v>DG 71D S 19A 23</v>
          </cell>
          <cell r="G419">
            <v>2558026010</v>
          </cell>
          <cell r="H419" t="str">
            <v>C</v>
          </cell>
          <cell r="I419">
            <v>17668430</v>
          </cell>
          <cell r="J419" t="str">
            <v>HUMBERTO LADINO HURTADO</v>
          </cell>
          <cell r="K419" t="str">
            <v>CIUDAD BOLIVAR - CABLE</v>
          </cell>
          <cell r="L419" t="str">
            <v>CABLE</v>
          </cell>
          <cell r="M419" t="str">
            <v>CIUDAD BOLIVAR</v>
          </cell>
          <cell r="N419" t="str">
            <v>LUCERO</v>
          </cell>
          <cell r="O419" t="str">
            <v>VILLAS EL DIAMANTE</v>
          </cell>
          <cell r="P419" t="str">
            <v>VILLAS EL DIAMANTE</v>
          </cell>
          <cell r="Q419" t="str">
            <v>No Propiedad Horizontal</v>
          </cell>
          <cell r="R419" t="str">
            <v>6-may.-2019</v>
          </cell>
          <cell r="S419" t="str">
            <v>NANCY DUARTE CALDERON</v>
          </cell>
          <cell r="T419" t="str">
            <v>3123284784- 7329255</v>
          </cell>
          <cell r="U419" t="str">
            <v>SI</v>
          </cell>
          <cell r="V419">
            <v>0</v>
          </cell>
        </row>
        <row r="420">
          <cell r="A420" t="str">
            <v>AAA0027ZXFZ</v>
          </cell>
          <cell r="B420" t="str">
            <v>MVCB_5553</v>
          </cell>
          <cell r="C420" t="str">
            <v>AAA0027ZXFZ</v>
          </cell>
          <cell r="D420" t="str">
            <v>050S40156649</v>
          </cell>
          <cell r="E420" t="str">
            <v>DG 69Q SUR 18N 94</v>
          </cell>
          <cell r="F420" t="str">
            <v>DG 71D S 19A 50</v>
          </cell>
          <cell r="G420">
            <v>2558061006</v>
          </cell>
          <cell r="H420" t="str">
            <v>C</v>
          </cell>
          <cell r="I420">
            <v>28985080</v>
          </cell>
          <cell r="J420" t="str">
            <v>NUBIA PALOMINO OSORIO</v>
          </cell>
          <cell r="K420" t="str">
            <v>CIUDAD BOLIVAR - CABLE</v>
          </cell>
          <cell r="L420" t="str">
            <v>CABLE</v>
          </cell>
          <cell r="M420" t="str">
            <v>CIUDAD BOLIVAR</v>
          </cell>
          <cell r="N420" t="str">
            <v>LUCERO</v>
          </cell>
          <cell r="O420" t="str">
            <v>VILLAS EL DIAMANTE</v>
          </cell>
          <cell r="P420" t="str">
            <v>VILLAS EL DIAMANTE</v>
          </cell>
          <cell r="Q420" t="str">
            <v>No Propiedad Horizontal</v>
          </cell>
          <cell r="R420" t="str">
            <v>6-may.-2019</v>
          </cell>
          <cell r="S420" t="str">
            <v>NUBIA PALOMINO OSORIO</v>
          </cell>
          <cell r="T420" t="str">
            <v>3228269858-3124955183</v>
          </cell>
          <cell r="U420" t="str">
            <v>SI</v>
          </cell>
          <cell r="V420">
            <v>0</v>
          </cell>
        </row>
        <row r="421">
          <cell r="A421" t="str">
            <v>AAA0027ZOCX</v>
          </cell>
          <cell r="B421" t="str">
            <v>MVCB_5343</v>
          </cell>
          <cell r="C421" t="str">
            <v>AAA0027ZOCX</v>
          </cell>
          <cell r="D421" t="str">
            <v>050S40146634</v>
          </cell>
          <cell r="E421" t="str">
            <v>DG 69R SUR 18N 21</v>
          </cell>
          <cell r="F421" t="str">
            <v>DG 71H S 19 17</v>
          </cell>
          <cell r="G421">
            <v>2558038012</v>
          </cell>
          <cell r="H421" t="str">
            <v>C</v>
          </cell>
          <cell r="I421">
            <v>41473257</v>
          </cell>
          <cell r="J421" t="str">
            <v>OTILIA FORERO GARCIA</v>
          </cell>
          <cell r="K421" t="str">
            <v>CIUDAD BOLIVAR - CABLE</v>
          </cell>
          <cell r="L421" t="str">
            <v>CABLE</v>
          </cell>
          <cell r="M421" t="str">
            <v>CIUDAD BOLIVAR</v>
          </cell>
          <cell r="N421" t="str">
            <v>LUCERO</v>
          </cell>
          <cell r="O421" t="str">
            <v>VILLAS EL DIAMANTE</v>
          </cell>
          <cell r="P421" t="str">
            <v>VILLAS EL DIAMANTE</v>
          </cell>
          <cell r="Q421" t="str">
            <v>No Propiedad Horizontal</v>
          </cell>
          <cell r="R421" t="str">
            <v>6-may.-2019</v>
          </cell>
          <cell r="S421" t="str">
            <v>OTILIA FORERO GARCÍA</v>
          </cell>
          <cell r="T421" t="str">
            <v>3005670032-3003118428</v>
          </cell>
          <cell r="U421" t="str">
            <v>SI</v>
          </cell>
          <cell r="V421">
            <v>0</v>
          </cell>
        </row>
        <row r="422">
          <cell r="A422" t="str">
            <v>AAA0027ZLDE</v>
          </cell>
          <cell r="B422" t="str">
            <v>MVCB_5276</v>
          </cell>
          <cell r="C422" t="str">
            <v>AAA0027ZLDE</v>
          </cell>
          <cell r="D422" t="str">
            <v>050S00899041</v>
          </cell>
          <cell r="E422" t="str">
            <v>DG 69R SUR 18N 26</v>
          </cell>
          <cell r="F422" t="str">
            <v>DG 71H S 19 70</v>
          </cell>
          <cell r="G422">
            <v>2558032003</v>
          </cell>
          <cell r="H422" t="str">
            <v>C</v>
          </cell>
          <cell r="I422">
            <v>24872570</v>
          </cell>
          <cell r="J422" t="str">
            <v>MARIA DONELIA OCAMPO ALZATE</v>
          </cell>
          <cell r="K422" t="str">
            <v>CIUDAD BOLIVAR - CABLE</v>
          </cell>
          <cell r="L422" t="str">
            <v>CABLE</v>
          </cell>
          <cell r="M422" t="str">
            <v>CIUDAD BOLIVAR</v>
          </cell>
          <cell r="N422" t="str">
            <v>LUCERO</v>
          </cell>
          <cell r="O422" t="str">
            <v>VILLAS EL DIAMANTE</v>
          </cell>
          <cell r="P422" t="str">
            <v>VILLAS EL DIAMANTE</v>
          </cell>
          <cell r="Q422" t="str">
            <v>No Propiedad Horizontal</v>
          </cell>
          <cell r="R422" t="str">
            <v>6-may.-2019</v>
          </cell>
          <cell r="S422" t="str">
            <v>MARIA DONELIA OCAMPO ALZATE</v>
          </cell>
          <cell r="T422" t="str">
            <v>3204344464-3164984385</v>
          </cell>
          <cell r="U422" t="str">
            <v>SI</v>
          </cell>
          <cell r="V422">
            <v>0</v>
          </cell>
        </row>
        <row r="423">
          <cell r="A423" t="str">
            <v>AAA0027ZNJZ</v>
          </cell>
          <cell r="B423" t="str">
            <v>MVCB_5325</v>
          </cell>
          <cell r="C423" t="str">
            <v>AAA0027ZNJZ</v>
          </cell>
          <cell r="D423" t="str">
            <v>050S40131644</v>
          </cell>
          <cell r="E423" t="str">
            <v>DG 69R SUR 18N 31</v>
          </cell>
          <cell r="F423" t="str">
            <v>DG 71H S 19 31</v>
          </cell>
          <cell r="G423">
            <v>2558036007</v>
          </cell>
          <cell r="H423" t="str">
            <v>C</v>
          </cell>
          <cell r="I423">
            <v>51563581</v>
          </cell>
          <cell r="J423" t="str">
            <v>GILMA TULIA RUIZ</v>
          </cell>
          <cell r="K423" t="str">
            <v>CIUDAD BOLIVAR - CABLE</v>
          </cell>
          <cell r="L423" t="str">
            <v>CABLE</v>
          </cell>
          <cell r="M423" t="str">
            <v>CIUDAD BOLIVAR</v>
          </cell>
          <cell r="N423" t="str">
            <v>LUCERO</v>
          </cell>
          <cell r="O423" t="str">
            <v>VILLAS EL DIAMANTE</v>
          </cell>
          <cell r="P423" t="str">
            <v>VILLAS EL DIAMANTE</v>
          </cell>
          <cell r="Q423" t="str">
            <v>No Propiedad Horizontal</v>
          </cell>
          <cell r="R423" t="str">
            <v>13-jun.-2019</v>
          </cell>
          <cell r="S423" t="str">
            <v>GILMA TULIA RUIZ</v>
          </cell>
          <cell r="T423" t="str">
            <v>3106690043-3014499000</v>
          </cell>
          <cell r="U423" t="str">
            <v>SI</v>
          </cell>
          <cell r="V423" t="str">
            <v>Direccion nueva Dg 69R Sur 18N 31</v>
          </cell>
        </row>
        <row r="424">
          <cell r="A424" t="str">
            <v>AAA0027ZNHK</v>
          </cell>
          <cell r="B424" t="str">
            <v>MVCB_5324</v>
          </cell>
          <cell r="C424" t="str">
            <v>AAA0027ZNHK</v>
          </cell>
          <cell r="D424" t="str">
            <v>050S40131649</v>
          </cell>
          <cell r="E424" t="str">
            <v>DG 69R SUR 18N 39</v>
          </cell>
          <cell r="F424" t="str">
            <v>DG 71H S 19 39</v>
          </cell>
          <cell r="G424">
            <v>2558036006</v>
          </cell>
          <cell r="H424" t="str">
            <v>C</v>
          </cell>
          <cell r="I424">
            <v>79252108</v>
          </cell>
          <cell r="J424" t="str">
            <v>GUSTAVO CASTELBLANCO GALINDO</v>
          </cell>
          <cell r="K424" t="str">
            <v>CIUDAD BOLIVAR - CABLE</v>
          </cell>
          <cell r="L424" t="str">
            <v>CABLE</v>
          </cell>
          <cell r="M424" t="str">
            <v>CIUDAD BOLIVAR</v>
          </cell>
          <cell r="N424" t="str">
            <v>LUCERO</v>
          </cell>
          <cell r="O424" t="str">
            <v>VILLAS EL DIAMANTE</v>
          </cell>
          <cell r="P424" t="str">
            <v>VILLAS EL DIAMANTE</v>
          </cell>
          <cell r="Q424" t="str">
            <v>No Propiedad Horizontal</v>
          </cell>
          <cell r="R424" t="str">
            <v>6-may.-2019</v>
          </cell>
          <cell r="S424" t="str">
            <v>NELLY MELBA GARZÓN GARZÓN</v>
          </cell>
          <cell r="T424" t="str">
            <v>7184789-3219764497</v>
          </cell>
          <cell r="U424" t="str">
            <v>SI</v>
          </cell>
          <cell r="V424">
            <v>0</v>
          </cell>
        </row>
        <row r="425">
          <cell r="A425" t="str">
            <v>AAA0027ZLUH</v>
          </cell>
          <cell r="B425" t="str">
            <v>MVCB_5290</v>
          </cell>
          <cell r="C425" t="str">
            <v>AAA0027ZLUH</v>
          </cell>
          <cell r="D425" t="str">
            <v>050S00000000</v>
          </cell>
          <cell r="E425" t="str">
            <v>DG 69T SUR 18P 40 MJ</v>
          </cell>
          <cell r="F425" t="str">
            <v>TV 19BBIS 71H 35 S</v>
          </cell>
          <cell r="G425">
            <v>2558033003</v>
          </cell>
          <cell r="H425" t="str">
            <v>C</v>
          </cell>
          <cell r="I425">
            <v>20296744</v>
          </cell>
          <cell r="J425" t="str">
            <v>PAULINA CASTRO FAJARDO</v>
          </cell>
          <cell r="K425" t="str">
            <v>CIUDAD BOLIVAR - CABLE</v>
          </cell>
          <cell r="L425" t="str">
            <v>CABLE</v>
          </cell>
          <cell r="M425" t="str">
            <v>CIUDAD BOLIVAR</v>
          </cell>
          <cell r="N425" t="str">
            <v>LUCERO</v>
          </cell>
          <cell r="O425" t="str">
            <v>VILLAS EL DIAMANTE</v>
          </cell>
          <cell r="P425" t="str">
            <v>VILLAS EL DIAMANTE</v>
          </cell>
          <cell r="Q425" t="str">
            <v>No Propiedad Horizontal</v>
          </cell>
          <cell r="R425" t="str">
            <v>8-ago.-2019</v>
          </cell>
          <cell r="S425" t="str">
            <v>JOSE MANUEL CASTRO</v>
          </cell>
          <cell r="T425" t="str">
            <v>3113370114-3046305338</v>
          </cell>
          <cell r="U425" t="str">
            <v>SI</v>
          </cell>
          <cell r="V425" t="str">
            <v>Realizaron Enchape Patio</v>
          </cell>
        </row>
        <row r="426">
          <cell r="A426" t="str">
            <v>AAA0209TWBR</v>
          </cell>
          <cell r="B426" t="str">
            <v>MVCB_5397</v>
          </cell>
          <cell r="C426" t="str">
            <v>AAA0209TWBR</v>
          </cell>
          <cell r="D426" t="str">
            <v>050S00000000</v>
          </cell>
          <cell r="E426" t="str">
            <v>KR 18 R 70B 11 SUR MJ</v>
          </cell>
          <cell r="F426" t="str">
            <v>SIN DIRECCION ANTERIOR</v>
          </cell>
          <cell r="G426">
            <v>2558044011</v>
          </cell>
          <cell r="H426" t="str">
            <v>C</v>
          </cell>
          <cell r="I426">
            <v>1</v>
          </cell>
          <cell r="J426" t="str">
            <v>NNNNN NNNNN</v>
          </cell>
          <cell r="K426" t="str">
            <v>CIUDAD BOLIVAR - CABLE</v>
          </cell>
          <cell r="L426" t="str">
            <v>CABLE</v>
          </cell>
          <cell r="M426" t="str">
            <v>CIUDAD BOLIVAR</v>
          </cell>
          <cell r="N426" t="str">
            <v>LUCERO</v>
          </cell>
          <cell r="O426" t="str">
            <v>VILLAS EL DIAMANTE</v>
          </cell>
          <cell r="P426" t="str">
            <v>VILLAS EL DIAMANTE</v>
          </cell>
          <cell r="Q426" t="str">
            <v>No Propiedad Horizontal</v>
          </cell>
          <cell r="R426" t="str">
            <v>6-may.-2019</v>
          </cell>
          <cell r="S426" t="str">
            <v>PEDRO ANTONIO MALAGÓN CANCHON</v>
          </cell>
          <cell r="T426">
            <v>3232015488</v>
          </cell>
          <cell r="V426" t="str">
            <v>Envia Buzon de Mensaje</v>
          </cell>
        </row>
        <row r="427">
          <cell r="A427" t="str">
            <v>AAA0027ZROM</v>
          </cell>
          <cell r="B427" t="str">
            <v>MVCB_5418</v>
          </cell>
          <cell r="C427" t="str">
            <v>AAA0027ZROM</v>
          </cell>
          <cell r="D427" t="str">
            <v>050S00000000</v>
          </cell>
          <cell r="E427" t="str">
            <v>KR 18R 70C 05 SUR MJ</v>
          </cell>
          <cell r="F427" t="str">
            <v>TV 18R 71N 05 S</v>
          </cell>
          <cell r="G427">
            <v>2558045018</v>
          </cell>
          <cell r="H427" t="str">
            <v>C</v>
          </cell>
          <cell r="I427">
            <v>176342</v>
          </cell>
          <cell r="J427" t="str">
            <v>ADOLFO AGUILAR ESCOBAR</v>
          </cell>
          <cell r="K427" t="str">
            <v>CIUDAD BOLIVAR - CABLE</v>
          </cell>
          <cell r="L427" t="str">
            <v>CABLE</v>
          </cell>
          <cell r="M427" t="str">
            <v>CIUDAD BOLIVAR</v>
          </cell>
          <cell r="N427" t="str">
            <v>LUCERO</v>
          </cell>
          <cell r="O427" t="str">
            <v>VILLAS EL DIAMANTE</v>
          </cell>
          <cell r="P427" t="str">
            <v>VILLAS EL DIAMANTE</v>
          </cell>
          <cell r="Q427" t="str">
            <v>No Propiedad Horizontal</v>
          </cell>
          <cell r="R427" t="str">
            <v>6-may.-2019</v>
          </cell>
          <cell r="S427" t="str">
            <v>IDOLFO AGUILAR</v>
          </cell>
          <cell r="T427" t="str">
            <v>3017524143-7911508</v>
          </cell>
          <cell r="U427" t="str">
            <v>SI</v>
          </cell>
          <cell r="V427" t="str">
            <v>Informa que se encuentra interesado en continuar en el proceso</v>
          </cell>
          <cell r="W427" t="str">
            <v>ASTRID ROCÍO MUÑOZ QUIROGA - Trámites administrativos</v>
          </cell>
        </row>
        <row r="428">
          <cell r="A428" t="str">
            <v>AAA0207JJLF</v>
          </cell>
          <cell r="B428" t="str">
            <v>MVCB_5422</v>
          </cell>
          <cell r="C428" t="str">
            <v>AAA0207JJLF</v>
          </cell>
          <cell r="D428" t="str">
            <v>050S40401802</v>
          </cell>
          <cell r="E428" t="str">
            <v>KR 18R 70C 11 SUR</v>
          </cell>
          <cell r="F428" t="str">
            <v>SIN DIRECCION ANTERIOR</v>
          </cell>
          <cell r="G428">
            <v>2558045023</v>
          </cell>
          <cell r="H428" t="str">
            <v>C</v>
          </cell>
          <cell r="I428">
            <v>51595811</v>
          </cell>
          <cell r="J428" t="str">
            <v>LUZ STELLA CASTAÐEDA MORA</v>
          </cell>
          <cell r="K428" t="str">
            <v>CIUDAD BOLIVAR - CABLE</v>
          </cell>
          <cell r="L428" t="str">
            <v>CABLE</v>
          </cell>
          <cell r="M428" t="str">
            <v>CIUDAD BOLIVAR</v>
          </cell>
          <cell r="N428" t="str">
            <v>LUCERO</v>
          </cell>
          <cell r="O428" t="str">
            <v>VILLAS EL DIAMANTE</v>
          </cell>
          <cell r="P428" t="str">
            <v>VILLAS EL DIAMANTE</v>
          </cell>
          <cell r="Q428" t="str">
            <v>No Propiedad Horizontal</v>
          </cell>
          <cell r="R428" t="str">
            <v>6-may.-2019</v>
          </cell>
          <cell r="S428" t="str">
            <v>LUZ STELLA CASTAÑEDA MORA</v>
          </cell>
          <cell r="T428" t="str">
            <v>3118516320-3103433453</v>
          </cell>
          <cell r="U428" t="str">
            <v>SI</v>
          </cell>
          <cell r="V428" t="str">
            <v>Informa que se encuentra interesada en continuar en el proceso</v>
          </cell>
        </row>
        <row r="429">
          <cell r="A429" t="str">
            <v>AAA0027ZRPA</v>
          </cell>
          <cell r="B429" t="str">
            <v>MVCB_5420</v>
          </cell>
          <cell r="C429" t="str">
            <v>AAA0027ZRPA</v>
          </cell>
          <cell r="D429" t="str">
            <v>050S00000000</v>
          </cell>
          <cell r="E429" t="str">
            <v>KR 18R 70C 17 SUR MJ</v>
          </cell>
          <cell r="F429" t="str">
            <v>TV 18R 71N 17 S</v>
          </cell>
          <cell r="G429">
            <v>2558045020</v>
          </cell>
          <cell r="H429" t="str">
            <v>C</v>
          </cell>
          <cell r="I429">
            <v>41390586</v>
          </cell>
          <cell r="J429" t="str">
            <v>EVANGELINA ALVARADO CARDENAS</v>
          </cell>
          <cell r="K429" t="str">
            <v>CIUDAD BOLIVAR - CABLE</v>
          </cell>
          <cell r="L429" t="str">
            <v>CABLE</v>
          </cell>
          <cell r="M429" t="str">
            <v>CIUDAD BOLIVAR</v>
          </cell>
          <cell r="N429" t="str">
            <v>LUCERO</v>
          </cell>
          <cell r="O429" t="str">
            <v>VILLAS EL DIAMANTE</v>
          </cell>
          <cell r="P429" t="str">
            <v>VILLAS EL DIAMANTE</v>
          </cell>
          <cell r="Q429" t="str">
            <v>No Propiedad Horizontal</v>
          </cell>
          <cell r="R429" t="str">
            <v>6-may.-2019</v>
          </cell>
          <cell r="S429" t="str">
            <v>MIGUEL ANTONIO GARCIA</v>
          </cell>
          <cell r="T429" t="str">
            <v>3017744967-3124751136</v>
          </cell>
          <cell r="U429" t="str">
            <v>NO</v>
          </cell>
          <cell r="V429" t="str">
            <v>numero no corresponde a la persona mencionada</v>
          </cell>
        </row>
        <row r="430">
          <cell r="A430" t="str">
            <v>AAA0027ZSSK</v>
          </cell>
          <cell r="B430" t="str">
            <v>MVCB_5451</v>
          </cell>
          <cell r="C430" t="str">
            <v>AAA0027ZSSK</v>
          </cell>
          <cell r="D430" t="str">
            <v>050S40397760</v>
          </cell>
          <cell r="E430" t="str">
            <v>KR 19A 70D 15 SUR</v>
          </cell>
          <cell r="F430" t="str">
            <v>KR 19CBIS 71N 47 S</v>
          </cell>
          <cell r="G430">
            <v>2558048007</v>
          </cell>
          <cell r="H430" t="str">
            <v>C</v>
          </cell>
          <cell r="I430">
            <v>41503229</v>
          </cell>
          <cell r="J430" t="str">
            <v>BEATRIZ SIERRA DE CEPEDA</v>
          </cell>
          <cell r="K430" t="str">
            <v>CIUDAD BOLIVAR - CABLE</v>
          </cell>
          <cell r="L430" t="str">
            <v>CABLE</v>
          </cell>
          <cell r="M430" t="str">
            <v>CIUDAD BOLIVAR</v>
          </cell>
          <cell r="N430" t="str">
            <v>LUCERO</v>
          </cell>
          <cell r="O430" t="str">
            <v>VILLAS EL DIAMANTE</v>
          </cell>
          <cell r="P430" t="str">
            <v>VILLAS EL DIAMANTE</v>
          </cell>
          <cell r="Q430" t="str">
            <v>No Propiedad Horizontal</v>
          </cell>
          <cell r="R430" t="str">
            <v>6-may.-2019</v>
          </cell>
          <cell r="S430" t="str">
            <v>BEATRIZ SIERRA DE CEPEDA</v>
          </cell>
          <cell r="T430" t="str">
            <v>7659758-3886348</v>
          </cell>
          <cell r="U430" t="str">
            <v>SI</v>
          </cell>
          <cell r="V430" t="str">
            <v>reciba la llamada la nieta y se le deja la informacion , lina peña segundo numero fijo</v>
          </cell>
        </row>
        <row r="431">
          <cell r="A431" t="str">
            <v>AAA0027ZRHK</v>
          </cell>
          <cell r="B431" t="str">
            <v>MVCB_5411</v>
          </cell>
          <cell r="C431" t="str">
            <v>AAA0027ZRHK</v>
          </cell>
          <cell r="D431" t="str">
            <v>050S00000000</v>
          </cell>
          <cell r="E431" t="str">
            <v>KR 19D BIS 70C 06 SUR MJ</v>
          </cell>
          <cell r="F431" t="str">
            <v>KR 19DBIS 71N 06 S</v>
          </cell>
          <cell r="G431">
            <v>2558045011</v>
          </cell>
          <cell r="H431" t="str">
            <v>C</v>
          </cell>
          <cell r="I431">
            <v>80366584</v>
          </cell>
          <cell r="J431" t="str">
            <v>SILVESTRE ANTONIO FRANCO DIAZ</v>
          </cell>
          <cell r="K431" t="str">
            <v>CIUDAD BOLIVAR - CABLE</v>
          </cell>
          <cell r="L431" t="str">
            <v>CABLE</v>
          </cell>
          <cell r="M431" t="str">
            <v>CIUDAD BOLIVAR</v>
          </cell>
          <cell r="N431" t="str">
            <v>LUCERO</v>
          </cell>
          <cell r="O431" t="str">
            <v>VILLAS EL DIAMANTE</v>
          </cell>
          <cell r="P431" t="str">
            <v>VILLAS EL DIAMANTE</v>
          </cell>
          <cell r="Q431" t="str">
            <v>No Propiedad Horizontal</v>
          </cell>
          <cell r="R431" t="str">
            <v>6-may.-2019</v>
          </cell>
          <cell r="S431" t="str">
            <v>SILVESTRE ANTONIO FRANCO DIAZ</v>
          </cell>
          <cell r="T431" t="str">
            <v>7670508-3022449937</v>
          </cell>
          <cell r="U431" t="str">
            <v>SI</v>
          </cell>
          <cell r="V431" t="str">
            <v>gladys ruiz esposa del señor recibe la informacion manifiesta seguir con el proceso</v>
          </cell>
        </row>
        <row r="432">
          <cell r="A432" t="str">
            <v>AAA0225JWEA</v>
          </cell>
          <cell r="B432" t="str">
            <v>MVCB_5410</v>
          </cell>
          <cell r="C432" t="str">
            <v>AAA0225JWEA</v>
          </cell>
          <cell r="D432" t="str">
            <v>050S40517672</v>
          </cell>
          <cell r="E432" t="str">
            <v>KR 19D BIS 70C 10 SUR</v>
          </cell>
          <cell r="F432" t="str">
            <v>SIN DIRECCION ANTERIOR</v>
          </cell>
          <cell r="G432">
            <v>2558045010</v>
          </cell>
          <cell r="H432" t="str">
            <v>C</v>
          </cell>
          <cell r="I432">
            <v>41524412</v>
          </cell>
          <cell r="J432" t="str">
            <v>ROSA DELIA BERNAL DE MARTINEZ</v>
          </cell>
          <cell r="K432" t="str">
            <v>CIUDAD BOLIVAR - CABLE</v>
          </cell>
          <cell r="L432" t="str">
            <v>CABLE</v>
          </cell>
          <cell r="M432" t="str">
            <v>CIUDAD BOLIVAR</v>
          </cell>
          <cell r="N432" t="str">
            <v>LUCERO</v>
          </cell>
          <cell r="O432" t="str">
            <v>VILLAS EL DIAMANTE</v>
          </cell>
          <cell r="P432" t="str">
            <v>VILLAS EL DIAMANTE</v>
          </cell>
          <cell r="Q432" t="str">
            <v>No Propiedad Horizontal</v>
          </cell>
          <cell r="R432" t="str">
            <v>6-may.-2019</v>
          </cell>
          <cell r="S432" t="str">
            <v>ROSA DELIA BERNAL DE MARTINEZ</v>
          </cell>
          <cell r="T432" t="str">
            <v>3045838721-3202668514</v>
          </cell>
          <cell r="U432" t="str">
            <v>NO</v>
          </cell>
          <cell r="V432" t="str">
            <v>primer numero no contestan-segundo numero no esta en servicio</v>
          </cell>
        </row>
        <row r="433">
          <cell r="A433" t="str">
            <v>AAA0171XHZE</v>
          </cell>
          <cell r="B433" t="str">
            <v>MVCB_5447</v>
          </cell>
          <cell r="C433" t="str">
            <v>AAA0171XHZE</v>
          </cell>
          <cell r="D433" t="str">
            <v>050S40415530</v>
          </cell>
          <cell r="E433" t="str">
            <v>KR 19D BIS 70D 06 SUR</v>
          </cell>
          <cell r="F433" t="str">
            <v>SIN DIRECCION ANTERIOR</v>
          </cell>
          <cell r="G433">
            <v>2558048003</v>
          </cell>
          <cell r="H433" t="str">
            <v>C</v>
          </cell>
          <cell r="I433">
            <v>80813451</v>
          </cell>
          <cell r="J433" t="str">
            <v>EDISSON CAMACHO DIAZ</v>
          </cell>
          <cell r="K433" t="str">
            <v>CIUDAD BOLIVAR - CABLE</v>
          </cell>
          <cell r="L433" t="str">
            <v>CABLE</v>
          </cell>
          <cell r="M433" t="str">
            <v>CIUDAD BOLIVAR</v>
          </cell>
          <cell r="N433" t="str">
            <v>LUCERO</v>
          </cell>
          <cell r="O433" t="str">
            <v>VILLAS EL DIAMANTE</v>
          </cell>
          <cell r="P433" t="str">
            <v>VILLAS EL DIAMANTE</v>
          </cell>
          <cell r="Q433" t="str">
            <v>No Propiedad Horizontal</v>
          </cell>
          <cell r="R433" t="str">
            <v>6-may.-2019</v>
          </cell>
          <cell r="S433" t="str">
            <v>OLGA ARGENI DAZA BUSTOS</v>
          </cell>
          <cell r="T433" t="str">
            <v>3214741269-6404643</v>
          </cell>
          <cell r="U433" t="str">
            <v>SI</v>
          </cell>
          <cell r="V433" t="str">
            <v>Informa que se encuentra interesado en continuar en el proceso</v>
          </cell>
        </row>
        <row r="434">
          <cell r="A434" t="str">
            <v>AAA0027ZSTO</v>
          </cell>
          <cell r="B434" t="str">
            <v>MVCB_5453</v>
          </cell>
          <cell r="C434" t="str">
            <v>AAA0027ZSTO</v>
          </cell>
          <cell r="D434" t="str">
            <v>050S40419905</v>
          </cell>
          <cell r="E434" t="str">
            <v>KR 19F 70C 54 SUR</v>
          </cell>
          <cell r="F434" t="str">
            <v>KR 19F 71N 54 S</v>
          </cell>
          <cell r="G434">
            <v>2558049002</v>
          </cell>
          <cell r="H434" t="str">
            <v>C</v>
          </cell>
          <cell r="I434">
            <v>41494305</v>
          </cell>
          <cell r="J434" t="str">
            <v>EMELINA PALACIOS MATEUS</v>
          </cell>
          <cell r="K434" t="str">
            <v>CIUDAD BOLIVAR - CABLE</v>
          </cell>
          <cell r="L434" t="str">
            <v>CABLE</v>
          </cell>
          <cell r="M434" t="str">
            <v>CIUDAD BOLIVAR</v>
          </cell>
          <cell r="N434" t="str">
            <v>LUCERO</v>
          </cell>
          <cell r="O434" t="str">
            <v>VILLAS EL DIAMANTE</v>
          </cell>
          <cell r="P434" t="str">
            <v>VILLAS EL DIAMANTE</v>
          </cell>
          <cell r="Q434" t="str">
            <v>No Propiedad Horizontal</v>
          </cell>
          <cell r="R434" t="str">
            <v>6-may.-2019</v>
          </cell>
          <cell r="S434" t="str">
            <v>EMELINA PALACIOS MATEUS</v>
          </cell>
          <cell r="T434" t="str">
            <v>7661503-3106968374</v>
          </cell>
          <cell r="U434" t="str">
            <v>SI</v>
          </cell>
          <cell r="V434" t="str">
            <v>Informa que se encuentra interesado en continuar en el proceso</v>
          </cell>
        </row>
        <row r="435">
          <cell r="A435" t="str">
            <v>AAA0240PYEP</v>
          </cell>
          <cell r="B435" t="str">
            <v>MVCB_5495</v>
          </cell>
          <cell r="C435" t="str">
            <v>AAA0240PYEP</v>
          </cell>
          <cell r="D435" t="str">
            <v>050S40425186</v>
          </cell>
          <cell r="E435" t="str">
            <v>KR 19G 70C 20 SUR</v>
          </cell>
          <cell r="F435" t="str">
            <v>SIN DIRECCION ANTERIOR</v>
          </cell>
          <cell r="G435">
            <v>2558050023</v>
          </cell>
          <cell r="H435" t="str">
            <v>C</v>
          </cell>
          <cell r="I435">
            <v>20191382</v>
          </cell>
          <cell r="J435" t="str">
            <v>MARIA INES CUBIDES PIMENTEL</v>
          </cell>
          <cell r="K435" t="str">
            <v>CIUDAD BOLIVAR - CABLE</v>
          </cell>
          <cell r="L435" t="str">
            <v>CABLE</v>
          </cell>
          <cell r="M435" t="str">
            <v>CIUDAD BOLIVAR</v>
          </cell>
          <cell r="N435" t="str">
            <v>LUCERO</v>
          </cell>
          <cell r="O435" t="str">
            <v>VILLAS EL DIAMANTE</v>
          </cell>
          <cell r="P435" t="str">
            <v>VILLAS EL DIAMANTE</v>
          </cell>
          <cell r="Q435" t="str">
            <v>No Propiedad Horizontal</v>
          </cell>
          <cell r="R435" t="str">
            <v>6-may.-2019</v>
          </cell>
          <cell r="S435" t="str">
            <v>MARIA INES CUBIDES PIMENTEL</v>
          </cell>
          <cell r="T435" t="str">
            <v>7901313-3007595712</v>
          </cell>
          <cell r="V435" t="str">
            <v>no contestan</v>
          </cell>
        </row>
        <row r="436">
          <cell r="A436" t="str">
            <v>AAA0253BATD</v>
          </cell>
          <cell r="B436" t="str">
            <v>MVCB_5107</v>
          </cell>
          <cell r="C436" t="str">
            <v>AAA0253BATD</v>
          </cell>
          <cell r="D436" t="str">
            <v>050S00000000</v>
          </cell>
          <cell r="E436" t="str">
            <v>TV 18 P BIS 69 L 35 SUR MJ</v>
          </cell>
          <cell r="F436" t="str">
            <v>SIN DIRECCION ANTERIOR</v>
          </cell>
          <cell r="G436">
            <v>2558016009</v>
          </cell>
          <cell r="H436" t="str">
            <v>C</v>
          </cell>
          <cell r="I436">
            <v>79668310</v>
          </cell>
          <cell r="J436" t="str">
            <v>LAUREANO RODRIGUEZ</v>
          </cell>
          <cell r="K436" t="str">
            <v>CIUDAD BOLIVAR - CABLE</v>
          </cell>
          <cell r="L436" t="str">
            <v>CABLE</v>
          </cell>
          <cell r="M436" t="str">
            <v>CIUDAD BOLIVAR</v>
          </cell>
          <cell r="N436" t="str">
            <v>LUCERO</v>
          </cell>
          <cell r="O436" t="str">
            <v>VILLAS EL DIAMANTE</v>
          </cell>
          <cell r="P436" t="str">
            <v>VILLAS EL DIAMANTE</v>
          </cell>
          <cell r="Q436" t="str">
            <v>No Propiedad Horizontal</v>
          </cell>
          <cell r="R436" t="str">
            <v>10-jun.-2019</v>
          </cell>
          <cell r="S436" t="str">
            <v>LAUREANO RODRIGUEZ ROMERO</v>
          </cell>
          <cell r="T436" t="str">
            <v>3118273675-3214008220</v>
          </cell>
          <cell r="U436" t="str">
            <v>SI</v>
          </cell>
          <cell r="V436" t="str">
            <v>Informa que se encuentra interesado en continuar en el proceso</v>
          </cell>
        </row>
        <row r="437">
          <cell r="A437" t="str">
            <v>AAA0243HUUZ</v>
          </cell>
          <cell r="B437" t="str">
            <v>MVCB_5345</v>
          </cell>
          <cell r="C437" t="str">
            <v>AAA0243HUUZ</v>
          </cell>
          <cell r="D437" t="str">
            <v>050S00000000</v>
          </cell>
          <cell r="E437" t="str">
            <v>TV 18N 69R 43 SUR MJ 3</v>
          </cell>
          <cell r="F437" t="str">
            <v>SIN DIRECCION ANTERIOR</v>
          </cell>
          <cell r="G437">
            <v>2558038014</v>
          </cell>
          <cell r="H437" t="str">
            <v>C</v>
          </cell>
          <cell r="I437">
            <v>22473502</v>
          </cell>
          <cell r="J437" t="str">
            <v>YORLANIS MARIA MARRIAGA FUENTES</v>
          </cell>
          <cell r="K437" t="str">
            <v>CIUDAD BOLIVAR - CABLE</v>
          </cell>
          <cell r="L437" t="str">
            <v>CABLE</v>
          </cell>
          <cell r="M437" t="str">
            <v>CIUDAD BOLIVAR</v>
          </cell>
          <cell r="N437" t="str">
            <v>LUCERO</v>
          </cell>
          <cell r="O437" t="str">
            <v>VILLAS EL DIAMANTE</v>
          </cell>
          <cell r="P437" t="str">
            <v>VILLAS EL DIAMANTE</v>
          </cell>
          <cell r="Q437" t="str">
            <v>No Propiedad Horizontal</v>
          </cell>
          <cell r="R437" t="str">
            <v>6-may.-2019</v>
          </cell>
          <cell r="S437" t="str">
            <v>YORLANIS MARÍA MARRIAGA FUENTES</v>
          </cell>
          <cell r="T437" t="str">
            <v>7922840-2366084</v>
          </cell>
          <cell r="V437" t="str">
            <v>no se encuentra en casa se deja la informacion con la dueña de la casa</v>
          </cell>
        </row>
        <row r="438">
          <cell r="A438" t="str">
            <v>AAA0027ZOEA</v>
          </cell>
          <cell r="B438" t="str">
            <v>MVCB_5347</v>
          </cell>
          <cell r="C438" t="str">
            <v>AAA0027ZOEA</v>
          </cell>
          <cell r="D438" t="str">
            <v>050S00000000</v>
          </cell>
          <cell r="E438" t="str">
            <v>TV 18N 69R 55 SUR MJ</v>
          </cell>
          <cell r="F438" t="str">
            <v>TV 19 71H 55 S</v>
          </cell>
          <cell r="G438">
            <v>2558038015</v>
          </cell>
          <cell r="H438" t="str">
            <v>C</v>
          </cell>
          <cell r="I438">
            <v>5837059</v>
          </cell>
          <cell r="J438" t="str">
            <v>ISMAEL CRUZ FIERRO</v>
          </cell>
          <cell r="K438" t="str">
            <v>CIUDAD BOLIVAR - CABLE</v>
          </cell>
          <cell r="L438" t="str">
            <v>CABLE</v>
          </cell>
          <cell r="M438" t="str">
            <v>CIUDAD BOLIVAR</v>
          </cell>
          <cell r="N438" t="str">
            <v>LUCERO</v>
          </cell>
          <cell r="O438" t="str">
            <v>VILLAS EL DIAMANTE</v>
          </cell>
          <cell r="P438" t="str">
            <v>VILLAS EL DIAMANTE</v>
          </cell>
          <cell r="Q438" t="str">
            <v>No Propiedad Horizontal</v>
          </cell>
          <cell r="R438" t="str">
            <v>6-may.-2019</v>
          </cell>
          <cell r="S438" t="str">
            <v>ISMAEL CRUZ FIERRO</v>
          </cell>
          <cell r="T438" t="str">
            <v>3115619443-3134132301</v>
          </cell>
          <cell r="U438" t="str">
            <v>NO</v>
          </cell>
          <cell r="V438" t="str">
            <v>no costestan en ningun numero</v>
          </cell>
        </row>
        <row r="439">
          <cell r="A439" t="str">
            <v>AAA0027ZNNX</v>
          </cell>
          <cell r="B439" t="str">
            <v>MVCB_5329</v>
          </cell>
          <cell r="C439" t="str">
            <v>AAA0027ZNNX</v>
          </cell>
          <cell r="D439" t="str">
            <v>050S40466973</v>
          </cell>
          <cell r="E439" t="str">
            <v>TV 18N BIS 69R 21 SUR</v>
          </cell>
          <cell r="F439" t="str">
            <v>TV 19BIS 71H 21 S</v>
          </cell>
          <cell r="G439">
            <v>2558036011</v>
          </cell>
          <cell r="H439" t="str">
            <v>C</v>
          </cell>
          <cell r="I439">
            <v>20429397</v>
          </cell>
          <cell r="J439" t="str">
            <v>HERCILIA SOTELO VEGA</v>
          </cell>
          <cell r="K439" t="str">
            <v>CIUDAD BOLIVAR - CABLE</v>
          </cell>
          <cell r="L439" t="str">
            <v>CABLE</v>
          </cell>
          <cell r="M439" t="str">
            <v>CIUDAD BOLIVAR</v>
          </cell>
          <cell r="N439" t="str">
            <v>LUCERO</v>
          </cell>
          <cell r="O439" t="str">
            <v>VILLAS EL DIAMANTE</v>
          </cell>
          <cell r="P439" t="str">
            <v>VILLAS EL DIAMANTE</v>
          </cell>
          <cell r="Q439" t="str">
            <v>No Propiedad Horizontal</v>
          </cell>
          <cell r="R439" t="str">
            <v>6-may.-2019</v>
          </cell>
          <cell r="S439" t="str">
            <v>HERCILIA SOTELO VEGA</v>
          </cell>
          <cell r="T439" t="str">
            <v>3002820058-3202361597</v>
          </cell>
          <cell r="U439" t="str">
            <v>SI</v>
          </cell>
          <cell r="V439" t="str">
            <v>Informa que se encuentra interesada en continuar en el proceso</v>
          </cell>
        </row>
        <row r="440">
          <cell r="A440" t="str">
            <v>AAA0027ZOAF</v>
          </cell>
          <cell r="B440" t="str">
            <v>MVCB_5342</v>
          </cell>
          <cell r="C440" t="str">
            <v>AAA0027ZOAF</v>
          </cell>
          <cell r="D440" t="str">
            <v>050S00000000</v>
          </cell>
          <cell r="E440" t="str">
            <v>TV 18N BIS 69R 22 SUR MJ</v>
          </cell>
          <cell r="F440" t="str">
            <v>TV 19BIS 71H 22 S</v>
          </cell>
          <cell r="G440">
            <v>2558038010</v>
          </cell>
          <cell r="H440" t="str">
            <v>C</v>
          </cell>
          <cell r="I440">
            <v>35491431</v>
          </cell>
          <cell r="J440" t="str">
            <v>ASCENCION MELO FERRUCHO</v>
          </cell>
          <cell r="K440" t="str">
            <v>CIUDAD BOLIVAR - CABLE</v>
          </cell>
          <cell r="L440" t="str">
            <v>CABLE</v>
          </cell>
          <cell r="M440" t="str">
            <v>CIUDAD BOLIVAR</v>
          </cell>
          <cell r="N440" t="str">
            <v>LUCERO</v>
          </cell>
          <cell r="O440" t="str">
            <v>VILLAS EL DIAMANTE</v>
          </cell>
          <cell r="P440" t="str">
            <v>VILLAS EL DIAMANTE</v>
          </cell>
          <cell r="Q440" t="str">
            <v>No Propiedad Horizontal</v>
          </cell>
          <cell r="R440" t="str">
            <v>6-may.-2019</v>
          </cell>
          <cell r="S440" t="str">
            <v>ASCENCIÓN MELO FERRUCHO</v>
          </cell>
          <cell r="T440" t="str">
            <v>3005259813-3134546981</v>
          </cell>
          <cell r="U440" t="str">
            <v>SI</v>
          </cell>
          <cell r="V440" t="str">
            <v>Informa que se encuentra interesada en continuar en el proceso llamar despues de la 4 en el trabajo no la dejan contestar llamadas</v>
          </cell>
        </row>
        <row r="441">
          <cell r="A441" t="str">
            <v>AAA0027ZNRJ</v>
          </cell>
          <cell r="B441" t="str">
            <v>MVCB_5332</v>
          </cell>
          <cell r="C441" t="str">
            <v>AAA0027ZNRJ</v>
          </cell>
          <cell r="D441" t="str">
            <v>050S00000000</v>
          </cell>
          <cell r="E441" t="str">
            <v>TV 18N BIS 69R 39 SUR MJ</v>
          </cell>
          <cell r="F441" t="str">
            <v>TV 19BIS 71H 39 S</v>
          </cell>
          <cell r="G441">
            <v>2558036014</v>
          </cell>
          <cell r="H441" t="str">
            <v>C</v>
          </cell>
          <cell r="I441">
            <v>51587761</v>
          </cell>
          <cell r="J441" t="str">
            <v>MARIA JESUS TORRES CARPETA</v>
          </cell>
          <cell r="K441" t="str">
            <v>CIUDAD BOLIVAR - CABLE</v>
          </cell>
          <cell r="L441" t="str">
            <v>CABLE</v>
          </cell>
          <cell r="M441" t="str">
            <v>CIUDAD BOLIVAR</v>
          </cell>
          <cell r="N441" t="str">
            <v>LUCERO</v>
          </cell>
          <cell r="O441" t="str">
            <v>VILLAS EL DIAMANTE</v>
          </cell>
          <cell r="P441" t="str">
            <v>VILLAS EL DIAMANTE</v>
          </cell>
          <cell r="Q441" t="str">
            <v>No Propiedad Horizontal</v>
          </cell>
          <cell r="R441" t="str">
            <v>6-may.-2019</v>
          </cell>
          <cell r="S441" t="str">
            <v>MARÍA JESÚS TORRES CARPETA</v>
          </cell>
          <cell r="T441" t="str">
            <v>7928379-3142871487</v>
          </cell>
          <cell r="U441" t="str">
            <v>SI</v>
          </cell>
          <cell r="V441" t="str">
            <v>Informa que se encuentra interesada en continuar en el proceso en el fijo contesto</v>
          </cell>
        </row>
        <row r="442">
          <cell r="A442" t="str">
            <v>AAA0217LHEA</v>
          </cell>
          <cell r="B442" t="str">
            <v>MVCB_5339</v>
          </cell>
          <cell r="C442" t="str">
            <v>AAA0217LHEA</v>
          </cell>
          <cell r="D442" t="str">
            <v>050S40459123</v>
          </cell>
          <cell r="E442" t="str">
            <v>TV 18N BIS 69R 40 SUR</v>
          </cell>
          <cell r="F442" t="str">
            <v>SIN DIRECCION ANTERIOR</v>
          </cell>
          <cell r="G442">
            <v>2558038007</v>
          </cell>
          <cell r="H442" t="str">
            <v>C</v>
          </cell>
          <cell r="I442">
            <v>41593233</v>
          </cell>
          <cell r="J442" t="str">
            <v>MARIA ANUNCIACION JIMENEZ DE AGREDO</v>
          </cell>
          <cell r="K442" t="str">
            <v>CIUDAD BOLIVAR - CABLE</v>
          </cell>
          <cell r="L442" t="str">
            <v>CABLE</v>
          </cell>
          <cell r="M442" t="str">
            <v>CIUDAD BOLIVAR</v>
          </cell>
          <cell r="N442" t="str">
            <v>LUCERO</v>
          </cell>
          <cell r="O442" t="str">
            <v>VILLAS EL DIAMANTE</v>
          </cell>
          <cell r="P442" t="str">
            <v>VILLAS EL DIAMANTE</v>
          </cell>
          <cell r="Q442" t="str">
            <v>No Propiedad Horizontal</v>
          </cell>
          <cell r="R442" t="str">
            <v>6-may.-2019</v>
          </cell>
          <cell r="S442" t="str">
            <v>MARÍA ANUNCIACIÓN JIMÉNEZ DE AGREDO</v>
          </cell>
          <cell r="T442" t="str">
            <v>2569200-3228922732</v>
          </cell>
          <cell r="U442" t="str">
            <v>SI</v>
          </cell>
          <cell r="V442" t="str">
            <v>Informa que se encuentra interesada en continuar en el proceso ,feliz de recibir la llamada de la cvp</v>
          </cell>
        </row>
        <row r="443">
          <cell r="A443" t="str">
            <v>AAA0217NLDM</v>
          </cell>
          <cell r="B443" t="str">
            <v>MVCB_5338</v>
          </cell>
          <cell r="C443" t="str">
            <v>AAA0217NLDM</v>
          </cell>
          <cell r="D443" t="str">
            <v>050S40452313</v>
          </cell>
          <cell r="E443" t="str">
            <v>TV 18N BIS 69R 50 SUR</v>
          </cell>
          <cell r="F443" t="str">
            <v>SIN DIRECCION ANTERIOR</v>
          </cell>
          <cell r="G443">
            <v>2558038006</v>
          </cell>
          <cell r="H443" t="str">
            <v>C</v>
          </cell>
          <cell r="I443">
            <v>41759934</v>
          </cell>
          <cell r="J443" t="str">
            <v>SAULINA DEL TRANSITO AREVALO BUITRAGO</v>
          </cell>
          <cell r="K443" t="str">
            <v>CIUDAD BOLIVAR - CABLE</v>
          </cell>
          <cell r="L443" t="str">
            <v>CABLE</v>
          </cell>
          <cell r="M443" t="str">
            <v>CIUDAD BOLIVAR</v>
          </cell>
          <cell r="N443" t="str">
            <v>LUCERO</v>
          </cell>
          <cell r="O443" t="str">
            <v>VILLAS EL DIAMANTE</v>
          </cell>
          <cell r="P443" t="str">
            <v>VILLAS EL DIAMANTE</v>
          </cell>
          <cell r="Q443" t="str">
            <v>No Propiedad Horizontal</v>
          </cell>
          <cell r="R443" t="str">
            <v>6-may.-2019</v>
          </cell>
          <cell r="S443" t="str">
            <v>SAULINA DEL TRANSITO ARÉVALO BUITRAGO</v>
          </cell>
          <cell r="T443" t="str">
            <v>3118052293-3219223085</v>
          </cell>
          <cell r="U443" t="str">
            <v>SI</v>
          </cell>
          <cell r="V443" t="str">
            <v>aura cristina la hija constesta y se le da la informacion y manifiesta que si desean seguir con el proceso</v>
          </cell>
        </row>
        <row r="444">
          <cell r="A444" t="str">
            <v>AAA0027ZFFZ</v>
          </cell>
          <cell r="B444" t="str">
            <v>MVCB_5181</v>
          </cell>
          <cell r="C444" t="str">
            <v>AAA0027ZFFZ</v>
          </cell>
          <cell r="D444" t="str">
            <v>050S00000000</v>
          </cell>
          <cell r="E444" t="str">
            <v>TV 18N BIS A 69P 03 SUR MJ</v>
          </cell>
          <cell r="F444" t="str">
            <v>KR 19A 71C 03 S</v>
          </cell>
          <cell r="G444">
            <v>2558023005</v>
          </cell>
          <cell r="H444" t="str">
            <v>C</v>
          </cell>
          <cell r="I444">
            <v>41615532</v>
          </cell>
          <cell r="J444" t="str">
            <v>ALEYDA DONCEL GUZMAN</v>
          </cell>
          <cell r="K444" t="str">
            <v>CIUDAD BOLIVAR - CABLE</v>
          </cell>
          <cell r="L444" t="str">
            <v>CABLE</v>
          </cell>
          <cell r="M444" t="str">
            <v>CIUDAD BOLIVAR</v>
          </cell>
          <cell r="N444" t="str">
            <v>LUCERO</v>
          </cell>
          <cell r="O444" t="str">
            <v>VILLAS EL DIAMANTE</v>
          </cell>
          <cell r="P444" t="str">
            <v>VILLAS EL DIAMANTE</v>
          </cell>
          <cell r="Q444" t="str">
            <v>No Propiedad Horizontal</v>
          </cell>
          <cell r="R444" t="str">
            <v>6-may.-2019</v>
          </cell>
          <cell r="S444" t="str">
            <v>YESICA SALGADO ARCILA</v>
          </cell>
          <cell r="T444" t="str">
            <v>3229064445-3023453688</v>
          </cell>
          <cell r="U444" t="str">
            <v>SI</v>
          </cell>
          <cell r="V444" t="str">
            <v>Casa de un piso, pisos rusticos, baño sin sisterna y sin enchape, cocina sin enchape, la vivienda tiene problemas de gotera y humedad viven 6 personas, 4 adultos dos niños.Direccion Trv 18 N bis A 69 03 cerca al colegio Fanny M</v>
          </cell>
          <cell r="W444" t="str">
            <v>PAOLA MONCADA - Trámites administrativos</v>
          </cell>
        </row>
        <row r="445">
          <cell r="A445" t="str">
            <v>AAA0027ZFHK</v>
          </cell>
          <cell r="B445" t="str">
            <v>MVCB_5182</v>
          </cell>
          <cell r="C445" t="str">
            <v>AAA0027ZFHK</v>
          </cell>
          <cell r="D445" t="str">
            <v>050S00000000</v>
          </cell>
          <cell r="E445" t="str">
            <v>TV 18N BIS A 69P 09 SUR MJ</v>
          </cell>
          <cell r="F445" t="str">
            <v>KR 19A 71C 09 S</v>
          </cell>
          <cell r="G445">
            <v>2558023006</v>
          </cell>
          <cell r="H445" t="str">
            <v>C</v>
          </cell>
          <cell r="I445">
            <v>41759082</v>
          </cell>
          <cell r="J445" t="str">
            <v>ANA ISABEL MORENO FONSECA</v>
          </cell>
          <cell r="K445" t="str">
            <v>CIUDAD BOLIVAR - CABLE</v>
          </cell>
          <cell r="L445" t="str">
            <v>CABLE</v>
          </cell>
          <cell r="M445" t="str">
            <v>CIUDAD BOLIVAR</v>
          </cell>
          <cell r="N445" t="str">
            <v>LUCERO</v>
          </cell>
          <cell r="O445" t="str">
            <v>VILLAS EL DIAMANTE</v>
          </cell>
          <cell r="P445" t="str">
            <v>VILLAS EL DIAMANTE</v>
          </cell>
          <cell r="Q445" t="str">
            <v>No Propiedad Horizontal</v>
          </cell>
          <cell r="R445" t="str">
            <v>6-may.-2019</v>
          </cell>
          <cell r="S445" t="str">
            <v>ANA ISABEL MORENO FONSECA</v>
          </cell>
          <cell r="T445" t="str">
            <v>6425312-3057878381</v>
          </cell>
          <cell r="V445" t="str">
            <v>No contesta</v>
          </cell>
        </row>
        <row r="446">
          <cell r="A446" t="str">
            <v>AAA0027ZEZM</v>
          </cell>
          <cell r="B446" t="str">
            <v>MVCB_5174</v>
          </cell>
          <cell r="C446" t="str">
            <v>AAA0027ZEZM</v>
          </cell>
          <cell r="D446" t="str">
            <v>050S00000000</v>
          </cell>
          <cell r="E446" t="str">
            <v>TV 18N BIS A 69P 14 SUR MJ</v>
          </cell>
          <cell r="F446" t="str">
            <v>KR 19A 71C 14 S</v>
          </cell>
          <cell r="G446">
            <v>2558022005</v>
          </cell>
          <cell r="H446" t="str">
            <v>C</v>
          </cell>
          <cell r="I446">
            <v>51743329</v>
          </cell>
          <cell r="J446" t="str">
            <v>MARIA REINALDA QUIMBAYO GARCIA</v>
          </cell>
          <cell r="K446" t="str">
            <v>CIUDAD BOLIVAR - CABLE</v>
          </cell>
          <cell r="L446" t="str">
            <v>CABLE</v>
          </cell>
          <cell r="M446" t="str">
            <v>CIUDAD BOLIVAR</v>
          </cell>
          <cell r="N446" t="str">
            <v>LUCERO</v>
          </cell>
          <cell r="O446" t="str">
            <v>VILLAS EL DIAMANTE</v>
          </cell>
          <cell r="P446" t="str">
            <v>VILLAS EL DIAMANTE</v>
          </cell>
          <cell r="Q446" t="str">
            <v>No Propiedad Horizontal</v>
          </cell>
          <cell r="R446" t="str">
            <v>6-may.-2019</v>
          </cell>
          <cell r="S446" t="str">
            <v>MARIA REINALDA QUIMBAYO GARCIA</v>
          </cell>
          <cell r="T446" t="str">
            <v>3114946815-6420590-3124718218</v>
          </cell>
          <cell r="V446" t="str">
            <v>Recibe la llamada la hija y manifiesta que su mamá no se acuerda de haberse postulado y desconfia de la llamada por tanto ellla dice comunicarse directamente con la caja.</v>
          </cell>
        </row>
        <row r="447">
          <cell r="A447" t="str">
            <v>AAA0027ZFJZ</v>
          </cell>
          <cell r="B447" t="str">
            <v>MVCB_5185</v>
          </cell>
          <cell r="C447" t="str">
            <v>AAA0027ZFJZ</v>
          </cell>
          <cell r="D447" t="str">
            <v>050S40309896</v>
          </cell>
          <cell r="E447" t="str">
            <v>TV 18N BIS A 69P 38 SUR</v>
          </cell>
          <cell r="F447" t="str">
            <v>KR 19A 71D 20 SUR</v>
          </cell>
          <cell r="G447">
            <v>2558024004</v>
          </cell>
          <cell r="H447" t="str">
            <v>C</v>
          </cell>
          <cell r="I447">
            <v>91300685</v>
          </cell>
          <cell r="J447" t="str">
            <v>GERARDO RODRIGUEZ ZARATE</v>
          </cell>
          <cell r="K447" t="str">
            <v>CIUDAD BOLIVAR - CABLE</v>
          </cell>
          <cell r="L447" t="str">
            <v>CABLE</v>
          </cell>
          <cell r="M447" t="str">
            <v>CIUDAD BOLIVAR</v>
          </cell>
          <cell r="N447" t="str">
            <v>LUCERO</v>
          </cell>
          <cell r="O447" t="str">
            <v>VILLAS EL DIAMANTE</v>
          </cell>
          <cell r="P447" t="str">
            <v>VILLAS EL DIAMANTE</v>
          </cell>
          <cell r="Q447" t="str">
            <v>No Propiedad Horizontal</v>
          </cell>
          <cell r="R447" t="str">
            <v>6-may.-2019</v>
          </cell>
          <cell r="S447" t="str">
            <v>ELCIA MARIA QUITIAN GONZALEZ</v>
          </cell>
          <cell r="T447" t="str">
            <v>3114763377-7913167</v>
          </cell>
          <cell r="U447" t="str">
            <v>SI</v>
          </cell>
          <cell r="V447" t="str">
            <v>CASA DE DOS PISO, LOTE ESQUINERO, TIENE DOS BAÑOS Y COCINA EN OBRA NEGRA, PISOS POR PARTES ENCHAPADOS. CONVIVEN TRES ADULTOS Y UN NIÑO.</v>
          </cell>
        </row>
        <row r="448">
          <cell r="A448" t="str">
            <v>AAA0027ZXKC</v>
          </cell>
          <cell r="B448" t="str">
            <v>MVCB_5556</v>
          </cell>
          <cell r="C448" t="str">
            <v>AAA0027ZXKC</v>
          </cell>
          <cell r="D448" t="str">
            <v>050S00000000</v>
          </cell>
          <cell r="E448" t="str">
            <v>TV 18N BIS A 69P 39 SUR MJ</v>
          </cell>
          <cell r="F448" t="str">
            <v>KR 19A 71D 13 S</v>
          </cell>
          <cell r="G448">
            <v>2558061011</v>
          </cell>
          <cell r="H448" t="str">
            <v>C</v>
          </cell>
          <cell r="I448">
            <v>14935846</v>
          </cell>
          <cell r="J448" t="str">
            <v>CLIMACO ANTONIO RIOS OSORIO</v>
          </cell>
          <cell r="K448" t="str">
            <v>CIUDAD BOLIVAR - CABLE</v>
          </cell>
          <cell r="L448" t="str">
            <v>CABLE</v>
          </cell>
          <cell r="M448" t="str">
            <v>CIUDAD BOLIVAR</v>
          </cell>
          <cell r="N448" t="str">
            <v>LUCERO</v>
          </cell>
          <cell r="O448" t="str">
            <v>VILLAS EL DIAMANTE</v>
          </cell>
          <cell r="P448" t="str">
            <v>VILLAS EL DIAMANTE</v>
          </cell>
          <cell r="Q448" t="str">
            <v>No Propiedad Horizontal</v>
          </cell>
          <cell r="R448" t="str">
            <v>6-may.-2019</v>
          </cell>
          <cell r="S448" t="str">
            <v>MARIA LUCILA TIQUE DE RIOS</v>
          </cell>
          <cell r="T448" t="str">
            <v>7656815-3144450672</v>
          </cell>
          <cell r="U448" t="str">
            <v>SI</v>
          </cell>
          <cell r="V448" t="str">
            <v>CASA DE TRES HABITACIONES, BAÑO Y COCINA EN OBRA NEGRA, TECHO EN TEJA DE ZIN, PROBLEMAS DE HUMEDAD. HABITADA POR TRES PERSONAS DOS ADULTOS Y UNA BB</v>
          </cell>
        </row>
        <row r="449">
          <cell r="A449" t="str">
            <v>AAA0027ZKWF</v>
          </cell>
          <cell r="B449" t="str">
            <v>MVCB_5267</v>
          </cell>
          <cell r="C449" t="str">
            <v>AAA0027ZKWF</v>
          </cell>
          <cell r="D449" t="str">
            <v>050S40497316</v>
          </cell>
          <cell r="E449" t="str">
            <v>TV 18N BIS A 69Q 24 SUR</v>
          </cell>
          <cell r="F449" t="str">
            <v>TV 19A 71F 36 S</v>
          </cell>
          <cell r="G449">
            <v>2558031008</v>
          </cell>
          <cell r="H449" t="str">
            <v>C</v>
          </cell>
          <cell r="I449">
            <v>38360492</v>
          </cell>
          <cell r="J449" t="str">
            <v>MARBILUZ JAVELA PALOMINO</v>
          </cell>
          <cell r="K449" t="str">
            <v>CIUDAD BOLIVAR - CABLE</v>
          </cell>
          <cell r="L449" t="str">
            <v>CABLE</v>
          </cell>
          <cell r="M449" t="str">
            <v>CIUDAD BOLIVAR</v>
          </cell>
          <cell r="N449" t="str">
            <v>LUCERO</v>
          </cell>
          <cell r="O449" t="str">
            <v>VILLAS EL DIAMANTE</v>
          </cell>
          <cell r="P449" t="str">
            <v>VILLAS EL DIAMANTE</v>
          </cell>
          <cell r="Q449" t="str">
            <v>No Propiedad Horizontal</v>
          </cell>
          <cell r="R449" t="str">
            <v>21-jun.-2019</v>
          </cell>
          <cell r="S449" t="str">
            <v>MARBI LUZ JAVELA PALOMINO</v>
          </cell>
          <cell r="T449" t="str">
            <v>3143493429-3118977290</v>
          </cell>
          <cell r="V449" t="str">
            <v>SE LE MARCO A LOS DOS NUMEROS Y MANDA A CORREO DE VOZ</v>
          </cell>
        </row>
        <row r="450">
          <cell r="A450" t="str">
            <v>AAA0027ZHEP</v>
          </cell>
          <cell r="B450" t="str">
            <v>MVCB_5200</v>
          </cell>
          <cell r="C450" t="str">
            <v>AAA0027ZHEP</v>
          </cell>
          <cell r="D450" t="str">
            <v>050S00000000</v>
          </cell>
          <cell r="E450" t="str">
            <v>TV 18N BIS A 69Q 25 SUR MJ</v>
          </cell>
          <cell r="F450" t="str">
            <v>TV 19A 71D 47 S</v>
          </cell>
          <cell r="G450">
            <v>2558026001</v>
          </cell>
          <cell r="H450" t="str">
            <v>C</v>
          </cell>
          <cell r="I450">
            <v>1</v>
          </cell>
          <cell r="J450" t="str">
            <v>LUIS ENRIQUE MURCIA</v>
          </cell>
          <cell r="K450" t="str">
            <v>CIUDAD BOLIVAR - CABLE</v>
          </cell>
          <cell r="L450" t="str">
            <v>CABLE</v>
          </cell>
          <cell r="M450" t="str">
            <v>CIUDAD BOLIVAR</v>
          </cell>
          <cell r="N450" t="str">
            <v>LUCERO</v>
          </cell>
          <cell r="O450" t="str">
            <v>VILLAS EL DIAMANTE</v>
          </cell>
          <cell r="P450" t="str">
            <v>VILLAS EL DIAMANTE</v>
          </cell>
          <cell r="Q450" t="str">
            <v>No Propiedad Horizontal</v>
          </cell>
          <cell r="R450" t="str">
            <v>6-may.-2019</v>
          </cell>
          <cell r="S450" t="str">
            <v>MARIA FLOR RODRIGUEZ ZUBIETA</v>
          </cell>
          <cell r="T450" t="str">
            <v>3118223762-3108898573</v>
          </cell>
          <cell r="U450" t="str">
            <v>SI</v>
          </cell>
          <cell r="V450" t="str">
            <v>CASA DE UN SOLO PISO, CUENTA CON TRES HABITACIONES COCINA Y BAÑO EN OBRA NEGRA, EL BAÑO ESTA CUBIERTO EN TEJA Y BLOQUE, EL TECHO EN TEJA Y PRESENTA GOTERA. HABITADA POR TRES ADULTOS Y DOS MENORES. TRAV 18 N BIS B 69 Q 25SUR</v>
          </cell>
        </row>
        <row r="451">
          <cell r="A451" t="str">
            <v>AAA0027ZLKC</v>
          </cell>
          <cell r="B451" t="str">
            <v>MVCB_5281</v>
          </cell>
          <cell r="C451" t="str">
            <v>AAA0027ZLKC</v>
          </cell>
          <cell r="D451" t="str">
            <v>050S00000000</v>
          </cell>
          <cell r="E451" t="str">
            <v>TV 18N BIS A 69Q 40 SUR MJ</v>
          </cell>
          <cell r="F451" t="str">
            <v>TV 19A 71F 66 S</v>
          </cell>
          <cell r="G451">
            <v>2558032008</v>
          </cell>
          <cell r="H451" t="str">
            <v>C</v>
          </cell>
          <cell r="I451">
            <v>79200622</v>
          </cell>
          <cell r="J451" t="str">
            <v>JORGE CHAVARRO PARRA</v>
          </cell>
          <cell r="K451" t="str">
            <v>CIUDAD BOLIVAR - CABLE</v>
          </cell>
          <cell r="L451" t="str">
            <v>CABLE</v>
          </cell>
          <cell r="M451" t="str">
            <v>CIUDAD BOLIVAR</v>
          </cell>
          <cell r="N451" t="str">
            <v>LUCERO</v>
          </cell>
          <cell r="O451" t="str">
            <v>VILLAS EL DIAMANTE</v>
          </cell>
          <cell r="P451" t="str">
            <v>VILLAS EL DIAMANTE</v>
          </cell>
          <cell r="Q451" t="str">
            <v>No Propiedad Horizontal</v>
          </cell>
          <cell r="R451" t="str">
            <v>6-may.-2019</v>
          </cell>
          <cell r="S451" t="str">
            <v>ROSALBA CHAVARRO PARRA</v>
          </cell>
          <cell r="T451" t="str">
            <v>2569348-7900172-3107811268</v>
          </cell>
          <cell r="U451" t="str">
            <v>SI</v>
          </cell>
          <cell r="V451" t="str">
            <v>CASA DE DOS PISOS CON TECHO DE TEJA DE CIN Y EN BRA NEGRA. MANIFIESTA TENER PROBLEMAS DE ALCANTARILLADO. HABITADA POR 6 ADULTOS.</v>
          </cell>
        </row>
        <row r="452">
          <cell r="A452" t="str">
            <v>AAA0027ZLHK</v>
          </cell>
          <cell r="B452" t="str">
            <v>MVCB_5279</v>
          </cell>
          <cell r="C452" t="str">
            <v>AAA0027ZLHK</v>
          </cell>
          <cell r="D452" t="str">
            <v>050S40391823</v>
          </cell>
          <cell r="E452" t="str">
            <v>TV 18N BIS A 69Q 48 SUR</v>
          </cell>
          <cell r="F452" t="str">
            <v>TV 19A 71F 80 S</v>
          </cell>
          <cell r="G452">
            <v>2558032006</v>
          </cell>
          <cell r="H452" t="str">
            <v>C</v>
          </cell>
          <cell r="I452">
            <v>80148875</v>
          </cell>
          <cell r="J452" t="str">
            <v>YOVANNI ALFONSO SIERRA TORRES</v>
          </cell>
          <cell r="K452" t="str">
            <v>CIUDAD BOLIVAR - CABLE</v>
          </cell>
          <cell r="L452" t="str">
            <v>CABLE</v>
          </cell>
          <cell r="M452" t="str">
            <v>CIUDAD BOLIVAR</v>
          </cell>
          <cell r="N452" t="str">
            <v>LUCERO</v>
          </cell>
          <cell r="O452" t="str">
            <v>VILLAS EL DIAMANTE</v>
          </cell>
          <cell r="P452" t="str">
            <v>VILLAS EL DIAMANTE</v>
          </cell>
          <cell r="Q452" t="str">
            <v>No Propiedad Horizontal</v>
          </cell>
          <cell r="R452" t="str">
            <v>6-may.-2019</v>
          </cell>
          <cell r="S452" t="str">
            <v>CLAUDIA MILENA MORENO DIAZ</v>
          </cell>
          <cell r="T452" t="str">
            <v>3208186622-7319363-3015432472</v>
          </cell>
          <cell r="U452" t="str">
            <v>SI</v>
          </cell>
          <cell r="V452" t="str">
            <v>CASA DE DOS PISOS CON TRES APARTAMENTOS, QUE PRESENTAN PROBLEMAS DE HUMEDAD, ESTA POR PARTES ENCHAPADO Y EL SEGUNDO PISO EL TECHO ESTA COMPUESTO DE PLANCHA Y TEJA DE ZIN. DIRECCION TRAV 18 N BIS A 69 Q SUR 48 CERCA A UN MURAL CON UN PERRO DIBUJADO.</v>
          </cell>
        </row>
        <row r="453">
          <cell r="A453" t="str">
            <v>AAA0027ZNEP</v>
          </cell>
          <cell r="B453" t="str">
            <v>MVCB_5322</v>
          </cell>
          <cell r="C453" t="str">
            <v>AAA0027ZNEP</v>
          </cell>
          <cell r="D453" t="str">
            <v>050S00000000</v>
          </cell>
          <cell r="E453" t="str">
            <v>TV 18N BIS A 69R 22 SUR MJ</v>
          </cell>
          <cell r="F453" t="str">
            <v>TV 19A 71H 26 S</v>
          </cell>
          <cell r="G453">
            <v>2558036004</v>
          </cell>
          <cell r="H453" t="str">
            <v>C</v>
          </cell>
          <cell r="I453">
            <v>2633975</v>
          </cell>
          <cell r="J453" t="str">
            <v>JESUS MARIA MORENO PENA</v>
          </cell>
          <cell r="K453" t="str">
            <v>CIUDAD BOLIVAR - CABLE</v>
          </cell>
          <cell r="L453" t="str">
            <v>CABLE</v>
          </cell>
          <cell r="M453" t="str">
            <v>CIUDAD BOLIVAR</v>
          </cell>
          <cell r="N453" t="str">
            <v>LUCERO</v>
          </cell>
          <cell r="O453" t="str">
            <v>VILLAS EL DIAMANTE</v>
          </cell>
          <cell r="P453" t="str">
            <v>VILLAS EL DIAMANTE</v>
          </cell>
          <cell r="Q453" t="str">
            <v>No Propiedad Horizontal</v>
          </cell>
          <cell r="R453" t="str">
            <v>6-may.-2019</v>
          </cell>
          <cell r="S453" t="str">
            <v>LUZ OLVEY MARTINEZ ARIAS</v>
          </cell>
          <cell r="T453">
            <v>3014030510</v>
          </cell>
          <cell r="V453" t="str">
            <v>LLAMAR EL DIA LUNES</v>
          </cell>
        </row>
        <row r="454">
          <cell r="A454" t="str">
            <v>AAA0027ZKDM</v>
          </cell>
          <cell r="B454" t="str">
            <v>MVCB_5250</v>
          </cell>
          <cell r="C454" t="str">
            <v>AAA0027ZKDM</v>
          </cell>
          <cell r="D454" t="str">
            <v>050S00000000</v>
          </cell>
          <cell r="E454" t="str">
            <v>TV 18P 69Q 18 SUR MJ</v>
          </cell>
          <cell r="F454" t="str">
            <v>TV 19B 71G 06 S</v>
          </cell>
          <cell r="G454">
            <v>2558030005</v>
          </cell>
          <cell r="H454" t="str">
            <v>C</v>
          </cell>
          <cell r="I454">
            <v>41551310</v>
          </cell>
          <cell r="J454" t="str">
            <v>MARIA HELENA PULIDO</v>
          </cell>
          <cell r="K454" t="str">
            <v>CIUDAD BOLIVAR - CABLE</v>
          </cell>
          <cell r="L454" t="str">
            <v>CABLE</v>
          </cell>
          <cell r="M454" t="str">
            <v>CIUDAD BOLIVAR</v>
          </cell>
          <cell r="N454" t="str">
            <v>LUCERO</v>
          </cell>
          <cell r="O454" t="str">
            <v>VILLAS EL DIAMANTE</v>
          </cell>
          <cell r="P454" t="str">
            <v>VILLAS EL DIAMANTE</v>
          </cell>
          <cell r="Q454" t="str">
            <v>No Propiedad Horizontal</v>
          </cell>
          <cell r="R454" t="str">
            <v>6-may.-2019</v>
          </cell>
          <cell r="S454" t="str">
            <v>YOHN ALEXANDER PEREZ PULIDO</v>
          </cell>
          <cell r="T454">
            <v>3143458395</v>
          </cell>
          <cell r="V454" t="str">
            <v>CORREO DE VOZ</v>
          </cell>
        </row>
        <row r="455">
          <cell r="A455" t="str">
            <v>AAA0027ZAWF</v>
          </cell>
          <cell r="B455" t="str">
            <v>MVCB_5064</v>
          </cell>
          <cell r="C455" t="str">
            <v>AAA0027ZAWF</v>
          </cell>
          <cell r="D455" t="str">
            <v>050S00000000</v>
          </cell>
          <cell r="E455" t="str">
            <v>TV 18P BIS 69K 08 SUR MJ</v>
          </cell>
          <cell r="F455" t="str">
            <v>TV 19BBIS 70V 08 S</v>
          </cell>
          <cell r="G455">
            <v>2558012006</v>
          </cell>
          <cell r="H455" t="str">
            <v>C</v>
          </cell>
          <cell r="I455">
            <v>11250264</v>
          </cell>
          <cell r="J455" t="str">
            <v>VICTOR JULIO GOMEZ ALGARRA</v>
          </cell>
          <cell r="K455" t="str">
            <v>CIUDAD BOLIVAR - CABLE</v>
          </cell>
          <cell r="L455" t="str">
            <v>CABLE</v>
          </cell>
          <cell r="M455" t="str">
            <v>CIUDAD BOLIVAR</v>
          </cell>
          <cell r="N455" t="str">
            <v>LUCERO</v>
          </cell>
          <cell r="O455" t="str">
            <v>VILLAS EL DIAMANTE</v>
          </cell>
          <cell r="P455" t="str">
            <v>VILLAS EL DIAMANTE</v>
          </cell>
          <cell r="Q455" t="str">
            <v>No Propiedad Horizontal</v>
          </cell>
          <cell r="R455" t="str">
            <v>6-may.-2019</v>
          </cell>
          <cell r="S455" t="str">
            <v>LUZ MARINA JIMENEZ FONSECA</v>
          </cell>
          <cell r="T455" t="str">
            <v>3213801377/3213930936</v>
          </cell>
          <cell r="U455" t="str">
            <v>SI</v>
          </cell>
          <cell r="V455" t="str">
            <v>VIVIENDA DE TRES PISOS, PROBLEMAS DE HUMEDAD, GOTERAS, BAÑOS Y COCINA EN OBRA NEGRA, HABITADA POR DOS ADULTOS DE LA TERCERA EDAD.</v>
          </cell>
        </row>
        <row r="456">
          <cell r="A456" t="str">
            <v>AAA0027ZCNN</v>
          </cell>
          <cell r="B456" t="str">
            <v>MVCB_5106</v>
          </cell>
          <cell r="C456" t="str">
            <v>AAA0027ZCNN</v>
          </cell>
          <cell r="D456" t="str">
            <v>050S40391811</v>
          </cell>
          <cell r="E456" t="str">
            <v>TV 18P BIS 69L 27 SUR</v>
          </cell>
          <cell r="F456" t="str">
            <v>TV 18P BIS 69L 27 SUR</v>
          </cell>
          <cell r="G456">
            <v>2558016008</v>
          </cell>
          <cell r="H456" t="str">
            <v>C</v>
          </cell>
          <cell r="I456">
            <v>41718727</v>
          </cell>
          <cell r="J456" t="str">
            <v>MARIA DE JESUS VILLAMIL MORENO</v>
          </cell>
          <cell r="K456" t="str">
            <v>CIUDAD BOLIVAR - CABLE</v>
          </cell>
          <cell r="L456" t="str">
            <v>CABLE</v>
          </cell>
          <cell r="M456" t="str">
            <v>CIUDAD BOLIVAR</v>
          </cell>
          <cell r="N456" t="str">
            <v>LUCERO</v>
          </cell>
          <cell r="O456" t="str">
            <v>VILLAS EL DIAMANTE</v>
          </cell>
          <cell r="P456" t="str">
            <v>VILLAS EL DIAMANTE</v>
          </cell>
          <cell r="Q456" t="str">
            <v>No Propiedad Horizontal</v>
          </cell>
          <cell r="R456" t="str">
            <v>13-jun.-2019</v>
          </cell>
          <cell r="S456" t="str">
            <v>SANDRA MILENA RUIZ VILLAMIL</v>
          </cell>
          <cell r="T456" t="str">
            <v>3212574167/3193698413</v>
          </cell>
          <cell r="U456" t="str">
            <v>SI</v>
          </cell>
          <cell r="V456" t="str">
            <v>CASA DE DOS PISOS PRIMER PISO EN OBRA NEGRA Y EL SEGUNDO PISO DE DOS HABITACIONES SALA COCINA Y BAÑO EN OBRA NEGRA, EL TECHO ESTA EN TEJA DE ZIN. HABITADA POR DOS ADULTOS Y DOS MENORES DE EDAD.</v>
          </cell>
        </row>
        <row r="457">
          <cell r="A457" t="str">
            <v>AAA0027ZCAF</v>
          </cell>
          <cell r="B457" t="str">
            <v>MVCB_5092</v>
          </cell>
          <cell r="C457" t="str">
            <v>AAA0027ZCAF</v>
          </cell>
          <cell r="D457" t="str">
            <v>050S40146632</v>
          </cell>
          <cell r="E457" t="str">
            <v>TV 18P BIS 69L 28 SUR</v>
          </cell>
          <cell r="F457" t="str">
            <v>TV 19BBIS 71 28 S</v>
          </cell>
          <cell r="G457">
            <v>2558015007</v>
          </cell>
          <cell r="H457" t="str">
            <v>C</v>
          </cell>
          <cell r="I457">
            <v>52130293</v>
          </cell>
          <cell r="J457" t="str">
            <v>BLANCA CECILIA RODRIGUEZ MARTINEZ</v>
          </cell>
          <cell r="K457" t="str">
            <v>CIUDAD BOLIVAR - CABLE</v>
          </cell>
          <cell r="L457" t="str">
            <v>CABLE</v>
          </cell>
          <cell r="M457" t="str">
            <v>CIUDAD BOLIVAR</v>
          </cell>
          <cell r="N457" t="str">
            <v>LUCERO</v>
          </cell>
          <cell r="O457" t="str">
            <v>VILLAS EL DIAMANTE</v>
          </cell>
          <cell r="P457" t="str">
            <v>VILLAS EL DIAMANTE</v>
          </cell>
          <cell r="Q457" t="str">
            <v>No Propiedad Horizontal</v>
          </cell>
          <cell r="R457" t="str">
            <v>6-may.-2019</v>
          </cell>
          <cell r="S457" t="str">
            <v>ANA CECILIA MARTINEZ DE RODRIGUEZ</v>
          </cell>
          <cell r="T457" t="str">
            <v>7656282/3132952328</v>
          </cell>
          <cell r="U457" t="str">
            <v>SI</v>
          </cell>
          <cell r="V457" t="str">
            <v>CASA DE DOS PISOS PRIMERO DE GARAJE Y EL SEGUNDO HAY UN APARTAMENTO DE 4 HABITACIONES EN OBRA NEGRA CON COCINA Y BAÑOS SIN ENCHAPAR EL TECHO DE PLANCHA. TRES ADULTOS. DIRECCION TRV 18 P BIS 69 L 28 SUR VILLAS DEL DIAMANTE PARTE MEDIA.</v>
          </cell>
        </row>
        <row r="458">
          <cell r="A458" t="str">
            <v>AAA0245BATO</v>
          </cell>
          <cell r="B458" t="str">
            <v>MVCB_5108</v>
          </cell>
          <cell r="C458" t="str">
            <v>AAA0245BATO</v>
          </cell>
          <cell r="D458" t="str">
            <v>050S00000000</v>
          </cell>
          <cell r="E458" t="str">
            <v>TV 18P BIS 69L 31 SUR MJ</v>
          </cell>
          <cell r="F458" t="str">
            <v>TV 18 P BIS 69 L 31 SUR</v>
          </cell>
          <cell r="G458">
            <v>2558016009</v>
          </cell>
          <cell r="H458" t="str">
            <v>C</v>
          </cell>
          <cell r="I458">
            <v>5571924</v>
          </cell>
          <cell r="J458" t="str">
            <v>WILSON QUITIAN PEREZ</v>
          </cell>
          <cell r="K458" t="str">
            <v>CIUDAD BOLIVAR - CABLE</v>
          </cell>
          <cell r="L458" t="str">
            <v>CABLE</v>
          </cell>
          <cell r="M458" t="str">
            <v>CIUDAD BOLIVAR</v>
          </cell>
          <cell r="N458" t="str">
            <v>LUCERO</v>
          </cell>
          <cell r="O458" t="str">
            <v>VILLAS EL DIAMANTE</v>
          </cell>
          <cell r="P458" t="str">
            <v>VILLAS EL DIAMANTE</v>
          </cell>
          <cell r="Q458" t="str">
            <v>No Propiedad Horizontal</v>
          </cell>
          <cell r="R458" t="str">
            <v>6-may.-2019</v>
          </cell>
          <cell r="S458" t="str">
            <v>WILSON QUITIAN PEREZ</v>
          </cell>
          <cell r="T458" t="str">
            <v>3125887373/3212224006</v>
          </cell>
          <cell r="U458" t="str">
            <v>SI</v>
          </cell>
          <cell r="V458" t="str">
            <v>CASA DE 4 PISOS PRIMER PISO Y ESCALERAS EN OBRA NEGRA. HOGAR CONFORMADO PPOR 6 PERSONAS 4 ADULTOS Y 2 MENORES. TRV 18 P BIS N 69 L 31 SUR</v>
          </cell>
        </row>
        <row r="459">
          <cell r="A459" t="str">
            <v>AAA0027ZCUZ</v>
          </cell>
          <cell r="B459" t="str">
            <v>MVCB_5116</v>
          </cell>
          <cell r="C459" t="str">
            <v>AAA0027ZCUZ</v>
          </cell>
          <cell r="D459" t="str">
            <v>050S00000000</v>
          </cell>
          <cell r="E459" t="str">
            <v>TV 18P BIS 69N 05 SUR MJ</v>
          </cell>
          <cell r="F459" t="str">
            <v>TV 19BBIS 71B 05 S</v>
          </cell>
          <cell r="G459">
            <v>2558017008</v>
          </cell>
          <cell r="H459" t="str">
            <v>C</v>
          </cell>
          <cell r="I459">
            <v>39711495</v>
          </cell>
          <cell r="J459" t="str">
            <v>MARIA TERESA GALINDO RANGEL</v>
          </cell>
          <cell r="K459" t="str">
            <v>CIUDAD BOLIVAR - CABLE</v>
          </cell>
          <cell r="L459" t="str">
            <v>CABLE</v>
          </cell>
          <cell r="M459" t="str">
            <v>CIUDAD BOLIVAR</v>
          </cell>
          <cell r="N459" t="str">
            <v>LUCERO</v>
          </cell>
          <cell r="O459" t="str">
            <v>VILLAS EL DIAMANTE</v>
          </cell>
          <cell r="P459" t="str">
            <v>VILLAS EL DIAMANTE</v>
          </cell>
          <cell r="Q459" t="str">
            <v>No Propiedad Horizontal</v>
          </cell>
          <cell r="R459" t="str">
            <v>6-may.-2019</v>
          </cell>
          <cell r="S459" t="str">
            <v>MARIA TERESA GALINDO RANGEL</v>
          </cell>
          <cell r="T459" t="str">
            <v>3138812578/3202304593</v>
          </cell>
          <cell r="U459" t="str">
            <v>SI</v>
          </cell>
          <cell r="V459" t="str">
            <v>CASA DE DOS PISOS, PRESENTA PROBLEMAS DE GOTERAS, PRIMER PISO CON PROBLEMAS DE HUMEDAD, LOS PISOS ESTA EN CEMENTO, EL BAÑO SIN ENCHAPE. HABITADA POR 4 ADULTOS Y DOS NIÑOS. DIRECCION TRV 18 P BIS N 69 N 05 SUR.</v>
          </cell>
        </row>
        <row r="460">
          <cell r="A460" t="str">
            <v>AAA0027ZCWF</v>
          </cell>
          <cell r="B460" t="str">
            <v>MVCB_5117</v>
          </cell>
          <cell r="C460" t="str">
            <v>AAA0027ZCWF</v>
          </cell>
          <cell r="D460" t="str">
            <v>050S40473169</v>
          </cell>
          <cell r="E460" t="str">
            <v>TV 18P BIS 69N 09 SUR</v>
          </cell>
          <cell r="F460" t="str">
            <v>TV 19BBIS 71B 09 S</v>
          </cell>
          <cell r="G460">
            <v>2558017009</v>
          </cell>
          <cell r="H460" t="str">
            <v>C</v>
          </cell>
          <cell r="I460">
            <v>52122040</v>
          </cell>
          <cell r="J460" t="str">
            <v>OMAIRA OSORIO CONTRERAS</v>
          </cell>
          <cell r="K460" t="str">
            <v>CIUDAD BOLIVAR - CABLE</v>
          </cell>
          <cell r="L460" t="str">
            <v>CABLE</v>
          </cell>
          <cell r="M460" t="str">
            <v>CIUDAD BOLIVAR</v>
          </cell>
          <cell r="N460" t="str">
            <v>LUCERO</v>
          </cell>
          <cell r="O460" t="str">
            <v>VILLAS EL DIAMANTE</v>
          </cell>
          <cell r="P460" t="str">
            <v>VILLAS EL DIAMANTE</v>
          </cell>
          <cell r="Q460" t="str">
            <v>No Propiedad Horizontal</v>
          </cell>
          <cell r="R460" t="str">
            <v>6-may.-2019</v>
          </cell>
          <cell r="S460" t="str">
            <v>DEISSY PAOLA RAMIREZ ROMERO</v>
          </cell>
          <cell r="T460" t="str">
            <v>3212292006/7650977</v>
          </cell>
          <cell r="U460" t="str">
            <v>SI</v>
          </cell>
          <cell r="V460" t="str">
            <v>Al momento de hacer la llamada del Sr. JOSE EFRAIN ROMERO RODRIGUEZ, me contestó la sobrina que se llama Deissy Paola Ramírez Romero, quien recibió la información de su tío, ella me pregunto por el trámite de ella así que al indagar me informa que la propietaria anterior era la Sra. OMAIRA OSORIO CONTRERAS, pero fue Deissy Paola Ramírez Romero quién radico la documentación en la JAC en Nueva Colombia, ya que ella es nueva propietaria. (Para aclararte el caso Juliana Martheyn hizo este registro). Vivienda de 1 piso con cubierta liviana, no tiene enchapes, falta unos espacios sin pañete y sin pintura, sin enchapes, sin puertas en las habitaciones y con humedad</v>
          </cell>
        </row>
        <row r="461">
          <cell r="A461" t="str">
            <v>AAA0027ZAZM</v>
          </cell>
          <cell r="B461" t="str">
            <v>MVCB_5067</v>
          </cell>
          <cell r="C461" t="str">
            <v>AAA0027ZAZM</v>
          </cell>
          <cell r="D461" t="str">
            <v>050S40216353</v>
          </cell>
          <cell r="E461" t="str">
            <v>TV 18P BIS 69L 23 SUR</v>
          </cell>
          <cell r="F461" t="str">
            <v>TV 19BBISA 70V 50 S</v>
          </cell>
          <cell r="G461">
            <v>2558013001</v>
          </cell>
          <cell r="H461" t="str">
            <v>C</v>
          </cell>
          <cell r="I461">
            <v>23521958</v>
          </cell>
          <cell r="J461" t="str">
            <v>MARISOL SIERRA LIZARAZO</v>
          </cell>
          <cell r="K461" t="str">
            <v>CIUDAD BOLIVAR - CABLE</v>
          </cell>
          <cell r="L461" t="str">
            <v>CABLE</v>
          </cell>
          <cell r="M461" t="str">
            <v>CIUDAD BOLIVAR</v>
          </cell>
          <cell r="N461" t="str">
            <v>LUCERO</v>
          </cell>
          <cell r="O461" t="str">
            <v>VILLAS EL DIAMANTE</v>
          </cell>
          <cell r="P461" t="str">
            <v>VILLAS EL DIAMANTE</v>
          </cell>
          <cell r="Q461" t="str">
            <v>No Propiedad Horizontal</v>
          </cell>
          <cell r="R461" t="str">
            <v>13-jun.-2019</v>
          </cell>
          <cell r="S461" t="str">
            <v>JUAN AGUSTIN LIZARAZO</v>
          </cell>
          <cell r="T461" t="str">
            <v>3144015625 - 3118804910</v>
          </cell>
          <cell r="U461" t="str">
            <v>SI</v>
          </cell>
          <cell r="V461" t="str">
            <v>casa de 3 pisos: carece de enchapes, pisos, y cambio de tejado entre otras cosas y techo sin vigas y columnas</v>
          </cell>
          <cell r="W461" t="str">
            <v>MARTHA JEANNETH AMAYA TORRES - Servicio Ciudadano</v>
          </cell>
        </row>
        <row r="462">
          <cell r="A462" t="str">
            <v>AAA0027ZBDE</v>
          </cell>
          <cell r="B462" t="str">
            <v>MVCB_5071</v>
          </cell>
          <cell r="C462" t="str">
            <v>AAA0027ZBDE</v>
          </cell>
          <cell r="D462" t="str">
            <v>050S40517671</v>
          </cell>
          <cell r="E462" t="str">
            <v>TV 18P BIS A 69K 22 SUR</v>
          </cell>
          <cell r="F462" t="str">
            <v>TV 18P BIS A 69K 22 SUR</v>
          </cell>
          <cell r="G462">
            <v>2558013006</v>
          </cell>
          <cell r="H462" t="str">
            <v>C</v>
          </cell>
          <cell r="I462">
            <v>39695744</v>
          </cell>
          <cell r="J462" t="str">
            <v>GRACIELA VELASCO OVALLE</v>
          </cell>
          <cell r="K462" t="str">
            <v>CIUDAD BOLIVAR - CABLE</v>
          </cell>
          <cell r="L462" t="str">
            <v>CABLE</v>
          </cell>
          <cell r="M462" t="str">
            <v>CIUDAD BOLIVAR</v>
          </cell>
          <cell r="N462" t="str">
            <v>LUCERO</v>
          </cell>
          <cell r="O462" t="str">
            <v>VILLAS EL DIAMANTE</v>
          </cell>
          <cell r="P462" t="str">
            <v>VILLAS EL DIAMANTE</v>
          </cell>
          <cell r="Q462" t="str">
            <v>No Propiedad Horizontal</v>
          </cell>
          <cell r="R462" t="str">
            <v>6-may.-2019</v>
          </cell>
          <cell r="S462" t="str">
            <v>GRACIELA VELASCO OVALLE</v>
          </cell>
          <cell r="T462" t="str">
            <v>3228550153/2101835</v>
          </cell>
          <cell r="U462" t="str">
            <v>SI</v>
          </cell>
          <cell r="V462" t="str">
            <v>casa de 3 pisos a intervencion seria para el 3 piso. tiene goteras la estructura esra en obra gris sin columnas ni vigas, en teja eternit y de zinc vieja</v>
          </cell>
        </row>
        <row r="463">
          <cell r="A463" t="str">
            <v>AAA0027ZBCN</v>
          </cell>
          <cell r="B463" t="str">
            <v>MVCB_5070</v>
          </cell>
          <cell r="C463" t="str">
            <v>AAA0027ZBCN</v>
          </cell>
          <cell r="D463" t="str">
            <v>050S00865365</v>
          </cell>
          <cell r="E463" t="str">
            <v>TV 18P BIS A 69K 28 SUR</v>
          </cell>
          <cell r="F463" t="str">
            <v>TV 19BBISA 70V 28 S</v>
          </cell>
          <cell r="G463">
            <v>2558013005</v>
          </cell>
          <cell r="H463" t="str">
            <v>C</v>
          </cell>
          <cell r="I463">
            <v>35487911</v>
          </cell>
          <cell r="J463" t="str">
            <v>MARIA GLADYS VILORIA ALFONSO</v>
          </cell>
          <cell r="K463" t="str">
            <v>CIUDAD BOLIVAR - CABLE</v>
          </cell>
          <cell r="L463" t="str">
            <v>CABLE</v>
          </cell>
          <cell r="M463" t="str">
            <v>CIUDAD BOLIVAR</v>
          </cell>
          <cell r="N463" t="str">
            <v>LUCERO</v>
          </cell>
          <cell r="O463" t="str">
            <v>VILLAS EL DIAMANTE</v>
          </cell>
          <cell r="P463" t="str">
            <v>VILLAS EL DIAMANTE</v>
          </cell>
          <cell r="Q463" t="str">
            <v>No Propiedad Horizontal</v>
          </cell>
          <cell r="R463" t="str">
            <v>6-may.-2019</v>
          </cell>
          <cell r="S463" t="str">
            <v>MARIA GLADYS VILORIA ALFONSO</v>
          </cell>
          <cell r="T463" t="str">
            <v>3123695013/6357047</v>
          </cell>
          <cell r="U463" t="str">
            <v>SI</v>
          </cell>
          <cell r="V463" t="str">
            <v>casa de 3 pisos por una entreda y por la otra de 1 piso llamar al 3837548 con columnas y vigas, coloco placa facil y esta deja filtra el agua por este motivo .el mayor problemas es de goteras, esta en obra gris.</v>
          </cell>
        </row>
        <row r="464">
          <cell r="A464" t="str">
            <v>AAA0027ZBBS</v>
          </cell>
          <cell r="B464" t="str">
            <v>MVCB_5069</v>
          </cell>
          <cell r="C464" t="str">
            <v>AAA0027ZBBS</v>
          </cell>
          <cell r="D464" t="str">
            <v>050S00000000</v>
          </cell>
          <cell r="E464" t="str">
            <v>TV 18P BIS A 69K 38 SUR MJ</v>
          </cell>
          <cell r="F464" t="str">
            <v>TV 19BBISA 70V 38 S</v>
          </cell>
          <cell r="G464">
            <v>2558013004</v>
          </cell>
          <cell r="H464" t="str">
            <v>C</v>
          </cell>
          <cell r="I464">
            <v>51684805</v>
          </cell>
          <cell r="J464" t="str">
            <v>MARIA JUNCA BARBARA</v>
          </cell>
          <cell r="K464" t="str">
            <v>CIUDAD BOLIVAR - CABLE</v>
          </cell>
          <cell r="L464" t="str">
            <v>CABLE</v>
          </cell>
          <cell r="M464" t="str">
            <v>CIUDAD BOLIVAR</v>
          </cell>
          <cell r="N464" t="str">
            <v>LUCERO</v>
          </cell>
          <cell r="O464" t="str">
            <v>VILLAS EL DIAMANTE</v>
          </cell>
          <cell r="P464" t="str">
            <v>VILLAS EL DIAMANTE</v>
          </cell>
          <cell r="Q464" t="str">
            <v>No Propiedad Horizontal</v>
          </cell>
          <cell r="R464" t="str">
            <v>6-may.-2019</v>
          </cell>
          <cell r="S464" t="str">
            <v>BARBARA MARIA JUNCA PUERTO</v>
          </cell>
          <cell r="T464" t="str">
            <v>3174795759/3208313746</v>
          </cell>
          <cell r="U464" t="str">
            <v>SI</v>
          </cell>
          <cell r="V464" t="str">
            <v>casa de 5 pios por una entrada y por la otra otra entrada 2 pisos 0312640118-3213565660 la hija yasmin atendera la visita 3206736378 requieren adecuacuaciones en enchape de cocina, pisos, tejado entre otros</v>
          </cell>
        </row>
        <row r="465">
          <cell r="A465" t="str">
            <v>AAA0223KYXS</v>
          </cell>
          <cell r="B465" t="str">
            <v>MVCB_5079</v>
          </cell>
          <cell r="C465" t="str">
            <v>AAA0223KYXS</v>
          </cell>
          <cell r="D465" t="str">
            <v>050S40444902</v>
          </cell>
          <cell r="E465" t="str">
            <v>TV 18R 69K 04 SUR</v>
          </cell>
          <cell r="F465" t="str">
            <v>SIN DIRECCION ANTERIOR</v>
          </cell>
          <cell r="G465">
            <v>2558014005</v>
          </cell>
          <cell r="H465" t="str">
            <v>C</v>
          </cell>
          <cell r="I465">
            <v>79537674</v>
          </cell>
          <cell r="J465" t="str">
            <v>ALEXANDER RODRIGUEZ LOPEZ</v>
          </cell>
          <cell r="K465" t="str">
            <v>CIUDAD BOLIVAR - CABLE</v>
          </cell>
          <cell r="L465" t="str">
            <v>CABLE</v>
          </cell>
          <cell r="M465" t="str">
            <v>CIUDAD BOLIVAR</v>
          </cell>
          <cell r="N465" t="str">
            <v>LUCERO</v>
          </cell>
          <cell r="O465" t="str">
            <v>VILLAS EL DIAMANTE</v>
          </cell>
          <cell r="P465" t="str">
            <v>VILLAS EL DIAMANTE</v>
          </cell>
          <cell r="Q465" t="str">
            <v>No Propiedad Horizontal</v>
          </cell>
          <cell r="R465" t="str">
            <v>14-jun.-2019</v>
          </cell>
          <cell r="S465" t="str">
            <v>ALEXANDER RODRIGUEZ LOPEZ</v>
          </cell>
          <cell r="T465" t="str">
            <v>3115958008/3022257240</v>
          </cell>
          <cell r="V465" t="str">
            <v>1 linea no activada 2 no contesta se deja mensaje buzon de voz</v>
          </cell>
        </row>
        <row r="466">
          <cell r="A466" t="str">
            <v>AAA0225SAXS</v>
          </cell>
          <cell r="B466" t="str">
            <v>MVCB_5513</v>
          </cell>
          <cell r="C466" t="str">
            <v>AAA0225SAXS</v>
          </cell>
          <cell r="D466" t="str">
            <v>050S40456886</v>
          </cell>
          <cell r="E466" t="str">
            <v>TV 19G 70C 11 SUR</v>
          </cell>
          <cell r="F466" t="str">
            <v>SIN DIRECCION ANTERIOR</v>
          </cell>
          <cell r="G466">
            <v>2558052002</v>
          </cell>
          <cell r="H466" t="str">
            <v>C</v>
          </cell>
          <cell r="I466">
            <v>19304661</v>
          </cell>
          <cell r="J466" t="str">
            <v>LUIS ERNESTO RUIZ BUITRAGO</v>
          </cell>
          <cell r="K466" t="str">
            <v>CIUDAD BOLIVAR - CABLE</v>
          </cell>
          <cell r="L466" t="str">
            <v>CABLE</v>
          </cell>
          <cell r="M466" t="str">
            <v>CIUDAD BOLIVAR</v>
          </cell>
          <cell r="N466" t="str">
            <v>LUCERO</v>
          </cell>
          <cell r="O466" t="str">
            <v>VILLAS EL DIAMANTE</v>
          </cell>
          <cell r="P466" t="str">
            <v>VILLAS EL DIAMANTE</v>
          </cell>
          <cell r="Q466" t="str">
            <v>No Propiedad Horizontal</v>
          </cell>
          <cell r="R466" t="str">
            <v>8-ago.-2019</v>
          </cell>
          <cell r="S466" t="str">
            <v>LUIS ERNESTO RUIZ BUITRAGO</v>
          </cell>
          <cell r="T466" t="str">
            <v>3172229952 - 3177093774</v>
          </cell>
          <cell r="U466" t="str">
            <v>SI</v>
          </cell>
          <cell r="V466" t="str">
            <v>3 piso obra negra , enchapes pisos, pachetar, estucar, pintar tejado y techo se requiere con columnas y vigas</v>
          </cell>
        </row>
        <row r="467">
          <cell r="A467" t="str">
            <v>AAA0253NWWW</v>
          </cell>
          <cell r="B467" t="str">
            <v>MVCB_5500</v>
          </cell>
          <cell r="C467" t="str">
            <v>AAA0253NWWW</v>
          </cell>
          <cell r="D467" t="str">
            <v>050S00000000</v>
          </cell>
          <cell r="E467" t="str">
            <v>TV 19G 70C 54 SUR MJ</v>
          </cell>
          <cell r="F467" t="str">
            <v>SIN DIRECCION ANTERIOR</v>
          </cell>
          <cell r="G467">
            <v>2558051006</v>
          </cell>
          <cell r="H467" t="str">
            <v>C</v>
          </cell>
          <cell r="I467">
            <v>79919700</v>
          </cell>
          <cell r="J467" t="str">
            <v>GERMAN GAONA CASTAÐEDA</v>
          </cell>
          <cell r="K467" t="str">
            <v>CIUDAD BOLIVAR - CABLE</v>
          </cell>
          <cell r="L467" t="str">
            <v>CABLE</v>
          </cell>
          <cell r="M467" t="str">
            <v>CIUDAD BOLIVAR</v>
          </cell>
          <cell r="N467" t="str">
            <v>LUCERO</v>
          </cell>
          <cell r="O467" t="str">
            <v>VILLAS EL DIAMANTE</v>
          </cell>
          <cell r="P467" t="str">
            <v>VILLAS EL DIAMANTE</v>
          </cell>
          <cell r="Q467" t="str">
            <v>No Propiedad Horizontal</v>
          </cell>
          <cell r="R467" t="str">
            <v>8-ago.-2019</v>
          </cell>
          <cell r="S467" t="str">
            <v>LUZ YEINI CORVA RUIZ</v>
          </cell>
          <cell r="T467" t="str">
            <v>3058187777-3104795903-2104917</v>
          </cell>
          <cell r="U467" t="str">
            <v>SI</v>
          </cell>
          <cell r="V467" t="str">
            <v>casa de 1 piso, requiere mejorar pisos</v>
          </cell>
        </row>
        <row r="468">
          <cell r="A468" t="str">
            <v>AAA0022OKWF</v>
          </cell>
          <cell r="B468" t="str">
            <v>MVJA_1405</v>
          </cell>
          <cell r="C468" t="str">
            <v>AAA0022OKWF</v>
          </cell>
          <cell r="D468" t="str">
            <v>050S00540360</v>
          </cell>
          <cell r="E468" t="str">
            <v>CL 65 SUR 18R 42</v>
          </cell>
          <cell r="F468" t="str">
            <v>CL 65 SUR 19 42</v>
          </cell>
          <cell r="G468">
            <v>2513092005</v>
          </cell>
          <cell r="H468" t="str">
            <v>C</v>
          </cell>
          <cell r="I468">
            <v>4037409</v>
          </cell>
          <cell r="J468" t="str">
            <v>CESAR CRUZ MOLANO</v>
          </cell>
          <cell r="K468" t="str">
            <v>CIUDAD BOLIVAR - CABLE</v>
          </cell>
          <cell r="L468" t="str">
            <v>JALISCO</v>
          </cell>
          <cell r="M468" t="str">
            <v>CIUDAD BOLIVAR</v>
          </cell>
          <cell r="N468" t="str">
            <v>SAN FRANCISCO</v>
          </cell>
          <cell r="O468" t="str">
            <v>ACACIAS SUR</v>
          </cell>
          <cell r="P468" t="str">
            <v>ACACIAS SUR</v>
          </cell>
          <cell r="Q468" t="str">
            <v>No Propiedad Horizontal</v>
          </cell>
          <cell r="R468" t="str">
            <v>20-mar.-2019</v>
          </cell>
          <cell r="S468" t="str">
            <v>CESAR CRUZ MOLANO</v>
          </cell>
          <cell r="T468" t="str">
            <v>3208086042-3046795640</v>
          </cell>
          <cell r="U468" t="str">
            <v>NO</v>
          </cell>
          <cell r="V468" t="str">
            <v>no le intereza ya le hicieron visita y le dijieron que para solo la cocina no desea postularce al plan terraza</v>
          </cell>
        </row>
        <row r="469">
          <cell r="A469" t="str">
            <v>AAA0023LDWW</v>
          </cell>
          <cell r="B469" t="str">
            <v>MVJA_3589</v>
          </cell>
          <cell r="C469" t="str">
            <v>AAA0023LDWW</v>
          </cell>
          <cell r="D469" t="str">
            <v>050S00662161</v>
          </cell>
          <cell r="E469" t="str">
            <v>KR 18T 61A 39 SUR</v>
          </cell>
          <cell r="F469" t="str">
            <v>TV 19 61A 03 SUR</v>
          </cell>
          <cell r="G469">
            <v>2521036011</v>
          </cell>
          <cell r="H469" t="str">
            <v>C</v>
          </cell>
          <cell r="I469">
            <v>12091456</v>
          </cell>
          <cell r="J469" t="str">
            <v>ALVARO TOVAR TRUJILLO</v>
          </cell>
          <cell r="K469" t="str">
            <v>CIUDAD BOLIVAR - CABLE</v>
          </cell>
          <cell r="L469" t="str">
            <v>JALISCO</v>
          </cell>
          <cell r="M469" t="str">
            <v>CIUDAD BOLIVAR</v>
          </cell>
          <cell r="N469" t="str">
            <v>SAN FRANCISCO</v>
          </cell>
          <cell r="O469" t="str">
            <v>ACACIAS SUR</v>
          </cell>
          <cell r="P469" t="str">
            <v>ACACIAS SUR</v>
          </cell>
          <cell r="Q469" t="str">
            <v>No Propiedad Horizontal</v>
          </cell>
          <cell r="R469" t="str">
            <v>20-mar.-2019</v>
          </cell>
          <cell r="S469" t="str">
            <v>ALVARO TOVAR TRUJILLO</v>
          </cell>
          <cell r="T469">
            <v>7904345</v>
          </cell>
          <cell r="U469" t="str">
            <v>SI</v>
          </cell>
          <cell r="V469" t="str">
            <v>casa 3 pios el tercer piso esta en obra gris .lo que mas requiere es tejado techo</v>
          </cell>
        </row>
        <row r="470">
          <cell r="A470" t="str">
            <v>AAA0022OEPP</v>
          </cell>
          <cell r="B470" t="str">
            <v>MVJA_3631</v>
          </cell>
          <cell r="C470" t="str">
            <v>AAA0022OEPP</v>
          </cell>
          <cell r="D470" t="str">
            <v>050S40271517</v>
          </cell>
          <cell r="E470" t="str">
            <v>KR 18T 63F 09 SUR</v>
          </cell>
          <cell r="F470" t="str">
            <v>KR 19 BIS A 63F 09 SUR</v>
          </cell>
          <cell r="G470">
            <v>2513088016</v>
          </cell>
          <cell r="H470" t="str">
            <v>C</v>
          </cell>
          <cell r="I470">
            <v>12169939</v>
          </cell>
          <cell r="J470" t="str">
            <v>LUIS ALVARO LEBAZA MATABENCHOY</v>
          </cell>
          <cell r="K470" t="str">
            <v>CIUDAD BOLIVAR - CABLE</v>
          </cell>
          <cell r="L470" t="str">
            <v>JALISCO</v>
          </cell>
          <cell r="M470" t="str">
            <v>CIUDAD BOLIVAR</v>
          </cell>
          <cell r="N470" t="str">
            <v>SAN FRANCISCO</v>
          </cell>
          <cell r="O470" t="str">
            <v>ACACIAS SUR</v>
          </cell>
          <cell r="P470" t="str">
            <v>ACACIAS SUR</v>
          </cell>
          <cell r="Q470" t="str">
            <v>No Propiedad Horizontal</v>
          </cell>
          <cell r="R470" t="str">
            <v>28-mar.-2019</v>
          </cell>
          <cell r="S470" t="str">
            <v>LUIS ALVARO LEBAZA MATABENCHOY</v>
          </cell>
          <cell r="T470" t="str">
            <v>3114827210-3133083742</v>
          </cell>
          <cell r="U470" t="str">
            <v>SI</v>
          </cell>
          <cell r="V470" t="str">
            <v>casa de 2 pisos requiere con urgencia cambiar techo tejado</v>
          </cell>
        </row>
        <row r="471">
          <cell r="A471" t="str">
            <v>AAA0223BTYN</v>
          </cell>
          <cell r="B471" t="str">
            <v>MVJA_3713</v>
          </cell>
          <cell r="C471" t="str">
            <v>AAA0223BTYN</v>
          </cell>
          <cell r="D471" t="str">
            <v>050S40544076</v>
          </cell>
          <cell r="E471" t="str">
            <v>KR 19 62A 23 SUR</v>
          </cell>
          <cell r="F471" t="str">
            <v>SIN DIRECCION ANT</v>
          </cell>
          <cell r="G471">
            <v>2513072016</v>
          </cell>
          <cell r="H471" t="str">
            <v>C</v>
          </cell>
          <cell r="I471">
            <v>51859633</v>
          </cell>
          <cell r="J471" t="str">
            <v>ANA ADELINA PARRAGA MOYA</v>
          </cell>
          <cell r="K471" t="str">
            <v>CIUDAD BOLIVAR - CABLE</v>
          </cell>
          <cell r="L471" t="str">
            <v>JALISCO</v>
          </cell>
          <cell r="M471" t="str">
            <v>CIUDAD BOLIVAR</v>
          </cell>
          <cell r="N471" t="str">
            <v>SAN FRANCISCO</v>
          </cell>
          <cell r="O471" t="str">
            <v>ACACIAS SUR</v>
          </cell>
          <cell r="P471" t="str">
            <v>ACACIAS SUR</v>
          </cell>
          <cell r="Q471" t="str">
            <v>No Propiedad Horizontal</v>
          </cell>
          <cell r="R471" t="str">
            <v>10-abr.-2019</v>
          </cell>
          <cell r="S471" t="str">
            <v>ANA ADELINA PARRAGA MOYA</v>
          </cell>
          <cell r="T471" t="str">
            <v>3144606509 - 3124078295</v>
          </cell>
          <cell r="U471" t="str">
            <v>SI</v>
          </cell>
          <cell r="V471" t="str">
            <v>casa de 2 pisos enchape pisos de coina y baño y carecen de pisos, pintura, tejado 2 piso</v>
          </cell>
        </row>
        <row r="472">
          <cell r="A472" t="str">
            <v>AAA0022NBSK</v>
          </cell>
          <cell r="B472" t="str">
            <v>MVJA_3969</v>
          </cell>
          <cell r="C472" t="str">
            <v>AAA0022NBSK</v>
          </cell>
          <cell r="D472" t="str">
            <v>050S40024343</v>
          </cell>
          <cell r="E472" t="str">
            <v>KR 19B BIS 61A 17 SUR IN 1</v>
          </cell>
          <cell r="F472" t="str">
            <v>KR 19B BIS 61 17 SUR IN 1</v>
          </cell>
          <cell r="G472">
            <v>2513058021</v>
          </cell>
          <cell r="H472" t="str">
            <v>C</v>
          </cell>
          <cell r="I472">
            <v>41773320</v>
          </cell>
          <cell r="J472" t="str">
            <v>DORA ISABEL SIMBAQUEBA DE JIMENEZ</v>
          </cell>
          <cell r="K472" t="str">
            <v>CIUDAD BOLIVAR - CABLE</v>
          </cell>
          <cell r="L472" t="str">
            <v>JALISCO</v>
          </cell>
          <cell r="M472" t="str">
            <v>CIUDAD BOLIVAR</v>
          </cell>
          <cell r="N472" t="str">
            <v>SAN FRANCISCO</v>
          </cell>
          <cell r="O472" t="str">
            <v>ACACIAS SUR</v>
          </cell>
          <cell r="P472" t="str">
            <v>ACACIAS SUR</v>
          </cell>
          <cell r="Q472" t="str">
            <v>No Propiedad Horizontal</v>
          </cell>
          <cell r="R472" t="str">
            <v>20-mar.-2019</v>
          </cell>
          <cell r="S472" t="str">
            <v>DORA ISABEL SIMBAQUEBA</v>
          </cell>
          <cell r="T472" t="str">
            <v>7903393-3123936558</v>
          </cell>
          <cell r="U472" t="str">
            <v>SI</v>
          </cell>
          <cell r="V472" t="str">
            <v>casa de 1 piso requiere enchapen baño,pintura casa pisos, casa prefabricada y en ladrillo</v>
          </cell>
        </row>
        <row r="473">
          <cell r="A473" t="str">
            <v>AAA0020YEEA</v>
          </cell>
          <cell r="B473" t="str">
            <v>MVJA_1892</v>
          </cell>
          <cell r="C473" t="str">
            <v>AAA0020YEEA</v>
          </cell>
          <cell r="D473" t="str">
            <v>050S00000000</v>
          </cell>
          <cell r="E473" t="str">
            <v>DG 64 BIS A SUR 19A 11</v>
          </cell>
          <cell r="F473" t="str">
            <v>DG 64 SUR 19A 11</v>
          </cell>
          <cell r="G473">
            <v>2502026008</v>
          </cell>
          <cell r="H473" t="str">
            <v>C</v>
          </cell>
          <cell r="I473">
            <v>51951274</v>
          </cell>
          <cell r="J473" t="str">
            <v>ANA JULIA CARRILLO DONOSO</v>
          </cell>
          <cell r="K473" t="str">
            <v>CIUDAD BOLIVAR - CABLE</v>
          </cell>
          <cell r="L473" t="str">
            <v>JALISCO</v>
          </cell>
          <cell r="M473" t="str">
            <v>CIUDAD BOLIVAR</v>
          </cell>
          <cell r="N473" t="str">
            <v>SAN FRANCISCO</v>
          </cell>
          <cell r="O473" t="str">
            <v>COLMENA</v>
          </cell>
          <cell r="P473" t="str">
            <v>COLMENA</v>
          </cell>
          <cell r="Q473" t="str">
            <v>No Propiedad Horizontal</v>
          </cell>
          <cell r="R473" t="str">
            <v>20-mar.-2019</v>
          </cell>
          <cell r="S473" t="str">
            <v>ANA JULIA CARRILLO DONOSO</v>
          </cell>
          <cell r="T473" t="str">
            <v>3118768061-3112250988</v>
          </cell>
          <cell r="U473" t="str">
            <v>SI</v>
          </cell>
          <cell r="V473" t="str">
            <v>casa de 1 piso adecuar los baños, pisos y cambiar cubierta tejado y techo es lo mas urgente</v>
          </cell>
        </row>
        <row r="474">
          <cell r="A474" t="str">
            <v>AAA0020YDKC</v>
          </cell>
          <cell r="B474" t="str">
            <v>MVJA_1906</v>
          </cell>
          <cell r="C474" t="str">
            <v>AAA0020YDKC</v>
          </cell>
          <cell r="D474" t="str">
            <v>050S40221690</v>
          </cell>
          <cell r="E474" t="str">
            <v>DG 64 BIS A SUR 19A 42</v>
          </cell>
          <cell r="F474" t="str">
            <v>DG 64 SUR 19 A 68</v>
          </cell>
          <cell r="G474">
            <v>2502025010</v>
          </cell>
          <cell r="H474" t="str">
            <v>C</v>
          </cell>
          <cell r="I474">
            <v>7721350</v>
          </cell>
          <cell r="J474" t="str">
            <v>VLADIMIR WALTEROS DEANTONIO</v>
          </cell>
          <cell r="K474" t="str">
            <v>CIUDAD BOLIVAR - CABLE</v>
          </cell>
          <cell r="L474" t="str">
            <v>JALISCO</v>
          </cell>
          <cell r="M474" t="str">
            <v>CIUDAD BOLIVAR</v>
          </cell>
          <cell r="N474" t="str">
            <v>SAN FRANCISCO</v>
          </cell>
          <cell r="O474" t="str">
            <v>COLMENA</v>
          </cell>
          <cell r="P474" t="str">
            <v>COLMENA</v>
          </cell>
          <cell r="Q474" t="str">
            <v>No Propiedad Horizontal</v>
          </cell>
          <cell r="R474" t="str">
            <v>10-abr.-2019</v>
          </cell>
          <cell r="S474" t="str">
            <v>GLORIA NIDYA MADRIGAL TIQUE</v>
          </cell>
          <cell r="T474" t="str">
            <v>7920090- 3115083176- 3202730506</v>
          </cell>
          <cell r="U474" t="str">
            <v>SI</v>
          </cell>
          <cell r="V474" t="str">
            <v>casa de 4 pisos requiere cambio de tejado, techo pisos</v>
          </cell>
        </row>
        <row r="475">
          <cell r="A475" t="str">
            <v>AAA0020YLLF</v>
          </cell>
          <cell r="B475" t="str">
            <v>MVJA_2105</v>
          </cell>
          <cell r="C475" t="str">
            <v>AAA0020YLLF</v>
          </cell>
          <cell r="D475" t="str">
            <v>050S00000000</v>
          </cell>
          <cell r="E475" t="str">
            <v>DG 64A SUR 19B 39</v>
          </cell>
          <cell r="F475" t="str">
            <v>DG 64A S 19C 39</v>
          </cell>
          <cell r="G475">
            <v>2502030032</v>
          </cell>
          <cell r="H475" t="str">
            <v>C</v>
          </cell>
          <cell r="I475">
            <v>51972648</v>
          </cell>
          <cell r="J475" t="str">
            <v>MARIA DEL TRANSITO POLANIA CRUZ</v>
          </cell>
          <cell r="K475" t="str">
            <v>CIUDAD BOLIVAR - CABLE</v>
          </cell>
          <cell r="L475" t="str">
            <v>JALISCO</v>
          </cell>
          <cell r="M475" t="str">
            <v>CIUDAD BOLIVAR</v>
          </cell>
          <cell r="N475" t="str">
            <v>SAN FRANCISCO</v>
          </cell>
          <cell r="O475" t="str">
            <v>COLMENA</v>
          </cell>
          <cell r="P475" t="str">
            <v>COLMENA</v>
          </cell>
          <cell r="Q475" t="str">
            <v>No Propiedad Horizontal</v>
          </cell>
          <cell r="R475" t="str">
            <v>22-mar.-2019</v>
          </cell>
          <cell r="S475" t="str">
            <v>MARIA DEL TRANSITO POLANIA CRUZ</v>
          </cell>
          <cell r="T475" t="str">
            <v>7316621-3204705878</v>
          </cell>
          <cell r="U475" t="str">
            <v>SI</v>
          </cell>
          <cell r="V475" t="str">
            <v>casa de 2 pisos seria para el 2 piso, esta en obra negra</v>
          </cell>
        </row>
        <row r="476">
          <cell r="A476" t="str">
            <v>AAA0020YNOM</v>
          </cell>
          <cell r="B476" t="str">
            <v>MVJA_4039</v>
          </cell>
          <cell r="C476" t="str">
            <v>AAA0020YNOM</v>
          </cell>
          <cell r="D476" t="str">
            <v>050S40259441</v>
          </cell>
          <cell r="E476" t="str">
            <v>KR 19B BIS B 64 89 SUR</v>
          </cell>
          <cell r="F476" t="str">
            <v>KR 19C BIS A 63 89 SUR</v>
          </cell>
          <cell r="G476">
            <v>2502033012</v>
          </cell>
          <cell r="H476" t="str">
            <v>C</v>
          </cell>
          <cell r="I476">
            <v>41652685</v>
          </cell>
          <cell r="J476" t="str">
            <v>CARMEN ROSA BERNAL</v>
          </cell>
          <cell r="K476" t="str">
            <v>CIUDAD BOLIVAR - CABLE</v>
          </cell>
          <cell r="L476" t="str">
            <v>JALISCO</v>
          </cell>
          <cell r="M476" t="str">
            <v>CIUDAD BOLIVAR</v>
          </cell>
          <cell r="N476" t="str">
            <v>SAN FRANCISCO</v>
          </cell>
          <cell r="O476" t="str">
            <v>COLMENA</v>
          </cell>
          <cell r="P476" t="str">
            <v>COLMENA</v>
          </cell>
          <cell r="Q476" t="str">
            <v>No Propiedad Horizontal</v>
          </cell>
          <cell r="R476" t="str">
            <v>20-mar.-2019</v>
          </cell>
          <cell r="S476" t="str">
            <v>CARMEN ROSA BERNAL</v>
          </cell>
          <cell r="T476">
            <v>3194239381</v>
          </cell>
          <cell r="V476" t="str">
            <v>no contesta se deja mensaje buxon de voz</v>
          </cell>
        </row>
        <row r="477">
          <cell r="A477" t="str">
            <v>AAA0020XYTD</v>
          </cell>
          <cell r="B477" t="str">
            <v>MVJA_2162</v>
          </cell>
          <cell r="C477" t="str">
            <v>AAA0020XYTD</v>
          </cell>
          <cell r="D477" t="str">
            <v>050S00360874</v>
          </cell>
          <cell r="E477" t="str">
            <v>DG 64B SUR 19B 25</v>
          </cell>
          <cell r="F477" t="str">
            <v>DG 64B SUR 19C 25</v>
          </cell>
          <cell r="G477">
            <v>2502022007</v>
          </cell>
          <cell r="H477" t="str">
            <v>C</v>
          </cell>
          <cell r="I477">
            <v>41351086</v>
          </cell>
          <cell r="J477" t="str">
            <v>MARIA DENNIS CARDOZO DE ROMERO</v>
          </cell>
          <cell r="K477" t="str">
            <v>CIUDAD BOLIVAR - CABLE</v>
          </cell>
          <cell r="L477" t="str">
            <v>JALISCO</v>
          </cell>
          <cell r="M477" t="str">
            <v>CIUDAD BOLIVAR</v>
          </cell>
          <cell r="N477" t="str">
            <v>SAN FRANCISCO</v>
          </cell>
          <cell r="O477" t="str">
            <v>SAN FERNANDO</v>
          </cell>
          <cell r="P477" t="str">
            <v>SAN FERNANDO</v>
          </cell>
          <cell r="Q477" t="str">
            <v>No Propiedad Horizontal</v>
          </cell>
          <cell r="R477" t="str">
            <v>27-mar.-2019</v>
          </cell>
          <cell r="S477" t="str">
            <v>MARIA DENNIS CARDOZA DE ROMERO</v>
          </cell>
          <cell r="T477" t="str">
            <v>7150624-3112898601-3114849861-8869515</v>
          </cell>
          <cell r="U477" t="str">
            <v>SI</v>
          </cell>
          <cell r="V477" t="str">
            <v>casa de 4 pisos con urgencia cambiar un tejado</v>
          </cell>
        </row>
        <row r="478">
          <cell r="A478" t="str">
            <v>AAA0020ZCBS</v>
          </cell>
          <cell r="B478" t="str">
            <v>MVJA_1786</v>
          </cell>
          <cell r="C478" t="str">
            <v>AAA0020ZCBS</v>
          </cell>
          <cell r="D478" t="str">
            <v>050S40319999</v>
          </cell>
          <cell r="E478" t="str">
            <v>DG 64 BIS SUR 19 23</v>
          </cell>
          <cell r="F478" t="str">
            <v>DG 63B SUR 18X 23</v>
          </cell>
          <cell r="G478">
            <v>2502050006</v>
          </cell>
          <cell r="H478" t="str">
            <v>C</v>
          </cell>
          <cell r="I478">
            <v>20790814</v>
          </cell>
          <cell r="J478" t="str">
            <v>GEORGINA SALAZAR</v>
          </cell>
          <cell r="K478" t="str">
            <v>CIUDAD BOLIVAR - CABLE</v>
          </cell>
          <cell r="L478" t="str">
            <v>JALISCO</v>
          </cell>
          <cell r="M478" t="str">
            <v>CIUDAD BOLIVAR</v>
          </cell>
          <cell r="N478" t="str">
            <v>SAN FRANCISCO</v>
          </cell>
          <cell r="O478" t="str">
            <v>SAN LUIS</v>
          </cell>
          <cell r="P478" t="str">
            <v>SAN LUIS</v>
          </cell>
          <cell r="Q478" t="str">
            <v>No Propiedad Horizontal</v>
          </cell>
          <cell r="R478" t="str">
            <v>20-mar.-2019</v>
          </cell>
          <cell r="S478" t="str">
            <v>GEORGINA SALAZAR</v>
          </cell>
          <cell r="T478" t="str">
            <v>3103386297-7164618- 310 441 0882</v>
          </cell>
          <cell r="V478" t="str">
            <v>EL NUMERO SEÑALADO EN ROJO ES EQUIVOCADO</v>
          </cell>
          <cell r="W478" t="str">
            <v>JORGE PIEDRAHITA - Gestión Documental</v>
          </cell>
        </row>
        <row r="479">
          <cell r="A479" t="str">
            <v>AAA0020YXDE</v>
          </cell>
          <cell r="B479" t="str">
            <v>MVJA_1879</v>
          </cell>
          <cell r="C479" t="str">
            <v>AAA0020YXDE</v>
          </cell>
          <cell r="D479" t="str">
            <v>050S40535784</v>
          </cell>
          <cell r="E479" t="str">
            <v>DG 64 BIS A SUR 18V 22</v>
          </cell>
          <cell r="F479" t="str">
            <v>DG 64 S 18U 22</v>
          </cell>
          <cell r="G479">
            <v>2502040004</v>
          </cell>
          <cell r="H479" t="str">
            <v>C</v>
          </cell>
          <cell r="I479">
            <v>52123092</v>
          </cell>
          <cell r="J479" t="str">
            <v>FLOR DE MARIA BENITEZ MENDIVELSO</v>
          </cell>
          <cell r="K479" t="str">
            <v>CIUDAD BOLIVAR - CABLE</v>
          </cell>
          <cell r="L479" t="str">
            <v>JALISCO</v>
          </cell>
          <cell r="M479" t="str">
            <v>CIUDAD BOLIVAR</v>
          </cell>
          <cell r="N479" t="str">
            <v>SAN FRANCISCO</v>
          </cell>
          <cell r="O479" t="str">
            <v>SAN LUIS</v>
          </cell>
          <cell r="P479" t="str">
            <v>SAN LUIS</v>
          </cell>
          <cell r="Q479" t="str">
            <v>No Propiedad Horizontal</v>
          </cell>
          <cell r="R479" t="str">
            <v>20-mar.-2019</v>
          </cell>
          <cell r="S479" t="str">
            <v>FLOR MARIA BENITEZ MENDIVELSO</v>
          </cell>
          <cell r="T479" t="str">
            <v>3144210019-7534434-3112277422</v>
          </cell>
          <cell r="U479" t="str">
            <v>SI</v>
          </cell>
          <cell r="V479" t="str">
            <v>EL NUMERO SEÑALADO EN ROJO ES EQUIVOCADO telefono del esposo 3118161052 rumaldo riaño casa de 1 piso 1/2 plata 1/2 teja que requiere con urgencia cambio cubierta y pisos y requiere construir 2 piso.</v>
          </cell>
        </row>
        <row r="480">
          <cell r="A480" t="str">
            <v>AAA0228UOAF</v>
          </cell>
          <cell r="B480" t="str">
            <v>MVUN_216</v>
          </cell>
          <cell r="C480" t="str">
            <v>AAA0228UOAF</v>
          </cell>
          <cell r="D480" t="str">
            <v>050C01794199</v>
          </cell>
          <cell r="E480" t="str">
            <v>CL 73A 120 04</v>
          </cell>
          <cell r="F480" t="str">
            <v>S/D</v>
          </cell>
          <cell r="G480">
            <v>5668047001</v>
          </cell>
          <cell r="H480" t="str">
            <v>C</v>
          </cell>
          <cell r="I480">
            <v>52561399</v>
          </cell>
          <cell r="J480" t="str">
            <v>ELICENIA RODRIGUEZ RODRIGUEZ</v>
          </cell>
          <cell r="K480" t="str">
            <v>ENGATIVA</v>
          </cell>
          <cell r="L480" t="str">
            <v>UNIR II</v>
          </cell>
          <cell r="M480" t="str">
            <v>ENGATIVA</v>
          </cell>
          <cell r="N480" t="str">
            <v>GARCES NAVAS</v>
          </cell>
          <cell r="O480" t="str">
            <v>UNIR II</v>
          </cell>
          <cell r="P480" t="str">
            <v>N/A</v>
          </cell>
          <cell r="Q480" t="str">
            <v>S/D</v>
          </cell>
          <cell r="R480" t="str">
            <v>24-oct.-2019</v>
          </cell>
          <cell r="S480" t="str">
            <v>ELICENIA RODRIGUEZ RODRIGUEZ</v>
          </cell>
          <cell r="T480" t="str">
            <v>3147634984-3133451401</v>
          </cell>
          <cell r="U480" t="str">
            <v>SI</v>
          </cell>
          <cell r="V480" t="str">
            <v>NO HA CAMBIADO NUCLEO FAMILIAR - NO SE HAN REALIZADO CAMBIOS</v>
          </cell>
        </row>
        <row r="481">
          <cell r="A481" t="str">
            <v>AAA0211NRHY</v>
          </cell>
          <cell r="B481" t="str">
            <v>MVUN_187</v>
          </cell>
          <cell r="C481" t="str">
            <v>AAA0211NRHY</v>
          </cell>
          <cell r="D481" t="str">
            <v>050C00000000</v>
          </cell>
          <cell r="E481" t="str">
            <v>CL 73A 120 19 MJ 1</v>
          </cell>
          <cell r="F481" t="str">
            <v>S/D</v>
          </cell>
          <cell r="G481">
            <v>5668076002</v>
          </cell>
          <cell r="H481" t="str">
            <v>C</v>
          </cell>
          <cell r="I481">
            <v>222222</v>
          </cell>
          <cell r="J481" t="str">
            <v>LUZ DARY NOY</v>
          </cell>
          <cell r="K481" t="str">
            <v>ENGATIVA</v>
          </cell>
          <cell r="L481" t="str">
            <v>UNIR II</v>
          </cell>
          <cell r="M481" t="str">
            <v>ENGATIVA</v>
          </cell>
          <cell r="N481" t="str">
            <v>GARCES NAVAS</v>
          </cell>
          <cell r="O481" t="str">
            <v>UNIR II</v>
          </cell>
          <cell r="P481" t="str">
            <v>N/A</v>
          </cell>
          <cell r="Q481" t="str">
            <v>S/D</v>
          </cell>
          <cell r="R481" t="str">
            <v>24-oct.-2019</v>
          </cell>
          <cell r="S481" t="str">
            <v>DAVID ESTIBEN GUEVARA CEPEDA</v>
          </cell>
          <cell r="T481" t="str">
            <v>3107917029-3132569848</v>
          </cell>
          <cell r="U481" t="str">
            <v>SI</v>
          </cell>
          <cell r="V481" t="str">
            <v>CASA LOTE, Y SOLAMENTE TIENE BASES</v>
          </cell>
        </row>
        <row r="482">
          <cell r="A482" t="str">
            <v>AAA0228YBBS</v>
          </cell>
          <cell r="B482" t="str">
            <v>MVUN_415</v>
          </cell>
          <cell r="C482" t="str">
            <v>AAA0228YBBS</v>
          </cell>
          <cell r="D482" t="str">
            <v>050C01794237</v>
          </cell>
          <cell r="E482" t="str">
            <v>CL 74 116C 06</v>
          </cell>
          <cell r="F482" t="str">
            <v>S/D</v>
          </cell>
          <cell r="G482">
            <v>5668066002</v>
          </cell>
          <cell r="H482" t="str">
            <v>C</v>
          </cell>
          <cell r="I482">
            <v>80273035</v>
          </cell>
          <cell r="J482" t="str">
            <v>ALIRIO LOPEZ GARAY</v>
          </cell>
          <cell r="K482" t="str">
            <v>ENGATIVA</v>
          </cell>
          <cell r="L482" t="str">
            <v>UNIR II</v>
          </cell>
          <cell r="M482" t="str">
            <v>ENGATIVA</v>
          </cell>
          <cell r="N482" t="str">
            <v>GARCES NAVAS</v>
          </cell>
          <cell r="O482" t="str">
            <v>UNIR II</v>
          </cell>
          <cell r="P482" t="str">
            <v>N/A</v>
          </cell>
          <cell r="Q482" t="str">
            <v>S/D</v>
          </cell>
          <cell r="R482" t="str">
            <v>24-oct.-2019</v>
          </cell>
          <cell r="S482" t="str">
            <v>ALIRIO LOPEZ GARAY</v>
          </cell>
          <cell r="T482" t="str">
            <v>3107886117 - 3228115051</v>
          </cell>
          <cell r="U482" t="str">
            <v>SI</v>
          </cell>
          <cell r="V482" t="str">
            <v>la vivienda de 2 plantas termunaen cubierta liviana teja, requiere pisosenchapes basños y cocina y pisos</v>
          </cell>
        </row>
        <row r="483">
          <cell r="A483" t="str">
            <v>AAA0228UWUZ</v>
          </cell>
          <cell r="B483" t="str">
            <v>MVUN_160</v>
          </cell>
          <cell r="C483" t="str">
            <v>AAA0228UWUZ</v>
          </cell>
          <cell r="D483" t="str">
            <v>050C01794210</v>
          </cell>
          <cell r="E483" t="str">
            <v>CL 74 119C 15</v>
          </cell>
          <cell r="F483" t="str">
            <v>S/D</v>
          </cell>
          <cell r="G483">
            <v>5668052013</v>
          </cell>
          <cell r="H483" t="str">
            <v>C</v>
          </cell>
          <cell r="I483">
            <v>19497009</v>
          </cell>
          <cell r="J483" t="str">
            <v>HERNANDO ROJAS RINCON</v>
          </cell>
          <cell r="K483" t="str">
            <v>ENGATIVA</v>
          </cell>
          <cell r="L483" t="str">
            <v>UNIR II</v>
          </cell>
          <cell r="M483" t="str">
            <v>ENGATIVA</v>
          </cell>
          <cell r="N483" t="str">
            <v>GARCES NAVAS</v>
          </cell>
          <cell r="O483" t="str">
            <v>UNIR II</v>
          </cell>
          <cell r="P483" t="str">
            <v>N/A</v>
          </cell>
          <cell r="Q483" t="str">
            <v>S/D</v>
          </cell>
          <cell r="R483" t="str">
            <v>24-oct.-2019</v>
          </cell>
          <cell r="S483" t="str">
            <v>HERNANDO ROJAS RINCON</v>
          </cell>
          <cell r="T483" t="str">
            <v>3112058665-3219638686</v>
          </cell>
          <cell r="U483" t="str">
            <v>SI</v>
          </cell>
          <cell r="V483" t="str">
            <v>CASA DE DOS NIVELES, TERMANADOS EN OBRA GRIS</v>
          </cell>
        </row>
        <row r="484">
          <cell r="A484" t="str">
            <v>AAA0228UXOM</v>
          </cell>
          <cell r="B484" t="str">
            <v>MVUN_218</v>
          </cell>
          <cell r="C484" t="str">
            <v>AAA0228UXOM</v>
          </cell>
          <cell r="D484" t="str">
            <v>050C01794156</v>
          </cell>
          <cell r="E484" t="str">
            <v>CL 74 119C 36</v>
          </cell>
          <cell r="F484" t="str">
            <v>S/D</v>
          </cell>
          <cell r="G484">
            <v>5668053015</v>
          </cell>
          <cell r="H484" t="str">
            <v>C</v>
          </cell>
          <cell r="I484">
            <v>1016029228</v>
          </cell>
          <cell r="J484" t="str">
            <v>JHONATAN DANILO SARMIENTO MURCIA</v>
          </cell>
          <cell r="K484" t="str">
            <v>ENGATIVA</v>
          </cell>
          <cell r="L484" t="str">
            <v>UNIR II</v>
          </cell>
          <cell r="M484" t="str">
            <v>ENGATIVA</v>
          </cell>
          <cell r="N484" t="str">
            <v>GARCES NAVAS</v>
          </cell>
          <cell r="O484" t="str">
            <v>UNIR II</v>
          </cell>
          <cell r="P484" t="str">
            <v>N/A</v>
          </cell>
          <cell r="Q484" t="str">
            <v>S/D</v>
          </cell>
          <cell r="R484" t="str">
            <v>24-oct.-2019</v>
          </cell>
          <cell r="S484" t="str">
            <v>ALBA RORY MURCIA CASTIBLANCO</v>
          </cell>
          <cell r="T484" t="str">
            <v>3214660257-3102289975</v>
          </cell>
          <cell r="U484" t="str">
            <v>SI</v>
          </cell>
          <cell r="V484" t="str">
            <v>CASA DE DOS NIVELES, TERMANADOS EN OBRA GRIS</v>
          </cell>
        </row>
        <row r="485">
          <cell r="A485" t="str">
            <v>AAA0228UPSY</v>
          </cell>
          <cell r="B485" t="str">
            <v>MVUN_171</v>
          </cell>
          <cell r="C485" t="str">
            <v>AAA0228UPSY</v>
          </cell>
          <cell r="D485" t="str">
            <v>050C01794008</v>
          </cell>
          <cell r="E485" t="str">
            <v>CL 74A 119C 02</v>
          </cell>
          <cell r="F485" t="str">
            <v>S/D</v>
          </cell>
          <cell r="G485">
            <v>5668048001</v>
          </cell>
          <cell r="H485" t="str">
            <v>C</v>
          </cell>
          <cell r="I485">
            <v>52788074</v>
          </cell>
          <cell r="J485" t="str">
            <v>DEYSI CAROLINA BARBOSA MATEUS</v>
          </cell>
          <cell r="K485" t="str">
            <v>ENGATIVA</v>
          </cell>
          <cell r="L485" t="str">
            <v>UNIR II</v>
          </cell>
          <cell r="M485" t="str">
            <v>ENGATIVA</v>
          </cell>
          <cell r="N485" t="str">
            <v>GARCES NAVAS</v>
          </cell>
          <cell r="O485" t="str">
            <v>UNIR II</v>
          </cell>
          <cell r="P485" t="str">
            <v>N/A</v>
          </cell>
          <cell r="Q485" t="str">
            <v>S/D</v>
          </cell>
          <cell r="R485" t="str">
            <v>24-oct.-2019</v>
          </cell>
          <cell r="S485" t="str">
            <v>DEYSI CAROLINA BARBOSA MATEUS</v>
          </cell>
          <cell r="T485" t="str">
            <v>3209259312-9071832</v>
          </cell>
          <cell r="U485" t="str">
            <v>SI</v>
          </cell>
          <cell r="V485" t="str">
            <v>CASA DE CUATRO NIVELES, TERMANADOS EN OBRA GRIS</v>
          </cell>
        </row>
        <row r="486">
          <cell r="A486" t="str">
            <v>AAA0190DUNX</v>
          </cell>
          <cell r="B486" t="str">
            <v>MVUN_371</v>
          </cell>
          <cell r="C486" t="str">
            <v>AAA0190DUNX</v>
          </cell>
          <cell r="D486" t="str">
            <v>050C00000000</v>
          </cell>
          <cell r="E486" t="str">
            <v>AAA0027ZHEP</v>
          </cell>
          <cell r="F486" t="str">
            <v>S/D</v>
          </cell>
          <cell r="G486">
            <v>5668037009</v>
          </cell>
          <cell r="H486" t="str">
            <v>C</v>
          </cell>
          <cell r="I486">
            <v>0</v>
          </cell>
          <cell r="J486" t="str">
            <v>GLADYS PIRATAVA AGUILAR</v>
          </cell>
          <cell r="K486" t="str">
            <v>ENGATIVA</v>
          </cell>
          <cell r="L486" t="str">
            <v>UNIR II</v>
          </cell>
          <cell r="M486" t="str">
            <v>ENGATIVA</v>
          </cell>
          <cell r="N486" t="str">
            <v>GARCES NAVAS</v>
          </cell>
          <cell r="O486" t="str">
            <v>UNIR II</v>
          </cell>
          <cell r="P486" t="str">
            <v>N/A</v>
          </cell>
          <cell r="Q486" t="str">
            <v>S/D</v>
          </cell>
          <cell r="R486" t="str">
            <v>24-oct.-2019</v>
          </cell>
          <cell r="S486" t="str">
            <v>GLADYS PIRATOVA AGUILAR</v>
          </cell>
          <cell r="T486" t="str">
            <v>3124193829-3132397306-3505030034</v>
          </cell>
          <cell r="U486" t="str">
            <v>SI</v>
          </cell>
          <cell r="V486" t="str">
            <v>CASA DE DOS NIVELES, TERMANADOS EN OBRA GRIS, TECHO DE TEJA</v>
          </cell>
        </row>
        <row r="487">
          <cell r="A487" t="str">
            <v>AAA0228YFJZ</v>
          </cell>
          <cell r="B487" t="str">
            <v>MVUN_099</v>
          </cell>
          <cell r="C487" t="str">
            <v>AAA0228YFJZ</v>
          </cell>
          <cell r="D487" t="str">
            <v>050C01794463</v>
          </cell>
          <cell r="E487" t="str">
            <v>CL 75 119 30</v>
          </cell>
          <cell r="F487" t="str">
            <v>S/D</v>
          </cell>
          <cell r="G487">
            <v>5668069008</v>
          </cell>
          <cell r="H487" t="str">
            <v>C</v>
          </cell>
          <cell r="I487">
            <v>79236685</v>
          </cell>
          <cell r="J487" t="str">
            <v>FERNANDO MORENO MARIÐO</v>
          </cell>
          <cell r="K487" t="str">
            <v>ENGATIVA</v>
          </cell>
          <cell r="L487" t="str">
            <v>UNIR II</v>
          </cell>
          <cell r="M487" t="str">
            <v>ENGATIVA</v>
          </cell>
          <cell r="N487" t="str">
            <v>GARCES NAVAS</v>
          </cell>
          <cell r="O487" t="str">
            <v>UNIR II</v>
          </cell>
          <cell r="P487" t="str">
            <v>N/A</v>
          </cell>
          <cell r="Q487" t="str">
            <v>S/D</v>
          </cell>
          <cell r="R487" t="str">
            <v>24-oct.-2019</v>
          </cell>
          <cell r="S487" t="str">
            <v>FERNANDO MORENO MARIÑO</v>
          </cell>
          <cell r="T487" t="str">
            <v>3208763535-3138671004</v>
          </cell>
          <cell r="U487" t="str">
            <v>SI</v>
          </cell>
          <cell r="V487" t="str">
            <v>CASA DE DOS NIVELES, TERMANADOS EN OBRA GRIS, TECHO DE TEJA</v>
          </cell>
        </row>
        <row r="488">
          <cell r="A488" t="str">
            <v>AAA0211OKBR</v>
          </cell>
          <cell r="B488" t="str">
            <v>MVUN_475</v>
          </cell>
          <cell r="C488" t="str">
            <v>AAA0211OKBR</v>
          </cell>
          <cell r="D488" t="str">
            <v>050C00000000</v>
          </cell>
          <cell r="E488" t="str">
            <v>CL 76A 117 23 MJ 1</v>
          </cell>
          <cell r="F488" t="str">
            <v>S/D</v>
          </cell>
          <cell r="G488">
            <v>5668073006</v>
          </cell>
          <cell r="H488" t="str">
            <v>C</v>
          </cell>
          <cell r="I488">
            <v>51569865</v>
          </cell>
          <cell r="J488" t="str">
            <v>MARIA LIGIA MARTINEZ</v>
          </cell>
          <cell r="K488" t="str">
            <v>ENGATIVA</v>
          </cell>
          <cell r="L488" t="str">
            <v>UNIR II</v>
          </cell>
          <cell r="M488" t="str">
            <v>ENGATIVA</v>
          </cell>
          <cell r="N488" t="str">
            <v>GARCES NAVAS</v>
          </cell>
          <cell r="O488" t="str">
            <v>UNIR II</v>
          </cell>
          <cell r="P488" t="str">
            <v>N/A</v>
          </cell>
          <cell r="Q488" t="str">
            <v>S/D</v>
          </cell>
          <cell r="R488" t="str">
            <v>24-oct.-2019</v>
          </cell>
          <cell r="S488" t="str">
            <v>MARIA LIGIA MARTINEZ VIVAS</v>
          </cell>
          <cell r="T488" t="str">
            <v>3118799313-3207153923</v>
          </cell>
          <cell r="U488" t="str">
            <v>SI</v>
          </cell>
          <cell r="V488" t="str">
            <v>casa de 4 niveles con plac liviana cambio de cubierta, cambio de piso y pañetar</v>
          </cell>
        </row>
        <row r="489">
          <cell r="A489" t="str">
            <v>AAA0228YLTD</v>
          </cell>
          <cell r="B489" t="str">
            <v>MVUN_106</v>
          </cell>
          <cell r="C489" t="str">
            <v>AAA0228YLTD</v>
          </cell>
          <cell r="D489" t="str">
            <v>050C01794562</v>
          </cell>
          <cell r="E489" t="str">
            <v>KR 118 76 15</v>
          </cell>
          <cell r="F489" t="str">
            <v>S/D</v>
          </cell>
          <cell r="G489">
            <v>5668072030</v>
          </cell>
          <cell r="H489" t="str">
            <v>C</v>
          </cell>
          <cell r="I489">
            <v>34981256</v>
          </cell>
          <cell r="J489" t="str">
            <v>CANDE DE JESUS ESPITIA LOPEZ</v>
          </cell>
          <cell r="K489" t="str">
            <v>ENGATIVA</v>
          </cell>
          <cell r="L489" t="str">
            <v>UNIR II</v>
          </cell>
          <cell r="M489" t="str">
            <v>ENGATIVA</v>
          </cell>
          <cell r="N489" t="str">
            <v>GARCES NAVAS</v>
          </cell>
          <cell r="O489" t="str">
            <v>UNIR II</v>
          </cell>
          <cell r="P489" t="str">
            <v>N/A</v>
          </cell>
          <cell r="Q489" t="str">
            <v>S/D</v>
          </cell>
          <cell r="R489" t="str">
            <v>24-oct.-2019</v>
          </cell>
          <cell r="S489" t="str">
            <v>CANDE DE JESUS ESPITIA LOPEZ</v>
          </cell>
          <cell r="T489">
            <v>3124632393</v>
          </cell>
          <cell r="U489" t="str">
            <v>SI</v>
          </cell>
          <cell r="V489" t="str">
            <v>casa de 3 niveles faltan enchapes de baños y cocina y piso</v>
          </cell>
        </row>
        <row r="490">
          <cell r="A490" t="str">
            <v>AAA0228WPOM</v>
          </cell>
          <cell r="B490" t="str">
            <v>MVUN_166</v>
          </cell>
          <cell r="C490" t="str">
            <v>AAA0228WPOM</v>
          </cell>
          <cell r="D490" t="str">
            <v>050C01794161</v>
          </cell>
          <cell r="E490" t="str">
            <v>KR 119B 73C 35</v>
          </cell>
          <cell r="F490" t="str">
            <v>S/D</v>
          </cell>
          <cell r="G490">
            <v>5668058024</v>
          </cell>
          <cell r="H490" t="str">
            <v>C</v>
          </cell>
          <cell r="I490">
            <v>41792067</v>
          </cell>
          <cell r="J490" t="str">
            <v>OLGA LUCIA VEGA RODRIGUEZ</v>
          </cell>
          <cell r="K490" t="str">
            <v>ENGATIVA</v>
          </cell>
          <cell r="L490" t="str">
            <v>UNIR II</v>
          </cell>
          <cell r="M490" t="str">
            <v>ENGATIVA</v>
          </cell>
          <cell r="N490" t="str">
            <v>GARCES NAVAS</v>
          </cell>
          <cell r="O490" t="str">
            <v>UNIR II</v>
          </cell>
          <cell r="P490" t="str">
            <v>N/A</v>
          </cell>
          <cell r="Q490" t="str">
            <v>S/D</v>
          </cell>
          <cell r="R490" t="str">
            <v>24-oct.-2019</v>
          </cell>
          <cell r="S490" t="str">
            <v>OLGA LUCIA VEGA RODRIGUEZ</v>
          </cell>
          <cell r="T490" t="str">
            <v>3123852251-3133238487</v>
          </cell>
          <cell r="U490" t="str">
            <v>SI</v>
          </cell>
          <cell r="V490" t="str">
            <v>casa de 4 pisos con cubierta liviana requiere : pisois, cubierta, enchape, escalera y pisos y baño inmobiliario.</v>
          </cell>
        </row>
        <row r="491">
          <cell r="A491" t="str">
            <v>AAA0211NPUZ</v>
          </cell>
          <cell r="B491" t="str">
            <v>MVUN_201</v>
          </cell>
          <cell r="C491" t="str">
            <v>AAA0211NPUZ</v>
          </cell>
          <cell r="D491" t="str">
            <v>050C00000000</v>
          </cell>
          <cell r="E491" t="str">
            <v>KR 119B BIS 73 07 MJ 1</v>
          </cell>
          <cell r="F491" t="str">
            <v>S/D</v>
          </cell>
          <cell r="G491">
            <v>5668056009</v>
          </cell>
          <cell r="H491" t="str">
            <v>C</v>
          </cell>
          <cell r="I491">
            <v>79106076</v>
          </cell>
          <cell r="J491" t="str">
            <v>PEDRO PABLO MARTINEZ SANCHEZ</v>
          </cell>
          <cell r="K491" t="str">
            <v>ENGATIVA</v>
          </cell>
          <cell r="L491" t="str">
            <v>UNIR II</v>
          </cell>
          <cell r="M491" t="str">
            <v>ENGATIVA</v>
          </cell>
          <cell r="N491" t="str">
            <v>GARCES NAVAS</v>
          </cell>
          <cell r="O491" t="str">
            <v>UNIR II</v>
          </cell>
          <cell r="P491" t="str">
            <v>N/A</v>
          </cell>
          <cell r="Q491" t="str">
            <v>S/D</v>
          </cell>
          <cell r="R491" t="str">
            <v>24-oct.-2019</v>
          </cell>
          <cell r="S491" t="str">
            <v>PEDRO PABLO MARTINEZ SANCHEZ</v>
          </cell>
          <cell r="T491" t="str">
            <v>3118494890-3203650011</v>
          </cell>
          <cell r="U491" t="str">
            <v>SI</v>
          </cell>
          <cell r="V491" t="str">
            <v>casa de 3 pisos cubierta liviana requiere enchapes baño, cocina , pisos y pintura</v>
          </cell>
        </row>
        <row r="492">
          <cell r="A492" t="str">
            <v>AAA0211OEBR</v>
          </cell>
          <cell r="B492" t="str">
            <v>MVUN_208</v>
          </cell>
          <cell r="C492" t="str">
            <v>AAA0211OEBR</v>
          </cell>
          <cell r="D492" t="str">
            <v>050C00000000</v>
          </cell>
          <cell r="E492" t="str">
            <v>KR 119C 73A 06 MJ 1</v>
          </cell>
          <cell r="F492" t="str">
            <v>S/D</v>
          </cell>
          <cell r="G492">
            <v>5668058003</v>
          </cell>
          <cell r="H492" t="str">
            <v>C</v>
          </cell>
          <cell r="I492">
            <v>11111</v>
          </cell>
          <cell r="J492" t="str">
            <v>JOSE OLIVERIO FRAVITOVA</v>
          </cell>
          <cell r="K492" t="str">
            <v>ENGATIVA</v>
          </cell>
          <cell r="L492" t="str">
            <v>UNIR II</v>
          </cell>
          <cell r="M492" t="str">
            <v>ENGATIVA</v>
          </cell>
          <cell r="N492" t="str">
            <v>GARCES NAVAS</v>
          </cell>
          <cell r="O492" t="str">
            <v>UNIR II</v>
          </cell>
          <cell r="P492" t="str">
            <v>N/A</v>
          </cell>
          <cell r="Q492" t="str">
            <v>S/D</v>
          </cell>
          <cell r="R492" t="str">
            <v>24-oct.-2019</v>
          </cell>
          <cell r="S492" t="str">
            <v>ROSALBA COTRINA CAÑAS</v>
          </cell>
          <cell r="T492" t="str">
            <v>3222553985-3203525088</v>
          </cell>
          <cell r="U492" t="str">
            <v>SI</v>
          </cell>
          <cell r="V492" t="str">
            <v>casa de 3 pisos cubierta liviana requiere enchapes baño, cocina , pisos y pintura esta en obra negra esta en bloque</v>
          </cell>
        </row>
        <row r="493">
          <cell r="A493" t="str">
            <v>AAA0228WORU</v>
          </cell>
          <cell r="B493" t="str">
            <v>MVUN_210</v>
          </cell>
          <cell r="C493" t="str">
            <v>AAA0228WORU</v>
          </cell>
          <cell r="D493" t="str">
            <v>050C01794188</v>
          </cell>
          <cell r="E493" t="str">
            <v>KR 119C 73A 10</v>
          </cell>
          <cell r="F493" t="str">
            <v>S/D</v>
          </cell>
          <cell r="G493">
            <v>5668058004</v>
          </cell>
          <cell r="H493" t="str">
            <v>C</v>
          </cell>
          <cell r="I493">
            <v>53032977</v>
          </cell>
          <cell r="J493" t="str">
            <v>LUZ ERICA LIZARAZO LOPEZ</v>
          </cell>
          <cell r="K493" t="str">
            <v>ENGATIVA</v>
          </cell>
          <cell r="L493" t="str">
            <v>UNIR II</v>
          </cell>
          <cell r="M493" t="str">
            <v>ENGATIVA</v>
          </cell>
          <cell r="N493" t="str">
            <v>GARCES NAVAS</v>
          </cell>
          <cell r="O493" t="str">
            <v>UNIR II</v>
          </cell>
          <cell r="P493" t="str">
            <v>N/A</v>
          </cell>
          <cell r="Q493" t="str">
            <v>S/D</v>
          </cell>
          <cell r="R493" t="str">
            <v>24-oct.-2019</v>
          </cell>
          <cell r="S493" t="str">
            <v>LUZ ERICA LIZARAZO LOPEZ</v>
          </cell>
          <cell r="T493" t="str">
            <v>3102811973-3213221985</v>
          </cell>
          <cell r="U493" t="str">
            <v>SI</v>
          </cell>
          <cell r="V493" t="str">
            <v>casa de 4 pisos cubierta liviana esta en obra gris reuiere enchapes baños cocina pisos</v>
          </cell>
        </row>
        <row r="494">
          <cell r="A494" t="str">
            <v>AAA0228WPFZ</v>
          </cell>
          <cell r="B494" t="str">
            <v>MVUN_161</v>
          </cell>
          <cell r="C494" t="str">
            <v>AAA0228WPFZ</v>
          </cell>
          <cell r="D494" t="str">
            <v>050C01794178</v>
          </cell>
          <cell r="E494" t="str">
            <v>KR 119C 73C 24</v>
          </cell>
          <cell r="F494" t="str">
            <v>S/D</v>
          </cell>
          <cell r="G494">
            <v>5668058017</v>
          </cell>
          <cell r="H494" t="str">
            <v>C</v>
          </cell>
          <cell r="I494">
            <v>35331886</v>
          </cell>
          <cell r="J494" t="str">
            <v>MARIA NUBIA MENDEZ DUARTE</v>
          </cell>
          <cell r="K494" t="str">
            <v>ENGATIVA</v>
          </cell>
          <cell r="L494" t="str">
            <v>UNIR II</v>
          </cell>
          <cell r="M494" t="str">
            <v>ENGATIVA</v>
          </cell>
          <cell r="N494" t="str">
            <v>GARCES NAVAS</v>
          </cell>
          <cell r="O494" t="str">
            <v>UNIR II</v>
          </cell>
          <cell r="P494" t="str">
            <v>N/A</v>
          </cell>
          <cell r="Q494" t="str">
            <v>S/D</v>
          </cell>
          <cell r="R494" t="str">
            <v>24-oct.-2019</v>
          </cell>
          <cell r="S494" t="str">
            <v>ANA STEFANIA ESPITIA MENDEZ</v>
          </cell>
          <cell r="T494" t="str">
            <v>3193333049-9203273</v>
          </cell>
          <cell r="U494" t="str">
            <v>NO</v>
          </cell>
          <cell r="V494" t="str">
            <v>ya esta terminada la casa no lo requiere darcelo a otra persona que lo requiera</v>
          </cell>
        </row>
        <row r="495">
          <cell r="A495" t="str">
            <v>AAA0228YFSY</v>
          </cell>
          <cell r="B495" t="str">
            <v>MVUN_478</v>
          </cell>
          <cell r="C495" t="str">
            <v>AAA0228YFSY</v>
          </cell>
          <cell r="D495" t="str">
            <v>050C01794443</v>
          </cell>
          <cell r="E495" t="str">
            <v>KR 119C 76A 04</v>
          </cell>
          <cell r="F495" t="str">
            <v>S/D</v>
          </cell>
          <cell r="G495">
            <v>5668068011</v>
          </cell>
          <cell r="H495" t="str">
            <v>C</v>
          </cell>
          <cell r="I495">
            <v>11188976</v>
          </cell>
          <cell r="J495" t="str">
            <v>HECTOR ORLANDO TOCA BAUTISTA</v>
          </cell>
          <cell r="K495" t="str">
            <v>ENGATIVA</v>
          </cell>
          <cell r="L495" t="str">
            <v>UNIR II</v>
          </cell>
          <cell r="M495" t="str">
            <v>ENGATIVA</v>
          </cell>
          <cell r="N495" t="str">
            <v>GARCES NAVAS</v>
          </cell>
          <cell r="O495" t="str">
            <v>UNIR II</v>
          </cell>
          <cell r="P495" t="str">
            <v>N/A</v>
          </cell>
          <cell r="Q495" t="str">
            <v>S/D</v>
          </cell>
          <cell r="R495" t="str">
            <v>24-oct.-2019</v>
          </cell>
          <cell r="S495" t="str">
            <v>HECTOR ORLANDO TOCA BAUTISTA</v>
          </cell>
          <cell r="T495" t="str">
            <v>3115901605 - 3103062511</v>
          </cell>
          <cell r="U495" t="str">
            <v>SI</v>
          </cell>
          <cell r="V495" t="str">
            <v>SOLICITO UN PRESTAMO PERO SOLO ALCANZO A RREGLAR LA COCINA - NO HA CAMBIADO EL NUCLEO FAMILIAR</v>
          </cell>
          <cell r="W495" t="str">
            <v>FELIZA AURA MARÍA MARQUEZ RODRÍGUEZ - Gestión Documental</v>
          </cell>
        </row>
        <row r="496">
          <cell r="A496" t="str">
            <v>AAA0228TSDE</v>
          </cell>
          <cell r="B496" t="str">
            <v>MVUN_191</v>
          </cell>
          <cell r="C496" t="str">
            <v>AAA0228TSDE</v>
          </cell>
          <cell r="D496" t="str">
            <v>050C01793971</v>
          </cell>
          <cell r="E496" t="str">
            <v>KR 120A 73A 19</v>
          </cell>
          <cell r="F496" t="str">
            <v>S/D</v>
          </cell>
          <cell r="G496">
            <v>5668045033</v>
          </cell>
          <cell r="H496" t="str">
            <v>C</v>
          </cell>
          <cell r="I496">
            <v>51955573</v>
          </cell>
          <cell r="J496" t="str">
            <v>ANA ISABEL ROJAS TORRES</v>
          </cell>
          <cell r="K496" t="str">
            <v>ENGATIVA</v>
          </cell>
          <cell r="L496" t="str">
            <v>UNIR II</v>
          </cell>
          <cell r="M496" t="str">
            <v>ENGATIVA</v>
          </cell>
          <cell r="N496" t="str">
            <v>GARCES NAVAS</v>
          </cell>
          <cell r="O496" t="str">
            <v>UNIR II</v>
          </cell>
          <cell r="P496" t="str">
            <v>N/A</v>
          </cell>
          <cell r="Q496" t="str">
            <v>S/D</v>
          </cell>
          <cell r="R496" t="str">
            <v>24-oct.-2019</v>
          </cell>
          <cell r="S496" t="str">
            <v>ANA ISABEL ROJAS TORRES</v>
          </cell>
          <cell r="T496" t="str">
            <v>3133735885-3195867031</v>
          </cell>
          <cell r="U496" t="str">
            <v>SI</v>
          </cell>
          <cell r="V496" t="str">
            <v>NO HA CAMBIADO NUCLEO FAMILIAR - NO SE HAN REALIZADO CAMBIOS</v>
          </cell>
        </row>
        <row r="497">
          <cell r="A497" t="str">
            <v>AAA0228UONN</v>
          </cell>
          <cell r="B497" t="str">
            <v>MVUN_146</v>
          </cell>
          <cell r="C497" t="str">
            <v>AAA0228UONN</v>
          </cell>
          <cell r="D497" t="str">
            <v>050C01794118</v>
          </cell>
          <cell r="E497" t="str">
            <v>KR 120A 73A 36</v>
          </cell>
          <cell r="F497" t="str">
            <v>S/D</v>
          </cell>
          <cell r="G497">
            <v>5668047012</v>
          </cell>
          <cell r="H497" t="str">
            <v>C</v>
          </cell>
          <cell r="I497">
            <v>41611438</v>
          </cell>
          <cell r="J497" t="str">
            <v>MARILINDA HERNANDEZ CASTILLO</v>
          </cell>
          <cell r="K497" t="str">
            <v>ENGATIVA</v>
          </cell>
          <cell r="L497" t="str">
            <v>UNIR II</v>
          </cell>
          <cell r="M497" t="str">
            <v>ENGATIVA</v>
          </cell>
          <cell r="N497" t="str">
            <v>GARCES NAVAS</v>
          </cell>
          <cell r="O497" t="str">
            <v>UNIR II</v>
          </cell>
          <cell r="P497" t="str">
            <v>N/A</v>
          </cell>
          <cell r="Q497" t="str">
            <v>S/D</v>
          </cell>
          <cell r="R497" t="str">
            <v>24-oct.-2019</v>
          </cell>
          <cell r="S497" t="str">
            <v>FRANCISCO LUIS RAMIREZ HERNANDEZ</v>
          </cell>
          <cell r="T497" t="str">
            <v>3123513543 - 3134094887</v>
          </cell>
          <cell r="U497" t="str">
            <v>SI</v>
          </cell>
          <cell r="V497" t="str">
            <v>NO SE HAN REALIZADO CAMBIOS - AHORA VIVO CON LOS HERMANOS</v>
          </cell>
        </row>
        <row r="498">
          <cell r="A498" t="str">
            <v>AAA0190DUHK</v>
          </cell>
          <cell r="B498" t="str">
            <v>MVUN_082</v>
          </cell>
          <cell r="C498" t="str">
            <v>AAA0190DUHK</v>
          </cell>
          <cell r="D498" t="str">
            <v>050C00000000</v>
          </cell>
          <cell r="E498" t="str">
            <v>KR 120B 73A 26 MJ 1</v>
          </cell>
          <cell r="F498" t="str">
            <v>S/D</v>
          </cell>
          <cell r="G498">
            <v>5668045008</v>
          </cell>
          <cell r="H498" t="str">
            <v>C</v>
          </cell>
          <cell r="I498">
            <v>79857039</v>
          </cell>
          <cell r="J498" t="str">
            <v>JORGE ALVIS RODRIGUEZ</v>
          </cell>
          <cell r="K498" t="str">
            <v>ENGATIVA</v>
          </cell>
          <cell r="L498" t="str">
            <v>UNIR II</v>
          </cell>
          <cell r="M498" t="str">
            <v>ENGATIVA</v>
          </cell>
          <cell r="N498" t="str">
            <v>GARCES NAVAS</v>
          </cell>
          <cell r="O498" t="str">
            <v>UNIR II</v>
          </cell>
          <cell r="P498" t="str">
            <v>N/A</v>
          </cell>
          <cell r="Q498" t="str">
            <v>S/D</v>
          </cell>
          <cell r="R498" t="str">
            <v>24-oct.-2019</v>
          </cell>
          <cell r="S498" t="str">
            <v>JORGE ISAAC ALVIS RODRIGUEZ</v>
          </cell>
          <cell r="T498" t="str">
            <v>3212868409-3124487521</v>
          </cell>
          <cell r="U498" t="str">
            <v>SI</v>
          </cell>
          <cell r="V498" t="str">
            <v>AHORA VIVE SOLO , LEVANTO MUROS PERO SIGUE IGUAL EL PRIMER</v>
          </cell>
        </row>
        <row r="499">
          <cell r="A499" t="str">
            <v>AAA0194JZTO</v>
          </cell>
          <cell r="B499" t="str">
            <v>MVUN_396</v>
          </cell>
          <cell r="C499" t="str">
            <v>AAA0194JZTO</v>
          </cell>
          <cell r="D499" t="str">
            <v>050C00000000</v>
          </cell>
          <cell r="E499" t="str">
            <v>KR 121 73 08 MJ 1</v>
          </cell>
          <cell r="F499" t="str">
            <v>S/D</v>
          </cell>
          <cell r="G499">
            <v>5668033003</v>
          </cell>
          <cell r="H499" t="str">
            <v>C</v>
          </cell>
          <cell r="I499">
            <v>79173908</v>
          </cell>
          <cell r="J499" t="str">
            <v>GUILLERMO PINILLA BULLA</v>
          </cell>
          <cell r="K499" t="str">
            <v>ENGATIVA</v>
          </cell>
          <cell r="L499" t="str">
            <v>UNIR II</v>
          </cell>
          <cell r="M499" t="str">
            <v>ENGATIVA</v>
          </cell>
          <cell r="N499" t="str">
            <v>GARCES NAVAS</v>
          </cell>
          <cell r="O499" t="str">
            <v>UNIR II</v>
          </cell>
          <cell r="P499" t="str">
            <v>N/A</v>
          </cell>
          <cell r="Q499" t="str">
            <v>S/D</v>
          </cell>
          <cell r="R499">
            <v>43762</v>
          </cell>
          <cell r="S499" t="str">
            <v>GUILLERMO PINILLA BULLA</v>
          </cell>
          <cell r="T499" t="str">
            <v>3143730926 - 3118647012</v>
          </cell>
          <cell r="U499" t="str">
            <v>SI</v>
          </cell>
          <cell r="V499" t="str">
            <v>NO HA CAMBIADO NUCLEO FAMILIAR - NO SE HAN REALIZADO CAMBIOS</v>
          </cell>
        </row>
        <row r="500">
          <cell r="A500" t="str">
            <v>AAA0228UERU</v>
          </cell>
          <cell r="B500" t="str">
            <v>MVUN_241</v>
          </cell>
          <cell r="C500" t="str">
            <v>AAA0228UERU</v>
          </cell>
          <cell r="D500" t="str">
            <v>050C01793741</v>
          </cell>
          <cell r="E500" t="str">
            <v>KR 121 76 11</v>
          </cell>
          <cell r="F500" t="str">
            <v>S/D</v>
          </cell>
          <cell r="G500">
            <v>5668030035</v>
          </cell>
          <cell r="H500" t="str">
            <v>C</v>
          </cell>
          <cell r="I500">
            <v>51652677</v>
          </cell>
          <cell r="J500" t="str">
            <v>MARTHA LUCIA LEYVA GUTIERREZ</v>
          </cell>
          <cell r="K500" t="str">
            <v>ENGATIVA</v>
          </cell>
          <cell r="L500" t="str">
            <v>UNIR II</v>
          </cell>
          <cell r="M500" t="str">
            <v>ENGATIVA</v>
          </cell>
          <cell r="N500" t="str">
            <v>GARCES NAVAS</v>
          </cell>
          <cell r="O500" t="str">
            <v>UNIR II</v>
          </cell>
          <cell r="P500" t="str">
            <v>N/A</v>
          </cell>
          <cell r="Q500" t="str">
            <v>S/D</v>
          </cell>
          <cell r="R500">
            <v>43762</v>
          </cell>
          <cell r="S500" t="str">
            <v>MARTHA LUCIA LEYVA GUITIERREZ</v>
          </cell>
          <cell r="T500" t="str">
            <v>3123712503-3058810879</v>
          </cell>
          <cell r="U500" t="str">
            <v>SI</v>
          </cell>
          <cell r="V500" t="str">
            <v>NO HA CAMBIADO NUCLEO FAMILIAR - NO SE HAN REALIZADO CAMBIOS</v>
          </cell>
        </row>
        <row r="501">
          <cell r="A501" t="str">
            <v>AAA0211NZWF</v>
          </cell>
          <cell r="B501" t="str">
            <v>MVUN_366</v>
          </cell>
          <cell r="C501" t="str">
            <v>AAA0211NZWF</v>
          </cell>
          <cell r="D501" t="str">
            <v>050C00000000</v>
          </cell>
          <cell r="E501" t="str">
            <v>KR 122 73A 14 MJ 1</v>
          </cell>
          <cell r="F501" t="str">
            <v>S/D</v>
          </cell>
          <cell r="G501">
            <v>5668031005</v>
          </cell>
          <cell r="H501" t="str">
            <v>C</v>
          </cell>
          <cell r="I501">
            <v>39531715</v>
          </cell>
          <cell r="J501" t="str">
            <v>JANETH ESQUIVIA CORTES</v>
          </cell>
          <cell r="K501" t="str">
            <v>ENGATIVA</v>
          </cell>
          <cell r="L501" t="str">
            <v>UNIR II</v>
          </cell>
          <cell r="M501" t="str">
            <v>ENGATIVA</v>
          </cell>
          <cell r="N501" t="str">
            <v>GARCES NAVAS</v>
          </cell>
          <cell r="O501" t="str">
            <v>UNIR II</v>
          </cell>
          <cell r="P501" t="str">
            <v>N/A</v>
          </cell>
          <cell r="Q501" t="str">
            <v>S/D</v>
          </cell>
          <cell r="R501">
            <v>43762</v>
          </cell>
          <cell r="S501" t="str">
            <v>JANNETTE ESQUIVIA CORTES</v>
          </cell>
          <cell r="T501" t="str">
            <v>3133657189-3142781245</v>
          </cell>
          <cell r="U501" t="str">
            <v>SI</v>
          </cell>
          <cell r="V501" t="str">
            <v>NO HA CAMBIADO NUCLEO FAMILIAR - NO SE HAN REALIZADO CAMBIOS</v>
          </cell>
        </row>
        <row r="502">
          <cell r="A502" t="str">
            <v>AAA0228UCMS</v>
          </cell>
          <cell r="B502" t="str">
            <v>MVUN_115</v>
          </cell>
          <cell r="C502" t="str">
            <v>AAA0228UCMS</v>
          </cell>
          <cell r="D502" t="str">
            <v>050C01793715</v>
          </cell>
          <cell r="E502" t="str">
            <v>KR 122 76 30</v>
          </cell>
          <cell r="F502" t="str">
            <v>S/D</v>
          </cell>
          <cell r="G502">
            <v>5668030009</v>
          </cell>
          <cell r="H502" t="str">
            <v>C</v>
          </cell>
          <cell r="I502">
            <v>23607575</v>
          </cell>
          <cell r="J502" t="str">
            <v>TERESA DE JESUS CHACON SANCHEZ</v>
          </cell>
          <cell r="K502" t="str">
            <v>ENGATIVA</v>
          </cell>
          <cell r="L502" t="str">
            <v>UNIR II</v>
          </cell>
          <cell r="M502" t="str">
            <v>ENGATIVA</v>
          </cell>
          <cell r="N502" t="str">
            <v>GARCES NAVAS</v>
          </cell>
          <cell r="O502" t="str">
            <v>UNIR II</v>
          </cell>
          <cell r="P502" t="str">
            <v>N/A</v>
          </cell>
          <cell r="Q502" t="str">
            <v>S/D</v>
          </cell>
          <cell r="R502">
            <v>43762</v>
          </cell>
          <cell r="S502" t="str">
            <v>TERESA DE JESUS CHACON SANCHEZ</v>
          </cell>
          <cell r="T502" t="str">
            <v>3096955 - 3212006626</v>
          </cell>
          <cell r="U502" t="str">
            <v>SI</v>
          </cell>
          <cell r="V502" t="str">
            <v>NO HA CAMBIADO NUCLEO FAMILIAR - NO SE HAN REALIZADO CAMBIOS</v>
          </cell>
        </row>
        <row r="503">
          <cell r="A503" t="str">
            <v>AAA0234ESAW</v>
          </cell>
          <cell r="B503" t="str">
            <v>MVUN_232</v>
          </cell>
          <cell r="C503" t="str">
            <v>AAA0234ESAW</v>
          </cell>
          <cell r="D503" t="str">
            <v>050C00000000</v>
          </cell>
          <cell r="E503" t="str">
            <v>KR 122 76 67 MJ 1</v>
          </cell>
          <cell r="F503" t="str">
            <v>S/D</v>
          </cell>
          <cell r="G503">
            <v>5668026024</v>
          </cell>
          <cell r="H503" t="str">
            <v>C</v>
          </cell>
          <cell r="I503">
            <v>27347814</v>
          </cell>
          <cell r="J503" t="str">
            <v>ELVIA GUTIERREZ MORA</v>
          </cell>
          <cell r="K503" t="str">
            <v>ENGATIVA</v>
          </cell>
          <cell r="L503" t="str">
            <v>UNIR II</v>
          </cell>
          <cell r="M503" t="str">
            <v>ENGATIVA</v>
          </cell>
          <cell r="N503" t="str">
            <v>GARCES NAVAS</v>
          </cell>
          <cell r="O503" t="str">
            <v>UNIR II</v>
          </cell>
          <cell r="P503" t="str">
            <v>N/A</v>
          </cell>
          <cell r="Q503" t="str">
            <v>S/D</v>
          </cell>
          <cell r="R503">
            <v>43762</v>
          </cell>
          <cell r="S503" t="str">
            <v>YASMIN GONZALEZ</v>
          </cell>
          <cell r="T503" t="str">
            <v>3102557769-3102873031</v>
          </cell>
          <cell r="V503" t="str">
            <v>NO CONTESTA</v>
          </cell>
        </row>
        <row r="504">
          <cell r="A504" t="str">
            <v>AAA0194MDCN</v>
          </cell>
          <cell r="B504" t="str">
            <v>MVUN_300</v>
          </cell>
          <cell r="C504" t="str">
            <v>AAA0194MDCN</v>
          </cell>
          <cell r="D504" t="str">
            <v>050C00000000</v>
          </cell>
          <cell r="E504" t="str">
            <v>KR 122B 73 03 MJ 1</v>
          </cell>
          <cell r="F504" t="str">
            <v>S/D</v>
          </cell>
          <cell r="G504">
            <v>5668025001</v>
          </cell>
          <cell r="H504" t="str">
            <v>C</v>
          </cell>
          <cell r="I504">
            <v>1014186487</v>
          </cell>
          <cell r="J504" t="str">
            <v>EDUIN ALFREDO NOY OVALLE</v>
          </cell>
          <cell r="K504" t="str">
            <v>ENGATIVA</v>
          </cell>
          <cell r="L504" t="str">
            <v>UNIR II</v>
          </cell>
          <cell r="M504" t="str">
            <v>ENGATIVA</v>
          </cell>
          <cell r="N504" t="str">
            <v>GARCES NAVAS</v>
          </cell>
          <cell r="O504" t="str">
            <v>UNIR II</v>
          </cell>
          <cell r="P504" t="str">
            <v>N/A</v>
          </cell>
          <cell r="Q504" t="str">
            <v>S/D</v>
          </cell>
          <cell r="R504">
            <v>43762</v>
          </cell>
          <cell r="S504" t="str">
            <v>NIDIA LORENA PEREZ GIL</v>
          </cell>
          <cell r="T504" t="str">
            <v>3222224741-3102257514</v>
          </cell>
          <cell r="U504" t="str">
            <v>SI</v>
          </cell>
          <cell r="V504" t="str">
            <v>NO HA CAMBIADO NUCLEO FAMILIAR - NO SE HAN REALIZADO CAMBIOS</v>
          </cell>
        </row>
        <row r="505">
          <cell r="A505" t="str">
            <v>AAA0194MDBS</v>
          </cell>
          <cell r="B505" t="str">
            <v>MVUN_301</v>
          </cell>
          <cell r="C505" t="str">
            <v>AAA0194MDBS</v>
          </cell>
          <cell r="D505" t="str">
            <v>050C00000000</v>
          </cell>
          <cell r="E505" t="str">
            <v>KR 122B 73 11 MJ 1</v>
          </cell>
          <cell r="F505" t="str">
            <v>S/D</v>
          </cell>
          <cell r="G505">
            <v>5668025022</v>
          </cell>
          <cell r="H505" t="str">
            <v>C</v>
          </cell>
          <cell r="I505">
            <v>19351054</v>
          </cell>
          <cell r="J505" t="str">
            <v>JOSE HERNANDO NOY</v>
          </cell>
          <cell r="K505" t="str">
            <v>ENGATIVA</v>
          </cell>
          <cell r="L505" t="str">
            <v>UNIR II</v>
          </cell>
          <cell r="M505" t="str">
            <v>ENGATIVA</v>
          </cell>
          <cell r="N505" t="str">
            <v>GARCES NAVAS</v>
          </cell>
          <cell r="O505" t="str">
            <v>UNIR II</v>
          </cell>
          <cell r="P505" t="str">
            <v>N/A</v>
          </cell>
          <cell r="Q505" t="str">
            <v>S/D</v>
          </cell>
          <cell r="R505">
            <v>43762</v>
          </cell>
          <cell r="S505" t="str">
            <v>JOSE HERNANDO NOY</v>
          </cell>
          <cell r="T505">
            <v>3202088365</v>
          </cell>
          <cell r="U505" t="str">
            <v>SI</v>
          </cell>
          <cell r="V505" t="str">
            <v>NO HA CAMBIADO NUCLEO FAMILIAR - NO SE HAN REALIZADO CAMBIOS</v>
          </cell>
        </row>
        <row r="506">
          <cell r="A506" t="str">
            <v>AAA0228TYFZ</v>
          </cell>
          <cell r="B506" t="str">
            <v>MVUN_276</v>
          </cell>
          <cell r="C506" t="str">
            <v>AAA0228TYFZ</v>
          </cell>
          <cell r="D506" t="str">
            <v>050C01794919</v>
          </cell>
          <cell r="E506" t="str">
            <v>KR 123A 73 48</v>
          </cell>
          <cell r="F506" t="str">
            <v>S/D</v>
          </cell>
          <cell r="G506">
            <v>5668025009</v>
          </cell>
          <cell r="H506" t="str">
            <v>C</v>
          </cell>
          <cell r="I506">
            <v>17170117</v>
          </cell>
          <cell r="J506" t="str">
            <v>GONZALO MARTINEZ GONZALEZ</v>
          </cell>
          <cell r="K506" t="str">
            <v>ENGATIVA</v>
          </cell>
          <cell r="L506" t="str">
            <v>UNIR II</v>
          </cell>
          <cell r="M506" t="str">
            <v>ENGATIVA</v>
          </cell>
          <cell r="N506" t="str">
            <v>GARCES NAVAS</v>
          </cell>
          <cell r="O506" t="str">
            <v>UNIR II</v>
          </cell>
          <cell r="P506" t="str">
            <v>N/A</v>
          </cell>
          <cell r="Q506" t="str">
            <v>S/D</v>
          </cell>
          <cell r="R506">
            <v>43762</v>
          </cell>
          <cell r="S506" t="str">
            <v>AMANDA UTELIA APONTE BLANCO</v>
          </cell>
          <cell r="T506" t="str">
            <v>3223856648 - 3106284422</v>
          </cell>
          <cell r="V506" t="str">
            <v>APAGADO Y NO ESTABAA EN USO EL OTRO TELEFONO</v>
          </cell>
        </row>
        <row r="507">
          <cell r="A507" t="str">
            <v>AAA0228UKUZ</v>
          </cell>
          <cell r="B507" t="str">
            <v>MVUN_217</v>
          </cell>
          <cell r="C507" t="str">
            <v>AAA0228UKUZ</v>
          </cell>
          <cell r="D507" t="str">
            <v>050C01794623</v>
          </cell>
          <cell r="E507" t="str">
            <v>KR 124 76 28</v>
          </cell>
          <cell r="F507" t="str">
            <v>S/D</v>
          </cell>
          <cell r="G507">
            <v>5668022008</v>
          </cell>
          <cell r="H507" t="str">
            <v>C</v>
          </cell>
          <cell r="I507">
            <v>23620811</v>
          </cell>
          <cell r="J507" t="str">
            <v>MARIA TERESA RAMIREZ RAMIREZ</v>
          </cell>
          <cell r="K507" t="str">
            <v>ENGATIVA</v>
          </cell>
          <cell r="L507" t="str">
            <v>UNIR II</v>
          </cell>
          <cell r="M507" t="str">
            <v>ENGATIVA</v>
          </cell>
          <cell r="N507" t="str">
            <v>GARCES NAVAS</v>
          </cell>
          <cell r="O507" t="str">
            <v>UNIR II</v>
          </cell>
          <cell r="P507" t="str">
            <v>N/A</v>
          </cell>
          <cell r="Q507" t="str">
            <v>S/D</v>
          </cell>
          <cell r="R507">
            <v>43762</v>
          </cell>
          <cell r="S507" t="str">
            <v>MARIA TERESA RAMIREZ RAMIREZ</v>
          </cell>
          <cell r="T507" t="str">
            <v>3003612888-3144418131</v>
          </cell>
          <cell r="U507" t="str">
            <v>SI</v>
          </cell>
          <cell r="V507" t="str">
            <v>3003370998-3125849948 NO HA CAMBIADO NADA EN EL GRUPO FAMILIAR</v>
          </cell>
        </row>
        <row r="508">
          <cell r="A508" t="str">
            <v>AAA0190DWBS</v>
          </cell>
          <cell r="B508" t="str">
            <v>MVUN_174</v>
          </cell>
          <cell r="C508" t="str">
            <v>AAA0190DWBS</v>
          </cell>
          <cell r="D508" t="str">
            <v>050C00000000</v>
          </cell>
          <cell r="E508" t="str">
            <v>KR 124A 73 32 MJ 1</v>
          </cell>
          <cell r="F508" t="str">
            <v>S/D</v>
          </cell>
          <cell r="G508">
            <v>5668019026</v>
          </cell>
          <cell r="H508" t="str">
            <v>C</v>
          </cell>
          <cell r="I508">
            <v>39536806</v>
          </cell>
          <cell r="J508" t="str">
            <v>MARIA GLORIA ARDILA</v>
          </cell>
          <cell r="K508" t="str">
            <v>ENGATIVA</v>
          </cell>
          <cell r="L508" t="str">
            <v>UNIR II</v>
          </cell>
          <cell r="M508" t="str">
            <v>ENGATIVA</v>
          </cell>
          <cell r="N508" t="str">
            <v>GARCES NAVAS</v>
          </cell>
          <cell r="O508" t="str">
            <v>UNIR II</v>
          </cell>
          <cell r="P508" t="str">
            <v>N/A</v>
          </cell>
          <cell r="Q508" t="str">
            <v>S/D</v>
          </cell>
          <cell r="R508">
            <v>43762</v>
          </cell>
          <cell r="S508" t="str">
            <v>MARIA GLORIA ARDILA HERREÑO</v>
          </cell>
          <cell r="T508" t="str">
            <v>3144521300-3144286713</v>
          </cell>
          <cell r="U508" t="str">
            <v>SI</v>
          </cell>
          <cell r="V508" t="str">
            <v>NO HA CAMBIADO NUCLEO FAMILIAR - NO SE HAN REALIZADO CAMBIOS</v>
          </cell>
        </row>
        <row r="509">
          <cell r="A509" t="str">
            <v>AAA0234EJXR</v>
          </cell>
          <cell r="B509" t="str">
            <v>MVUN_238</v>
          </cell>
          <cell r="C509" t="str">
            <v>AAA0234EJXR</v>
          </cell>
          <cell r="D509" t="str">
            <v>050C00000000</v>
          </cell>
          <cell r="E509" t="str">
            <v>KR 124A 76 18 MJ 1</v>
          </cell>
          <cell r="F509" t="str">
            <v>S/D</v>
          </cell>
          <cell r="G509">
            <v>5668020006</v>
          </cell>
          <cell r="H509" t="str">
            <v>C</v>
          </cell>
          <cell r="I509">
            <v>3333</v>
          </cell>
          <cell r="J509" t="str">
            <v>ALIRIO CONTRERAS</v>
          </cell>
          <cell r="K509" t="str">
            <v>ENGATIVA</v>
          </cell>
          <cell r="L509" t="str">
            <v>UNIR II</v>
          </cell>
          <cell r="M509" t="str">
            <v>ENGATIVA</v>
          </cell>
          <cell r="N509" t="str">
            <v>GARCES NAVAS</v>
          </cell>
          <cell r="O509" t="str">
            <v>UNIR II</v>
          </cell>
          <cell r="P509" t="str">
            <v>N/A</v>
          </cell>
          <cell r="Q509" t="str">
            <v>S/D</v>
          </cell>
          <cell r="R509">
            <v>43762</v>
          </cell>
          <cell r="S509" t="str">
            <v>ALIRIO CONTRERAS ALVAREZ</v>
          </cell>
          <cell r="T509" t="str">
            <v>3132396902-3214979745</v>
          </cell>
          <cell r="U509" t="str">
            <v>SI</v>
          </cell>
          <cell r="V509" t="str">
            <v>NO HA CAMBIADO NUCLEO FAMILIAR - HA REALIZADO ALGUNOS ARREGLOS LOCATIVOS PERO TODAVIA FALTA</v>
          </cell>
        </row>
        <row r="510">
          <cell r="A510" t="str">
            <v>AAA0228SFFZ</v>
          </cell>
          <cell r="B510" t="str">
            <v>MVUN_240</v>
          </cell>
          <cell r="C510" t="str">
            <v>AAA0228SFFZ</v>
          </cell>
          <cell r="D510" t="str">
            <v>050C01794686</v>
          </cell>
          <cell r="E510" t="str">
            <v>KR 125B 76 18</v>
          </cell>
          <cell r="F510" t="str">
            <v>S/D</v>
          </cell>
          <cell r="G510">
            <v>5668016005</v>
          </cell>
          <cell r="H510" t="str">
            <v>C</v>
          </cell>
          <cell r="I510">
            <v>79756612</v>
          </cell>
          <cell r="J510" t="str">
            <v>JORGE MAURICIO DELGADO CAMARGO</v>
          </cell>
          <cell r="K510" t="str">
            <v>ENGATIVA</v>
          </cell>
          <cell r="L510" t="str">
            <v>UNIR II</v>
          </cell>
          <cell r="M510" t="str">
            <v>ENGATIVA</v>
          </cell>
          <cell r="N510" t="str">
            <v>GARCES NAVAS</v>
          </cell>
          <cell r="O510" t="str">
            <v>UNIR II</v>
          </cell>
          <cell r="P510" t="str">
            <v>N/A</v>
          </cell>
          <cell r="Q510" t="str">
            <v>S/D</v>
          </cell>
          <cell r="R510">
            <v>43762</v>
          </cell>
          <cell r="S510" t="str">
            <v>JORGE MAURICIO DELGADO CAMARGO</v>
          </cell>
          <cell r="T510">
            <v>3144268469</v>
          </cell>
          <cell r="U510" t="str">
            <v>SI</v>
          </cell>
          <cell r="V510" t="str">
            <v>NO HA CAMBIADO NUCLEO FAMILIAR - NO SE HAN REALIZADO CAMBIOS</v>
          </cell>
        </row>
        <row r="511">
          <cell r="A511" t="str">
            <v>AAA0234DZFZ</v>
          </cell>
          <cell r="B511" t="str">
            <v>MVUN_272</v>
          </cell>
          <cell r="C511" t="str">
            <v>AAA0234DZFZ</v>
          </cell>
          <cell r="D511" t="str">
            <v>050C00000000</v>
          </cell>
          <cell r="E511" t="str">
            <v>KR 127 73 04 MJ 1</v>
          </cell>
          <cell r="F511" t="str">
            <v>S/D</v>
          </cell>
          <cell r="G511">
            <v>5668009002</v>
          </cell>
          <cell r="H511" t="str">
            <v>C</v>
          </cell>
          <cell r="I511">
            <v>52908166</v>
          </cell>
          <cell r="J511" t="str">
            <v>LEONOR CARRILLO BLANCO</v>
          </cell>
          <cell r="K511" t="str">
            <v>ENGATIVA</v>
          </cell>
          <cell r="L511" t="str">
            <v>UNIR II</v>
          </cell>
          <cell r="M511" t="str">
            <v>ENGATIVA</v>
          </cell>
          <cell r="N511" t="str">
            <v>GARCES NAVAS</v>
          </cell>
          <cell r="O511" t="str">
            <v>UNIR II</v>
          </cell>
          <cell r="P511" t="str">
            <v>N/A</v>
          </cell>
          <cell r="Q511" t="str">
            <v>S/D</v>
          </cell>
          <cell r="R511">
            <v>43762</v>
          </cell>
          <cell r="S511" t="str">
            <v>LEONOR CARREÑO BLANCO</v>
          </cell>
          <cell r="T511" t="str">
            <v>3202543039-3108679216</v>
          </cell>
          <cell r="U511" t="str">
            <v>SI</v>
          </cell>
          <cell r="V511" t="str">
            <v>NO HA CAMBIADO NADA EN EL NUCLEO FAMILIAR</v>
          </cell>
        </row>
        <row r="512">
          <cell r="A512" t="str">
            <v>AAA0021KLCX</v>
          </cell>
          <cell r="B512" t="str">
            <v>MVCB_0732</v>
          </cell>
          <cell r="C512" t="str">
            <v>AAA0021KLCX</v>
          </cell>
          <cell r="D512" t="str">
            <v>050S40028874</v>
          </cell>
          <cell r="E512" t="str">
            <v>KR 18Y 66A 68 SUR</v>
          </cell>
          <cell r="F512" t="str">
            <v>KR 18Y 66A 68 SUR</v>
          </cell>
          <cell r="G512">
            <v>2504043002</v>
          </cell>
          <cell r="H512" t="str">
            <v>C</v>
          </cell>
          <cell r="I512">
            <v>41515647</v>
          </cell>
          <cell r="J512" t="str">
            <v>ADELA MARTINEZ</v>
          </cell>
          <cell r="K512" t="str">
            <v>CIUDAD BOLIVAR - CABLE</v>
          </cell>
          <cell r="L512" t="str">
            <v>CABLE</v>
          </cell>
          <cell r="M512" t="str">
            <v>CIUDAD BOLIVAR</v>
          </cell>
          <cell r="N512" t="str">
            <v>LUCERO</v>
          </cell>
          <cell r="O512" t="str">
            <v>URBANIZACION COMPARTIR</v>
          </cell>
          <cell r="P512" t="str">
            <v>URBANIZACION COMPARTIR</v>
          </cell>
          <cell r="S512" t="str">
            <v>ADELA MARTINEZ</v>
          </cell>
          <cell r="U512" t="str">
            <v>SI</v>
          </cell>
          <cell r="V512" t="str">
            <v>Derecho de petición , remitido por Cralos Grasales en sep 23 de 2020</v>
          </cell>
        </row>
      </sheetData>
      <sheetData sheetId="4" refreshError="1"/>
      <sheetData sheetId="5" refreshError="1"/>
      <sheetData sheetId="6" refreshError="1"/>
      <sheetData sheetId="7">
        <row r="2">
          <cell r="A2" t="str">
            <v>CHIP</v>
          </cell>
          <cell r="B2" t="str">
            <v>FID</v>
          </cell>
          <cell r="C2" t="str">
            <v>Shape *</v>
          </cell>
          <cell r="D2" t="str">
            <v>OBJECTID</v>
          </cell>
          <cell r="E2" t="str">
            <v>LotCodigo</v>
          </cell>
          <cell r="F2" t="str">
            <v>LotDispers</v>
          </cell>
          <cell r="G2" t="str">
            <v>LotILDispe</v>
          </cell>
          <cell r="H2" t="str">
            <v>LotUPredia</v>
          </cell>
          <cell r="I2" t="str">
            <v>ManzCodigo</v>
          </cell>
          <cell r="J2" t="str">
            <v>SHAPE_Leng</v>
          </cell>
          <cell r="K2" t="str">
            <v>SHAPE_Area</v>
          </cell>
          <cell r="L2" t="str">
            <v>OBJECTID_1</v>
          </cell>
          <cell r="M2" t="str">
            <v>ID_DMV</v>
          </cell>
          <cell r="N2" t="str">
            <v>CHIP</v>
          </cell>
          <cell r="O2" t="str">
            <v>MATRICULA</v>
          </cell>
          <cell r="P2" t="str">
            <v>DIRECCION</v>
          </cell>
          <cell r="Q2" t="str">
            <v>DIRECCION_</v>
          </cell>
          <cell r="R2" t="str">
            <v>BARMANPRE</v>
          </cell>
          <cell r="S2" t="str">
            <v>TIPO_DOCU</v>
          </cell>
          <cell r="T2" t="str">
            <v>NUMERO_ID</v>
          </cell>
          <cell r="U2" t="str">
            <v>PROPIETARI</v>
          </cell>
          <cell r="V2" t="str">
            <v>TCO</v>
          </cell>
          <cell r="W2" t="str">
            <v>IIM</v>
          </cell>
          <cell r="X2" t="str">
            <v>LOCALIDAD</v>
          </cell>
          <cell r="Y2" t="str">
            <v>UPZ</v>
          </cell>
          <cell r="Z2" t="str">
            <v>DES_LEG</v>
          </cell>
          <cell r="AA2" t="str">
            <v>AURB</v>
          </cell>
          <cell r="AB2" t="str">
            <v>PH</v>
          </cell>
          <cell r="AC2" t="str">
            <v>F__RAD</v>
          </cell>
          <cell r="AD2" t="str">
            <v>VIABILIDAD</v>
          </cell>
          <cell r="AE2" t="str">
            <v>VIABILID_1</v>
          </cell>
          <cell r="AF2" t="str">
            <v>VIABILID_2</v>
          </cell>
          <cell r="AG2" t="str">
            <v>CLASIFICAC</v>
          </cell>
          <cell r="AH2" t="str">
            <v>RESPONSABL</v>
          </cell>
          <cell r="AI2" t="str">
            <v>EQUIPO</v>
          </cell>
          <cell r="AJ2" t="str">
            <v>EQUIPO</v>
          </cell>
        </row>
        <row r="3">
          <cell r="A3" t="str">
            <v>AAA0190DWBS</v>
          </cell>
          <cell r="B3">
            <v>0</v>
          </cell>
          <cell r="C3" t="str">
            <v>Polygon</v>
          </cell>
          <cell r="D3">
            <v>799537</v>
          </cell>
          <cell r="E3">
            <v>5668019026</v>
          </cell>
          <cell r="F3" t="str">
            <v>N</v>
          </cell>
          <cell r="G3" t="str">
            <v xml:space="preserve"> </v>
          </cell>
          <cell r="H3">
            <v>1</v>
          </cell>
          <cell r="I3">
            <v>5668019</v>
          </cell>
          <cell r="J3">
            <v>2.3499999999999999E-4</v>
          </cell>
          <cell r="K3">
            <v>0</v>
          </cell>
          <cell r="L3">
            <v>1578</v>
          </cell>
          <cell r="M3" t="str">
            <v>MVUN_174</v>
          </cell>
          <cell r="N3" t="str">
            <v>AAA0190DWBS</v>
          </cell>
          <cell r="O3" t="str">
            <v>050C00000000</v>
          </cell>
          <cell r="P3" t="str">
            <v>KR 124A 73 32 MJ 1</v>
          </cell>
          <cell r="Q3" t="str">
            <v>S/D</v>
          </cell>
          <cell r="R3">
            <v>5668019026</v>
          </cell>
          <cell r="S3" t="str">
            <v>C</v>
          </cell>
          <cell r="T3">
            <v>39536806</v>
          </cell>
          <cell r="U3" t="str">
            <v>MARIA GLORIA ARDILA</v>
          </cell>
          <cell r="V3" t="str">
            <v>ENGATIVA</v>
          </cell>
          <cell r="W3" t="str">
            <v>UNIR II</v>
          </cell>
          <cell r="X3" t="str">
            <v>ENGATIVA</v>
          </cell>
          <cell r="Y3" t="str">
            <v>GARCES NAVAS</v>
          </cell>
          <cell r="Z3" t="str">
            <v>UNIR II</v>
          </cell>
          <cell r="AA3" t="str">
            <v>N/A</v>
          </cell>
          <cell r="AB3" t="str">
            <v>S/D</v>
          </cell>
          <cell r="AC3">
            <v>43762</v>
          </cell>
          <cell r="AD3">
            <v>0</v>
          </cell>
          <cell r="AE3">
            <v>0</v>
          </cell>
          <cell r="AF3">
            <v>0</v>
          </cell>
          <cell r="AG3" t="str">
            <v>SIN VISITA</v>
          </cell>
          <cell r="AH3" t="str">
            <v xml:space="preserve"> </v>
          </cell>
          <cell r="AI3" t="str">
            <v>SILFREDO MERCADO</v>
          </cell>
          <cell r="AJ3" t="str">
            <v>DIANA MENDIGAÑO</v>
          </cell>
        </row>
        <row r="4">
          <cell r="A4" t="str">
            <v>AAA0211NRHY</v>
          </cell>
          <cell r="B4">
            <v>1</v>
          </cell>
          <cell r="C4" t="str">
            <v>Polygon</v>
          </cell>
          <cell r="D4">
            <v>806301</v>
          </cell>
          <cell r="E4">
            <v>5668076002</v>
          </cell>
          <cell r="F4" t="str">
            <v>N</v>
          </cell>
          <cell r="G4" t="str">
            <v xml:space="preserve"> </v>
          </cell>
          <cell r="H4">
            <v>1</v>
          </cell>
          <cell r="I4">
            <v>5668076</v>
          </cell>
          <cell r="J4">
            <v>3.97E-4</v>
          </cell>
          <cell r="K4">
            <v>0</v>
          </cell>
          <cell r="L4">
            <v>1581</v>
          </cell>
          <cell r="M4" t="str">
            <v>MVUN_187</v>
          </cell>
          <cell r="N4" t="str">
            <v>AAA0211NRHY</v>
          </cell>
          <cell r="O4" t="str">
            <v>050C00000000</v>
          </cell>
          <cell r="P4" t="str">
            <v>CL 73A 120 19 MJ 1</v>
          </cell>
          <cell r="Q4" t="str">
            <v>S/D</v>
          </cell>
          <cell r="R4">
            <v>5668076002</v>
          </cell>
          <cell r="S4" t="str">
            <v>C</v>
          </cell>
          <cell r="T4">
            <v>222222</v>
          </cell>
          <cell r="U4" t="str">
            <v>LUZ DARY NOY</v>
          </cell>
          <cell r="V4" t="str">
            <v>ENGATIVA</v>
          </cell>
          <cell r="W4" t="str">
            <v>UNIR II</v>
          </cell>
          <cell r="X4" t="str">
            <v>ENGATIVA</v>
          </cell>
          <cell r="Y4" t="str">
            <v>GARCES NAVAS</v>
          </cell>
          <cell r="Z4" t="str">
            <v>UNIR II</v>
          </cell>
          <cell r="AA4" t="str">
            <v>N/A</v>
          </cell>
          <cell r="AB4" t="str">
            <v>S/D</v>
          </cell>
          <cell r="AC4">
            <v>43762</v>
          </cell>
          <cell r="AD4">
            <v>0</v>
          </cell>
          <cell r="AE4">
            <v>0</v>
          </cell>
          <cell r="AF4">
            <v>0</v>
          </cell>
          <cell r="AG4" t="str">
            <v>SIN VISITA</v>
          </cell>
          <cell r="AH4" t="str">
            <v xml:space="preserve"> </v>
          </cell>
          <cell r="AI4" t="str">
            <v>ANGELICA MONSALVE</v>
          </cell>
          <cell r="AJ4" t="str">
            <v>MARTHA AMAYA</v>
          </cell>
        </row>
        <row r="5">
          <cell r="A5" t="str">
            <v>AAA0228TSDE</v>
          </cell>
          <cell r="B5">
            <v>2</v>
          </cell>
          <cell r="C5" t="str">
            <v>Polygon</v>
          </cell>
          <cell r="D5">
            <v>816140</v>
          </cell>
          <cell r="E5">
            <v>5668045033</v>
          </cell>
          <cell r="F5" t="str">
            <v>N</v>
          </cell>
          <cell r="G5" t="str">
            <v xml:space="preserve"> </v>
          </cell>
          <cell r="H5">
            <v>1</v>
          </cell>
          <cell r="I5">
            <v>5668045</v>
          </cell>
          <cell r="J5">
            <v>3.1599999999999998E-4</v>
          </cell>
          <cell r="K5">
            <v>0</v>
          </cell>
          <cell r="L5">
            <v>1584</v>
          </cell>
          <cell r="M5" t="str">
            <v>MVUN_191</v>
          </cell>
          <cell r="N5" t="str">
            <v>AAA0228TSDE</v>
          </cell>
          <cell r="O5" t="str">
            <v>050C01793971</v>
          </cell>
          <cell r="P5" t="str">
            <v>KR 120A 73A 19</v>
          </cell>
          <cell r="Q5" t="str">
            <v>S/D</v>
          </cell>
          <cell r="R5">
            <v>5668045033</v>
          </cell>
          <cell r="S5" t="str">
            <v>C</v>
          </cell>
          <cell r="T5">
            <v>51955573</v>
          </cell>
          <cell r="U5" t="str">
            <v>ANA ISABEL ROJAS TORRES</v>
          </cell>
          <cell r="V5" t="str">
            <v>ENGATIVA</v>
          </cell>
          <cell r="W5" t="str">
            <v>UNIR II</v>
          </cell>
          <cell r="X5" t="str">
            <v>ENGATIVA</v>
          </cell>
          <cell r="Y5" t="str">
            <v>GARCES NAVAS</v>
          </cell>
          <cell r="Z5" t="str">
            <v>UNIR II</v>
          </cell>
          <cell r="AA5" t="str">
            <v>N/A</v>
          </cell>
          <cell r="AB5" t="str">
            <v>S/D</v>
          </cell>
          <cell r="AC5">
            <v>43762</v>
          </cell>
          <cell r="AD5">
            <v>0</v>
          </cell>
          <cell r="AE5">
            <v>0</v>
          </cell>
          <cell r="AF5">
            <v>0</v>
          </cell>
          <cell r="AG5" t="str">
            <v>SIN VISITA</v>
          </cell>
          <cell r="AH5" t="str">
            <v xml:space="preserve"> </v>
          </cell>
          <cell r="AI5" t="str">
            <v>EDWIN VARGAS</v>
          </cell>
          <cell r="AJ5" t="str">
            <v>LILIANA RAMÍREZ</v>
          </cell>
        </row>
        <row r="6">
          <cell r="A6" t="str">
            <v>AAA0228WORU</v>
          </cell>
          <cell r="B6">
            <v>3</v>
          </cell>
          <cell r="C6" t="str">
            <v>Polygon</v>
          </cell>
          <cell r="D6">
            <v>819130</v>
          </cell>
          <cell r="E6">
            <v>5668058004</v>
          </cell>
          <cell r="F6" t="str">
            <v>N</v>
          </cell>
          <cell r="G6" t="str">
            <v xml:space="preserve"> </v>
          </cell>
          <cell r="H6">
            <v>1</v>
          </cell>
          <cell r="I6">
            <v>5668058</v>
          </cell>
          <cell r="J6">
            <v>2.7999999999999998E-4</v>
          </cell>
          <cell r="K6">
            <v>0</v>
          </cell>
          <cell r="L6">
            <v>1589</v>
          </cell>
          <cell r="M6" t="str">
            <v>MVUN_210</v>
          </cell>
          <cell r="N6" t="str">
            <v>AAA0228WORU</v>
          </cell>
          <cell r="O6" t="str">
            <v>050C01794188</v>
          </cell>
          <cell r="P6" t="str">
            <v>KR 119C 73A 10</v>
          </cell>
          <cell r="Q6" t="str">
            <v>S/D</v>
          </cell>
          <cell r="R6">
            <v>5668058004</v>
          </cell>
          <cell r="S6" t="str">
            <v>C</v>
          </cell>
          <cell r="T6">
            <v>53032977</v>
          </cell>
          <cell r="U6" t="str">
            <v>LUZ ERICA LIZARAZO LOPEZ</v>
          </cell>
          <cell r="V6" t="str">
            <v>ENGATIVA</v>
          </cell>
          <cell r="W6" t="str">
            <v>UNIR II</v>
          </cell>
          <cell r="X6" t="str">
            <v>ENGATIVA</v>
          </cell>
          <cell r="Y6" t="str">
            <v>GARCES NAVAS</v>
          </cell>
          <cell r="Z6" t="str">
            <v>UNIR II</v>
          </cell>
          <cell r="AA6" t="str">
            <v>N/A</v>
          </cell>
          <cell r="AB6" t="str">
            <v>S/D</v>
          </cell>
          <cell r="AC6">
            <v>43762</v>
          </cell>
          <cell r="AD6">
            <v>0</v>
          </cell>
          <cell r="AE6">
            <v>0</v>
          </cell>
          <cell r="AF6">
            <v>0</v>
          </cell>
          <cell r="AG6" t="str">
            <v>SIN VISITA</v>
          </cell>
          <cell r="AH6" t="str">
            <v xml:space="preserve"> </v>
          </cell>
          <cell r="AI6" t="str">
            <v>ANGELICA MONSALVE</v>
          </cell>
          <cell r="AJ6" t="str">
            <v>MARTHA AMAYA</v>
          </cell>
        </row>
        <row r="7">
          <cell r="A7" t="str">
            <v>AAA0228UOAF</v>
          </cell>
          <cell r="B7">
            <v>4</v>
          </cell>
          <cell r="C7" t="str">
            <v>Polygon</v>
          </cell>
          <cell r="D7">
            <v>819141</v>
          </cell>
          <cell r="E7">
            <v>5668047001</v>
          </cell>
          <cell r="F7" t="str">
            <v>N</v>
          </cell>
          <cell r="G7" t="str">
            <v xml:space="preserve"> </v>
          </cell>
          <cell r="H7">
            <v>1</v>
          </cell>
          <cell r="I7">
            <v>5668047</v>
          </cell>
          <cell r="J7">
            <v>2.7599999999999999E-4</v>
          </cell>
          <cell r="K7">
            <v>0</v>
          </cell>
          <cell r="L7">
            <v>1592</v>
          </cell>
          <cell r="M7" t="str">
            <v>MVUN_216</v>
          </cell>
          <cell r="N7" t="str">
            <v>AAA0228UOAF</v>
          </cell>
          <cell r="O7" t="str">
            <v>050C01794199</v>
          </cell>
          <cell r="P7" t="str">
            <v>CL 73A 120 04</v>
          </cell>
          <cell r="Q7" t="str">
            <v>S/D</v>
          </cell>
          <cell r="R7">
            <v>5668047001</v>
          </cell>
          <cell r="S7" t="str">
            <v>C</v>
          </cell>
          <cell r="T7">
            <v>52561399</v>
          </cell>
          <cell r="U7" t="str">
            <v>ELICENIA RODRIGUEZ RODRIGUEZ</v>
          </cell>
          <cell r="V7" t="str">
            <v>ENGATIVA</v>
          </cell>
          <cell r="W7" t="str">
            <v>UNIR II</v>
          </cell>
          <cell r="X7" t="str">
            <v>ENGATIVA</v>
          </cell>
          <cell r="Y7" t="str">
            <v>GARCES NAVAS</v>
          </cell>
          <cell r="Z7" t="str">
            <v>UNIR II</v>
          </cell>
          <cell r="AA7" t="str">
            <v>N/A</v>
          </cell>
          <cell r="AB7" t="str">
            <v>S/D</v>
          </cell>
          <cell r="AC7">
            <v>43762</v>
          </cell>
          <cell r="AD7">
            <v>0</v>
          </cell>
          <cell r="AE7">
            <v>0</v>
          </cell>
          <cell r="AF7">
            <v>0</v>
          </cell>
          <cell r="AG7" t="str">
            <v>SIN VISITA</v>
          </cell>
          <cell r="AH7" t="str">
            <v xml:space="preserve"> </v>
          </cell>
          <cell r="AI7" t="str">
            <v>ANGELICA MONSALVE</v>
          </cell>
          <cell r="AJ7" t="str">
            <v>MARTHA AMAYA</v>
          </cell>
        </row>
        <row r="8">
          <cell r="A8" t="str">
            <v>AAA0228UWUZ</v>
          </cell>
          <cell r="B8">
            <v>5</v>
          </cell>
          <cell r="C8" t="str">
            <v>Polygon</v>
          </cell>
          <cell r="D8">
            <v>825134</v>
          </cell>
          <cell r="E8">
            <v>5668052013</v>
          </cell>
          <cell r="F8" t="str">
            <v>N</v>
          </cell>
          <cell r="G8" t="str">
            <v xml:space="preserve"> </v>
          </cell>
          <cell r="H8">
            <v>1</v>
          </cell>
          <cell r="I8">
            <v>5668052</v>
          </cell>
          <cell r="J8">
            <v>2.7999999999999998E-4</v>
          </cell>
          <cell r="K8">
            <v>0</v>
          </cell>
          <cell r="L8">
            <v>1571</v>
          </cell>
          <cell r="M8" t="str">
            <v>MVUN_160</v>
          </cell>
          <cell r="N8" t="str">
            <v>AAA0228UWUZ</v>
          </cell>
          <cell r="O8" t="str">
            <v>050C01794210</v>
          </cell>
          <cell r="P8" t="str">
            <v>CL 74 119C 15</v>
          </cell>
          <cell r="Q8" t="str">
            <v>S/D</v>
          </cell>
          <cell r="R8">
            <v>5668052013</v>
          </cell>
          <cell r="S8" t="str">
            <v>C</v>
          </cell>
          <cell r="T8">
            <v>19497009</v>
          </cell>
          <cell r="U8" t="str">
            <v>HERNANDO ROJAS RINCON</v>
          </cell>
          <cell r="V8" t="str">
            <v>ENGATIVA</v>
          </cell>
          <cell r="W8" t="str">
            <v>UNIR II</v>
          </cell>
          <cell r="X8" t="str">
            <v>ENGATIVA</v>
          </cell>
          <cell r="Y8" t="str">
            <v>GARCES NAVAS</v>
          </cell>
          <cell r="Z8" t="str">
            <v>UNIR II</v>
          </cell>
          <cell r="AA8" t="str">
            <v>N/A</v>
          </cell>
          <cell r="AB8" t="str">
            <v>S/D</v>
          </cell>
          <cell r="AC8">
            <v>43762</v>
          </cell>
          <cell r="AD8">
            <v>0</v>
          </cell>
          <cell r="AE8">
            <v>0</v>
          </cell>
          <cell r="AF8">
            <v>0</v>
          </cell>
          <cell r="AG8" t="str">
            <v>SIN VISITA</v>
          </cell>
          <cell r="AH8" t="str">
            <v xml:space="preserve"> </v>
          </cell>
          <cell r="AI8" t="str">
            <v>ANGELICA MONSALVE</v>
          </cell>
          <cell r="AJ8" t="str">
            <v>MARTHA AMAYA</v>
          </cell>
        </row>
        <row r="9">
          <cell r="A9" t="str">
            <v>AAA0228UXOM</v>
          </cell>
          <cell r="B9">
            <v>6</v>
          </cell>
          <cell r="C9" t="str">
            <v>Polygon</v>
          </cell>
          <cell r="D9">
            <v>825902</v>
          </cell>
          <cell r="E9">
            <v>5668053015</v>
          </cell>
          <cell r="F9" t="str">
            <v>N</v>
          </cell>
          <cell r="G9" t="str">
            <v xml:space="preserve"> </v>
          </cell>
          <cell r="H9">
            <v>1</v>
          </cell>
          <cell r="I9">
            <v>5668053</v>
          </cell>
          <cell r="J9">
            <v>2.8899999999999998E-4</v>
          </cell>
          <cell r="K9">
            <v>0</v>
          </cell>
          <cell r="L9">
            <v>1594</v>
          </cell>
          <cell r="M9" t="str">
            <v>MVUN_218</v>
          </cell>
          <cell r="N9" t="str">
            <v>AAA0228UXOM</v>
          </cell>
          <cell r="O9" t="str">
            <v>050C01794156</v>
          </cell>
          <cell r="P9" t="str">
            <v>CL 74 119C 36</v>
          </cell>
          <cell r="Q9" t="str">
            <v>S/D</v>
          </cell>
          <cell r="R9">
            <v>5668053015</v>
          </cell>
          <cell r="S9" t="str">
            <v>C</v>
          </cell>
          <cell r="T9">
            <v>1016029228</v>
          </cell>
          <cell r="U9" t="str">
            <v>JHONATAN DANILO SARMIENTO MURCIA</v>
          </cell>
          <cell r="V9" t="str">
            <v>ENGATIVA</v>
          </cell>
          <cell r="W9" t="str">
            <v>UNIR II</v>
          </cell>
          <cell r="X9" t="str">
            <v>ENGATIVA</v>
          </cell>
          <cell r="Y9" t="str">
            <v>GARCES NAVAS</v>
          </cell>
          <cell r="Z9" t="str">
            <v>UNIR II</v>
          </cell>
          <cell r="AA9" t="str">
            <v>N/A</v>
          </cell>
          <cell r="AB9" t="str">
            <v>S/D</v>
          </cell>
          <cell r="AC9">
            <v>43762</v>
          </cell>
          <cell r="AD9">
            <v>0</v>
          </cell>
          <cell r="AE9">
            <v>0</v>
          </cell>
          <cell r="AF9">
            <v>0</v>
          </cell>
          <cell r="AG9" t="str">
            <v>SIN VISITA</v>
          </cell>
          <cell r="AH9" t="str">
            <v xml:space="preserve"> </v>
          </cell>
          <cell r="AI9" t="str">
            <v>ANGELICA MONSALVE</v>
          </cell>
          <cell r="AJ9" t="str">
            <v>MARTHA AMAYA</v>
          </cell>
        </row>
        <row r="10">
          <cell r="A10" t="str">
            <v>AAA0228SFFZ</v>
          </cell>
          <cell r="B10">
            <v>7</v>
          </cell>
          <cell r="C10" t="str">
            <v>Polygon</v>
          </cell>
          <cell r="D10">
            <v>826003</v>
          </cell>
          <cell r="E10">
            <v>5668016005</v>
          </cell>
          <cell r="F10" t="str">
            <v>N</v>
          </cell>
          <cell r="G10" t="str">
            <v xml:space="preserve"> </v>
          </cell>
          <cell r="H10">
            <v>1</v>
          </cell>
          <cell r="I10">
            <v>5668016</v>
          </cell>
          <cell r="J10">
            <v>2.7999999999999998E-4</v>
          </cell>
          <cell r="K10">
            <v>0</v>
          </cell>
          <cell r="L10">
            <v>1601</v>
          </cell>
          <cell r="M10" t="str">
            <v>MVUN_240</v>
          </cell>
          <cell r="N10" t="str">
            <v>AAA0228SFFZ</v>
          </cell>
          <cell r="O10" t="str">
            <v>050C01794686</v>
          </cell>
          <cell r="P10" t="str">
            <v>KR 125B 76 18</v>
          </cell>
          <cell r="Q10" t="str">
            <v>S/D</v>
          </cell>
          <cell r="R10">
            <v>5668016005</v>
          </cell>
          <cell r="S10" t="str">
            <v>C</v>
          </cell>
          <cell r="T10">
            <v>79756612</v>
          </cell>
          <cell r="U10" t="str">
            <v>JORGE MAURICIO DELGADO CAMARGO</v>
          </cell>
          <cell r="V10" t="str">
            <v>ENGATIVA</v>
          </cell>
          <cell r="W10" t="str">
            <v>UNIR II</v>
          </cell>
          <cell r="X10" t="str">
            <v>ENGATIVA</v>
          </cell>
          <cell r="Y10" t="str">
            <v>GARCES NAVAS</v>
          </cell>
          <cell r="Z10" t="str">
            <v>UNIR II</v>
          </cell>
          <cell r="AA10" t="str">
            <v>N/A</v>
          </cell>
          <cell r="AB10" t="str">
            <v>S/D</v>
          </cell>
          <cell r="AC10">
            <v>43762</v>
          </cell>
          <cell r="AD10">
            <v>0</v>
          </cell>
          <cell r="AE10">
            <v>0</v>
          </cell>
          <cell r="AF10">
            <v>0</v>
          </cell>
          <cell r="AG10" t="str">
            <v>SIN VISITA</v>
          </cell>
          <cell r="AH10" t="str">
            <v xml:space="preserve"> </v>
          </cell>
          <cell r="AI10" t="str">
            <v>BAYRON CLAVIJO
SILFREDO MERCADO</v>
          </cell>
          <cell r="AJ10" t="str">
            <v>IRMA BOLÍVAR
DIANA MENDIGAÑO</v>
          </cell>
        </row>
        <row r="11">
          <cell r="A11" t="str">
            <v>AAA0194MDCN</v>
          </cell>
          <cell r="B11">
            <v>8</v>
          </cell>
          <cell r="C11" t="str">
            <v>Polygon</v>
          </cell>
          <cell r="D11">
            <v>827645</v>
          </cell>
          <cell r="E11">
            <v>5668025001</v>
          </cell>
          <cell r="F11" t="str">
            <v>N</v>
          </cell>
          <cell r="G11" t="str">
            <v xml:space="preserve"> </v>
          </cell>
          <cell r="H11">
            <v>1</v>
          </cell>
          <cell r="I11">
            <v>5668025</v>
          </cell>
          <cell r="J11">
            <v>2.8899999999999998E-4</v>
          </cell>
          <cell r="K11">
            <v>0</v>
          </cell>
          <cell r="L11">
            <v>1626</v>
          </cell>
          <cell r="M11" t="str">
            <v>MVUN_300</v>
          </cell>
          <cell r="N11" t="str">
            <v>AAA0194MDCN</v>
          </cell>
          <cell r="O11" t="str">
            <v>050C00000000</v>
          </cell>
          <cell r="P11" t="str">
            <v>KR 122B 73 03 MJ 1</v>
          </cell>
          <cell r="Q11" t="str">
            <v>S/D</v>
          </cell>
          <cell r="R11">
            <v>5668025001</v>
          </cell>
          <cell r="S11" t="str">
            <v>C</v>
          </cell>
          <cell r="T11">
            <v>1014186487</v>
          </cell>
          <cell r="U11" t="str">
            <v>EDUIN ALFREDO NOY OVALLE</v>
          </cell>
          <cell r="V11" t="str">
            <v>ENGATIVA</v>
          </cell>
          <cell r="W11" t="str">
            <v>UNIR II</v>
          </cell>
          <cell r="X11" t="str">
            <v>ENGATIVA</v>
          </cell>
          <cell r="Y11" t="str">
            <v>GARCES NAVAS</v>
          </cell>
          <cell r="Z11" t="str">
            <v>UNIR II</v>
          </cell>
          <cell r="AA11" t="str">
            <v>N/A</v>
          </cell>
          <cell r="AB11" t="str">
            <v>S/D</v>
          </cell>
          <cell r="AC11">
            <v>43762</v>
          </cell>
          <cell r="AD11">
            <v>0</v>
          </cell>
          <cell r="AE11">
            <v>0</v>
          </cell>
          <cell r="AF11">
            <v>0</v>
          </cell>
          <cell r="AG11" t="str">
            <v>SIN VISITA</v>
          </cell>
          <cell r="AH11" t="str">
            <v xml:space="preserve"> </v>
          </cell>
          <cell r="AI11" t="str">
            <v>SILFREDO MERCADO</v>
          </cell>
          <cell r="AJ11" t="str">
            <v>DIANA MENDIGAÑO</v>
          </cell>
        </row>
        <row r="12">
          <cell r="A12" t="str">
            <v>AAA0194MDBS</v>
          </cell>
          <cell r="B12">
            <v>9</v>
          </cell>
          <cell r="C12" t="str">
            <v>Polygon</v>
          </cell>
          <cell r="D12">
            <v>827647</v>
          </cell>
          <cell r="E12">
            <v>5668025022</v>
          </cell>
          <cell r="F12" t="str">
            <v>N</v>
          </cell>
          <cell r="G12" t="str">
            <v xml:space="preserve"> </v>
          </cell>
          <cell r="H12">
            <v>1</v>
          </cell>
          <cell r="I12">
            <v>5668025</v>
          </cell>
          <cell r="J12">
            <v>2.8899999999999998E-4</v>
          </cell>
          <cell r="K12">
            <v>0</v>
          </cell>
          <cell r="L12">
            <v>1627</v>
          </cell>
          <cell r="M12" t="str">
            <v>MVUN_301</v>
          </cell>
          <cell r="N12" t="str">
            <v>AAA0194MDBS</v>
          </cell>
          <cell r="O12" t="str">
            <v>050C00000000</v>
          </cell>
          <cell r="P12" t="str">
            <v>KR 122B 73 11 MJ 1</v>
          </cell>
          <cell r="Q12" t="str">
            <v>S/D</v>
          </cell>
          <cell r="R12">
            <v>5668025022</v>
          </cell>
          <cell r="S12" t="str">
            <v>C</v>
          </cell>
          <cell r="T12">
            <v>19351054</v>
          </cell>
          <cell r="U12" t="str">
            <v>JOSE HERNANDO NOY</v>
          </cell>
          <cell r="V12" t="str">
            <v>ENGATIVA</v>
          </cell>
          <cell r="W12" t="str">
            <v>UNIR II</v>
          </cell>
          <cell r="X12" t="str">
            <v>ENGATIVA</v>
          </cell>
          <cell r="Y12" t="str">
            <v>GARCES NAVAS</v>
          </cell>
          <cell r="Z12" t="str">
            <v>UNIR II</v>
          </cell>
          <cell r="AA12" t="str">
            <v>N/A</v>
          </cell>
          <cell r="AB12" t="str">
            <v>S/D</v>
          </cell>
          <cell r="AC12">
            <v>43762</v>
          </cell>
          <cell r="AD12">
            <v>0</v>
          </cell>
          <cell r="AE12">
            <v>0</v>
          </cell>
          <cell r="AF12">
            <v>0</v>
          </cell>
          <cell r="AG12" t="str">
            <v>SIN VISITA</v>
          </cell>
          <cell r="AH12" t="str">
            <v xml:space="preserve"> </v>
          </cell>
          <cell r="AI12" t="str">
            <v>SILFREDO MERCADO</v>
          </cell>
          <cell r="AJ12" t="str">
            <v>DIANA MENDIGAÑO</v>
          </cell>
        </row>
        <row r="13">
          <cell r="A13" t="str">
            <v>AAA0190DUNX</v>
          </cell>
          <cell r="B13">
            <v>10</v>
          </cell>
          <cell r="C13" t="str">
            <v>Polygon</v>
          </cell>
          <cell r="D13">
            <v>828483</v>
          </cell>
          <cell r="E13">
            <v>5668037009</v>
          </cell>
          <cell r="F13" t="str">
            <v>N</v>
          </cell>
          <cell r="G13" t="str">
            <v xml:space="preserve"> </v>
          </cell>
          <cell r="H13">
            <v>1</v>
          </cell>
          <cell r="I13">
            <v>5668037</v>
          </cell>
          <cell r="J13">
            <v>2.7999999999999998E-4</v>
          </cell>
          <cell r="K13">
            <v>0</v>
          </cell>
          <cell r="L13">
            <v>1651</v>
          </cell>
          <cell r="M13" t="str">
            <v>MVUN_371</v>
          </cell>
          <cell r="N13" t="str">
            <v>AAA0190DUNX</v>
          </cell>
          <cell r="O13" t="str">
            <v>050C00000000</v>
          </cell>
          <cell r="P13" t="str">
            <v>CL 74B 120B 16 MJ 1</v>
          </cell>
          <cell r="Q13" t="str">
            <v>S/D</v>
          </cell>
          <cell r="R13">
            <v>5668037009</v>
          </cell>
          <cell r="S13" t="str">
            <v>C</v>
          </cell>
          <cell r="T13">
            <v>0</v>
          </cell>
          <cell r="U13" t="str">
            <v>GLADYS PIRATAVA AGUILAR</v>
          </cell>
          <cell r="V13" t="str">
            <v>ENGATIVA</v>
          </cell>
          <cell r="W13" t="str">
            <v>UNIR II</v>
          </cell>
          <cell r="X13" t="str">
            <v>ENGATIVA</v>
          </cell>
          <cell r="Y13" t="str">
            <v>GARCES NAVAS</v>
          </cell>
          <cell r="Z13" t="str">
            <v>UNIR II</v>
          </cell>
          <cell r="AA13" t="str">
            <v>N/A</v>
          </cell>
          <cell r="AB13" t="str">
            <v>S/D</v>
          </cell>
          <cell r="AC13">
            <v>43762</v>
          </cell>
          <cell r="AD13">
            <v>0</v>
          </cell>
          <cell r="AE13">
            <v>0</v>
          </cell>
          <cell r="AF13">
            <v>0</v>
          </cell>
          <cell r="AG13" t="str">
            <v>SIN VISITA</v>
          </cell>
          <cell r="AH13" t="str">
            <v xml:space="preserve"> </v>
          </cell>
          <cell r="AI13" t="str">
            <v>EDWIN VARGAS</v>
          </cell>
          <cell r="AJ13" t="str">
            <v>LILIANA RAMÍREZ</v>
          </cell>
        </row>
        <row r="14">
          <cell r="A14" t="str">
            <v>AAA0194JZTO</v>
          </cell>
          <cell r="B14">
            <v>11</v>
          </cell>
          <cell r="C14" t="str">
            <v>Polygon</v>
          </cell>
          <cell r="D14">
            <v>829277</v>
          </cell>
          <cell r="E14">
            <v>5668033003</v>
          </cell>
          <cell r="F14" t="str">
            <v>N</v>
          </cell>
          <cell r="G14" t="str">
            <v xml:space="preserve"> </v>
          </cell>
          <cell r="H14">
            <v>1</v>
          </cell>
          <cell r="I14">
            <v>5668033</v>
          </cell>
          <cell r="J14">
            <v>2.8899999999999998E-4</v>
          </cell>
          <cell r="K14">
            <v>0</v>
          </cell>
          <cell r="L14">
            <v>1659</v>
          </cell>
          <cell r="M14" t="str">
            <v>MVUN_396</v>
          </cell>
          <cell r="N14" t="str">
            <v>AAA0194JZTO</v>
          </cell>
          <cell r="O14" t="str">
            <v>050C00000000</v>
          </cell>
          <cell r="P14" t="str">
            <v>KR 121 73 08 MJ 1</v>
          </cell>
          <cell r="Q14" t="str">
            <v>S/D</v>
          </cell>
          <cell r="R14">
            <v>5668033003</v>
          </cell>
          <cell r="S14" t="str">
            <v>C</v>
          </cell>
          <cell r="T14">
            <v>79173908</v>
          </cell>
          <cell r="U14" t="str">
            <v>GUILLERMO PINILLA BULLA</v>
          </cell>
          <cell r="V14" t="str">
            <v>ENGATIVA</v>
          </cell>
          <cell r="W14" t="str">
            <v>UNIR II</v>
          </cell>
          <cell r="X14" t="str">
            <v>ENGATIVA</v>
          </cell>
          <cell r="Y14" t="str">
            <v>GARCES NAVAS</v>
          </cell>
          <cell r="Z14" t="str">
            <v>UNIR II</v>
          </cell>
          <cell r="AA14" t="str">
            <v>N/A</v>
          </cell>
          <cell r="AB14" t="str">
            <v>S/D</v>
          </cell>
          <cell r="AC14">
            <v>43762</v>
          </cell>
          <cell r="AD14">
            <v>0</v>
          </cell>
          <cell r="AE14">
            <v>0</v>
          </cell>
          <cell r="AF14">
            <v>0</v>
          </cell>
          <cell r="AG14" t="str">
            <v>SIN VISITA</v>
          </cell>
          <cell r="AH14" t="str">
            <v xml:space="preserve"> </v>
          </cell>
          <cell r="AI14" t="str">
            <v>EDWIN VARGAS</v>
          </cell>
          <cell r="AJ14" t="str">
            <v>LILIANA RAMÍREZ</v>
          </cell>
        </row>
        <row r="15">
          <cell r="A15" t="str">
            <v>AAA0228YBBS</v>
          </cell>
          <cell r="B15">
            <v>12</v>
          </cell>
          <cell r="C15" t="str">
            <v>Polygon</v>
          </cell>
          <cell r="D15">
            <v>829334</v>
          </cell>
          <cell r="E15">
            <v>5668066002</v>
          </cell>
          <cell r="F15" t="str">
            <v>N</v>
          </cell>
          <cell r="G15" t="str">
            <v xml:space="preserve"> </v>
          </cell>
          <cell r="H15">
            <v>1</v>
          </cell>
          <cell r="I15">
            <v>5668066</v>
          </cell>
          <cell r="J15">
            <v>2.7999999999999998E-4</v>
          </cell>
          <cell r="K15">
            <v>0</v>
          </cell>
          <cell r="L15">
            <v>1666</v>
          </cell>
          <cell r="M15" t="str">
            <v>MVUN_415</v>
          </cell>
          <cell r="N15" t="str">
            <v>AAA0228YBBS</v>
          </cell>
          <cell r="O15" t="str">
            <v>050C01794237</v>
          </cell>
          <cell r="P15" t="str">
            <v>CL 74 116C 06</v>
          </cell>
          <cell r="Q15" t="str">
            <v>S/D</v>
          </cell>
          <cell r="R15">
            <v>5668066002</v>
          </cell>
          <cell r="S15" t="str">
            <v>C</v>
          </cell>
          <cell r="T15">
            <v>80273035</v>
          </cell>
          <cell r="U15" t="str">
            <v>ALIRIO LOPEZ GARAY</v>
          </cell>
          <cell r="V15" t="str">
            <v>ENGATIVA</v>
          </cell>
          <cell r="W15" t="str">
            <v>UNIR II</v>
          </cell>
          <cell r="X15" t="str">
            <v>ENGATIVA</v>
          </cell>
          <cell r="Y15" t="str">
            <v>GARCES NAVAS</v>
          </cell>
          <cell r="Z15" t="str">
            <v>UNIR II</v>
          </cell>
          <cell r="AA15" t="str">
            <v>N/A</v>
          </cell>
          <cell r="AB15" t="str">
            <v>S/D</v>
          </cell>
          <cell r="AC15">
            <v>43762</v>
          </cell>
          <cell r="AD15">
            <v>0</v>
          </cell>
          <cell r="AE15">
            <v>0</v>
          </cell>
          <cell r="AF15">
            <v>0</v>
          </cell>
          <cell r="AG15" t="str">
            <v>SIN VISITA</v>
          </cell>
          <cell r="AH15" t="str">
            <v xml:space="preserve"> </v>
          </cell>
          <cell r="AI15" t="str">
            <v>BAYRON CLAVIJO</v>
          </cell>
          <cell r="AJ15" t="str">
            <v>IRMA BOLÍVAR</v>
          </cell>
        </row>
        <row r="16">
          <cell r="A16" t="str">
            <v>AAA0190DUHK</v>
          </cell>
          <cell r="B16">
            <v>13</v>
          </cell>
          <cell r="C16" t="str">
            <v>Polygon</v>
          </cell>
          <cell r="D16">
            <v>893558</v>
          </cell>
          <cell r="E16">
            <v>5668045008</v>
          </cell>
          <cell r="F16" t="str">
            <v>N</v>
          </cell>
          <cell r="G16" t="str">
            <v xml:space="preserve"> </v>
          </cell>
          <cell r="H16">
            <v>1</v>
          </cell>
          <cell r="I16">
            <v>5668045</v>
          </cell>
          <cell r="J16">
            <v>2.7999999999999998E-4</v>
          </cell>
          <cell r="K16">
            <v>0</v>
          </cell>
          <cell r="L16">
            <v>1551</v>
          </cell>
          <cell r="M16" t="str">
            <v>MVUN_082</v>
          </cell>
          <cell r="N16" t="str">
            <v>AAA0190DUHK</v>
          </cell>
          <cell r="O16" t="str">
            <v>050C00000000</v>
          </cell>
          <cell r="P16" t="str">
            <v>KR 120B 73A 26 MJ 1</v>
          </cell>
          <cell r="Q16" t="str">
            <v>S/D</v>
          </cell>
          <cell r="R16">
            <v>5668045008</v>
          </cell>
          <cell r="S16" t="str">
            <v>C</v>
          </cell>
          <cell r="T16">
            <v>79857039</v>
          </cell>
          <cell r="U16" t="str">
            <v>JORGE ALVIS RODRIGUEZ</v>
          </cell>
          <cell r="V16" t="str">
            <v>ENGATIVA</v>
          </cell>
          <cell r="W16" t="str">
            <v>UNIR II</v>
          </cell>
          <cell r="X16" t="str">
            <v>ENGATIVA</v>
          </cell>
          <cell r="Y16" t="str">
            <v>GARCES NAVAS</v>
          </cell>
          <cell r="Z16" t="str">
            <v>UNIR II</v>
          </cell>
          <cell r="AA16" t="str">
            <v>N/A</v>
          </cell>
          <cell r="AB16" t="str">
            <v>S/D</v>
          </cell>
          <cell r="AC16">
            <v>43762</v>
          </cell>
          <cell r="AD16">
            <v>0</v>
          </cell>
          <cell r="AE16">
            <v>0</v>
          </cell>
          <cell r="AF16">
            <v>0</v>
          </cell>
          <cell r="AG16" t="str">
            <v>SIN VISITA</v>
          </cell>
          <cell r="AH16" t="str">
            <v xml:space="preserve"> </v>
          </cell>
          <cell r="AI16" t="str">
            <v>EDWIN VARGAS</v>
          </cell>
          <cell r="AJ16" t="str">
            <v>LILIANA RAMÍREZ</v>
          </cell>
        </row>
        <row r="17">
          <cell r="A17" t="str">
            <v>AAA0228YFJZ</v>
          </cell>
          <cell r="B17">
            <v>14</v>
          </cell>
          <cell r="C17" t="str">
            <v>Polygon</v>
          </cell>
          <cell r="D17">
            <v>893575</v>
          </cell>
          <cell r="E17">
            <v>5668069008</v>
          </cell>
          <cell r="F17" t="str">
            <v>N</v>
          </cell>
          <cell r="G17" t="str">
            <v xml:space="preserve"> </v>
          </cell>
          <cell r="H17">
            <v>1</v>
          </cell>
          <cell r="I17">
            <v>5668069</v>
          </cell>
          <cell r="J17">
            <v>2.7999999999999998E-4</v>
          </cell>
          <cell r="K17">
            <v>0</v>
          </cell>
          <cell r="L17">
            <v>1555</v>
          </cell>
          <cell r="M17" t="str">
            <v>MVUN_099</v>
          </cell>
          <cell r="N17" t="str">
            <v>AAA0228YFJZ</v>
          </cell>
          <cell r="O17" t="str">
            <v>050C01794463</v>
          </cell>
          <cell r="P17" t="str">
            <v>CL 75 119 30</v>
          </cell>
          <cell r="Q17" t="str">
            <v>S/D</v>
          </cell>
          <cell r="R17">
            <v>5668069008</v>
          </cell>
          <cell r="S17" t="str">
            <v>C</v>
          </cell>
          <cell r="T17">
            <v>79236685</v>
          </cell>
          <cell r="U17" t="str">
            <v>FERNANDO MORENO MARIÐO</v>
          </cell>
          <cell r="V17" t="str">
            <v>ENGATIVA</v>
          </cell>
          <cell r="W17" t="str">
            <v>UNIR II</v>
          </cell>
          <cell r="X17" t="str">
            <v>ENGATIVA</v>
          </cell>
          <cell r="Y17" t="str">
            <v>GARCES NAVAS</v>
          </cell>
          <cell r="Z17" t="str">
            <v>UNIR II</v>
          </cell>
          <cell r="AA17" t="str">
            <v>N/A</v>
          </cell>
          <cell r="AB17" t="str">
            <v>S/D</v>
          </cell>
          <cell r="AC17">
            <v>43762</v>
          </cell>
          <cell r="AD17">
            <v>0</v>
          </cell>
          <cell r="AE17">
            <v>0</v>
          </cell>
          <cell r="AF17">
            <v>0</v>
          </cell>
          <cell r="AG17" t="str">
            <v>SIN VISITA</v>
          </cell>
          <cell r="AH17" t="str">
            <v xml:space="preserve"> </v>
          </cell>
          <cell r="AI17" t="str">
            <v>BAYRON CLAVIJO</v>
          </cell>
          <cell r="AJ17" t="str">
            <v>IRMA BOLÍVAR</v>
          </cell>
        </row>
        <row r="18">
          <cell r="A18" t="str">
            <v>AAA0228YLTD</v>
          </cell>
          <cell r="B18">
            <v>15</v>
          </cell>
          <cell r="C18" t="str">
            <v>Polygon</v>
          </cell>
          <cell r="D18">
            <v>893598</v>
          </cell>
          <cell r="E18">
            <v>5668072030</v>
          </cell>
          <cell r="F18" t="str">
            <v>N</v>
          </cell>
          <cell r="G18" t="str">
            <v xml:space="preserve"> </v>
          </cell>
          <cell r="H18">
            <v>1</v>
          </cell>
          <cell r="I18">
            <v>5668072</v>
          </cell>
          <cell r="J18">
            <v>2.7999999999999998E-4</v>
          </cell>
          <cell r="K18">
            <v>0</v>
          </cell>
          <cell r="L18">
            <v>1560</v>
          </cell>
          <cell r="M18" t="str">
            <v>MVUN_106</v>
          </cell>
          <cell r="N18" t="str">
            <v>AAA0228YLTD</v>
          </cell>
          <cell r="O18" t="str">
            <v>050C01794562</v>
          </cell>
          <cell r="P18" t="str">
            <v>KR 118 76 15</v>
          </cell>
          <cell r="Q18" t="str">
            <v>S/D</v>
          </cell>
          <cell r="R18">
            <v>5668072030</v>
          </cell>
          <cell r="S18" t="str">
            <v>C</v>
          </cell>
          <cell r="T18">
            <v>34981256</v>
          </cell>
          <cell r="U18" t="str">
            <v>CANDE DE JESUS ESPITIA LOPEZ</v>
          </cell>
          <cell r="V18" t="str">
            <v>ENGATIVA</v>
          </cell>
          <cell r="W18" t="str">
            <v>UNIR II</v>
          </cell>
          <cell r="X18" t="str">
            <v>ENGATIVA</v>
          </cell>
          <cell r="Y18" t="str">
            <v>GARCES NAVAS</v>
          </cell>
          <cell r="Z18" t="str">
            <v>UNIR II</v>
          </cell>
          <cell r="AA18" t="str">
            <v>N/A</v>
          </cell>
          <cell r="AB18" t="str">
            <v>S/D</v>
          </cell>
          <cell r="AC18">
            <v>43762</v>
          </cell>
          <cell r="AD18">
            <v>0</v>
          </cell>
          <cell r="AE18">
            <v>0</v>
          </cell>
          <cell r="AF18">
            <v>0</v>
          </cell>
          <cell r="AG18" t="str">
            <v>SIN VISITA</v>
          </cell>
          <cell r="AH18" t="str">
            <v xml:space="preserve"> </v>
          </cell>
          <cell r="AI18" t="str">
            <v>BAYRON CLAVIJO</v>
          </cell>
          <cell r="AJ18" t="str">
            <v>IRMA BOLÍVAR</v>
          </cell>
        </row>
        <row r="19">
          <cell r="A19" t="str">
            <v>AAA0228UCMS</v>
          </cell>
          <cell r="B19">
            <v>16</v>
          </cell>
          <cell r="C19" t="str">
            <v>Polygon</v>
          </cell>
          <cell r="D19">
            <v>893616</v>
          </cell>
          <cell r="E19">
            <v>5668030009</v>
          </cell>
          <cell r="F19" t="str">
            <v>N</v>
          </cell>
          <cell r="G19" t="str">
            <v xml:space="preserve"> </v>
          </cell>
          <cell r="H19">
            <v>1</v>
          </cell>
          <cell r="I19">
            <v>5668030</v>
          </cell>
          <cell r="J19">
            <v>2.7999999999999998E-4</v>
          </cell>
          <cell r="K19">
            <v>0</v>
          </cell>
          <cell r="L19">
            <v>1562</v>
          </cell>
          <cell r="M19" t="str">
            <v>MVUN_115</v>
          </cell>
          <cell r="N19" t="str">
            <v>AAA0228UCMS</v>
          </cell>
          <cell r="O19" t="str">
            <v>050C01793715</v>
          </cell>
          <cell r="P19" t="str">
            <v>KR 122 76 30</v>
          </cell>
          <cell r="Q19" t="str">
            <v>S/D</v>
          </cell>
          <cell r="R19">
            <v>5668030009</v>
          </cell>
          <cell r="S19" t="str">
            <v>C</v>
          </cell>
          <cell r="T19">
            <v>23607575</v>
          </cell>
          <cell r="U19" t="str">
            <v>TERESA DE JESUS CHACON SANCHEZ</v>
          </cell>
          <cell r="V19" t="str">
            <v>ENGATIVA</v>
          </cell>
          <cell r="W19" t="str">
            <v>UNIR II</v>
          </cell>
          <cell r="X19" t="str">
            <v>ENGATIVA</v>
          </cell>
          <cell r="Y19" t="str">
            <v>GARCES NAVAS</v>
          </cell>
          <cell r="Z19" t="str">
            <v>UNIR II</v>
          </cell>
          <cell r="AA19" t="str">
            <v>N/A</v>
          </cell>
          <cell r="AB19" t="str">
            <v>S/D</v>
          </cell>
          <cell r="AC19">
            <v>43762</v>
          </cell>
          <cell r="AD19">
            <v>0</v>
          </cell>
          <cell r="AE19">
            <v>0</v>
          </cell>
          <cell r="AF19">
            <v>0</v>
          </cell>
          <cell r="AG19" t="str">
            <v>SIN VISITA</v>
          </cell>
          <cell r="AH19" t="str">
            <v xml:space="preserve"> </v>
          </cell>
          <cell r="AI19" t="str">
            <v>SILFREDO MERCADO</v>
          </cell>
          <cell r="AJ19" t="str">
            <v>DIANA MENDIGAÑO</v>
          </cell>
        </row>
        <row r="20">
          <cell r="A20" t="str">
            <v>AAA0228UONN</v>
          </cell>
          <cell r="B20">
            <v>17</v>
          </cell>
          <cell r="C20" t="str">
            <v>Polygon</v>
          </cell>
          <cell r="D20">
            <v>893695</v>
          </cell>
          <cell r="E20">
            <v>5668047012</v>
          </cell>
          <cell r="F20" t="str">
            <v>N</v>
          </cell>
          <cell r="G20" t="str">
            <v xml:space="preserve"> </v>
          </cell>
          <cell r="H20">
            <v>1</v>
          </cell>
          <cell r="I20">
            <v>5668047</v>
          </cell>
          <cell r="J20">
            <v>3.1599999999999998E-4</v>
          </cell>
          <cell r="K20">
            <v>0</v>
          </cell>
          <cell r="L20">
            <v>1568</v>
          </cell>
          <cell r="M20" t="str">
            <v>MVUN_146</v>
          </cell>
          <cell r="N20" t="str">
            <v>AAA0228UONN</v>
          </cell>
          <cell r="O20" t="str">
            <v>050C01794118</v>
          </cell>
          <cell r="P20" t="str">
            <v>KR 120A 73A 36</v>
          </cell>
          <cell r="Q20" t="str">
            <v>S/D</v>
          </cell>
          <cell r="R20">
            <v>5668047012</v>
          </cell>
          <cell r="S20" t="str">
            <v>C</v>
          </cell>
          <cell r="T20">
            <v>41611438</v>
          </cell>
          <cell r="U20" t="str">
            <v>MARILINDA HERNANDEZ CASTILLO</v>
          </cell>
          <cell r="V20" t="str">
            <v>ENGATIVA</v>
          </cell>
          <cell r="W20" t="str">
            <v>UNIR II</v>
          </cell>
          <cell r="X20" t="str">
            <v>ENGATIVA</v>
          </cell>
          <cell r="Y20" t="str">
            <v>GARCES NAVAS</v>
          </cell>
          <cell r="Z20" t="str">
            <v>UNIR II</v>
          </cell>
          <cell r="AA20" t="str">
            <v>N/A</v>
          </cell>
          <cell r="AB20" t="str">
            <v>S/D</v>
          </cell>
          <cell r="AC20">
            <v>43762</v>
          </cell>
          <cell r="AD20">
            <v>0</v>
          </cell>
          <cell r="AE20">
            <v>0</v>
          </cell>
          <cell r="AF20">
            <v>0</v>
          </cell>
          <cell r="AG20" t="str">
            <v>SIN VISITA</v>
          </cell>
          <cell r="AH20" t="str">
            <v xml:space="preserve"> </v>
          </cell>
          <cell r="AI20" t="str">
            <v>ANGELICA MONSALVE</v>
          </cell>
          <cell r="AJ20" t="str">
            <v>MARTHA AMAYA</v>
          </cell>
        </row>
        <row r="21">
          <cell r="A21" t="str">
            <v>AAA0228TYCN</v>
          </cell>
          <cell r="B21">
            <v>18</v>
          </cell>
          <cell r="C21" t="str">
            <v>Polygon</v>
          </cell>
          <cell r="D21">
            <v>388499</v>
          </cell>
          <cell r="E21">
            <v>5668025006</v>
          </cell>
          <cell r="F21" t="str">
            <v>N</v>
          </cell>
          <cell r="G21" t="str">
            <v xml:space="preserve"> </v>
          </cell>
          <cell r="H21">
            <v>1</v>
          </cell>
          <cell r="I21">
            <v>5668025</v>
          </cell>
          <cell r="J21">
            <v>2.8899999999999998E-4</v>
          </cell>
          <cell r="K21">
            <v>0</v>
          </cell>
          <cell r="L21">
            <v>1126439</v>
          </cell>
          <cell r="M21" t="str">
            <v xml:space="preserve"> </v>
          </cell>
          <cell r="N21" t="str">
            <v>AAA0228TYCN</v>
          </cell>
          <cell r="O21" t="str">
            <v>050C01794916</v>
          </cell>
          <cell r="P21" t="str">
            <v xml:space="preserve"> </v>
          </cell>
          <cell r="Q21" t="str">
            <v>KR 123A 73 30</v>
          </cell>
          <cell r="R21">
            <v>5668025006</v>
          </cell>
          <cell r="S21" t="str">
            <v xml:space="preserve"> </v>
          </cell>
          <cell r="T21">
            <v>0</v>
          </cell>
          <cell r="U21" t="str">
            <v xml:space="preserve"> </v>
          </cell>
          <cell r="V21" t="str">
            <v xml:space="preserve"> </v>
          </cell>
          <cell r="W21" t="str">
            <v xml:space="preserve"> </v>
          </cell>
          <cell r="X21" t="str">
            <v xml:space="preserve"> </v>
          </cell>
          <cell r="Y21" t="str">
            <v xml:space="preserve"> </v>
          </cell>
          <cell r="Z21" t="str">
            <v xml:space="preserve"> </v>
          </cell>
          <cell r="AA21" t="str">
            <v xml:space="preserve"> </v>
          </cell>
          <cell r="AB21" t="str">
            <v xml:space="preserve"> </v>
          </cell>
          <cell r="AC21">
            <v>0</v>
          </cell>
          <cell r="AD21">
            <v>0</v>
          </cell>
          <cell r="AE21">
            <v>0</v>
          </cell>
          <cell r="AF21">
            <v>0</v>
          </cell>
          <cell r="AG21" t="str">
            <v xml:space="preserve"> </v>
          </cell>
          <cell r="AH21" t="str">
            <v xml:space="preserve"> </v>
          </cell>
          <cell r="AI21" t="str">
            <v>SILFREDO MERCADO</v>
          </cell>
          <cell r="AJ21" t="str">
            <v>DIANA MENDIGAÑO</v>
          </cell>
        </row>
        <row r="22">
          <cell r="A22" t="str">
            <v>AAA0211OMBR</v>
          </cell>
          <cell r="B22">
            <v>19</v>
          </cell>
          <cell r="C22" t="str">
            <v>Polygon</v>
          </cell>
          <cell r="D22">
            <v>388804</v>
          </cell>
          <cell r="E22">
            <v>5668064004</v>
          </cell>
          <cell r="F22" t="str">
            <v>N</v>
          </cell>
          <cell r="G22" t="str">
            <v xml:space="preserve"> </v>
          </cell>
          <cell r="H22">
            <v>1</v>
          </cell>
          <cell r="I22">
            <v>5668064</v>
          </cell>
          <cell r="J22">
            <v>2.7999999999999998E-4</v>
          </cell>
          <cell r="K22">
            <v>0</v>
          </cell>
          <cell r="L22">
            <v>1127372</v>
          </cell>
          <cell r="M22" t="str">
            <v xml:space="preserve"> </v>
          </cell>
          <cell r="N22" t="str">
            <v>AAA0211OMBR</v>
          </cell>
          <cell r="O22" t="str">
            <v>050C00000000</v>
          </cell>
          <cell r="P22" t="str">
            <v xml:space="preserve"> </v>
          </cell>
          <cell r="Q22" t="str">
            <v>KR 119A 73C 10 MJ 1</v>
          </cell>
          <cell r="R22">
            <v>5668064004</v>
          </cell>
          <cell r="S22" t="str">
            <v xml:space="preserve"> </v>
          </cell>
          <cell r="T22">
            <v>0</v>
          </cell>
          <cell r="U22" t="str">
            <v xml:space="preserve"> </v>
          </cell>
          <cell r="V22" t="str">
            <v xml:space="preserve"> </v>
          </cell>
          <cell r="W22" t="str">
            <v xml:space="preserve"> </v>
          </cell>
          <cell r="X22" t="str">
            <v xml:space="preserve"> </v>
          </cell>
          <cell r="Y22" t="str">
            <v xml:space="preserve"> </v>
          </cell>
          <cell r="Z22" t="str">
            <v xml:space="preserve"> </v>
          </cell>
          <cell r="AA22" t="str">
            <v xml:space="preserve"> </v>
          </cell>
          <cell r="AB22" t="str">
            <v xml:space="preserve"> </v>
          </cell>
          <cell r="AC22">
            <v>0</v>
          </cell>
          <cell r="AD22">
            <v>0</v>
          </cell>
          <cell r="AE22">
            <v>0</v>
          </cell>
          <cell r="AF22">
            <v>0</v>
          </cell>
          <cell r="AG22" t="str">
            <v xml:space="preserve"> </v>
          </cell>
          <cell r="AH22" t="str">
            <v xml:space="preserve"> </v>
          </cell>
          <cell r="AI22" t="str">
            <v>BAYRON CLAVIJO</v>
          </cell>
          <cell r="AJ22" t="str">
            <v>IRMA BOLÍVAR</v>
          </cell>
        </row>
        <row r="23">
          <cell r="A23" t="str">
            <v>AAA0228WRPA</v>
          </cell>
          <cell r="B23">
            <v>20</v>
          </cell>
          <cell r="C23" t="str">
            <v>Polygon</v>
          </cell>
          <cell r="D23">
            <v>488448</v>
          </cell>
          <cell r="E23">
            <v>5668061003</v>
          </cell>
          <cell r="F23" t="str">
            <v>N</v>
          </cell>
          <cell r="G23" t="str">
            <v xml:space="preserve"> </v>
          </cell>
          <cell r="H23">
            <v>1</v>
          </cell>
          <cell r="I23">
            <v>5668061</v>
          </cell>
          <cell r="J23">
            <v>2.7999999999999998E-4</v>
          </cell>
          <cell r="K23">
            <v>0</v>
          </cell>
          <cell r="L23">
            <v>1127278</v>
          </cell>
          <cell r="M23" t="str">
            <v xml:space="preserve"> </v>
          </cell>
          <cell r="N23" t="str">
            <v>AAA0228WRPA</v>
          </cell>
          <cell r="O23" t="str">
            <v>050C01794381</v>
          </cell>
          <cell r="P23" t="str">
            <v xml:space="preserve"> </v>
          </cell>
          <cell r="Q23" t="str">
            <v>CL 73B 116C 19</v>
          </cell>
          <cell r="R23">
            <v>5668061003</v>
          </cell>
          <cell r="S23" t="str">
            <v xml:space="preserve"> </v>
          </cell>
          <cell r="T23">
            <v>0</v>
          </cell>
          <cell r="U23" t="str">
            <v xml:space="preserve"> </v>
          </cell>
          <cell r="V23" t="str">
            <v xml:space="preserve"> </v>
          </cell>
          <cell r="W23" t="str">
            <v xml:space="preserve"> </v>
          </cell>
          <cell r="X23" t="str">
            <v xml:space="preserve"> </v>
          </cell>
          <cell r="Y23" t="str">
            <v xml:space="preserve"> </v>
          </cell>
          <cell r="Z23" t="str">
            <v xml:space="preserve"> </v>
          </cell>
          <cell r="AA23" t="str">
            <v xml:space="preserve"> </v>
          </cell>
          <cell r="AB23" t="str">
            <v xml:space="preserve"> </v>
          </cell>
          <cell r="AC23">
            <v>0</v>
          </cell>
          <cell r="AD23">
            <v>0</v>
          </cell>
          <cell r="AE23">
            <v>0</v>
          </cell>
          <cell r="AF23">
            <v>0</v>
          </cell>
          <cell r="AG23" t="str">
            <v xml:space="preserve"> </v>
          </cell>
          <cell r="AH23" t="str">
            <v xml:space="preserve"> </v>
          </cell>
          <cell r="AI23" t="str">
            <v>BAYRON CLAVIJO</v>
          </cell>
          <cell r="AJ23" t="str">
            <v>IRMA BOLÍVAR</v>
          </cell>
        </row>
        <row r="24">
          <cell r="A24" t="str">
            <v>AAA0234DZFZ</v>
          </cell>
          <cell r="B24">
            <v>21</v>
          </cell>
          <cell r="C24" t="str">
            <v>Polygon</v>
          </cell>
          <cell r="D24">
            <v>605359</v>
          </cell>
          <cell r="E24">
            <v>5668009002</v>
          </cell>
          <cell r="F24" t="str">
            <v>N</v>
          </cell>
          <cell r="G24" t="str">
            <v xml:space="preserve"> </v>
          </cell>
          <cell r="H24">
            <v>1</v>
          </cell>
          <cell r="I24">
            <v>5668009</v>
          </cell>
          <cell r="J24">
            <v>2.8899999999999998E-4</v>
          </cell>
          <cell r="K24">
            <v>0</v>
          </cell>
          <cell r="L24">
            <v>1126023</v>
          </cell>
          <cell r="M24" t="str">
            <v xml:space="preserve"> </v>
          </cell>
          <cell r="N24" t="str">
            <v>AAA0234DZFZ</v>
          </cell>
          <cell r="O24" t="str">
            <v>050C00000000</v>
          </cell>
          <cell r="P24" t="str">
            <v xml:space="preserve"> </v>
          </cell>
          <cell r="Q24" t="str">
            <v>KR 127 73 04 MJ 1</v>
          </cell>
          <cell r="R24">
            <v>5668009002</v>
          </cell>
          <cell r="S24" t="str">
            <v xml:space="preserve"> </v>
          </cell>
          <cell r="T24">
            <v>0</v>
          </cell>
          <cell r="U24" t="str">
            <v xml:space="preserve"> </v>
          </cell>
          <cell r="V24" t="str">
            <v xml:space="preserve"> </v>
          </cell>
          <cell r="W24" t="str">
            <v xml:space="preserve"> </v>
          </cell>
          <cell r="X24" t="str">
            <v xml:space="preserve"> </v>
          </cell>
          <cell r="Y24" t="str">
            <v xml:space="preserve"> </v>
          </cell>
          <cell r="Z24" t="str">
            <v xml:space="preserve"> </v>
          </cell>
          <cell r="AA24" t="str">
            <v xml:space="preserve"> </v>
          </cell>
          <cell r="AB24" t="str">
            <v xml:space="preserve"> </v>
          </cell>
          <cell r="AC24">
            <v>0</v>
          </cell>
          <cell r="AD24">
            <v>0</v>
          </cell>
          <cell r="AE24">
            <v>0</v>
          </cell>
          <cell r="AF24">
            <v>0</v>
          </cell>
          <cell r="AG24" t="str">
            <v xml:space="preserve"> </v>
          </cell>
          <cell r="AH24" t="str">
            <v xml:space="preserve"> </v>
          </cell>
          <cell r="AI24" t="str">
            <v>EDWIN VARGAS
ANGELICA MONSALVE</v>
          </cell>
          <cell r="AJ24" t="str">
            <v>LILIANA RAMÍREZ
MARTHA AMAYA</v>
          </cell>
        </row>
        <row r="25">
          <cell r="A25" t="str">
            <v>AAA0228UKUZ</v>
          </cell>
          <cell r="B25">
            <v>22</v>
          </cell>
          <cell r="C25" t="str">
            <v>Polygon</v>
          </cell>
          <cell r="D25">
            <v>801626</v>
          </cell>
          <cell r="E25">
            <v>5668022008</v>
          </cell>
          <cell r="F25" t="str">
            <v>N</v>
          </cell>
          <cell r="G25" t="str">
            <v xml:space="preserve"> </v>
          </cell>
          <cell r="H25">
            <v>1</v>
          </cell>
          <cell r="I25">
            <v>5668022</v>
          </cell>
          <cell r="J25">
            <v>3.0699999999999998E-4</v>
          </cell>
          <cell r="K25">
            <v>0</v>
          </cell>
          <cell r="L25">
            <v>1126365</v>
          </cell>
          <cell r="M25" t="str">
            <v xml:space="preserve"> </v>
          </cell>
          <cell r="N25" t="str">
            <v>AAA0228UKUZ</v>
          </cell>
          <cell r="O25" t="str">
            <v>050C01794623</v>
          </cell>
          <cell r="P25" t="str">
            <v xml:space="preserve"> </v>
          </cell>
          <cell r="Q25" t="str">
            <v>KR 124 76 08</v>
          </cell>
          <cell r="R25">
            <v>5668022008</v>
          </cell>
          <cell r="S25" t="str">
            <v xml:space="preserve"> </v>
          </cell>
          <cell r="T25">
            <v>0</v>
          </cell>
          <cell r="U25" t="str">
            <v xml:space="preserve"> </v>
          </cell>
          <cell r="V25" t="str">
            <v xml:space="preserve"> </v>
          </cell>
          <cell r="W25" t="str">
            <v xml:space="preserve"> </v>
          </cell>
          <cell r="X25" t="str">
            <v xml:space="preserve"> </v>
          </cell>
          <cell r="Y25" t="str">
            <v xml:space="preserve"> </v>
          </cell>
          <cell r="Z25" t="str">
            <v xml:space="preserve"> </v>
          </cell>
          <cell r="AA25" t="str">
            <v xml:space="preserve"> </v>
          </cell>
          <cell r="AB25" t="str">
            <v xml:space="preserve"> </v>
          </cell>
          <cell r="AC25">
            <v>0</v>
          </cell>
          <cell r="AD25">
            <v>0</v>
          </cell>
          <cell r="AE25">
            <v>0</v>
          </cell>
          <cell r="AF25">
            <v>0</v>
          </cell>
          <cell r="AG25" t="str">
            <v xml:space="preserve"> </v>
          </cell>
          <cell r="AH25" t="str">
            <v xml:space="preserve"> </v>
          </cell>
          <cell r="AI25" t="str">
            <v>SILFREDO - DIANA</v>
          </cell>
          <cell r="AJ25" t="str">
            <v>SILFREDO - DIANA</v>
          </cell>
        </row>
        <row r="26">
          <cell r="A26" t="str">
            <v>AAA0228SYFT</v>
          </cell>
          <cell r="B26">
            <v>23</v>
          </cell>
          <cell r="C26" t="str">
            <v>Polygon</v>
          </cell>
          <cell r="D26">
            <v>816865</v>
          </cell>
          <cell r="E26">
            <v>5668036012</v>
          </cell>
          <cell r="F26" t="str">
            <v>N</v>
          </cell>
          <cell r="G26" t="str">
            <v xml:space="preserve"> </v>
          </cell>
          <cell r="H26">
            <v>1</v>
          </cell>
          <cell r="I26">
            <v>5668036</v>
          </cell>
          <cell r="J26">
            <v>3.1599999999999998E-4</v>
          </cell>
          <cell r="K26">
            <v>0</v>
          </cell>
          <cell r="L26">
            <v>1126710</v>
          </cell>
          <cell r="M26" t="str">
            <v xml:space="preserve"> </v>
          </cell>
          <cell r="N26" t="str">
            <v>AAA0228SYFT</v>
          </cell>
          <cell r="O26" t="str">
            <v>050C01793956</v>
          </cell>
          <cell r="P26" t="str">
            <v xml:space="preserve"> </v>
          </cell>
          <cell r="Q26" t="str">
            <v>CL 74B 120B 43</v>
          </cell>
          <cell r="R26">
            <v>5668036012</v>
          </cell>
          <cell r="S26" t="str">
            <v xml:space="preserve"> </v>
          </cell>
          <cell r="T26">
            <v>0</v>
          </cell>
          <cell r="U26" t="str">
            <v xml:space="preserve"> </v>
          </cell>
          <cell r="V26" t="str">
            <v xml:space="preserve"> </v>
          </cell>
          <cell r="W26" t="str">
            <v xml:space="preserve"> </v>
          </cell>
          <cell r="X26" t="str">
            <v xml:space="preserve"> </v>
          </cell>
          <cell r="Y26" t="str">
            <v xml:space="preserve"> </v>
          </cell>
          <cell r="Z26" t="str">
            <v xml:space="preserve"> </v>
          </cell>
          <cell r="AA26" t="str">
            <v xml:space="preserve"> </v>
          </cell>
          <cell r="AB26" t="str">
            <v xml:space="preserve"> </v>
          </cell>
          <cell r="AC26">
            <v>0</v>
          </cell>
          <cell r="AD26">
            <v>0</v>
          </cell>
          <cell r="AE26">
            <v>0</v>
          </cell>
          <cell r="AF26">
            <v>0</v>
          </cell>
          <cell r="AG26" t="str">
            <v xml:space="preserve"> </v>
          </cell>
          <cell r="AH26" t="str">
            <v xml:space="preserve"> </v>
          </cell>
          <cell r="AI26" t="str">
            <v>EDWIN VARGAS</v>
          </cell>
          <cell r="AJ26" t="str">
            <v>LILIANA RAMÍREZ</v>
          </cell>
        </row>
        <row r="27">
          <cell r="A27" t="str">
            <v>AAA0241XFWW</v>
          </cell>
          <cell r="B27">
            <v>24</v>
          </cell>
          <cell r="C27" t="str">
            <v>Polygon</v>
          </cell>
          <cell r="D27">
            <v>851136</v>
          </cell>
          <cell r="E27">
            <v>5668030001</v>
          </cell>
          <cell r="F27" t="str">
            <v>N</v>
          </cell>
          <cell r="G27" t="str">
            <v xml:space="preserve"> </v>
          </cell>
          <cell r="H27">
            <v>1</v>
          </cell>
          <cell r="I27">
            <v>5668030</v>
          </cell>
          <cell r="J27">
            <v>2.7999999999999998E-4</v>
          </cell>
          <cell r="K27">
            <v>0</v>
          </cell>
          <cell r="L27">
            <v>1126556</v>
          </cell>
          <cell r="M27" t="str">
            <v xml:space="preserve"> </v>
          </cell>
          <cell r="N27" t="str">
            <v>AAA0241XFWW</v>
          </cell>
          <cell r="O27" t="str">
            <v>050C01850729</v>
          </cell>
          <cell r="P27" t="str">
            <v xml:space="preserve"> </v>
          </cell>
          <cell r="Q27" t="str">
            <v>KR 121 76 03</v>
          </cell>
          <cell r="R27">
            <v>5668030001</v>
          </cell>
          <cell r="S27" t="str">
            <v xml:space="preserve"> </v>
          </cell>
          <cell r="T27">
            <v>0</v>
          </cell>
          <cell r="U27" t="str">
            <v xml:space="preserve"> </v>
          </cell>
          <cell r="V27" t="str">
            <v xml:space="preserve"> </v>
          </cell>
          <cell r="W27" t="str">
            <v xml:space="preserve"> </v>
          </cell>
          <cell r="X27" t="str">
            <v xml:space="preserve"> </v>
          </cell>
          <cell r="Y27" t="str">
            <v xml:space="preserve"> </v>
          </cell>
          <cell r="Z27" t="str">
            <v xml:space="preserve"> </v>
          </cell>
          <cell r="AA27" t="str">
            <v xml:space="preserve"> </v>
          </cell>
          <cell r="AB27" t="str">
            <v xml:space="preserve"> </v>
          </cell>
          <cell r="AC27">
            <v>0</v>
          </cell>
          <cell r="AD27">
            <v>0</v>
          </cell>
          <cell r="AE27">
            <v>0</v>
          </cell>
          <cell r="AF27">
            <v>0</v>
          </cell>
          <cell r="AG27" t="str">
            <v xml:space="preserve"> </v>
          </cell>
          <cell r="AH27" t="str">
            <v xml:space="preserve"> </v>
          </cell>
          <cell r="AI27" t="str">
            <v>EDWIN VARGAS</v>
          </cell>
          <cell r="AJ27" t="str">
            <v>LILIANA RAMÍREZ</v>
          </cell>
        </row>
        <row r="28">
          <cell r="A28" t="str">
            <v>AAA0228YLUH</v>
          </cell>
          <cell r="B28">
            <v>25</v>
          </cell>
          <cell r="C28" t="str">
            <v>Polygon</v>
          </cell>
          <cell r="D28">
            <v>858325</v>
          </cell>
          <cell r="E28">
            <v>5668072031</v>
          </cell>
          <cell r="F28" t="str">
            <v>N</v>
          </cell>
          <cell r="G28" t="str">
            <v xml:space="preserve"> </v>
          </cell>
          <cell r="H28">
            <v>1</v>
          </cell>
          <cell r="I28">
            <v>5668072</v>
          </cell>
          <cell r="J28">
            <v>2.7999999999999998E-4</v>
          </cell>
          <cell r="K28">
            <v>0</v>
          </cell>
          <cell r="L28">
            <v>1127642</v>
          </cell>
          <cell r="M28" t="str">
            <v xml:space="preserve"> </v>
          </cell>
          <cell r="N28" t="str">
            <v>AAA0228YLUH</v>
          </cell>
          <cell r="O28" t="str">
            <v>050C01794563</v>
          </cell>
          <cell r="P28" t="str">
            <v xml:space="preserve"> </v>
          </cell>
          <cell r="Q28" t="str">
            <v>KR 118 76 11</v>
          </cell>
          <cell r="R28">
            <v>5668072031</v>
          </cell>
          <cell r="S28" t="str">
            <v xml:space="preserve"> </v>
          </cell>
          <cell r="T28">
            <v>0</v>
          </cell>
          <cell r="U28" t="str">
            <v xml:space="preserve"> </v>
          </cell>
          <cell r="V28" t="str">
            <v xml:space="preserve"> </v>
          </cell>
          <cell r="W28" t="str">
            <v xml:space="preserve"> </v>
          </cell>
          <cell r="X28" t="str">
            <v xml:space="preserve"> </v>
          </cell>
          <cell r="Y28" t="str">
            <v xml:space="preserve"> </v>
          </cell>
          <cell r="Z28" t="str">
            <v xml:space="preserve"> </v>
          </cell>
          <cell r="AA28" t="str">
            <v xml:space="preserve"> </v>
          </cell>
          <cell r="AB28" t="str">
            <v xml:space="preserve"> </v>
          </cell>
          <cell r="AC28">
            <v>0</v>
          </cell>
          <cell r="AD28">
            <v>0</v>
          </cell>
          <cell r="AE28">
            <v>0</v>
          </cell>
          <cell r="AF28">
            <v>0</v>
          </cell>
          <cell r="AG28" t="str">
            <v xml:space="preserve"> </v>
          </cell>
          <cell r="AH28" t="str">
            <v xml:space="preserve"> </v>
          </cell>
          <cell r="AI28" t="str">
            <v>BAYRON CLAVIJO</v>
          </cell>
          <cell r="AJ28" t="str">
            <v>IRMA BOLÍVAR</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8-MV-Ft-09"/>
      <sheetName val="208-MV-Ft-10-MV-HAB."/>
      <sheetName val="Prefabricado"/>
      <sheetName val="CONCRETO 3000"/>
      <sheetName val="CONCRETO 2500"/>
      <sheetName val="CONCRETO 2000"/>
      <sheetName val="CONCRETO 1500"/>
      <sheetName val="MORTERO 1.2"/>
      <sheetName val="MORTERO 1.3"/>
      <sheetName val="MORTERO 1.3 IMPERM."/>
      <sheetName val="MORTERO 1.4"/>
      <sheetName val="MORTERO 1.4 IMP."/>
      <sheetName val="MORTERO 1.5"/>
      <sheetName val="MORTERO 1.5 ESTRUCTURAL"/>
      <sheetName val="1,1"/>
      <sheetName val="1,2"/>
      <sheetName val="1,3"/>
      <sheetName val="2,1"/>
      <sheetName val="2,2"/>
      <sheetName val="2,3"/>
      <sheetName val="2,4"/>
      <sheetName val="2,5"/>
      <sheetName val="2,6"/>
      <sheetName val="2,7"/>
      <sheetName val="2,8"/>
      <sheetName val="2,9"/>
      <sheetName val="2,10"/>
      <sheetName val="2,12"/>
      <sheetName val="2,13"/>
      <sheetName val="2,14"/>
      <sheetName val="2,15"/>
      <sheetName val="2,17"/>
      <sheetName val="2,18"/>
      <sheetName val="2,19"/>
      <sheetName val="2,20"/>
      <sheetName val="2,21"/>
      <sheetName val="2,22"/>
      <sheetName val="2,23"/>
      <sheetName val="2,24"/>
      <sheetName val="2,25"/>
      <sheetName val="2,26"/>
      <sheetName val="2,27"/>
      <sheetName val="2,28"/>
      <sheetName val="2,29"/>
      <sheetName val="2,30"/>
      <sheetName val="2,31"/>
      <sheetName val="2,32"/>
      <sheetName val="2,34"/>
      <sheetName val="2,35"/>
      <sheetName val="2,36"/>
      <sheetName val="2,37"/>
      <sheetName val="2,38"/>
      <sheetName val="2,39"/>
      <sheetName val="2,40"/>
      <sheetName val="2,41"/>
      <sheetName val="2,42"/>
      <sheetName val="2,43"/>
      <sheetName val="2,44"/>
      <sheetName val="2,45"/>
      <sheetName val="2,46"/>
      <sheetName val="2,47"/>
      <sheetName val="2,48"/>
      <sheetName val="2,49"/>
      <sheetName val="2,50"/>
      <sheetName val="3,1"/>
      <sheetName val="3,1,2"/>
      <sheetName val="3,2"/>
      <sheetName val="3,2,1"/>
      <sheetName val="3,3"/>
      <sheetName val="3,4"/>
      <sheetName val="3,5"/>
      <sheetName val="3,6"/>
      <sheetName val="3,6,1"/>
      <sheetName val="3,7"/>
      <sheetName val="3,8"/>
      <sheetName val="3,9"/>
      <sheetName val="3,10"/>
      <sheetName val="3,11"/>
      <sheetName val="3,12"/>
      <sheetName val="3,13"/>
      <sheetName val="4,1"/>
      <sheetName val="4,2"/>
      <sheetName val="4,3"/>
      <sheetName val="4,4"/>
      <sheetName val="4,5"/>
      <sheetName val="4,6"/>
      <sheetName val="4,7"/>
      <sheetName val="4,8"/>
      <sheetName val="4,9"/>
      <sheetName val="4,10"/>
      <sheetName val="4,11"/>
      <sheetName val="4,12"/>
      <sheetName val="4,13"/>
      <sheetName val="4,14"/>
      <sheetName val="5,1"/>
      <sheetName val="5,2"/>
      <sheetName val="5,3"/>
      <sheetName val="5,4"/>
      <sheetName val="5,5"/>
      <sheetName val="5,6"/>
      <sheetName val="5,7"/>
      <sheetName val="5,8"/>
      <sheetName val="5,9"/>
      <sheetName val="5,10"/>
      <sheetName val="5,11"/>
      <sheetName val="5,12"/>
      <sheetName val="5,13"/>
      <sheetName val="6,1"/>
      <sheetName val="6,2"/>
      <sheetName val="6,2,2"/>
      <sheetName val="6,3"/>
      <sheetName val="6,4"/>
      <sheetName val="6,5"/>
      <sheetName val="6,6"/>
      <sheetName val="6,7"/>
      <sheetName val="6,8"/>
      <sheetName val="6,9"/>
      <sheetName val="6,10"/>
      <sheetName val="6,11"/>
      <sheetName val="6,12"/>
      <sheetName val="6,13"/>
      <sheetName val="6,14"/>
      <sheetName val="6,16"/>
      <sheetName val="7,1"/>
      <sheetName val="7,2"/>
      <sheetName val="7,3"/>
      <sheetName val="7,4"/>
      <sheetName val="7,5"/>
      <sheetName val="7,6"/>
      <sheetName val="7,7"/>
      <sheetName val="7,8"/>
      <sheetName val="7,9"/>
      <sheetName val="7,10"/>
      <sheetName val="7,11"/>
      <sheetName val="7,12"/>
      <sheetName val="7,13"/>
      <sheetName val="7,14"/>
      <sheetName val="8,1"/>
      <sheetName val="8,2"/>
      <sheetName val="8,3"/>
      <sheetName val="8,4"/>
      <sheetName val="8,5"/>
      <sheetName val="8,6"/>
      <sheetName val="8,7"/>
      <sheetName val="8,8"/>
      <sheetName val="8,9"/>
      <sheetName val="8,10"/>
      <sheetName val="8,11"/>
      <sheetName val="8,12"/>
      <sheetName val="8,13"/>
      <sheetName val="8,14"/>
      <sheetName val="8,15"/>
      <sheetName val="8,16"/>
      <sheetName val="8,17"/>
      <sheetName val="8,18"/>
      <sheetName val="9,1"/>
      <sheetName val="9,2"/>
      <sheetName val="9,3"/>
      <sheetName val="9,9"/>
      <sheetName val="9,9,2"/>
      <sheetName val="9,10"/>
      <sheetName val="9,11"/>
      <sheetName val="9,12"/>
      <sheetName val="9,13"/>
      <sheetName val="9,14"/>
      <sheetName val="9,15"/>
      <sheetName val="9,17"/>
      <sheetName val="9,18"/>
      <sheetName val="9,19"/>
      <sheetName val="9,19 A"/>
      <sheetName val="9,20"/>
      <sheetName val="9,21"/>
      <sheetName val="9,22"/>
      <sheetName val="9,22 A"/>
      <sheetName val="9,23"/>
      <sheetName val="9,24"/>
      <sheetName val="9,25"/>
      <sheetName val="9,26"/>
      <sheetName val="9,27"/>
      <sheetName val="9,28"/>
      <sheetName val="9,29"/>
      <sheetName val="9,30"/>
      <sheetName val="9,31"/>
      <sheetName val="9,32"/>
      <sheetName val="9,33"/>
      <sheetName val="9,34"/>
      <sheetName val="9,35"/>
      <sheetName val="9,36"/>
      <sheetName val="9,37"/>
      <sheetName val="9,38"/>
      <sheetName val="9,39"/>
      <sheetName val="9,40"/>
      <sheetName val="9,41"/>
      <sheetName val="9,42"/>
      <sheetName val="9,43"/>
      <sheetName val="9,45"/>
      <sheetName val="10,1"/>
      <sheetName val="10,2"/>
      <sheetName val="10,3"/>
      <sheetName val="10,4"/>
      <sheetName val="10,5"/>
      <sheetName val="10,7"/>
      <sheetName val="10,8"/>
      <sheetName val="10,9"/>
      <sheetName val="10,10"/>
      <sheetName val="11,1"/>
      <sheetName val="11,2"/>
      <sheetName val="11,3"/>
      <sheetName val="11,4"/>
      <sheetName val="11,5"/>
      <sheetName val="11,6"/>
      <sheetName val="11,7"/>
      <sheetName val="11,8"/>
      <sheetName val="12,1"/>
      <sheetName val="12,2"/>
      <sheetName val="12.2"/>
      <sheetName val="12,3"/>
      <sheetName val="12,4"/>
      <sheetName val="12,5"/>
      <sheetName val="12,6"/>
      <sheetName val="12,7"/>
      <sheetName val="12,8"/>
      <sheetName val="12,9"/>
      <sheetName val="12.10"/>
      <sheetName val="12,11"/>
      <sheetName val="13,1"/>
      <sheetName val="14,1"/>
      <sheetName val="14,3"/>
      <sheetName val="14,5"/>
      <sheetName val="14,6"/>
      <sheetName val="14,7"/>
      <sheetName val="14,8"/>
      <sheetName val="14,9"/>
      <sheetName val="14,9,2"/>
      <sheetName val="14,10"/>
      <sheetName val="14,11"/>
      <sheetName val="14,12"/>
      <sheetName val="14,13"/>
      <sheetName val="14,14"/>
      <sheetName val="15,1"/>
      <sheetName val="15,2"/>
      <sheetName val="15,3"/>
      <sheetName val="15,4"/>
      <sheetName val="15,5"/>
      <sheetName val="15,6"/>
      <sheetName val="15,7"/>
      <sheetName val="15,8"/>
      <sheetName val="15,9"/>
      <sheetName val="16,1"/>
      <sheetName val="17,1"/>
      <sheetName val="17,2"/>
      <sheetName val="17,3"/>
      <sheetName val="17,4"/>
    </sheetNames>
    <sheetDataSet>
      <sheetData sheetId="0"/>
      <sheetData sheetId="1"/>
      <sheetData sheetId="2"/>
      <sheetData sheetId="3">
        <row r="48">
          <cell r="F48">
            <v>437920</v>
          </cell>
        </row>
      </sheetData>
      <sheetData sheetId="4">
        <row r="49">
          <cell r="F49">
            <v>372226.84450000001</v>
          </cell>
        </row>
      </sheetData>
      <sheetData sheetId="5">
        <row r="50">
          <cell r="F50">
            <v>370791.15</v>
          </cell>
        </row>
      </sheetData>
      <sheetData sheetId="6">
        <row r="48">
          <cell r="F48">
            <v>315188.2</v>
          </cell>
        </row>
      </sheetData>
      <sheetData sheetId="7">
        <row r="49">
          <cell r="F49">
            <v>402062.8</v>
          </cell>
        </row>
      </sheetData>
      <sheetData sheetId="8">
        <row r="49">
          <cell r="F49">
            <v>322859.8</v>
          </cell>
        </row>
      </sheetData>
      <sheetData sheetId="9">
        <row r="49">
          <cell r="F49">
            <v>326958.3</v>
          </cell>
        </row>
      </sheetData>
      <sheetData sheetId="10">
        <row r="49">
          <cell r="F49">
            <v>366644.81599999999</v>
          </cell>
        </row>
      </sheetData>
      <sheetData sheetId="11">
        <row r="49">
          <cell r="F49">
            <v>370743.31599999999</v>
          </cell>
        </row>
      </sheetData>
      <sheetData sheetId="12">
        <row r="50">
          <cell r="F50">
            <v>331492.12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7030A0"/>
    <outlinePr summaryBelow="0"/>
    <pageSetUpPr fitToPage="1"/>
  </sheetPr>
  <dimension ref="A1:XEO549"/>
  <sheetViews>
    <sheetView zoomScale="90" zoomScaleNormal="90" workbookViewId="0">
      <pane ySplit="1" topLeftCell="A2" activePane="bottomLeft" state="frozen"/>
      <selection pane="bottomLeft" activeCell="A3" sqref="A3"/>
    </sheetView>
  </sheetViews>
  <sheetFormatPr baseColWidth="10" defaultColWidth="11.42578125" defaultRowHeight="47.25" customHeight="1" outlineLevelRow="1" x14ac:dyDescent="0.25"/>
  <cols>
    <col min="1" max="1" width="10.5703125" style="198" bestFit="1" customWidth="1"/>
    <col min="2" max="3" width="7" style="199" customWidth="1"/>
    <col min="4" max="4" width="57.85546875" style="200" customWidth="1"/>
    <col min="5" max="5" width="6.140625" style="201" customWidth="1"/>
    <col min="6" max="6" width="16.42578125" style="142" customWidth="1"/>
    <col min="7" max="16384" width="11.42578125" style="142"/>
  </cols>
  <sheetData>
    <row r="1" spans="1:6 16364:16369" ht="57" customHeight="1" x14ac:dyDescent="0.25">
      <c r="A1" s="139" t="s">
        <v>1314</v>
      </c>
      <c r="B1" s="140" t="s">
        <v>0</v>
      </c>
      <c r="C1" s="140" t="s">
        <v>1312</v>
      </c>
      <c r="D1" s="141" t="s">
        <v>1313</v>
      </c>
      <c r="E1" s="140" t="s">
        <v>1</v>
      </c>
      <c r="F1" s="140" t="s">
        <v>2</v>
      </c>
    </row>
    <row r="2" spans="1:6 16364:16369" ht="36" customHeight="1" x14ac:dyDescent="0.25">
      <c r="A2" s="143"/>
      <c r="B2" s="144">
        <v>1</v>
      </c>
      <c r="C2" s="144"/>
      <c r="D2" s="145" t="s">
        <v>2016</v>
      </c>
      <c r="E2" s="146"/>
      <c r="F2" s="446">
        <f>+SUBTOTAL(9,F3:F7)</f>
        <v>11.334050000000001</v>
      </c>
    </row>
    <row r="3" spans="1:6 16364:16369" ht="47.25" customHeight="1" outlineLevel="1" x14ac:dyDescent="0.25">
      <c r="A3" s="147" t="s">
        <v>2247</v>
      </c>
      <c r="B3" s="148">
        <v>1</v>
      </c>
      <c r="C3" s="148">
        <v>1</v>
      </c>
      <c r="D3" s="149" t="str">
        <f>+VLOOKUP(A:A,APUS!A:C,3,FALSE)</f>
        <v>APIQUE VERIFICACION CIMENTACION (Minimo 0.80x0.80m)H=1.0m.Incuye rotura,excavacion y relleno compactado.</v>
      </c>
      <c r="E3" s="150" t="str">
        <f>+VLOOKUP(A:A,APUS!A:D,4,FALSE)</f>
        <v>UN</v>
      </c>
      <c r="F3" s="151">
        <f>VLOOKUP(A:A,APUS!A:H,8,0)</f>
        <v>3.673</v>
      </c>
      <c r="XEJ3" s="152"/>
      <c r="XEK3" s="152"/>
      <c r="XEL3" s="152"/>
      <c r="XEM3" s="153"/>
      <c r="XEN3" s="154"/>
      <c r="XEO3" s="155"/>
    </row>
    <row r="4" spans="1:6 16364:16369" ht="47.25" customHeight="1" outlineLevel="1" x14ac:dyDescent="0.25">
      <c r="A4" s="147" t="s">
        <v>2248</v>
      </c>
      <c r="B4" s="148">
        <v>1</v>
      </c>
      <c r="C4" s="148">
        <v>2</v>
      </c>
      <c r="D4" s="149" t="str">
        <f>+VLOOKUP(A:A,APUS!A:C,3,FALSE)</f>
        <v>CERRAMIENTO EN TELA VERDE H=2.10M</v>
      </c>
      <c r="E4" s="150" t="str">
        <f>+VLOOKUP(A:A,APUS!A:D,4,FALSE)</f>
        <v>M</v>
      </c>
      <c r="F4" s="151">
        <f>VLOOKUP(A:A,APUS!A:H,8,0)</f>
        <v>0.43805000000000005</v>
      </c>
    </row>
    <row r="5" spans="1:6 16364:16369" ht="47.25" customHeight="1" outlineLevel="1" x14ac:dyDescent="0.25">
      <c r="A5" s="147" t="s">
        <v>2250</v>
      </c>
      <c r="B5" s="148">
        <v>1</v>
      </c>
      <c r="C5" s="148">
        <v>3</v>
      </c>
      <c r="D5" s="149" t="str">
        <f>+VLOOKUP(A:A,APUS!A:C,3,FALSE)</f>
        <v>VALLA INFORMATIVA  (0,50X0,70M) Incvluye marco  de madera en cerco de 5x5cm+tapa en triplex de 1.4mm+ impresión en vinilo)</v>
      </c>
      <c r="E5" s="150" t="str">
        <f>+VLOOKUP(A:A,APUS!A:D,4,FALSE)</f>
        <v>UN</v>
      </c>
      <c r="F5" s="151">
        <f>VLOOKUP(A:A,APUS!A:H,8,0)</f>
        <v>2.1029999999999998</v>
      </c>
    </row>
    <row r="6" spans="1:6 16364:16369" ht="47.25" customHeight="1" outlineLevel="1" x14ac:dyDescent="0.25">
      <c r="A6" s="147" t="s">
        <v>2449</v>
      </c>
      <c r="B6" s="166">
        <v>1</v>
      </c>
      <c r="C6" s="148">
        <v>4</v>
      </c>
      <c r="D6" s="149" t="str">
        <f>+VLOOKUP(A:A,APUS!A:C,3,FALSE)</f>
        <v>DIA DE TRASIEGO CON DOS (2) AYUDANTES</v>
      </c>
      <c r="E6" s="150" t="str">
        <f>+VLOOKUP(A:A,APUS!A:D,4,FALSE)</f>
        <v>DIA</v>
      </c>
      <c r="F6" s="151">
        <f>VLOOKUP(A:A,APUS!A:H,8,0)</f>
        <v>2.0499999999999998</v>
      </c>
    </row>
    <row r="7" spans="1:6 16364:16369" ht="47.25" customHeight="1" outlineLevel="1" x14ac:dyDescent="0.25">
      <c r="A7" s="147" t="s">
        <v>2450</v>
      </c>
      <c r="B7" s="166">
        <v>1</v>
      </c>
      <c r="C7" s="148">
        <v>5</v>
      </c>
      <c r="D7" s="149" t="str">
        <f>+VLOOKUP(A:A,APUS!A:C,3,FALSE)</f>
        <v>DIA DE TRASIEGO CON TRES (3) AYUDANTES</v>
      </c>
      <c r="E7" s="150" t="str">
        <f>+VLOOKUP(A:A,APUS!A:D,4,FALSE)</f>
        <v>DIA</v>
      </c>
      <c r="F7" s="151">
        <f>VLOOKUP(A:A,APUS!A:H,8,0)</f>
        <v>3.07</v>
      </c>
    </row>
    <row r="8" spans="1:6 16364:16369" ht="47.25" customHeight="1" x14ac:dyDescent="0.25">
      <c r="A8" s="156"/>
      <c r="B8" s="144">
        <v>2</v>
      </c>
      <c r="C8" s="157"/>
      <c r="D8" s="145" t="s">
        <v>2261</v>
      </c>
      <c r="E8" s="158"/>
      <c r="F8" s="446">
        <f>+SUBTOTAL(9,F9:F69)</f>
        <v>110.74052566666663</v>
      </c>
    </row>
    <row r="9" spans="1:6 16364:16369" ht="47.25" customHeight="1" outlineLevel="1" x14ac:dyDescent="0.25">
      <c r="A9" s="159"/>
      <c r="B9" s="160">
        <v>2</v>
      </c>
      <c r="C9" s="160">
        <v>1</v>
      </c>
      <c r="D9" s="161" t="s">
        <v>2262</v>
      </c>
      <c r="E9" s="150"/>
      <c r="F9" s="162"/>
    </row>
    <row r="10" spans="1:6 16364:16369" ht="47.25" customHeight="1" outlineLevel="1" x14ac:dyDescent="0.25">
      <c r="A10" s="159" t="s">
        <v>1319</v>
      </c>
      <c r="B10" s="148">
        <v>2</v>
      </c>
      <c r="C10" s="148">
        <v>1.01</v>
      </c>
      <c r="D10" s="149" t="str">
        <f>+VLOOKUP(A:A,APUS!A:C,3,FALSE)</f>
        <v>DESMONTE DE VENTANAS</v>
      </c>
      <c r="E10" s="150" t="str">
        <f>+VLOOKUP(A:A,APUS!A:D,4,FALSE)</f>
        <v>M2</v>
      </c>
      <c r="F10" s="151">
        <f>VLOOKUP(A:A,APUS!A:H,8,0)</f>
        <v>0.30933333333333335</v>
      </c>
    </row>
    <row r="11" spans="1:6 16364:16369" ht="47.25" customHeight="1" outlineLevel="1" x14ac:dyDescent="0.25">
      <c r="A11" s="159" t="s">
        <v>2240</v>
      </c>
      <c r="B11" s="148">
        <v>2</v>
      </c>
      <c r="C11" s="148">
        <v>1.02</v>
      </c>
      <c r="D11" s="149" t="str">
        <f>+VLOOKUP(A:A,APUS!A:C,3,FALSE)</f>
        <v>DESMONTE MARCOS Y PUERTAS EN MADERA Y/O METALICAS, MEDIDAS DE ANCHO 0.60 M - 0.80 M - 1.00 M Y ALTURA  HASTA 2.00 M, INCLUYE RETIRO</v>
      </c>
      <c r="E11" s="150" t="str">
        <f>+VLOOKUP(A:A,APUS!A:D,4,FALSE)</f>
        <v>UN</v>
      </c>
      <c r="F11" s="151">
        <f>VLOOKUP(A:A,APUS!A:H,8,0)</f>
        <v>0.41399999999999998</v>
      </c>
    </row>
    <row r="12" spans="1:6 16364:16369" ht="47.25" customHeight="1" outlineLevel="1" x14ac:dyDescent="0.25">
      <c r="A12" s="159" t="s">
        <v>2194</v>
      </c>
      <c r="B12" s="148">
        <v>2</v>
      </c>
      <c r="C12" s="148">
        <v>1.03</v>
      </c>
      <c r="D12" s="149" t="str">
        <f>+VLOOKUP(A:A,APUS!A:C,3,FALSE)</f>
        <v>DESMONTE MARCOS Y PUERTAS EN MADERA Y/0 METALICAS, MEDIDAS DE ANCHO MAYOR A 1.00 M HASTA 1.40 M Y ALTURA  HASTA 2.00 M, INCLUYE RETIRO</v>
      </c>
      <c r="E12" s="150" t="str">
        <f>+VLOOKUP(A:A,APUS!A:D,4,FALSE)</f>
        <v>UN</v>
      </c>
      <c r="F12" s="151">
        <f>VLOOKUP(A:A,APUS!A:H,8,0)</f>
        <v>0.41866666666666663</v>
      </c>
    </row>
    <row r="13" spans="1:6 16364:16369" ht="47.25" customHeight="1" outlineLevel="1" x14ac:dyDescent="0.25">
      <c r="A13" s="159" t="s">
        <v>1320</v>
      </c>
      <c r="B13" s="148">
        <v>2</v>
      </c>
      <c r="C13" s="148">
        <v>1.04</v>
      </c>
      <c r="D13" s="149" t="str">
        <f>+VLOOKUP(A:A,APUS!A:C,3,FALSE)</f>
        <v>DESMONTE DE DUCHA DOBLE</v>
      </c>
      <c r="E13" s="150" t="str">
        <f>+VLOOKUP(A:A,APUS!A:D,4,FALSE)</f>
        <v>UN</v>
      </c>
      <c r="F13" s="151">
        <f>VLOOKUP(A:A,APUS!A:H,8,0)</f>
        <v>0.30170000000000002</v>
      </c>
    </row>
    <row r="14" spans="1:6 16364:16369" ht="47.25" customHeight="1" outlineLevel="1" x14ac:dyDescent="0.25">
      <c r="A14" s="159" t="s">
        <v>1321</v>
      </c>
      <c r="B14" s="148">
        <v>2</v>
      </c>
      <c r="C14" s="148">
        <v>1.05</v>
      </c>
      <c r="D14" s="149" t="str">
        <f>+VLOOKUP(A:A,APUS!A:C,3,FALSE)</f>
        <v>DESMONTE LAVAMANOS O SANITARIO
(INCLUYE RETIRO DE SOBRANTES)</v>
      </c>
      <c r="E14" s="150" t="str">
        <f>+VLOOKUP(A:A,APUS!A:D,4,FALSE)</f>
        <v>UN</v>
      </c>
      <c r="F14" s="151">
        <f>VLOOKUP(A:A,APUS!A:H,8,0)</f>
        <v>1.484</v>
      </c>
    </row>
    <row r="15" spans="1:6 16364:16369" ht="47.25" customHeight="1" outlineLevel="1" x14ac:dyDescent="0.25">
      <c r="A15" s="159" t="s">
        <v>1322</v>
      </c>
      <c r="B15" s="148">
        <v>2</v>
      </c>
      <c r="C15" s="148">
        <v>1.06</v>
      </c>
      <c r="D15" s="149" t="str">
        <f>+VLOOKUP(A:A,APUS!A:C,3,FALSE)</f>
        <v xml:space="preserve">DESMONTE DE LAVAPLATOS EN ACERO INOXIDABLE SENCILLO </v>
      </c>
      <c r="E15" s="150" t="str">
        <f>+VLOOKUP(A:A,APUS!A:D,4,FALSE)</f>
        <v>UN</v>
      </c>
      <c r="F15" s="151">
        <f>VLOOKUP(A:A,APUS!A:H,8,0)</f>
        <v>1.3580000000000001</v>
      </c>
    </row>
    <row r="16" spans="1:6 16364:16369" s="164" customFormat="1" ht="47.25" customHeight="1" outlineLevel="1" x14ac:dyDescent="0.25">
      <c r="A16" s="159" t="s">
        <v>1323</v>
      </c>
      <c r="B16" s="148">
        <v>2</v>
      </c>
      <c r="C16" s="148">
        <v>1.07</v>
      </c>
      <c r="D16" s="149" t="str">
        <f>+VLOOKUP(A:A,APUS!A:C,3,FALSE)</f>
        <v xml:space="preserve">DESMONTE DE LAVAPLATOS EN ACERO INOXIDABLE DOBLE </v>
      </c>
      <c r="E16" s="150" t="str">
        <f>+VLOOKUP(A:A,APUS!A:D,4,FALSE)</f>
        <v>UN</v>
      </c>
      <c r="F16" s="151">
        <f>VLOOKUP(A:A,APUS!A:H,8,0)</f>
        <v>1.359</v>
      </c>
    </row>
    <row r="17" spans="1:6" ht="47.25" customHeight="1" outlineLevel="1" x14ac:dyDescent="0.25">
      <c r="A17" s="159" t="s">
        <v>1324</v>
      </c>
      <c r="B17" s="148">
        <v>2</v>
      </c>
      <c r="C17" s="148">
        <v>1.08</v>
      </c>
      <c r="D17" s="149" t="str">
        <f>+VLOOKUP(A:A,APUS!A:C,3,FALSE)</f>
        <v>DESMONTE TEJA DE BARRO MAS ESTRUCTURA PORTANTE, INCLUYE RETIRO ESCOMBROS (CUBIERTAS ANTIGUAS)</v>
      </c>
      <c r="E17" s="150" t="str">
        <f>+VLOOKUP(A:A,APUS!A:D,4,FALSE)</f>
        <v>M2</v>
      </c>
      <c r="F17" s="151">
        <f>VLOOKUP(A:A,APUS!A:H,8,0)</f>
        <v>0.79099999999999993</v>
      </c>
    </row>
    <row r="18" spans="1:6" ht="47.25" customHeight="1" outlineLevel="1" x14ac:dyDescent="0.25">
      <c r="A18" s="159" t="s">
        <v>1325</v>
      </c>
      <c r="B18" s="148">
        <v>2</v>
      </c>
      <c r="C18" s="148">
        <v>1.0900000000000001</v>
      </c>
      <c r="D18" s="149" t="str">
        <f>+VLOOKUP(A:A,APUS!A:C,3,FALSE)</f>
        <v>DESMONTE Y LAVADA DE TEJA DE BARRO</v>
      </c>
      <c r="E18" s="150" t="str">
        <f>+VLOOKUP(A:A,APUS!A:D,4,FALSE)</f>
        <v>M2</v>
      </c>
      <c r="F18" s="151">
        <f>VLOOKUP(A:A,APUS!A:H,8,0)</f>
        <v>1.0955250000000001</v>
      </c>
    </row>
    <row r="19" spans="1:6" ht="47.25" customHeight="1" outlineLevel="1" x14ac:dyDescent="0.25">
      <c r="A19" s="159" t="s">
        <v>1326</v>
      </c>
      <c r="B19" s="148">
        <v>2</v>
      </c>
      <c r="C19" s="148">
        <v>1.1000000000000001</v>
      </c>
      <c r="D19" s="149" t="str">
        <f>+VLOOKUP(A:A,APUS!A:C,3,FALSE)</f>
        <v xml:space="preserve">DESMONTE TEJA TERMO ACÚSTICA (INCLUYE RETIRO) </v>
      </c>
      <c r="E19" s="150" t="str">
        <f>+VLOOKUP(A:A,APUS!A:D,4,FALSE)</f>
        <v>M2</v>
      </c>
      <c r="F19" s="151">
        <f>VLOOKUP(A:A,APUS!A:H,8,0)</f>
        <v>0.48099999999999998</v>
      </c>
    </row>
    <row r="20" spans="1:6" ht="47.25" customHeight="1" outlineLevel="1" x14ac:dyDescent="0.25">
      <c r="A20" s="159" t="s">
        <v>1327</v>
      </c>
      <c r="B20" s="148">
        <v>2</v>
      </c>
      <c r="C20" s="148">
        <v>1.1100000000000001</v>
      </c>
      <c r="D20" s="149" t="str">
        <f>+VLOOKUP(A:A,APUS!A:C,3,FALSE)</f>
        <v xml:space="preserve">DESMONTE TEJA DE ZINC (INCLUYE EXTRUCTURA PORTANTE Y RETIRO) </v>
      </c>
      <c r="E20" s="150" t="str">
        <f>+VLOOKUP(A:A,APUS!A:D,4,FALSE)</f>
        <v>M2</v>
      </c>
      <c r="F20" s="151">
        <f>VLOOKUP(A:A,APUS!A:H,8,0)</f>
        <v>0.48099999999999998</v>
      </c>
    </row>
    <row r="21" spans="1:6" ht="47.25" customHeight="1" outlineLevel="1" x14ac:dyDescent="0.25">
      <c r="A21" s="159" t="s">
        <v>1328</v>
      </c>
      <c r="B21" s="148">
        <v>2</v>
      </c>
      <c r="C21" s="148">
        <v>1.1200000000000001</v>
      </c>
      <c r="D21" s="149" t="str">
        <f>+VLOOKUP(A:A,APUS!A:C,3,FALSE)</f>
        <v>DESMONTE TEJA ASBESTO CEMENTO (INCLUYE RETIRO)</v>
      </c>
      <c r="E21" s="150" t="str">
        <f>+VLOOKUP(A:A,APUS!A:D,4,FALSE)</f>
        <v>M2</v>
      </c>
      <c r="F21" s="151">
        <f>VLOOKUP(A:A,APUS!A:H,8,0)</f>
        <v>0.503</v>
      </c>
    </row>
    <row r="22" spans="1:6" ht="47.25" customHeight="1" outlineLevel="1" x14ac:dyDescent="0.25">
      <c r="A22" s="159" t="s">
        <v>1329</v>
      </c>
      <c r="B22" s="148">
        <v>2</v>
      </c>
      <c r="C22" s="148">
        <v>1.1299999999999999</v>
      </c>
      <c r="D22" s="149" t="str">
        <f>+VLOOKUP(A:A,APUS!A:C,3,FALSE)</f>
        <v>DESMONTE DE CIELO RASO EN CUALQUIER MATERIAL Y ESTRUCTURA  (INCLUYE CARGUE Y RETIRO)</v>
      </c>
      <c r="E22" s="150" t="str">
        <f>+VLOOKUP(A:A,APUS!A:D,4,FALSE)</f>
        <v>M2</v>
      </c>
      <c r="F22" s="151">
        <f>VLOOKUP(A:A,APUS!A:H,8,0)</f>
        <v>0.28500000000000003</v>
      </c>
    </row>
    <row r="23" spans="1:6" ht="47.25" customHeight="1" outlineLevel="1" x14ac:dyDescent="0.25">
      <c r="A23" s="159" t="s">
        <v>1330</v>
      </c>
      <c r="B23" s="148">
        <v>2</v>
      </c>
      <c r="C23" s="148">
        <v>1.1399999999999999</v>
      </c>
      <c r="D23" s="149" t="str">
        <f>+VLOOKUP(A:A,APUS!A:C,3,FALSE)</f>
        <v>DESMONTE DE ESTRUCTURA PORTANTE PRINCIPAL (INTEGRAL) DE CUBIERTA EN MADERA (INCLUYE RETIRO)</v>
      </c>
      <c r="E23" s="150" t="str">
        <f>+VLOOKUP(A:A,APUS!A:D,4,FALSE)</f>
        <v>M2</v>
      </c>
      <c r="F23" s="151">
        <f>VLOOKUP(A:A,APUS!A:H,8,0)</f>
        <v>0.69300000000000006</v>
      </c>
    </row>
    <row r="24" spans="1:6" ht="47.25" customHeight="1" outlineLevel="1" x14ac:dyDescent="0.25">
      <c r="A24" s="159" t="s">
        <v>1331</v>
      </c>
      <c r="B24" s="148">
        <v>2</v>
      </c>
      <c r="C24" s="148">
        <v>1.1499999999999999</v>
      </c>
      <c r="D24" s="149" t="str">
        <f>+VLOOKUP(A:A,APUS!A:C,3,FALSE)</f>
        <v>DESMONTE ESTRUCTURA SECUNDARIA (SISTEMA DE CORREAS) DE CUBIERTA EN MADERA (INCLUYE RETIRO)</v>
      </c>
      <c r="E24" s="150" t="str">
        <f>+VLOOKUP(A:A,APUS!A:D,4,FALSE)</f>
        <v>M2</v>
      </c>
      <c r="F24" s="151">
        <f>VLOOKUP(A:A,APUS!A:H,8,0)</f>
        <v>0.53500000000000003</v>
      </c>
    </row>
    <row r="25" spans="1:6" ht="47.25" customHeight="1" outlineLevel="1" x14ac:dyDescent="0.25">
      <c r="A25" s="159" t="s">
        <v>1332</v>
      </c>
      <c r="B25" s="148">
        <v>2</v>
      </c>
      <c r="C25" s="148">
        <v>1.1599999999999999</v>
      </c>
      <c r="D25" s="149" t="str">
        <f>+VLOOKUP(A:A,APUS!A:C,3,FALSE)</f>
        <v>DESMONTE ESTRUCTURA PORTANTE DE CUBIERTA  METÁLICA (INCLUYE RETIRO)</v>
      </c>
      <c r="E25" s="150" t="str">
        <f>+VLOOKUP(A:A,APUS!A:D,4,FALSE)</f>
        <v>M2</v>
      </c>
      <c r="F25" s="151">
        <f>VLOOKUP(A:A,APUS!A:H,8,0)</f>
        <v>0.48499999999999999</v>
      </c>
    </row>
    <row r="26" spans="1:6" ht="47.25" customHeight="1" outlineLevel="1" x14ac:dyDescent="0.25">
      <c r="A26" s="159" t="s">
        <v>1333</v>
      </c>
      <c r="B26" s="148">
        <v>2</v>
      </c>
      <c r="C26" s="148">
        <v>1.17</v>
      </c>
      <c r="D26" s="149" t="str">
        <f>+VLOOKUP(A:A,APUS!A:C,3,FALSE)</f>
        <v>DESMONTE CANAL A. LL. Y/O BAJANTE DE A.LL. (INCLUYE RETIRO)</v>
      </c>
      <c r="E26" s="150" t="str">
        <f>+VLOOKUP(A:A,APUS!A:D,4,FALSE)</f>
        <v>M</v>
      </c>
      <c r="F26" s="151">
        <f>VLOOKUP(A:A,APUS!A:H,8,0)</f>
        <v>0.33169999999999999</v>
      </c>
    </row>
    <row r="27" spans="1:6" ht="47.25" customHeight="1" outlineLevel="1" x14ac:dyDescent="0.25">
      <c r="A27" s="159" t="s">
        <v>1334</v>
      </c>
      <c r="B27" s="148">
        <v>2</v>
      </c>
      <c r="C27" s="148">
        <v>1.18</v>
      </c>
      <c r="D27" s="149" t="str">
        <f>+VLOOKUP(A:A,APUS!A:C,3,FALSE)</f>
        <v>DESMONTE Y RETIRO PISOS MADERA LISTÓN MACHIHEMBRADO</v>
      </c>
      <c r="E27" s="150" t="str">
        <f>+VLOOKUP(A:A,APUS!A:D,4,FALSE)</f>
        <v>M2</v>
      </c>
      <c r="F27" s="151">
        <f>VLOOKUP(A:A,APUS!A:H,8,0)</f>
        <v>0.35499999999999998</v>
      </c>
    </row>
    <row r="28" spans="1:6" ht="47.25" customHeight="1" outlineLevel="1" x14ac:dyDescent="0.25">
      <c r="A28" s="159" t="s">
        <v>1335</v>
      </c>
      <c r="B28" s="148">
        <v>2</v>
      </c>
      <c r="C28" s="148">
        <v>1.19</v>
      </c>
      <c r="D28" s="149" t="str">
        <f>+VLOOKUP(A:A,APUS!A:C,3,FALSE)</f>
        <v>DESMONTE DE ENTREPISOS EN MADERA (INCLUYE RETIRO)</v>
      </c>
      <c r="E28" s="150" t="str">
        <f>+VLOOKUP(A:A,APUS!A:D,4,FALSE)</f>
        <v>M2</v>
      </c>
      <c r="F28" s="151">
        <f>VLOOKUP(A:A,APUS!A:H,8,0)</f>
        <v>0.79300000000000004</v>
      </c>
    </row>
    <row r="29" spans="1:6" ht="47.25" customHeight="1" outlineLevel="1" x14ac:dyDescent="0.25">
      <c r="A29" s="159" t="s">
        <v>1339</v>
      </c>
      <c r="B29" s="148">
        <v>2</v>
      </c>
      <c r="C29" s="148">
        <v>1.2</v>
      </c>
      <c r="D29" s="149" t="str">
        <f>+VLOOKUP(A:A,APUS!A:C,3,FALSE)</f>
        <v>DESMONTE TUBERÍAS PVCS Y PVCP (INCLUYE RETIRO)</v>
      </c>
      <c r="E29" s="150" t="str">
        <f>+VLOOKUP(A:A,APUS!A:D,4,FALSE)</f>
        <v>M</v>
      </c>
      <c r="F29" s="151">
        <f>VLOOKUP(A:A,APUS!A:H,8,0)</f>
        <v>0.38573333333333332</v>
      </c>
    </row>
    <row r="30" spans="1:6" ht="47.25" customHeight="1" outlineLevel="1" x14ac:dyDescent="0.25">
      <c r="A30" s="159" t="s">
        <v>1365</v>
      </c>
      <c r="B30" s="148">
        <v>2</v>
      </c>
      <c r="C30" s="148">
        <v>1.21</v>
      </c>
      <c r="D30" s="149" t="str">
        <f>+VLOOKUP(A:A,APUS!A:C,3,FALSE)</f>
        <v>DESMONTE LAVADERO (INCLUYE RETIRO)</v>
      </c>
      <c r="E30" s="150" t="str">
        <f>+VLOOKUP(A:A,APUS!A:D,4,FALSE)</f>
        <v>UN</v>
      </c>
      <c r="F30" s="151">
        <f>VLOOKUP(A:A,APUS!A:H,8,0)</f>
        <v>0.93599999999999994</v>
      </c>
    </row>
    <row r="31" spans="1:6" ht="47.25" customHeight="1" outlineLevel="1" x14ac:dyDescent="0.25">
      <c r="A31" s="159" t="s">
        <v>1368</v>
      </c>
      <c r="B31" s="148">
        <v>2</v>
      </c>
      <c r="C31" s="148">
        <v>1.22</v>
      </c>
      <c r="D31" s="149" t="str">
        <f>+VLOOKUP(A:A,APUS!A:C,3,FALSE)</f>
        <v>DESMONTAR Y ALMACENAR PISOS EN TABLÓN DE GRES (ALMACENAMIENTO EN SITIO)</v>
      </c>
      <c r="E31" s="150" t="str">
        <f>+VLOOKUP(A:A,APUS!A:D,4,FALSE)</f>
        <v>M2</v>
      </c>
      <c r="F31" s="151">
        <f>VLOOKUP(A:A,APUS!A:H,8,0)</f>
        <v>0.55000000000000004</v>
      </c>
    </row>
    <row r="32" spans="1:6" ht="47.25" customHeight="1" outlineLevel="1" x14ac:dyDescent="0.25">
      <c r="A32" s="159" t="s">
        <v>1369</v>
      </c>
      <c r="B32" s="148">
        <v>2</v>
      </c>
      <c r="C32" s="148">
        <v>1.23</v>
      </c>
      <c r="D32" s="149" t="str">
        <f>+VLOOKUP(A:A,APUS!A:C,3,FALSE)</f>
        <v>DESMONTAR Y ALMACENAR PISOS EN PIEDRA (ALMACENAMIENTO EN SITIO)</v>
      </c>
      <c r="E32" s="150" t="str">
        <f>+VLOOKUP(A:A,APUS!A:D,4,FALSE)</f>
        <v>M2</v>
      </c>
      <c r="F32" s="151">
        <f>VLOOKUP(A:A,APUS!A:H,8,0)</f>
        <v>0.6</v>
      </c>
    </row>
    <row r="33" spans="1:6" ht="47.25" customHeight="1" outlineLevel="1" x14ac:dyDescent="0.25">
      <c r="A33" s="159" t="s">
        <v>2087</v>
      </c>
      <c r="B33" s="148">
        <v>2</v>
      </c>
      <c r="C33" s="148">
        <v>1.24</v>
      </c>
      <c r="D33" s="149" t="str">
        <f>+VLOOKUP(A:A,APUS!A:C,3,FALSE)</f>
        <v>MOVIMIENTO DE ENSERES, RETIRO Y REINSTALACIÓN, DESMONTES Y MONTAJE DE MUEBLES</v>
      </c>
      <c r="E33" s="150" t="str">
        <f>+VLOOKUP(A:A,APUS!A:D,4,FALSE)</f>
        <v>UN</v>
      </c>
      <c r="F33" s="151">
        <f>VLOOKUP(A:A,APUS!A:H,8,0)</f>
        <v>1</v>
      </c>
    </row>
    <row r="34" spans="1:6" ht="47.25" customHeight="1" outlineLevel="1" x14ac:dyDescent="0.25">
      <c r="A34" s="159" t="s">
        <v>2006</v>
      </c>
      <c r="B34" s="148">
        <v>2</v>
      </c>
      <c r="C34" s="148">
        <v>1.25</v>
      </c>
      <c r="D34" s="149" t="str">
        <f>+VLOOKUP(A:A,APUS!A:C,3,FALSE)</f>
        <v>DESMONTE CARGUE Y RETIRO DE CIELO RASO EN CUALQUIER MATERIAL Y ESTRUCTURA.</v>
      </c>
      <c r="E34" s="150" t="str">
        <f>+VLOOKUP(A:A,APUS!A:D,4,FALSE)</f>
        <v>M2</v>
      </c>
      <c r="F34" s="151">
        <f>VLOOKUP(A:A,APUS!A:H,8,0)</f>
        <v>0.28500000000000003</v>
      </c>
    </row>
    <row r="35" spans="1:6" ht="47.25" customHeight="1" outlineLevel="1" x14ac:dyDescent="0.25">
      <c r="A35" s="165" t="s">
        <v>2522</v>
      </c>
      <c r="B35" s="166">
        <v>2</v>
      </c>
      <c r="C35" s="166">
        <v>1.26</v>
      </c>
      <c r="D35" s="149" t="str">
        <f>+VLOOKUP(A:A,APUS!A:C,3,FALSE)</f>
        <v>DESMONTE Y RETIRO DE MURO EN DRYWALL, INCLUYE TRASIEGO, RETIRO DE SOBRANTES Y LA RECUPERACION DE LOS MATERIALES APROVECHABLES.</v>
      </c>
      <c r="E35" s="150" t="str">
        <f>+VLOOKUP(A:A,APUS!A:D,4,FALSE)</f>
        <v>M2</v>
      </c>
      <c r="F35" s="151">
        <f>VLOOKUP(A:A,APUS!A:H,8,0)</f>
        <v>3</v>
      </c>
    </row>
    <row r="36" spans="1:6" ht="47.25" customHeight="1" outlineLevel="1" x14ac:dyDescent="0.25">
      <c r="A36" s="159"/>
      <c r="B36" s="160">
        <v>2</v>
      </c>
      <c r="C36" s="160">
        <v>2</v>
      </c>
      <c r="D36" s="161" t="s">
        <v>2263</v>
      </c>
      <c r="E36" s="150"/>
      <c r="F36" s="151"/>
    </row>
    <row r="37" spans="1:6" ht="47.25" customHeight="1" outlineLevel="1" x14ac:dyDescent="0.25">
      <c r="A37" s="159" t="s">
        <v>1336</v>
      </c>
      <c r="B37" s="148">
        <v>2</v>
      </c>
      <c r="C37" s="148">
        <v>2.0099999999999998</v>
      </c>
      <c r="D37" s="149" t="str">
        <f>+VLOOKUP(A:A,APUS!A:C,3,FALSE)</f>
        <v>DEMOLICIÓN CAJA DE INSPECCIÓN DE 0.60 M X 0.60 M HASTA 1.00 M (INCLUYE RETIRO)</v>
      </c>
      <c r="E37" s="150" t="str">
        <f>+VLOOKUP(A:A,APUS!A:D,4,FALSE)</f>
        <v>UN</v>
      </c>
      <c r="F37" s="151">
        <f>VLOOKUP(A:A,APUS!A:H,8,0)</f>
        <v>1.9984</v>
      </c>
    </row>
    <row r="38" spans="1:6" ht="47.25" customHeight="1" outlineLevel="1" x14ac:dyDescent="0.25">
      <c r="A38" s="159" t="s">
        <v>1337</v>
      </c>
      <c r="B38" s="148">
        <v>2</v>
      </c>
      <c r="C38" s="148">
        <v>2.02</v>
      </c>
      <c r="D38" s="149" t="str">
        <f>+VLOOKUP(A:A,APUS!A:C,3,FALSE)</f>
        <v>DEMOLICIÓN CAJA DE INSPECCIÓN DE 0.80 M X 0.80 M  HASTA 1.00 M (INCLUYE RETIRO)</v>
      </c>
      <c r="E38" s="150" t="str">
        <f>+VLOOKUP(A:A,APUS!A:D,4,FALSE)</f>
        <v>UN</v>
      </c>
      <c r="F38" s="151">
        <f>VLOOKUP(A:A,APUS!A:H,8,0)</f>
        <v>2.0768</v>
      </c>
    </row>
    <row r="39" spans="1:6" ht="47.25" customHeight="1" outlineLevel="1" x14ac:dyDescent="0.25">
      <c r="A39" s="159" t="s">
        <v>1338</v>
      </c>
      <c r="B39" s="148">
        <v>2</v>
      </c>
      <c r="C39" s="148">
        <v>2.0299999999999998</v>
      </c>
      <c r="D39" s="149" t="str">
        <f>+VLOOKUP(A:A,APUS!A:C,3,FALSE)</f>
        <v>DEMOLICIÓN CAJA DE INSPECCIÓN DE 1.00 M  X 1.00 M   HASTA  1.00 M DE ALTURA  (INCLUYE RETIRO)</v>
      </c>
      <c r="E39" s="150" t="str">
        <f>+VLOOKUP(A:A,APUS!A:D,4,FALSE)</f>
        <v>UN</v>
      </c>
      <c r="F39" s="151">
        <f>VLOOKUP(A:A,APUS!A:H,8,0)</f>
        <v>2.2284000000000002</v>
      </c>
    </row>
    <row r="40" spans="1:6" ht="47.25" customHeight="1" outlineLevel="1" x14ac:dyDescent="0.25">
      <c r="A40" s="159" t="s">
        <v>1340</v>
      </c>
      <c r="B40" s="148">
        <v>2</v>
      </c>
      <c r="C40" s="148">
        <v>2.04</v>
      </c>
      <c r="D40" s="149" t="str">
        <f>+VLOOKUP(A:A,APUS!A:C,3,FALSE)</f>
        <v>DEMOLICIÓN BALDOSA DE PISO HASTA E= 0.02 M, INCLUYE GUARDAESCOBA (INCLUYE RETIRO)</v>
      </c>
      <c r="E40" s="150" t="str">
        <f>+VLOOKUP(A:A,APUS!A:D,4,FALSE)</f>
        <v>M2</v>
      </c>
      <c r="F40" s="151">
        <f>VLOOKUP(A:A,APUS!A:H,8,0)</f>
        <v>0.8032999999999999</v>
      </c>
    </row>
    <row r="41" spans="1:6" ht="47.25" customHeight="1" outlineLevel="1" x14ac:dyDescent="0.25">
      <c r="A41" s="159" t="s">
        <v>1341</v>
      </c>
      <c r="B41" s="148">
        <v>2</v>
      </c>
      <c r="C41" s="148">
        <v>2.0499999999999998</v>
      </c>
      <c r="D41" s="149" t="str">
        <f>+VLOOKUP(A:A,APUS!A:C,3,FALSE)</f>
        <v>DEMOLICIÓN BALDOSA DE PISO HASTA E=0.04 M, INCLUYE GUARDAESCOBA (INCLUYE RETIRO)</v>
      </c>
      <c r="E41" s="150" t="str">
        <f>+VLOOKUP(A:A,APUS!A:D,4,FALSE)</f>
        <v>M2</v>
      </c>
      <c r="F41" s="151">
        <f>VLOOKUP(A:A,APUS!A:H,8,0)</f>
        <v>1.0066999999999999</v>
      </c>
    </row>
    <row r="42" spans="1:6" ht="47.25" customHeight="1" outlineLevel="1" x14ac:dyDescent="0.25">
      <c r="A42" s="159" t="s">
        <v>1342</v>
      </c>
      <c r="B42" s="148">
        <v>2</v>
      </c>
      <c r="C42" s="148">
        <v>2.06</v>
      </c>
      <c r="D42" s="149" t="str">
        <f>+VLOOKUP(A:A,APUS!A:C,3,FALSE)</f>
        <v>DEMOLICIÓN ENCHAPE DE MURO (INCLUYE RETIRO)</v>
      </c>
      <c r="E42" s="150" t="str">
        <f>+VLOOKUP(A:A,APUS!A:D,4,FALSE)</f>
        <v>M2</v>
      </c>
      <c r="F42" s="151">
        <f>VLOOKUP(A:A,APUS!A:H,8,0)</f>
        <v>0.75329999999999997</v>
      </c>
    </row>
    <row r="43" spans="1:6" ht="47.25" customHeight="1" outlineLevel="1" x14ac:dyDescent="0.25">
      <c r="A43" s="165" t="s">
        <v>1343</v>
      </c>
      <c r="B43" s="166">
        <v>2</v>
      </c>
      <c r="C43" s="166">
        <v>2.0699999999999998</v>
      </c>
      <c r="D43" s="149" t="str">
        <f>+VLOOKUP(A:A,APUS!A:C,3,FALSE)</f>
        <v>DEMOLICIÓN PAÑETE  (INCLUYE RETIRO)</v>
      </c>
      <c r="E43" s="150" t="str">
        <f>+VLOOKUP(A:A,APUS!A:D,4,FALSE)</f>
        <v>M2</v>
      </c>
      <c r="F43" s="151">
        <f>VLOOKUP(A:A,APUS!A:H,8,0)</f>
        <v>1.2049999999999998</v>
      </c>
    </row>
    <row r="44" spans="1:6" ht="47.25" customHeight="1" outlineLevel="1" x14ac:dyDescent="0.25">
      <c r="A44" s="165" t="s">
        <v>1344</v>
      </c>
      <c r="B44" s="166">
        <v>2</v>
      </c>
      <c r="C44" s="166">
        <v>2.08</v>
      </c>
      <c r="D44" s="149" t="str">
        <f>+VLOOKUP(A:A,APUS!A:C,3,FALSE)</f>
        <v>DEMOLICIÓN CONCRETO CICLÓPEO (INCLUYE RETIRO)</v>
      </c>
      <c r="E44" s="150" t="str">
        <f>+VLOOKUP(A:A,APUS!A:D,4,FALSE)</f>
        <v>M3</v>
      </c>
      <c r="F44" s="151">
        <f>VLOOKUP(A:A,APUS!A:H,8,0)</f>
        <v>6.6665999999999999</v>
      </c>
    </row>
    <row r="45" spans="1:6" ht="47.25" customHeight="1" outlineLevel="1" x14ac:dyDescent="0.25">
      <c r="A45" s="165" t="s">
        <v>1345</v>
      </c>
      <c r="B45" s="166">
        <v>2</v>
      </c>
      <c r="C45" s="166">
        <v>2.09</v>
      </c>
      <c r="D45" s="149" t="str">
        <f>+VLOOKUP(A:A,APUS!A:C,3,FALSE)</f>
        <v>DEMOLICIÓN MUROS EN MAMPOSTERÍA LADRILLO TOLETE DE E= 0.12 M  A 0.15 M (INCLUYE RETIRO)</v>
      </c>
      <c r="E45" s="150" t="str">
        <f>+VLOOKUP(A:A,APUS!A:D,4,FALSE)</f>
        <v>M2</v>
      </c>
      <c r="F45" s="151">
        <f>VLOOKUP(A:A,APUS!A:H,8,0)</f>
        <v>1.625</v>
      </c>
    </row>
    <row r="46" spans="1:6" ht="47.25" customHeight="1" outlineLevel="1" x14ac:dyDescent="0.25">
      <c r="A46" s="165" t="s">
        <v>1346</v>
      </c>
      <c r="B46" s="166">
        <v>2</v>
      </c>
      <c r="C46" s="435">
        <v>2.1</v>
      </c>
      <c r="D46" s="149" t="str">
        <f>+VLOOKUP(A:A,APUS!A:C,3,FALSE)</f>
        <v xml:space="preserve">DEMOLICIÓN MUROS DE E= 0.12 M A 0.15 M EN MAMPOSTERÍA EN BLOQUE (INCLUYE RETIRO) </v>
      </c>
      <c r="E46" s="150" t="str">
        <f>+VLOOKUP(A:A,APUS!A:D,4,FALSE)</f>
        <v>M2</v>
      </c>
      <c r="F46" s="151">
        <f>VLOOKUP(A:A,APUS!A:H,8,0)</f>
        <v>1.415</v>
      </c>
    </row>
    <row r="47" spans="1:6" ht="47.25" customHeight="1" outlineLevel="1" x14ac:dyDescent="0.25">
      <c r="A47" s="165" t="s">
        <v>1347</v>
      </c>
      <c r="B47" s="166">
        <v>2</v>
      </c>
      <c r="C47" s="166">
        <v>2.11</v>
      </c>
      <c r="D47" s="149" t="str">
        <f>+VLOOKUP(A:A,APUS!A:C,3,FALSE)</f>
        <v>DEMOLICIÓN MUROS DE E=0.20 M EN MAMPOSTERÍA EN BLOQUE (INCLUYE RETIRO)</v>
      </c>
      <c r="E47" s="150" t="str">
        <f>+VLOOKUP(A:A,APUS!A:D,4,FALSE)</f>
        <v>M2</v>
      </c>
      <c r="F47" s="151">
        <f>VLOOKUP(A:A,APUS!A:H,8,0)</f>
        <v>3.4329999999999998</v>
      </c>
    </row>
    <row r="48" spans="1:6" ht="47.25" customHeight="1" outlineLevel="1" x14ac:dyDescent="0.25">
      <c r="A48" s="165" t="s">
        <v>1348</v>
      </c>
      <c r="B48" s="166">
        <v>2</v>
      </c>
      <c r="C48" s="166">
        <v>2.12</v>
      </c>
      <c r="D48" s="149" t="str">
        <f>+VLOOKUP(A:A,APUS!A:C,3,FALSE)</f>
        <v>DEMOLICIÓN MUROS DE E=0.20 M EN MAMPOSTERÍA EN LADRILLO TOLETE (INCLUYE RETIRO)</v>
      </c>
      <c r="E48" s="150" t="str">
        <f>+VLOOKUP(A:A,APUS!A:D,4,FALSE)</f>
        <v>M2</v>
      </c>
      <c r="F48" s="151">
        <f>VLOOKUP(A:A,APUS!A:H,8,0)</f>
        <v>4.4530000000000003</v>
      </c>
    </row>
    <row r="49" spans="1:6" ht="47.25" customHeight="1" outlineLevel="1" x14ac:dyDescent="0.25">
      <c r="A49" s="165" t="s">
        <v>1349</v>
      </c>
      <c r="B49" s="166">
        <v>2</v>
      </c>
      <c r="C49" s="166">
        <v>2.13</v>
      </c>
      <c r="D49" s="149" t="str">
        <f>+VLOOKUP(A:A,APUS!A:C,3,FALSE)</f>
        <v>DEMOLICIÓN MUROS E=0.25 M EN MAMPOSTERÍA EN BLOQUE (INCLUYE RETIRO)</v>
      </c>
      <c r="E49" s="150" t="str">
        <f>+VLOOKUP(A:A,APUS!A:D,4,FALSE)</f>
        <v>M2</v>
      </c>
      <c r="F49" s="151">
        <f>VLOOKUP(A:A,APUS!A:H,8,0)</f>
        <v>3.4619999999999997</v>
      </c>
    </row>
    <row r="50" spans="1:6" ht="47.25" customHeight="1" outlineLevel="1" x14ac:dyDescent="0.25">
      <c r="A50" s="165" t="s">
        <v>1350</v>
      </c>
      <c r="B50" s="166">
        <v>2</v>
      </c>
      <c r="C50" s="166">
        <v>2.14</v>
      </c>
      <c r="D50" s="149" t="str">
        <f>+VLOOKUP(A:A,APUS!A:C,3,FALSE)</f>
        <v>DEMOLICIÓN MUROS E=0.25 M EN MAMPOSTERÍA EN LADRILLO TOLETE (INCLUYE RETIRO)</v>
      </c>
      <c r="E50" s="150" t="str">
        <f>+VLOOKUP(A:A,APUS!A:D,4,FALSE)</f>
        <v>M2</v>
      </c>
      <c r="F50" s="151">
        <f>VLOOKUP(A:A,APUS!A:H,8,0)</f>
        <v>4.4820000000000002</v>
      </c>
    </row>
    <row r="51" spans="1:6" ht="47.25" customHeight="1" outlineLevel="1" x14ac:dyDescent="0.25">
      <c r="A51" s="165" t="s">
        <v>1351</v>
      </c>
      <c r="B51" s="166">
        <v>2</v>
      </c>
      <c r="C51" s="166">
        <v>2.15</v>
      </c>
      <c r="D51" s="149" t="str">
        <f>+VLOOKUP(A:A,APUS!A:C,3,FALSE)</f>
        <v>DEMOLICIÓN MUROS E=0.30 M EN MAMPOSTERÍA EN BLOQUE (INCLUYE RETIRO)</v>
      </c>
      <c r="E51" s="150" t="str">
        <f>+VLOOKUP(A:A,APUS!A:D,4,FALSE)</f>
        <v>M2</v>
      </c>
      <c r="F51" s="151">
        <f>VLOOKUP(A:A,APUS!A:H,8,0)</f>
        <v>3.472</v>
      </c>
    </row>
    <row r="52" spans="1:6" ht="47.25" customHeight="1" outlineLevel="1" x14ac:dyDescent="0.25">
      <c r="A52" s="165" t="s">
        <v>1352</v>
      </c>
      <c r="B52" s="166">
        <v>2</v>
      </c>
      <c r="C52" s="166">
        <v>2.16</v>
      </c>
      <c r="D52" s="149" t="str">
        <f>+VLOOKUP(A:A,APUS!A:C,3,FALSE)</f>
        <v>DEMOLICIÓN MUROS E=0.30 M EN MAMPOSTERÍA EN LADRILLO TOLETE (INCLUYE RETIRO)</v>
      </c>
      <c r="E52" s="150" t="str">
        <f>+VLOOKUP(A:A,APUS!A:D,4,FALSE)</f>
        <v>M2</v>
      </c>
      <c r="F52" s="151">
        <f>VLOOKUP(A:A,APUS!A:H,8,0)</f>
        <v>4.492</v>
      </c>
    </row>
    <row r="53" spans="1:6" ht="47.25" customHeight="1" outlineLevel="1" x14ac:dyDescent="0.25">
      <c r="A53" s="165" t="s">
        <v>1353</v>
      </c>
      <c r="B53" s="166">
        <v>2</v>
      </c>
      <c r="C53" s="166">
        <v>2.17</v>
      </c>
      <c r="D53" s="149" t="str">
        <f>+VLOOKUP(A:A,APUS!A:C,3,FALSE)</f>
        <v>DEMOLICIÓN MUROS E=0.35 M EN MAMPOSTERÍA EN BLOQUE (INCLUYE RETIRO)</v>
      </c>
      <c r="E53" s="150" t="str">
        <f>+VLOOKUP(A:A,APUS!A:D,4,FALSE)</f>
        <v>M2</v>
      </c>
      <c r="F53" s="151">
        <f>VLOOKUP(A:A,APUS!A:H,8,0)</f>
        <v>3.496</v>
      </c>
    </row>
    <row r="54" spans="1:6" ht="47.25" customHeight="1" outlineLevel="1" x14ac:dyDescent="0.25">
      <c r="A54" s="165" t="s">
        <v>1354</v>
      </c>
      <c r="B54" s="166">
        <v>2</v>
      </c>
      <c r="C54" s="166">
        <v>2.1800000000000002</v>
      </c>
      <c r="D54" s="149" t="str">
        <f>+VLOOKUP(A:A,APUS!A:C,3,FALSE)</f>
        <v>DEMOLICIÓN MUROS EN MAMPOSTERÍA LADRILLO TOLETE E= 0.35 M (INCLUYE RETIRO)</v>
      </c>
      <c r="E54" s="150" t="str">
        <f>+VLOOKUP(A:A,APUS!A:D,4,FALSE)</f>
        <v>M2</v>
      </c>
      <c r="F54" s="151">
        <f>VLOOKUP(A:A,APUS!A:H,8,0)</f>
        <v>4.5179999999999998</v>
      </c>
    </row>
    <row r="55" spans="1:6" ht="47.25" customHeight="1" outlineLevel="1" x14ac:dyDescent="0.25">
      <c r="A55" s="165" t="s">
        <v>1355</v>
      </c>
      <c r="B55" s="166">
        <v>2</v>
      </c>
      <c r="C55" s="166">
        <v>2.19</v>
      </c>
      <c r="D55" s="149" t="str">
        <f>+VLOOKUP(A:A,APUS!A:C,3,FALSE)</f>
        <v>DEMOLICIÓN PAÑETE CIELO RASO BAJO ESTERILLA DE GUADUA, (INCLUYE EL MORTERO, ENTRAMADO Y ESTERILLA. RETIRO MATERIAL SOBRANTE)</v>
      </c>
      <c r="E55" s="150" t="str">
        <f>+VLOOKUP(A:A,APUS!A:D,4,FALSE)</f>
        <v>M2</v>
      </c>
      <c r="F55" s="151">
        <f>VLOOKUP(A:A,APUS!A:H,8,0)</f>
        <v>0.38500000000000001</v>
      </c>
    </row>
    <row r="56" spans="1:6" ht="47.25" customHeight="1" outlineLevel="1" x14ac:dyDescent="0.25">
      <c r="A56" s="165" t="s">
        <v>1356</v>
      </c>
      <c r="B56" s="166">
        <v>2</v>
      </c>
      <c r="C56" s="435">
        <v>2.2000000000000002</v>
      </c>
      <c r="D56" s="149" t="str">
        <f>+VLOOKUP(A:A,APUS!A:C,3,FALSE)</f>
        <v>DEMOLICIÓN CONCRETO REFORZADO CIMENTACIÓN CON EQUIPO LIVIANO (INCLUYE RETIRO)</v>
      </c>
      <c r="E56" s="150" t="str">
        <f>+VLOOKUP(A:A,APUS!A:D,4,FALSE)</f>
        <v>M3</v>
      </c>
      <c r="F56" s="151">
        <f>VLOOKUP(A:A,APUS!A:H,8,0)</f>
        <v>2.66</v>
      </c>
    </row>
    <row r="57" spans="1:6" ht="47.25" customHeight="1" outlineLevel="1" x14ac:dyDescent="0.25">
      <c r="A57" s="165" t="s">
        <v>1357</v>
      </c>
      <c r="B57" s="166">
        <v>2</v>
      </c>
      <c r="C57" s="166">
        <v>2.21</v>
      </c>
      <c r="D57" s="149" t="str">
        <f>+VLOOKUP(A:A,APUS!A:C,3,FALSE)</f>
        <v>DEMOLICIÓN CONCRETO REFORZADO CIMENTACIÓN MANUAL (INCLUYE RETIRO)</v>
      </c>
      <c r="E57" s="150" t="str">
        <f>+VLOOKUP(A:A,APUS!A:D,4,FALSE)</f>
        <v>M3</v>
      </c>
      <c r="F57" s="151">
        <f>VLOOKUP(A:A,APUS!A:H,8,0)</f>
        <v>10.16</v>
      </c>
    </row>
    <row r="58" spans="1:6" ht="47.25" customHeight="1" outlineLevel="1" x14ac:dyDescent="0.25">
      <c r="A58" s="165" t="s">
        <v>1358</v>
      </c>
      <c r="B58" s="166">
        <v>2</v>
      </c>
      <c r="C58" s="166">
        <v>2.2200000000000002</v>
      </c>
      <c r="D58" s="149" t="str">
        <f>+VLOOKUP(A:A,APUS!A:C,3,FALSE)</f>
        <v xml:space="preserve">DEMOLICIÓN COLUMNAS Y VIGAS (INCLUYE RETIRO)  </v>
      </c>
      <c r="E58" s="150" t="str">
        <f>+VLOOKUP(A:A,APUS!A:D,4,FALSE)</f>
        <v>M3</v>
      </c>
      <c r="F58" s="151">
        <f>VLOOKUP(A:A,APUS!A:H,8,0)</f>
        <v>1.472</v>
      </c>
    </row>
    <row r="59" spans="1:6" ht="47.25" customHeight="1" outlineLevel="1" x14ac:dyDescent="0.25">
      <c r="A59" s="159" t="s">
        <v>1359</v>
      </c>
      <c r="B59" s="148">
        <v>2</v>
      </c>
      <c r="C59" s="148">
        <v>2.23</v>
      </c>
      <c r="D59" s="149" t="str">
        <f>+VLOOKUP(A:A,APUS!A:C,3,FALSE)</f>
        <v>DEMOLICIÓN PLACA ALIGERADA HASTA E= 0.30 M (INCLUYE RETIRO)</v>
      </c>
      <c r="E59" s="150" t="str">
        <f>+VLOOKUP(A:A,APUS!A:D,4,FALSE)</f>
        <v>M2</v>
      </c>
      <c r="F59" s="151">
        <f>VLOOKUP(A:A,APUS!A:H,8,0)</f>
        <v>1.5362499999999999</v>
      </c>
    </row>
    <row r="60" spans="1:6" ht="47.25" customHeight="1" outlineLevel="1" x14ac:dyDescent="0.25">
      <c r="A60" s="159" t="s">
        <v>1360</v>
      </c>
      <c r="B60" s="148">
        <v>2</v>
      </c>
      <c r="C60" s="148">
        <v>2.2400000000000002</v>
      </c>
      <c r="D60" s="149" t="str">
        <f>+VLOOKUP(A:A,APUS!A:C,3,FALSE)</f>
        <v>DEMOLICIÓN PLACA ALIGERADA HASTA E= 0.15 M (INCLUYE RETIRO)</v>
      </c>
      <c r="E60" s="150" t="str">
        <f>+VLOOKUP(A:A,APUS!A:D,4,FALSE)</f>
        <v>M2</v>
      </c>
      <c r="F60" s="151">
        <f>VLOOKUP(A:A,APUS!A:H,8,0)</f>
        <v>1.6909999999999998</v>
      </c>
    </row>
    <row r="61" spans="1:6" ht="47.25" customHeight="1" outlineLevel="1" x14ac:dyDescent="0.25">
      <c r="A61" s="159" t="s">
        <v>1361</v>
      </c>
      <c r="B61" s="148">
        <v>2</v>
      </c>
      <c r="C61" s="148">
        <v>2.25</v>
      </c>
      <c r="D61" s="149" t="str">
        <f>+VLOOKUP(A:A,APUS!A:C,3,FALSE)</f>
        <v>DEMOLICIÓN PLACA ENTREPISO MACIZA HASTA E= 0.30 M  (INCLUYE RETIRO)</v>
      </c>
      <c r="E61" s="150" t="str">
        <f>+VLOOKUP(A:A,APUS!A:D,4,FALSE)</f>
        <v>M2</v>
      </c>
      <c r="F61" s="151">
        <f>VLOOKUP(A:A,APUS!A:H,8,0)</f>
        <v>6.4749999999999996</v>
      </c>
    </row>
    <row r="62" spans="1:6" ht="47.25" customHeight="1" outlineLevel="1" x14ac:dyDescent="0.25">
      <c r="A62" s="159" t="s">
        <v>1362</v>
      </c>
      <c r="B62" s="148">
        <v>2</v>
      </c>
      <c r="C62" s="148">
        <v>2.2599999999999998</v>
      </c>
      <c r="D62" s="149" t="str">
        <f>+VLOOKUP(A:A,APUS!A:C,3,FALSE)</f>
        <v>DEMOLICIÓN PLACA ENTREPISO MACIZA HASTA E= 0.15 M  (INCLUYE RETIRO)</v>
      </c>
      <c r="E62" s="150" t="str">
        <f>+VLOOKUP(A:A,APUS!A:D,4,FALSE)</f>
        <v>M2</v>
      </c>
      <c r="F62" s="151">
        <f>VLOOKUP(A:A,APUS!A:H,8,0)</f>
        <v>3.5175000000000001</v>
      </c>
    </row>
    <row r="63" spans="1:6" ht="47.25" customHeight="1" outlineLevel="1" x14ac:dyDescent="0.25">
      <c r="A63" s="159" t="s">
        <v>1363</v>
      </c>
      <c r="B63" s="148">
        <v>2</v>
      </c>
      <c r="C63" s="148">
        <v>2.27</v>
      </c>
      <c r="D63" s="149" t="str">
        <f>+VLOOKUP(A:A,APUS!A:C,3,FALSE)</f>
        <v>DEMOLICIÓN PLACA ENTREPISO MACIZA HASTA E= 0.10 M  (INCLUYE RETIRO)</v>
      </c>
      <c r="E63" s="150" t="str">
        <f>+VLOOKUP(A:A,APUS!A:D,4,FALSE)</f>
        <v>M2</v>
      </c>
      <c r="F63" s="151">
        <f>VLOOKUP(A:A,APUS!A:H,8,0)</f>
        <v>2.0074999999999998</v>
      </c>
    </row>
    <row r="64" spans="1:6" ht="47.25" customHeight="1" outlineLevel="1" x14ac:dyDescent="0.25">
      <c r="A64" s="159" t="s">
        <v>1364</v>
      </c>
      <c r="B64" s="148">
        <v>2</v>
      </c>
      <c r="C64" s="148">
        <v>2.2799999999999998</v>
      </c>
      <c r="D64" s="149" t="str">
        <f>+VLOOKUP(A:A,APUS!A:C,3,FALSE)</f>
        <v>DEMOLICIÓN PLACA CONTRAPISO HASTA 15 CM (INCLUYE RETIRO)</v>
      </c>
      <c r="E64" s="150" t="str">
        <f>+VLOOKUP(A:A,APUS!A:D,4,FALSE)</f>
        <v>M2</v>
      </c>
      <c r="F64" s="151">
        <f>VLOOKUP(A:A,APUS!A:H,8,0)</f>
        <v>3.02</v>
      </c>
    </row>
    <row r="65" spans="1:6" ht="47.25" customHeight="1" outlineLevel="1" x14ac:dyDescent="0.25">
      <c r="A65" s="159" t="s">
        <v>1366</v>
      </c>
      <c r="B65" s="148">
        <v>2</v>
      </c>
      <c r="C65" s="148">
        <v>2.29</v>
      </c>
      <c r="D65" s="149" t="str">
        <f>+VLOOKUP(A:A,APUS!A:C,3,FALSE)</f>
        <v>DEMOLICIÓN POYO PARA LAVADERO (INCLUYE RETIRO)</v>
      </c>
      <c r="E65" s="150" t="str">
        <f>+VLOOKUP(A:A,APUS!A:D,4,FALSE)</f>
        <v>UN</v>
      </c>
      <c r="F65" s="151">
        <f>VLOOKUP(A:A,APUS!A:H,8,0)</f>
        <v>0.44293333333333329</v>
      </c>
    </row>
    <row r="66" spans="1:6" ht="47.25" customHeight="1" outlineLevel="1" x14ac:dyDescent="0.25">
      <c r="A66" s="159" t="s">
        <v>1367</v>
      </c>
      <c r="B66" s="148">
        <v>2</v>
      </c>
      <c r="C66" s="148">
        <v>2.2999999999999998</v>
      </c>
      <c r="D66" s="149" t="str">
        <f>+VLOOKUP(A:A,APUS!A:C,3,FALSE)</f>
        <v>DEMOLICIÓN MESÓN COCINA (INCLUYE RETIRO)</v>
      </c>
      <c r="E66" s="150" t="str">
        <f>+VLOOKUP(A:A,APUS!A:D,4,FALSE)</f>
        <v>M</v>
      </c>
      <c r="F66" s="151">
        <f>VLOOKUP(A:A,APUS!A:H,8,0)</f>
        <v>1.026</v>
      </c>
    </row>
    <row r="67" spans="1:6" ht="47.25" customHeight="1" outlineLevel="1" x14ac:dyDescent="0.25">
      <c r="A67" s="167" t="s">
        <v>1976</v>
      </c>
      <c r="B67" s="148">
        <v>2</v>
      </c>
      <c r="C67" s="148">
        <v>2.31</v>
      </c>
      <c r="D67" s="149" t="str">
        <f>+VLOOKUP(A:A,APUS!A:C,3,FALSE)</f>
        <v>DEMOLICION DE REGATA EN MUROS PARA COLUMNA NUEVA (Incluye retiro y botada)</v>
      </c>
      <c r="E67" s="150" t="str">
        <f>+VLOOKUP(A:A,APUS!A:D,4,FALSE)</f>
        <v>M</v>
      </c>
      <c r="F67" s="151">
        <f>VLOOKUP(A:A,APUS!A:H,8,0)</f>
        <v>2.0919599999999998</v>
      </c>
    </row>
    <row r="68" spans="1:6" ht="47.25" customHeight="1" outlineLevel="1" x14ac:dyDescent="0.25">
      <c r="A68" s="167" t="s">
        <v>1978</v>
      </c>
      <c r="B68" s="148">
        <v>2</v>
      </c>
      <c r="C68" s="148">
        <v>2.3300000000000098</v>
      </c>
      <c r="D68" s="149" t="str">
        <f>+VLOOKUP(A:A,APUS!A:C,3,FALSE)</f>
        <v xml:space="preserve">DEMOLICION DE PLACAS DE CONTRAPISO e=8cm hasta 10cm (Incluye retiro y botada), </v>
      </c>
      <c r="E68" s="150" t="str">
        <f>+VLOOKUP(A:A,APUS!A:D,4,FALSE)</f>
        <v>M2</v>
      </c>
      <c r="F68" s="151">
        <f>VLOOKUP(A:A,APUS!A:H,8,0)</f>
        <v>0.54500000000000004</v>
      </c>
    </row>
    <row r="69" spans="1:6" ht="47.25" customHeight="1" outlineLevel="1" x14ac:dyDescent="0.25">
      <c r="A69" s="167" t="s">
        <v>1995</v>
      </c>
      <c r="B69" s="148">
        <v>2</v>
      </c>
      <c r="C69" s="148">
        <v>2.3400000000000101</v>
      </c>
      <c r="D69" s="149" t="str">
        <f>+VLOOKUP(A:A,APUS!A:C,3,FALSE)</f>
        <v>DEMOLICION DE PLACAS AEREAS (incluye retiro y botada)</v>
      </c>
      <c r="E69" s="150" t="str">
        <f>+VLOOKUP(A:A,APUS!A:D,4,FALSE)</f>
        <v>M2</v>
      </c>
      <c r="F69" s="151">
        <f>VLOOKUP(A:A,APUS!A:H,8,0)</f>
        <v>2.893224</v>
      </c>
    </row>
    <row r="70" spans="1:6" ht="47.25" customHeight="1" x14ac:dyDescent="0.25">
      <c r="A70" s="168"/>
      <c r="B70" s="169">
        <v>3</v>
      </c>
      <c r="C70" s="169"/>
      <c r="D70" s="170" t="s">
        <v>2019</v>
      </c>
      <c r="E70" s="146"/>
      <c r="F70" s="446">
        <f>+SUBTOTAL(9,F71:F81)</f>
        <v>137.12031999999999</v>
      </c>
    </row>
    <row r="71" spans="1:6" ht="47.25" customHeight="1" outlineLevel="1" x14ac:dyDescent="0.25">
      <c r="A71" s="165"/>
      <c r="B71" s="178">
        <v>3</v>
      </c>
      <c r="C71" s="178">
        <v>1</v>
      </c>
      <c r="D71" s="179" t="s">
        <v>1895</v>
      </c>
      <c r="E71" s="432"/>
      <c r="F71" s="428"/>
    </row>
    <row r="72" spans="1:6" ht="47.25" customHeight="1" outlineLevel="1" x14ac:dyDescent="0.25">
      <c r="A72" s="159" t="s">
        <v>2086</v>
      </c>
      <c r="B72" s="148">
        <v>3</v>
      </c>
      <c r="C72" s="148">
        <v>1.01</v>
      </c>
      <c r="D72" s="149" t="str">
        <f>+VLOOKUP(A:A,APUS!A:C,3,FALSE)</f>
        <v>TRASIEGO</v>
      </c>
      <c r="E72" s="150" t="str">
        <f>+VLOOKUP(A:A,APUS!A:D,4,FALSE)</f>
        <v>M3</v>
      </c>
      <c r="F72" s="171">
        <f>VLOOKUP(A:A,APUS!A:H,8,0)</f>
        <v>1.0900000000000001</v>
      </c>
    </row>
    <row r="73" spans="1:6" ht="47.25" customHeight="1" outlineLevel="1" x14ac:dyDescent="0.25">
      <c r="A73" s="159" t="s">
        <v>2084</v>
      </c>
      <c r="B73" s="148">
        <v>3</v>
      </c>
      <c r="C73" s="148">
        <v>1.02</v>
      </c>
      <c r="D73" s="149" t="str">
        <f>+VLOOKUP(A:A,APUS!A:C,3,FALSE)</f>
        <v>EXCAVACIÓN MANUAL (REDES, AGUAS NEGRAS, ACOMETIDAS Y DEMÁS ACTIVIDADES QUE SE PRESENTEN EN MEJORAMIENTO)</v>
      </c>
      <c r="E73" s="150" t="str">
        <f>+VLOOKUP(A:A,APUS!A:D,4,FALSE)</f>
        <v>M3</v>
      </c>
      <c r="F73" s="171">
        <f>VLOOKUP(A:A,APUS!A:H,8,0)</f>
        <v>0.55999999999999994</v>
      </c>
    </row>
    <row r="74" spans="1:6" ht="47.25" customHeight="1" outlineLevel="1" x14ac:dyDescent="0.25">
      <c r="A74" s="159" t="s">
        <v>1840</v>
      </c>
      <c r="B74" s="148">
        <v>3</v>
      </c>
      <c r="C74" s="148">
        <v>1.03</v>
      </c>
      <c r="D74" s="149" t="str">
        <f>+VLOOKUP(A:A,APUS!A:C,3,FALSE)</f>
        <v>EXCAVACIÓN MANUAL PARA VIGAS DE CIMENTACIÓN Y ZAPATAS</v>
      </c>
      <c r="E74" s="150" t="str">
        <f>+VLOOKUP(A:A,APUS!A:D,4,FALSE)</f>
        <v>M3</v>
      </c>
      <c r="F74" s="171">
        <f>VLOOKUP(A:A,APUS!A:H,8,0)</f>
        <v>0.56699999999999995</v>
      </c>
    </row>
    <row r="75" spans="1:6" ht="47.25" customHeight="1" outlineLevel="1" x14ac:dyDescent="0.25">
      <c r="A75" s="159"/>
      <c r="B75" s="160">
        <v>3</v>
      </c>
      <c r="C75" s="160">
        <v>2</v>
      </c>
      <c r="D75" s="161" t="s">
        <v>1911</v>
      </c>
      <c r="E75" s="150"/>
      <c r="F75" s="171"/>
    </row>
    <row r="76" spans="1:6" ht="47.25" customHeight="1" outlineLevel="1" x14ac:dyDescent="0.25">
      <c r="A76" s="159" t="s">
        <v>2085</v>
      </c>
      <c r="B76" s="148">
        <v>3</v>
      </c>
      <c r="C76" s="148">
        <v>2.0099999999999998</v>
      </c>
      <c r="D76" s="149" t="str">
        <f>+VLOOKUP(A:A,APUS!A:C,3,FALSE)</f>
        <v>RELLENOS EN MATERIAL SELECCIONADO DE LA EXCAVACIÓN EN SITIO</v>
      </c>
      <c r="E76" s="150" t="str">
        <f>+VLOOKUP(A:A,APUS!A:D,4,FALSE)</f>
        <v>M3</v>
      </c>
      <c r="F76" s="171">
        <f>VLOOKUP(A:A,APUS!A:H,8,0)</f>
        <v>2.5</v>
      </c>
    </row>
    <row r="77" spans="1:6" ht="47.25" customHeight="1" outlineLevel="1" x14ac:dyDescent="0.25">
      <c r="A77" s="159" t="s">
        <v>2083</v>
      </c>
      <c r="B77" s="148">
        <v>3</v>
      </c>
      <c r="C77" s="148">
        <v>2.02</v>
      </c>
      <c r="D77" s="149" t="str">
        <f>+VLOOKUP(A:A,APUS!A:C,3,FALSE)</f>
        <v>RELLENO BASE GRANULAR B-200 COMPACTADO (ACTIVIDADES DE MEJORAMIENTO)</v>
      </c>
      <c r="E77" s="150" t="str">
        <f>+VLOOKUP(A:A,APUS!A:D,4,FALSE)</f>
        <v>M3</v>
      </c>
      <c r="F77" s="171">
        <f>VLOOKUP(A:A,APUS!A:H,8,0)</f>
        <v>1.82</v>
      </c>
    </row>
    <row r="78" spans="1:6" ht="47.25" customHeight="1" outlineLevel="1" x14ac:dyDescent="0.25">
      <c r="A78" s="159" t="s">
        <v>2082</v>
      </c>
      <c r="B78" s="148">
        <v>3</v>
      </c>
      <c r="C78" s="148">
        <v>2.0299999999999998</v>
      </c>
      <c r="D78" s="149" t="str">
        <f>+VLOOKUP(A:A,APUS!A:C,3,FALSE)</f>
        <v>RELLENO EN ARENA DE PEÑA  (ACTIVIDADES DE MEJORAMIENTO)</v>
      </c>
      <c r="E78" s="150" t="str">
        <f>+VLOOKUP(A:A,APUS!A:D,4,FALSE)</f>
        <v>M3</v>
      </c>
      <c r="F78" s="171">
        <f>VLOOKUP(A:A,APUS!A:H,8,0)</f>
        <v>1.8740000000000001</v>
      </c>
    </row>
    <row r="79" spans="1:6" ht="47.25" customHeight="1" outlineLevel="1" x14ac:dyDescent="0.25">
      <c r="A79" s="159" t="s">
        <v>2081</v>
      </c>
      <c r="B79" s="148"/>
      <c r="C79" s="148">
        <v>2.04</v>
      </c>
      <c r="D79" s="149" t="str">
        <f>+VLOOKUP(A:A,APUS!A:C,3,FALSE)</f>
        <v>BASE ARENA CEMENTO (ACTIVIDADES DE MEJORAMIENTO)</v>
      </c>
      <c r="E79" s="150" t="str">
        <f>+VLOOKUP(A:A,APUS!A:D,4,FALSE)</f>
        <v>M3</v>
      </c>
      <c r="F79" s="171">
        <f>VLOOKUP(A:A,APUS!A:H,8,0)</f>
        <v>121.94932000000001</v>
      </c>
    </row>
    <row r="80" spans="1:6" ht="47.25" customHeight="1" outlineLevel="1" x14ac:dyDescent="0.25">
      <c r="A80" s="159" t="s">
        <v>2080</v>
      </c>
      <c r="B80" s="148">
        <v>3</v>
      </c>
      <c r="C80" s="148">
        <v>2.0499999999999998</v>
      </c>
      <c r="D80" s="149" t="str">
        <f>+VLOOKUP(A:A,APUS!A:C,3,FALSE)</f>
        <v>RELLENO GRAVILLA DE RÍO  (ACTIVIDADES DE MEJORAMIENTO)</v>
      </c>
      <c r="E80" s="150" t="str">
        <f>+VLOOKUP(A:A,APUS!A:D,4,FALSE)</f>
        <v>M3</v>
      </c>
      <c r="F80" s="171">
        <f>VLOOKUP(A:A,APUS!A:H,8,0)</f>
        <v>5.09</v>
      </c>
    </row>
    <row r="81" spans="1:6" ht="47.25" customHeight="1" outlineLevel="1" x14ac:dyDescent="0.25">
      <c r="A81" s="167" t="s">
        <v>1898</v>
      </c>
      <c r="B81" s="148">
        <v>3</v>
      </c>
      <c r="C81" s="148">
        <v>2.06</v>
      </c>
      <c r="D81" s="149" t="str">
        <f>+VLOOKUP(A:A,APUS!A:C,3,FALSE)</f>
        <v>RELLENO RECEBO COMPACTADO(INCLUYE MATERIAL Y CONPACTACION)</v>
      </c>
      <c r="E81" s="150" t="str">
        <f>+VLOOKUP(A:A,APUS!A:D,4,FALSE)</f>
        <v>M3</v>
      </c>
      <c r="F81" s="171">
        <f>VLOOKUP(A:A,APUS!A:H,8,0)</f>
        <v>1.67</v>
      </c>
    </row>
    <row r="82" spans="1:6" ht="47.25" customHeight="1" x14ac:dyDescent="0.25">
      <c r="A82" s="168"/>
      <c r="B82" s="169">
        <v>4</v>
      </c>
      <c r="C82" s="169"/>
      <c r="D82" s="172" t="s">
        <v>2017</v>
      </c>
      <c r="E82" s="158"/>
      <c r="F82" s="446">
        <f>+SUBTOTAL(9,F83:F100)</f>
        <v>6819.9147464976668</v>
      </c>
    </row>
    <row r="83" spans="1:6" ht="47.25" customHeight="1" outlineLevel="1" x14ac:dyDescent="0.25">
      <c r="A83" s="173" t="s">
        <v>1370</v>
      </c>
      <c r="B83" s="148">
        <v>4</v>
      </c>
      <c r="C83" s="166">
        <v>1</v>
      </c>
      <c r="D83" s="149" t="str">
        <f>+VLOOKUP(A:A,APUS!A:C,3,FALSE)</f>
        <v>CONCRETO CICLOPEO (2.500PSI APROX) 60% mezcla, 40% piedra</v>
      </c>
      <c r="E83" s="150" t="str">
        <f>+VLOOKUP(A:A,APUS!A:D,4,FALSE)</f>
        <v>M3</v>
      </c>
      <c r="F83" s="171">
        <f>VLOOKUP(A:A,APUS!A:H,8,0)</f>
        <v>188.94612000000001</v>
      </c>
    </row>
    <row r="84" spans="1:6" ht="47.25" customHeight="1" outlineLevel="1" x14ac:dyDescent="0.25">
      <c r="A84" s="173" t="s">
        <v>1371</v>
      </c>
      <c r="B84" s="166">
        <v>4</v>
      </c>
      <c r="C84" s="166">
        <v>2</v>
      </c>
      <c r="D84" s="149" t="str">
        <f>+VLOOKUP(A:A,APUS!A:C,3,FALSE)</f>
        <v>BASE CONCRETO POBRE E= 0.05</v>
      </c>
      <c r="E84" s="150" t="str">
        <f>+VLOOKUP(A:A,APUS!A:D,4,FALSE)</f>
        <v>M2</v>
      </c>
      <c r="F84" s="171">
        <f>VLOOKUP(A:A,APUS!A:H,8,0)</f>
        <v>0.38583333333333331</v>
      </c>
    </row>
    <row r="85" spans="1:6" ht="47.25" customHeight="1" outlineLevel="1" x14ac:dyDescent="0.25">
      <c r="A85" s="173" t="s">
        <v>1378</v>
      </c>
      <c r="B85" s="166">
        <v>4</v>
      </c>
      <c r="C85" s="166">
        <v>3</v>
      </c>
      <c r="D85" s="149" t="str">
        <f>+VLOOKUP(A:A,APUS!A:C,3,FALSE)</f>
        <v>SOBRECIMIENTO CONCRETO 25 X 25 CM. MEZCLA EN OBRA 1:2:3</v>
      </c>
      <c r="E85" s="150" t="str">
        <f>+VLOOKUP(A:A,APUS!A:D,4,FALSE)</f>
        <v>M</v>
      </c>
      <c r="F85" s="171">
        <f>VLOOKUP(A:A,APUS!A:H,8,0)</f>
        <v>2.0204249999999999</v>
      </c>
    </row>
    <row r="86" spans="1:6" ht="47.25" customHeight="1" outlineLevel="1" x14ac:dyDescent="0.25">
      <c r="A86" s="173" t="s">
        <v>1841</v>
      </c>
      <c r="B86" s="166">
        <v>4</v>
      </c>
      <c r="C86" s="166">
        <v>4</v>
      </c>
      <c r="D86" s="149" t="str">
        <f>+VLOOKUP(A:A,APUS!A:C,3,FALSE)</f>
        <v>VIGA DE CIMENTACIÓN 30X40 CM INCLUYE REFUERZO</v>
      </c>
      <c r="E86" s="150" t="str">
        <f>+VLOOKUP(A:A,APUS!A:D,4,FALSE)</f>
        <v>M</v>
      </c>
      <c r="F86" s="171">
        <f>VLOOKUP(A:A,APUS!A:H,8,0)</f>
        <v>17.220699999999997</v>
      </c>
    </row>
    <row r="87" spans="1:6" ht="47.25" customHeight="1" outlineLevel="1" x14ac:dyDescent="0.25">
      <c r="A87" s="173" t="s">
        <v>1842</v>
      </c>
      <c r="B87" s="166">
        <v>4</v>
      </c>
      <c r="C87" s="166">
        <v>5</v>
      </c>
      <c r="D87" s="149" t="str">
        <f>+VLOOKUP(A:A,APUS!A:C,3,FALSE)</f>
        <v>VIGA DE CIMENTACIÓN 30X30 CM INCLUYE REFUERZO</v>
      </c>
      <c r="E87" s="150" t="str">
        <f>+VLOOKUP(A:A,APUS!A:D,4,FALSE)</f>
        <v>M</v>
      </c>
      <c r="F87" s="171">
        <f>VLOOKUP(A:A,APUS!A:H,8,0)</f>
        <v>16.654199999999999</v>
      </c>
    </row>
    <row r="88" spans="1:6" ht="47.25" customHeight="1" outlineLevel="1" x14ac:dyDescent="0.25">
      <c r="A88" s="173" t="s">
        <v>1843</v>
      </c>
      <c r="B88" s="166">
        <v>4</v>
      </c>
      <c r="C88" s="166">
        <v>6</v>
      </c>
      <c r="D88" s="149" t="str">
        <f>+VLOOKUP(A:A,APUS!A:C,3,FALSE)</f>
        <v>CONCRETO 3000 PSI (Mezcla en obra) PARA  ZAPATAS (Dim entre 1,00 m X 1,00 m) Altura 30 cm INCLUYE REFUERZO</v>
      </c>
      <c r="E88" s="150" t="str">
        <f>+VLOOKUP(A:A,APUS!A:D,4,FALSE)</f>
        <v>M3</v>
      </c>
      <c r="F88" s="171">
        <f>VLOOKUP(A:A,APUS!A:H,8,0)</f>
        <v>57.343850000000003</v>
      </c>
    </row>
    <row r="89" spans="1:6" ht="47.25" customHeight="1" outlineLevel="1" x14ac:dyDescent="0.25">
      <c r="A89" s="173" t="s">
        <v>1844</v>
      </c>
      <c r="B89" s="166">
        <v>4</v>
      </c>
      <c r="C89" s="166">
        <v>7</v>
      </c>
      <c r="D89" s="149" t="str">
        <f>+VLOOKUP(A:A,APUS!A:C,3,FALSE)</f>
        <v>CONCRETO 3000 PSI (Mezcla en obra) PARA  ZAPATAS (Dim entre 1,5 m X 1,5 m) Altura 30 cm INCLUYE REFUERZO</v>
      </c>
      <c r="E89" s="150" t="str">
        <f>+VLOOKUP(A:A,APUS!A:D,4,FALSE)</f>
        <v>M3</v>
      </c>
      <c r="F89" s="171">
        <f>VLOOKUP(A:A,APUS!A:H,8,0)</f>
        <v>52.193600000000011</v>
      </c>
    </row>
    <row r="90" spans="1:6" ht="47.25" customHeight="1" outlineLevel="1" x14ac:dyDescent="0.25">
      <c r="A90" s="173" t="s">
        <v>1845</v>
      </c>
      <c r="B90" s="166">
        <v>4</v>
      </c>
      <c r="C90" s="166">
        <v>8</v>
      </c>
      <c r="D90" s="149" t="str">
        <f>+VLOOKUP(A:A,APUS!A:C,3,FALSE)</f>
        <v>CONCRETO 3000 PSI (Mezcla en obra) PARA  ZAPATAS (Dim entre 2,00 m X 2,00 m) Altura 30 cm INCLUYE REFUERZO</v>
      </c>
      <c r="E90" s="150" t="str">
        <f>+VLOOKUP(A:A,APUS!A:D,4,FALSE)</f>
        <v>M3</v>
      </c>
      <c r="F90" s="171">
        <f>VLOOKUP(A:A,APUS!A:H,8,0)</f>
        <v>45.32085</v>
      </c>
    </row>
    <row r="91" spans="1:6" ht="47.25" customHeight="1" outlineLevel="1" x14ac:dyDescent="0.25">
      <c r="A91" s="174" t="s">
        <v>1899</v>
      </c>
      <c r="B91" s="166">
        <v>4</v>
      </c>
      <c r="C91" s="166">
        <v>9</v>
      </c>
      <c r="D91" s="149" t="str">
        <f>+VLOOKUP(A:A,APUS!A:C,3,FALSE)</f>
        <v>VIGA DE CIMENTACION VC3 (0,20X0,25) EN CONCRETO  1:2:3  HECHO EN OBRA DE 3.000PSI APROX. PARA MUROS MEDIANEROS SOBRE CONCRETO CICLOPEO. (no incluye demolicion de placa, excavacion, ciclopeo, relleno bajo placa, ni reconstruccion de placa de contrapiso)</v>
      </c>
      <c r="E91" s="150" t="str">
        <f>+VLOOKUP(A:A,APUS!A:D,4,FALSE)</f>
        <v>M</v>
      </c>
      <c r="F91" s="171">
        <f>VLOOKUP(A:A,APUS!A:H,8,0)</f>
        <v>32.443485225000003</v>
      </c>
    </row>
    <row r="92" spans="1:6" ht="47.25" customHeight="1" outlineLevel="1" x14ac:dyDescent="0.25">
      <c r="A92" s="174" t="s">
        <v>1900</v>
      </c>
      <c r="B92" s="166">
        <v>4</v>
      </c>
      <c r="C92" s="166">
        <v>10</v>
      </c>
      <c r="D92" s="149" t="str">
        <f>+VLOOKUP(A:A,APUS!A:C,3,FALSE)</f>
        <v>VIGA  DE CIMENTACION VC4 (0.20X0.25) A AMBOS LADOS EN CONCRETO  1:2:3  EN OBRA DE 3.000PSI APROX. PARA MUROS EN AUSENCIA TOTAL DE CIMENTACION. (No incluye demolicion de placa, excavación, ciclopeo, relleno bajo placa, ni reconstrucci{on de placa de contrapiso).</v>
      </c>
      <c r="E92" s="150" t="str">
        <f>+VLOOKUP(A:A,APUS!A:D,4,FALSE)</f>
        <v>M</v>
      </c>
      <c r="F92" s="171">
        <f>VLOOKUP(A:A,APUS!A:H,8,0)</f>
        <v>58.573723010000002</v>
      </c>
    </row>
    <row r="93" spans="1:6" ht="60" outlineLevel="1" x14ac:dyDescent="0.25">
      <c r="A93" s="174" t="s">
        <v>1902</v>
      </c>
      <c r="B93" s="166">
        <v>4</v>
      </c>
      <c r="C93" s="166">
        <v>11</v>
      </c>
      <c r="D93" s="149" t="str">
        <f>+VLOOKUP(A:A,APUS!A:C,3,FALSE)</f>
        <v>VIGA  DE CIMENTACION VC1 (0.20X0.25) EN CONCRETO  1:2:3  HECHO EN OBRA DE 3.000PSI APROX. PARA MUROS NUEVOS JUNTO A MUROS COMPARTIDOS SOBRE CONCRETO    CICLOPEO (No incluye demolicion de placa,excavacion,ciclopeo, relleno bajo placa, ni reconstrucción de placa de contrapiso).</v>
      </c>
      <c r="E93" s="150" t="str">
        <f>+VLOOKUP(A:A,APUS!A:D,4,FALSE)</f>
        <v>M</v>
      </c>
      <c r="F93" s="171">
        <f>VLOOKUP(A:A,APUS!A:H,8,0)</f>
        <v>25.865209950000001</v>
      </c>
    </row>
    <row r="94" spans="1:6" ht="47.25" customHeight="1" outlineLevel="1" x14ac:dyDescent="0.25">
      <c r="A94" s="174" t="s">
        <v>1903</v>
      </c>
      <c r="B94" s="166">
        <v>4</v>
      </c>
      <c r="C94" s="166">
        <v>12</v>
      </c>
      <c r="D94" s="149" t="str">
        <f>+VLOOKUP(A:A,APUS!A:C,3,FALSE)</f>
        <v>VIGA  DE CIMENTACION VC1 (0.20X0.25) NUEVA PARA MURO NUEVO  CONCRETO 1:2:3 HECHO EN OBRA DE 3.000PSI APROX. (No incluye demolicion de placa, excavacion  ,ciclopeo , relleno bajo placa, ni reconstrucción de placa de contrapiso).</v>
      </c>
      <c r="E94" s="150" t="str">
        <f>+VLOOKUP(A:A,APUS!A:D,4,FALSE)</f>
        <v>M</v>
      </c>
      <c r="F94" s="171">
        <f>VLOOKUP(A:A,APUS!A:H,8,0)</f>
        <v>26.327143250000002</v>
      </c>
    </row>
    <row r="95" spans="1:6" ht="47.25" customHeight="1" outlineLevel="1" x14ac:dyDescent="0.25">
      <c r="A95" s="174" t="s">
        <v>1904</v>
      </c>
      <c r="B95" s="166">
        <v>4</v>
      </c>
      <c r="C95" s="166">
        <v>13</v>
      </c>
      <c r="D95" s="149" t="str">
        <f>+VLOOKUP(A:A,APUS!A:C,3,FALSE)</f>
        <v>VIGA  DE CIMENTACION VC2 (0.30X0.25) NUEVA PARA MURO NUEVO  CONCRETO 1:2:3  HECHO EN OBRA DE 3.000PSI APROX.No incluye demolicion de placa, excavacion,ciclopeo, relleno bajo placa, ni reconstruccion de placa de contrapiso</v>
      </c>
      <c r="E95" s="150" t="str">
        <f>+VLOOKUP(A:A,APUS!A:D,4,FALSE)</f>
        <v>M</v>
      </c>
      <c r="F95" s="171">
        <f>VLOOKUP(A:A,APUS!A:H,8,0)</f>
        <v>36.100939875000002</v>
      </c>
    </row>
    <row r="96" spans="1:6" ht="47.25" customHeight="1" outlineLevel="1" x14ac:dyDescent="0.25">
      <c r="A96" s="174" t="s">
        <v>1906</v>
      </c>
      <c r="B96" s="166">
        <v>4</v>
      </c>
      <c r="C96" s="166">
        <v>14</v>
      </c>
      <c r="D96" s="149" t="str">
        <f>+VLOOKUP(A:A,APUS!A:C,3,FALSE)</f>
        <v>ARRANQUE COLUMNA NUEVA TIPO I EN MURO EXISTENTE SOBRE CICLOPEO EXISTENTE  EN CONCRETO 1:2:3 HECHO EN OBRA DE 3.000PSI APROX. (Incluye demolicion de cimiento y placa de contrapiso, excavacion y reconstruccion de placa).</v>
      </c>
      <c r="E96" s="150" t="str">
        <f>+VLOOKUP(A:A,APUS!A:D,4,FALSE)</f>
        <v>UN</v>
      </c>
      <c r="F96" s="171">
        <f>VLOOKUP(A:A,APUS!A:H,8,0)</f>
        <v>6.319177969500001</v>
      </c>
    </row>
    <row r="97" spans="1:9" ht="47.25" customHeight="1" outlineLevel="1" x14ac:dyDescent="0.25">
      <c r="A97" s="174" t="s">
        <v>1907</v>
      </c>
      <c r="B97" s="166">
        <v>4</v>
      </c>
      <c r="C97" s="166">
        <v>15</v>
      </c>
      <c r="D97" s="149" t="str">
        <f>+VLOOKUP(A:A,APUS!A:C,3,FALSE)</f>
        <v>ARRANQUE COLUMNA NUEVA TIPO II EN MURO EXISTENTE SOBRE CICLOPEO EXISTENTE  EN CONCRETO  1:2:3 HECHO EN OBRA DE 3.000PSI APROX. (Incluye demolicion de cimiento y placa de contrapiso, excavacion y reconstruccion de placa).</v>
      </c>
      <c r="E97" s="150" t="str">
        <f>+VLOOKUP(A:A,APUS!A:D,4,FALSE)</f>
        <v>UN</v>
      </c>
      <c r="F97" s="171">
        <f>VLOOKUP(A:A,APUS!A:H,8,0)</f>
        <v>25.360892379999999</v>
      </c>
    </row>
    <row r="98" spans="1:9" ht="75.75" customHeight="1" outlineLevel="1" x14ac:dyDescent="0.25">
      <c r="A98" s="174" t="s">
        <v>1956</v>
      </c>
      <c r="B98" s="166">
        <v>4</v>
      </c>
      <c r="C98" s="166">
        <v>16</v>
      </c>
      <c r="D98" s="149" t="str">
        <f>+VLOOKUP(A:A,APUS!A:C,3,FALSE)</f>
        <v>VIGA  DE CIMENTACION VC4 (0.20X0.25) A AMBOS LADOS EN CONCRETO 1:2:3  DE 3.000PSI APROX. PARA MUROS SOBRE CONCRETO CICLOPEO.(No incluye demolicion de placa, excavacion, relleno bajo placa, ni reconstruccion de placa de contrapiso)</v>
      </c>
      <c r="E98" s="150" t="str">
        <f>+VLOOKUP(A:A,APUS!A:D,4,FALSE)</f>
        <v>M</v>
      </c>
      <c r="F98" s="171">
        <f>VLOOKUP(A:A,APUS!A:H,8,0)</f>
        <v>6170.1805144833334</v>
      </c>
    </row>
    <row r="99" spans="1:9" ht="47.25" customHeight="1" outlineLevel="1" x14ac:dyDescent="0.25">
      <c r="A99" s="174" t="s">
        <v>1957</v>
      </c>
      <c r="B99" s="166">
        <v>4</v>
      </c>
      <c r="C99" s="166">
        <v>17</v>
      </c>
      <c r="D99" s="149" t="str">
        <f>+VLOOKUP(A:A,APUS!A:C,3,FALSE)</f>
        <v>VIGA DE CIMENTACION VC1 (0,20X0,25)M PARA MUROS NUEVOS JUNTO A MUROS COMPARTIDOS CON AUSENCIA DE CIMENTACION EN CONCRETO 1:2:3  EN OBRA DE 3.000PSI APROX.No incluye demolicion de placa, excavacion,relleno, ni reconstruccion de placa.</v>
      </c>
      <c r="E99" s="150" t="str">
        <f>+VLOOKUP(A:A,APUS!A:D,4,FALSE)</f>
        <v>M</v>
      </c>
      <c r="F99" s="171">
        <f>VLOOKUP(A:A,APUS!A:H,8,0)</f>
        <v>26.072253250000003</v>
      </c>
    </row>
    <row r="100" spans="1:9" ht="47.25" customHeight="1" outlineLevel="1" x14ac:dyDescent="0.25">
      <c r="A100" s="174" t="s">
        <v>1959</v>
      </c>
      <c r="B100" s="166">
        <v>4</v>
      </c>
      <c r="C100" s="166">
        <v>18</v>
      </c>
      <c r="D100" s="149" t="str">
        <f>+VLOOKUP(A:A,APUS!A:C,3,FALSE)</f>
        <v>VIGA DE CIMENTACION VC3 (0,20X0,25)M PARA MUROS  MEDIANEROS EN AUSENCIA TOTAL  DE CIMENTACION CONCRETO 1:2:3 EN OBRA DE 3.000PSI APROX. No incluye demolicion de placa, excavacion,relleno, ni reconstruccion de placa.</v>
      </c>
      <c r="E100" s="150" t="str">
        <f>+VLOOKUP(A:A,APUS!A:D,4,FALSE)</f>
        <v>M</v>
      </c>
      <c r="F100" s="171">
        <f>VLOOKUP(A:A,APUS!A:H,8,0)</f>
        <v>32.585828771500005</v>
      </c>
      <c r="H100" s="175"/>
      <c r="I100" s="175"/>
    </row>
    <row r="101" spans="1:9" ht="47.25" customHeight="1" x14ac:dyDescent="0.25">
      <c r="A101" s="143"/>
      <c r="B101" s="144">
        <v>5</v>
      </c>
      <c r="C101" s="144"/>
      <c r="D101" s="176" t="s">
        <v>2018</v>
      </c>
      <c r="E101" s="146"/>
      <c r="F101" s="446">
        <f>+SUBTOTAL(9,F102:F125)</f>
        <v>4290.8883249999999</v>
      </c>
    </row>
    <row r="102" spans="1:9" ht="47.25" customHeight="1" outlineLevel="1" x14ac:dyDescent="0.25">
      <c r="A102" s="159"/>
      <c r="B102" s="160">
        <v>5</v>
      </c>
      <c r="C102" s="160">
        <v>1</v>
      </c>
      <c r="D102" s="161" t="s">
        <v>2252</v>
      </c>
      <c r="E102" s="150"/>
      <c r="F102" s="171"/>
    </row>
    <row r="103" spans="1:9" ht="47.25" customHeight="1" outlineLevel="1" x14ac:dyDescent="0.25">
      <c r="A103" s="165" t="s">
        <v>1384</v>
      </c>
      <c r="B103" s="166">
        <v>5</v>
      </c>
      <c r="C103" s="166">
        <v>1.01</v>
      </c>
      <c r="D103" s="149" t="str">
        <f>+VLOOKUP(A:A,APUS!A:C,3,FALSE)</f>
        <v xml:space="preserve">PUENTE DE ADHERENCIA PARA SOLDAR CONCRETOS FRESCOS CON ENDURECIDOS Y DEMÁS USOS SIKADUR 32 PRIMER -  CUMPLE ESPECIFICACIONES DE ADHERENCIA, SEGÚN ASTM C 881-90 TIPO II, V, GRADO 2, CLASE B Y CO SIMILAR. </v>
      </c>
      <c r="E103" s="150" t="str">
        <f>+VLOOKUP(A:A,APUS!A:D,4,FALSE)</f>
        <v>M2</v>
      </c>
      <c r="F103" s="171">
        <f>VLOOKUP(A:A,APUS!A:H,8,0)</f>
        <v>1.17605</v>
      </c>
    </row>
    <row r="104" spans="1:9" ht="47.25" customHeight="1" outlineLevel="1" x14ac:dyDescent="0.25">
      <c r="A104" s="165" t="s">
        <v>1884</v>
      </c>
      <c r="B104" s="166">
        <v>5</v>
      </c>
      <c r="C104" s="166">
        <v>1.02</v>
      </c>
      <c r="D104" s="149" t="str">
        <f>+VLOOKUP(A:A,APUS!A:C,3,FALSE)</f>
        <v>CONCRETO MEZCLA EN OBRA  1:2:3 (3.000 PSI APROX.) PARA REALIZAR ENSANCHAMIENTO DE ESTRUCTURAS DE CONCRETO (VIGAS AEREAS Y COLUMNAS) EXISTENTES PARA REFORZAMIENTO INCLUYE ACTIVIDADES DE ESCARIFICACIÓN Y APLICACIÓN DEL SIKADUR 32 PRIMER O IGUAL O SUPERIOR CALIDAD</v>
      </c>
      <c r="E104" s="150" t="str">
        <f>+VLOOKUP(A:A,APUS!A:D,4,FALSE)</f>
        <v>M3</v>
      </c>
      <c r="F104" s="171">
        <f>VLOOKUP(A:A,APUS!A:H,8,0)</f>
        <v>516.76372500000002</v>
      </c>
    </row>
    <row r="105" spans="1:9" ht="47.25" customHeight="1" outlineLevel="1" x14ac:dyDescent="0.25">
      <c r="A105" s="165" t="s">
        <v>1888</v>
      </c>
      <c r="B105" s="166">
        <v>5</v>
      </c>
      <c r="C105" s="166">
        <v>1.03</v>
      </c>
      <c r="D105" s="149" t="str">
        <f>+VLOOKUP(A:A,APUS!A:C,3,FALSE)</f>
        <v>APLICACIÓN DE SIKADUR 32 PRIMER O IGUAL O SUPERIOR CALIDAD PARA SOLDAR CONCRETOS EXISTENTES A CONCRETO NUEVO CON ESCARIFICACIÓN ENTRE 2 A 6 CM DE ESPESOR</v>
      </c>
      <c r="E105" s="150" t="str">
        <f>+VLOOKUP(A:A,APUS!A:D,4,FALSE)</f>
        <v>M2</v>
      </c>
      <c r="F105" s="171">
        <f>VLOOKUP(A:A,APUS!A:H,8,0)</f>
        <v>1.355</v>
      </c>
    </row>
    <row r="106" spans="1:9" ht="47.25" customHeight="1" outlineLevel="1" x14ac:dyDescent="0.25">
      <c r="A106" s="177" t="s">
        <v>1936</v>
      </c>
      <c r="B106" s="166">
        <v>5</v>
      </c>
      <c r="C106" s="166">
        <v>1.04</v>
      </c>
      <c r="D106" s="149" t="str">
        <f>+VLOOKUP(A:A,APUS!A:C,3,FALSE)</f>
        <v>CONCRETO 1:2:4 (2.500PSI APROX.) MEZCLA EN OBRA- OBRAS VARIAS</v>
      </c>
      <c r="E106" s="150" t="str">
        <f>+VLOOKUP(A:A,APUS!A:D,4,FALSE)</f>
        <v>M3</v>
      </c>
      <c r="F106" s="171">
        <f>VLOOKUP(A:A,APUS!A:H,8,0)</f>
        <v>319.37419999999997</v>
      </c>
    </row>
    <row r="107" spans="1:9" ht="47.25" customHeight="1" outlineLevel="1" x14ac:dyDescent="0.25">
      <c r="A107" s="177" t="s">
        <v>1952</v>
      </c>
      <c r="B107" s="166">
        <v>5</v>
      </c>
      <c r="C107" s="166">
        <v>1.05</v>
      </c>
      <c r="D107" s="149" t="str">
        <f>+VLOOKUP(A:A,APUS!A:C,3,FALSE)</f>
        <v>CONCRETO 1:2:3 (3.000PSI APROX.) MEZCLA EN OBRA- OBRAS VARIAS</v>
      </c>
      <c r="E107" s="150" t="str">
        <f>+VLOOKUP(A:A,APUS!A:D,4,FALSE)</f>
        <v>M3</v>
      </c>
      <c r="F107" s="171">
        <f>VLOOKUP(A:A,APUS!A:H,8,0)</f>
        <v>371.8433</v>
      </c>
    </row>
    <row r="108" spans="1:9" ht="47.25" customHeight="1" outlineLevel="1" x14ac:dyDescent="0.25">
      <c r="A108" s="177" t="s">
        <v>1954</v>
      </c>
      <c r="B108" s="166">
        <v>5</v>
      </c>
      <c r="C108" s="166">
        <v>1.06</v>
      </c>
      <c r="D108" s="149" t="str">
        <f>+VLOOKUP(A:A,APUS!A:C,3,FALSE)</f>
        <v>CONCRETO 1:2:2 (3.500PSI APROX.) MEZCLA EN OBRA- OBRAS VARIAS</v>
      </c>
      <c r="E108" s="150" t="str">
        <f>+VLOOKUP(A:A,APUS!A:D,4,FALSE)</f>
        <v>M3</v>
      </c>
      <c r="F108" s="171">
        <f>VLOOKUP(A:A,APUS!A:H,8,0)</f>
        <v>450.52634999999992</v>
      </c>
    </row>
    <row r="109" spans="1:9" ht="47.25" customHeight="1" outlineLevel="1" x14ac:dyDescent="0.25">
      <c r="A109" s="177" t="s">
        <v>1958</v>
      </c>
      <c r="B109" s="166">
        <v>5</v>
      </c>
      <c r="C109" s="166">
        <v>1.07</v>
      </c>
      <c r="D109" s="149" t="str">
        <f>+VLOOKUP(A:A,APUS!A:C,3,FALSE)</f>
        <v>CONCRETO 1:3:4 (2.000PSI APROX.) MEZCLA EN OBRA- OBRAS VARIAS</v>
      </c>
      <c r="E109" s="150" t="str">
        <f>+VLOOKUP(A:A,APUS!A:D,4,FALSE)</f>
        <v>M3</v>
      </c>
      <c r="F109" s="171">
        <f>VLOOKUP(A:A,APUS!A:H,8,0)</f>
        <v>277.38965000000002</v>
      </c>
    </row>
    <row r="110" spans="1:9" ht="47.25" customHeight="1" outlineLevel="1" x14ac:dyDescent="0.25">
      <c r="A110" s="177" t="s">
        <v>2015</v>
      </c>
      <c r="B110" s="166">
        <v>5</v>
      </c>
      <c r="C110" s="166">
        <v>1.08</v>
      </c>
      <c r="D110" s="149" t="str">
        <f>+VLOOKUP(A:A,APUS!A:C,3,FALSE)</f>
        <v>CONCRETO 1:3:6 (1,500PSI APROX.) MEZCLA EN OBRA- OBRAS VARIAS</v>
      </c>
      <c r="E110" s="150" t="str">
        <f>+VLOOKUP(A:A,APUS!A:D,4,FALSE)</f>
        <v>M3</v>
      </c>
      <c r="F110" s="171">
        <f>VLOOKUP(A:A,APUS!A:H,8,0)</f>
        <v>224.88964999999999</v>
      </c>
    </row>
    <row r="111" spans="1:9" ht="47.25" customHeight="1" outlineLevel="1" x14ac:dyDescent="0.25">
      <c r="A111" s="165"/>
      <c r="B111" s="178">
        <v>5</v>
      </c>
      <c r="C111" s="178">
        <v>2</v>
      </c>
      <c r="D111" s="179" t="s">
        <v>2253</v>
      </c>
      <c r="E111" s="150"/>
      <c r="F111" s="171"/>
    </row>
    <row r="112" spans="1:9" ht="47.25" customHeight="1" outlineLevel="1" x14ac:dyDescent="0.25">
      <c r="A112" s="159" t="s">
        <v>82</v>
      </c>
      <c r="B112" s="166">
        <v>5</v>
      </c>
      <c r="C112" s="148">
        <v>2.0099999999999998</v>
      </c>
      <c r="D112" s="149" t="str">
        <f>+VLOOKUP(A:A,INSUMOS!A:B,2,FALSE)</f>
        <v xml:space="preserve">CONCRETO 3500 PSI DE PLANTA </v>
      </c>
      <c r="E112" s="150" t="str">
        <f>+VLOOKUP(A:A,INSUMOS!A:C,3,FALSE)</f>
        <v>M3</v>
      </c>
      <c r="F112" s="171">
        <f>+VLOOKUP(A:A,INSUMOS!A:D,4,FALSE)</f>
        <v>1</v>
      </c>
    </row>
    <row r="113" spans="1:6" ht="47.25" customHeight="1" outlineLevel="1" x14ac:dyDescent="0.25">
      <c r="A113" s="165" t="s">
        <v>84</v>
      </c>
      <c r="B113" s="166">
        <v>5</v>
      </c>
      <c r="C113" s="166">
        <v>2.02</v>
      </c>
      <c r="D113" s="149" t="str">
        <f>+VLOOKUP(A:A,INSUMOS!A:B,2,FALSE)</f>
        <v>CONCRETO 3000 PSI DE PLANTA</v>
      </c>
      <c r="E113" s="150" t="str">
        <f>+VLOOKUP(A:A,INSUMOS!A:C,3,FALSE)</f>
        <v>M3</v>
      </c>
      <c r="F113" s="171">
        <f>+VLOOKUP(A:A,INSUMOS!A:D,4,FALSE)</f>
        <v>1</v>
      </c>
    </row>
    <row r="114" spans="1:6" ht="47.25" customHeight="1" outlineLevel="1" x14ac:dyDescent="0.25">
      <c r="A114" s="165" t="s">
        <v>86</v>
      </c>
      <c r="B114" s="166">
        <v>5</v>
      </c>
      <c r="C114" s="166">
        <v>2.0299999999999998</v>
      </c>
      <c r="D114" s="149" t="str">
        <f>+VLOOKUP(A:A,INSUMOS!A:B,2,FALSE)</f>
        <v>CONCRETO 2500 PSI DE PLANTA</v>
      </c>
      <c r="E114" s="150" t="str">
        <f>+VLOOKUP(A:A,INSUMOS!A:C,3,FALSE)</f>
        <v>M3</v>
      </c>
      <c r="F114" s="171">
        <f>+VLOOKUP(A:A,INSUMOS!A:D,4,FALSE)</f>
        <v>1</v>
      </c>
    </row>
    <row r="115" spans="1:6" ht="47.25" customHeight="1" outlineLevel="1" x14ac:dyDescent="0.25">
      <c r="A115" s="165" t="s">
        <v>88</v>
      </c>
      <c r="B115" s="166">
        <v>5</v>
      </c>
      <c r="C115" s="166">
        <v>2.04</v>
      </c>
      <c r="D115" s="149" t="str">
        <f>+VLOOKUP(A:A,INSUMOS!A:B,2,FALSE)</f>
        <v>CONCRETO 2000 PSI DE PLANTA</v>
      </c>
      <c r="E115" s="150" t="str">
        <f>+VLOOKUP(A:A,INSUMOS!A:C,3,FALSE)</f>
        <v>M3</v>
      </c>
      <c r="F115" s="171">
        <f>+VLOOKUP(A:A,INSUMOS!A:D,4,FALSE)</f>
        <v>1</v>
      </c>
    </row>
    <row r="116" spans="1:6" ht="47.25" customHeight="1" outlineLevel="1" x14ac:dyDescent="0.25">
      <c r="A116" s="165"/>
      <c r="B116" s="178">
        <v>5</v>
      </c>
      <c r="C116" s="178">
        <v>3</v>
      </c>
      <c r="D116" s="179" t="s">
        <v>2255</v>
      </c>
      <c r="E116" s="150"/>
      <c r="F116" s="171"/>
    </row>
    <row r="117" spans="1:6" ht="47.25" customHeight="1" outlineLevel="1" x14ac:dyDescent="0.25">
      <c r="A117" s="159" t="s">
        <v>1379</v>
      </c>
      <c r="B117" s="166">
        <v>5</v>
      </c>
      <c r="C117" s="148">
        <v>3.01</v>
      </c>
      <c r="D117" s="149" t="str">
        <f>+VLOOKUP(A:A,APUS!A:C,3,FALSE)</f>
        <v>MORTERO 1:2 (HECHO EN OBRA)</v>
      </c>
      <c r="E117" s="150" t="str">
        <f>+VLOOKUP(A:A,APUS!A:D,4,FALSE)</f>
        <v>M3</v>
      </c>
      <c r="F117" s="171">
        <f>VLOOKUP(A:A,APUS!A:H,8,0)</f>
        <v>646.60630000000003</v>
      </c>
    </row>
    <row r="118" spans="1:6" ht="47.25" customHeight="1" outlineLevel="1" x14ac:dyDescent="0.25">
      <c r="A118" s="159" t="s">
        <v>1380</v>
      </c>
      <c r="B118" s="166">
        <v>5</v>
      </c>
      <c r="C118" s="148">
        <v>3.02</v>
      </c>
      <c r="D118" s="149" t="str">
        <f>+VLOOKUP(A:A,APUS!A:C,3,FALSE)</f>
        <v>MORTERO 1:3 (HECHO EN OBRA)</v>
      </c>
      <c r="E118" s="150" t="str">
        <f>+VLOOKUP(A:A,APUS!A:D,4,FALSE)</f>
        <v>M3</v>
      </c>
      <c r="F118" s="171">
        <f>VLOOKUP(A:A,APUS!A:H,8,0)</f>
        <v>479.51839999999999</v>
      </c>
    </row>
    <row r="119" spans="1:6" ht="47.25" customHeight="1" outlineLevel="1" x14ac:dyDescent="0.25">
      <c r="A119" s="159" t="s">
        <v>1381</v>
      </c>
      <c r="B119" s="166">
        <v>5</v>
      </c>
      <c r="C119" s="148">
        <v>3.03</v>
      </c>
      <c r="D119" s="149" t="str">
        <f>+VLOOKUP(A:A,APUS!A:C,3,FALSE)</f>
        <v>MORTERO 1:4 (HECHO EN OBRA)</v>
      </c>
      <c r="E119" s="150" t="str">
        <f>+VLOOKUP(A:A,APUS!A:D,4,FALSE)</f>
        <v>M3</v>
      </c>
      <c r="F119" s="171">
        <f>VLOOKUP(A:A,APUS!A:H,8,0)</f>
        <v>382.57080000000002</v>
      </c>
    </row>
    <row r="120" spans="1:6" ht="47.25" customHeight="1" outlineLevel="1" x14ac:dyDescent="0.25">
      <c r="A120" s="159" t="s">
        <v>1382</v>
      </c>
      <c r="B120" s="166">
        <v>5</v>
      </c>
      <c r="C120" s="148">
        <v>3.04</v>
      </c>
      <c r="D120" s="149" t="str">
        <f>+VLOOKUP(A:A,APUS!A:C,3,FALSE)</f>
        <v>MORTERO 1:5 (HECHO EN OBRA)</v>
      </c>
      <c r="E120" s="150" t="str">
        <f>+VLOOKUP(A:A,APUS!A:D,4,FALSE)</f>
        <v>M3</v>
      </c>
      <c r="F120" s="171">
        <f>VLOOKUP(A:A,APUS!A:H,8,0)</f>
        <v>322.98169999999999</v>
      </c>
    </row>
    <row r="121" spans="1:6" ht="47.25" customHeight="1" outlineLevel="1" x14ac:dyDescent="0.25">
      <c r="A121" s="159" t="s">
        <v>1383</v>
      </c>
      <c r="B121" s="166">
        <v>5</v>
      </c>
      <c r="C121" s="148">
        <v>3.05</v>
      </c>
      <c r="D121" s="149" t="str">
        <f>+VLOOKUP(A:A,APUS!A:C,3,FALSE)</f>
        <v>MORTERO 1:6 (HECHO EN OBRA)</v>
      </c>
      <c r="E121" s="150" t="str">
        <f>+VLOOKUP(A:A,APUS!A:D,4,FALSE)</f>
        <v>M3</v>
      </c>
      <c r="F121" s="171">
        <f>VLOOKUP(A:A,APUS!A:H,8,0)</f>
        <v>278.81170000000003</v>
      </c>
    </row>
    <row r="122" spans="1:6" ht="47.25" customHeight="1" outlineLevel="1" x14ac:dyDescent="0.25">
      <c r="A122" s="165"/>
      <c r="B122" s="178">
        <v>5</v>
      </c>
      <c r="C122" s="178">
        <v>4</v>
      </c>
      <c r="D122" s="179" t="s">
        <v>2259</v>
      </c>
      <c r="E122" s="150"/>
      <c r="F122" s="171"/>
    </row>
    <row r="123" spans="1:6" ht="47.25" customHeight="1" outlineLevel="1" x14ac:dyDescent="0.25">
      <c r="A123" s="165" t="s">
        <v>1376</v>
      </c>
      <c r="B123" s="166">
        <v>5</v>
      </c>
      <c r="C123" s="166">
        <v>4.01</v>
      </c>
      <c r="D123" s="149" t="str">
        <f>+VLOOKUP(A:A,APUS!A:C,3,FALSE)</f>
        <v>GROUTING - FLUIDO CONCRETO (3000 PSI)</v>
      </c>
      <c r="E123" s="150" t="str">
        <f>+VLOOKUP(A:A,APUS!A:D,4,FALSE)</f>
        <v>M3</v>
      </c>
      <c r="F123" s="171">
        <f>VLOOKUP(A:A,APUS!A:H,8,0)</f>
        <v>11.0815</v>
      </c>
    </row>
    <row r="124" spans="1:6" ht="47.25" customHeight="1" outlineLevel="1" x14ac:dyDescent="0.25">
      <c r="A124" s="165" t="s">
        <v>107</v>
      </c>
      <c r="B124" s="166">
        <v>5</v>
      </c>
      <c r="C124" s="166">
        <v>4.0199999999999996</v>
      </c>
      <c r="D124" s="149" t="str">
        <f>+VLOOKUP(A:A,INSUMOS!A:B,2,FALSE)</f>
        <v>MORTERO 2500 PSI (175 KG/CM2)</v>
      </c>
      <c r="E124" s="150" t="str">
        <f>+VLOOKUP(A:A,INSUMOS!A:C,3,FALSE)</f>
        <v>M3</v>
      </c>
      <c r="F124" s="171">
        <f>+VLOOKUP(A:A,INSUMOS!A:D,4,FALSE)</f>
        <v>1</v>
      </c>
    </row>
    <row r="125" spans="1:6" ht="47.25" customHeight="1" outlineLevel="1" x14ac:dyDescent="0.25">
      <c r="A125" s="165" t="s">
        <v>108</v>
      </c>
      <c r="B125" s="166">
        <v>5</v>
      </c>
      <c r="C125" s="166">
        <v>4.03</v>
      </c>
      <c r="D125" s="149" t="str">
        <f>+VLOOKUP(A:A,INSUMOS!A:B,2,FALSE)</f>
        <v>MORTERO 3000 PSI (210 KG/CM2)</v>
      </c>
      <c r="E125" s="150" t="str">
        <f>+VLOOKUP(A:A,INSUMOS!A:C,3,FALSE)</f>
        <v>M3</v>
      </c>
      <c r="F125" s="171">
        <f>+VLOOKUP(A:A,INSUMOS!A:D,4,FALSE)</f>
        <v>1</v>
      </c>
    </row>
    <row r="126" spans="1:6" ht="47.25" customHeight="1" x14ac:dyDescent="0.25">
      <c r="A126" s="168"/>
      <c r="B126" s="169">
        <v>6</v>
      </c>
      <c r="C126" s="180"/>
      <c r="D126" s="170" t="s">
        <v>2267</v>
      </c>
      <c r="E126" s="146"/>
      <c r="F126" s="446">
        <f>+SUBTOTAL(9,F127:F137)</f>
        <v>46.37751079125001</v>
      </c>
    </row>
    <row r="127" spans="1:6" ht="47.25" customHeight="1" outlineLevel="1" x14ac:dyDescent="0.25">
      <c r="A127" s="177" t="s">
        <v>1931</v>
      </c>
      <c r="B127" s="166">
        <v>6</v>
      </c>
      <c r="C127" s="166">
        <v>1</v>
      </c>
      <c r="D127" s="149" t="str">
        <f>+VLOOKUP(A:A,APUS!A:C,3,FALSE)</f>
        <v>REVOQUE ESTRUCTURAL 1.5CM DE ESPESOR CON MORTERO 1:4 (SIN REFUERZO)</v>
      </c>
      <c r="E127" s="150" t="str">
        <f>+VLOOKUP(A:A,APUS!A:D,4,FALSE)</f>
        <v>M2</v>
      </c>
      <c r="F127" s="171">
        <f>VLOOKUP(A:A,APUS!A:H,8,0)</f>
        <v>0.96575000000000011</v>
      </c>
    </row>
    <row r="128" spans="1:6" ht="47.25" customHeight="1" outlineLevel="1" x14ac:dyDescent="0.25">
      <c r="A128" s="177" t="s">
        <v>2447</v>
      </c>
      <c r="B128" s="166">
        <v>6</v>
      </c>
      <c r="C128" s="166">
        <v>2</v>
      </c>
      <c r="D128" s="149" t="str">
        <f>+VLOOKUP(A:A,APUS!A:C,3,FALSE)</f>
        <v>REVOQUE ESTRUCTURAL 3,0CM DE ESPESOR CON MORTERO 1:4 (SIN REFUERZO)</v>
      </c>
      <c r="E128" s="150" t="str">
        <f>+VLOOKUP(A:A,APUS!A:D,4,FALSE)</f>
        <v>M2</v>
      </c>
      <c r="F128" s="171">
        <f>VLOOKUP(A:A,APUS!A:H,8,0)</f>
        <v>1.0145</v>
      </c>
    </row>
    <row r="129" spans="1:6" ht="47.25" customHeight="1" outlineLevel="1" x14ac:dyDescent="0.25">
      <c r="A129" s="177" t="s">
        <v>1932</v>
      </c>
      <c r="B129" s="166">
        <v>6</v>
      </c>
      <c r="C129" s="166">
        <v>3</v>
      </c>
      <c r="D129" s="149" t="str">
        <f>+VLOOKUP(A:A,APUS!A:C,3,FALSE)</f>
        <v>REVOQUE ESTRUCTURAL 3,0CM CON MALLA Y MORTERO 1:4.</v>
      </c>
      <c r="E129" s="150" t="str">
        <f>+VLOOKUP(A:A,APUS!A:D,4,FALSE)</f>
        <v>M2</v>
      </c>
      <c r="F129" s="171">
        <f>VLOOKUP(A:A,APUS!A:H,8,0)</f>
        <v>1.3626499999999999</v>
      </c>
    </row>
    <row r="130" spans="1:6" ht="47.25" customHeight="1" outlineLevel="1" x14ac:dyDescent="0.25">
      <c r="A130" s="177" t="s">
        <v>1937</v>
      </c>
      <c r="B130" s="166">
        <v>6</v>
      </c>
      <c r="C130" s="166">
        <v>4</v>
      </c>
      <c r="D130" s="149" t="str">
        <f>+VLOOKUP(A:A,APUS!A:C,3,FALSE)</f>
        <v>REVOQUE  ESTRUCTURAL CON MALLA e=3CM, CON MORTERO 1:4 IMPERMEABILIZADO.((incluye  malla electrosoldada)</v>
      </c>
      <c r="E130" s="150" t="str">
        <f>+VLOOKUP(A:A,APUS!A:D,4,FALSE)</f>
        <v>M2</v>
      </c>
      <c r="F130" s="171">
        <f>VLOOKUP(A:A,APUS!A:H,8,0)</f>
        <v>1.2932999999999999</v>
      </c>
    </row>
    <row r="131" spans="1:6" ht="47.25" customHeight="1" outlineLevel="1" x14ac:dyDescent="0.25">
      <c r="A131" s="177" t="s">
        <v>1938</v>
      </c>
      <c r="B131" s="166">
        <v>6</v>
      </c>
      <c r="C131" s="166">
        <v>5</v>
      </c>
      <c r="D131" s="149" t="str">
        <f>+VLOOKUP(A:A,APUS!A:C,3,FALSE)</f>
        <v>REVOQUE  ESTRUCTURAL e=1.5CM, CON MORTERO 1:4 IMPERMEABILIZADO (SIN REFUERZO)</v>
      </c>
      <c r="E131" s="150" t="str">
        <f>+VLOOKUP(A:A,APUS!A:D,4,FALSE)</f>
        <v>M2</v>
      </c>
      <c r="F131" s="171">
        <f>VLOOKUP(A:A,APUS!A:H,8,0)</f>
        <v>0.96575000000000011</v>
      </c>
    </row>
    <row r="132" spans="1:6" ht="47.25" customHeight="1" outlineLevel="1" x14ac:dyDescent="0.25">
      <c r="A132" s="177" t="s">
        <v>1940</v>
      </c>
      <c r="B132" s="166">
        <v>6</v>
      </c>
      <c r="C132" s="166">
        <v>6</v>
      </c>
      <c r="D132" s="149" t="str">
        <f>+VLOOKUP(A:A,APUS!A:C,3,FALSE)</f>
        <v>CONEXIÓN DE REVOQUE  ESTRUCTURAL CON MALLA  e=3.0CM, CON VIGA DE CIMENTACION EXISTENTE MEDIANTE ENSANCHAMIENTO DE LA VIGA (Incluye demolicion y reconstruccion de placa y excavación. concreto hecho en obra 1:2;3.0 Aprox. 3.000psi).</v>
      </c>
      <c r="E132" s="150" t="str">
        <f>+VLOOKUP(A:A,APUS!A:D,4,FALSE)</f>
        <v>M</v>
      </c>
      <c r="F132" s="171">
        <f>VLOOKUP(A:A,APUS!A:H,8,0)</f>
        <v>12.673196038750001</v>
      </c>
    </row>
    <row r="133" spans="1:6" ht="47.25" customHeight="1" outlineLevel="1" x14ac:dyDescent="0.25">
      <c r="A133" s="177" t="s">
        <v>1942</v>
      </c>
      <c r="B133" s="166">
        <v>6</v>
      </c>
      <c r="C133" s="166">
        <v>7</v>
      </c>
      <c r="D133" s="149" t="str">
        <f>+VLOOKUP(A:A,APUS!A:C,3,FALSE)</f>
        <v>CONEXIÓN DE REVOQUE ESTRUCTURAL CON MALLA e=3CM  A LA VIGA DE CIMENTACION NUEVA. INCLUYE ACERO DE REFUERZO. (No incluye viga de cimentacion, no incluye demolicion o reconstruccion de placa, no incluye excavacion)</v>
      </c>
      <c r="E133" s="150" t="str">
        <f>+VLOOKUP(A:A,APUS!A:D,4,FALSE)</f>
        <v>M</v>
      </c>
      <c r="F133" s="171">
        <f>VLOOKUP(A:A,APUS!A:H,8,0)</f>
        <v>1.1395999999999999</v>
      </c>
    </row>
    <row r="134" spans="1:6" ht="47.25" customHeight="1" outlineLevel="1" x14ac:dyDescent="0.25">
      <c r="A134" s="177" t="s">
        <v>1943</v>
      </c>
      <c r="B134" s="166">
        <v>6</v>
      </c>
      <c r="C134" s="166">
        <v>8</v>
      </c>
      <c r="D134" s="149" t="str">
        <f>+VLOOKUP(A:A,APUS!A:C,3,FALSE)</f>
        <v>CONEXIÓN DE REVOQUE ESTRUCTURAL CON MALLA e=3CM  A LA LOSA DE ENTREPISO EXISTENTE MEDIANTE ANCLAJE EPOXICO..INCLUYE ACERO DE REFUERZO.</v>
      </c>
      <c r="E134" s="150" t="str">
        <f>+VLOOKUP(A:A,APUS!A:D,4,FALSE)</f>
        <v>M</v>
      </c>
      <c r="F134" s="171">
        <f>VLOOKUP(A:A,APUS!A:H,8,0)</f>
        <v>2.9922350199999999</v>
      </c>
    </row>
    <row r="135" spans="1:6" ht="47.25" customHeight="1" outlineLevel="1" x14ac:dyDescent="0.25">
      <c r="A135" s="177" t="s">
        <v>1944</v>
      </c>
      <c r="B135" s="166">
        <v>6</v>
      </c>
      <c r="C135" s="166">
        <v>9</v>
      </c>
      <c r="D135" s="149" t="str">
        <f>+VLOOKUP(A:A,APUS!A:C,3,FALSE)</f>
        <v>CONEXIÓN DE REVOQUE ESTRUCTURAL CON MALLA e=3CM  CON LOSA DE ENTREPISO EXISTENTE  MEDIANTE ENSANCHAMIENTO DE ELEMENTO SUPERIOR. Incluye concreto  1:2:3 hecho en obra de 3,000 psi aprox.</v>
      </c>
      <c r="E135" s="150" t="str">
        <f>+VLOOKUP(A:A,APUS!A:D,4,FALSE)</f>
        <v>M</v>
      </c>
      <c r="F135" s="171">
        <f>VLOOKUP(A:A,APUS!A:H,8,0)</f>
        <v>16.761049499999999</v>
      </c>
    </row>
    <row r="136" spans="1:6" ht="47.25" customHeight="1" outlineLevel="1" x14ac:dyDescent="0.25">
      <c r="A136" s="177" t="s">
        <v>1945</v>
      </c>
      <c r="B136" s="166">
        <v>6</v>
      </c>
      <c r="C136" s="166">
        <v>10</v>
      </c>
      <c r="D136" s="149" t="str">
        <f>+VLOOKUP(A:A,APUS!A:C,3,FALSE)</f>
        <v>CONEXIÓN DE REVOQUE ESTRUCTURAL CON MALLA e=3CM  CON LA VIGA DE AMARRE.</v>
      </c>
      <c r="E136" s="150" t="str">
        <f>+VLOOKUP(A:A,APUS!A:D,4,FALSE)</f>
        <v>M</v>
      </c>
      <c r="F136" s="171">
        <f>VLOOKUP(A:A,APUS!A:H,8,0)</f>
        <v>1.2030000000000001</v>
      </c>
    </row>
    <row r="137" spans="1:6" ht="47.25" customHeight="1" outlineLevel="1" x14ac:dyDescent="0.25">
      <c r="A137" s="177" t="s">
        <v>2000</v>
      </c>
      <c r="B137" s="166">
        <v>6</v>
      </c>
      <c r="C137" s="166">
        <v>11</v>
      </c>
      <c r="D137" s="149" t="str">
        <f>+VLOOKUP(A:A,APUS!A:C,3,FALSE)</f>
        <v>CONEXIÓN DE REVOQUE  ESTRUCTURAL CON MALLA  e=3.0CM, CON VIGA DE CIMENTACION EXISTENTE MEDIANTE ANCLAJE EPOXICO(Incluye demolicion, reconstruccion de placa, excavacion y concreto 1:2;3 Aprox. 3.000psi)</v>
      </c>
      <c r="E137" s="150" t="str">
        <f>+VLOOKUP(A:A,APUS!A:D,4,FALSE)</f>
        <v>M</v>
      </c>
      <c r="F137" s="171">
        <f>VLOOKUP(A:A,APUS!A:H,8,0)</f>
        <v>6.0064802325000004</v>
      </c>
    </row>
    <row r="138" spans="1:6" ht="47.25" customHeight="1" x14ac:dyDescent="0.25">
      <c r="A138" s="168"/>
      <c r="B138" s="169">
        <v>7</v>
      </c>
      <c r="C138" s="180"/>
      <c r="D138" s="170" t="s">
        <v>2273</v>
      </c>
      <c r="E138" s="158"/>
      <c r="F138" s="446">
        <f>+SUBTOTAL(9,F139:F142)</f>
        <v>104.67788017800001</v>
      </c>
    </row>
    <row r="139" spans="1:6" ht="47.25" customHeight="1" outlineLevel="1" x14ac:dyDescent="0.25">
      <c r="A139" s="167" t="s">
        <v>1988</v>
      </c>
      <c r="B139" s="181">
        <v>7</v>
      </c>
      <c r="C139" s="181">
        <v>1</v>
      </c>
      <c r="D139" s="149" t="str">
        <f>+VLOOKUP(A:A,APUS!A:C,3,FALSE)</f>
        <v>CONFINAMIENTO VERTICAL  DE VANOS DE VENTANAS Y PUERTAS A NUEVA A VIGA DE AMARRE (No incluye viga).</v>
      </c>
      <c r="E139" s="150" t="str">
        <f>+VLOOKUP(A:A,APUS!A:D,4,FALSE)</f>
        <v>M</v>
      </c>
      <c r="F139" s="171">
        <f>VLOOKUP(A:A,APUS!A:H,8,0)</f>
        <v>15.160731975000001</v>
      </c>
    </row>
    <row r="140" spans="1:6" ht="47.25" customHeight="1" outlineLevel="1" x14ac:dyDescent="0.25">
      <c r="A140" s="167" t="s">
        <v>1990</v>
      </c>
      <c r="B140" s="181">
        <v>7</v>
      </c>
      <c r="C140" s="181">
        <v>2</v>
      </c>
      <c r="D140" s="149" t="str">
        <f>+VLOOKUP(A:A,APUS!A:C,3,FALSE)</f>
        <v>CONFINAMIENTO VERTICAL DE VANOS DE VENTANAS Y PUERTAS A PLACA EXISTENTE (Incluye acero de refuerzo y concreto  1:2:3  hecho en obra de aprox. 3.000psi aprox.)</v>
      </c>
      <c r="E140" s="150" t="str">
        <f>+VLOOKUP(A:A,APUS!A:D,4,FALSE)</f>
        <v>M</v>
      </c>
      <c r="F140" s="171">
        <f>VLOOKUP(A:A,APUS!A:H,8,0)</f>
        <v>21.035896189999999</v>
      </c>
    </row>
    <row r="141" spans="1:6" ht="47.25" customHeight="1" outlineLevel="1" x14ac:dyDescent="0.25">
      <c r="A141" s="167" t="s">
        <v>1993</v>
      </c>
      <c r="B141" s="181">
        <v>7</v>
      </c>
      <c r="C141" s="181">
        <v>3</v>
      </c>
      <c r="D141" s="149" t="str">
        <f>+VLOOKUP(A:A,APUS!A:C,3,FALSE)</f>
        <v>VANO DE VENTANA EN MURO (1*1,20M) No incluye  viga de amarre superior</v>
      </c>
      <c r="E141" s="150" t="str">
        <f>+VLOOKUP(A:A,APUS!A:D,4,FALSE)</f>
        <v>UN</v>
      </c>
      <c r="F141" s="171">
        <f>VLOOKUP(A:A,APUS!A:H,8,0)</f>
        <v>51.691292012999995</v>
      </c>
    </row>
    <row r="142" spans="1:6" ht="47.25" customHeight="1" outlineLevel="1" x14ac:dyDescent="0.25">
      <c r="A142" s="167" t="s">
        <v>1998</v>
      </c>
      <c r="B142" s="181">
        <v>7</v>
      </c>
      <c r="C142" s="181">
        <v>4</v>
      </c>
      <c r="D142" s="149" t="str">
        <f>+VLOOKUP(A:A,APUS!A:C,3,FALSE)</f>
        <v>ALZADO DE RELLENO DE VENTANA (Espesor de muro entre 9 y 15 cm)</v>
      </c>
      <c r="E142" s="150" t="str">
        <f>+VLOOKUP(A:A,APUS!A:D,4,FALSE)</f>
        <v>M2</v>
      </c>
      <c r="F142" s="171">
        <f>VLOOKUP(A:A,APUS!A:H,8,0)</f>
        <v>16.789960000000001</v>
      </c>
    </row>
    <row r="143" spans="1:6" ht="47.25" customHeight="1" x14ac:dyDescent="0.25">
      <c r="A143" s="182"/>
      <c r="B143" s="183">
        <v>8</v>
      </c>
      <c r="C143" s="183"/>
      <c r="D143" s="172" t="s">
        <v>2266</v>
      </c>
      <c r="E143" s="146"/>
      <c r="F143" s="446">
        <f>+SUBTOTAL(9,F144:F148)</f>
        <v>5.782820000000001</v>
      </c>
    </row>
    <row r="144" spans="1:6" ht="47.25" customHeight="1" outlineLevel="1" x14ac:dyDescent="0.25">
      <c r="A144" s="159" t="s">
        <v>1390</v>
      </c>
      <c r="B144" s="181">
        <v>8</v>
      </c>
      <c r="C144" s="181">
        <v>1</v>
      </c>
      <c r="D144" s="149" t="str">
        <f>+VLOOKUP(A:A,APUS!A:C,3,FALSE)</f>
        <v>ACERO DE REFUERZO DE 37.000 PSI. INCLUYE CORTE, FIGURADO Y FIJACIÓN DE DISTANCIADORES</v>
      </c>
      <c r="E144" s="150" t="str">
        <f>+VLOOKUP(A:A,APUS!A:D,4,FALSE)</f>
        <v>KG</v>
      </c>
      <c r="F144" s="171">
        <f>VLOOKUP(A:A,APUS!A:H,8,0)</f>
        <v>1.3954000000000002</v>
      </c>
    </row>
    <row r="145" spans="1:6" ht="47.25" customHeight="1" outlineLevel="1" x14ac:dyDescent="0.25">
      <c r="A145" s="159" t="s">
        <v>1391</v>
      </c>
      <c r="B145" s="181">
        <v>8</v>
      </c>
      <c r="C145" s="181">
        <v>2</v>
      </c>
      <c r="D145" s="149" t="str">
        <f>+VLOOKUP(A:A,APUS!A:C,3,FALSE)</f>
        <v>ACERO DE REFUERZO DE 60.000 PSI. INCLUYE CORTE, FIGURADO Y FIJACIÓN DE DISTANCIADORES</v>
      </c>
      <c r="E145" s="150" t="str">
        <f>+VLOOKUP(A:A,APUS!A:D,4,FALSE)</f>
        <v>KG</v>
      </c>
      <c r="F145" s="171">
        <f>VLOOKUP(A:A,APUS!A:H,8,0)</f>
        <v>1.3954000000000002</v>
      </c>
    </row>
    <row r="146" spans="1:6" ht="47.25" customHeight="1" outlineLevel="1" x14ac:dyDescent="0.25">
      <c r="A146" s="159" t="s">
        <v>1392</v>
      </c>
      <c r="B146" s="181">
        <v>8</v>
      </c>
      <c r="C146" s="181">
        <v>3</v>
      </c>
      <c r="D146" s="149" t="str">
        <f>+VLOOKUP(A:A,APUS!A:C,3,FALSE)</f>
        <v xml:space="preserve">REFUERZOS MALLA ELECTROSOLDADA M-159 (XX-158). INCLUYE CORTE, FIGURADO Y FIJACIÓN DE DISTANCIADORES. </v>
      </c>
      <c r="E146" s="150" t="str">
        <f>+VLOOKUP(A:A,APUS!A:D,4,FALSE)</f>
        <v>KG</v>
      </c>
      <c r="F146" s="171">
        <f>VLOOKUP(A:A,APUS!A:H,8,0)</f>
        <v>0.90284000000000009</v>
      </c>
    </row>
    <row r="147" spans="1:6" ht="47.25" customHeight="1" outlineLevel="1" x14ac:dyDescent="0.25">
      <c r="A147" s="159" t="s">
        <v>1393</v>
      </c>
      <c r="B147" s="181">
        <v>8</v>
      </c>
      <c r="C147" s="181">
        <v>4</v>
      </c>
      <c r="D147" s="149" t="str">
        <f>+VLOOKUP(A:A,APUS!A:C,3,FALSE)</f>
        <v>MALLA ELECTROSOLDADA ESTÁNDAR. MALLA M-084 2,35 X 6 METROS. INCLUYE CORTE E INSTALACIÓN</v>
      </c>
      <c r="E147" s="150" t="str">
        <f>+VLOOKUP(A:A,APUS!A:D,4,FALSE)</f>
        <v>KG</v>
      </c>
      <c r="F147" s="171">
        <f>VLOOKUP(A:A,APUS!A:H,8,0)</f>
        <v>0.63858000000000004</v>
      </c>
    </row>
    <row r="148" spans="1:6" ht="47.25" customHeight="1" outlineLevel="1" x14ac:dyDescent="0.25">
      <c r="A148" s="159" t="s">
        <v>1394</v>
      </c>
      <c r="B148" s="181">
        <v>8</v>
      </c>
      <c r="C148" s="181">
        <v>5</v>
      </c>
      <c r="D148" s="149" t="str">
        <f>+VLOOKUP(A:A,APUS!A:C,3,FALSE)</f>
        <v>MALLA CON VENA</v>
      </c>
      <c r="E148" s="150" t="str">
        <f>+VLOOKUP(A:A,APUS!A:D,4,FALSE)</f>
        <v>M2</v>
      </c>
      <c r="F148" s="171">
        <f>VLOOKUP(A:A,APUS!A:H,8,0)</f>
        <v>1.4506000000000001</v>
      </c>
    </row>
    <row r="149" spans="1:6" ht="47.25" customHeight="1" x14ac:dyDescent="0.25">
      <c r="A149" s="143"/>
      <c r="B149" s="144">
        <v>9</v>
      </c>
      <c r="C149" s="144"/>
      <c r="D149" s="184" t="s">
        <v>2268</v>
      </c>
      <c r="E149" s="158"/>
      <c r="F149" s="446">
        <f>+SUBTOTAL(9,F150:F212)</f>
        <v>2740.190454178015</v>
      </c>
    </row>
    <row r="150" spans="1:6" ht="47.25" customHeight="1" outlineLevel="1" x14ac:dyDescent="0.25">
      <c r="A150" s="165"/>
      <c r="B150" s="185">
        <v>9</v>
      </c>
      <c r="C150" s="185">
        <v>1</v>
      </c>
      <c r="D150" s="179" t="s">
        <v>2256</v>
      </c>
      <c r="E150" s="150"/>
      <c r="F150" s="159"/>
    </row>
    <row r="151" spans="1:6" ht="47.25" customHeight="1" outlineLevel="1" x14ac:dyDescent="0.25">
      <c r="A151" s="165" t="s">
        <v>1846</v>
      </c>
      <c r="B151" s="186">
        <v>9</v>
      </c>
      <c r="C151" s="186">
        <v>1.01</v>
      </c>
      <c r="D151" s="149" t="str">
        <f>+VLOOKUP(A:A,APUS!A:C,3,FALSE)</f>
        <v>COLUMNA 30X30 CM INCLUYE REFUERZO</v>
      </c>
      <c r="E151" s="150" t="str">
        <f>+VLOOKUP(A:A,APUS!A:D,4,FALSE)</f>
        <v>M</v>
      </c>
      <c r="F151" s="171">
        <f>VLOOKUP(A:A,APUS!A:H,8,0)</f>
        <v>26.139833333333335</v>
      </c>
    </row>
    <row r="152" spans="1:6" ht="47.25" customHeight="1" outlineLevel="1" x14ac:dyDescent="0.25">
      <c r="A152" s="165" t="s">
        <v>1847</v>
      </c>
      <c r="B152" s="186">
        <v>9</v>
      </c>
      <c r="C152" s="186">
        <v>1.02</v>
      </c>
      <c r="D152" s="149" t="str">
        <f>+VLOOKUP(A:A,APUS!A:C,3,FALSE)</f>
        <v>COLUMNA 35X30 CM INCLUYE REFUERZO</v>
      </c>
      <c r="E152" s="150" t="str">
        <f>+VLOOKUP(A:A,APUS!A:D,4,FALSE)</f>
        <v>M</v>
      </c>
      <c r="F152" s="171">
        <f>VLOOKUP(A:A,APUS!A:H,8,0)</f>
        <v>32.432049999999997</v>
      </c>
    </row>
    <row r="153" spans="1:6" ht="47.25" customHeight="1" outlineLevel="1" x14ac:dyDescent="0.25">
      <c r="A153" s="165" t="s">
        <v>1848</v>
      </c>
      <c r="B153" s="186">
        <v>9</v>
      </c>
      <c r="C153" s="186">
        <v>1.03</v>
      </c>
      <c r="D153" s="149" t="str">
        <f>+VLOOKUP(A:A,APUS!A:C,3,FALSE)</f>
        <v>COLUMNA 35X35 CM INCLUYE REFUERZO</v>
      </c>
      <c r="E153" s="150" t="str">
        <f>+VLOOKUP(A:A,APUS!A:D,4,FALSE)</f>
        <v>M</v>
      </c>
      <c r="F153" s="171">
        <f>VLOOKUP(A:A,APUS!A:H,8,0)</f>
        <v>32.495424999999997</v>
      </c>
    </row>
    <row r="154" spans="1:6" ht="47.25" customHeight="1" outlineLevel="1" x14ac:dyDescent="0.25">
      <c r="A154" s="165" t="s">
        <v>1849</v>
      </c>
      <c r="B154" s="186">
        <v>9</v>
      </c>
      <c r="C154" s="186">
        <v>1.04</v>
      </c>
      <c r="D154" s="149" t="str">
        <f>+VLOOKUP(A:A,APUS!A:C,3,FALSE)</f>
        <v>COLUMNETAS 12X20 CM INCLUYE REFUERZO</v>
      </c>
      <c r="E154" s="150" t="str">
        <f>+VLOOKUP(A:A,APUS!A:D,4,FALSE)</f>
        <v>M</v>
      </c>
      <c r="F154" s="171">
        <f>VLOOKUP(A:A,APUS!A:H,8,0)</f>
        <v>6.3644999999999996</v>
      </c>
    </row>
    <row r="155" spans="1:6" ht="47.25" customHeight="1" outlineLevel="1" x14ac:dyDescent="0.25">
      <c r="A155" s="177" t="s">
        <v>1910</v>
      </c>
      <c r="B155" s="186">
        <v>9</v>
      </c>
      <c r="C155" s="186">
        <v>1.05</v>
      </c>
      <c r="D155" s="149" t="str">
        <f>+VLOOKUP(A:A,APUS!A:C,3,FALSE)</f>
        <v>COLUMNA NUEVA CC1-A(0,15X0,15M) CONFINANTE CONCRETO 1:2:3 HECHO EN OBRA DE 3.000PSI APROX.</v>
      </c>
      <c r="E155" s="150" t="str">
        <f>+VLOOKUP(A:A,APUS!A:D,4,FALSE)</f>
        <v>M</v>
      </c>
      <c r="F155" s="171">
        <f>VLOOKUP(A:A,APUS!A:H,8,0)</f>
        <v>24.143146855000001</v>
      </c>
    </row>
    <row r="156" spans="1:6" ht="47.25" customHeight="1" outlineLevel="1" x14ac:dyDescent="0.25">
      <c r="A156" s="177" t="s">
        <v>1912</v>
      </c>
      <c r="B156" s="186">
        <v>9</v>
      </c>
      <c r="C156" s="186">
        <v>1.06</v>
      </c>
      <c r="D156" s="149" t="str">
        <f>+VLOOKUP(A:A,APUS!A:C,3,FALSE)</f>
        <v>COLUMNA NUEVA CC1-C(0,10X0,20M) CONFINANTE CONCRETO 1:2:3 HECHO EN OBRA D E 3.000PSI APROX.</v>
      </c>
      <c r="E156" s="150" t="str">
        <f>+VLOOKUP(A:A,APUS!A:D,4,FALSE)</f>
        <v>M</v>
      </c>
      <c r="F156" s="171">
        <f>VLOOKUP(A:A,APUS!A:H,8,0)</f>
        <v>19.84835674</v>
      </c>
    </row>
    <row r="157" spans="1:6" ht="47.25" customHeight="1" outlineLevel="1" x14ac:dyDescent="0.25">
      <c r="A157" s="177" t="s">
        <v>1913</v>
      </c>
      <c r="B157" s="186">
        <v>9</v>
      </c>
      <c r="C157" s="186">
        <v>1.07</v>
      </c>
      <c r="D157" s="149" t="str">
        <f>+VLOOKUP(A:A,APUS!A:C,3,FALSE)</f>
        <v>COLUMNA NUEVA CC2-A(0,15X0,10M) CONFINANTE EN CONCRETO 1:2:3 HECHO EN OBRA DE 3.000PSI APROX.</v>
      </c>
      <c r="E157" s="150" t="str">
        <f>+VLOOKUP(A:A,APUS!A:D,4,FALSE)</f>
        <v>M</v>
      </c>
      <c r="F157" s="171">
        <f>VLOOKUP(A:A,APUS!A:H,8,0)</f>
        <v>15.688279415000002</v>
      </c>
    </row>
    <row r="158" spans="1:6" ht="47.25" customHeight="1" outlineLevel="1" x14ac:dyDescent="0.25">
      <c r="A158" s="177" t="s">
        <v>1914</v>
      </c>
      <c r="B158" s="186">
        <v>9</v>
      </c>
      <c r="C158" s="186">
        <v>1.08</v>
      </c>
      <c r="D158" s="149" t="str">
        <f>+VLOOKUP(A:A,APUS!A:C,3,FALSE)</f>
        <v>COLUMNA NUEVA CC2-B(0,12X0,10M) CONFINANTE EN CONCRETO 1:2:3 HECHO EN OBRA DE 3.000PSI APROX.</v>
      </c>
      <c r="E158" s="150" t="str">
        <f>+VLOOKUP(A:A,APUS!A:D,4,FALSE)</f>
        <v>M</v>
      </c>
      <c r="F158" s="171">
        <f>VLOOKUP(A:A,APUS!A:H,8,0)</f>
        <v>14.47577302</v>
      </c>
    </row>
    <row r="159" spans="1:6" ht="47.25" customHeight="1" outlineLevel="1" x14ac:dyDescent="0.25">
      <c r="A159" s="177" t="s">
        <v>1915</v>
      </c>
      <c r="B159" s="186">
        <v>9</v>
      </c>
      <c r="C159" s="186">
        <v>1.0900000000000001</v>
      </c>
      <c r="D159" s="149" t="str">
        <f>+VLOOKUP(A:A,APUS!A:C,3,FALSE)</f>
        <v>COLUMNA NUEVA CC2-C(0,10X0,10M) CONFINANTE EN CONCRETO  1:2:3  HECHO EN OBRA DE 3.000PSI APROX.</v>
      </c>
      <c r="E159" s="150" t="str">
        <f>+VLOOKUP(A:A,APUS!A:D,4,FALSE)</f>
        <v>M</v>
      </c>
      <c r="F159" s="171">
        <f>VLOOKUP(A:A,APUS!A:H,8,0)</f>
        <v>13.694902089999998</v>
      </c>
    </row>
    <row r="160" spans="1:6" ht="47.25" customHeight="1" outlineLevel="1" x14ac:dyDescent="0.25">
      <c r="A160" s="177" t="s">
        <v>1916</v>
      </c>
      <c r="B160" s="186">
        <v>9</v>
      </c>
      <c r="C160" s="187">
        <v>1.1000000000000001</v>
      </c>
      <c r="D160" s="149" t="str">
        <f>+VLOOKUP(A:A,APUS!A:C,3,FALSE)</f>
        <v>COLUMNA NUEVA CC3(0,20X0,20M) CONFINANTE EN CONCRETO  1:2:3  HECHO EN OBRA DE 3.000PSI APROX.</v>
      </c>
      <c r="E160" s="150" t="str">
        <f>+VLOOKUP(A:A,APUS!A:D,4,FALSE)</f>
        <v>M</v>
      </c>
      <c r="F160" s="171">
        <f>VLOOKUP(A:A,APUS!A:H,8,0)</f>
        <v>34.274833480000005</v>
      </c>
    </row>
    <row r="161" spans="1:6" ht="47.25" customHeight="1" outlineLevel="1" x14ac:dyDescent="0.25">
      <c r="A161" s="177" t="s">
        <v>1966</v>
      </c>
      <c r="B161" s="186">
        <v>9</v>
      </c>
      <c r="C161" s="186">
        <v>1.1100000000000001</v>
      </c>
      <c r="D161" s="149" t="str">
        <f>+VLOOKUP(A:A,APUS!A:C,3,FALSE)</f>
        <v>COLUMNA NUEVA CC1-B (0,12X0,20M) CONFINANTE CONCRETO  1:2:3 HECHO EN OBRA DE 3.000PSI APROX.</v>
      </c>
      <c r="E161" s="150" t="str">
        <f>+VLOOKUP(A:A,APUS!A:D,4,FALSE)</f>
        <v>M</v>
      </c>
      <c r="F161" s="171">
        <f>VLOOKUP(A:A,APUS!A:H,8,0)</f>
        <v>21.533698600000001</v>
      </c>
    </row>
    <row r="162" spans="1:6" ht="47.25" customHeight="1" outlineLevel="1" x14ac:dyDescent="0.25">
      <c r="A162" s="177" t="s">
        <v>2292</v>
      </c>
      <c r="B162" s="186">
        <v>9</v>
      </c>
      <c r="C162" s="186">
        <v>1.1200000000000001</v>
      </c>
      <c r="D162" s="149" t="str">
        <f>+VLOOKUP(A:A,APUS!A:C,3,FALSE)</f>
        <v>ESCARIFICACION DE COLUMNA EXISTENTE</v>
      </c>
      <c r="E162" s="150" t="str">
        <f>+VLOOKUP(A:A,APUS!A:D,4,FALSE)</f>
        <v>M</v>
      </c>
      <c r="F162" s="171">
        <f>VLOOKUP(A:A,APUS!A:H,8,0)</f>
        <v>0.69016299999999997</v>
      </c>
    </row>
    <row r="163" spans="1:6" ht="47.25" customHeight="1" outlineLevel="1" x14ac:dyDescent="0.25">
      <c r="A163" s="165"/>
      <c r="B163" s="185">
        <v>9</v>
      </c>
      <c r="C163" s="185">
        <v>2</v>
      </c>
      <c r="D163" s="179" t="s">
        <v>2257</v>
      </c>
      <c r="E163" s="150"/>
      <c r="F163" s="171"/>
    </row>
    <row r="164" spans="1:6" ht="47.25" customHeight="1" outlineLevel="1" x14ac:dyDescent="0.25">
      <c r="A164" s="177" t="s">
        <v>1947</v>
      </c>
      <c r="B164" s="186">
        <v>9</v>
      </c>
      <c r="C164" s="186">
        <v>2.0099999999999998</v>
      </c>
      <c r="D164" s="149" t="str">
        <f>+VLOOKUP(A:A,APUS!A:C,3,FALSE)</f>
        <v>ESCALERA EN CONCRETO HECHO EN OBRA  DE 1:2:3(Aprox. 3.000psi) ESPESOR DE LA LOSA O ALMA e=0,125M.Incluye Acero de refuerzo y formaleta).No incluye acabados, no incluye  viga de cimentacion, no incluye viga de amarre.</v>
      </c>
      <c r="E164" s="150" t="str">
        <f>+VLOOKUP(A:A,APUS!A:D,4,FALSE)</f>
        <v>M3</v>
      </c>
      <c r="F164" s="171">
        <f>VLOOKUP(A:A,APUS!A:H,8,0)</f>
        <v>662.89086499999996</v>
      </c>
    </row>
    <row r="165" spans="1:6" ht="47.25" customHeight="1" outlineLevel="1" x14ac:dyDescent="0.25">
      <c r="A165" s="165"/>
      <c r="B165" s="185">
        <v>9</v>
      </c>
      <c r="C165" s="185">
        <v>3</v>
      </c>
      <c r="D165" s="179" t="s">
        <v>2258</v>
      </c>
      <c r="E165" s="150"/>
      <c r="F165" s="171"/>
    </row>
    <row r="166" spans="1:6" ht="47.25" customHeight="1" outlineLevel="1" x14ac:dyDescent="0.25">
      <c r="A166" s="165" t="s">
        <v>1372</v>
      </c>
      <c r="B166" s="186">
        <v>9</v>
      </c>
      <c r="C166" s="186">
        <v>3.01</v>
      </c>
      <c r="D166" s="149" t="str">
        <f>+VLOOKUP(A:A,APUS!A:C,3,FALSE)</f>
        <v xml:space="preserve">CONCRETO MEZCLA EN OBRA  1:2:2 (3,500 PSI APROX.) PARA PLACA CONTRA PISO. </v>
      </c>
      <c r="E166" s="150" t="str">
        <f>+VLOOKUP(A:A,APUS!A:D,4,FALSE)</f>
        <v>M3</v>
      </c>
      <c r="F166" s="171">
        <f>VLOOKUP(A:A,APUS!A:H,8,0)</f>
        <v>450.52634999999998</v>
      </c>
    </row>
    <row r="167" spans="1:6" ht="47.25" customHeight="1" outlineLevel="1" x14ac:dyDescent="0.25">
      <c r="A167" s="165" t="s">
        <v>1373</v>
      </c>
      <c r="B167" s="186">
        <v>9</v>
      </c>
      <c r="C167" s="186">
        <v>3.02</v>
      </c>
      <c r="D167" s="149" t="str">
        <f>+VLOOKUP(A:A,APUS!A:C,3,FALSE)</f>
        <v xml:space="preserve">CONCRETO MEZCLA EN OBRA  1:2:3 (3.000 PSI APROX.) PARA PLACA CONTRA PISO </v>
      </c>
      <c r="E167" s="150" t="str">
        <f>+VLOOKUP(A:A,APUS!A:D,4,FALSE)</f>
        <v>M3</v>
      </c>
      <c r="F167" s="171">
        <f>VLOOKUP(A:A,APUS!A:H,8,0)</f>
        <v>371.8433</v>
      </c>
    </row>
    <row r="168" spans="1:6" ht="47.25" customHeight="1" outlineLevel="1" x14ac:dyDescent="0.25">
      <c r="A168" s="165" t="s">
        <v>1377</v>
      </c>
      <c r="B168" s="186">
        <v>9</v>
      </c>
      <c r="C168" s="186">
        <v>3.03</v>
      </c>
      <c r="D168" s="149" t="str">
        <f>+VLOOKUP(A:A,APUS!A:C,3,FALSE)</f>
        <v>CONSTRUCCIÓN RAMPA. CONCRETO MEZCLA EN OBRA 1:2:4 (2.500 PSI APROX.) ESPESOR DE 10 CM. NO INCLUYE REFUERZO</v>
      </c>
      <c r="E168" s="150" t="str">
        <f>+VLOOKUP(A:A,APUS!A:D,4,FALSE)</f>
        <v>M2</v>
      </c>
      <c r="F168" s="171">
        <f>VLOOKUP(A:A,APUS!A:H,8,0)</f>
        <v>1.8955000000000002</v>
      </c>
    </row>
    <row r="169" spans="1:6" ht="47.25" customHeight="1" outlineLevel="1" x14ac:dyDescent="0.25">
      <c r="A169" s="165" t="s">
        <v>1388</v>
      </c>
      <c r="B169" s="186">
        <v>9</v>
      </c>
      <c r="C169" s="186">
        <v>3.04</v>
      </c>
      <c r="D169" s="149" t="str">
        <f>+VLOOKUP(A:A,APUS!A:C,3,FALSE)</f>
        <v>POYO PARA MUEBLES (INDIFERENTE DE SU USO) EN CONCRETO MEZCLA EN OBRA 1:2:4 (2.500 PSI APROX.) ACABADO LISO. ESPESOR DE 5 CM.</v>
      </c>
      <c r="E169" s="150" t="str">
        <f>+VLOOKUP(A:A,APUS!A:D,4,FALSE)</f>
        <v>M</v>
      </c>
      <c r="F169" s="171">
        <f>VLOOKUP(A:A,APUS!A:H,8,0)</f>
        <v>1.0215000000000001</v>
      </c>
    </row>
    <row r="170" spans="1:6" ht="47.25" customHeight="1" outlineLevel="1" x14ac:dyDescent="0.25">
      <c r="A170" s="165" t="s">
        <v>2074</v>
      </c>
      <c r="B170" s="186">
        <v>9</v>
      </c>
      <c r="C170" s="186">
        <v>3.05</v>
      </c>
      <c r="D170" s="149" t="str">
        <f>+VLOOKUP(A:A,APUS!A:C,3,FALSE)</f>
        <v>ACODALAR PLACA ENTREPISO</v>
      </c>
      <c r="E170" s="150" t="str">
        <f>+VLOOKUP(A:A,APUS!A:D,4,FALSE)</f>
        <v>M2</v>
      </c>
      <c r="F170" s="171">
        <f>VLOOKUP(A:A,APUS!A:H,8,0)</f>
        <v>7.9265000000000008</v>
      </c>
    </row>
    <row r="171" spans="1:6" ht="47.25" customHeight="1" outlineLevel="1" x14ac:dyDescent="0.25">
      <c r="A171" s="165" t="s">
        <v>1855</v>
      </c>
      <c r="B171" s="186">
        <v>9</v>
      </c>
      <c r="C171" s="186">
        <v>3.06</v>
      </c>
      <c r="D171" s="149" t="str">
        <f>+VLOOKUP(A:A,APUS!A:C,3,FALSE)</f>
        <v>PLACA FÁCIL BLOQUELÓN INCLUYE REFUERZO</v>
      </c>
      <c r="E171" s="150" t="str">
        <f>+VLOOKUP(A:A,APUS!A:D,4,FALSE)</f>
        <v>M2</v>
      </c>
      <c r="F171" s="171">
        <f>VLOOKUP(A:A,APUS!A:H,8,0)</f>
        <v>15.614599999999999</v>
      </c>
    </row>
    <row r="172" spans="1:6" ht="47.25" customHeight="1" outlineLevel="1" x14ac:dyDescent="0.25">
      <c r="A172" s="165" t="s">
        <v>1856</v>
      </c>
      <c r="B172" s="186">
        <v>9</v>
      </c>
      <c r="C172" s="186">
        <v>3.07</v>
      </c>
      <c r="D172" s="149" t="str">
        <f>+VLOOKUP(A:A,APUS!A:C,3,FALSE)</f>
        <v>PLACA (ENTREPISO) EN CONCRETO DE 10 CM CON MALLA ELECTROSOLDADA (USAR PARA ÁREAS MUY PEQUEÑAS) NO CUMPLE NORMA.</v>
      </c>
      <c r="E172" s="150" t="str">
        <f>+VLOOKUP(A:A,APUS!A:D,4,FALSE)</f>
        <v>M2</v>
      </c>
      <c r="F172" s="171">
        <f>VLOOKUP(A:A,APUS!A:H,8,0)</f>
        <v>100.8427465</v>
      </c>
    </row>
    <row r="173" spans="1:6" ht="47.25" customHeight="1" outlineLevel="1" x14ac:dyDescent="0.25">
      <c r="A173" s="165" t="s">
        <v>1878</v>
      </c>
      <c r="B173" s="186">
        <v>9</v>
      </c>
      <c r="C173" s="186">
        <v>3.08</v>
      </c>
      <c r="D173" s="149" t="str">
        <f>+VLOOKUP(A:A,APUS!A:C,3,FALSE)</f>
        <v>PLACA (ENTREPISO) EN CONCRETO DE 12 CM CON MALLA ELECTROSOLDADA . (USAR PARA ÁREAS MUY PEQUEÑAS) NO CUMPLE NORMA.</v>
      </c>
      <c r="E173" s="150" t="str">
        <f>+VLOOKUP(A:A,APUS!A:D,4,FALSE)</f>
        <v>M2</v>
      </c>
      <c r="F173" s="171">
        <f>VLOOKUP(A:A,APUS!A:H,8,0)</f>
        <v>109.06145579999999</v>
      </c>
    </row>
    <row r="174" spans="1:6" ht="47.25" customHeight="1" outlineLevel="1" x14ac:dyDescent="0.25">
      <c r="A174" s="165" t="s">
        <v>2523</v>
      </c>
      <c r="B174" s="186">
        <v>9</v>
      </c>
      <c r="C174" s="186">
        <v>3.09</v>
      </c>
      <c r="D174" s="149" t="str">
        <f>+VLOOKUP(A:A,APUS!A:C,3,FALSE)</f>
        <v>PLACA (ENTREPISO) EN CONCRETO e=0.125M  (Incluye concreto de 3.000psi Aprox, formaleta y acero de refuerzo) NORMA NSR-10</v>
      </c>
      <c r="E174" s="150" t="str">
        <f>+VLOOKUP(A:A,APUS!A:D,4,FALSE)</f>
        <v>M2</v>
      </c>
      <c r="F174" s="171">
        <f>VLOOKUP(A:A,APUS!A:H,8,0)</f>
        <v>122.42523312499999</v>
      </c>
    </row>
    <row r="175" spans="1:6" ht="47.25" customHeight="1" outlineLevel="1" x14ac:dyDescent="0.25">
      <c r="A175" s="165" t="s">
        <v>1880</v>
      </c>
      <c r="B175" s="186">
        <v>9</v>
      </c>
      <c r="C175" s="186">
        <v>3.1</v>
      </c>
      <c r="D175" s="149" t="str">
        <f>+VLOOKUP(A:A,APUS!A:C,3,FALSE)</f>
        <v>PLACA DE CONTRAPISO EN CONCRETO DE 10 CM CON MALLA ELECTROSOLDADA</v>
      </c>
      <c r="E175" s="150" t="str">
        <f>+VLOOKUP(A:A,APUS!A:D,4,FALSE)</f>
        <v>M2</v>
      </c>
      <c r="F175" s="171">
        <f>VLOOKUP(A:A,APUS!A:H,8,0)</f>
        <v>5.4137957446808516</v>
      </c>
    </row>
    <row r="176" spans="1:6" ht="47.25" customHeight="1" outlineLevel="1" x14ac:dyDescent="0.25">
      <c r="A176" s="177" t="s">
        <v>1905</v>
      </c>
      <c r="B176" s="186">
        <v>9</v>
      </c>
      <c r="C176" s="187">
        <v>3.11</v>
      </c>
      <c r="D176" s="149" t="str">
        <f>+VLOOKUP(A:A,APUS!A:C,3,FALSE)</f>
        <v>RECONSTRUCCION DE PLACA DE CONTRAPISO  e=0.05M, EN CONCRETO 1:3:4 HECHO EN OBRA DE 2.OOOPSI APROX. (No incluye refuerzo)</v>
      </c>
      <c r="E176" s="150" t="str">
        <f>+VLOOKUP(A:A,APUS!A:D,4,FALSE)</f>
        <v>M2</v>
      </c>
      <c r="F176" s="171">
        <f>VLOOKUP(A:A,APUS!A:H,8,0)</f>
        <v>14.832556625000002</v>
      </c>
    </row>
    <row r="177" spans="1:6" ht="47.25" customHeight="1" outlineLevel="1" x14ac:dyDescent="0.25">
      <c r="A177" s="177" t="s">
        <v>1948</v>
      </c>
      <c r="B177" s="186">
        <v>9</v>
      </c>
      <c r="C177" s="186">
        <v>3.12</v>
      </c>
      <c r="D177" s="149" t="str">
        <f>+VLOOKUP(A:A,APUS!A:C,3,FALSE)</f>
        <v>RECONSTRUCCION DE PLACA DE CONTRAPISO  e=0,05M ; CONCRETO HECHO EN OBRA DE 1:2:3 (Aprox. 3.000psi) Sin refuerzo. INCLUYE SIKAFLEX  1A</v>
      </c>
      <c r="E177" s="150" t="str">
        <f>+VLOOKUP(A:A,APUS!A:D,4,FALSE)</f>
        <v>M2</v>
      </c>
      <c r="F177" s="171">
        <f>VLOOKUP(A:A,APUS!A:H,8,0)</f>
        <v>19.381265000000003</v>
      </c>
    </row>
    <row r="178" spans="1:6" ht="47.25" customHeight="1" outlineLevel="1" x14ac:dyDescent="0.25">
      <c r="A178" s="177" t="s">
        <v>1979</v>
      </c>
      <c r="B178" s="186">
        <v>9</v>
      </c>
      <c r="C178" s="186">
        <v>3.13</v>
      </c>
      <c r="D178" s="149" t="str">
        <f>+VLOOKUP(A:A,APUS!A:C,3,FALSE)</f>
        <v>APUNTALAMIENTO DE PLACAS AEREAS PARA INTERVENCIONES</v>
      </c>
      <c r="E178" s="150" t="str">
        <f>+VLOOKUP(A:A,APUS!A:D,4,FALSE)</f>
        <v>UN</v>
      </c>
      <c r="F178" s="171">
        <f>VLOOKUP(A:A,APUS!A:H,8,0)</f>
        <v>1.4134800000000001</v>
      </c>
    </row>
    <row r="179" spans="1:6" ht="47.25" customHeight="1" outlineLevel="1" x14ac:dyDescent="0.25">
      <c r="A179" s="165"/>
      <c r="B179" s="185">
        <v>9</v>
      </c>
      <c r="C179" s="185">
        <v>4</v>
      </c>
      <c r="D179" s="179" t="s">
        <v>2264</v>
      </c>
      <c r="E179" s="150"/>
      <c r="F179" s="171"/>
    </row>
    <row r="180" spans="1:6" ht="60" outlineLevel="1" x14ac:dyDescent="0.25">
      <c r="A180" s="165" t="s">
        <v>1387</v>
      </c>
      <c r="B180" s="186">
        <v>9</v>
      </c>
      <c r="C180" s="186">
        <v>4.01</v>
      </c>
      <c r="D180" s="149" t="str">
        <f>+VLOOKUP(A:A,APUS!A:C,3,FALSE)</f>
        <v>VIGA CINTA O DE CORONACION  MORTERO MEZCLA EN OBRA 1:2:3   ALTURA IGUAL O SUPERIOR A 100 MM  ANCHO IGUAL AL ELEMENTO QUE REMATA REFORZADO MINIMO CON 2 BARRAS DE 3 8 10 MM  Y REFUERZO TRANSVERSAL NECESARIO PARA MANTENER LA POSICION DE LAS BARRAS  CUMPLE NORMA NSR 10</v>
      </c>
      <c r="E180" s="150" t="str">
        <f>+VLOOKUP(A:A,APUS!A:D,4,FALSE)</f>
        <v>M</v>
      </c>
      <c r="F180" s="171">
        <f>VLOOKUP(A:A,APUS!A:H,8,0)</f>
        <v>3.6362999999999994</v>
      </c>
    </row>
    <row r="181" spans="1:6" ht="47.25" customHeight="1" outlineLevel="1" x14ac:dyDescent="0.25">
      <c r="A181" s="165" t="s">
        <v>1850</v>
      </c>
      <c r="B181" s="186">
        <v>9</v>
      </c>
      <c r="C181" s="186">
        <v>4.0199999999999996</v>
      </c>
      <c r="D181" s="149" t="str">
        <f>+VLOOKUP(A:A,APUS!A:C,3,FALSE)</f>
        <v>VIGA 35X30 CM INCLUYE REFUERZO</v>
      </c>
      <c r="E181" s="150" t="str">
        <f>+VLOOKUP(A:A,APUS!A:D,4,FALSE)</f>
        <v>M</v>
      </c>
      <c r="F181" s="171">
        <f>VLOOKUP(A:A,APUS!A:H,8,0)</f>
        <v>25.771949999999997</v>
      </c>
    </row>
    <row r="182" spans="1:6" ht="47.25" customHeight="1" outlineLevel="1" x14ac:dyDescent="0.25">
      <c r="A182" s="165" t="s">
        <v>1851</v>
      </c>
      <c r="B182" s="186">
        <v>9</v>
      </c>
      <c r="C182" s="186">
        <v>4.03</v>
      </c>
      <c r="D182" s="149" t="str">
        <f>+VLOOKUP(A:A,APUS!A:C,3,FALSE)</f>
        <v>VIGA 25X30 CM INCLUYE REFUERZO</v>
      </c>
      <c r="E182" s="150" t="str">
        <f>+VLOOKUP(A:A,APUS!A:D,4,FALSE)</f>
        <v>M</v>
      </c>
      <c r="F182" s="171">
        <f>VLOOKUP(A:A,APUS!A:H,8,0)</f>
        <v>21.309449999999998</v>
      </c>
    </row>
    <row r="183" spans="1:6" ht="47.25" customHeight="1" outlineLevel="1" x14ac:dyDescent="0.25">
      <c r="A183" s="165" t="s">
        <v>1852</v>
      </c>
      <c r="B183" s="186">
        <v>9</v>
      </c>
      <c r="C183" s="186">
        <v>4.04</v>
      </c>
      <c r="D183" s="149" t="str">
        <f>+VLOOKUP(A:A,APUS!A:C,3,FALSE)</f>
        <v>VIGA 30X30 CM INCLUYE REFUERZO</v>
      </c>
      <c r="E183" s="150" t="str">
        <f>+VLOOKUP(A:A,APUS!A:D,4,FALSE)</f>
        <v>M</v>
      </c>
      <c r="F183" s="171">
        <f>VLOOKUP(A:A,APUS!A:H,8,0)</f>
        <v>22.016199999999998</v>
      </c>
    </row>
    <row r="184" spans="1:6" ht="47.25" customHeight="1" outlineLevel="1" x14ac:dyDescent="0.25">
      <c r="A184" s="165" t="s">
        <v>1853</v>
      </c>
      <c r="B184" s="186">
        <v>9</v>
      </c>
      <c r="C184" s="186">
        <v>4.05</v>
      </c>
      <c r="D184" s="149" t="str">
        <f>+VLOOKUP(A:A,APUS!A:C,3,FALSE)</f>
        <v>VIGA 20X30 CM INCLUYE REFUERZO</v>
      </c>
      <c r="E184" s="150" t="str">
        <f>+VLOOKUP(A:A,APUS!A:D,4,FALSE)</f>
        <v>M</v>
      </c>
      <c r="F184" s="171">
        <f>VLOOKUP(A:A,APUS!A:H,8,0)</f>
        <v>21.770700000000001</v>
      </c>
    </row>
    <row r="185" spans="1:6" ht="47.25" customHeight="1" outlineLevel="1" x14ac:dyDescent="0.25">
      <c r="A185" s="165" t="s">
        <v>1854</v>
      </c>
      <c r="B185" s="186">
        <v>9</v>
      </c>
      <c r="C185" s="186">
        <v>4.0599999999999996</v>
      </c>
      <c r="D185" s="149" t="str">
        <f>+VLOOKUP(A:A,APUS!A:C,3,FALSE)</f>
        <v>VIGUETA 12X30 CM INCLUYE REFUERZO</v>
      </c>
      <c r="E185" s="150" t="str">
        <f>+VLOOKUP(A:A,APUS!A:D,4,FALSE)</f>
        <v>M</v>
      </c>
      <c r="F185" s="171">
        <f>VLOOKUP(A:A,APUS!A:H,8,0)</f>
        <v>12.6106</v>
      </c>
    </row>
    <row r="186" spans="1:6" ht="47.25" customHeight="1" outlineLevel="1" x14ac:dyDescent="0.25">
      <c r="A186" s="177" t="s">
        <v>1908</v>
      </c>
      <c r="B186" s="186">
        <v>9</v>
      </c>
      <c r="C186" s="186">
        <v>4.07</v>
      </c>
      <c r="D186" s="149" t="str">
        <f>+VLOOKUP(A:A,APUS!A:C,3,FALSE)</f>
        <v>VIGA PARA  AMARRE DE MURO DE COINTENCION (0,20X0,25)M. CONCRETO 1:2:3 HECHO EN OBRA  DE 3.000PSI APROX.</v>
      </c>
      <c r="E186" s="150" t="str">
        <f>+VLOOKUP(A:A,APUS!A:D,4,FALSE)</f>
        <v>M</v>
      </c>
      <c r="F186" s="171">
        <f>VLOOKUP(A:A,APUS!A:H,8,0)</f>
        <v>27.505873250000004</v>
      </c>
    </row>
    <row r="187" spans="1:6" ht="47.25" customHeight="1" outlineLevel="1" x14ac:dyDescent="0.25">
      <c r="A187" s="177" t="s">
        <v>1909</v>
      </c>
      <c r="B187" s="186">
        <v>9</v>
      </c>
      <c r="C187" s="186">
        <v>4.08</v>
      </c>
      <c r="D187" s="149" t="str">
        <f>+VLOOKUP(A:A,APUS!A:C,3,FALSE)</f>
        <v>VIGA SOBRE  MURO DE CONTENCION (0,30X0,15)M. CONCRETO 1:2:3 HECHO EN OBRA DE 3.000PSI APROX.</v>
      </c>
      <c r="E187" s="150" t="str">
        <f>+VLOOKUP(A:A,APUS!A:D,4,FALSE)</f>
        <v>M</v>
      </c>
      <c r="F187" s="171">
        <f>VLOOKUP(A:A,APUS!A:H,8,0)</f>
        <v>25.893595925000003</v>
      </c>
    </row>
    <row r="188" spans="1:6" ht="47.25" customHeight="1" outlineLevel="1" x14ac:dyDescent="0.25">
      <c r="A188" s="177" t="s">
        <v>1917</v>
      </c>
      <c r="B188" s="186">
        <v>9</v>
      </c>
      <c r="C188" s="186">
        <v>4.09</v>
      </c>
      <c r="D188" s="149" t="str">
        <f>+VLOOKUP(A:A,APUS!A:C,3,FALSE)</f>
        <v>VIGA DE AMARRE SOBRE MURO VA1 (0,15X0,15M) INCLUYE ACERO DE REFUERZO Y CONCRETO  1:2:3 HECHO EN OBRA DE 3.000PSI APROX.</v>
      </c>
      <c r="E188" s="150" t="str">
        <f>+VLOOKUP(A:A,APUS!A:D,4,FALSE)</f>
        <v>M</v>
      </c>
      <c r="F188" s="171">
        <f>VLOOKUP(A:A,APUS!A:H,8,0)</f>
        <v>14.472689299999999</v>
      </c>
    </row>
    <row r="189" spans="1:6" ht="47.25" customHeight="1" outlineLevel="1" x14ac:dyDescent="0.25">
      <c r="A189" s="177" t="s">
        <v>1918</v>
      </c>
      <c r="B189" s="186">
        <v>9</v>
      </c>
      <c r="C189" s="187">
        <v>4.0999999999999996</v>
      </c>
      <c r="D189" s="149" t="str">
        <f>+VLOOKUP(A:A,APUS!A:C,3,FALSE)</f>
        <v>VIGA DE AMARRE SOBRE MURO VA2 (0,15X0,10M) INCLUYE ACERO DE REFUERZO Y CONCRETO  1:2:3  HECHO EN OBRA DE 3.000PSI APROX.</v>
      </c>
      <c r="E189" s="150" t="str">
        <f>+VLOOKUP(A:A,APUS!A:D,4,FALSE)</f>
        <v>M</v>
      </c>
      <c r="F189" s="171">
        <f>VLOOKUP(A:A,APUS!A:H,8,0)</f>
        <v>12.519889300000001</v>
      </c>
    </row>
    <row r="190" spans="1:6" ht="47.25" customHeight="1" outlineLevel="1" x14ac:dyDescent="0.25">
      <c r="A190" s="177" t="s">
        <v>1919</v>
      </c>
      <c r="B190" s="186">
        <v>9</v>
      </c>
      <c r="C190" s="186">
        <v>4.1100000000000003</v>
      </c>
      <c r="D190" s="149" t="str">
        <f>+VLOOKUP(A:A,APUS!A:C,3,FALSE)</f>
        <v>VIGA DE AMARRE SOBRE MURO VA3 (0,15X0,20M) INCLUYE ACERO DE REFUERZO  Y CONCRETO  1:2:3  HECHO EN OBRA DE APROX.3.000PSI.</v>
      </c>
      <c r="E190" s="150" t="str">
        <f>+VLOOKUP(A:A,APUS!A:D,4,FALSE)</f>
        <v>M</v>
      </c>
      <c r="F190" s="171">
        <f>VLOOKUP(A:A,APUS!A:H,8,0)</f>
        <v>18.81664395</v>
      </c>
    </row>
    <row r="191" spans="1:6" ht="47.25" customHeight="1" outlineLevel="1" x14ac:dyDescent="0.25">
      <c r="A191" s="177" t="s">
        <v>1920</v>
      </c>
      <c r="B191" s="186">
        <v>9</v>
      </c>
      <c r="C191" s="186">
        <v>4.12</v>
      </c>
      <c r="D191" s="149" t="str">
        <f>+VLOOKUP(A:A,APUS!A:C,3,FALSE)</f>
        <v>VIGA DE AMARRE SOBRE MURO VA4 (0,10X0,20M) INCLUYE ACERO DE REFUERZO Y CONCRETO  1:2:3  HECHO EN OBRA DE 3.000PSI. APROX.</v>
      </c>
      <c r="E191" s="150" t="str">
        <f>+VLOOKUP(A:A,APUS!A:D,4,FALSE)</f>
        <v>M</v>
      </c>
      <c r="F191" s="171">
        <f>VLOOKUP(A:A,APUS!A:H,8,0)</f>
        <v>14.726889299999998</v>
      </c>
    </row>
    <row r="192" spans="1:6" ht="47.25" customHeight="1" outlineLevel="1" x14ac:dyDescent="0.25">
      <c r="A192" s="177" t="s">
        <v>1921</v>
      </c>
      <c r="B192" s="186">
        <v>9</v>
      </c>
      <c r="C192" s="186">
        <v>4.13</v>
      </c>
      <c r="D192" s="149" t="str">
        <f>+VLOOKUP(A:A,APUS!A:C,3,FALSE)</f>
        <v>VIGA DE AMARRE SOBRE MURO VA5 (0,10X0,10M) INCLUYE ACERO DE REFUERZO Y CONCRETO  1:2:3  HECHO EN OBRA DE 3.000PSI. APROX.</v>
      </c>
      <c r="E192" s="150" t="str">
        <f>+VLOOKUP(A:A,APUS!A:D,4,FALSE)</f>
        <v>M</v>
      </c>
      <c r="F192" s="171">
        <f>VLOOKUP(A:A,APUS!A:H,8,0)</f>
        <v>8.3375129999999995</v>
      </c>
    </row>
    <row r="193" spans="1:6" ht="47.25" customHeight="1" outlineLevel="1" x14ac:dyDescent="0.25">
      <c r="A193" s="177" t="s">
        <v>1922</v>
      </c>
      <c r="B193" s="186">
        <v>9</v>
      </c>
      <c r="C193" s="186">
        <v>4.1399999999999997</v>
      </c>
      <c r="D193" s="149" t="str">
        <f>+VLOOKUP(A:A,APUS!A:C,3,FALSE)</f>
        <v>VIGA DE AMARRE AEREA VA1 (0,15X0,15M)  INCLUYE ACERO DE REFUERZO Y CONCRETO  1:2:3  HECHO EN OBRA DE 3.000PSI APROX.</v>
      </c>
      <c r="E193" s="150" t="str">
        <f>+VLOOKUP(A:A,APUS!A:D,4,FALSE)</f>
        <v>M</v>
      </c>
      <c r="F193" s="171">
        <f>VLOOKUP(A:A,APUS!A:H,8,0)</f>
        <v>15.574565694999999</v>
      </c>
    </row>
    <row r="194" spans="1:6" ht="47.25" customHeight="1" outlineLevel="1" x14ac:dyDescent="0.25">
      <c r="A194" s="177" t="s">
        <v>1923</v>
      </c>
      <c r="B194" s="186">
        <v>9</v>
      </c>
      <c r="C194" s="186">
        <v>4.1500000000000004</v>
      </c>
      <c r="D194" s="149" t="str">
        <f>+VLOOKUP(A:A,APUS!A:C,3,FALSE)</f>
        <v>VIGA DE AMARRE AEREA VA1-B (0,15X0,15M)  INCLUYE ACERO DE REFUERZO Y CONCRETO  1:2:3  HECHO EN OBRA DE 3.000PSI APROX.</v>
      </c>
      <c r="E194" s="150" t="str">
        <f>+VLOOKUP(A:A,APUS!A:D,4,FALSE)</f>
        <v>M</v>
      </c>
      <c r="F194" s="171">
        <f>VLOOKUP(A:A,APUS!A:H,8,0)</f>
        <v>17.397665695000001</v>
      </c>
    </row>
    <row r="195" spans="1:6" ht="47.25" customHeight="1" outlineLevel="1" x14ac:dyDescent="0.25">
      <c r="A195" s="177" t="s">
        <v>1924</v>
      </c>
      <c r="B195" s="186">
        <v>9</v>
      </c>
      <c r="C195" s="186">
        <v>4.16</v>
      </c>
      <c r="D195" s="149" t="str">
        <f>+VLOOKUP(A:A,APUS!A:C,3,FALSE)</f>
        <v>VIGA DE AMARRE AEREA VA3-A (0,15X0,20M)  INCLUYE ACERO DE REFUERZO Y CONCRETO  1:2:3  HECHO EN OBRA DE 3.000PSI APROX.</v>
      </c>
      <c r="E195" s="150" t="str">
        <f>+VLOOKUP(A:A,APUS!A:D,4,FALSE)</f>
        <v>M</v>
      </c>
      <c r="F195" s="171">
        <f>VLOOKUP(A:A,APUS!A:H,8,0)</f>
        <v>18.30658395</v>
      </c>
    </row>
    <row r="196" spans="1:6" ht="47.25" customHeight="1" outlineLevel="1" x14ac:dyDescent="0.25">
      <c r="A196" s="177" t="s">
        <v>1925</v>
      </c>
      <c r="B196" s="186">
        <v>9</v>
      </c>
      <c r="C196" s="186">
        <v>4.17</v>
      </c>
      <c r="D196" s="149" t="str">
        <f>+VLOOKUP(A:A,APUS!A:C,3,FALSE)</f>
        <v>VIGA DE AMARRE AEREA VA3-B (0,15X0,20M)  INCLUYE ACERO DE REFUERZO Y CONCRETO  1:2:3  HECHO EN OBRA DE 3.000PSI APROX.</v>
      </c>
      <c r="E196" s="150" t="str">
        <f>+VLOOKUP(A:A,APUS!A:D,4,FALSE)</f>
        <v>M</v>
      </c>
      <c r="F196" s="171">
        <f>VLOOKUP(A:A,APUS!A:H,8,0)</f>
        <v>20.12968395</v>
      </c>
    </row>
    <row r="197" spans="1:6" ht="47.25" customHeight="1" outlineLevel="1" x14ac:dyDescent="0.25">
      <c r="A197" s="177" t="s">
        <v>1926</v>
      </c>
      <c r="B197" s="186">
        <v>9</v>
      </c>
      <c r="C197" s="186">
        <v>4.18</v>
      </c>
      <c r="D197" s="149" t="str">
        <f>+VLOOKUP(A:A,APUS!A:C,3,FALSE)</f>
        <v>VIGA DE AMARRE AEREA VA4-A (0,10X0,20M)  INCLUYE ACERO DE REFUERZO Y CONCRETO  1:2:3  HECHO EN OBRA DE 3.000 PSI APROX.</v>
      </c>
      <c r="E197" s="150" t="str">
        <f>+VLOOKUP(A:A,APUS!A:D,4,FALSE)</f>
        <v>M</v>
      </c>
      <c r="F197" s="171">
        <f>VLOOKUP(A:A,APUS!A:H,8,0)</f>
        <v>12.204629300000001</v>
      </c>
    </row>
    <row r="198" spans="1:6" ht="47.25" customHeight="1" outlineLevel="1" x14ac:dyDescent="0.25">
      <c r="A198" s="177" t="s">
        <v>1927</v>
      </c>
      <c r="B198" s="186">
        <v>9</v>
      </c>
      <c r="C198" s="186">
        <v>4.1900000000000004</v>
      </c>
      <c r="D198" s="149" t="str">
        <f>+VLOOKUP(A:A,APUS!A:C,3,FALSE)</f>
        <v>VIGA DE AMARRE AEREA VA4-AB (0,10X0,20M)  INCLUYE ACERO DE REFUERZO Y CONCRETO  1:2:3 HECHO EN OBRA DE 3.000PSI APROX.</v>
      </c>
      <c r="E198" s="150" t="str">
        <f>+VLOOKUP(A:A,APUS!A:D,4,FALSE)</f>
        <v>M</v>
      </c>
      <c r="F198" s="171">
        <f>VLOOKUP(A:A,APUS!A:H,8,0)</f>
        <v>13.100729300000001</v>
      </c>
    </row>
    <row r="199" spans="1:6" ht="47.25" customHeight="1" outlineLevel="1" x14ac:dyDescent="0.25">
      <c r="A199" s="177" t="s">
        <v>1928</v>
      </c>
      <c r="B199" s="186">
        <v>9</v>
      </c>
      <c r="C199" s="187">
        <v>4.2</v>
      </c>
      <c r="D199" s="149" t="str">
        <f>+VLOOKUP(A:A,APUS!A:C,3,FALSE)</f>
        <v>VIGA DE AMARRE AEREA VA4-AC (0,10X0,20M)  INCLUYE ACERO DE REFUERZO Y CONCRETO  1:2:3  HECHO EN OBRA DE 3.000PSI APROX.</v>
      </c>
      <c r="E199" s="150" t="str">
        <f>+VLOOKUP(A:A,APUS!A:D,4,FALSE)</f>
        <v>M</v>
      </c>
      <c r="F199" s="171">
        <f>VLOOKUP(A:A,APUS!A:H,8,0)</f>
        <v>14.2281593</v>
      </c>
    </row>
    <row r="200" spans="1:6" ht="47.25" customHeight="1" outlineLevel="1" x14ac:dyDescent="0.25">
      <c r="A200" s="177" t="s">
        <v>1929</v>
      </c>
      <c r="B200" s="186">
        <v>9</v>
      </c>
      <c r="C200" s="186">
        <v>4.21</v>
      </c>
      <c r="D200" s="149" t="str">
        <f>+VLOOKUP(A:A,APUS!A:C,3,FALSE)</f>
        <v>VIGA DE AMARRE AEREA VA5-A (0,25X0,25M)  INCLUYE ACERO DE REFUERZO Y CONCRETO  1:2:3  HECHO EN OBRA DE 3.000PSI APROX.</v>
      </c>
      <c r="E200" s="150" t="str">
        <f>+VLOOKUP(A:A,APUS!A:D,4,FALSE)</f>
        <v>M</v>
      </c>
      <c r="F200" s="171">
        <f>VLOOKUP(A:A,APUS!A:H,8,0)</f>
        <v>32.409247900000004</v>
      </c>
    </row>
    <row r="201" spans="1:6" ht="47.25" customHeight="1" outlineLevel="1" x14ac:dyDescent="0.25">
      <c r="A201" s="177" t="s">
        <v>1930</v>
      </c>
      <c r="B201" s="186">
        <v>9</v>
      </c>
      <c r="C201" s="186">
        <v>4.22</v>
      </c>
      <c r="D201" s="149" t="str">
        <f>+VLOOKUP(A:A,APUS!A:C,3,FALSE)</f>
        <v>VIGA DE AMARRE AEREA VA6-A (0,25X0,25M)  INCLUYE ACERO DE REFUERZO Y CONCRETO  1:2:3  HECHO EN OBRA DE 3.000PSI APROX.</v>
      </c>
      <c r="E201" s="150" t="str">
        <f>+VLOOKUP(A:A,APUS!A:D,4,FALSE)</f>
        <v>M</v>
      </c>
      <c r="F201" s="171">
        <f>VLOOKUP(A:A,APUS!A:H,8,0)</f>
        <v>35.959854295</v>
      </c>
    </row>
    <row r="202" spans="1:6" ht="47.25" customHeight="1" outlineLevel="1" x14ac:dyDescent="0.25">
      <c r="A202" s="177" t="s">
        <v>1981</v>
      </c>
      <c r="B202" s="186">
        <v>9</v>
      </c>
      <c r="C202" s="186">
        <v>4.2300000000000004</v>
      </c>
      <c r="D202" s="149" t="str">
        <f>+VLOOKUP(A:A,APUS!A:C,3,FALSE)</f>
        <v>VIGA DE AMARRE PARA MUROS NUEVOS  BAJO PLACA MACIZA EXISTENTE VA1-R (0,08XANCHO DE MURO) Incluye acero de refuerzo y concreto  1:2:3  hecho en obra de 3.000psi aprox.</v>
      </c>
      <c r="E202" s="150" t="str">
        <f>+VLOOKUP(A:A,APUS!A:D,4,FALSE)</f>
        <v>M</v>
      </c>
      <c r="F202" s="171">
        <f>VLOOKUP(A:A,APUS!A:H,8,0)</f>
        <v>10.835452570000001</v>
      </c>
    </row>
    <row r="203" spans="1:6" ht="47.25" customHeight="1" outlineLevel="1" x14ac:dyDescent="0.25">
      <c r="A203" s="177" t="s">
        <v>1982</v>
      </c>
      <c r="B203" s="186">
        <v>9</v>
      </c>
      <c r="C203" s="186">
        <v>4.24</v>
      </c>
      <c r="D203" s="149" t="str">
        <f>+VLOOKUP(A:A,APUS!A:C,3,FALSE)</f>
        <v>VIGA DE AMARRE PARA MUROS NUEVOS  BAJO PLACA ALIGERADAS EXISTENTES PERPENDICULAR  A LOS NERVIOS DE LA PLACA VA2-R (0,15XVAR)  (Incluye acero de refuerzo y concreto hecho en obra de 3.000psi aprox.)</v>
      </c>
      <c r="E203" s="150" t="str">
        <f>+VLOOKUP(A:A,APUS!A:D,4,FALSE)</f>
        <v>M</v>
      </c>
      <c r="F203" s="171">
        <f>VLOOKUP(A:A,APUS!A:H,8,0)</f>
        <v>20.998061870000001</v>
      </c>
    </row>
    <row r="204" spans="1:6" ht="47.25" customHeight="1" outlineLevel="1" x14ac:dyDescent="0.25">
      <c r="A204" s="177" t="s">
        <v>1984</v>
      </c>
      <c r="B204" s="186">
        <v>9</v>
      </c>
      <c r="C204" s="186">
        <v>4.25</v>
      </c>
      <c r="D204" s="149" t="str">
        <f>+VLOOKUP(A:A,APUS!A:C,3,FALSE)</f>
        <v>VIGA DE AMARRE PARA MUROS NUEVOS  BAJO PLACA ALIGERADAS EXISTENTES  PARALELO  A LOS NERVIOS DE LA PLACA  ALIGERADA VA3-R (0,15XVAR)  (Incluye acero de refuerzo y concreto 1:2:3  hecho en obra de 3.000psi aprox.)</v>
      </c>
      <c r="E204" s="150" t="str">
        <f>+VLOOKUP(A:A,APUS!A:D,4,FALSE)</f>
        <v>M</v>
      </c>
      <c r="F204" s="171">
        <f>VLOOKUP(A:A,APUS!A:H,8,0)</f>
        <v>24.181545590000002</v>
      </c>
    </row>
    <row r="205" spans="1:6" ht="47.25" customHeight="1" outlineLevel="1" x14ac:dyDescent="0.25">
      <c r="A205" s="177" t="s">
        <v>1985</v>
      </c>
      <c r="B205" s="186">
        <v>9</v>
      </c>
      <c r="C205" s="186">
        <v>4.26</v>
      </c>
      <c r="D205" s="149" t="str">
        <f>+VLOOKUP(A:A,APUS!A:C,3,FALSE)</f>
        <v>VIGA DE AMARRE PARA MUROS  NUEVOS DEBAJO DE LOS NERVIOS DE LA PLACA ALIGERADA EXISTENTE VA4-R (0,15XVAR)  (Incluye acero de refuerzo y concreto  1:2:3  hecho en obra de 3.000psi aprox.)</v>
      </c>
      <c r="E205" s="150" t="str">
        <f>+VLOOKUP(A:A,APUS!A:D,4,FALSE)</f>
        <v>M</v>
      </c>
      <c r="F205" s="171">
        <f>VLOOKUP(A:A,APUS!A:H,8,0)</f>
        <v>22.561861869999998</v>
      </c>
    </row>
    <row r="206" spans="1:6" ht="47.25" customHeight="1" outlineLevel="1" x14ac:dyDescent="0.25">
      <c r="A206" s="177" t="s">
        <v>1986</v>
      </c>
      <c r="B206" s="186">
        <v>9</v>
      </c>
      <c r="C206" s="186">
        <v>4.2699999999999996</v>
      </c>
      <c r="D206" s="149" t="str">
        <f>+VLOOKUP(A:A,APUS!A:C,3,FALSE)</f>
        <v>VIGA DE AMARRE PARA SISTEMAS PLACA FACIL  MAL  INSTALADA EN DIRECCION PERPENDICULAR AL PERFIL DE LA PLACA  FACIL EXISTENTE VA5-R (0,15X0,23M)  (Incluye acero de refuerzo y concreto  1:2:3  hecho en obra de 3.000psi aprox.)</v>
      </c>
      <c r="E206" s="150" t="str">
        <f>+VLOOKUP(A:A,APUS!A:D,4,FALSE)</f>
        <v>M</v>
      </c>
      <c r="F206" s="171">
        <f>VLOOKUP(A:A,APUS!A:H,8,0)</f>
        <v>23.653539194999997</v>
      </c>
    </row>
    <row r="207" spans="1:6" ht="47.25" customHeight="1" outlineLevel="1" x14ac:dyDescent="0.25">
      <c r="A207" s="177" t="s">
        <v>1987</v>
      </c>
      <c r="B207" s="186">
        <v>9</v>
      </c>
      <c r="C207" s="186">
        <v>4.28</v>
      </c>
      <c r="D207" s="149" t="str">
        <f>+VLOOKUP(A:A,APUS!A:C,3,FALSE)</f>
        <v>VIGA DE AMARRE PARA SISTEMAS PLACA FACIL  MAL  INSTALADA EN DIRECCION PARALELA AL PERFIL DE LA PLACA  FACIL EXISTENTE VA6-R (0,15X0,23M)  (Incluye acero de refuerzo y concreto  1:2:3  hecho en obra de 3.000psi aprox.)</v>
      </c>
      <c r="E207" s="150" t="str">
        <f>+VLOOKUP(A:A,APUS!A:D,4,FALSE)</f>
        <v>M</v>
      </c>
      <c r="F207" s="171">
        <f>VLOOKUP(A:A,APUS!A:H,8,0)</f>
        <v>22.824839194999999</v>
      </c>
    </row>
    <row r="208" spans="1:6" ht="47.25" customHeight="1" outlineLevel="1" x14ac:dyDescent="0.25">
      <c r="A208" s="177" t="s">
        <v>1992</v>
      </c>
      <c r="B208" s="186">
        <v>9</v>
      </c>
      <c r="C208" s="186">
        <v>4.29</v>
      </c>
      <c r="D208" s="149" t="str">
        <f>+VLOOKUP(A:A,APUS!A:C,3,FALSE)</f>
        <v>VIGA DE AMARRE SOBRE MURO VA2 (0,15X0,10) Incluye acero de refuerzo y concreto  1:2:3 hecho en obra de 3.000psi aprox.</v>
      </c>
      <c r="E208" s="150" t="str">
        <f>+VLOOKUP(A:A,APUS!A:D,4,FALSE)</f>
        <v>M</v>
      </c>
      <c r="F208" s="171">
        <f>VLOOKUP(A:A,APUS!A:H,8,0)</f>
        <v>10.335311975000002</v>
      </c>
    </row>
    <row r="209" spans="1:6" ht="47.25" customHeight="1" outlineLevel="1" x14ac:dyDescent="0.25">
      <c r="A209" s="165"/>
      <c r="B209" s="185">
        <v>9</v>
      </c>
      <c r="C209" s="185">
        <v>5</v>
      </c>
      <c r="D209" s="161" t="s">
        <v>2490</v>
      </c>
      <c r="E209" s="150"/>
      <c r="F209" s="171"/>
    </row>
    <row r="210" spans="1:6" ht="47.25" customHeight="1" outlineLevel="1" x14ac:dyDescent="0.25">
      <c r="A210" s="177" t="s">
        <v>2473</v>
      </c>
      <c r="B210" s="186">
        <v>9</v>
      </c>
      <c r="C210" s="186">
        <v>5.0999999999999996</v>
      </c>
      <c r="D210" s="149" t="str">
        <f>+VLOOKUP(A:A,APUS!A:C,3,FALSE)</f>
        <v>MURO DE CONTENCION CONCRETO EN OBRA (APROX. 3.000PSI) NO INCLUYE ACERO DE REFUERZO.</v>
      </c>
      <c r="E210" s="150" t="str">
        <f>+VLOOKUP(A:A,APUS!A:D,4,FALSE)</f>
        <v>M3</v>
      </c>
      <c r="F210" s="171">
        <f>VLOOKUP(A:A,APUS!A:H,8,0)</f>
        <v>65.770189174999999</v>
      </c>
    </row>
    <row r="211" spans="1:6" ht="47.25" customHeight="1" outlineLevel="1" x14ac:dyDescent="0.25">
      <c r="A211" s="177" t="s">
        <v>2480</v>
      </c>
      <c r="B211" s="186">
        <v>9</v>
      </c>
      <c r="C211" s="186">
        <v>5.2</v>
      </c>
      <c r="D211" s="149" t="str">
        <f>+VLOOKUP(A:A,APUS!A:C,3,FALSE)</f>
        <v>RELLENO ESTRUCTURAL PARA REPARACION DE (HUECOS) EN MURO DE CONTENCION EN CONCRETO,CON MORTERO CEMENTOSO Y RESINA ACRILICA. (SIKATOP-122; Rto: 0,10 m2 por LT)</v>
      </c>
      <c r="E211" s="150" t="str">
        <f>+VLOOKUP(A:A,APUS!A:D,4,FALSE)</f>
        <v>LT</v>
      </c>
      <c r="F211" s="171">
        <f>VLOOKUP(A:A,APUS!A:H,8,0)</f>
        <v>2.4601299999999999</v>
      </c>
    </row>
    <row r="212" spans="1:6" ht="65.25" customHeight="1" outlineLevel="1" x14ac:dyDescent="0.25">
      <c r="A212" s="177" t="s">
        <v>2494</v>
      </c>
      <c r="B212" s="186">
        <v>9</v>
      </c>
      <c r="C212" s="186">
        <v>5.3</v>
      </c>
      <c r="D212" s="149" t="str">
        <f>+VLOOKUP(A:A,INSUMOS!A:B,2,FALSE)</f>
        <v>SUMINISTRO, PREPARACION DE SUPERFICIE E INYECCION A PRESION DE ADHESIVO EPÓXICO DE ALTA RESISTENCIA PARA REOARACION DE (FISURAS) EN MUROS DE CONCRETO (SIKADUR 35 Hi-MOD-LV; Rto:-Aprox:3-5ml/Kg dependiendo de espesor de la grieta). Valor a todo costo.</v>
      </c>
      <c r="E212" s="150" t="str">
        <f>+VLOOKUP(A:A,INSUMOS!A:C,3,FALSE)</f>
        <v>KG</v>
      </c>
      <c r="F212" s="171">
        <f>+VLOOKUP(A:A,INSUMOS!A:D,4,FALSE)</f>
        <v>1</v>
      </c>
    </row>
    <row r="213" spans="1:6" ht="47.25" customHeight="1" x14ac:dyDescent="0.25">
      <c r="A213" s="168"/>
      <c r="B213" s="188">
        <v>10</v>
      </c>
      <c r="C213" s="189"/>
      <c r="D213" s="170" t="s">
        <v>2254</v>
      </c>
      <c r="E213" s="158"/>
      <c r="F213" s="446">
        <f>+SUBTOTAL(9,F214:F215)</f>
        <v>5.5796000000000001</v>
      </c>
    </row>
    <row r="214" spans="1:6" ht="47.25" customHeight="1" outlineLevel="1" x14ac:dyDescent="0.25">
      <c r="A214" s="165" t="s">
        <v>1385</v>
      </c>
      <c r="B214" s="186">
        <v>10</v>
      </c>
      <c r="C214" s="186">
        <v>1</v>
      </c>
      <c r="D214" s="149" t="str">
        <f>+VLOOKUP(A:A,APUS!A:C,3,FALSE)</f>
        <v xml:space="preserve">SUMINISTRO E INSTALACIÓN ANCLAJE DE 3/8" ESTRUCTURAL, LONGITUD MÍNIMA = 0,30 M, INCLUYE PERFORACIÓN, LIMPIEZA E INYECCIÓN APLICACIÓN EPÓXICO E INCRUSTACIÓN DE LA VARILLA. </v>
      </c>
      <c r="E214" s="150" t="str">
        <f>+VLOOKUP(A:A,APUS!A:D,4,FALSE)</f>
        <v>UN</v>
      </c>
      <c r="F214" s="171">
        <f>VLOOKUP(A:A,APUS!A:H,8,0)</f>
        <v>2.7898000000000001</v>
      </c>
    </row>
    <row r="215" spans="1:6" ht="47.25" customHeight="1" outlineLevel="1" x14ac:dyDescent="0.25">
      <c r="A215" s="165" t="s">
        <v>1386</v>
      </c>
      <c r="B215" s="186">
        <v>10</v>
      </c>
      <c r="C215" s="186">
        <v>2</v>
      </c>
      <c r="D215" s="149" t="str">
        <f>+VLOOKUP(A:A,APUS!A:C,3,FALSE)</f>
        <v>SUMINISTRO E INSTALACIÓN ANCLAJE DE 1/2" ESTRUCTURAL, LONGITUD MÍNIMA = 0,15 M INCLUYE PERFORACIÓN, LIMPIEZA E INYECCIÓN APLICACIÓN EPÓXICO E INCRUSTACIÓN DE LA VARILLA.</v>
      </c>
      <c r="E215" s="150" t="str">
        <f>+VLOOKUP(A:A,APUS!A:D,4,FALSE)</f>
        <v>UN</v>
      </c>
      <c r="F215" s="171">
        <f>VLOOKUP(A:A,APUS!A:H,8,0)</f>
        <v>2.7898000000000001</v>
      </c>
    </row>
    <row r="216" spans="1:6" ht="47.25" customHeight="1" x14ac:dyDescent="0.25">
      <c r="A216" s="143"/>
      <c r="B216" s="144">
        <v>11</v>
      </c>
      <c r="C216" s="144"/>
      <c r="D216" s="176" t="s">
        <v>3</v>
      </c>
      <c r="E216" s="158"/>
      <c r="F216" s="446">
        <f>+SUBTOTAL(9,F217:F289)</f>
        <v>271.81761212584854</v>
      </c>
    </row>
    <row r="217" spans="1:6" ht="47.25" customHeight="1" outlineLevel="1" x14ac:dyDescent="0.25">
      <c r="A217" s="426"/>
      <c r="B217" s="178">
        <v>11</v>
      </c>
      <c r="C217" s="178">
        <v>1</v>
      </c>
      <c r="D217" s="427" t="s">
        <v>2319</v>
      </c>
      <c r="E217" s="400"/>
      <c r="F217" s="428"/>
    </row>
    <row r="218" spans="1:6" ht="47.25" customHeight="1" outlineLevel="1" x14ac:dyDescent="0.25">
      <c r="A218" s="159" t="s">
        <v>1395</v>
      </c>
      <c r="B218" s="181">
        <v>11</v>
      </c>
      <c r="C218" s="181">
        <v>0.1</v>
      </c>
      <c r="D218" s="149" t="str">
        <f>+VLOOKUP(A:A,APUS!A:C,3,FALSE)</f>
        <v>PUNTO HIDRÁULICO DE ½”</v>
      </c>
      <c r="E218" s="150" t="str">
        <f>+VLOOKUP(A:A,APUS!A:D,4,FALSE)</f>
        <v>UN</v>
      </c>
      <c r="F218" s="171">
        <f>VLOOKUP(A:A,APUS!A:H,8,0)</f>
        <v>8.2545000000000002</v>
      </c>
    </row>
    <row r="219" spans="1:6" ht="47.25" customHeight="1" outlineLevel="1" x14ac:dyDescent="0.25">
      <c r="A219" s="159" t="s">
        <v>1396</v>
      </c>
      <c r="B219" s="181">
        <v>11</v>
      </c>
      <c r="C219" s="181">
        <v>0.2</v>
      </c>
      <c r="D219" s="149" t="str">
        <f>+VLOOKUP(A:A,APUS!A:C,3,FALSE)</f>
        <v>REGISTRO RED WHITE DE ½"</v>
      </c>
      <c r="E219" s="150" t="str">
        <f>+VLOOKUP(A:A,APUS!A:D,4,FALSE)</f>
        <v>UN</v>
      </c>
      <c r="F219" s="171">
        <f>VLOOKUP(A:A,APUS!A:H,8,0)</f>
        <v>3.806</v>
      </c>
    </row>
    <row r="220" spans="1:6" ht="47.25" customHeight="1" outlineLevel="1" x14ac:dyDescent="0.25">
      <c r="A220" s="159" t="s">
        <v>1397</v>
      </c>
      <c r="B220" s="181">
        <v>11</v>
      </c>
      <c r="C220" s="181">
        <v>0.3</v>
      </c>
      <c r="D220" s="149" t="str">
        <f>+VLOOKUP(A:A,APUS!A:C,3,FALSE)</f>
        <v>PUNTO HIDRÁULICO DE ¾”</v>
      </c>
      <c r="E220" s="150" t="str">
        <f>+VLOOKUP(A:A,APUS!A:D,4,FALSE)</f>
        <v>UN</v>
      </c>
      <c r="F220" s="171">
        <f>VLOOKUP(A:A,APUS!A:H,8,0)</f>
        <v>7.3369</v>
      </c>
    </row>
    <row r="221" spans="1:6" ht="47.25" customHeight="1" outlineLevel="1" x14ac:dyDescent="0.25">
      <c r="A221" s="159" t="s">
        <v>1398</v>
      </c>
      <c r="B221" s="181">
        <v>11</v>
      </c>
      <c r="C221" s="181">
        <v>0.4</v>
      </c>
      <c r="D221" s="149" t="str">
        <f>+VLOOKUP(A:A,APUS!A:C,3,FALSE)</f>
        <v>REGISTRO RED WHITE DE ¾”</v>
      </c>
      <c r="E221" s="150" t="str">
        <f>+VLOOKUP(A:A,APUS!A:D,4,FALSE)</f>
        <v>UN</v>
      </c>
      <c r="F221" s="171">
        <f>VLOOKUP(A:A,APUS!A:H,8,0)</f>
        <v>2.6</v>
      </c>
    </row>
    <row r="222" spans="1:6" ht="47.25" customHeight="1" outlineLevel="1" x14ac:dyDescent="0.25">
      <c r="A222" s="159" t="s">
        <v>1399</v>
      </c>
      <c r="B222" s="181">
        <v>11</v>
      </c>
      <c r="C222" s="181">
        <v>0.5</v>
      </c>
      <c r="D222" s="149" t="str">
        <f>+VLOOKUP(A:A,APUS!A:C,3,FALSE)</f>
        <v>PUNTO AGUA CALIENTE CPVC 1/2"</v>
      </c>
      <c r="E222" s="150" t="str">
        <f>+VLOOKUP(A:A,APUS!A:D,4,FALSE)</f>
        <v>UN</v>
      </c>
      <c r="F222" s="171">
        <f>VLOOKUP(A:A,APUS!A:H,8,0)</f>
        <v>7.1721000000000004</v>
      </c>
    </row>
    <row r="223" spans="1:6" ht="47.25" customHeight="1" outlineLevel="1" x14ac:dyDescent="0.25">
      <c r="A223" s="159" t="s">
        <v>1400</v>
      </c>
      <c r="B223" s="181">
        <v>11</v>
      </c>
      <c r="C223" s="181">
        <v>0.6</v>
      </c>
      <c r="D223" s="149" t="str">
        <f>+VLOOKUP(A:A,APUS!A:C,3,FALSE)</f>
        <v>REGISTRO DE 1/2" PVC</v>
      </c>
      <c r="E223" s="150" t="str">
        <f>+VLOOKUP(A:A,APUS!A:D,4,FALSE)</f>
        <v>UN</v>
      </c>
      <c r="F223" s="171">
        <f>VLOOKUP(A:A,APUS!A:H,8,0)</f>
        <v>2.0103</v>
      </c>
    </row>
    <row r="224" spans="1:6" ht="47.25" customHeight="1" outlineLevel="1" x14ac:dyDescent="0.25">
      <c r="A224" s="159" t="s">
        <v>1401</v>
      </c>
      <c r="B224" s="181">
        <v>11</v>
      </c>
      <c r="C224" s="181">
        <v>0.7</v>
      </c>
      <c r="D224" s="149" t="str">
        <f>+VLOOKUP(A:A,APUS!A:C,3,FALSE)</f>
        <v>TAPONAR PUNTO HIDRÁULICO DE 1/2" SOLDADO</v>
      </c>
      <c r="E224" s="150" t="str">
        <f>+VLOOKUP(A:A,APUS!A:D,4,FALSE)</f>
        <v>UN</v>
      </c>
      <c r="F224" s="171">
        <f>VLOOKUP(A:A,APUS!A:H,8,0)</f>
        <v>2.2831466666666667</v>
      </c>
    </row>
    <row r="225" spans="1:6" ht="47.25" customHeight="1" outlineLevel="1" x14ac:dyDescent="0.25">
      <c r="A225" s="159" t="s">
        <v>1402</v>
      </c>
      <c r="B225" s="181">
        <v>11</v>
      </c>
      <c r="C225" s="181">
        <v>0.8</v>
      </c>
      <c r="D225" s="149" t="str">
        <f>+VLOOKUP(A:A,APUS!A:C,3,FALSE)</f>
        <v>TAPONAR PUNTO SANITARIO DE 4"</v>
      </c>
      <c r="E225" s="150" t="str">
        <f>+VLOOKUP(A:A,APUS!A:D,4,FALSE)</f>
        <v>UN</v>
      </c>
      <c r="F225" s="171">
        <f>VLOOKUP(A:A,APUS!A:H,8,0)</f>
        <v>1.4117999999999999</v>
      </c>
    </row>
    <row r="226" spans="1:6" ht="47.25" customHeight="1" outlineLevel="1" x14ac:dyDescent="0.25">
      <c r="A226" s="159" t="s">
        <v>1403</v>
      </c>
      <c r="B226" s="181">
        <v>11</v>
      </c>
      <c r="C226" s="181">
        <v>0.9</v>
      </c>
      <c r="D226" s="149" t="str">
        <f>+VLOOKUP(A:A,APUS!A:C,3,FALSE)</f>
        <v>TAPA REGISTRO 15X15 CM</v>
      </c>
      <c r="E226" s="150" t="str">
        <f>+VLOOKUP(A:A,APUS!A:D,4,FALSE)</f>
        <v>UN</v>
      </c>
      <c r="F226" s="171">
        <f>VLOOKUP(A:A,APUS!A:H,8,0)</f>
        <v>1.5911999999999999</v>
      </c>
    </row>
    <row r="227" spans="1:6" ht="47.25" customHeight="1" outlineLevel="1" x14ac:dyDescent="0.25">
      <c r="A227" s="159" t="s">
        <v>1404</v>
      </c>
      <c r="B227" s="181">
        <v>11</v>
      </c>
      <c r="C227" s="181">
        <v>10</v>
      </c>
      <c r="D227" s="149" t="str">
        <f>+VLOOKUP(A:A,APUS!A:C,3,FALSE)</f>
        <v>TAPA REGISTRO 20X20 CM</v>
      </c>
      <c r="E227" s="150" t="str">
        <f>+VLOOKUP(A:A,APUS!A:D,4,FALSE)</f>
        <v>UN</v>
      </c>
      <c r="F227" s="171">
        <f>VLOOKUP(A:A,APUS!A:H,8,0)</f>
        <v>1.7157333333333333</v>
      </c>
    </row>
    <row r="228" spans="1:6" ht="47.25" customHeight="1" outlineLevel="1" x14ac:dyDescent="0.25">
      <c r="A228" s="159" t="s">
        <v>1407</v>
      </c>
      <c r="B228" s="181">
        <v>11</v>
      </c>
      <c r="C228" s="181">
        <v>11</v>
      </c>
      <c r="D228" s="149" t="str">
        <f>+VLOOKUP(A:A,APUS!A:C,3,FALSE)</f>
        <v xml:space="preserve">RED SUMINISTRO PVC P DE 1/2" </v>
      </c>
      <c r="E228" s="150" t="str">
        <f>+VLOOKUP(A:A,APUS!A:D,4,FALSE)</f>
        <v>M</v>
      </c>
      <c r="F228" s="171">
        <f>VLOOKUP(A:A,APUS!A:H,8,0)</f>
        <v>2.4603000000000002</v>
      </c>
    </row>
    <row r="229" spans="1:6" ht="47.25" customHeight="1" outlineLevel="1" x14ac:dyDescent="0.25">
      <c r="A229" s="159" t="s">
        <v>1408</v>
      </c>
      <c r="B229" s="181">
        <v>11</v>
      </c>
      <c r="C229" s="181">
        <v>12</v>
      </c>
      <c r="D229" s="149" t="str">
        <f>+VLOOKUP(A:A,APUS!A:C,3,FALSE)</f>
        <v>RED SUMINISTRO PVC P DE 3/4"</v>
      </c>
      <c r="E229" s="150" t="str">
        <f>+VLOOKUP(A:A,APUS!A:D,4,FALSE)</f>
        <v>M</v>
      </c>
      <c r="F229" s="171">
        <f>VLOOKUP(A:A,APUS!A:H,8,0)</f>
        <v>2.4603000000000002</v>
      </c>
    </row>
    <row r="230" spans="1:6" ht="47.25" customHeight="1" outlineLevel="1" x14ac:dyDescent="0.25">
      <c r="A230" s="159" t="s">
        <v>1409</v>
      </c>
      <c r="B230" s="181">
        <v>11</v>
      </c>
      <c r="C230" s="181">
        <v>13</v>
      </c>
      <c r="D230" s="149" t="str">
        <f>+VLOOKUP(A:A,APUS!A:C,3,FALSE)</f>
        <v>LLAVE JARDÍN DE  1/2" X3/4", 1.9 CM DE DIÁMETRO SALIDA (BRONCE- GRIVAL) IGUAL O DE CALIDAD SUPERIOR.</v>
      </c>
      <c r="E230" s="150" t="str">
        <f>+VLOOKUP(A:A,APUS!A:D,4,FALSE)</f>
        <v>UN</v>
      </c>
      <c r="F230" s="171">
        <f>VLOOKUP(A:A,APUS!A:H,8,0)</f>
        <v>2.7668577390995468</v>
      </c>
    </row>
    <row r="231" spans="1:6" ht="47.25" customHeight="1" outlineLevel="1" x14ac:dyDescent="0.25">
      <c r="A231" s="159" t="s">
        <v>1410</v>
      </c>
      <c r="B231" s="181">
        <v>11</v>
      </c>
      <c r="C231" s="181">
        <v>14</v>
      </c>
      <c r="D231" s="149" t="str">
        <f>+VLOOKUP(A:A,APUS!A:C,3,FALSE)</f>
        <v>FLOTADOR MECÁNICO 1”</v>
      </c>
      <c r="E231" s="150" t="str">
        <f>+VLOOKUP(A:A,APUS!A:D,4,FALSE)</f>
        <v>UN</v>
      </c>
      <c r="F231" s="171">
        <f>VLOOKUP(A:A,APUS!A:H,8,0)</f>
        <v>2.83</v>
      </c>
    </row>
    <row r="232" spans="1:6" ht="47.25" customHeight="1" outlineLevel="1" x14ac:dyDescent="0.25">
      <c r="A232" s="159" t="s">
        <v>1411</v>
      </c>
      <c r="B232" s="181">
        <v>11</v>
      </c>
      <c r="C232" s="181">
        <v>15</v>
      </c>
      <c r="D232" s="149" t="str">
        <f>+VLOOKUP(A:A,APUS!A:C,3,FALSE)</f>
        <v>FLOTADOR MECÁNICO 1/2”</v>
      </c>
      <c r="E232" s="150" t="str">
        <f>+VLOOKUP(A:A,APUS!A:D,4,FALSE)</f>
        <v>UN</v>
      </c>
      <c r="F232" s="171">
        <f>VLOOKUP(A:A,APUS!A:H,8,0)</f>
        <v>2.83</v>
      </c>
    </row>
    <row r="233" spans="1:6" ht="47.25" customHeight="1" outlineLevel="1" x14ac:dyDescent="0.25">
      <c r="A233" s="159" t="s">
        <v>1412</v>
      </c>
      <c r="B233" s="181">
        <v>11</v>
      </c>
      <c r="C233" s="181">
        <v>16</v>
      </c>
      <c r="D233" s="149" t="str">
        <f>+VLOOKUP(A:A,APUS!A:C,3,FALSE)</f>
        <v>CONEXIÓN TANQUE ELEVADO PVC</v>
      </c>
      <c r="E233" s="150" t="str">
        <f>+VLOOKUP(A:A,APUS!A:D,4,FALSE)</f>
        <v>UN</v>
      </c>
      <c r="F233" s="171">
        <f>VLOOKUP(A:A,APUS!A:H,8,0)</f>
        <v>30.566050000000001</v>
      </c>
    </row>
    <row r="234" spans="1:6" ht="47.25" customHeight="1" outlineLevel="1" x14ac:dyDescent="0.25">
      <c r="A234" s="159" t="s">
        <v>1413</v>
      </c>
      <c r="B234" s="181">
        <v>11</v>
      </c>
      <c r="C234" s="181">
        <v>17</v>
      </c>
      <c r="D234" s="149" t="str">
        <f>+VLOOKUP(A:A,APUS!A:C,3,FALSE)</f>
        <v xml:space="preserve">TANQUE DE DISTRIBUCIÓN CAP.  1.000 L, EN PVC  </v>
      </c>
      <c r="E234" s="150" t="str">
        <f>+VLOOKUP(A:A,APUS!A:D,4,FALSE)</f>
        <v>UN</v>
      </c>
      <c r="F234" s="171">
        <f>VLOOKUP(A:A,APUS!A:H,8,0)</f>
        <v>4.2300000000000004</v>
      </c>
    </row>
    <row r="235" spans="1:6" ht="47.25" customHeight="1" outlineLevel="1" x14ac:dyDescent="0.25">
      <c r="A235" s="159" t="s">
        <v>1414</v>
      </c>
      <c r="B235" s="181">
        <v>11</v>
      </c>
      <c r="C235" s="181">
        <v>18</v>
      </c>
      <c r="D235" s="149" t="str">
        <f>+VLOOKUP(A:A,APUS!A:C,3,FALSE)</f>
        <v xml:space="preserve">TANQUE DE DISTRIBUCIÓN CAP.  500 L, EN PVC </v>
      </c>
      <c r="E235" s="150" t="str">
        <f>+VLOOKUP(A:A,APUS!A:D,4,FALSE)</f>
        <v>UN</v>
      </c>
      <c r="F235" s="171">
        <f>VLOOKUP(A:A,APUS!A:H,8,0)</f>
        <v>5.63</v>
      </c>
    </row>
    <row r="236" spans="1:6" ht="47.25" customHeight="1" outlineLevel="1" x14ac:dyDescent="0.25">
      <c r="A236" s="159" t="s">
        <v>1415</v>
      </c>
      <c r="B236" s="181">
        <v>11</v>
      </c>
      <c r="C236" s="181">
        <v>19</v>
      </c>
      <c r="D236" s="149" t="str">
        <f>+VLOOKUP(A:A,APUS!A:C,3,FALSE)</f>
        <v xml:space="preserve">TANQUE DE DISTRIBUCIÓN CAP.  250 L, EN PVC  </v>
      </c>
      <c r="E236" s="150" t="str">
        <f>+VLOOKUP(A:A,APUS!A:D,4,FALSE)</f>
        <v>UN</v>
      </c>
      <c r="F236" s="171">
        <f>VLOOKUP(A:A,APUS!A:H,8,0)</f>
        <v>5.63</v>
      </c>
    </row>
    <row r="237" spans="1:6" ht="47.25" customHeight="1" outlineLevel="1" x14ac:dyDescent="0.25">
      <c r="A237" s="165"/>
      <c r="B237" s="185">
        <v>11</v>
      </c>
      <c r="C237" s="185">
        <v>2</v>
      </c>
      <c r="D237" s="179" t="s">
        <v>2321</v>
      </c>
      <c r="E237" s="400"/>
      <c r="F237" s="401"/>
    </row>
    <row r="238" spans="1:6" ht="47.25" customHeight="1" outlineLevel="1" x14ac:dyDescent="0.25">
      <c r="A238" s="394" t="s">
        <v>2322</v>
      </c>
      <c r="B238" s="395">
        <v>11</v>
      </c>
      <c r="C238" s="186">
        <v>2.0099999999999998</v>
      </c>
      <c r="D238" s="398" t="str">
        <f>+VLOOKUP(A:A,INSUMOS!A:B,2,FALSE)</f>
        <v>ACOMETIDA NUEVA DE ACUEDUCTO 1/2" EN PISO (Anden en recebo/tierra) Inc. Mano de obra,exc,transporte, materiales,conexion a red principal y red interna, cajilla no reciclable y recuperac. espacio publico) no incluye medidor y registro de bola - Res. Acueducto N°0303-02-04-2019: Vigente</v>
      </c>
      <c r="E238" s="396" t="str">
        <f>+VLOOKUP(A:A,INSUMOS!A:C,3,FALSE)</f>
        <v>UN</v>
      </c>
      <c r="F238" s="397">
        <f>+VLOOKUP(A:A,INSUMOS!A:D,4,FALSE)</f>
        <v>1</v>
      </c>
    </row>
    <row r="239" spans="1:6" ht="47.25" customHeight="1" outlineLevel="1" x14ac:dyDescent="0.25">
      <c r="A239" s="394" t="s">
        <v>2323</v>
      </c>
      <c r="B239" s="395">
        <v>11</v>
      </c>
      <c r="C239" s="186">
        <v>2.02</v>
      </c>
      <c r="D239" s="398" t="str">
        <f>+VLOOKUP(A:A,INSUMOS!A:B,2,FALSE)</f>
        <v>ACOMETIDA NUEVA DE ACUEDUCTO 1/2" EN PISO (Anden en concretoy/o tableta no idu) Inc. Mano de obra,exc,transporte, materiales,conexion a red principal y red interna,cajilla no reciclable y recuperac. espacio publico) no incluye medidor y registro de bola - Res. Acueducto N°0303-02-04-2019: Vigente</v>
      </c>
      <c r="E239" s="396" t="str">
        <f>+VLOOKUP(A:A,INSUMOS!A:C,3,FALSE)</f>
        <v>UN</v>
      </c>
      <c r="F239" s="397">
        <f>+VLOOKUP(A:A,INSUMOS!A:D,4,FALSE)</f>
        <v>1</v>
      </c>
    </row>
    <row r="240" spans="1:6" ht="47.25" customHeight="1" outlineLevel="1" x14ac:dyDescent="0.25">
      <c r="A240" s="394" t="s">
        <v>2324</v>
      </c>
      <c r="B240" s="395">
        <v>11</v>
      </c>
      <c r="C240" s="186">
        <v>2.0299999999999998</v>
      </c>
      <c r="D240" s="398" t="str">
        <f>+VLOOKUP(A:A,INSUMOS!A:B,2,FALSE)</f>
        <v>ACOMETIDA NUEVA DE ACUEDUCTO 1/2" EN PISO (Anden en loseta tipo Idu) Inc. Mano de obra,exc,transporte, materiales,conexion a red principal y red inerna, cajilla no reciclable y recuperac. espacio publico) no incluye medidor y registro de bola - Res. Acueducto N°0303-02-04-2019: Vigente</v>
      </c>
      <c r="E240" s="396" t="str">
        <f>+VLOOKUP(A:A,INSUMOS!A:C,3,FALSE)</f>
        <v>UN</v>
      </c>
      <c r="F240" s="397">
        <f>+VLOOKUP(A:A,INSUMOS!A:D,4,FALSE)</f>
        <v>1</v>
      </c>
    </row>
    <row r="241" spans="1:6" ht="47.25" customHeight="1" outlineLevel="1" x14ac:dyDescent="0.25">
      <c r="A241" s="394" t="s">
        <v>2325</v>
      </c>
      <c r="B241" s="395">
        <v>11</v>
      </c>
      <c r="C241" s="186">
        <v>2.04</v>
      </c>
      <c r="D241" s="398" t="str">
        <f>+VLOOKUP(A:A,INSUMOS!A:B,2,FALSE)</f>
        <v>ACOMETIDA NUEVA DE ACUEDUCTO 1/2" EN PISO (Anden en adoquin ladrillo tipo Idu) Inc. Mano de obra,exc,transporte, materiales,conexion a red principal y red inerna,cajilla no reciclable y  recuperac. espacio publico) no incluye medidor y registro de bola - Res. Acueducto N°0303-02-04-2019: Vigente</v>
      </c>
      <c r="E241" s="396" t="str">
        <f>+VLOOKUP(A:A,INSUMOS!A:C,3,FALSE)</f>
        <v>UN</v>
      </c>
      <c r="F241" s="397">
        <f>+VLOOKUP(A:A,INSUMOS!A:D,4,FALSE)</f>
        <v>1</v>
      </c>
    </row>
    <row r="242" spans="1:6" ht="47.25" customHeight="1" outlineLevel="1" x14ac:dyDescent="0.25">
      <c r="A242" s="394" t="s">
        <v>2326</v>
      </c>
      <c r="B242" s="395">
        <v>11</v>
      </c>
      <c r="C242" s="186">
        <v>2.0499999999999998</v>
      </c>
      <c r="D242" s="398" t="str">
        <f>+VLOOKUP(A:A,INSUMOS!A:B,2,FALSE)</f>
        <v>ACOMETIDA NUEVA DE ACUEDUCTO 1/2" EN PISO (Via  en recebo/tierra) Inc. Mano de obra,exc, transporte, materiales,conexion a red principal y red inerna, cajilla no reciclable y recuperac. espacio publico) no incluye medidor y registro de bola - Res. Acueducto N°0303-02-04-2019: Vigente</v>
      </c>
      <c r="E242" s="396" t="str">
        <f>+VLOOKUP(A:A,INSUMOS!A:C,3,FALSE)</f>
        <v>UN</v>
      </c>
      <c r="F242" s="397">
        <f>+VLOOKUP(A:A,INSUMOS!A:D,4,FALSE)</f>
        <v>1</v>
      </c>
    </row>
    <row r="243" spans="1:6" ht="47.25" customHeight="1" outlineLevel="1" x14ac:dyDescent="0.25">
      <c r="A243" s="394" t="s">
        <v>2327</v>
      </c>
      <c r="B243" s="395">
        <v>11</v>
      </c>
      <c r="C243" s="186">
        <v>2.06</v>
      </c>
      <c r="D243" s="398" t="str">
        <f>+VLOOKUP(A:A,INSUMOS!A:B,2,FALSE)</f>
        <v>ACOMETIDA NUEVA DE ACUEDUCTO 1/2" EN PISO (Via  en asfalto) Inc. Mano de obra,exc, transporte, materiales,conexion a red principal y red inerna, cajilla no reciclable y recuperac. espacio publico) no incluye medidor y registro de bola - Res. Acueducto N°0303-02-04-2019: Vigente</v>
      </c>
      <c r="E243" s="396" t="str">
        <f>+VLOOKUP(A:A,INSUMOS!A:C,3,FALSE)</f>
        <v>UN</v>
      </c>
      <c r="F243" s="397">
        <f>+VLOOKUP(A:A,INSUMOS!A:D,4,FALSE)</f>
        <v>1</v>
      </c>
    </row>
    <row r="244" spans="1:6" ht="47.25" customHeight="1" outlineLevel="1" x14ac:dyDescent="0.25">
      <c r="A244" s="394" t="s">
        <v>2328</v>
      </c>
      <c r="B244" s="403">
        <v>11</v>
      </c>
      <c r="C244" s="404">
        <v>2.0699999999999998</v>
      </c>
      <c r="D244" s="398" t="str">
        <f>+VLOOKUP(A:A,INSUMOS!A:B,2,FALSE)</f>
        <v>ACOMETIDA NUEVA DE ACUEDUCTO 1/2" EN PISO (Via en concreto) Inc. Mano de obra,exc, transporte, materiales,conexion a red principal y red interna, cajilla no reciclable y recuperac. espacio publico) no incluye medidor y registro de bola - Res. Acueducto N°0303-02-04-2019: Vigente</v>
      </c>
      <c r="E244" s="396" t="str">
        <f>+VLOOKUP(A:A,INSUMOS!A:C,3,FALSE)</f>
        <v>UN</v>
      </c>
      <c r="F244" s="397">
        <f>+VLOOKUP(A:A,INSUMOS!A:D,4,FALSE)</f>
        <v>1</v>
      </c>
    </row>
    <row r="245" spans="1:6" ht="47.25" customHeight="1" outlineLevel="1" x14ac:dyDescent="0.25">
      <c r="A245" s="402" t="s">
        <v>2333</v>
      </c>
      <c r="B245" s="403">
        <v>11</v>
      </c>
      <c r="C245" s="422">
        <v>2.08</v>
      </c>
      <c r="D245" s="405" t="str">
        <f>+VLOOKUP(A:A,INSUMOS!A:B,2,FALSE)</f>
        <v>SUMINISTRO E INSTALACION DE MEDIDOR DE ACUEDUCTO (Con componentes de 1/2")y recuperac. espacio publico</v>
      </c>
      <c r="E245" s="406" t="str">
        <f>+VLOOKUP(A:A,INSUMOS!A:C,3,FALSE)</f>
        <v>UN</v>
      </c>
      <c r="F245" s="407">
        <f>+VLOOKUP(A:A,INSUMOS!A:D,4,FALSE)</f>
        <v>1</v>
      </c>
    </row>
    <row r="246" spans="1:6" ht="47.25" customHeight="1" outlineLevel="1" x14ac:dyDescent="0.25">
      <c r="A246" s="402"/>
      <c r="B246" s="399">
        <v>11</v>
      </c>
      <c r="C246" s="423">
        <v>3</v>
      </c>
      <c r="D246" s="413" t="s">
        <v>2347</v>
      </c>
      <c r="E246" s="406"/>
      <c r="F246" s="407"/>
    </row>
    <row r="247" spans="1:6" ht="47.25" customHeight="1" outlineLevel="1" x14ac:dyDescent="0.25">
      <c r="A247" s="159" t="s">
        <v>1405</v>
      </c>
      <c r="B247" s="409">
        <v>11</v>
      </c>
      <c r="C247" s="421">
        <v>3.01</v>
      </c>
      <c r="D247" s="415" t="str">
        <f>+VLOOKUP(A:A,APUS!A:C,3,FALSE)</f>
        <v>RE-VENTILACIÓN DE 3" X  2”</v>
      </c>
      <c r="E247" s="417" t="str">
        <f>+VLOOKUP(A:A,APUS!A:D,4,FALSE)</f>
        <v>M</v>
      </c>
      <c r="F247" s="418">
        <f>VLOOKUP(A:A,APUS!A:H,8,0)</f>
        <v>2.3318000000000003</v>
      </c>
    </row>
    <row r="248" spans="1:6" ht="47.25" customHeight="1" outlineLevel="1" x14ac:dyDescent="0.25">
      <c r="A248" s="159" t="s">
        <v>1406</v>
      </c>
      <c r="B248" s="181">
        <v>11</v>
      </c>
      <c r="C248" s="414">
        <v>3.02</v>
      </c>
      <c r="D248" s="416" t="str">
        <f>+VLOOKUP(A:A,APUS!A:C,3,FALSE)</f>
        <v>RE-VENTILACIÓN DE 4" X 2”</v>
      </c>
      <c r="E248" s="419" t="str">
        <f>+VLOOKUP(A:A,APUS!A:D,4,FALSE)</f>
        <v>M</v>
      </c>
      <c r="F248" s="420">
        <f>VLOOKUP(A:A,APUS!A:H,8,0)</f>
        <v>2.3318000000000003</v>
      </c>
    </row>
    <row r="249" spans="1:6" ht="47.25" customHeight="1" outlineLevel="1" x14ac:dyDescent="0.25">
      <c r="A249" s="18" t="s">
        <v>1416</v>
      </c>
      <c r="B249" s="3">
        <v>11</v>
      </c>
      <c r="C249" s="3">
        <v>3.03</v>
      </c>
      <c r="D249" s="27" t="str">
        <f>+VLOOKUP(A:A,APUS!A:C,3,FALSE)</f>
        <v xml:space="preserve">TUBERÍA PVC S 2" </v>
      </c>
      <c r="E249" s="21" t="str">
        <f>+VLOOKUP(A:A,APUS!A:D,4,FALSE)</f>
        <v>M</v>
      </c>
      <c r="F249" s="13">
        <f>VLOOKUP(A:A,APUS!A:H,8,0)</f>
        <v>2.1112000000000002</v>
      </c>
    </row>
    <row r="250" spans="1:6" ht="47.25" customHeight="1" outlineLevel="1" x14ac:dyDescent="0.25">
      <c r="A250" s="408" t="s">
        <v>1417</v>
      </c>
      <c r="B250" s="409">
        <v>11</v>
      </c>
      <c r="C250" s="421">
        <v>3.04</v>
      </c>
      <c r="D250" s="410" t="str">
        <f>+VLOOKUP(A:A,APUS!A:C,3,FALSE)</f>
        <v>TUBERÍA PVC S 3"</v>
      </c>
      <c r="E250" s="411" t="str">
        <f>+VLOOKUP(A:A,APUS!A:D,4,FALSE)</f>
        <v>M</v>
      </c>
      <c r="F250" s="412">
        <f>VLOOKUP(A:A,APUS!A:H,8,0)</f>
        <v>2.1318000000000001</v>
      </c>
    </row>
    <row r="251" spans="1:6" ht="47.25" customHeight="1" outlineLevel="1" x14ac:dyDescent="0.25">
      <c r="A251" s="159" t="s">
        <v>1418</v>
      </c>
      <c r="B251" s="181">
        <v>11</v>
      </c>
      <c r="C251" s="414">
        <v>3.05</v>
      </c>
      <c r="D251" s="149" t="str">
        <f>+VLOOKUP(A:A,APUS!A:C,3,FALSE)</f>
        <v xml:space="preserve">TUBERÍA PVC S 4" </v>
      </c>
      <c r="E251" s="150" t="str">
        <f>+VLOOKUP(A:A,APUS!A:D,4,FALSE)</f>
        <v>M</v>
      </c>
      <c r="F251" s="171">
        <f>VLOOKUP(A:A,APUS!A:H,8,0)</f>
        <v>2.2730000000000001</v>
      </c>
    </row>
    <row r="252" spans="1:6" ht="47.25" customHeight="1" outlineLevel="1" x14ac:dyDescent="0.25">
      <c r="A252" s="159" t="s">
        <v>1419</v>
      </c>
      <c r="B252" s="181">
        <v>11</v>
      </c>
      <c r="C252" s="3">
        <v>3.06</v>
      </c>
      <c r="D252" s="149" t="str">
        <f>+VLOOKUP(A:A,APUS!A:C,3,FALSE)</f>
        <v>CAJA DE INSPECCIÓN 0.60 M X 0.60 M X 0.40  M  INCLUYE EXCAVACIÓN Y TAPA</v>
      </c>
      <c r="E252" s="150" t="str">
        <f>+VLOOKUP(A:A,APUS!A:D,4,FALSE)</f>
        <v>UN</v>
      </c>
      <c r="F252" s="171">
        <f>VLOOKUP(A:A,APUS!A:H,8,0)</f>
        <v>13.78968420415141</v>
      </c>
    </row>
    <row r="253" spans="1:6" ht="47.25" customHeight="1" outlineLevel="1" x14ac:dyDescent="0.25">
      <c r="A253" s="159" t="s">
        <v>1420</v>
      </c>
      <c r="B253" s="181">
        <v>11</v>
      </c>
      <c r="C253" s="421">
        <v>3.07</v>
      </c>
      <c r="D253" s="149" t="str">
        <f>+VLOOKUP(A:A,APUS!A:C,3,FALSE)</f>
        <v>CAJA DE INSPECCIÓN 0.60 M X 0.60 M X 0.60  M  INCLUYE EXCAVACIÓN Y TAPA</v>
      </c>
      <c r="E253" s="150" t="str">
        <f>+VLOOKUP(A:A,APUS!A:D,4,FALSE)</f>
        <v>UN</v>
      </c>
      <c r="F253" s="171">
        <f>VLOOKUP(A:A,APUS!A:H,8,0)</f>
        <v>16.19713304498169</v>
      </c>
    </row>
    <row r="254" spans="1:6" ht="47.25" customHeight="1" outlineLevel="1" x14ac:dyDescent="0.25">
      <c r="A254" s="159" t="s">
        <v>1421</v>
      </c>
      <c r="B254" s="181">
        <v>11</v>
      </c>
      <c r="C254" s="414">
        <v>3.08</v>
      </c>
      <c r="D254" s="149" t="str">
        <f>+VLOOKUP(A:A,APUS!A:C,3,FALSE)</f>
        <v>CAJA DE INSPECCIÓN 0.80 M X 0.80 M X 0.80  M  INCLUYE EXCAVACIÓN Y TAPA</v>
      </c>
      <c r="E254" s="150" t="str">
        <f>+VLOOKUP(A:A,APUS!A:D,4,FALSE)</f>
        <v>UN</v>
      </c>
      <c r="F254" s="171">
        <f>VLOOKUP(A:A,APUS!A:H,8,0)</f>
        <v>16.593566208931474</v>
      </c>
    </row>
    <row r="255" spans="1:6" ht="47.25" customHeight="1" outlineLevel="1" x14ac:dyDescent="0.25">
      <c r="A255" s="159" t="s">
        <v>1422</v>
      </c>
      <c r="B255" s="181">
        <v>11</v>
      </c>
      <c r="C255" s="3">
        <v>3.09</v>
      </c>
      <c r="D255" s="149" t="str">
        <f>+VLOOKUP(A:A,APUS!A:C,3,FALSE)</f>
        <v>CAJA DE INSPECCIÓN 1.00 M X 1.00 M X 1.00 M  INCLUYE EXCAVACIÓN Y TAPA</v>
      </c>
      <c r="E255" s="150" t="str">
        <f>+VLOOKUP(A:A,APUS!A:D,4,FALSE)</f>
        <v>UN</v>
      </c>
      <c r="F255" s="171">
        <f>VLOOKUP(A:A,APUS!A:H,8,0)</f>
        <v>18.112288408302799</v>
      </c>
    </row>
    <row r="256" spans="1:6" ht="47.25" customHeight="1" outlineLevel="1" x14ac:dyDescent="0.25">
      <c r="A256" s="159" t="s">
        <v>1423</v>
      </c>
      <c r="B256" s="181">
        <v>11</v>
      </c>
      <c r="C256" s="424">
        <v>3.1</v>
      </c>
      <c r="D256" s="149" t="str">
        <f>+VLOOKUP(A:A,APUS!A:C,3,FALSE)</f>
        <v>REJILLA PLÁSTICA SOSCO 3X2</v>
      </c>
      <c r="E256" s="150" t="str">
        <f>+VLOOKUP(A:A,APUS!A:D,4,FALSE)</f>
        <v>UN</v>
      </c>
      <c r="F256" s="171">
        <f>VLOOKUP(A:A,APUS!A:H,8,0)</f>
        <v>1.6060000000000001</v>
      </c>
    </row>
    <row r="257" spans="1:6" ht="47.25" customHeight="1" outlineLevel="1" x14ac:dyDescent="0.25">
      <c r="A257" s="159" t="s">
        <v>1424</v>
      </c>
      <c r="B257" s="181">
        <v>11</v>
      </c>
      <c r="C257" s="414">
        <v>3.11</v>
      </c>
      <c r="D257" s="149" t="str">
        <f>+VLOOKUP(A:A,APUS!A:C,3,FALSE)</f>
        <v>REJILLA SIFON REDONDA 1/2"</v>
      </c>
      <c r="E257" s="150" t="str">
        <f>+VLOOKUP(A:A,APUS!A:D,4,FALSE)</f>
        <v>UN</v>
      </c>
      <c r="F257" s="171">
        <f>VLOOKUP(A:A,APUS!A:H,8,0)</f>
        <v>2.121</v>
      </c>
    </row>
    <row r="258" spans="1:6" ht="47.25" customHeight="1" outlineLevel="1" x14ac:dyDescent="0.25">
      <c r="A258" s="159" t="s">
        <v>1425</v>
      </c>
      <c r="B258" s="181">
        <v>11</v>
      </c>
      <c r="C258" s="3">
        <v>3.12</v>
      </c>
      <c r="D258" s="149" t="str">
        <f>+VLOOKUP(A:A,APUS!A:C,3,FALSE)</f>
        <v>REJILLAS SIFON CUADRADA 20X20 CM</v>
      </c>
      <c r="E258" s="150" t="str">
        <f>+VLOOKUP(A:A,APUS!A:D,4,FALSE)</f>
        <v>UN</v>
      </c>
      <c r="F258" s="171">
        <f>VLOOKUP(A:A,APUS!A:H,8,0)</f>
        <v>1.4000000000000001</v>
      </c>
    </row>
    <row r="259" spans="1:6" ht="47.25" customHeight="1" outlineLevel="1" x14ac:dyDescent="0.25">
      <c r="A259" s="159" t="s">
        <v>1426</v>
      </c>
      <c r="B259" s="181">
        <v>11</v>
      </c>
      <c r="C259" s="421">
        <v>3.13</v>
      </c>
      <c r="D259" s="149" t="str">
        <f>+VLOOKUP(A:A,APUS!A:C,3,FALSE)</f>
        <v>REJILLAS PISO 0.30 DE ANCHO, ELABORADA EN VARILLA DE 1/2"</v>
      </c>
      <c r="E259" s="150" t="str">
        <f>+VLOOKUP(A:A,APUS!A:D,4,FALSE)</f>
        <v>M</v>
      </c>
      <c r="F259" s="171">
        <f>VLOOKUP(A:A,APUS!A:H,8,0)</f>
        <v>3.5254500000000002</v>
      </c>
    </row>
    <row r="260" spans="1:6" ht="47.25" customHeight="1" outlineLevel="1" x14ac:dyDescent="0.25">
      <c r="A260" s="159" t="s">
        <v>1427</v>
      </c>
      <c r="B260" s="181">
        <v>11</v>
      </c>
      <c r="C260" s="414">
        <v>3.14</v>
      </c>
      <c r="D260" s="149" t="str">
        <f>+VLOOKUP(A:A,APUS!A:C,3,FALSE)</f>
        <v>REJILLAS DE VENTILACION DE 20X20 CM PVC</v>
      </c>
      <c r="E260" s="150" t="str">
        <f>+VLOOKUP(A:A,APUS!A:D,4,FALSE)</f>
        <v>UN</v>
      </c>
      <c r="F260" s="171">
        <f>VLOOKUP(A:A,APUS!A:H,8,0)</f>
        <v>1.4015000000000002</v>
      </c>
    </row>
    <row r="261" spans="1:6" ht="47.25" customHeight="1" outlineLevel="1" x14ac:dyDescent="0.25">
      <c r="A261" s="159" t="s">
        <v>1428</v>
      </c>
      <c r="B261" s="181">
        <v>11</v>
      </c>
      <c r="C261" s="3">
        <v>3.15</v>
      </c>
      <c r="D261" s="149" t="str">
        <f>+VLOOKUP(A:A,APUS!A:C,3,FALSE)</f>
        <v>PUNTO SALIDA SANITARIA PVC S 2"</v>
      </c>
      <c r="E261" s="150" t="str">
        <f>+VLOOKUP(A:A,APUS!A:D,4,FALSE)</f>
        <v>UN</v>
      </c>
      <c r="F261" s="171">
        <f>VLOOKUP(A:A,APUS!A:H,8,0)</f>
        <v>5.3617999999999997</v>
      </c>
    </row>
    <row r="262" spans="1:6" ht="47.25" customHeight="1" outlineLevel="1" x14ac:dyDescent="0.25">
      <c r="A262" s="159" t="s">
        <v>1429</v>
      </c>
      <c r="B262" s="181">
        <v>11</v>
      </c>
      <c r="C262" s="421">
        <v>3.16</v>
      </c>
      <c r="D262" s="149" t="str">
        <f>+VLOOKUP(A:A,APUS!A:C,3,FALSE)</f>
        <v>PUNTO SALIDA SANITARIA PVC S 3"</v>
      </c>
      <c r="E262" s="150" t="str">
        <f>+VLOOKUP(A:A,APUS!A:D,4,FALSE)</f>
        <v>UN</v>
      </c>
      <c r="F262" s="171">
        <f>VLOOKUP(A:A,APUS!A:H,8,0)</f>
        <v>5.4029999999999996</v>
      </c>
    </row>
    <row r="263" spans="1:6" ht="47.25" customHeight="1" outlineLevel="1" x14ac:dyDescent="0.25">
      <c r="A263" s="159" t="s">
        <v>1430</v>
      </c>
      <c r="B263" s="181">
        <v>11</v>
      </c>
      <c r="C263" s="414">
        <v>3.17</v>
      </c>
      <c r="D263" s="149" t="str">
        <f>+VLOOKUP(A:A,APUS!A:C,3,FALSE)</f>
        <v>PUNTO SALIDA SANITARIA PVC S 4"</v>
      </c>
      <c r="E263" s="150" t="str">
        <f>+VLOOKUP(A:A,APUS!A:D,4,FALSE)</f>
        <v>UN</v>
      </c>
      <c r="F263" s="171">
        <f>VLOOKUP(A:A,APUS!A:H,8,0)</f>
        <v>5.8029999999999999</v>
      </c>
    </row>
    <row r="264" spans="1:6" ht="47.25" customHeight="1" outlineLevel="1" x14ac:dyDescent="0.25">
      <c r="A264" s="159" t="s">
        <v>1431</v>
      </c>
      <c r="B264" s="181">
        <v>11</v>
      </c>
      <c r="C264" s="3">
        <v>3.18</v>
      </c>
      <c r="D264" s="149" t="str">
        <f>+VLOOKUP(A:A,APUS!A:C,3,FALSE)</f>
        <v>PUNTO SALIDA SANITARIA PVC S 3"- SIFON DE PISO</v>
      </c>
      <c r="E264" s="150" t="str">
        <f>+VLOOKUP(A:A,APUS!A:D,4,FALSE)</f>
        <v>UN</v>
      </c>
      <c r="F264" s="171">
        <f>VLOOKUP(A:A,APUS!A:H,8,0)</f>
        <v>5.4123999999999999</v>
      </c>
    </row>
    <row r="265" spans="1:6" ht="47.25" customHeight="1" outlineLevel="1" x14ac:dyDescent="0.25">
      <c r="A265" s="159" t="s">
        <v>1432</v>
      </c>
      <c r="B265" s="181">
        <v>11</v>
      </c>
      <c r="C265" s="421">
        <v>3.19</v>
      </c>
      <c r="D265" s="149" t="str">
        <f>+VLOOKUP(A:A,APUS!A:C,3,FALSE)</f>
        <v>TUBERÍA DE REVENTILACIÓN DE 3"</v>
      </c>
      <c r="E265" s="150" t="str">
        <f>+VLOOKUP(A:A,APUS!A:D,4,FALSE)</f>
        <v>M</v>
      </c>
      <c r="F265" s="171">
        <f>VLOOKUP(A:A,APUS!A:H,8,0)</f>
        <v>2.3317999999999999</v>
      </c>
    </row>
    <row r="266" spans="1:6" ht="47.25" customHeight="1" outlineLevel="1" x14ac:dyDescent="0.25">
      <c r="A266" s="159" t="s">
        <v>1433</v>
      </c>
      <c r="B266" s="181">
        <v>11</v>
      </c>
      <c r="C266" s="425">
        <v>3.2</v>
      </c>
      <c r="D266" s="149" t="str">
        <f>+VLOOKUP(A:A,APUS!A:C,3,FALSE)</f>
        <v>TUBERÍA DE REVENTILACIÓN DE 4"</v>
      </c>
      <c r="E266" s="150" t="str">
        <f>+VLOOKUP(A:A,APUS!A:D,4,FALSE)</f>
        <v>M</v>
      </c>
      <c r="F266" s="171">
        <f>VLOOKUP(A:A,APUS!A:H,8,0)</f>
        <v>2.3317999999999999</v>
      </c>
    </row>
    <row r="267" spans="1:6" ht="47.25" customHeight="1" outlineLevel="1" x14ac:dyDescent="0.25">
      <c r="A267" s="159" t="s">
        <v>1434</v>
      </c>
      <c r="B267" s="181">
        <v>11</v>
      </c>
      <c r="C267" s="3">
        <v>3.21</v>
      </c>
      <c r="D267" s="149" t="str">
        <f>+VLOOKUP(A:A,APUS!A:C,3,FALSE)</f>
        <v>TUBERIA SANITARIA PVC  1 1/2"+ ACCESORIOS</v>
      </c>
      <c r="E267" s="150" t="str">
        <f>+VLOOKUP(A:A,APUS!A:D,4,FALSE)</f>
        <v>M</v>
      </c>
      <c r="F267" s="171">
        <f>VLOOKUP(A:A,APUS!A:H,8,0)</f>
        <v>2.0305999999999997</v>
      </c>
    </row>
    <row r="268" spans="1:6" ht="47.25" customHeight="1" outlineLevel="1" x14ac:dyDescent="0.25">
      <c r="A268" s="159" t="s">
        <v>1435</v>
      </c>
      <c r="B268" s="181">
        <v>11</v>
      </c>
      <c r="C268" s="421">
        <v>3.22</v>
      </c>
      <c r="D268" s="149" t="str">
        <f>+VLOOKUP(A:A,APUS!A:C,3,FALSE)</f>
        <v>TUBERIA SANITARIA PVC  2"+ ACCESORIOS</v>
      </c>
      <c r="E268" s="150" t="str">
        <f>+VLOOKUP(A:A,APUS!A:D,4,FALSE)</f>
        <v>M</v>
      </c>
      <c r="F268" s="171">
        <f>VLOOKUP(A:A,APUS!A:H,8,0)</f>
        <v>2.2012</v>
      </c>
    </row>
    <row r="269" spans="1:6" ht="47.25" customHeight="1" outlineLevel="1" x14ac:dyDescent="0.25">
      <c r="A269" s="159" t="s">
        <v>1436</v>
      </c>
      <c r="B269" s="181">
        <v>11</v>
      </c>
      <c r="C269" s="414">
        <v>3.23</v>
      </c>
      <c r="D269" s="149" t="str">
        <f>+VLOOKUP(A:A,APUS!A:C,3,FALSE)</f>
        <v>TUBERIA SANITARIA PVC  3"+ ACCESORIOS</v>
      </c>
      <c r="E269" s="150" t="str">
        <f>+VLOOKUP(A:A,APUS!A:D,4,FALSE)</f>
        <v>M</v>
      </c>
      <c r="F269" s="171">
        <f>VLOOKUP(A:A,APUS!A:H,8,0)</f>
        <v>2.2218</v>
      </c>
    </row>
    <row r="270" spans="1:6" ht="47.25" customHeight="1" outlineLevel="1" x14ac:dyDescent="0.25">
      <c r="A270" s="159" t="s">
        <v>1437</v>
      </c>
      <c r="B270" s="181">
        <v>11</v>
      </c>
      <c r="C270" s="3">
        <v>3.24</v>
      </c>
      <c r="D270" s="149" t="str">
        <f>+VLOOKUP(A:A,APUS!A:C,3,FALSE)</f>
        <v>TUBERIA SANITARIA PVC  4" + ACCESORIOS</v>
      </c>
      <c r="E270" s="150" t="str">
        <f>+VLOOKUP(A:A,APUS!A:D,4,FALSE)</f>
        <v>M</v>
      </c>
      <c r="F270" s="171">
        <f>VLOOKUP(A:A,APUS!A:H,8,0)</f>
        <v>2.2629999999999999</v>
      </c>
    </row>
    <row r="271" spans="1:6" ht="47.25" customHeight="1" outlineLevel="1" x14ac:dyDescent="0.25">
      <c r="A271" s="159" t="s">
        <v>1438</v>
      </c>
      <c r="B271" s="181">
        <v>11</v>
      </c>
      <c r="C271" s="421">
        <v>3.2500000000000102</v>
      </c>
      <c r="D271" s="149" t="str">
        <f>+VLOOKUP(A:A,APUS!A:C,3,FALSE)</f>
        <v>BAJANTE A.LL. TUBERÍA PVC 4" (INCLUYE ACCESORIOS)</v>
      </c>
      <c r="E271" s="150" t="str">
        <f>+VLOOKUP(A:A,APUS!A:D,4,FALSE)</f>
        <v>M</v>
      </c>
      <c r="F271" s="171">
        <f>VLOOKUP(A:A,APUS!A:H,8,0)</f>
        <v>1.1749437302036922</v>
      </c>
    </row>
    <row r="272" spans="1:6" ht="47.25" customHeight="1" outlineLevel="1" x14ac:dyDescent="0.25">
      <c r="A272" s="159" t="s">
        <v>1439</v>
      </c>
      <c r="B272" s="181">
        <v>11</v>
      </c>
      <c r="C272" s="414">
        <v>3.26000000000001</v>
      </c>
      <c r="D272" s="149" t="str">
        <f>+VLOOKUP(A:A,APUS!A:C,3,FALSE)</f>
        <v>BAJANTE A.LL. TUBERÍA PVC 3" (INCLUYE ACCESORIOS)</v>
      </c>
      <c r="E272" s="150" t="str">
        <f>+VLOOKUP(A:A,APUS!A:D,4,FALSE)</f>
        <v>M</v>
      </c>
      <c r="F272" s="171">
        <f>VLOOKUP(A:A,APUS!A:H,8,0)</f>
        <v>1.9290412125204686</v>
      </c>
    </row>
    <row r="273" spans="1:6" ht="47.25" customHeight="1" outlineLevel="1" x14ac:dyDescent="0.25">
      <c r="A273" s="159" t="s">
        <v>1440</v>
      </c>
      <c r="B273" s="181">
        <v>11</v>
      </c>
      <c r="C273" s="3">
        <v>3.2700000000000098</v>
      </c>
      <c r="D273" s="149" t="str">
        <f>+VLOOKUP(A:A,APUS!A:C,3,FALSE)</f>
        <v xml:space="preserve">BAJANTE AGUAS NEGRAS PVC 4" </v>
      </c>
      <c r="E273" s="150" t="str">
        <f>+VLOOKUP(A:A,APUS!A:D,4,FALSE)</f>
        <v>M</v>
      </c>
      <c r="F273" s="171">
        <f>VLOOKUP(A:A,APUS!A:H,8,0)</f>
        <v>1.81</v>
      </c>
    </row>
    <row r="274" spans="1:6" ht="47.25" customHeight="1" outlineLevel="1" x14ac:dyDescent="0.25">
      <c r="A274" s="159" t="s">
        <v>1441</v>
      </c>
      <c r="B274" s="181">
        <v>11</v>
      </c>
      <c r="C274" s="421">
        <v>3.28000000000001</v>
      </c>
      <c r="D274" s="149" t="str">
        <f>+VLOOKUP(A:A,APUS!A:C,3,FALSE)</f>
        <v>BAJANTE AGUAS NEGRAS  PVC 3"</v>
      </c>
      <c r="E274" s="150" t="str">
        <f>+VLOOKUP(A:A,APUS!A:D,4,FALSE)</f>
        <v>M</v>
      </c>
      <c r="F274" s="171">
        <f>VLOOKUP(A:A,APUS!A:H,8,0)</f>
        <v>1.8599999999999999</v>
      </c>
    </row>
    <row r="275" spans="1:6" ht="47.25" customHeight="1" outlineLevel="1" x14ac:dyDescent="0.25">
      <c r="A275" s="159" t="s">
        <v>1442</v>
      </c>
      <c r="B275" s="181">
        <v>11</v>
      </c>
      <c r="C275" s="414">
        <v>3.2900000000000098</v>
      </c>
      <c r="D275" s="149" t="str">
        <f>+VLOOKUP(A:A,APUS!A:C,3,FALSE)</f>
        <v xml:space="preserve">BAJANTE DE 12 X 6 CM, EN LÁMINA GALVANIZADA CAL 26 </v>
      </c>
      <c r="E275" s="150" t="str">
        <f>+VLOOKUP(A:A,APUS!A:D,4,FALSE)</f>
        <v>M</v>
      </c>
      <c r="F275" s="171">
        <f>VLOOKUP(A:A,APUS!A:H,8,0)</f>
        <v>5.0008175776574531</v>
      </c>
    </row>
    <row r="276" spans="1:6" ht="47.25" customHeight="1" outlineLevel="1" x14ac:dyDescent="0.25">
      <c r="A276" s="159" t="s">
        <v>1443</v>
      </c>
      <c r="B276" s="181">
        <v>11</v>
      </c>
      <c r="C276" s="41">
        <v>3.30000000000001</v>
      </c>
      <c r="D276" s="149" t="str">
        <f>+VLOOKUP(A:A,APUS!A:C,3,FALSE)</f>
        <v>BAJANTE PVC BLANCO EXTERNO LISO- SOBRE FACHADAS</v>
      </c>
      <c r="E276" s="150" t="str">
        <f>+VLOOKUP(A:A,APUS!A:D,4,FALSE)</f>
        <v>M</v>
      </c>
      <c r="F276" s="171">
        <f>VLOOKUP(A:A,APUS!A:H,8,0)</f>
        <v>4.09</v>
      </c>
    </row>
    <row r="277" spans="1:6" ht="47.25" customHeight="1" outlineLevel="1" x14ac:dyDescent="0.25">
      <c r="A277" s="159" t="s">
        <v>1444</v>
      </c>
      <c r="B277" s="181">
        <v>11</v>
      </c>
      <c r="C277" s="421">
        <v>3.3100000000000098</v>
      </c>
      <c r="D277" s="149" t="str">
        <f>+VLOOKUP(A:A,APUS!A:C,3,FALSE)</f>
        <v>CANAL PAVCO AMAZONA</v>
      </c>
      <c r="E277" s="150" t="str">
        <f>+VLOOKUP(A:A,APUS!A:D,4,FALSE)</f>
        <v>M</v>
      </c>
      <c r="F277" s="171">
        <f>VLOOKUP(A:A,APUS!A:H,8,0)</f>
        <v>8.52</v>
      </c>
    </row>
    <row r="278" spans="1:6" ht="47.25" customHeight="1" outlineLevel="1" x14ac:dyDescent="0.25">
      <c r="A278" s="159" t="s">
        <v>1445</v>
      </c>
      <c r="B278" s="181">
        <v>11</v>
      </c>
      <c r="C278" s="414">
        <v>3.3200000000000101</v>
      </c>
      <c r="D278" s="149" t="str">
        <f>+VLOOKUP(A:A,APUS!A:C,3,FALSE)</f>
        <v>CANAL PAVCO RAINGO</v>
      </c>
      <c r="E278" s="150" t="str">
        <f>+VLOOKUP(A:A,APUS!A:D,4,FALSE)</f>
        <v>M</v>
      </c>
      <c r="F278" s="171">
        <f>VLOOKUP(A:A,APUS!A:H,8,0)</f>
        <v>5.8900000000000006</v>
      </c>
    </row>
    <row r="279" spans="1:6" ht="47.25" customHeight="1" outlineLevel="1" x14ac:dyDescent="0.25">
      <c r="A279" s="159" t="s">
        <v>1446</v>
      </c>
      <c r="B279" s="181">
        <v>11</v>
      </c>
      <c r="C279" s="3">
        <v>3.3300000000000098</v>
      </c>
      <c r="D279" s="149" t="str">
        <f>+VLOOKUP(A:A,APUS!A:C,3,FALSE)</f>
        <v>CAJAS CONTADORES DE AGUA</v>
      </c>
      <c r="E279" s="150" t="str">
        <f>+VLOOKUP(A:A,APUS!A:D,4,FALSE)</f>
        <v>UN</v>
      </c>
      <c r="F279" s="171">
        <f>VLOOKUP(A:A,APUS!A:H,8,0)</f>
        <v>3.8010000000000002</v>
      </c>
    </row>
    <row r="280" spans="1:6" ht="47.25" customHeight="1" outlineLevel="1" x14ac:dyDescent="0.25">
      <c r="A280" s="159" t="s">
        <v>1475</v>
      </c>
      <c r="B280" s="181">
        <v>11</v>
      </c>
      <c r="C280" s="421">
        <v>3.3400000000000101</v>
      </c>
      <c r="D280" s="149" t="str">
        <f>+VLOOKUP(A:A,APUS!A:C,3,FALSE)</f>
        <v>GEOTEXTIL NO TEJIDO</v>
      </c>
      <c r="E280" s="150" t="str">
        <f>+VLOOKUP(A:A,APUS!A:D,4,FALSE)</f>
        <v>M2</v>
      </c>
      <c r="F280" s="171">
        <f>VLOOKUP(A:A,APUS!A:H,8,0)</f>
        <v>1.73</v>
      </c>
    </row>
    <row r="281" spans="1:6" ht="47.25" customHeight="1" outlineLevel="1" x14ac:dyDescent="0.25">
      <c r="A281" s="159" t="s">
        <v>1727</v>
      </c>
      <c r="B281" s="181">
        <v>11</v>
      </c>
      <c r="C281" s="414">
        <v>3.3500000000000099</v>
      </c>
      <c r="D281" s="149" t="str">
        <f>+VLOOKUP(A:A,APUS!A:C,3,FALSE)</f>
        <v>SUMINISTRO E INSTALACIÓN SIFÓN EN PVC PAVCO DE DIAMETRO 2"</v>
      </c>
      <c r="E281" s="150" t="str">
        <f>+VLOOKUP(A:A,APUS!A:D,4,FALSE)</f>
        <v>UN</v>
      </c>
      <c r="F281" s="171">
        <f>VLOOKUP(A:A,APUS!A:H,8,0)</f>
        <v>1.37</v>
      </c>
    </row>
    <row r="282" spans="1:6" ht="47.25" customHeight="1" outlineLevel="1" x14ac:dyDescent="0.25">
      <c r="A282" s="159" t="s">
        <v>1728</v>
      </c>
      <c r="B282" s="181">
        <v>11</v>
      </c>
      <c r="C282" s="3">
        <v>3.3600000000000101</v>
      </c>
      <c r="D282" s="149" t="str">
        <f>+VLOOKUP(A:A,APUS!A:C,3,FALSE)</f>
        <v>SUMINISTRO E INSTALACIÓN SIFÓN EN PVC PAVCO DE DIAMETRO 3"</v>
      </c>
      <c r="E282" s="150" t="str">
        <f>+VLOOKUP(A:A,APUS!A:D,4,FALSE)</f>
        <v>UN</v>
      </c>
      <c r="F282" s="171">
        <f>VLOOKUP(A:A,APUS!A:H,8,0)</f>
        <v>1.3839999999999999</v>
      </c>
    </row>
    <row r="283" spans="1:6" ht="47.25" customHeight="1" outlineLevel="1" x14ac:dyDescent="0.25">
      <c r="A283" s="159" t="s">
        <v>1729</v>
      </c>
      <c r="B283" s="181">
        <v>11</v>
      </c>
      <c r="C283" s="421">
        <v>3.3700000000000099</v>
      </c>
      <c r="D283" s="149" t="str">
        <f>+VLOOKUP(A:A,APUS!A:C,3,FALSE)</f>
        <v>SUMINISTRO E INSTALACIÓN SIFÓN EN PVC PAVCO DE DIAMETRO 4"</v>
      </c>
      <c r="E283" s="150" t="str">
        <f>+VLOOKUP(A:A,APUS!A:D,4,FALSE)</f>
        <v>UN</v>
      </c>
      <c r="F283" s="171">
        <f>VLOOKUP(A:A,APUS!A:H,8,0)</f>
        <v>1.3860000000000001</v>
      </c>
    </row>
    <row r="284" spans="1:6" ht="47.25" customHeight="1" outlineLevel="1" x14ac:dyDescent="0.25">
      <c r="A284" s="165"/>
      <c r="B284" s="185">
        <v>11</v>
      </c>
      <c r="C284" s="185">
        <v>4</v>
      </c>
      <c r="D284" s="179" t="s">
        <v>2335</v>
      </c>
      <c r="E284" s="400"/>
      <c r="F284" s="401"/>
    </row>
    <row r="285" spans="1:6" ht="51" outlineLevel="1" x14ac:dyDescent="0.25">
      <c r="A285" s="394" t="s">
        <v>2337</v>
      </c>
      <c r="B285" s="395">
        <v>11</v>
      </c>
      <c r="C285" s="395">
        <v>4.01</v>
      </c>
      <c r="D285" s="398" t="str">
        <f>+VLOOKUP(A:A,INSUMOS!A:B,2,FALSE)</f>
        <v>CONEXIÓN DOMICILIARIA DE ALCANTARILLADO - (Via y anden en recebo/tierra)Inc. Exc.,Tuberia PVCS-8", accesorios de conexión a la red principal, recuperacion del espacio publico, rotura y reconstrucción) No incluye caja de inspección.Res. Acueducto N°0303-02-04-2019: Vigente</v>
      </c>
      <c r="E285" s="396" t="str">
        <f>+VLOOKUP(A:A,INSUMOS!A:C,3,FALSE)</f>
        <v>ML</v>
      </c>
      <c r="F285" s="397">
        <f>+VLOOKUP(A:A,INSUMOS!A:D,4,FALSE)</f>
        <v>1</v>
      </c>
    </row>
    <row r="286" spans="1:6" ht="51" outlineLevel="1" x14ac:dyDescent="0.25">
      <c r="A286" s="394" t="s">
        <v>2338</v>
      </c>
      <c r="B286" s="395">
        <v>11</v>
      </c>
      <c r="C286" s="395">
        <v>4.0199999999999996</v>
      </c>
      <c r="D286" s="398" t="str">
        <f>+VLOOKUP(A:A,INSUMOS!A:B,2,FALSE)</f>
        <v>CONEXIÓN DOMICILIARIA DE ALCANTARILLADO - (Via Adoquin/ladrillo)Inc. Exc.,Tuberia PVCS-8", accesorios de conexión a la red principal, recuperacion del espacio publico, rotura y reconstrucción) No incluye caja de inspección. Res. Acueducto N°0303-02-04-2019: Vigente</v>
      </c>
      <c r="E286" s="396" t="str">
        <f>+VLOOKUP(A:A,INSUMOS!A:C,3,FALSE)</f>
        <v>ML</v>
      </c>
      <c r="F286" s="397">
        <f>+VLOOKUP(A:A,INSUMOS!A:D,4,FALSE)</f>
        <v>1</v>
      </c>
    </row>
    <row r="287" spans="1:6" ht="51" outlineLevel="1" x14ac:dyDescent="0.25">
      <c r="A287" s="394" t="s">
        <v>2339</v>
      </c>
      <c r="B287" s="395">
        <v>11</v>
      </c>
      <c r="C287" s="395">
        <v>4.03</v>
      </c>
      <c r="D287" s="398" t="str">
        <f>+VLOOKUP(A:A,INSUMOS!A:B,2,FALSE)</f>
        <v>CONEXIÓN DOMICILIARIA DE ALCANTARILLADO - (Via adoquin en concreto)Inc. Exc.,Tuberia PVCS-8", accesorios de conexión a la red principal, recuperacion del espacio publico, rotura y reconstrucción) No incluye caja de inspección. Res. Acueducto N°0303-02-04-2019: Vigente</v>
      </c>
      <c r="E287" s="396" t="str">
        <f>+VLOOKUP(A:A,INSUMOS!A:C,3,FALSE)</f>
        <v>ML</v>
      </c>
      <c r="F287" s="397">
        <f>+VLOOKUP(A:A,INSUMOS!A:D,4,FALSE)</f>
        <v>1</v>
      </c>
    </row>
    <row r="288" spans="1:6" ht="51" outlineLevel="1" x14ac:dyDescent="0.25">
      <c r="A288" s="394" t="s">
        <v>2340</v>
      </c>
      <c r="B288" s="395">
        <v>11</v>
      </c>
      <c r="C288" s="395">
        <v>4.04</v>
      </c>
      <c r="D288" s="398" t="str">
        <f>+VLOOKUP(A:A,INSUMOS!A:B,2,FALSE)</f>
        <v>CONEXIÓN DOMICILIARIA DE ALCANTARILLADO - (Via en asfalto)Inc. Exc.,Tuberia PVCS-8", accesorios de conexión a la red principal, recuperacion del espacio publico, rotura y reconstrucción) No incluye caja de inspección. Res. Acueducto N°0303-02-04-2019: Vigente</v>
      </c>
      <c r="E288" s="396" t="str">
        <f>+VLOOKUP(A:A,INSUMOS!A:C,3,FALSE)</f>
        <v>ML</v>
      </c>
      <c r="F288" s="397">
        <f>+VLOOKUP(A:A,INSUMOS!A:D,4,FALSE)</f>
        <v>1</v>
      </c>
    </row>
    <row r="289" spans="1:6" ht="51" outlineLevel="1" x14ac:dyDescent="0.25">
      <c r="A289" s="394" t="s">
        <v>2341</v>
      </c>
      <c r="B289" s="395">
        <v>11</v>
      </c>
      <c r="C289" s="395">
        <v>4.05</v>
      </c>
      <c r="D289" s="398" t="str">
        <f>+VLOOKUP(A:A,INSUMOS!A:B,2,FALSE)</f>
        <v>CONEXIÓN DOMICILIARIA DE ALCANTARILLADO - (Via en concreto)Inc. Exc.,Tuberia PVCS-8", accesorios de conexión a la red principal, recuperacion del espacio publico, rotura y reconstrucción) No incluye caja de inspección.  Res. Acueducto N°0303-02-04-2019: Vigente</v>
      </c>
      <c r="E289" s="396" t="str">
        <f>+VLOOKUP(A:A,INSUMOS!A:C,3,FALSE)</f>
        <v>ML</v>
      </c>
      <c r="F289" s="397">
        <f>+VLOOKUP(A:A,INSUMOS!A:D,4,FALSE)</f>
        <v>1</v>
      </c>
    </row>
    <row r="290" spans="1:6" ht="47.25" customHeight="1" x14ac:dyDescent="0.25">
      <c r="A290" s="143"/>
      <c r="B290" s="144">
        <v>12</v>
      </c>
      <c r="C290" s="144"/>
      <c r="D290" s="190" t="s">
        <v>4</v>
      </c>
      <c r="E290" s="146"/>
      <c r="F290" s="446">
        <f>+SUBTOTAL(9,F291:F299)</f>
        <v>149.53708434441606</v>
      </c>
    </row>
    <row r="291" spans="1:6" ht="72" outlineLevel="1" x14ac:dyDescent="0.25">
      <c r="A291" s="159" t="s">
        <v>2239</v>
      </c>
      <c r="B291" s="181">
        <v>12</v>
      </c>
      <c r="C291" s="181">
        <v>1</v>
      </c>
      <c r="D291" s="149" t="str">
        <f>+VLOOKUP(A:A,APUS!A:C,3,FALSE)</f>
        <v>SUMINISTRO E INSTALACIÓN DE CAJA DE 6 CIRCUITOS SNEIDER (PARA EL CORRECTO FUNCIONAMIENTO, SE DEBE INSTALAR CIRCUITOS INDEPENDIENTES ASÍ: UNO PARA SALIDAS ILUMINACIÓN, UNO PARA TOMAS-CORRIENTE, UNO PARA COCINA Y UNO PARA LAVADORA, QUEDANDO DOS CIRCUITOS DE RESERVA PARA FUTURAS NECESIDADES)</v>
      </c>
      <c r="E291" s="150" t="str">
        <f>+VLOOKUP(A:A,APUS!A:D,4,FALSE)</f>
        <v>UN</v>
      </c>
      <c r="F291" s="171">
        <f>VLOOKUP(A:A,APUS!A:H,8,0)</f>
        <v>16.091159024722934</v>
      </c>
    </row>
    <row r="292" spans="1:6" ht="47.25" customHeight="1" outlineLevel="1" x14ac:dyDescent="0.25">
      <c r="A292" s="159" t="s">
        <v>1447</v>
      </c>
      <c r="B292" s="181">
        <v>12</v>
      </c>
      <c r="C292" s="181">
        <v>2</v>
      </c>
      <c r="D292" s="149" t="str">
        <f>+VLOOKUP(A:A,APUS!A:C,3,FALSE)</f>
        <v>SUMINISTRO E INSTALACIÓN DE PROTECCIÓN: 1X20A /30A/40A</v>
      </c>
      <c r="E292" s="150" t="str">
        <f>+VLOOKUP(A:A,APUS!A:D,4,FALSE)</f>
        <v>UN</v>
      </c>
      <c r="F292" s="171">
        <f>VLOOKUP(A:A,APUS!A:H,8,0)</f>
        <v>4.3538014390451831</v>
      </c>
    </row>
    <row r="293" spans="1:6" ht="47.25" customHeight="1" outlineLevel="1" x14ac:dyDescent="0.25">
      <c r="A293" s="159" t="s">
        <v>2238</v>
      </c>
      <c r="B293" s="181">
        <v>12</v>
      </c>
      <c r="C293" s="181">
        <v>3</v>
      </c>
      <c r="D293" s="149" t="str">
        <f>+VLOOKUP(A:A,APUS!A:C,3,FALSE)</f>
        <v>SUMINISTRO E INSTALACIÓN DE SALIDA TOMACORRIENTE DOBLE</v>
      </c>
      <c r="E293" s="150" t="str">
        <f>+VLOOKUP(A:A,APUS!A:D,4,FALSE)</f>
        <v>UN</v>
      </c>
      <c r="F293" s="171">
        <f>VLOOKUP(A:A,APUS!A:H,8,0)</f>
        <v>29.288526959931804</v>
      </c>
    </row>
    <row r="294" spans="1:6" ht="47.25" customHeight="1" outlineLevel="1" x14ac:dyDescent="0.25">
      <c r="A294" s="159" t="s">
        <v>2237</v>
      </c>
      <c r="B294" s="181">
        <v>12</v>
      </c>
      <c r="C294" s="181">
        <v>4</v>
      </c>
      <c r="D294" s="149" t="str">
        <f>+VLOOKUP(A:A,APUS!A:C,3,FALSE)</f>
        <v>SUMINISTRO E INSTALACIÓN SALIDA  ILUMINACION(Incluye retiro del punto existente o aplica para púnto nuevo).</v>
      </c>
      <c r="E294" s="150" t="str">
        <f>+VLOOKUP(A:A,APUS!A:D,4,FALSE)</f>
        <v>UN</v>
      </c>
      <c r="F294" s="171">
        <f>VLOOKUP(A:A,APUS!A:H,8,0)</f>
        <v>31.688946786018757</v>
      </c>
    </row>
    <row r="295" spans="1:6" ht="47.25" customHeight="1" outlineLevel="1" x14ac:dyDescent="0.25">
      <c r="A295" s="159" t="s">
        <v>2236</v>
      </c>
      <c r="B295" s="181">
        <v>12</v>
      </c>
      <c r="C295" s="181">
        <v>5</v>
      </c>
      <c r="D295" s="149" t="str">
        <f>+VLOOKUP(A:A,APUS!A:C,3,FALSE)</f>
        <v>SUMINISTRO E INSTALACIÓN DE ACOMETIDA MONOFÁSICA</v>
      </c>
      <c r="E295" s="150" t="str">
        <f>+VLOOKUP(A:A,APUS!A:D,4,FALSE)</f>
        <v>UN</v>
      </c>
      <c r="F295" s="171">
        <f>VLOOKUP(A:A,APUS!A:H,8,0)</f>
        <v>34.670149101449276</v>
      </c>
    </row>
    <row r="296" spans="1:6" ht="47.25" customHeight="1" outlineLevel="1" x14ac:dyDescent="0.25">
      <c r="A296" s="159" t="s">
        <v>2235</v>
      </c>
      <c r="B296" s="181">
        <v>12</v>
      </c>
      <c r="C296" s="181">
        <v>6</v>
      </c>
      <c r="D296" s="149" t="str">
        <f>+VLOOKUP(A:A,APUS!A:C,3,FALSE)</f>
        <v>SUMINISTRO E INSTALACIÓN DE LA PARCIAL PRINCIPAL DE SALIDA DE MEDIDOR A TABLERO DE CARGA</v>
      </c>
      <c r="E296" s="150" t="str">
        <f>+VLOOKUP(A:A,APUS!A:D,4,FALSE)</f>
        <v>UN</v>
      </c>
      <c r="F296" s="171">
        <f>VLOOKUP(A:A,APUS!A:H,8,0)</f>
        <v>25.393801439045184</v>
      </c>
    </row>
    <row r="297" spans="1:6" ht="47.25" customHeight="1" outlineLevel="1" x14ac:dyDescent="0.25">
      <c r="A297" s="159" t="s">
        <v>2234</v>
      </c>
      <c r="B297" s="181">
        <v>12</v>
      </c>
      <c r="C297" s="181">
        <v>7</v>
      </c>
      <c r="D297" s="149" t="str">
        <f>+VLOOKUP(A:A,APUS!A:C,3,FALSE)</f>
        <v>SUMINISTRO E INSTALACIÓN DE APARATOS COMO INTERRUPTOR SENCILLO Y/O INTERRUPTOR DOBLE</v>
      </c>
      <c r="E297" s="150" t="str">
        <f>+VLOOKUP(A:A,APUS!A:D,4,FALSE)</f>
        <v>UN</v>
      </c>
      <c r="F297" s="171">
        <f>VLOOKUP(A:A,APUS!A:H,8,0)</f>
        <v>5.8106995942028981</v>
      </c>
    </row>
    <row r="298" spans="1:6" ht="47.25" customHeight="1" outlineLevel="1" x14ac:dyDescent="0.25">
      <c r="A298" s="165" t="s">
        <v>1833</v>
      </c>
      <c r="B298" s="181">
        <v>12</v>
      </c>
      <c r="C298" s="181">
        <v>8</v>
      </c>
      <c r="D298" s="149" t="str">
        <f>+VLOOKUP(A:A,APUS!A:C,3,FALSE)</f>
        <v>BOMBILLOS LED PARA HABITACIONES - ESPACIOS AMPLIOS (BOMBILLO LED 14W-18W)</v>
      </c>
      <c r="E298" s="150" t="str">
        <f>+VLOOKUP(A:A,APUS!A:D,4,FALSE)</f>
        <v>UN</v>
      </c>
      <c r="F298" s="171">
        <f>VLOOKUP(A:A,APUS!A:H,8,0)</f>
        <v>1.1200000000000001</v>
      </c>
    </row>
    <row r="299" spans="1:6" ht="47.25" customHeight="1" outlineLevel="1" x14ac:dyDescent="0.25">
      <c r="A299" s="165" t="s">
        <v>1838</v>
      </c>
      <c r="B299" s="181">
        <v>12</v>
      </c>
      <c r="C299" s="181">
        <v>9</v>
      </c>
      <c r="D299" s="149" t="str">
        <f>+VLOOKUP(A:A,APUS!A:C,3,FALSE)</f>
        <v>BOMBILLOS LED PARA COCINAS BAÑOS- ESPACIOS PEQUEÑOS (BOMBILLO LED 11,5W-12W)</v>
      </c>
      <c r="E299" s="150" t="str">
        <f>+VLOOKUP(A:A,APUS!A:D,4,FALSE)</f>
        <v>UN</v>
      </c>
      <c r="F299" s="171">
        <f>VLOOKUP(A:A,APUS!A:H,8,0)</f>
        <v>1.1200000000000001</v>
      </c>
    </row>
    <row r="300" spans="1:6" ht="47.25" customHeight="1" outlineLevel="1" x14ac:dyDescent="0.25">
      <c r="A300" s="165" t="s">
        <v>2410</v>
      </c>
      <c r="B300" s="186">
        <v>12</v>
      </c>
      <c r="C300" s="186">
        <v>10</v>
      </c>
      <c r="D300" s="398" t="str">
        <f>+VLOOKUP(A:A,INSUMOS!A:B,2,FALSE)</f>
        <v>INSTALACION MEDIDOR DE ENERGIA MONOFASICO(corresponde a la mano de obra de instalacion y pruebas de medidor).</v>
      </c>
      <c r="E300" s="396" t="str">
        <f>+VLOOKUP(A:A,INSUMOS!A:C,3,FALSE)</f>
        <v>UN</v>
      </c>
      <c r="F300" s="397">
        <f>+VLOOKUP(A:A,INSUMOS!A:D,4,FALSE)</f>
        <v>1</v>
      </c>
    </row>
    <row r="301" spans="1:6" ht="47.25" customHeight="1" outlineLevel="1" x14ac:dyDescent="0.25">
      <c r="A301" s="165" t="s">
        <v>2411</v>
      </c>
      <c r="B301" s="186">
        <v>12</v>
      </c>
      <c r="C301" s="186">
        <v>11</v>
      </c>
      <c r="D301" s="398" t="str">
        <f>+VLOOKUP(A:A,INSUMOS!A:B,2,FALSE)</f>
        <v>INSTALACION MEDIDOR DE ENERGIA TRIFASICO(corresponde a la mano de obra de instalacion y pruebas de medidor).</v>
      </c>
      <c r="E301" s="396" t="str">
        <f>+VLOOKUP(A:A,INSUMOS!A:C,3,FALSE)</f>
        <v>UN</v>
      </c>
      <c r="F301" s="397">
        <f>+VLOOKUP(A:A,INSUMOS!A:D,4,FALSE)</f>
        <v>1</v>
      </c>
    </row>
    <row r="302" spans="1:6" ht="47.25" customHeight="1" outlineLevel="1" x14ac:dyDescent="0.25">
      <c r="A302" s="165" t="s">
        <v>2412</v>
      </c>
      <c r="B302" s="186">
        <v>12</v>
      </c>
      <c r="C302" s="186">
        <v>12</v>
      </c>
      <c r="D302" s="398" t="str">
        <f>+VLOOKUP(A:A,INSUMOS!A:B,2,FALSE)</f>
        <v>INSTALACION MEDIDOR DE ENERGIA MEDIDA INDIRECTA(corresponde a la mano de obra de instalacion y pruebas de medidor).</v>
      </c>
      <c r="E302" s="396" t="str">
        <f>+VLOOKUP(A:A,INSUMOS!A:C,3,FALSE)</f>
        <v>UN</v>
      </c>
      <c r="F302" s="397">
        <f>+VLOOKUP(A:A,INSUMOS!A:D,4,FALSE)</f>
        <v>1</v>
      </c>
    </row>
    <row r="303" spans="1:6" ht="47.25" customHeight="1" outlineLevel="1" x14ac:dyDescent="0.25">
      <c r="A303" s="165" t="s">
        <v>2413</v>
      </c>
      <c r="B303" s="186">
        <v>12</v>
      </c>
      <c r="C303" s="186">
        <v>13</v>
      </c>
      <c r="D303" s="398" t="str">
        <f>+VLOOKUP(A:A,INSUMOS!A:B,2,FALSE)</f>
        <v>MEDIDOR ENERGIA MONOFASICO(incluye solo material) 10(100)A clase 1.Con IVA</v>
      </c>
      <c r="E303" s="396" t="str">
        <f>+VLOOKUP(A:A,INSUMOS!A:C,3,FALSE)</f>
        <v>UN</v>
      </c>
      <c r="F303" s="397">
        <f>+VLOOKUP(A:A,INSUMOS!A:D,4,FALSE)</f>
        <v>1</v>
      </c>
    </row>
    <row r="304" spans="1:6" ht="47.25" customHeight="1" outlineLevel="1" x14ac:dyDescent="0.25">
      <c r="A304" s="165" t="s">
        <v>2417</v>
      </c>
      <c r="B304" s="186">
        <v>12</v>
      </c>
      <c r="C304" s="186">
        <v>14</v>
      </c>
      <c r="D304" s="398" t="str">
        <f>+VLOOKUP(A:A,INSUMOS!A:B,2,FALSE)</f>
        <v>MEDIDOR ENERGIA BIFASICO(incluye solo material) 10(100)A clase 1.Con IVA</v>
      </c>
      <c r="E304" s="396" t="str">
        <f>+VLOOKUP(A:A,INSUMOS!A:C,3,FALSE)</f>
        <v>UN</v>
      </c>
      <c r="F304" s="397">
        <f>+VLOOKUP(A:A,INSUMOS!A:D,4,FALSE)</f>
        <v>1</v>
      </c>
    </row>
    <row r="305" spans="1:6" ht="47.25" customHeight="1" outlineLevel="1" x14ac:dyDescent="0.25">
      <c r="A305" s="165" t="s">
        <v>2418</v>
      </c>
      <c r="B305" s="186">
        <v>12</v>
      </c>
      <c r="C305" s="186">
        <v>15</v>
      </c>
      <c r="D305" s="398" t="str">
        <f>+VLOOKUP(A:A,INSUMOS!A:B,2,FALSE)</f>
        <v>MEDIDOR ENERGIA TRIFASICO(incluye solo material) 10(100)A clase 1.Con IVA</v>
      </c>
      <c r="E305" s="396" t="str">
        <f>+VLOOKUP(A:A,INSUMOS!A:C,3,FALSE)</f>
        <v>UN</v>
      </c>
      <c r="F305" s="397">
        <f>+VLOOKUP(A:A,INSUMOS!A:D,4,FALSE)</f>
        <v>1</v>
      </c>
    </row>
    <row r="306" spans="1:6" ht="47.25" customHeight="1" outlineLevel="1" x14ac:dyDescent="0.25">
      <c r="A306" s="165" t="s">
        <v>2419</v>
      </c>
      <c r="B306" s="186">
        <v>12</v>
      </c>
      <c r="C306" s="186">
        <v>16</v>
      </c>
      <c r="D306" s="398" t="str">
        <f>+VLOOKUP(A:A,INSUMOS!A:B,2,FALSE)</f>
        <v>MEDIDOR ENERGIA TRIFASICO(incluye solo material) Multifuncional 30(150) clase 1.Con IVA</v>
      </c>
      <c r="E306" s="396" t="str">
        <f>+VLOOKUP(A:A,INSUMOS!A:C,3,FALSE)</f>
        <v>UN</v>
      </c>
      <c r="F306" s="397">
        <f>+VLOOKUP(A:A,INSUMOS!A:D,4,FALSE)</f>
        <v>1</v>
      </c>
    </row>
    <row r="307" spans="1:6" ht="47.25" customHeight="1" outlineLevel="1" x14ac:dyDescent="0.25">
      <c r="A307" s="165" t="s">
        <v>2420</v>
      </c>
      <c r="B307" s="186">
        <v>12</v>
      </c>
      <c r="C307" s="186">
        <v>17</v>
      </c>
      <c r="D307" s="398" t="str">
        <f>+VLOOKUP(A:A,INSUMOS!A:B,2,FALSE)</f>
        <v>SELLO Y RETIRO DE SELLOS(tarifa sobre la cual se debe cargar impuestos del IVA 19%, corresponde a la mano de obra asociada al retiro de los sellos y pruebas de medidor para que el cliente pueda realizar adecuaciones con un tercero).Con IVA</v>
      </c>
      <c r="E307" s="396" t="str">
        <f>+VLOOKUP(A:A,INSUMOS!A:C,3,FALSE)</f>
        <v>UN</v>
      </c>
      <c r="F307" s="397">
        <f>+VLOOKUP(A:A,INSUMOS!A:D,4,FALSE)</f>
        <v>1</v>
      </c>
    </row>
    <row r="308" spans="1:6" ht="57" customHeight="1" outlineLevel="1" x14ac:dyDescent="0.25">
      <c r="A308" s="165" t="s">
        <v>2426</v>
      </c>
      <c r="B308" s="186">
        <v>12</v>
      </c>
      <c r="C308" s="186">
        <v>18</v>
      </c>
      <c r="D308" s="398" t="str">
        <f>+VLOOKUP(A:A,INSUMOS!A:B,2,FALSE)</f>
        <v>MODIFICACION A LAS CONEXIÓN EXISTENTE MONOFASICO(corresponde a la conexión del servicio de una cuenta existente por modificaciones tecnicas en las instalaciones electricas y a solicitud del cliente. Incluye instalacion del medidor, desplazamiento, protocolo de puesta, conexion a la red y sellado).</v>
      </c>
      <c r="E308" s="396" t="str">
        <f>+VLOOKUP(A:A,INSUMOS!A:C,3,FALSE)</f>
        <v>UN</v>
      </c>
      <c r="F308" s="397">
        <f>+VLOOKUP(A:A,INSUMOS!A:D,4,FALSE)</f>
        <v>1</v>
      </c>
    </row>
    <row r="309" spans="1:6" ht="60" customHeight="1" outlineLevel="1" x14ac:dyDescent="0.25">
      <c r="A309" s="165" t="s">
        <v>2427</v>
      </c>
      <c r="B309" s="186">
        <v>12</v>
      </c>
      <c r="C309" s="186">
        <v>19</v>
      </c>
      <c r="D309" s="398" t="str">
        <f>+VLOOKUP(A:A,INSUMOS!A:B,2,FALSE)</f>
        <v>MODIFICACION A LAS CONEXIÓN EXISTENTE TRIFASICO(corresponde a la conexión del servicio de una cuenta existente por modificaciones tecnicas en las instalaciones electricas y a solicitud del cliente. Incluye instalacion del medidor, desplazamiento, protocolo de puesta, conexion a la red y sellado).</v>
      </c>
      <c r="E309" s="396" t="str">
        <f>+VLOOKUP(A:A,INSUMOS!A:C,3,FALSE)</f>
        <v>UN</v>
      </c>
      <c r="F309" s="397">
        <f>+VLOOKUP(A:A,INSUMOS!A:D,4,FALSE)</f>
        <v>1</v>
      </c>
    </row>
    <row r="310" spans="1:6" ht="63" customHeight="1" outlineLevel="1" x14ac:dyDescent="0.25">
      <c r="A310" s="165" t="s">
        <v>2428</v>
      </c>
      <c r="B310" s="186">
        <v>12</v>
      </c>
      <c r="C310" s="186">
        <v>20</v>
      </c>
      <c r="D310" s="398" t="str">
        <f>+VLOOKUP(A:A,INSUMOS!A:B,2,FALSE)</f>
        <v>MODIFICACION A LAS CONEXIÓN EXISTENTE MEDIDA INDIRECTA(corresponde a la conexión del servicio de una cuenta existente por modificaciones tecnicas en las instalaciones electricas y a solicitud del cliente. Incluye instalacion del medidor, desplazamiento, protocolo de puesta, conexion a la red y sellado).</v>
      </c>
      <c r="E310" s="396" t="str">
        <f>+VLOOKUP(A:A,INSUMOS!A:C,3,FALSE)</f>
        <v>UN</v>
      </c>
      <c r="F310" s="397">
        <f>+VLOOKUP(A:A,INSUMOS!A:D,4,FALSE)</f>
        <v>1</v>
      </c>
    </row>
    <row r="311" spans="1:6" ht="63" customHeight="1" outlineLevel="1" x14ac:dyDescent="0.25">
      <c r="A311" s="165" t="s">
        <v>2461</v>
      </c>
      <c r="B311" s="186">
        <v>12</v>
      </c>
      <c r="C311" s="186">
        <v>21</v>
      </c>
      <c r="D311" s="149" t="str">
        <f>+VLOOKUP(A:A,APUS!A:C,3,FALSE)</f>
        <v>DESMONTE RED ELECTRICA EXISTENTE(incluye el desmontaje  del cableado, de los mecanismos, de las cajas y de los accesorios superficiales.)</v>
      </c>
      <c r="E311" s="150" t="str">
        <f>+VLOOKUP(A:A,APUS!A:D,4,FALSE)</f>
        <v>ML</v>
      </c>
      <c r="F311" s="171">
        <f>VLOOKUP(A:A,APUS!A:H,8,0)</f>
        <v>0.189</v>
      </c>
    </row>
    <row r="312" spans="1:6" ht="47.25" customHeight="1" x14ac:dyDescent="0.25">
      <c r="A312" s="143"/>
      <c r="B312" s="144">
        <v>13</v>
      </c>
      <c r="C312" s="144"/>
      <c r="D312" s="145" t="s">
        <v>5</v>
      </c>
      <c r="E312" s="146"/>
      <c r="F312" s="446">
        <f>+SUBTOTAL(9,F313:F348)</f>
        <v>223.13796736634654</v>
      </c>
    </row>
    <row r="313" spans="1:6" ht="47.25" customHeight="1" outlineLevel="1" x14ac:dyDescent="0.25">
      <c r="A313" s="159" t="s">
        <v>2233</v>
      </c>
      <c r="B313" s="148">
        <v>13</v>
      </c>
      <c r="C313" s="148">
        <v>0.1</v>
      </c>
      <c r="D313" s="149" t="str">
        <f>+VLOOKUP(A:A,APUS!A:C,3,FALSE)</f>
        <v>TEJA TRASLÚCIDA TIPO ZINC GERFOR- No. 6, INCLUYE  TODOS LOS ACCESORIOS NECESARIOS PARA SU CORRECTA INSTALACIÓN Y FUNCIONAMIENTO</v>
      </c>
      <c r="E313" s="150" t="str">
        <f>+VLOOKUP(A:A,APUS!A:D,4,FALSE)</f>
        <v>M2</v>
      </c>
      <c r="F313" s="171">
        <f>VLOOKUP(A:A,APUS!A:H,8,0)</f>
        <v>7.9360000000000008</v>
      </c>
    </row>
    <row r="314" spans="1:6" ht="47.25" customHeight="1" outlineLevel="1" x14ac:dyDescent="0.25">
      <c r="A314" s="159" t="s">
        <v>2204</v>
      </c>
      <c r="B314" s="148">
        <v>13</v>
      </c>
      <c r="C314" s="148">
        <v>0.2</v>
      </c>
      <c r="D314" s="149" t="str">
        <f>+VLOOKUP(A:A,APUS!A:C,3,FALSE)</f>
        <v>TEJA TRASLÚCIDA TIPO ZINC GERFOR- No. 10, INCLUYE  TODOS LOS ACCESORIOS NECESARIOS PARA SU CORRECTA INSTALACIÓN Y FUNCIONAMIENTO</v>
      </c>
      <c r="E314" s="150" t="str">
        <f>+VLOOKUP(A:A,APUS!A:D,4,FALSE)</f>
        <v>M2</v>
      </c>
      <c r="F314" s="171">
        <f>VLOOKUP(A:A,APUS!A:H,8,0)</f>
        <v>9.5500000000000007</v>
      </c>
    </row>
    <row r="315" spans="1:6" ht="47.25" customHeight="1" outlineLevel="1" x14ac:dyDescent="0.25">
      <c r="A315" s="159" t="s">
        <v>2195</v>
      </c>
      <c r="B315" s="148">
        <v>13</v>
      </c>
      <c r="C315" s="148">
        <v>0.3</v>
      </c>
      <c r="D315" s="149" t="str">
        <f>+VLOOKUP(A:A,APUS!A:C,3,FALSE)</f>
        <v>TEJA TRASLÚCIDA O NO TRASLÚCIDA P7 No. 6, INCLUYE  TODOS LOS ACCESORIOS NECESARIOS PARA SU CORRECTA INSTALACIÓN Y FUNCIONAMIENTO</v>
      </c>
      <c r="E315" s="150" t="str">
        <f>+VLOOKUP(A:A,APUS!A:D,4,FALSE)</f>
        <v>M2</v>
      </c>
      <c r="F315" s="171">
        <f>VLOOKUP(A:A,APUS!A:H,8,0)</f>
        <v>10.944000000000001</v>
      </c>
    </row>
    <row r="316" spans="1:6" ht="47.25" customHeight="1" outlineLevel="1" x14ac:dyDescent="0.25">
      <c r="A316" s="159" t="s">
        <v>2232</v>
      </c>
      <c r="B316" s="148">
        <v>13</v>
      </c>
      <c r="C316" s="148">
        <v>0.4</v>
      </c>
      <c r="D316" s="149" t="str">
        <f>+VLOOKUP(A:A,APUS!A:C,3,FALSE)</f>
        <v>TEJA ARQUITECTÓNICA ACESCO O SIMILAR 73 CM  X 3,  INCLUYE  TODOS LOS ACCESORIOS NECESARIOS PARA SU CORRECTA INSTALACIÓN Y FUNCIONAMIENTO. DISTANCIA MÁXIMA ENTRE CORREAS = 1.70 M</v>
      </c>
      <c r="E316" s="150" t="str">
        <f>+VLOOKUP(A:A,APUS!A:D,4,FALSE)</f>
        <v>M2</v>
      </c>
      <c r="F316" s="171">
        <f>VLOOKUP(A:A,APUS!A:H,8,0)</f>
        <v>11.774000000000001</v>
      </c>
    </row>
    <row r="317" spans="1:6" ht="47.25" customHeight="1" outlineLevel="1" x14ac:dyDescent="0.25">
      <c r="A317" s="159" t="s">
        <v>2207</v>
      </c>
      <c r="B317" s="148">
        <v>13</v>
      </c>
      <c r="C317" s="148">
        <v>0.5</v>
      </c>
      <c r="D317" s="149" t="str">
        <f>+VLOOKUP(A:A,APUS!A:C,3,FALSE)</f>
        <v xml:space="preserve">TEJA TERMO ACÚSTICA, INCLUYE  TODOS LOS ACCESORIOS NECESARIOS PARA SU CORRECTA INSTALACIÓN Y FUNCIONAMIENTO </v>
      </c>
      <c r="E317" s="150" t="str">
        <f>+VLOOKUP(A:A,APUS!A:D,4,FALSE)</f>
        <v>M2</v>
      </c>
      <c r="F317" s="171">
        <f>VLOOKUP(A:A,APUS!A:H,8,0)</f>
        <v>10.094000000000001</v>
      </c>
    </row>
    <row r="318" spans="1:6" ht="47.25" customHeight="1" outlineLevel="1" x14ac:dyDescent="0.25">
      <c r="A318" s="159" t="s">
        <v>2231</v>
      </c>
      <c r="B318" s="148">
        <v>13</v>
      </c>
      <c r="C318" s="148">
        <v>0.6</v>
      </c>
      <c r="D318" s="149" t="str">
        <f>+VLOOKUP(A:A,APUS!A:C,3,FALSE)</f>
        <v>TEJA TRAPEZOIDAL METÁLICA COLOR, FIJACIÓN - TORNILLO FIJADOR A CORREA METÁLICA AUTO PERFORANTE 10-16X3/4” CON CABEZA HEXAGONAL, ARANDELA Y BANDA DE NEOPRENO.  INCLUYE  TODOS LOS ACCESORIOS NECESARIOS PARA SU CORRECTA INSTALACIÓN Y FUNCIONAMIENTO</v>
      </c>
      <c r="E318" s="150" t="str">
        <f>+VLOOKUP(A:A,APUS!A:D,4,FALSE)</f>
        <v>M2</v>
      </c>
      <c r="F318" s="171">
        <f>VLOOKUP(A:A,APUS!A:H,8,0)</f>
        <v>6.8140000000000001</v>
      </c>
    </row>
    <row r="319" spans="1:6" ht="47.25" customHeight="1" outlineLevel="1" x14ac:dyDescent="0.25">
      <c r="A319" s="159" t="s">
        <v>2230</v>
      </c>
      <c r="B319" s="148">
        <v>13</v>
      </c>
      <c r="C319" s="148">
        <v>0.7</v>
      </c>
      <c r="D319" s="149" t="str">
        <f>+VLOOKUP(A:A,APUS!A:C,3,FALSE)</f>
        <v>TEJA EN PVC, INCLUYE  TODOS LOS ACCESORIOS NECESARIOS PARA SU CORRECTA INSTALACIÓN Y FUNCIONAMIENTO</v>
      </c>
      <c r="E319" s="150" t="str">
        <f>+VLOOKUP(A:A,APUS!A:D,4,FALSE)</f>
        <v>M2</v>
      </c>
      <c r="F319" s="171">
        <f>VLOOKUP(A:A,APUS!A:H,8,0)</f>
        <v>6.2975029748283742</v>
      </c>
    </row>
    <row r="320" spans="1:6" ht="47.25" customHeight="1" outlineLevel="1" x14ac:dyDescent="0.25">
      <c r="A320" s="159" t="s">
        <v>2229</v>
      </c>
      <c r="B320" s="148">
        <v>13</v>
      </c>
      <c r="C320" s="148">
        <v>0.8</v>
      </c>
      <c r="D320" s="149" t="str">
        <f>+VLOOKUP(A:A,APUS!A:C,3,FALSE)</f>
        <v>TEJA CLARABOYA INCLUYE TUBO SALIDA UNIVERSAL, TAPA TUBO DE SALIDA, 3 SOPORTES DE TAPA, SELLANTE CON SILICONA, INCLUYE TODOS LOS ACCESORIOS NECESARIOS PARA SU CORRECTA INSTALACIÓN Y FUNCIONAMIENTO</v>
      </c>
      <c r="E320" s="150" t="str">
        <f>+VLOOKUP(A:A,APUS!A:D,4,FALSE)</f>
        <v>M2</v>
      </c>
      <c r="F320" s="171">
        <f>VLOOKUP(A:A,APUS!A:H,8,0)</f>
        <v>7.0379653124257544</v>
      </c>
    </row>
    <row r="321" spans="1:6" ht="47.25" customHeight="1" outlineLevel="1" x14ac:dyDescent="0.25">
      <c r="A321" s="159" t="s">
        <v>2228</v>
      </c>
      <c r="B321" s="148">
        <v>13</v>
      </c>
      <c r="C321" s="148">
        <v>0.9</v>
      </c>
      <c r="D321" s="149" t="str">
        <f>+VLOOKUP(A:A,APUS!A:C,3,FALSE)</f>
        <v>TEJA POLICARBONATO No. 6, INCLUYE TODOS LOS ACCESORIOS NECESARIOS PARA SU CORRECTA INSTALACIÓN Y FUNCIONAMIENTO</v>
      </c>
      <c r="E321" s="150" t="str">
        <f>+VLOOKUP(A:A,APUS!A:D,4,FALSE)</f>
        <v>M2</v>
      </c>
      <c r="F321" s="171">
        <f>VLOOKUP(A:A,APUS!A:H,8,0)</f>
        <v>7.1379653124257549</v>
      </c>
    </row>
    <row r="322" spans="1:6" ht="47.25" customHeight="1" outlineLevel="1" x14ac:dyDescent="0.25">
      <c r="A322" s="159" t="s">
        <v>1448</v>
      </c>
      <c r="B322" s="148">
        <v>13</v>
      </c>
      <c r="C322" s="148">
        <v>10</v>
      </c>
      <c r="D322" s="149" t="str">
        <f>+VLOOKUP(A:A,APUS!A:C,3,FALSE)</f>
        <v>TEJA POLICARBONATO No. 10, INCLUYE TODOS LOS ACCESORIOS NECESARIOS PARA SU CORRECTA INSTALACIÓN Y FUNCIONAMIENTO</v>
      </c>
      <c r="E322" s="150" t="str">
        <f>+VLOOKUP(A:A,APUS!A:D,4,FALSE)</f>
        <v>M2</v>
      </c>
      <c r="F322" s="171">
        <f>VLOOKUP(A:A,APUS!A:H,8,0)</f>
        <v>6.894000000000001</v>
      </c>
    </row>
    <row r="323" spans="1:6" ht="47.25" customHeight="1" outlineLevel="1" x14ac:dyDescent="0.25">
      <c r="A323" s="159" t="s">
        <v>2227</v>
      </c>
      <c r="B323" s="148">
        <v>13</v>
      </c>
      <c r="C323" s="148">
        <v>11</v>
      </c>
      <c r="D323" s="149" t="str">
        <f>+VLOOKUP(A:A,APUS!A:C,3,FALSE)</f>
        <v xml:space="preserve">CABALLETE PARA TEJA TIPO ZINC. INCLUYE ACCESORIOS NECESARIOS PARA SU CORRECTA INSTALACIÓN Y FUNCIONAMIENTO </v>
      </c>
      <c r="E323" s="150" t="str">
        <f>+VLOOKUP(A:A,APUS!A:D,4,FALSE)</f>
        <v>M</v>
      </c>
      <c r="F323" s="171">
        <f>VLOOKUP(A:A,APUS!A:H,8,0)</f>
        <v>7.660000000000001</v>
      </c>
    </row>
    <row r="324" spans="1:6" ht="47.25" customHeight="1" outlineLevel="1" x14ac:dyDescent="0.25">
      <c r="A324" s="159" t="s">
        <v>2203</v>
      </c>
      <c r="B324" s="148">
        <v>13</v>
      </c>
      <c r="C324" s="148">
        <v>12</v>
      </c>
      <c r="D324" s="149" t="str">
        <f>+VLOOKUP(A:A,APUS!A:C,3,FALSE)</f>
        <v xml:space="preserve">CABALLETE PARA TEJA ARQUITECTÓNICA ACESCO. INCLUYE  ACCESORIOS NECESARIOS PARA SU CORRECTA INSTALACIÓN </v>
      </c>
      <c r="E324" s="150" t="str">
        <f>+VLOOKUP(A:A,APUS!A:D,4,FALSE)</f>
        <v>M</v>
      </c>
      <c r="F324" s="171">
        <f>VLOOKUP(A:A,APUS!A:H,8,0)</f>
        <v>8</v>
      </c>
    </row>
    <row r="325" spans="1:6" ht="47.25" customHeight="1" outlineLevel="1" x14ac:dyDescent="0.25">
      <c r="A325" s="159" t="s">
        <v>2226</v>
      </c>
      <c r="B325" s="148">
        <v>13</v>
      </c>
      <c r="C325" s="148">
        <v>13</v>
      </c>
      <c r="D325" s="149" t="str">
        <f>+VLOOKUP(A:A,APUS!A:C,3,FALSE)</f>
        <v xml:space="preserve">ELEMENTO DE CUMBRERA PARA CUBIERTA DE ZINC. INCLUYE  ACCESORIOS NECESARIOS PARA SU CORRECTA INSTALACIÓN </v>
      </c>
      <c r="E325" s="150" t="str">
        <f>+VLOOKUP(A:A,APUS!A:D,4,FALSE)</f>
        <v>M</v>
      </c>
      <c r="F325" s="171">
        <f>VLOOKUP(A:A,APUS!A:H,8,0)</f>
        <v>7.0500000000000007</v>
      </c>
    </row>
    <row r="326" spans="1:6" ht="47.25" customHeight="1" outlineLevel="1" x14ac:dyDescent="0.25">
      <c r="A326" s="159" t="s">
        <v>2225</v>
      </c>
      <c r="B326" s="148">
        <v>13</v>
      </c>
      <c r="C326" s="148">
        <v>14</v>
      </c>
      <c r="D326" s="149" t="str">
        <f>+VLOOKUP(A:A,APUS!A:C,3,FALSE)</f>
        <v>CABALLETE PARA TEJA  TRAPEZOIDAL COLOR, INCLUYE TODOS LOS ACCESORIOS NECESARIOS PARA SU CORRECTA INSTALACIÓN Y FUNCIONAMIENTO</v>
      </c>
      <c r="E326" s="150" t="str">
        <f>+VLOOKUP(A:A,APUS!A:D,4,FALSE)</f>
        <v>M</v>
      </c>
      <c r="F326" s="171">
        <f>VLOOKUP(A:A,APUS!A:H,8,0)</f>
        <v>8.06</v>
      </c>
    </row>
    <row r="327" spans="1:6" ht="47.25" customHeight="1" outlineLevel="1" x14ac:dyDescent="0.25">
      <c r="A327" s="159" t="s">
        <v>2224</v>
      </c>
      <c r="B327" s="148">
        <v>13</v>
      </c>
      <c r="C327" s="148">
        <v>15</v>
      </c>
      <c r="D327" s="149" t="str">
        <f>+VLOOKUP(A:A,APUS!A:C,3,FALSE)</f>
        <v>CABALLETE PARA TEJA  TERMOACÚSTICA, INCLUYE TODOS LOS ACCESORIOS NECESARIOS PARA SU CORRECTA INSTALACIÓN Y FUNCIONAMIENTO</v>
      </c>
      <c r="E327" s="150" t="str">
        <f>+VLOOKUP(A:A,APUS!A:D,4,FALSE)</f>
        <v>M</v>
      </c>
      <c r="F327" s="171">
        <f>VLOOKUP(A:A,APUS!A:H,8,0)</f>
        <v>8.06</v>
      </c>
    </row>
    <row r="328" spans="1:6" ht="47.25" customHeight="1" outlineLevel="1" x14ac:dyDescent="0.25">
      <c r="A328" s="159" t="s">
        <v>2202</v>
      </c>
      <c r="B328" s="148">
        <v>13</v>
      </c>
      <c r="C328" s="148">
        <v>16</v>
      </c>
      <c r="D328" s="149" t="str">
        <f>+VLOOKUP(A:A,APUS!A:C,3,FALSE)</f>
        <v>CABALLETE PARA TEJA EN PVC INCLUYE TODOS LOS ACCESORIOS NECESARIOS PARA SU CORRECTA INSTALACIÓN Y FUNCIONAMIENTO</v>
      </c>
      <c r="E328" s="150" t="str">
        <f>+VLOOKUP(A:A,APUS!A:D,4,FALSE)</f>
        <v>M</v>
      </c>
      <c r="F328" s="171">
        <f>VLOOKUP(A:A,APUS!A:H,8,0)</f>
        <v>8.06</v>
      </c>
    </row>
    <row r="329" spans="1:6" ht="47.25" customHeight="1" outlineLevel="1" x14ac:dyDescent="0.25">
      <c r="A329" s="159" t="s">
        <v>2223</v>
      </c>
      <c r="B329" s="148">
        <v>13</v>
      </c>
      <c r="C329" s="148">
        <v>17</v>
      </c>
      <c r="D329" s="149" t="str">
        <f>+VLOOKUP(A:A,APUS!A:C,3,FALSE)</f>
        <v>ALISTADO PARA TEJA DE BARRO</v>
      </c>
      <c r="E329" s="150" t="str">
        <f>+VLOOKUP(A:A,APUS!A:D,4,FALSE)</f>
        <v>M2</v>
      </c>
      <c r="F329" s="171">
        <f>VLOOKUP(A:A,APUS!A:H,8,0)</f>
        <v>1.802</v>
      </c>
    </row>
    <row r="330" spans="1:6" ht="47.25" customHeight="1" outlineLevel="1" x14ac:dyDescent="0.25">
      <c r="A330" s="159" t="s">
        <v>2222</v>
      </c>
      <c r="B330" s="148">
        <v>13</v>
      </c>
      <c r="C330" s="148">
        <v>18</v>
      </c>
      <c r="D330" s="149" t="str">
        <f>+VLOOKUP(A:A,APUS!A:C,3,FALSE)</f>
        <v xml:space="preserve">TEJA DE BARRO, INCLUYE LOS ACCESORIOS NECESARIOS PARA SU CORRECTA INSTALACIÓN Y FUNCIONAMIENTO </v>
      </c>
      <c r="E330" s="150" t="str">
        <f>+VLOOKUP(A:A,APUS!A:D,4,FALSE)</f>
        <v>M2</v>
      </c>
      <c r="F330" s="171">
        <f>VLOOKUP(A:A,APUS!A:H,8,0)</f>
        <v>22.866842100000003</v>
      </c>
    </row>
    <row r="331" spans="1:6" ht="47.25" customHeight="1" outlineLevel="1" x14ac:dyDescent="0.25">
      <c r="A331" s="159" t="s">
        <v>2221</v>
      </c>
      <c r="B331" s="148">
        <v>13</v>
      </c>
      <c r="C331" s="148">
        <v>19</v>
      </c>
      <c r="D331" s="149" t="str">
        <f>+VLOOKUP(A:A,APUS!A:C,3,FALSE)</f>
        <v>CABALLETE EN TEJA DE BARRO, INCLUYE TODOS LOS ACCESORIOS NECESARIOS PARA SU CORRECTA INSTALACIÓN Y FUNCIONAMIENTO</v>
      </c>
      <c r="E331" s="150" t="str">
        <f>+VLOOKUP(A:A,APUS!A:D,4,FALSE)</f>
        <v>M</v>
      </c>
      <c r="F331" s="171">
        <f>VLOOKUP(A:A,APUS!A:H,8,0)</f>
        <v>6.8442249999999998</v>
      </c>
    </row>
    <row r="332" spans="1:6" ht="47.25" customHeight="1" outlineLevel="1" x14ac:dyDescent="0.25">
      <c r="A332" s="159" t="s">
        <v>1449</v>
      </c>
      <c r="B332" s="148">
        <v>13</v>
      </c>
      <c r="C332" s="148">
        <v>20</v>
      </c>
      <c r="D332" s="149" t="str">
        <f>+VLOOKUP(A:A,APUS!A:C,3,FALSE)</f>
        <v>SISTEMA FIJADOR DE CUBIERTA PARA ESTRUCTURAS EN MADERA</v>
      </c>
      <c r="E332" s="150" t="str">
        <f>+VLOOKUP(A:A,APUS!A:D,4,FALSE)</f>
        <v>M2</v>
      </c>
      <c r="F332" s="171">
        <f>VLOOKUP(A:A,APUS!A:H,8,0)</f>
        <v>6.93</v>
      </c>
    </row>
    <row r="333" spans="1:6" ht="47.25" customHeight="1" outlineLevel="1" x14ac:dyDescent="0.25">
      <c r="A333" s="159" t="s">
        <v>2220</v>
      </c>
      <c r="B333" s="148">
        <v>13</v>
      </c>
      <c r="C333" s="148">
        <v>21</v>
      </c>
      <c r="D333" s="149" t="str">
        <f>+VLOOKUP(A:A,APUS!A:C,3,FALSE)</f>
        <v xml:space="preserve">SISTEMA DE ESTRUCTURA EN MADERA PARA CUBIERTA </v>
      </c>
      <c r="E333" s="150" t="str">
        <f>+VLOOKUP(A:A,APUS!A:D,4,FALSE)</f>
        <v>M2</v>
      </c>
      <c r="F333" s="171">
        <f>VLOOKUP(A:A,APUS!A:H,8,0)</f>
        <v>2.4089999999999998</v>
      </c>
    </row>
    <row r="334" spans="1:6" ht="47.25" customHeight="1" outlineLevel="1" x14ac:dyDescent="0.25">
      <c r="A334" s="159" t="s">
        <v>2219</v>
      </c>
      <c r="B334" s="148">
        <v>13</v>
      </c>
      <c r="C334" s="148">
        <v>22</v>
      </c>
      <c r="D334" s="149" t="str">
        <f>+VLOOKUP(A:A,APUS!A:C,3,FALSE)</f>
        <v>SISTEMA DE ESTRUCTURA EN MADERA PARA CUBIERTA EN TEJA DE BARRO</v>
      </c>
      <c r="E334" s="150" t="str">
        <f>+VLOOKUP(A:A,APUS!A:D,4,FALSE)</f>
        <v>M2</v>
      </c>
      <c r="F334" s="171">
        <f>VLOOKUP(A:A,APUS!A:H,8,0)</f>
        <v>4.8628999999999998</v>
      </c>
    </row>
    <row r="335" spans="1:6" ht="47.25" customHeight="1" outlineLevel="1" x14ac:dyDescent="0.25">
      <c r="A335" s="159" t="s">
        <v>2218</v>
      </c>
      <c r="B335" s="148">
        <v>13</v>
      </c>
      <c r="C335" s="148">
        <v>23</v>
      </c>
      <c r="D335" s="149" t="str">
        <f>+VLOOKUP(A:A,APUS!A:C,3,FALSE)</f>
        <v>ESTRUCTURA METÁLICA PARA TEJA FIBROCEMENTO</v>
      </c>
      <c r="E335" s="150" t="str">
        <f>+VLOOKUP(A:A,APUS!A:D,4,FALSE)</f>
        <v>M</v>
      </c>
      <c r="F335" s="171">
        <f>VLOOKUP(A:A,APUS!A:H,8,0)</f>
        <v>1.5589999999999999</v>
      </c>
    </row>
    <row r="336" spans="1:6" ht="91.5" customHeight="1" outlineLevel="1" x14ac:dyDescent="0.25">
      <c r="A336" s="159" t="s">
        <v>2217</v>
      </c>
      <c r="B336" s="148">
        <v>13</v>
      </c>
      <c r="C336" s="148">
        <v>24</v>
      </c>
      <c r="D336" s="149" t="str">
        <f>+VLOOKUP(A:A,APUS!A:C,3,FALSE)</f>
        <v xml:space="preserve">ELEMENTO METÁLICO PARA FLANCHE, ELEMENTO DE CUMBRERA O REMATE LATERAL PARA CUBIERTA EN ACERO GALVANIZADO DE 0,42 M DE DESARROLLO,   LÁMINA CALIBRE 16. FIJACIÓN A MURO MEDIANTE SISTEMA DE REGATA Y/O CON SISTEMA DE TORNILLO AUTOPERFORANTE Y SELLE CON MORTERO IMPERMEABILIZADO 1:3 SEGÚN EL USO.  </v>
      </c>
      <c r="E336" s="150" t="str">
        <f>+VLOOKUP(A:A,APUS!A:D,4,FALSE)</f>
        <v>M</v>
      </c>
      <c r="F336" s="171">
        <f>VLOOKUP(A:A,APUS!A:H,8,0)</f>
        <v>5.8468</v>
      </c>
    </row>
    <row r="337" spans="1:6" ht="47.25" customHeight="1" outlineLevel="1" x14ac:dyDescent="0.25">
      <c r="A337" s="159" t="s">
        <v>1559</v>
      </c>
      <c r="B337" s="148">
        <v>13</v>
      </c>
      <c r="C337" s="148">
        <v>25</v>
      </c>
      <c r="D337" s="149" t="str">
        <f>+VLOOKUP(A:A,APUS!A:C,3,FALSE)</f>
        <v xml:space="preserve">SOPORTE METÁLICO PARA CORREAS METÁLICAS </v>
      </c>
      <c r="E337" s="150" t="str">
        <f>+VLOOKUP(A:A,APUS!A:D,4,FALSE)</f>
        <v>UN</v>
      </c>
      <c r="F337" s="171">
        <f>VLOOKUP(A:A,APUS!A:H,8,0)</f>
        <v>4.456666666666667</v>
      </c>
    </row>
    <row r="338" spans="1:6" ht="47.25" customHeight="1" outlineLevel="1" x14ac:dyDescent="0.25">
      <c r="A338" s="159" t="s">
        <v>1560</v>
      </c>
      <c r="B338" s="148">
        <v>13</v>
      </c>
      <c r="C338" s="148">
        <v>26</v>
      </c>
      <c r="D338" s="149" t="str">
        <f>+VLOOKUP(A:A,APUS!A:C,3,FALSE)</f>
        <v>ACCESORIO  GALVANIZADO PARA SALIDA A.LL CANAL METÁLICA DIAMETRO 4" X 3"</v>
      </c>
      <c r="E338" s="150" t="str">
        <f>+VLOOKUP(A:A,APUS!A:D,4,FALSE)</f>
        <v>UN</v>
      </c>
      <c r="F338" s="171">
        <f>VLOOKUP(A:A,APUS!A:H,8,0)</f>
        <v>0.57000000000000006</v>
      </c>
    </row>
    <row r="339" spans="1:6" ht="47.25" customHeight="1" outlineLevel="1" x14ac:dyDescent="0.25">
      <c r="A339" s="159" t="s">
        <v>1521</v>
      </c>
      <c r="B339" s="148">
        <v>13</v>
      </c>
      <c r="C339" s="148">
        <v>27</v>
      </c>
      <c r="D339" s="149" t="str">
        <f>+VLOOKUP(A:A,APUS!A:C,3,FALSE)</f>
        <v>ACCESORIO  GALVANIZADO PARA SALIDA A.LL CANAL METÁLICA DIAMETRO 4" X 4" o 3" X 3"</v>
      </c>
      <c r="E339" s="150" t="str">
        <f>+VLOOKUP(A:A,APUS!A:D,4,FALSE)</f>
        <v>UN</v>
      </c>
      <c r="F339" s="171">
        <f>VLOOKUP(A:A,APUS!A:H,8,0)</f>
        <v>0.5</v>
      </c>
    </row>
    <row r="340" spans="1:6" ht="47.25" customHeight="1" outlineLevel="1" x14ac:dyDescent="0.25">
      <c r="A340" s="159" t="s">
        <v>1522</v>
      </c>
      <c r="B340" s="148">
        <v>13</v>
      </c>
      <c r="C340" s="148">
        <v>28</v>
      </c>
      <c r="D340" s="149" t="str">
        <f>+VLOOKUP(A:A,APUS!A:C,3,FALSE)</f>
        <v>CANAL LÁMINA GALVANIZADA CALIBRE 16 DESARROLLO  0.75 M</v>
      </c>
      <c r="E340" s="150" t="str">
        <f>+VLOOKUP(A:A,APUS!A:D,4,FALSE)</f>
        <v>M</v>
      </c>
      <c r="F340" s="171">
        <f>VLOOKUP(A:A,APUS!A:H,8,0)</f>
        <v>2.5146666666666664</v>
      </c>
    </row>
    <row r="341" spans="1:6" ht="47.25" customHeight="1" outlineLevel="1" x14ac:dyDescent="0.25">
      <c r="A341" s="159" t="s">
        <v>1523</v>
      </c>
      <c r="B341" s="148">
        <v>13</v>
      </c>
      <c r="C341" s="148">
        <v>29</v>
      </c>
      <c r="D341" s="149" t="str">
        <f>+VLOOKUP(A:A,APUS!A:C,3,FALSE)</f>
        <v>CANAL LÁMINA GALVANIZADA CALIBRE 16 DESARROLLO  0.50 M</v>
      </c>
      <c r="E341" s="150" t="str">
        <f>+VLOOKUP(A:A,APUS!A:D,4,FALSE)</f>
        <v>M</v>
      </c>
      <c r="F341" s="171">
        <f>VLOOKUP(A:A,APUS!A:H,8,0)</f>
        <v>1.9119999999999999</v>
      </c>
    </row>
    <row r="342" spans="1:6" ht="47.25" customHeight="1" outlineLevel="1" x14ac:dyDescent="0.25">
      <c r="A342" s="159" t="s">
        <v>1524</v>
      </c>
      <c r="B342" s="148">
        <v>13</v>
      </c>
      <c r="C342" s="148">
        <v>30</v>
      </c>
      <c r="D342" s="149" t="str">
        <f>+VLOOKUP(A:A,APUS!A:C,3,FALSE)</f>
        <v xml:space="preserve">CANAL LÁMINA GALVANIZADA CALIBRE 16 DESARROLLO 0.33 M </v>
      </c>
      <c r="E342" s="150" t="str">
        <f>+VLOOKUP(A:A,APUS!A:D,4,FALSE)</f>
        <v>M</v>
      </c>
      <c r="F342" s="171">
        <f>VLOOKUP(A:A,APUS!A:H,8,0)</f>
        <v>1.2573333333333332</v>
      </c>
    </row>
    <row r="343" spans="1:6" ht="47.25" customHeight="1" outlineLevel="1" x14ac:dyDescent="0.25">
      <c r="A343" s="159" t="s">
        <v>1561</v>
      </c>
      <c r="B343" s="148">
        <v>13</v>
      </c>
      <c r="C343" s="148">
        <v>31</v>
      </c>
      <c r="D343" s="149" t="str">
        <f>+VLOOKUP(A:A,APUS!A:C,3,FALSE)</f>
        <v>REPARACIÓN CUBIERTA EN TEJA DE BARRO, INCLUYE CAMBIO DE TEJAS Y ARREGLO ESTRUCTURA (ZONA AFECTADA MÁX. 4 TEJAS)</v>
      </c>
      <c r="E343" s="150" t="str">
        <f>+VLOOKUP(A:A,APUS!A:D,4,FALSE)</f>
        <v>M2</v>
      </c>
      <c r="F343" s="171">
        <f>VLOOKUP(A:A,APUS!A:H,8,0)</f>
        <v>5.5063000000000004</v>
      </c>
    </row>
    <row r="344" spans="1:6" ht="47.25" customHeight="1" outlineLevel="1" x14ac:dyDescent="0.25">
      <c r="A344" s="159" t="s">
        <v>1583</v>
      </c>
      <c r="B344" s="148">
        <v>13</v>
      </c>
      <c r="C344" s="148">
        <v>32</v>
      </c>
      <c r="D344" s="149" t="str">
        <f>+VLOOKUP(A:A,APUS!A:C,3,FALSE)</f>
        <v>SELLE DE JUNTAS EN SIKAFLEX  (CUBIERTAS PLANAS)</v>
      </c>
      <c r="E344" s="150" t="str">
        <f>+VLOOKUP(A:A,APUS!A:D,4,FALSE)</f>
        <v>M</v>
      </c>
      <c r="F344" s="171">
        <f>VLOOKUP(A:A,APUS!A:H,8,0)</f>
        <v>1.8648</v>
      </c>
    </row>
    <row r="345" spans="1:6" ht="47.25" customHeight="1" outlineLevel="1" x14ac:dyDescent="0.25">
      <c r="A345" s="165" t="s">
        <v>2107</v>
      </c>
      <c r="B345" s="148">
        <v>13</v>
      </c>
      <c r="C345" s="148">
        <v>33</v>
      </c>
      <c r="D345" s="149" t="str">
        <f>+VLOOKUP(A:A,APUS!A:C,3,FALSE)</f>
        <v>ESTRUCTURA PERFIL EN C  CALIBRE 14 DE  220 MM X 80 MM (LUCES HASTA 6M, INCLUYE ÁREA DE APOYO), APLICA HASTA PARA CUBIERTA EN ASBESTO CEMENTO EXISTENTE. INCLUYE ANTICORROSIVO.</v>
      </c>
      <c r="E345" s="150" t="str">
        <f>+VLOOKUP(A:A,APUS!A:D,4,FALSE)</f>
        <v>M</v>
      </c>
      <c r="F345" s="171">
        <f>VLOOKUP(A:A,APUS!A:H,8,0)</f>
        <v>3.7256666666666667</v>
      </c>
    </row>
    <row r="346" spans="1:6" ht="47.25" customHeight="1" outlineLevel="1" x14ac:dyDescent="0.25">
      <c r="A346" s="165" t="s">
        <v>2124</v>
      </c>
      <c r="B346" s="148">
        <v>13</v>
      </c>
      <c r="C346" s="148">
        <v>34</v>
      </c>
      <c r="D346" s="149" t="str">
        <f>+VLOOKUP(A:A,APUS!A:C,3,FALSE)</f>
        <v>ESTRUCTURA PERFIL EN TUBO RECTANGULAR 80 MM X 40 MM CALIBRE 16 (PARA CUBIERTA METÁLICA). INCLUYE ANTICORROSIVO DOS CAPAS.</v>
      </c>
      <c r="E346" s="150" t="str">
        <f>+VLOOKUP(A:A,APUS!A:D,4,FALSE)</f>
        <v>M</v>
      </c>
      <c r="F346" s="171">
        <f>VLOOKUP(A:A,APUS!A:H,8,0)</f>
        <v>3.7256666666666667</v>
      </c>
    </row>
    <row r="347" spans="1:6" ht="47.25" customHeight="1" outlineLevel="1" x14ac:dyDescent="0.25">
      <c r="A347" s="165" t="s">
        <v>2123</v>
      </c>
      <c r="B347" s="148">
        <v>13</v>
      </c>
      <c r="C347" s="148">
        <v>35</v>
      </c>
      <c r="D347" s="149" t="str">
        <f>+VLOOKUP(A:A,APUS!A:C,3,FALSE)</f>
        <v>ESTRUCTURA EN PERFIL EN TUBO RECTANGULAR CALIBRE 18  DE 160 MM X 60MM  (LUCES HASTA 3,5 M, INCLUYE ÁREA DE APOYO), APLICA INCLUSO EN CASO DE CUBIERTA EN FIBROCEMENTO EXISTENTE. INCLUYE ANTICORROSIVO.</v>
      </c>
      <c r="E347" s="150" t="str">
        <f>+VLOOKUP(A:A,APUS!A:D,4,FALSE)</f>
        <v>M</v>
      </c>
      <c r="F347" s="171">
        <f>VLOOKUP(A:A,APUS!A:H,8,0)</f>
        <v>3.7256666666666667</v>
      </c>
    </row>
    <row r="348" spans="1:6" ht="47.25" customHeight="1" outlineLevel="1" x14ac:dyDescent="0.25">
      <c r="A348" s="165" t="s">
        <v>2294</v>
      </c>
      <c r="B348" s="166">
        <v>13</v>
      </c>
      <c r="C348" s="166">
        <v>36</v>
      </c>
      <c r="D348" s="149" t="str">
        <f>+VLOOKUP(A:A,APUS!A:C,3,FALSE)</f>
        <v>CUBIERTA EN FIBROCEMENTO N°4 INCLUYE ESTRUCTURA  METALICA (Perfil  C Gr.50- 150X50X1,5MM)</v>
      </c>
      <c r="E348" s="150" t="str">
        <f>+VLOOKUP(A:A,APUS!A:D,4,FALSE)</f>
        <v>M2</v>
      </c>
      <c r="F348" s="171">
        <f>VLOOKUP(A:A,APUS!A:H,8,0)</f>
        <v>8.8889999999999993</v>
      </c>
    </row>
    <row r="349" spans="1:6" ht="47.25" customHeight="1" x14ac:dyDescent="0.25">
      <c r="A349" s="143"/>
      <c r="B349" s="144">
        <v>14</v>
      </c>
      <c r="C349" s="144"/>
      <c r="D349" s="145" t="s">
        <v>6</v>
      </c>
      <c r="E349" s="191"/>
      <c r="F349" s="446">
        <f>+SUBTOTAL(9,F350:F352)</f>
        <v>46.903073715441536</v>
      </c>
    </row>
    <row r="350" spans="1:6" ht="47.25" customHeight="1" outlineLevel="1" x14ac:dyDescent="0.25">
      <c r="A350" s="159" t="s">
        <v>2216</v>
      </c>
      <c r="B350" s="148">
        <v>14</v>
      </c>
      <c r="C350" s="148">
        <v>1</v>
      </c>
      <c r="D350" s="149" t="str">
        <f>+VLOOKUP(A:A,APUS!A:C,3,FALSE)</f>
        <v>CIELO RASO EN LISTÓN DE MADERA PINO MACHIHEMBRADO 10 X 320 X 1.27 CM</v>
      </c>
      <c r="E350" s="150" t="str">
        <f>+VLOOKUP(A:A,APUS!A:D,4,FALSE)</f>
        <v>M2</v>
      </c>
      <c r="F350" s="171">
        <f>VLOOKUP(A:A,APUS!A:H,8,0)</f>
        <v>7.9417025477965</v>
      </c>
    </row>
    <row r="351" spans="1:6" ht="47.25" customHeight="1" outlineLevel="1" x14ac:dyDescent="0.25">
      <c r="A351" s="159" t="s">
        <v>2215</v>
      </c>
      <c r="B351" s="148">
        <v>14</v>
      </c>
      <c r="C351" s="148">
        <v>2</v>
      </c>
      <c r="D351" s="149" t="str">
        <f>+VLOOKUP(A:A,APUS!A:C,3,FALSE)</f>
        <v>CIELO RASO DRY WALL</v>
      </c>
      <c r="E351" s="150" t="str">
        <f>+VLOOKUP(A:A,APUS!A:D,4,FALSE)</f>
        <v>M2</v>
      </c>
      <c r="F351" s="171">
        <f>VLOOKUP(A:A,APUS!A:H,8,0)</f>
        <v>26.573871167645031</v>
      </c>
    </row>
    <row r="352" spans="1:6" ht="47.25" customHeight="1" outlineLevel="1" x14ac:dyDescent="0.25">
      <c r="A352" s="159" t="s">
        <v>1730</v>
      </c>
      <c r="B352" s="148">
        <v>14</v>
      </c>
      <c r="C352" s="148">
        <v>3</v>
      </c>
      <c r="D352" s="149" t="str">
        <f>+VLOOKUP(A:A,APUS!A:C,3,FALSE)</f>
        <v>SUMINISTRO E INSTALACIÓN CIELO RASO EN TABLILLA PVC</v>
      </c>
      <c r="E352" s="150" t="str">
        <f>+VLOOKUP(A:A,APUS!A:D,4,FALSE)</f>
        <v>M2</v>
      </c>
      <c r="F352" s="171">
        <f>VLOOKUP(A:A,APUS!A:H,8,0)</f>
        <v>12.387499999999999</v>
      </c>
    </row>
    <row r="353" spans="1:6" ht="47.25" customHeight="1" x14ac:dyDescent="0.25">
      <c r="A353" s="143"/>
      <c r="B353" s="144">
        <v>15</v>
      </c>
      <c r="C353" s="144"/>
      <c r="D353" s="145" t="s">
        <v>7</v>
      </c>
      <c r="E353" s="144"/>
      <c r="F353" s="446">
        <f>+SUBTOTAL(9,F354:F376)</f>
        <v>535.96341390514226</v>
      </c>
    </row>
    <row r="354" spans="1:6" ht="47.25" customHeight="1" outlineLevel="1" x14ac:dyDescent="0.25">
      <c r="A354" s="159" t="s">
        <v>2214</v>
      </c>
      <c r="B354" s="148">
        <v>15</v>
      </c>
      <c r="C354" s="148">
        <v>0.1</v>
      </c>
      <c r="D354" s="149" t="str">
        <f>+VLOOKUP(A:A,APUS!A:C,3,FALSE)</f>
        <v>MURO BLOQUE CONCRETO DE 0.10 M</v>
      </c>
      <c r="E354" s="148" t="str">
        <f>+VLOOKUP(A:A,APUS!A:D,4,FALSE)</f>
        <v>M2</v>
      </c>
      <c r="F354" s="171">
        <f>VLOOKUP(A:A,APUS!A:H,8,0)</f>
        <v>15.705500000000001</v>
      </c>
    </row>
    <row r="355" spans="1:6" ht="47.25" customHeight="1" outlineLevel="1" x14ac:dyDescent="0.25">
      <c r="A355" s="159" t="s">
        <v>2213</v>
      </c>
      <c r="B355" s="148">
        <v>15</v>
      </c>
      <c r="C355" s="148">
        <v>0.2</v>
      </c>
      <c r="D355" s="149" t="str">
        <f>+VLOOKUP(A:A,APUS!A:C,3,FALSE)</f>
        <v>MURO BLOQUE CONCRETO DE 0.20 M</v>
      </c>
      <c r="E355" s="148" t="str">
        <f>+VLOOKUP(A:A,APUS!A:D,4,FALSE)</f>
        <v>M2</v>
      </c>
      <c r="F355" s="171">
        <f>VLOOKUP(A:A,APUS!A:H,8,0)</f>
        <v>14.7072</v>
      </c>
    </row>
    <row r="356" spans="1:6" ht="47.25" customHeight="1" outlineLevel="1" x14ac:dyDescent="0.25">
      <c r="A356" s="159" t="s">
        <v>2212</v>
      </c>
      <c r="B356" s="148">
        <v>15</v>
      </c>
      <c r="C356" s="148">
        <v>0.3</v>
      </c>
      <c r="D356" s="149" t="str">
        <f>+VLOOKUP(A:A,APUS!A:C,3,FALSE)</f>
        <v>MAMPOSTERÍA PARA MURO DIVISORIO BLOQUE ESTRIADO  No 5.</v>
      </c>
      <c r="E356" s="148" t="str">
        <f>+VLOOKUP(A:A,APUS!A:D,4,FALSE)</f>
        <v>M2</v>
      </c>
      <c r="F356" s="171">
        <f>VLOOKUP(A:A,APUS!A:H,8,0)</f>
        <v>14.748800000000001</v>
      </c>
    </row>
    <row r="357" spans="1:6" ht="47.25" customHeight="1" outlineLevel="1" x14ac:dyDescent="0.25">
      <c r="A357" s="159" t="s">
        <v>2205</v>
      </c>
      <c r="B357" s="148">
        <v>15</v>
      </c>
      <c r="C357" s="148">
        <v>0.4</v>
      </c>
      <c r="D357" s="149" t="str">
        <f>+VLOOKUP(A:A,APUS!A:C,3,FALSE)</f>
        <v>MAMPOSTERÍA EN LADRILLO PRENSADO LIVIANO DE 0.24 X 0.12 X 0.06 A LA VISTA E=0.12 M</v>
      </c>
      <c r="E357" s="148" t="str">
        <f>+VLOOKUP(A:A,APUS!A:D,4,FALSE)</f>
        <v>M2</v>
      </c>
      <c r="F357" s="171">
        <f>VLOOKUP(A:A,APUS!A:H,8,0)</f>
        <v>63.631499999999996</v>
      </c>
    </row>
    <row r="358" spans="1:6" ht="47.25" customHeight="1" outlineLevel="1" x14ac:dyDescent="0.25">
      <c r="A358" s="159" t="s">
        <v>2211</v>
      </c>
      <c r="B358" s="148">
        <v>15</v>
      </c>
      <c r="C358" s="148">
        <v>0.5</v>
      </c>
      <c r="D358" s="149" t="str">
        <f>+VLOOKUP(A:A,APUS!A:C,3,FALSE)</f>
        <v>MAMPOSTERÍA EN LADRILLO PRENSADO LIVIANO DE 0.24 X 0.12 X 0.06  HASTA 0.30CM A LA VISTA E=0.12 M</v>
      </c>
      <c r="E358" s="148" t="str">
        <f>+VLOOKUP(A:A,APUS!A:D,4,FALSE)</f>
        <v>M</v>
      </c>
      <c r="F358" s="171">
        <f>VLOOKUP(A:A,APUS!A:H,8,0)</f>
        <v>16.995750000000001</v>
      </c>
    </row>
    <row r="359" spans="1:6" ht="47.25" customHeight="1" outlineLevel="1" x14ac:dyDescent="0.25">
      <c r="A359" s="159" t="s">
        <v>2210</v>
      </c>
      <c r="B359" s="148">
        <v>15</v>
      </c>
      <c r="C359" s="148">
        <v>0.6</v>
      </c>
      <c r="D359" s="149" t="str">
        <f>+VLOOKUP(A:A,APUS!A:C,3,FALSE)</f>
        <v>MAMPOSTERÍA EN LADRILLO TOLETE COMÚN DE E=0.12 M</v>
      </c>
      <c r="E359" s="148" t="str">
        <f>+VLOOKUP(A:A,APUS!A:D,4,FALSE)</f>
        <v>M2</v>
      </c>
      <c r="F359" s="171">
        <f>VLOOKUP(A:A,APUS!A:H,8,0)</f>
        <v>78.966869832864944</v>
      </c>
    </row>
    <row r="360" spans="1:6" ht="47.25" customHeight="1" outlineLevel="1" x14ac:dyDescent="0.25">
      <c r="A360" s="159" t="s">
        <v>2209</v>
      </c>
      <c r="B360" s="148">
        <v>15</v>
      </c>
      <c r="C360" s="148">
        <v>0.7</v>
      </c>
      <c r="D360" s="149" t="str">
        <f>+VLOOKUP(A:A,APUS!A:C,3,FALSE)</f>
        <v xml:space="preserve">MURO EN TOLETE RECOCIDO DE E=0.10 M  </v>
      </c>
      <c r="E360" s="148" t="str">
        <f>+VLOOKUP(A:A,APUS!A:D,4,FALSE)</f>
        <v>M2</v>
      </c>
      <c r="F360" s="171">
        <f>VLOOKUP(A:A,APUS!A:H,8,0)</f>
        <v>81.575461717957495</v>
      </c>
    </row>
    <row r="361" spans="1:6" ht="47.25" customHeight="1" outlineLevel="1" x14ac:dyDescent="0.25">
      <c r="A361" s="159" t="s">
        <v>2208</v>
      </c>
      <c r="B361" s="148">
        <v>15</v>
      </c>
      <c r="C361" s="148">
        <v>0.8</v>
      </c>
      <c r="D361" s="149" t="str">
        <f>+VLOOKUP(A:A,APUS!A:C,3,FALSE)</f>
        <v xml:space="preserve">MURO EN TOLETE RECOCIDO DE 0.10 M HASTA ALTURA 0.30 M  </v>
      </c>
      <c r="E361" s="148" t="str">
        <f>+VLOOKUP(A:A,APUS!A:D,4,FALSE)</f>
        <v>M</v>
      </c>
      <c r="F361" s="171">
        <f>VLOOKUP(A:A,APUS!A:H,8,0)</f>
        <v>16.0505</v>
      </c>
    </row>
    <row r="362" spans="1:6" ht="47.25" customHeight="1" outlineLevel="1" x14ac:dyDescent="0.25">
      <c r="A362" s="159" t="s">
        <v>2206</v>
      </c>
      <c r="B362" s="148">
        <v>15</v>
      </c>
      <c r="C362" s="148">
        <v>0.9</v>
      </c>
      <c r="D362" s="149" t="str">
        <f>+VLOOKUP(A:A,APUS!A:C,3,FALSE)</f>
        <v xml:space="preserve">PANEL PARA DIVISORIO EN DRYWALL </v>
      </c>
      <c r="E362" s="148" t="str">
        <f>+VLOOKUP(A:A,APUS!A:D,4,FALSE)</f>
        <v>M2</v>
      </c>
      <c r="F362" s="171">
        <f>VLOOKUP(A:A,APUS!A:H,8,0)</f>
        <v>35.780700000000003</v>
      </c>
    </row>
    <row r="363" spans="1:6" ht="47.25" customHeight="1" outlineLevel="1" x14ac:dyDescent="0.25">
      <c r="A363" s="159" t="s">
        <v>1450</v>
      </c>
      <c r="B363" s="148">
        <v>15</v>
      </c>
      <c r="C363" s="148">
        <v>10</v>
      </c>
      <c r="D363" s="149" t="str">
        <f>+VLOOKUP(A:A,APUS!A:C,3,FALSE)</f>
        <v>PANEL EN DRY WALL PARA ZONAS HÚMEDAS</v>
      </c>
      <c r="E363" s="148" t="str">
        <f>+VLOOKUP(A:A,APUS!A:D,4,FALSE)</f>
        <v>M2</v>
      </c>
      <c r="F363" s="171">
        <f>VLOOKUP(A:A,APUS!A:H,8,0)</f>
        <v>26.826091342570301</v>
      </c>
    </row>
    <row r="364" spans="1:6" ht="47.25" customHeight="1" outlineLevel="1" x14ac:dyDescent="0.25">
      <c r="A364" s="159" t="s">
        <v>1549</v>
      </c>
      <c r="B364" s="148">
        <v>15</v>
      </c>
      <c r="C364" s="148">
        <v>11</v>
      </c>
      <c r="D364" s="149" t="str">
        <f>+VLOOKUP(A:A,APUS!A:C,3,FALSE)</f>
        <v>PANEL EN DRY WALL PARA ZONAS EXTERIORES</v>
      </c>
      <c r="E364" s="148" t="str">
        <f>+VLOOKUP(A:A,APUS!A:D,4,FALSE)</f>
        <v>M2</v>
      </c>
      <c r="F364" s="171">
        <f>VLOOKUP(A:A,APUS!A:H,8,0)</f>
        <v>26.825000836749499</v>
      </c>
    </row>
    <row r="365" spans="1:6" ht="47.25" customHeight="1" outlineLevel="1" x14ac:dyDescent="0.25">
      <c r="A365" s="159" t="s">
        <v>1562</v>
      </c>
      <c r="B365" s="148">
        <v>15</v>
      </c>
      <c r="C365" s="148">
        <v>12</v>
      </c>
      <c r="D365" s="149" t="str">
        <f>+VLOOKUP(A:A,APUS!A:C,3,FALSE)</f>
        <v>MAMPOSTERÍA EN BLOQUE No. 4, ALTURA HASTA 0.30 M (CULATAS Y DEMÁS ACTIVIDADES POR M)</v>
      </c>
      <c r="E365" s="148" t="str">
        <f>+VLOOKUP(A:A,APUS!A:D,4,FALSE)</f>
        <v>M</v>
      </c>
      <c r="F365" s="171">
        <f>VLOOKUP(A:A,APUS!A:H,8,0)</f>
        <v>4.8998343749999993</v>
      </c>
    </row>
    <row r="366" spans="1:6" ht="47.25" customHeight="1" outlineLevel="1" x14ac:dyDescent="0.25">
      <c r="A366" s="159" t="s">
        <v>1563</v>
      </c>
      <c r="B366" s="148">
        <v>15</v>
      </c>
      <c r="C366" s="148">
        <v>13</v>
      </c>
      <c r="D366" s="149" t="str">
        <f>+VLOOKUP(A:A,APUS!A:C,3,FALSE)</f>
        <v>POYO EN CONCRETO MEZCLA EN OBRA 1:2:4 PARA LAVADERO 0.60 M  X 0.60 M, (INCLUYE PAÑETE)</v>
      </c>
      <c r="E366" s="148" t="str">
        <f>+VLOOKUP(A:A,APUS!A:D,4,FALSE)</f>
        <v>UN</v>
      </c>
      <c r="F366" s="171">
        <f>VLOOKUP(A:A,APUS!A:H,8,0)</f>
        <v>21.979776000000005</v>
      </c>
    </row>
    <row r="367" spans="1:6" ht="47.25" customHeight="1" outlineLevel="1" x14ac:dyDescent="0.25">
      <c r="A367" s="159" t="s">
        <v>1564</v>
      </c>
      <c r="B367" s="148">
        <v>15</v>
      </c>
      <c r="C367" s="148">
        <v>14</v>
      </c>
      <c r="D367" s="149" t="str">
        <f>+VLOOKUP(A:A,APUS!A:C,3,FALSE)</f>
        <v>MESÓN EN CONCRETO MEZCLA EN OBRA  1:2:4 (APROX. 2500 PSI) - E=6 CM,  (INCLUYE REFUERZO EN ACERO 3/8")</v>
      </c>
      <c r="E367" s="148" t="str">
        <f>+VLOOKUP(A:A,APUS!A:D,4,FALSE)</f>
        <v>M</v>
      </c>
      <c r="F367" s="171">
        <f>VLOOKUP(A:A,APUS!A:H,8,0)</f>
        <v>8.1997</v>
      </c>
    </row>
    <row r="368" spans="1:6" ht="47.25" customHeight="1" outlineLevel="1" x14ac:dyDescent="0.25">
      <c r="A368" s="159" t="s">
        <v>1565</v>
      </c>
      <c r="B368" s="148">
        <v>15</v>
      </c>
      <c r="C368" s="148">
        <v>15</v>
      </c>
      <c r="D368" s="149" t="str">
        <f>+VLOOKUP(A:A,APUS!A:C,3,FALSE)</f>
        <v>MURO EN LADRILLO PORTANTE (ESTRUCTURAL) E= 14.5 cm</v>
      </c>
      <c r="E368" s="148" t="str">
        <f>+VLOOKUP(A:A,APUS!A:D,4,FALSE)</f>
        <v>M2</v>
      </c>
      <c r="F368" s="171">
        <f>VLOOKUP(A:A,APUS!A:H,8,0)</f>
        <v>46.647012499999995</v>
      </c>
    </row>
    <row r="369" spans="1:6" ht="47.25" customHeight="1" outlineLevel="1" x14ac:dyDescent="0.25">
      <c r="A369" s="159" t="s">
        <v>1566</v>
      </c>
      <c r="B369" s="148">
        <v>15</v>
      </c>
      <c r="C369" s="148">
        <v>16</v>
      </c>
      <c r="D369" s="149" t="str">
        <f>+VLOOKUP(A:A,APUS!A:C,3,FALSE)</f>
        <v>BORDILLO POCETA DUCHA DE 0.125 M  X 0.09 M  EN LADRILLO RECOCIDO. (INCLUYE MATERIALES Y MANO DE OBRA).</v>
      </c>
      <c r="E369" s="148" t="str">
        <f>+VLOOKUP(A:A,APUS!A:D,4,FALSE)</f>
        <v>M</v>
      </c>
      <c r="F369" s="171">
        <f>VLOOKUP(A:A,APUS!A:H,8,0)</f>
        <v>6.3805000000000005</v>
      </c>
    </row>
    <row r="370" spans="1:6" ht="47.25" customHeight="1" outlineLevel="1" x14ac:dyDescent="0.25">
      <c r="A370" s="159" t="s">
        <v>1567</v>
      </c>
      <c r="B370" s="148">
        <v>15</v>
      </c>
      <c r="C370" s="148">
        <v>17</v>
      </c>
      <c r="D370" s="149" t="str">
        <f>+VLOOKUP(A:A,APUS!A:C,3,FALSE)</f>
        <v>BORDILLO EN CONCRETO A=15 H=25 F'C= 1:2:3.5 PSI PARA UNA RESISTENCIA APROXIMADA DE 3000 PSI, ACABADO A LA VISTA, FORMALETA TABLERO LISO AGLOMERADO E=19MM, TIPO FORMALETA T DE TABLEMAC, CON BORDES ACHAFLANADOS</v>
      </c>
      <c r="E370" s="148" t="str">
        <f>+VLOOKUP(A:A,APUS!A:D,4,FALSE)</f>
        <v>M</v>
      </c>
      <c r="F370" s="171">
        <f>VLOOKUP(A:A,APUS!A:H,8,0)</f>
        <v>1.7693749999999999</v>
      </c>
    </row>
    <row r="371" spans="1:6" ht="47.25" customHeight="1" outlineLevel="1" x14ac:dyDescent="0.25">
      <c r="A371" s="159" t="s">
        <v>1568</v>
      </c>
      <c r="B371" s="148">
        <v>15</v>
      </c>
      <c r="C371" s="148">
        <v>18</v>
      </c>
      <c r="D371" s="149" t="str">
        <f>+VLOOKUP(A:A,APUS!A:C,3,FALSE)</f>
        <v>DINTEL EN CONCRETO MEZCLA EN OBRA DE 1:2:4 (APROX. 2500PSI) DE 0.15 M X 0.20 M</v>
      </c>
      <c r="E371" s="148" t="str">
        <f>+VLOOKUP(A:A,APUS!A:D,4,FALSE)</f>
        <v>M</v>
      </c>
      <c r="F371" s="171">
        <f>VLOOKUP(A:A,APUS!A:H,8,0)</f>
        <v>4.2332999999999998</v>
      </c>
    </row>
    <row r="372" spans="1:6" ht="47.25" customHeight="1" outlineLevel="1" x14ac:dyDescent="0.25">
      <c r="A372" s="159" t="s">
        <v>1569</v>
      </c>
      <c r="B372" s="148">
        <v>15</v>
      </c>
      <c r="C372" s="148">
        <v>19</v>
      </c>
      <c r="D372" s="149" t="str">
        <f>+VLOOKUP(A:A,APUS!A:C,3,FALSE)</f>
        <v xml:space="preserve">SUMINISTRO E INSTALACIÓN DINTEL EN BLOQUE N° 5 </v>
      </c>
      <c r="E372" s="148" t="str">
        <f>+VLOOKUP(A:A,APUS!A:D,4,FALSE)</f>
        <v>M</v>
      </c>
      <c r="F372" s="171">
        <f>VLOOKUP(A:A,APUS!A:H,8,0)</f>
        <v>11.0516398</v>
      </c>
    </row>
    <row r="373" spans="1:6" ht="47.25" customHeight="1" outlineLevel="1" x14ac:dyDescent="0.25">
      <c r="A373" s="159" t="s">
        <v>1451</v>
      </c>
      <c r="B373" s="148">
        <v>15</v>
      </c>
      <c r="C373" s="148">
        <v>20</v>
      </c>
      <c r="D373" s="149" t="str">
        <f>+VLOOKUP(A:A,APUS!A:C,3,FALSE)</f>
        <v>REMATES EN TOLETE RECOCIDO DE 0,12 H=0.37  M</v>
      </c>
      <c r="E373" s="148" t="str">
        <f>+VLOOKUP(A:A,APUS!A:D,4,FALSE)</f>
        <v>M</v>
      </c>
      <c r="F373" s="171">
        <f>VLOOKUP(A:A,APUS!A:H,8,0)</f>
        <v>21.757552499999999</v>
      </c>
    </row>
    <row r="374" spans="1:6" ht="47.25" customHeight="1" outlineLevel="1" x14ac:dyDescent="0.25">
      <c r="A374" s="159" t="s">
        <v>1570</v>
      </c>
      <c r="B374" s="148">
        <v>15</v>
      </c>
      <c r="C374" s="148">
        <v>21</v>
      </c>
      <c r="D374" s="149" t="str">
        <f>+VLOOKUP(A:A,APUS!A:C,3,FALSE)</f>
        <v xml:space="preserve">ABERTURA DE VANO VENTANA. INVOLUCRA ROTURA DE MURO, RETIRO SOBRANTES, ELABORACIÓN RESANES MORTERO 1:3 Y FILOS  </v>
      </c>
      <c r="E374" s="148" t="str">
        <f>+VLOOKUP(A:A,APUS!A:D,4,FALSE)</f>
        <v>M2</v>
      </c>
      <c r="F374" s="171">
        <f>VLOOKUP(A:A,APUS!A:H,8,0)</f>
        <v>1.54515</v>
      </c>
    </row>
    <row r="375" spans="1:6" ht="47.25" customHeight="1" outlineLevel="1" x14ac:dyDescent="0.25">
      <c r="A375" s="159" t="s">
        <v>1571</v>
      </c>
      <c r="B375" s="148">
        <v>15</v>
      </c>
      <c r="C375" s="148">
        <v>22</v>
      </c>
      <c r="D375" s="149" t="str">
        <f>+VLOOKUP(A:A,APUS!A:C,3,FALSE)</f>
        <v>REGATAS (CORTE CON DISCO SOBRE MAMPOSTERÍA EN AMBOS LADOS) + RESANE</v>
      </c>
      <c r="E375" s="148" t="str">
        <f>+VLOOKUP(A:A,APUS!A:D,4,FALSE)</f>
        <v>M</v>
      </c>
      <c r="F375" s="171">
        <f>VLOOKUP(A:A,APUS!A:H,8,0)</f>
        <v>1.1052</v>
      </c>
    </row>
    <row r="376" spans="1:6" ht="47.25" customHeight="1" outlineLevel="1" x14ac:dyDescent="0.25">
      <c r="A376" s="177" t="s">
        <v>1934</v>
      </c>
      <c r="B376" s="148">
        <v>15</v>
      </c>
      <c r="C376" s="148">
        <v>23</v>
      </c>
      <c r="D376" s="149" t="str">
        <f>+VLOOKUP(A:A,APUS!A:C,3,FALSE)</f>
        <v>CONSTRUCCION DE CULATAS EN MAMPOSTERIA CONFINADA (ESPESOR ENTRE 9 Y 15CM)</v>
      </c>
      <c r="E376" s="148" t="str">
        <f>+VLOOKUP(A:A,APUS!A:D,4,FALSE)</f>
        <v>M2</v>
      </c>
      <c r="F376" s="171">
        <f>VLOOKUP(A:A,APUS!A:H,8,0)</f>
        <v>14.581000000000001</v>
      </c>
    </row>
    <row r="377" spans="1:6" ht="47.25" customHeight="1" outlineLevel="1" x14ac:dyDescent="0.25">
      <c r="A377" s="177" t="s">
        <v>2448</v>
      </c>
      <c r="B377" s="166">
        <v>15</v>
      </c>
      <c r="C377" s="166">
        <v>24</v>
      </c>
      <c r="D377" s="149" t="str">
        <f>+VLOOKUP(A:A,APUS!A:C,3,FALSE)</f>
        <v>ESCALIFICACION DE MURO CON EQUIPO</v>
      </c>
      <c r="E377" s="148" t="str">
        <f>+VLOOKUP(A:A,APUS!A:D,4,FALSE)</f>
        <v>M2</v>
      </c>
      <c r="F377" s="171">
        <f>VLOOKUP(A:A,APUS!A:H,8,0)</f>
        <v>0.10500000000000001</v>
      </c>
    </row>
    <row r="378" spans="1:6" ht="47.25" customHeight="1" x14ac:dyDescent="0.25">
      <c r="A378" s="143"/>
      <c r="B378" s="144">
        <v>16</v>
      </c>
      <c r="C378" s="144"/>
      <c r="D378" s="145" t="s">
        <v>559</v>
      </c>
      <c r="E378" s="144"/>
      <c r="F378" s="446">
        <f>+SUBTOTAL(9,F379:F398)</f>
        <v>98.202474251946285</v>
      </c>
    </row>
    <row r="379" spans="1:6" ht="47.25" customHeight="1" outlineLevel="1" x14ac:dyDescent="0.25">
      <c r="A379" s="159" t="s">
        <v>2196</v>
      </c>
      <c r="B379" s="148">
        <v>16</v>
      </c>
      <c r="C379" s="148">
        <v>0.1</v>
      </c>
      <c r="D379" s="149" t="str">
        <f>+VLOOKUP(A:A,APUS!A:C,3,FALSE)</f>
        <v>PAÑETE LISO IMPERMEABILIZADO INTEGRALMENTE 1:3 E= 2 CM</v>
      </c>
      <c r="E379" s="148" t="str">
        <f>+VLOOKUP(A:A,APUS!A:D,4,FALSE)</f>
        <v>M2</v>
      </c>
      <c r="F379" s="171">
        <f>VLOOKUP(A:A,APUS!A:H,8,0)</f>
        <v>1.3063</v>
      </c>
    </row>
    <row r="380" spans="1:6" ht="47.25" customHeight="1" outlineLevel="1" x14ac:dyDescent="0.25">
      <c r="A380" s="159" t="s">
        <v>2197</v>
      </c>
      <c r="B380" s="148">
        <v>16</v>
      </c>
      <c r="C380" s="148">
        <v>0.2</v>
      </c>
      <c r="D380" s="149" t="str">
        <f>+VLOOKUP(A:A,APUS!A:C,3,FALSE)</f>
        <v>PAÑETE IMPERMEABILIZADO MUROS 1:4 E= 2 CM.</v>
      </c>
      <c r="E380" s="148" t="str">
        <f>+VLOOKUP(A:A,APUS!A:D,4,FALSE)</f>
        <v>M2</v>
      </c>
      <c r="F380" s="171">
        <f>VLOOKUP(A:A,APUS!A:H,8,0)</f>
        <v>0.89450000000000007</v>
      </c>
    </row>
    <row r="381" spans="1:6" ht="47.25" customHeight="1" outlineLevel="1" x14ac:dyDescent="0.25">
      <c r="A381" s="159" t="s">
        <v>2198</v>
      </c>
      <c r="B381" s="148">
        <v>16</v>
      </c>
      <c r="C381" s="148">
        <v>0.3</v>
      </c>
      <c r="D381" s="149" t="str">
        <f>+VLOOKUP(A:A,APUS!A:C,3,FALSE)</f>
        <v>PAÑETE PARA RESANE DE HUMEDAD MUROS 1:4 E= 2 CM.</v>
      </c>
      <c r="E381" s="148" t="str">
        <f>+VLOOKUP(A:A,APUS!A:D,4,FALSE)</f>
        <v>M2</v>
      </c>
      <c r="F381" s="171">
        <f>VLOOKUP(A:A,APUS!A:H,8,0)</f>
        <v>0.79994610463515392</v>
      </c>
    </row>
    <row r="382" spans="1:6" ht="47.25" customHeight="1" outlineLevel="1" x14ac:dyDescent="0.25">
      <c r="A382" s="159" t="s">
        <v>2199</v>
      </c>
      <c r="B382" s="148">
        <v>16</v>
      </c>
      <c r="C382" s="148">
        <v>0.4</v>
      </c>
      <c r="D382" s="149" t="str">
        <f>+VLOOKUP(A:A,APUS!A:C,3,FALSE)</f>
        <v xml:space="preserve">PAÑETE LISO DE MURO, MORTERO  1:3 E= 2 CM  </v>
      </c>
      <c r="E382" s="148" t="str">
        <f>+VLOOKUP(A:A,APUS!A:D,4,FALSE)</f>
        <v>M2</v>
      </c>
      <c r="F382" s="171">
        <f>VLOOKUP(A:A,APUS!A:H,8,0)</f>
        <v>0.59150000000000003</v>
      </c>
    </row>
    <row r="383" spans="1:6" ht="47.25" customHeight="1" outlineLevel="1" x14ac:dyDescent="0.25">
      <c r="A383" s="159" t="s">
        <v>2200</v>
      </c>
      <c r="B383" s="148">
        <v>16</v>
      </c>
      <c r="C383" s="148">
        <v>0.5</v>
      </c>
      <c r="D383" s="149" t="str">
        <f>+VLOOKUP(A:A,APUS!A:C,3,FALSE)</f>
        <v>PAÑETE CULATAS 1:4</v>
      </c>
      <c r="E383" s="148" t="str">
        <f>+VLOOKUP(A:A,APUS!A:D,4,FALSE)</f>
        <v>M2</v>
      </c>
      <c r="F383" s="171">
        <f>VLOOKUP(A:A,APUS!A:H,8,0)</f>
        <v>15.556329000000002</v>
      </c>
    </row>
    <row r="384" spans="1:6" ht="47.25" customHeight="1" outlineLevel="1" x14ac:dyDescent="0.25">
      <c r="A384" s="159" t="s">
        <v>2201</v>
      </c>
      <c r="B384" s="148">
        <v>16</v>
      </c>
      <c r="C384" s="148">
        <v>0.6</v>
      </c>
      <c r="D384" s="149" t="str">
        <f>+VLOOKUP(A:A,APUS!A:C,3,FALSE)</f>
        <v>PAÑETE CULATAS 1:6</v>
      </c>
      <c r="E384" s="148" t="str">
        <f>+VLOOKUP(A:A,APUS!A:D,4,FALSE)</f>
        <v>M2</v>
      </c>
      <c r="F384" s="171">
        <f>VLOOKUP(A:A,APUS!A:H,8,0)</f>
        <v>12.0078</v>
      </c>
    </row>
    <row r="385" spans="1:6" ht="47.25" customHeight="1" outlineLevel="1" x14ac:dyDescent="0.25">
      <c r="A385" s="159" t="s">
        <v>2192</v>
      </c>
      <c r="B385" s="148">
        <v>16</v>
      </c>
      <c r="C385" s="148">
        <v>0.7</v>
      </c>
      <c r="D385" s="149" t="str">
        <f>+VLOOKUP(A:A,APUS!A:C,3,FALSE)</f>
        <v>PAÑETE LISO MUROS 1:4</v>
      </c>
      <c r="E385" s="148" t="str">
        <f>+VLOOKUP(A:A,APUS!A:D,4,FALSE)</f>
        <v>M2</v>
      </c>
      <c r="F385" s="171">
        <f>VLOOKUP(A:A,APUS!A:H,8,0)</f>
        <v>0.6915</v>
      </c>
    </row>
    <row r="386" spans="1:6" ht="47.25" customHeight="1" outlineLevel="1" x14ac:dyDescent="0.25">
      <c r="A386" s="159" t="s">
        <v>2193</v>
      </c>
      <c r="B386" s="148">
        <v>16</v>
      </c>
      <c r="C386" s="148">
        <v>0.8</v>
      </c>
      <c r="D386" s="149" t="str">
        <f>+VLOOKUP(A:A,APUS!A:C,3,FALSE)</f>
        <v>PAÑETE LISO MUROS 1:5</v>
      </c>
      <c r="E386" s="148" t="str">
        <f>+VLOOKUP(A:A,APUS!A:D,4,FALSE)</f>
        <v>M2</v>
      </c>
      <c r="F386" s="171">
        <f>VLOOKUP(A:A,APUS!A:H,8,0)</f>
        <v>7.2935400000000001</v>
      </c>
    </row>
    <row r="387" spans="1:6" ht="47.25" customHeight="1" outlineLevel="1" x14ac:dyDescent="0.25">
      <c r="A387" s="159" t="s">
        <v>2157</v>
      </c>
      <c r="B387" s="148">
        <v>16</v>
      </c>
      <c r="C387" s="148">
        <v>0.9</v>
      </c>
      <c r="D387" s="149" t="str">
        <f>+VLOOKUP(A:A,APUS!A:C,3,FALSE)</f>
        <v>PAÑETE LISO MUROS 1:6</v>
      </c>
      <c r="E387" s="148" t="str">
        <f>+VLOOKUP(A:A,APUS!A:D,4,FALSE)</f>
        <v>M2</v>
      </c>
      <c r="F387" s="171">
        <f>VLOOKUP(A:A,APUS!A:H,8,0)</f>
        <v>6.3876945000000012</v>
      </c>
    </row>
    <row r="388" spans="1:6" ht="47.25" customHeight="1" outlineLevel="1" x14ac:dyDescent="0.25">
      <c r="A388" s="159" t="s">
        <v>1452</v>
      </c>
      <c r="B388" s="148">
        <v>16</v>
      </c>
      <c r="C388" s="148">
        <v>10</v>
      </c>
      <c r="D388" s="149" t="str">
        <f>+VLOOKUP(A:A,APUS!A:C,3,FALSE)</f>
        <v>TRATAMIENTO EN XYPEX PARA SUPERFICIES EN MORTERO O EN CONCRETOS</v>
      </c>
      <c r="E388" s="148" t="str">
        <f>+VLOOKUP(A:A,APUS!A:D,4,FALSE)</f>
        <v>M2</v>
      </c>
      <c r="F388" s="171">
        <f>VLOOKUP(A:A,APUS!A:H,8,0)</f>
        <v>1.3313000000000001</v>
      </c>
    </row>
    <row r="389" spans="1:6" ht="47.25" customHeight="1" outlineLevel="1" x14ac:dyDescent="0.25">
      <c r="A389" s="159" t="s">
        <v>2159</v>
      </c>
      <c r="B389" s="148">
        <v>16</v>
      </c>
      <c r="C389" s="148">
        <v>11</v>
      </c>
      <c r="D389" s="149" t="str">
        <f>+VLOOKUP(A:A,APUS!A:C,3,FALSE)</f>
        <v>PAÑETE LISO PLACAS 1:5</v>
      </c>
      <c r="E389" s="148" t="str">
        <f>+VLOOKUP(A:A,APUS!A:D,4,FALSE)</f>
        <v>M2</v>
      </c>
      <c r="F389" s="171">
        <f>VLOOKUP(A:A,APUS!A:H,8,0)</f>
        <v>7.2515400000000003</v>
      </c>
    </row>
    <row r="390" spans="1:6" ht="47.25" customHeight="1" outlineLevel="1" x14ac:dyDescent="0.25">
      <c r="A390" s="159" t="s">
        <v>2160</v>
      </c>
      <c r="B390" s="148">
        <v>16</v>
      </c>
      <c r="C390" s="148">
        <v>12</v>
      </c>
      <c r="D390" s="149" t="str">
        <f>+VLOOKUP(A:A,APUS!A:C,3,FALSE)</f>
        <v xml:space="preserve">PAÑETE PARA NIVELACIÓN DE PAREDES IRREGULARES INCLUYE MALLA </v>
      </c>
      <c r="E390" s="148" t="str">
        <f>+VLOOKUP(A:A,APUS!A:D,4,FALSE)</f>
        <v>M2</v>
      </c>
      <c r="F390" s="171">
        <f>VLOOKUP(A:A,APUS!A:H,8,0)</f>
        <v>1.613</v>
      </c>
    </row>
    <row r="391" spans="1:6" ht="47.25" customHeight="1" outlineLevel="1" x14ac:dyDescent="0.25">
      <c r="A391" s="159" t="s">
        <v>2161</v>
      </c>
      <c r="B391" s="148">
        <v>16</v>
      </c>
      <c r="C391" s="148">
        <v>13</v>
      </c>
      <c r="D391" s="149" t="str">
        <f>+VLOOKUP(A:A,APUS!A:C,3,FALSE)</f>
        <v>PAÑETE  BAJO PLACA 1:4</v>
      </c>
      <c r="E391" s="148" t="str">
        <f>+VLOOKUP(A:A,APUS!A:D,4,FALSE)</f>
        <v>M2</v>
      </c>
      <c r="F391" s="171">
        <f>VLOOKUP(A:A,APUS!A:H,8,0)</f>
        <v>11.546049999999999</v>
      </c>
    </row>
    <row r="392" spans="1:6" ht="47.25" customHeight="1" outlineLevel="1" x14ac:dyDescent="0.25">
      <c r="A392" s="159" t="s">
        <v>2162</v>
      </c>
      <c r="B392" s="148">
        <v>16</v>
      </c>
      <c r="C392" s="148">
        <v>14</v>
      </c>
      <c r="D392" s="149" t="str">
        <f>+VLOOKUP(A:A,APUS!A:C,3,FALSE)</f>
        <v>PAÑETE BAJO PLACA  MALLA CON VENA 1:5</v>
      </c>
      <c r="E392" s="148" t="str">
        <f>+VLOOKUP(A:A,APUS!A:D,4,FALSE)</f>
        <v>M2</v>
      </c>
      <c r="F392" s="171">
        <f>VLOOKUP(A:A,APUS!A:H,8,0)</f>
        <v>10.207695099999999</v>
      </c>
    </row>
    <row r="393" spans="1:6" ht="47.25" customHeight="1" outlineLevel="1" x14ac:dyDescent="0.25">
      <c r="A393" s="159" t="s">
        <v>2163</v>
      </c>
      <c r="B393" s="148">
        <v>16</v>
      </c>
      <c r="C393" s="148">
        <v>15</v>
      </c>
      <c r="D393" s="149" t="str">
        <f>+VLOOKUP(A:A,APUS!A:C,3,FALSE)</f>
        <v xml:space="preserve">PAÑETE 1:5 DE ESPESOR 1.3 CM SOBRE SUPERFICIES EN CONCRETO  </v>
      </c>
      <c r="E393" s="148" t="str">
        <f>+VLOOKUP(A:A,APUS!A:D,4,FALSE)</f>
        <v>M2</v>
      </c>
      <c r="F393" s="171">
        <f>VLOOKUP(A:A,APUS!A:H,8,0)</f>
        <v>9.867499464076019</v>
      </c>
    </row>
    <row r="394" spans="1:6" ht="47.25" customHeight="1" outlineLevel="1" x14ac:dyDescent="0.25">
      <c r="A394" s="159" t="s">
        <v>2164</v>
      </c>
      <c r="B394" s="148">
        <v>16</v>
      </c>
      <c r="C394" s="148">
        <v>16</v>
      </c>
      <c r="D394" s="149" t="str">
        <f>+VLOOKUP(A:A,APUS!A:C,3,FALSE)</f>
        <v xml:space="preserve">PAÑETE 1:3 DE ESPESOR 1.3 CM SOBRE SUPERFICIES  EN CONCRETO           </v>
      </c>
      <c r="E394" s="148" t="str">
        <f>+VLOOKUP(A:A,APUS!A:D,4,FALSE)</f>
        <v>M2</v>
      </c>
      <c r="F394" s="171">
        <f>VLOOKUP(A:A,APUS!A:H,8,0)</f>
        <v>1.5236499999999999</v>
      </c>
    </row>
    <row r="395" spans="1:6" ht="47.25" customHeight="1" outlineLevel="1" x14ac:dyDescent="0.25">
      <c r="A395" s="159" t="s">
        <v>2165</v>
      </c>
      <c r="B395" s="148">
        <v>16</v>
      </c>
      <c r="C395" s="148">
        <v>17</v>
      </c>
      <c r="D395" s="149" t="str">
        <f>+VLOOKUP(A:A,APUS!A:C,3,FALSE)</f>
        <v xml:space="preserve">PAÑETE + FILOS 1:3 SOBRE SUPERFICIES DE ESTRUCTURAS EN CONCRETO  E= 1.3 CM  (VIGAS, COLUMNAS,  DINTELES, CINTAS, ALFAGÍAS O MAMPOSTERÍA)  HASTA 30 CM DE ANCHO             </v>
      </c>
      <c r="E395" s="148" t="str">
        <f>+VLOOKUP(A:A,APUS!A:D,4,FALSE)</f>
        <v>M</v>
      </c>
      <c r="F395" s="171">
        <f>VLOOKUP(A:A,APUS!A:H,8,0)</f>
        <v>1.2705</v>
      </c>
    </row>
    <row r="396" spans="1:6" ht="47.25" customHeight="1" outlineLevel="1" x14ac:dyDescent="0.25">
      <c r="A396" s="159" t="s">
        <v>2166</v>
      </c>
      <c r="B396" s="148">
        <v>16</v>
      </c>
      <c r="C396" s="148">
        <v>18</v>
      </c>
      <c r="D396" s="149" t="str">
        <f>+VLOOKUP(A:A,APUS!A:C,3,FALSE)</f>
        <v xml:space="preserve">PAÑETE + FILOS, LISO 1:4  HASTA 30 CM             </v>
      </c>
      <c r="E396" s="148" t="str">
        <f>+VLOOKUP(A:A,APUS!A:D,4,FALSE)</f>
        <v>M</v>
      </c>
      <c r="F396" s="171">
        <f>VLOOKUP(A:A,APUS!A:H,8,0)</f>
        <v>6.5327526999999996</v>
      </c>
    </row>
    <row r="397" spans="1:6" ht="47.25" customHeight="1" outlineLevel="1" x14ac:dyDescent="0.25">
      <c r="A397" s="159" t="s">
        <v>2180</v>
      </c>
      <c r="B397" s="148">
        <v>16</v>
      </c>
      <c r="C397" s="148">
        <v>19</v>
      </c>
      <c r="D397" s="149" t="str">
        <f>+VLOOKUP(A:A,APUS!A:C,3,FALSE)</f>
        <v>FILOS Y DILATACIONES  EN MORTERO 1:3</v>
      </c>
      <c r="E397" s="148" t="str">
        <f>+VLOOKUP(A:A,APUS!A:D,4,FALSE)</f>
        <v>M</v>
      </c>
      <c r="F397" s="171">
        <f>VLOOKUP(A:A,APUS!A:H,8,0)</f>
        <v>0.30837738323510699</v>
      </c>
    </row>
    <row r="398" spans="1:6" ht="47.25" customHeight="1" outlineLevel="1" x14ac:dyDescent="0.25">
      <c r="A398" s="159" t="s">
        <v>2181</v>
      </c>
      <c r="B398" s="148">
        <v>16</v>
      </c>
      <c r="C398" s="148">
        <v>20</v>
      </c>
      <c r="D398" s="149" t="str">
        <f>+VLOOKUP(A:A,APUS!A:C,3,FALSE)</f>
        <v>PREPARACIÓN SUPERFICIE DE MUROS PARA INSTALACIÓN ENCHAPE (INCLUYE PICADA)</v>
      </c>
      <c r="E398" s="148" t="str">
        <f>+VLOOKUP(A:A,APUS!A:D,4,FALSE)</f>
        <v>M2</v>
      </c>
      <c r="F398" s="171">
        <f>VLOOKUP(A:A,APUS!A:H,8,0)</f>
        <v>1.2210000000000001</v>
      </c>
    </row>
    <row r="399" spans="1:6" ht="47.25" customHeight="1" x14ac:dyDescent="0.25">
      <c r="A399" s="143"/>
      <c r="B399" s="144">
        <v>17</v>
      </c>
      <c r="C399" s="144"/>
      <c r="D399" s="145" t="s">
        <v>8</v>
      </c>
      <c r="E399" s="144"/>
      <c r="F399" s="446">
        <f>+SUBTOTAL(9,F400:F418)</f>
        <v>78.895277423312592</v>
      </c>
    </row>
    <row r="400" spans="1:6" ht="47.25" customHeight="1" outlineLevel="1" x14ac:dyDescent="0.25">
      <c r="A400" s="159" t="s">
        <v>2145</v>
      </c>
      <c r="B400" s="148">
        <v>17</v>
      </c>
      <c r="C400" s="148">
        <v>0.1</v>
      </c>
      <c r="D400" s="149" t="str">
        <f>+VLOOKUP(A:A,APUS!A:C,3,FALSE)</f>
        <v>ALISTADO DE PISOS CON MORTERO IMPERMEABILIZADO INTEGRALMENTE PARA CUBIERTAS Y TERRAZAS 1:4 H=4 CM PROMEDIO ALISTADO + PENDIENTADO</v>
      </c>
      <c r="E400" s="148" t="str">
        <f>+VLOOKUP(A:A,APUS!A:D,4,FALSE)</f>
        <v>M2</v>
      </c>
      <c r="F400" s="171">
        <f>VLOOKUP(A:A,APUS!A:H,8,0)</f>
        <v>2.0598971028971031</v>
      </c>
    </row>
    <row r="401" spans="1:6" ht="47.25" customHeight="1" outlineLevel="1" x14ac:dyDescent="0.25">
      <c r="A401" s="159" t="s">
        <v>2144</v>
      </c>
      <c r="B401" s="148">
        <v>17</v>
      </c>
      <c r="C401" s="148">
        <v>0.2</v>
      </c>
      <c r="D401" s="149" t="str">
        <f>+VLOOKUP(A:A,APUS!A:C,3,FALSE)</f>
        <v xml:space="preserve">ALISTADO DE PISOS CON MORTERO  1:4 H=4 CM </v>
      </c>
      <c r="E401" s="148" t="str">
        <f>+VLOOKUP(A:A,APUS!A:D,4,FALSE)</f>
        <v>M2</v>
      </c>
      <c r="F401" s="171">
        <f>VLOOKUP(A:A,APUS!A:H,8,0)</f>
        <v>1.4420000000000002</v>
      </c>
    </row>
    <row r="402" spans="1:6" ht="47.25" customHeight="1" outlineLevel="1" x14ac:dyDescent="0.25">
      <c r="A402" s="159" t="s">
        <v>2143</v>
      </c>
      <c r="B402" s="148">
        <v>17</v>
      </c>
      <c r="C402" s="148">
        <v>0.3</v>
      </c>
      <c r="D402" s="149" t="str">
        <f>+VLOOKUP(A:A,APUS!A:C,3,FALSE)</f>
        <v xml:space="preserve">ALISTADO  IMPERMEABILIZADO DE  PISO, MORTERO 1:4, E=0.04 M </v>
      </c>
      <c r="E402" s="148" t="str">
        <f>+VLOOKUP(A:A,APUS!A:D,4,FALSE)</f>
        <v>M2</v>
      </c>
      <c r="F402" s="171">
        <f>VLOOKUP(A:A,APUS!A:H,8,0)</f>
        <v>1.9570000000000003</v>
      </c>
    </row>
    <row r="403" spans="1:6" ht="47.25" customHeight="1" outlineLevel="1" x14ac:dyDescent="0.25">
      <c r="A403" s="159" t="s">
        <v>2142</v>
      </c>
      <c r="B403" s="148">
        <v>17</v>
      </c>
      <c r="C403" s="148">
        <v>0.4</v>
      </c>
      <c r="D403" s="149" t="str">
        <f>+VLOOKUP(A:A,APUS!A:C,3,FALSE)</f>
        <v xml:space="preserve">ALISTADO  IMPERMEABILIZADO DE  PISO, MORTERO 1:4, E=0.02 M </v>
      </c>
      <c r="E403" s="148" t="str">
        <f>+VLOOKUP(A:A,APUS!A:D,4,FALSE)</f>
        <v>M2</v>
      </c>
      <c r="F403" s="171">
        <f>VLOOKUP(A:A,APUS!A:H,8,0)</f>
        <v>1.4784999999999999</v>
      </c>
    </row>
    <row r="404" spans="1:6" ht="47.25" customHeight="1" outlineLevel="1" x14ac:dyDescent="0.25">
      <c r="A404" s="159" t="s">
        <v>2141</v>
      </c>
      <c r="B404" s="148">
        <v>17</v>
      </c>
      <c r="C404" s="148">
        <v>0.5</v>
      </c>
      <c r="D404" s="149" t="str">
        <f>+VLOOKUP(A:A,APUS!A:C,3,FALSE)</f>
        <v>ALISTADO DE PISOS CON MORTERO  1:4 H=8 CM PROMEDIO ALISTADO + PENDIENTADO TERRAZAS</v>
      </c>
      <c r="E404" s="148" t="str">
        <f>+VLOOKUP(A:A,APUS!A:D,4,FALSE)</f>
        <v>M2</v>
      </c>
      <c r="F404" s="171">
        <f>VLOOKUP(A:A,APUS!A:H,8,0)</f>
        <v>1.6840000000000002</v>
      </c>
    </row>
    <row r="405" spans="1:6" ht="47.25" customHeight="1" outlineLevel="1" x14ac:dyDescent="0.25">
      <c r="A405" s="159" t="s">
        <v>2140</v>
      </c>
      <c r="B405" s="148">
        <v>17</v>
      </c>
      <c r="C405" s="148">
        <v>0.6</v>
      </c>
      <c r="D405" s="149" t="str">
        <f>+VLOOKUP(A:A,APUS!A:C,3,FALSE)</f>
        <v>PISO EN CERÁMICA REF.: CERÁMICA ITALIA, LÍNEA TROYANO BLANCO 31.5 CM X 31.5 CM, TRÁFICO 4, IGUAL O CALIDAD SUPERIOR. GARANTÍA 10 AÑOS.</v>
      </c>
      <c r="E405" s="148" t="str">
        <f>+VLOOKUP(A:A,APUS!A:D,4,FALSE)</f>
        <v>M2</v>
      </c>
      <c r="F405" s="171">
        <f>VLOOKUP(A:A,APUS!A:H,8,0)</f>
        <v>7.0810300000000002</v>
      </c>
    </row>
    <row r="406" spans="1:6" ht="47.25" customHeight="1" outlineLevel="1" x14ac:dyDescent="0.25">
      <c r="A406" s="159" t="s">
        <v>2146</v>
      </c>
      <c r="B406" s="148">
        <v>17</v>
      </c>
      <c r="C406" s="148">
        <v>0.7</v>
      </c>
      <c r="D406" s="149" t="str">
        <f>+VLOOKUP(A:A,APUS!A:C,3,FALSE)</f>
        <v>GUARDAESCOBA CERÁMICA ITALIA, LÍNEA TROYANO BLANCO, TRÁFICO 4, H=7 CM,  IGUAL O CALIDAD SUPERIOR. GARANTÍA 10 AÑOS.</v>
      </c>
      <c r="E406" s="148" t="str">
        <f>+VLOOKUP(A:A,APUS!A:D,4,FALSE)</f>
        <v>M</v>
      </c>
      <c r="F406" s="171">
        <f>VLOOKUP(A:A,APUS!A:H,8,0)</f>
        <v>3.0830300000000004</v>
      </c>
    </row>
    <row r="407" spans="1:6" ht="47.25" customHeight="1" outlineLevel="1" x14ac:dyDescent="0.25">
      <c r="A407" s="159" t="s">
        <v>2147</v>
      </c>
      <c r="B407" s="148">
        <v>17</v>
      </c>
      <c r="C407" s="148">
        <v>0.8</v>
      </c>
      <c r="D407" s="149" t="str">
        <f>+VLOOKUP(A:A,APUS!A:C,3,FALSE)</f>
        <v>PISO EN CERÁMICA REF.: CERÁMICA ITALIA, LÍNEA DIETRO GRIS 31.5 CM X 31.5 CM, TRÁFICO 4,  IGUAL O CALIDAD SUPERIOR. GARANTÍA 10 AÑOS.</v>
      </c>
      <c r="E407" s="148" t="str">
        <f>+VLOOKUP(A:A,APUS!A:D,4,FALSE)</f>
        <v>M2</v>
      </c>
      <c r="F407" s="171">
        <f>VLOOKUP(A:A,APUS!A:H,8,0)</f>
        <v>7.0810300000000002</v>
      </c>
    </row>
    <row r="408" spans="1:6" ht="47.25" customHeight="1" outlineLevel="1" x14ac:dyDescent="0.25">
      <c r="A408" s="159" t="s">
        <v>2148</v>
      </c>
      <c r="B408" s="148">
        <v>17</v>
      </c>
      <c r="C408" s="148">
        <v>0.9</v>
      </c>
      <c r="D408" s="149" t="str">
        <f>+VLOOKUP(A:A,APUS!A:C,3,FALSE)</f>
        <v>GUARDAESCOBA CERÁMICA ITALIA, LÍNEA DIETRO GRIS, TRÁFICO 4, H=7 CM,  IGUAL O CALIDAD SUPERIOR. GARANTÍA 10 AÑOS.</v>
      </c>
      <c r="E408" s="148" t="str">
        <f>+VLOOKUP(A:A,APUS!A:D,4,FALSE)</f>
        <v>M</v>
      </c>
      <c r="F408" s="171">
        <f>VLOOKUP(A:A,APUS!A:H,8,0)</f>
        <v>3.0830300000000004</v>
      </c>
    </row>
    <row r="409" spans="1:6" ht="47.25" customHeight="1" outlineLevel="1" x14ac:dyDescent="0.25">
      <c r="A409" s="159" t="s">
        <v>1456</v>
      </c>
      <c r="B409" s="148">
        <v>17</v>
      </c>
      <c r="C409" s="148">
        <v>10</v>
      </c>
      <c r="D409" s="149" t="str">
        <f>+VLOOKUP(A:A,APUS!A:C,3,FALSE)</f>
        <v>PISO EN CERÁMICA REF.: CORONA, LÍNEA MIKONOS ARD 33.8 CM X 33.8 CM, (COLOR A ELEGIR: AZUL, BEIGE, BLANCO Y GRIS), TRÁFICO RESIDENCIAL GENERAL, TRÁFICO ARD DE ALTA RESISTENCIA AL DESLIZAMIENTO, IGUAL O CALIDAD SUPERIOR. GARANTÍA 10 AÑOS.</v>
      </c>
      <c r="E409" s="148" t="str">
        <f>+VLOOKUP(A:A,APUS!A:D,4,FALSE)</f>
        <v>M2</v>
      </c>
      <c r="F409" s="171">
        <f>VLOOKUP(A:A,APUS!A:H,8,0)</f>
        <v>7.0810300000000002</v>
      </c>
    </row>
    <row r="410" spans="1:6" ht="47.25" customHeight="1" outlineLevel="1" x14ac:dyDescent="0.25">
      <c r="A410" s="159" t="s">
        <v>2149</v>
      </c>
      <c r="B410" s="148">
        <v>17</v>
      </c>
      <c r="C410" s="148">
        <v>11</v>
      </c>
      <c r="D410" s="149" t="str">
        <f>+VLOOKUP(A:A,APUS!A:C,3,FALSE)</f>
        <v>GUARDAESCOBA EN CERÁMICA REF.: CORONA, LÍNEA MIKONOS ARD 33.8 CM X 33.8 CM, (COLOR A ELEGIR: AZUL, BEIGE, BLANCO Y GRIS), TRÁFICO RESIDENCIAL GENERAL, TRÁFICO ARD DE ALTA RESISTENCIA AL DESLIZAMIENTO, H=7CM, IGUAL O CALIDAD SUPERIOR. GARANTÍA 10 AÑOS.</v>
      </c>
      <c r="E410" s="148" t="str">
        <f>+VLOOKUP(A:A,APUS!A:D,4,FALSE)</f>
        <v>M</v>
      </c>
      <c r="F410" s="171">
        <f>VLOOKUP(A:A,APUS!A:H,8,0)</f>
        <v>3.0830300000000004</v>
      </c>
    </row>
    <row r="411" spans="1:6" ht="47.25" customHeight="1" outlineLevel="1" x14ac:dyDescent="0.25">
      <c r="A411" s="159" t="s">
        <v>2150</v>
      </c>
      <c r="B411" s="148">
        <v>17</v>
      </c>
      <c r="C411" s="148">
        <v>12</v>
      </c>
      <c r="D411" s="149" t="str">
        <f>+VLOOKUP(A:A,APUS!A:C,3,FALSE)</f>
        <v>PISO EN MADERA MACHIMBRE. ENCHAPE LISTÓN MACHIMBRE PINO PATULA.</v>
      </c>
      <c r="E411" s="148" t="str">
        <f>+VLOOKUP(A:A,APUS!A:D,4,FALSE)</f>
        <v>M2</v>
      </c>
      <c r="F411" s="171">
        <f>VLOOKUP(A:A,APUS!A:H,8,0)</f>
        <v>5.1532</v>
      </c>
    </row>
    <row r="412" spans="1:6" ht="47.25" customHeight="1" outlineLevel="1" x14ac:dyDescent="0.25">
      <c r="A412" s="159" t="s">
        <v>2151</v>
      </c>
      <c r="B412" s="148">
        <v>17</v>
      </c>
      <c r="C412" s="148">
        <v>13</v>
      </c>
      <c r="D412" s="149" t="str">
        <f>+VLOOKUP(A:A,APUS!A:C,3,FALSE)</f>
        <v>GUARDAESCOBA MADERA DE ALTURA 8 CM</v>
      </c>
      <c r="E412" s="148" t="str">
        <f>+VLOOKUP(A:A,APUS!A:D,4,FALSE)</f>
        <v>M</v>
      </c>
      <c r="F412" s="171">
        <f>VLOOKUP(A:A,APUS!A:H,8,0)</f>
        <v>1.8232263204154988</v>
      </c>
    </row>
    <row r="413" spans="1:6" ht="47.25" customHeight="1" outlineLevel="1" x14ac:dyDescent="0.25">
      <c r="A413" s="159" t="s">
        <v>2152</v>
      </c>
      <c r="B413" s="148">
        <v>17</v>
      </c>
      <c r="C413" s="148">
        <v>14</v>
      </c>
      <c r="D413" s="149" t="str">
        <f>+VLOOKUP(A:A,APUS!A:C,3,FALSE)</f>
        <v>PISO PARA EXTERIORES REF.: PISO BARITA ARD DE ALTA RESISTENCIA AL DESLIZAMIENTO 33.8 CM X 33.8 CM, TRÁFICO COMERCIAL MODERADO. GARANTÍA 10 AÑOS.</v>
      </c>
      <c r="E413" s="148" t="str">
        <f>+VLOOKUP(A:A,APUS!A:D,4,FALSE)</f>
        <v>M2</v>
      </c>
      <c r="F413" s="171">
        <f>VLOOKUP(A:A,APUS!A:H,8,0)</f>
        <v>7.0810300000000002</v>
      </c>
    </row>
    <row r="414" spans="1:6" ht="47.25" customHeight="1" outlineLevel="1" x14ac:dyDescent="0.25">
      <c r="A414" s="159" t="s">
        <v>2153</v>
      </c>
      <c r="B414" s="148">
        <v>17</v>
      </c>
      <c r="C414" s="148">
        <v>15</v>
      </c>
      <c r="D414" s="149" t="str">
        <f>+VLOOKUP(A:A,APUS!A:C,3,FALSE)</f>
        <v>GUARDAESCOBA PARA EXTERIORES REF.: PISO BARITA ARD DE ALTA RESISTENCIA AL DESLIZAMIENTO 33.8 CM X 33.8 CM, H=7 CM, IGUAL O CALIDAD SUPERIOR. TRÁFICO COMERCIAL MODERADO. GARANTÍA 10 AÑOS.</v>
      </c>
      <c r="E414" s="148" t="str">
        <f>+VLOOKUP(A:A,APUS!A:D,4,FALSE)</f>
        <v>M</v>
      </c>
      <c r="F414" s="171">
        <f>VLOOKUP(A:A,APUS!A:H,8,0)</f>
        <v>2.4238300000000002</v>
      </c>
    </row>
    <row r="415" spans="1:6" ht="47.25" customHeight="1" outlineLevel="1" x14ac:dyDescent="0.25">
      <c r="A415" s="159" t="s">
        <v>2154</v>
      </c>
      <c r="B415" s="148">
        <v>17</v>
      </c>
      <c r="C415" s="148">
        <v>16</v>
      </c>
      <c r="D415" s="149" t="str">
        <f>+VLOOKUP(A:A,APUS!A:C,3,FALSE)</f>
        <v>PISO PARA EXTERIORES REF.: PISO LAVRA 2, RESISTENCIA AL DESLIZAMIENTO 33.8 CM X 33.8 CM (COLOR A ELEGIR: BEIGE O GRIS), TRÁFICO COMERCIAL MODERADO, IGUAL O CALIDAD SUPERIOR. GARANTÍA 10 AÑOS.</v>
      </c>
      <c r="E415" s="148" t="str">
        <f>+VLOOKUP(A:A,APUS!A:D,4,FALSE)</f>
        <v>M2</v>
      </c>
      <c r="F415" s="171">
        <f>VLOOKUP(A:A,APUS!A:H,8,0)</f>
        <v>7.0810300000000002</v>
      </c>
    </row>
    <row r="416" spans="1:6" ht="47.25" customHeight="1" outlineLevel="1" x14ac:dyDescent="0.25">
      <c r="A416" s="159" t="s">
        <v>2155</v>
      </c>
      <c r="B416" s="148">
        <v>17</v>
      </c>
      <c r="C416" s="148">
        <v>17</v>
      </c>
      <c r="D416" s="149" t="str">
        <f>+VLOOKUP(A:A,APUS!A:C,3,FALSE)</f>
        <v>GUARDAESCOBA PARA EXTERIORES REF.: PISO LAVRA 2, RESISTENCIA AL DESLIZAMIENTO 33.8 CM X 33.8 CM,  (COLOR A ELEGIR: BEIGE O GRIS) H=7CM, IGUAL O CALIDAD SUPERIOR. TRÁFICO COMERCIAL MODERADO. GARANTÍA 10 AÑOS.</v>
      </c>
      <c r="E416" s="148" t="str">
        <f>+VLOOKUP(A:A,APUS!A:D,4,FALSE)</f>
        <v>M</v>
      </c>
      <c r="F416" s="171">
        <f>VLOOKUP(A:A,APUS!A:H,8,0)</f>
        <v>3.0830300000000004</v>
      </c>
    </row>
    <row r="417" spans="1:6" ht="47.25" customHeight="1" outlineLevel="1" x14ac:dyDescent="0.25">
      <c r="A417" s="159" t="s">
        <v>2156</v>
      </c>
      <c r="B417" s="148">
        <v>17</v>
      </c>
      <c r="C417" s="148">
        <v>18</v>
      </c>
      <c r="D417" s="149" t="str">
        <f>+VLOOKUP(A:A,APUS!A:C,3,FALSE)</f>
        <v xml:space="preserve">GRAVILLA LAVADA </v>
      </c>
      <c r="E417" s="148" t="str">
        <f>+VLOOKUP(A:A,APUS!A:D,4,FALSE)</f>
        <v>M2</v>
      </c>
      <c r="F417" s="171">
        <f>VLOOKUP(A:A,APUS!A:H,8,0)</f>
        <v>11.436354</v>
      </c>
    </row>
    <row r="418" spans="1:6" ht="47.25" customHeight="1" outlineLevel="1" x14ac:dyDescent="0.25">
      <c r="A418" s="159" t="s">
        <v>1731</v>
      </c>
      <c r="B418" s="148">
        <v>17</v>
      </c>
      <c r="C418" s="148">
        <v>19</v>
      </c>
      <c r="D418" s="149" t="str">
        <f>+VLOOKUP(A:A,APUS!A:C,3,FALSE)</f>
        <v>PREPARACIÓN SUPERFICIE DE PISO EN CONCRETOS ENDURECIDOS O ESMALTADO (INCLUYE PICADA)</v>
      </c>
      <c r="E418" s="148" t="str">
        <f>+VLOOKUP(A:A,APUS!A:D,4,FALSE)</f>
        <v>M2</v>
      </c>
      <c r="F418" s="171">
        <f>VLOOKUP(A:A,APUS!A:H,8,0)</f>
        <v>1.7</v>
      </c>
    </row>
    <row r="419" spans="1:6" ht="47.25" customHeight="1" x14ac:dyDescent="0.25">
      <c r="A419" s="168"/>
      <c r="B419" s="169">
        <v>18</v>
      </c>
      <c r="C419" s="180"/>
      <c r="D419" s="170" t="s">
        <v>2272</v>
      </c>
      <c r="E419" s="157"/>
      <c r="F419" s="446">
        <f>+SUBTOTAL(9,F420:F430)</f>
        <v>96.330124942612912</v>
      </c>
    </row>
    <row r="420" spans="1:6" ht="47.25" customHeight="1" outlineLevel="1" x14ac:dyDescent="0.25">
      <c r="A420" s="165" t="s">
        <v>2184</v>
      </c>
      <c r="B420" s="166">
        <v>18</v>
      </c>
      <c r="C420" s="166">
        <v>0.1</v>
      </c>
      <c r="D420" s="149" t="str">
        <f>+VLOOKUP(A:A,APUS!A:C,3,FALSE)</f>
        <v xml:space="preserve">ENCHAPE CERÁMICO PARED COCINA REF.: MACEDONIA BLANCO, 25 CM X 25 CM,  IGUAL O CALIDAD SUPERIOR. GARANTÍA 10 AÑOS. </v>
      </c>
      <c r="E420" s="148" t="str">
        <f>+VLOOKUP(A:A,APUS!A:D,4,FALSE)</f>
        <v>M2</v>
      </c>
      <c r="F420" s="171">
        <f>VLOOKUP(A:A,APUS!A:H,8,0)</f>
        <v>12.936129999999999</v>
      </c>
    </row>
    <row r="421" spans="1:6" ht="47.25" customHeight="1" outlineLevel="1" x14ac:dyDescent="0.25">
      <c r="A421" s="165" t="s">
        <v>2185</v>
      </c>
      <c r="B421" s="166">
        <v>18</v>
      </c>
      <c r="C421" s="166">
        <v>0.2</v>
      </c>
      <c r="D421" s="149" t="str">
        <f>+VLOOKUP(A:A,APUS!A:C,3,FALSE)</f>
        <v xml:space="preserve">ENCHAPE CERÁMICO PARED COCINA REF.: MACEDONIA BLANCO, 25 CM X 35 CM, IGUAL O CALIDAD SUPERIOR. GARANTÍA 10 AÑOS. </v>
      </c>
      <c r="E421" s="148" t="str">
        <f>+VLOOKUP(A:A,APUS!A:D,4,FALSE)</f>
        <v>M2</v>
      </c>
      <c r="F421" s="171">
        <f>VLOOKUP(A:A,APUS!A:H,8,0)</f>
        <v>12.936129999999999</v>
      </c>
    </row>
    <row r="422" spans="1:6" ht="47.25" customHeight="1" outlineLevel="1" x14ac:dyDescent="0.25">
      <c r="A422" s="165" t="s">
        <v>1455</v>
      </c>
      <c r="B422" s="166">
        <v>18</v>
      </c>
      <c r="C422" s="166">
        <v>0.3</v>
      </c>
      <c r="D422" s="149" t="str">
        <f>+VLOOKUP(A:A,APUS!A:C,3,FALSE)</f>
        <v>ENCHAPE CERÁMICO PARED COCINA REF.: VERONA (COLOR A ELEGIR BEIGE, AZUL O VERDE) CERÁMICA ITALIA, 25 CM X 35 CM, IGUAL O CALIDAD SUPERIOR. GARANTÍA 10 AÑOS.</v>
      </c>
      <c r="E422" s="148" t="str">
        <f>+VLOOKUP(A:A,APUS!A:D,4,FALSE)</f>
        <v>M2</v>
      </c>
      <c r="F422" s="171">
        <f>VLOOKUP(A:A,APUS!A:H,8,0)</f>
        <v>12.936129999999999</v>
      </c>
    </row>
    <row r="423" spans="1:6" ht="47.25" customHeight="1" outlineLevel="1" x14ac:dyDescent="0.25">
      <c r="A423" s="165" t="s">
        <v>2078</v>
      </c>
      <c r="B423" s="166">
        <v>18</v>
      </c>
      <c r="C423" s="166">
        <v>0.4</v>
      </c>
      <c r="D423" s="149" t="str">
        <f>+VLOOKUP(A:A,APUS!A:C,3,FALSE)</f>
        <v>ENCHAPE CERÁMICO PARED BAÑO REF.: PARED CIRCACIA CORONA, 25 CM X 35 CM, IGUAL O CALIDAD SUPERIOR. GARANTÍA 10 AÑOS.</v>
      </c>
      <c r="E423" s="148" t="str">
        <f>+VLOOKUP(A:A,APUS!A:D,4,FALSE)</f>
        <v>M2</v>
      </c>
      <c r="F423" s="171">
        <f>VLOOKUP(A:A,APUS!A:H,8,0)</f>
        <v>12.936129999999999</v>
      </c>
    </row>
    <row r="424" spans="1:6" ht="47.25" customHeight="1" outlineLevel="1" x14ac:dyDescent="0.25">
      <c r="A424" s="165" t="s">
        <v>2186</v>
      </c>
      <c r="B424" s="166">
        <v>18</v>
      </c>
      <c r="C424" s="166">
        <v>0.5</v>
      </c>
      <c r="D424" s="149" t="str">
        <f>+VLOOKUP(A:A,APUS!A:C,3,FALSE)</f>
        <v>ENCHAPE CERÁMICO PARED BAÑO REF.: PARED EGEO CORONA BLANCO, 25 CM X 35 CM, IGUAL O CALIDAD SUPERIOR. GARANTÍA 10 AÑOS.</v>
      </c>
      <c r="E424" s="148" t="str">
        <f>+VLOOKUP(A:A,APUS!A:D,4,FALSE)</f>
        <v>M2</v>
      </c>
      <c r="F424" s="171">
        <f>VLOOKUP(A:A,APUS!A:H,8,0)</f>
        <v>12.936129999999999</v>
      </c>
    </row>
    <row r="425" spans="1:6" ht="47.25" customHeight="1" outlineLevel="1" x14ac:dyDescent="0.25">
      <c r="A425" s="165" t="s">
        <v>2187</v>
      </c>
      <c r="B425" s="166">
        <v>18</v>
      </c>
      <c r="C425" s="166">
        <v>0.6</v>
      </c>
      <c r="D425" s="149" t="str">
        <f>+VLOOKUP(A:A,APUS!A:C,3,FALSE)</f>
        <v>ENCHAPE CERÁMICO PARED BAÑO REF.: PARED EGEO CORONA BLANCO, 20.5 CM X 30.5 CM, IGUAL O CALIDAD SUPERIOR. GARANTÍA 10 AÑOS.</v>
      </c>
      <c r="E425" s="148" t="str">
        <f>+VLOOKUP(A:A,APUS!A:D,4,FALSE)</f>
        <v>M2</v>
      </c>
      <c r="F425" s="171">
        <f>VLOOKUP(A:A,APUS!A:H,8,0)</f>
        <v>12.936129999999999</v>
      </c>
    </row>
    <row r="426" spans="1:6" ht="47.25" customHeight="1" outlineLevel="1" x14ac:dyDescent="0.25">
      <c r="A426" s="165" t="s">
        <v>2188</v>
      </c>
      <c r="B426" s="166">
        <v>18</v>
      </c>
      <c r="C426" s="166">
        <v>0.7</v>
      </c>
      <c r="D426" s="149" t="str">
        <f>+VLOOKUP(A:A,APUS!A:C,3,FALSE)</f>
        <v>ENCHAPE CERÁMICO PARED BAÑO REF.: PARED ALBANIA CORONA (COLOR A ELEGIR BEIGE O GRIS), 25 CM X 35 CM, IGUAL O CALIDAD SUPERIOR. GARANTÍA 10 AÑOS.</v>
      </c>
      <c r="E426" s="148" t="str">
        <f>+VLOOKUP(A:A,APUS!A:D,4,FALSE)</f>
        <v>M2</v>
      </c>
      <c r="F426" s="171">
        <f>VLOOKUP(A:A,APUS!A:H,8,0)</f>
        <v>12.936129999999999</v>
      </c>
    </row>
    <row r="427" spans="1:6" ht="47.25" customHeight="1" outlineLevel="1" x14ac:dyDescent="0.25">
      <c r="A427" s="165" t="s">
        <v>2189</v>
      </c>
      <c r="B427" s="166">
        <v>18</v>
      </c>
      <c r="C427" s="166">
        <v>0.8</v>
      </c>
      <c r="D427" s="149" t="str">
        <f>+VLOOKUP(A:A,APUS!A:C,3,FALSE)</f>
        <v>ENCHAPE CERÁMICO PISO O PARED, SUPERFICIE EXCLUSIVA (HASTA 0.25 M DE ANCHO)</v>
      </c>
      <c r="E427" s="148" t="str">
        <f>+VLOOKUP(A:A,APUS!A:D,4,FALSE)</f>
        <v>M</v>
      </c>
      <c r="F427" s="171">
        <f>VLOOKUP(A:A,APUS!A:H,8,0)</f>
        <v>1.73393</v>
      </c>
    </row>
    <row r="428" spans="1:6" ht="47.25" customHeight="1" outlineLevel="1" x14ac:dyDescent="0.25">
      <c r="A428" s="165" t="s">
        <v>2190</v>
      </c>
      <c r="B428" s="166">
        <v>18</v>
      </c>
      <c r="C428" s="166">
        <v>0.9</v>
      </c>
      <c r="D428" s="149" t="str">
        <f>+VLOOKUP(A:A,APUS!A:C,3,FALSE)</f>
        <v xml:space="preserve">WIN PROTECTOR MARMOLIZADO, WIN METÁLICO, INOXIDABLE. </v>
      </c>
      <c r="E428" s="148" t="str">
        <f>+VLOOKUP(A:A,APUS!A:D,4,FALSE)</f>
        <v>M</v>
      </c>
      <c r="F428" s="171">
        <f>VLOOKUP(A:A,APUS!A:H,8,0)</f>
        <v>1.4799758046398048</v>
      </c>
    </row>
    <row r="429" spans="1:6" ht="47.25" customHeight="1" outlineLevel="1" x14ac:dyDescent="0.25">
      <c r="A429" s="165" t="s">
        <v>2191</v>
      </c>
      <c r="B429" s="166">
        <v>18</v>
      </c>
      <c r="C429" s="166">
        <v>10</v>
      </c>
      <c r="D429" s="149" t="str">
        <f>+VLOOKUP(A:A,APUS!A:C,3,FALSE)</f>
        <v xml:space="preserve">WIN PLÁSTICO, PROTECTOR MARMOLIZADO, INOXIDABLE. </v>
      </c>
      <c r="E429" s="148" t="str">
        <f>+VLOOKUP(A:A,APUS!A:D,4,FALSE)</f>
        <v>M</v>
      </c>
      <c r="F429" s="171">
        <f>VLOOKUP(A:A,APUS!A:H,8,0)</f>
        <v>1.4799758046398048</v>
      </c>
    </row>
    <row r="430" spans="1:6" ht="47.25" customHeight="1" outlineLevel="1" x14ac:dyDescent="0.25">
      <c r="A430" s="165" t="s">
        <v>2158</v>
      </c>
      <c r="B430" s="166">
        <v>18</v>
      </c>
      <c r="C430" s="166">
        <v>11</v>
      </c>
      <c r="D430" s="149" t="str">
        <f>+VLOOKUP(A:A,APUS!A:C,3,FALSE)</f>
        <v xml:space="preserve">DILATACIÓN EN BRONCE </v>
      </c>
      <c r="E430" s="148" t="str">
        <f>+VLOOKUP(A:A,APUS!A:D,4,FALSE)</f>
        <v>M</v>
      </c>
      <c r="F430" s="171">
        <f>VLOOKUP(A:A,APUS!A:H,8,0)</f>
        <v>1.0833333333333333</v>
      </c>
    </row>
    <row r="431" spans="1:6" ht="47.25" customHeight="1" x14ac:dyDescent="0.25">
      <c r="A431" s="168"/>
      <c r="B431" s="169">
        <v>19</v>
      </c>
      <c r="C431" s="180"/>
      <c r="D431" s="170" t="s">
        <v>2265</v>
      </c>
      <c r="E431" s="157"/>
      <c r="F431" s="446">
        <f>+SUBTOTAL(9,F432:F433)</f>
        <v>3.4747974882260593</v>
      </c>
    </row>
    <row r="432" spans="1:6" ht="47.25" customHeight="1" outlineLevel="1" x14ac:dyDescent="0.25">
      <c r="A432" s="165" t="s">
        <v>1389</v>
      </c>
      <c r="B432" s="166">
        <v>19</v>
      </c>
      <c r="C432" s="166">
        <v>1</v>
      </c>
      <c r="D432" s="149" t="str">
        <f>+VLOOKUP(A:A,APUS!A:C,3,FALSE)</f>
        <v>IMPERMEABILIZACIÓN INTEGRAL MORTERO XYPEX. (CUANDO EL MURO SÓLO SE PUEDE IMPERMEABILIZAR POR UNA CARA)</v>
      </c>
      <c r="E432" s="148" t="str">
        <f>+VLOOKUP(A:A,APUS!A:D,4,FALSE)</f>
        <v>M2</v>
      </c>
      <c r="F432" s="171">
        <f>VLOOKUP(A:A,APUS!A:H,8,0)</f>
        <v>1.7036</v>
      </c>
    </row>
    <row r="433" spans="1:6" ht="47.25" customHeight="1" outlineLevel="1" x14ac:dyDescent="0.25">
      <c r="A433" s="165" t="s">
        <v>1525</v>
      </c>
      <c r="B433" s="166">
        <v>19</v>
      </c>
      <c r="C433" s="166">
        <v>2</v>
      </c>
      <c r="D433" s="149" t="str">
        <f>+VLOOKUP(A:A,APUS!A:C,3,FALSE)</f>
        <v xml:space="preserve">IMPERMEABILIZACIÓN CON MATERIAL BITUMINOSO PARA DIFERENTES ACTIVIDADES </v>
      </c>
      <c r="E433" s="148" t="str">
        <f>+VLOOKUP(A:A,APUS!A:D,4,FALSE)</f>
        <v>M2</v>
      </c>
      <c r="F433" s="171">
        <f>VLOOKUP(A:A,APUS!A:H,8,0)</f>
        <v>1.7711974882260595</v>
      </c>
    </row>
    <row r="434" spans="1:6" ht="47.25" customHeight="1" x14ac:dyDescent="0.25">
      <c r="A434" s="143"/>
      <c r="B434" s="144">
        <v>20</v>
      </c>
      <c r="C434" s="144"/>
      <c r="D434" s="176" t="s">
        <v>9</v>
      </c>
      <c r="E434" s="144"/>
      <c r="F434" s="446">
        <f>+SUBTOTAL(9,F435:F446)</f>
        <v>52.964800851476397</v>
      </c>
    </row>
    <row r="435" spans="1:6" ht="47.25" customHeight="1" outlineLevel="1" x14ac:dyDescent="0.25">
      <c r="A435" s="159" t="s">
        <v>2139</v>
      </c>
      <c r="B435" s="148">
        <v>20</v>
      </c>
      <c r="C435" s="148">
        <v>0.1</v>
      </c>
      <c r="D435" s="149" t="str">
        <f>+VLOOKUP(A:A,APUS!A:C,3,FALSE)</f>
        <v xml:space="preserve"> DECAPADO Y LIMPIEZA DE ESTRUCTURAS DE  MADERA</v>
      </c>
      <c r="E435" s="148" t="str">
        <f>+VLOOKUP(A:A,APUS!A:D,4,FALSE)</f>
        <v>M2</v>
      </c>
      <c r="F435" s="171">
        <f>VLOOKUP(A:A,APUS!A:H,8,0)</f>
        <v>1.5981216931216931</v>
      </c>
    </row>
    <row r="436" spans="1:6" ht="47.25" customHeight="1" outlineLevel="1" x14ac:dyDescent="0.25">
      <c r="A436" s="159" t="s">
        <v>2138</v>
      </c>
      <c r="B436" s="148">
        <v>20</v>
      </c>
      <c r="C436" s="148">
        <v>0.2</v>
      </c>
      <c r="D436" s="149" t="str">
        <f>+VLOOKUP(A:A,APUS!A:C,3,FALSE)</f>
        <v>ARMADURA MADERA Y MALLA</v>
      </c>
      <c r="E436" s="148" t="str">
        <f>+VLOOKUP(A:A,APUS!A:D,4,FALSE)</f>
        <v>M3</v>
      </c>
      <c r="F436" s="171">
        <f>VLOOKUP(A:A,APUS!A:H,8,0)</f>
        <v>4.9104000000000001</v>
      </c>
    </row>
    <row r="437" spans="1:6" ht="47.25" customHeight="1" outlineLevel="1" x14ac:dyDescent="0.25">
      <c r="A437" s="159" t="s">
        <v>2137</v>
      </c>
      <c r="B437" s="148">
        <v>20</v>
      </c>
      <c r="C437" s="148">
        <v>0.3</v>
      </c>
      <c r="D437" s="149" t="str">
        <f>+VLOOKUP(A:A,APUS!A:C,3,FALSE)</f>
        <v>ENTRAMADO MADERA CIELO RASO</v>
      </c>
      <c r="E437" s="148" t="str">
        <f>+VLOOKUP(A:A,APUS!A:D,4,FALSE)</f>
        <v>M2</v>
      </c>
      <c r="F437" s="171">
        <f>VLOOKUP(A:A,APUS!A:H,8,0)</f>
        <v>3.4952000000000005</v>
      </c>
    </row>
    <row r="438" spans="1:6" ht="47.25" customHeight="1" outlineLevel="1" x14ac:dyDescent="0.25">
      <c r="A438" s="159" t="s">
        <v>2136</v>
      </c>
      <c r="B438" s="148">
        <v>20</v>
      </c>
      <c r="C438" s="148">
        <v>0.4</v>
      </c>
      <c r="D438" s="149" t="str">
        <f>+VLOOKUP(A:A,APUS!A:C,3,FALSE)</f>
        <v>INMUNIZACIÓN  ESTRUCTURA MADERA  REF. BRONCO O SIKA O EQUIVALENTE. IGUAL O SUPERIOR CALIDAD.</v>
      </c>
      <c r="E438" s="148" t="str">
        <f>+VLOOKUP(A:A,APUS!A:D,4,FALSE)</f>
        <v>M2</v>
      </c>
      <c r="F438" s="171">
        <f>VLOOKUP(A:A,APUS!A:H,8,0)</f>
        <v>3.7781791583547069</v>
      </c>
    </row>
    <row r="439" spans="1:6" ht="47.25" customHeight="1" outlineLevel="1" x14ac:dyDescent="0.25">
      <c r="A439" s="159" t="s">
        <v>2135</v>
      </c>
      <c r="B439" s="148">
        <v>20</v>
      </c>
      <c r="C439" s="148">
        <v>0.5</v>
      </c>
      <c r="D439" s="149" t="str">
        <f>+VLOOKUP(A:A,APUS!A:C,3,FALSE)</f>
        <v>PUERTA EN MADERA ENTAMBORADA 60 Y 70 CM CON ALTURA ENTRE 180 CM Y 200 CM. TIPO INTERDOORS LÍNEA ESTAMBUL O EQUIVALENTE.  IGUAL O SUPERIOR CALIDAD. INCLUYE MARCO Y ACCESORIOS.</v>
      </c>
      <c r="E439" s="148" t="str">
        <f>+VLOOKUP(A:A,APUS!A:D,4,FALSE)</f>
        <v>UN</v>
      </c>
      <c r="F439" s="171">
        <f>VLOOKUP(A:A,APUS!A:H,8,0)</f>
        <v>4.72</v>
      </c>
    </row>
    <row r="440" spans="1:6" ht="47.25" customHeight="1" outlineLevel="1" x14ac:dyDescent="0.25">
      <c r="A440" s="159" t="s">
        <v>2134</v>
      </c>
      <c r="B440" s="148">
        <v>20</v>
      </c>
      <c r="C440" s="148">
        <v>0.6</v>
      </c>
      <c r="D440" s="149" t="str">
        <f>+VLOOKUP(A:A,APUS!A:C,3,FALSE)</f>
        <v>PUERTA EN MADERA ENTAMBORADA 80 Y 90 CM CON ALTURA ENTRE 180 CM Y 200 CM. TIPO INTERDOORS LÍNEA ESTAMBUL O EQUIVALENTE.  IGUAL O SUPERIOR CALIDAD.  INCLUYE MARCO Y ACCESORIOS.</v>
      </c>
      <c r="E440" s="148" t="str">
        <f>+VLOOKUP(A:A,APUS!A:D,4,FALSE)</f>
        <v>UN</v>
      </c>
      <c r="F440" s="171">
        <f>VLOOKUP(A:A,APUS!A:H,8,0)</f>
        <v>4.72</v>
      </c>
    </row>
    <row r="441" spans="1:6" ht="47.25" customHeight="1" outlineLevel="1" x14ac:dyDescent="0.25">
      <c r="A441" s="159" t="s">
        <v>2133</v>
      </c>
      <c r="B441" s="148">
        <v>20</v>
      </c>
      <c r="C441" s="148">
        <v>0.7</v>
      </c>
      <c r="D441" s="149" t="str">
        <f>+VLOOKUP(A:A,APUS!A:C,3,FALSE)</f>
        <v>COMBO PUERTA EN MADERA ENTAMBORADA DE 80 CM, CON ALTURA ENTRE 180 CM Y 200 CM + MARCO + CERRADURA + BISAGRA LÍNEA BALBOA O EQUIVALENTE DE  IGUAL O SUPERIOR CALIDAD.</v>
      </c>
      <c r="E441" s="148" t="str">
        <f>+VLOOKUP(A:A,APUS!A:D,4,FALSE)</f>
        <v>UN</v>
      </c>
      <c r="F441" s="171">
        <f>VLOOKUP(A:A,APUS!A:H,8,0)</f>
        <v>3</v>
      </c>
    </row>
    <row r="442" spans="1:6" ht="47.25" customHeight="1" outlineLevel="1" x14ac:dyDescent="0.25">
      <c r="A442" s="159" t="s">
        <v>2132</v>
      </c>
      <c r="B442" s="148">
        <v>20</v>
      </c>
      <c r="C442" s="148">
        <v>0.8</v>
      </c>
      <c r="D442" s="149" t="str">
        <f>+VLOOKUP(A:A,APUS!A:C,3,FALSE)</f>
        <v>HOJA PUERTA PIZANO 60 CM - 80 CM CON ALTURA ENTRE 1.80 M Y 2.00 M DE IGUAL CALIDAD O SUPERIOR.</v>
      </c>
      <c r="E442" s="148" t="str">
        <f>+VLOOKUP(A:A,APUS!A:D,4,FALSE)</f>
        <v>UN</v>
      </c>
      <c r="F442" s="171">
        <f>VLOOKUP(A:A,APUS!A:H,8,0)</f>
        <v>2</v>
      </c>
    </row>
    <row r="443" spans="1:6" ht="47.25" customHeight="1" outlineLevel="1" x14ac:dyDescent="0.25">
      <c r="A443" s="159" t="s">
        <v>2131</v>
      </c>
      <c r="B443" s="148">
        <v>20</v>
      </c>
      <c r="C443" s="148">
        <v>0.9</v>
      </c>
      <c r="D443" s="149" t="str">
        <f>+VLOOKUP(A:A,APUS!A:C,3,FALSE)</f>
        <v>MARCOS PARA PUERTAS DE 10 CM X 3 CM, CON ALTURA HASTA 210 CM CABEZAL 60 CM - 70 CM - 80 CM - 90 CM (CEDRO)</v>
      </c>
      <c r="E443" s="148" t="str">
        <f>+VLOOKUP(A:A,APUS!A:D,4,FALSE)</f>
        <v>UN</v>
      </c>
      <c r="F443" s="171">
        <f>VLOOKUP(A:A,APUS!A:H,8,0)</f>
        <v>2.2000000000000002</v>
      </c>
    </row>
    <row r="444" spans="1:6" ht="47.25" customHeight="1" outlineLevel="1" x14ac:dyDescent="0.25">
      <c r="A444" s="159" t="s">
        <v>1457</v>
      </c>
      <c r="B444" s="148">
        <v>20</v>
      </c>
      <c r="C444" s="148">
        <v>10</v>
      </c>
      <c r="D444" s="149" t="str">
        <f>+VLOOKUP(A:A,APUS!A:C,3,FALSE)</f>
        <v xml:space="preserve">PASAMANOS EN MADERA 7 CM X 3 CM </v>
      </c>
      <c r="E444" s="148" t="str">
        <f>+VLOOKUP(A:A,APUS!A:D,4,FALSE)</f>
        <v>M</v>
      </c>
      <c r="F444" s="171">
        <f>VLOOKUP(A:A,APUS!A:H,8,0)</f>
        <v>4.0374999999999996</v>
      </c>
    </row>
    <row r="445" spans="1:6" ht="47.25" customHeight="1" outlineLevel="1" x14ac:dyDescent="0.25">
      <c r="A445" s="159" t="s">
        <v>2130</v>
      </c>
      <c r="B445" s="148">
        <v>20</v>
      </c>
      <c r="C445" s="148">
        <v>11</v>
      </c>
      <c r="D445" s="149" t="str">
        <f>+VLOOKUP(A:A,APUS!A:C,3,FALSE)</f>
        <v>CHAZOS PARA CARPINTERÍA MADERA DE 8x8x8 CM</v>
      </c>
      <c r="E445" s="148" t="str">
        <f>+VLOOKUP(A:A,APUS!A:D,4,FALSE)</f>
        <v>UN</v>
      </c>
      <c r="F445" s="171">
        <f>VLOOKUP(A:A,APUS!A:H,8,0)</f>
        <v>1.1454</v>
      </c>
    </row>
    <row r="446" spans="1:6" ht="47.25" customHeight="1" outlineLevel="1" x14ac:dyDescent="0.25">
      <c r="A446" s="159" t="s">
        <v>1733</v>
      </c>
      <c r="B446" s="148">
        <v>20</v>
      </c>
      <c r="C446" s="148">
        <v>12</v>
      </c>
      <c r="D446" s="149" t="str">
        <f>+VLOOKUP(A:A,APUS!A:C,3,FALSE)</f>
        <v>PUERTA EN AGLOMERADO ANTIHUMEDAD PARA  MUEBLE BAJO DE COCINA  ANCHO 40 CM CON ACABADO EN LAMINA MELANINA</v>
      </c>
      <c r="E446" s="148" t="str">
        <f>+VLOOKUP(A:A,APUS!A:D,4,FALSE)</f>
        <v>UN</v>
      </c>
      <c r="F446" s="171">
        <f>VLOOKUP(A:A,APUS!A:H,8,0)</f>
        <v>17.36</v>
      </c>
    </row>
    <row r="447" spans="1:6" ht="47.25" customHeight="1" x14ac:dyDescent="0.25">
      <c r="A447" s="143"/>
      <c r="B447" s="144">
        <v>21</v>
      </c>
      <c r="C447" s="144"/>
      <c r="D447" s="176" t="s">
        <v>10</v>
      </c>
      <c r="E447" s="144"/>
      <c r="F447" s="446">
        <f>+SUBTOTAL(9,F448:F465)</f>
        <v>139.8382409027453</v>
      </c>
    </row>
    <row r="448" spans="1:6" ht="47.25" customHeight="1" outlineLevel="1" x14ac:dyDescent="0.25">
      <c r="A448" s="159" t="s">
        <v>2122</v>
      </c>
      <c r="B448" s="148">
        <v>21</v>
      </c>
      <c r="C448" s="148">
        <v>0.1</v>
      </c>
      <c r="D448" s="149" t="str">
        <f>+VLOOKUP(A:A,APUS!A:C,3,FALSE)</f>
        <v>MARCOS TAPAS CAJA INSPECCIÓN (CUMPLIMIENTO NORMAS TÉCNICAS ICONTEC QUE SERÁN EXPEDIDAS POR ENTIDADES AUTORIZADAS POR: ORGANISMO NACIONAL DE ACREDITACIÓN DE COLOMBIA - ONAC)</v>
      </c>
      <c r="E448" s="148" t="str">
        <f>+VLOOKUP(A:A,APUS!A:D,4,FALSE)</f>
        <v>UN</v>
      </c>
      <c r="F448" s="171">
        <f>VLOOKUP(A:A,APUS!A:H,8,0)</f>
        <v>21.411163838054502</v>
      </c>
    </row>
    <row r="449" spans="1:6" ht="47.25" customHeight="1" outlineLevel="1" x14ac:dyDescent="0.25">
      <c r="A449" s="159" t="s">
        <v>2121</v>
      </c>
      <c r="B449" s="148">
        <v>21</v>
      </c>
      <c r="C449" s="148">
        <v>0.2</v>
      </c>
      <c r="D449" s="149" t="str">
        <f>+VLOOKUP(A:A,APUS!A:C,3,FALSE)</f>
        <v>MARCO PUERTA LÁMINA  0.60 M</v>
      </c>
      <c r="E449" s="148" t="str">
        <f>+VLOOKUP(A:A,APUS!A:D,4,FALSE)</f>
        <v>UN</v>
      </c>
      <c r="F449" s="171">
        <f>VLOOKUP(A:A,APUS!A:H,8,0)</f>
        <v>7.3568499999999997</v>
      </c>
    </row>
    <row r="450" spans="1:6" ht="47.25" customHeight="1" outlineLevel="1" x14ac:dyDescent="0.25">
      <c r="A450" s="159" t="s">
        <v>2120</v>
      </c>
      <c r="B450" s="148">
        <v>21</v>
      </c>
      <c r="C450" s="148">
        <v>0.3</v>
      </c>
      <c r="D450" s="149" t="str">
        <f>+VLOOKUP(A:A,APUS!A:C,3,FALSE)</f>
        <v>MARCO PUERTA LÁMINA  0.70 M</v>
      </c>
      <c r="E450" s="148" t="str">
        <f>+VLOOKUP(A:A,APUS!A:D,4,FALSE)</f>
        <v>UN</v>
      </c>
      <c r="F450" s="171">
        <f>VLOOKUP(A:A,APUS!A:H,8,0)</f>
        <v>7.3235999999999999</v>
      </c>
    </row>
    <row r="451" spans="1:6" ht="47.25" customHeight="1" outlineLevel="1" x14ac:dyDescent="0.25">
      <c r="A451" s="159" t="s">
        <v>2119</v>
      </c>
      <c r="B451" s="148">
        <v>21</v>
      </c>
      <c r="C451" s="148">
        <v>0.4</v>
      </c>
      <c r="D451" s="149" t="str">
        <f>+VLOOKUP(A:A,APUS!A:C,3,FALSE)</f>
        <v>MARCO PUERTA LÁMINA  0.80 M</v>
      </c>
      <c r="E451" s="148" t="str">
        <f>+VLOOKUP(A:A,APUS!A:D,4,FALSE)</f>
        <v>UN</v>
      </c>
      <c r="F451" s="171">
        <f>VLOOKUP(A:A,APUS!A:H,8,0)</f>
        <v>7.3735999999999997</v>
      </c>
    </row>
    <row r="452" spans="1:6" ht="47.25" customHeight="1" outlineLevel="1" x14ac:dyDescent="0.25">
      <c r="A452" s="159" t="s">
        <v>2118</v>
      </c>
      <c r="B452" s="148">
        <v>21</v>
      </c>
      <c r="C452" s="148">
        <v>0.5</v>
      </c>
      <c r="D452" s="149" t="str">
        <f>+VLOOKUP(A:A,APUS!A:C,3,FALSE)</f>
        <v>MARCO PUERTA LÁMINA  1.00 M</v>
      </c>
      <c r="E452" s="148" t="str">
        <f>+VLOOKUP(A:A,APUS!A:D,4,FALSE)</f>
        <v>UN</v>
      </c>
      <c r="F452" s="171">
        <f>VLOOKUP(A:A,APUS!A:H,8,0)</f>
        <v>7.4236000000000004</v>
      </c>
    </row>
    <row r="453" spans="1:6" ht="47.25" customHeight="1" outlineLevel="1" x14ac:dyDescent="0.25">
      <c r="A453" s="159" t="s">
        <v>2117</v>
      </c>
      <c r="B453" s="148">
        <v>21</v>
      </c>
      <c r="C453" s="148">
        <v>0.6</v>
      </c>
      <c r="D453" s="149" t="str">
        <f>+VLOOKUP(A:A,APUS!A:C,3,FALSE)</f>
        <v>SUMINISTRO E INSTALACIÓN BARRA DE SEGURIDAD LATERAL PARA BAÑO O DUCHA 24" X 24" EN ACERO INOXIDABLE 304, CALIBRE 18”, CON DIAMETRO DE 1 1/4", INCLUYE ACCESORIOS PARA SU CORRECTA INSTALACIÓN (MOVILIDAD REDUCIDA)</v>
      </c>
      <c r="E453" s="148" t="str">
        <f>+VLOOKUP(A:A,APUS!A:D,4,FALSE)</f>
        <v>UN</v>
      </c>
      <c r="F453" s="171">
        <f>VLOOKUP(A:A,APUS!A:H,8,0)</f>
        <v>3</v>
      </c>
    </row>
    <row r="454" spans="1:6" ht="47.25" customHeight="1" outlineLevel="1" x14ac:dyDescent="0.25">
      <c r="A454" s="159" t="s">
        <v>1459</v>
      </c>
      <c r="B454" s="148">
        <v>21</v>
      </c>
      <c r="C454" s="148">
        <v>0.7</v>
      </c>
      <c r="D454" s="149" t="str">
        <f>+VLOOKUP(A:A,APUS!A:C,3,FALSE)</f>
        <v>BARANDA METÁLICA SENCILLA PARA ESCALERA CON PASAMANOS EN TUBERÍA DE AGUAS NEGRAS DIÁMETRO 2"</v>
      </c>
      <c r="E454" s="148" t="str">
        <f>+VLOOKUP(A:A,APUS!A:D,4,FALSE)</f>
        <v>M</v>
      </c>
      <c r="F454" s="171">
        <f>VLOOKUP(A:A,APUS!A:H,8,0)</f>
        <v>17.58666666666667</v>
      </c>
    </row>
    <row r="455" spans="1:6" ht="47.25" customHeight="1" outlineLevel="1" x14ac:dyDescent="0.25">
      <c r="A455" s="159" t="s">
        <v>2116</v>
      </c>
      <c r="B455" s="148">
        <v>21</v>
      </c>
      <c r="C455" s="148">
        <v>0.8</v>
      </c>
      <c r="D455" s="149" t="str">
        <f>+VLOOKUP(A:A,APUS!A:C,3,FALSE)</f>
        <v>VENTANA FIJA EN LÁMINA CALIBRE 18. INCLUYE PISA-VIDRIOS, ALFAJÍA RESPECTIVA EN ACERO (SI APLICA), ANGULO DE 1"X1/8". INCLUYE SOLDADURAS, PERNOS DE ANCLAJES Y COMPLEMENTARIOS, SUMINISTRO, FABRICACIÓN, MONTAJE, ANTICORROSIVO APLICADO EN DOS (2) CAPAS. NO INCLUYE VIDRIO.</v>
      </c>
      <c r="E455" s="148" t="str">
        <f>+VLOOKUP(A:A,APUS!A:D,4,FALSE)</f>
        <v>M2</v>
      </c>
      <c r="F455" s="171">
        <f>VLOOKUP(A:A,APUS!A:H,8,0)</f>
        <v>7.9832000000000001</v>
      </c>
    </row>
    <row r="456" spans="1:6" ht="47.25" customHeight="1" outlineLevel="1" x14ac:dyDescent="0.25">
      <c r="A456" s="159" t="s">
        <v>2115</v>
      </c>
      <c r="B456" s="148">
        <v>21</v>
      </c>
      <c r="C456" s="148">
        <v>0.9</v>
      </c>
      <c r="D456" s="149" t="str">
        <f>+VLOOKUP(A:A,APUS!A:C,3,FALSE)</f>
        <v>REMATES BOCEL ALUMINIO</v>
      </c>
      <c r="E456" s="148" t="str">
        <f>+VLOOKUP(A:A,APUS!A:D,4,FALSE)</f>
        <v>M</v>
      </c>
      <c r="F456" s="171">
        <f>VLOOKUP(A:A,APUS!A:H,8,0)</f>
        <v>1.7650000000000001</v>
      </c>
    </row>
    <row r="457" spans="1:6" ht="47.25" customHeight="1" outlineLevel="1" x14ac:dyDescent="0.25">
      <c r="A457" s="159" t="s">
        <v>2114</v>
      </c>
      <c r="B457" s="148">
        <v>21</v>
      </c>
      <c r="C457" s="148">
        <v>10</v>
      </c>
      <c r="D457" s="149" t="str">
        <f>+VLOOKUP(A:A,APUS!A:C,3,FALSE)</f>
        <v>PUERTAS VENTANAS LÁMINA EN CORREDERA- NO INCLUYE VIDRIO NI CERRADURA.</v>
      </c>
      <c r="E457" s="148" t="str">
        <f>+VLOOKUP(A:A,APUS!A:D,4,FALSE)</f>
        <v>M2</v>
      </c>
      <c r="F457" s="171">
        <f>VLOOKUP(A:A,APUS!A:H,8,0)</f>
        <v>8.3499437313574596</v>
      </c>
    </row>
    <row r="458" spans="1:6" ht="47.25" customHeight="1" outlineLevel="1" x14ac:dyDescent="0.25">
      <c r="A458" s="159" t="s">
        <v>2113</v>
      </c>
      <c r="B458" s="148">
        <v>21</v>
      </c>
      <c r="C458" s="148">
        <v>11</v>
      </c>
      <c r="D458" s="149" t="str">
        <f>+VLOOKUP(A:A,APUS!A:C,3,FALSE)</f>
        <v>PUERTA EN LÁMINA COLD ROLLED CAL.16 DE 0.60 Y 0.70 M ANCHO</v>
      </c>
      <c r="E458" s="148" t="str">
        <f>+VLOOKUP(A:A,APUS!A:D,4,FALSE)</f>
        <v>UN</v>
      </c>
      <c r="F458" s="171">
        <f>VLOOKUP(A:A,APUS!A:H,8,0)</f>
        <v>5.0915999999999997</v>
      </c>
    </row>
    <row r="459" spans="1:6" ht="47.25" customHeight="1" outlineLevel="1" x14ac:dyDescent="0.25">
      <c r="A459" s="159" t="s">
        <v>2125</v>
      </c>
      <c r="B459" s="148">
        <v>21</v>
      </c>
      <c r="C459" s="148">
        <v>12</v>
      </c>
      <c r="D459" s="149" t="str">
        <f>+VLOOKUP(A:A,APUS!A:C,3,FALSE)</f>
        <v>PUERTA EN LÁMINA COLD ROLLED CAL.16 DE 0.80 Y 1.00 M ANCHO</v>
      </c>
      <c r="E459" s="148" t="str">
        <f>+VLOOKUP(A:A,APUS!A:D,4,FALSE)</f>
        <v>UN</v>
      </c>
      <c r="F459" s="171">
        <f>VLOOKUP(A:A,APUS!A:H,8,0)</f>
        <v>6.9357999999999995</v>
      </c>
    </row>
    <row r="460" spans="1:6" ht="47.25" customHeight="1" outlineLevel="1" x14ac:dyDescent="0.25">
      <c r="A460" s="159" t="s">
        <v>2126</v>
      </c>
      <c r="B460" s="148">
        <v>21</v>
      </c>
      <c r="C460" s="148">
        <v>13</v>
      </c>
      <c r="D460" s="149" t="str">
        <f>+VLOOKUP(A:A,APUS!A:C,3,FALSE)</f>
        <v xml:space="preserve">REJA TIPO BANCO EN BARRA CUADRADA DE 9 MM. (INCLUYE ANTICORROSIVO) </v>
      </c>
      <c r="E460" s="148" t="str">
        <f>+VLOOKUP(A:A,APUS!A:D,4,FALSE)</f>
        <v>M2</v>
      </c>
      <c r="F460" s="171">
        <f>VLOOKUP(A:A,APUS!A:H,8,0)</f>
        <v>3.7306666666666661</v>
      </c>
    </row>
    <row r="461" spans="1:6" ht="47.25" customHeight="1" outlineLevel="1" x14ac:dyDescent="0.25">
      <c r="A461" s="159" t="s">
        <v>2127</v>
      </c>
      <c r="B461" s="148">
        <v>21</v>
      </c>
      <c r="C461" s="148">
        <v>14</v>
      </c>
      <c r="D461" s="149" t="str">
        <f>+VLOOKUP(A:A,APUS!A:C,3,FALSE)</f>
        <v>REJAS LÁMINA</v>
      </c>
      <c r="E461" s="148" t="str">
        <f>+VLOOKUP(A:A,APUS!A:D,4,FALSE)</f>
        <v>M2</v>
      </c>
      <c r="F461" s="171">
        <f>VLOOKUP(A:A,APUS!A:H,8,0)</f>
        <v>4.0578500000000002</v>
      </c>
    </row>
    <row r="462" spans="1:6" ht="47.25" customHeight="1" outlineLevel="1" x14ac:dyDescent="0.25">
      <c r="A462" s="159" t="s">
        <v>2128</v>
      </c>
      <c r="B462" s="148">
        <v>21</v>
      </c>
      <c r="C462" s="148">
        <v>15</v>
      </c>
      <c r="D462" s="149" t="str">
        <f>+VLOOKUP(A:A,APUS!A:C,3,FALSE)</f>
        <v>VENTANA CORREDIZA EN ALUMINIO 0.6X0.4 VIDRIO 3MM</v>
      </c>
      <c r="E462" s="148" t="str">
        <f>+VLOOKUP(A:A,APUS!A:D,4,FALSE)</f>
        <v>UN</v>
      </c>
      <c r="F462" s="171">
        <f>VLOOKUP(A:A,APUS!A:H,8,0)</f>
        <v>2</v>
      </c>
    </row>
    <row r="463" spans="1:6" ht="47.25" customHeight="1" outlineLevel="1" x14ac:dyDescent="0.25">
      <c r="A463" s="159" t="s">
        <v>2129</v>
      </c>
      <c r="B463" s="148">
        <v>21</v>
      </c>
      <c r="C463" s="148">
        <v>16</v>
      </c>
      <c r="D463" s="149" t="str">
        <f>+VLOOKUP(A:A,APUS!A:C,3,FALSE)</f>
        <v>VENTANA CORREDIZA EN ALUMINIO 1.2 X 1.2 VIDRIO 3 MM</v>
      </c>
      <c r="E463" s="148" t="str">
        <f>+VLOOKUP(A:A,APUS!A:D,4,FALSE)</f>
        <v>UN</v>
      </c>
      <c r="F463" s="171">
        <f>VLOOKUP(A:A,APUS!A:H,8,0)</f>
        <v>14.120000000000001</v>
      </c>
    </row>
    <row r="464" spans="1:6" ht="47.25" customHeight="1" outlineLevel="1" x14ac:dyDescent="0.25">
      <c r="A464" s="159" t="s">
        <v>1458</v>
      </c>
      <c r="B464" s="148">
        <v>21</v>
      </c>
      <c r="C464" s="148">
        <v>17</v>
      </c>
      <c r="D464" s="149" t="str">
        <f>+VLOOKUP(A:A,APUS!A:C,3,FALSE)</f>
        <v>VENTANA CORREDIZA EN LÁMINA CALIBRE 18</v>
      </c>
      <c r="E464" s="148" t="str">
        <f>+VLOOKUP(A:A,APUS!A:D,4,FALSE)</f>
        <v>M2</v>
      </c>
      <c r="F464" s="171">
        <f>VLOOKUP(A:A,APUS!A:H,8,0)</f>
        <v>10.328700000000001</v>
      </c>
    </row>
    <row r="465" spans="1:6" ht="47.25" customHeight="1" outlineLevel="1" x14ac:dyDescent="0.25">
      <c r="A465" s="159" t="s">
        <v>2112</v>
      </c>
      <c r="B465" s="148">
        <v>21</v>
      </c>
      <c r="C465" s="148">
        <v>18</v>
      </c>
      <c r="D465" s="149" t="str">
        <f>+VLOOKUP(A:A,APUS!A:C,3,FALSE)</f>
        <v>TUBO CORTINA DUCHA</v>
      </c>
      <c r="E465" s="148" t="str">
        <f>+VLOOKUP(A:A,APUS!A:D,4,FALSE)</f>
        <v>UN</v>
      </c>
      <c r="F465" s="171">
        <f>VLOOKUP(A:A,APUS!A:H,8,0)</f>
        <v>4</v>
      </c>
    </row>
    <row r="466" spans="1:6" ht="47.25" customHeight="1" x14ac:dyDescent="0.25">
      <c r="A466" s="143"/>
      <c r="B466" s="144">
        <v>22</v>
      </c>
      <c r="C466" s="144"/>
      <c r="D466" s="176" t="s">
        <v>11</v>
      </c>
      <c r="E466" s="144"/>
      <c r="F466" s="446">
        <f>+SUBTOTAL(9,F467:F470)</f>
        <v>80.026699999999991</v>
      </c>
    </row>
    <row r="467" spans="1:6" ht="47.25" customHeight="1" outlineLevel="1" x14ac:dyDescent="0.25">
      <c r="A467" s="159" t="s">
        <v>2111</v>
      </c>
      <c r="B467" s="181">
        <v>22</v>
      </c>
      <c r="C467" s="181">
        <v>1</v>
      </c>
      <c r="D467" s="149" t="str">
        <f>+VLOOKUP(A:A,APUS!A:C,3,FALSE)</f>
        <v>ESPEJOS CRISTAL 4 MM SIN BISELAR. TAMAÑO 40 X 60 CM</v>
      </c>
      <c r="E467" s="148" t="str">
        <f>+VLOOKUP(A:A,APUS!A:D,4,FALSE)</f>
        <v>UN</v>
      </c>
      <c r="F467" s="171">
        <f>VLOOKUP(A:A,APUS!A:H,8,0)</f>
        <v>2.5499999999999998</v>
      </c>
    </row>
    <row r="468" spans="1:6" ht="47.25" customHeight="1" outlineLevel="1" x14ac:dyDescent="0.25">
      <c r="A468" s="159" t="s">
        <v>2110</v>
      </c>
      <c r="B468" s="181">
        <v>22</v>
      </c>
      <c r="C468" s="181">
        <v>2</v>
      </c>
      <c r="D468" s="149" t="str">
        <f>+VLOOKUP(A:A,APUS!A:C,3,FALSE)</f>
        <v xml:space="preserve">VIDRIO INCOLORO DE 4 MM (PUERTAS, VENTANAS) </v>
      </c>
      <c r="E468" s="148" t="str">
        <f>+VLOOKUP(A:A,APUS!A:D,4,FALSE)</f>
        <v>M2</v>
      </c>
      <c r="F468" s="171">
        <f>VLOOKUP(A:A,APUS!A:H,8,0)</f>
        <v>3.5090000000000003</v>
      </c>
    </row>
    <row r="469" spans="1:6" ht="47.25" customHeight="1" outlineLevel="1" x14ac:dyDescent="0.25">
      <c r="A469" s="159" t="s">
        <v>2109</v>
      </c>
      <c r="B469" s="181">
        <v>22</v>
      </c>
      <c r="C469" s="181">
        <v>3</v>
      </c>
      <c r="D469" s="149" t="str">
        <f>+VLOOKUP(A:A,APUS!A:C,3,FALSE)</f>
        <v>BLOQUE VIDRIO INCOLORO</v>
      </c>
      <c r="E469" s="148" t="str">
        <f>+VLOOKUP(A:A,APUS!A:D,4,FALSE)</f>
        <v>M2</v>
      </c>
      <c r="F469" s="171">
        <f>VLOOKUP(A:A,APUS!A:H,8,0)</f>
        <v>71.119</v>
      </c>
    </row>
    <row r="470" spans="1:6" ht="47.25" customHeight="1" outlineLevel="1" x14ac:dyDescent="0.25">
      <c r="A470" s="159" t="s">
        <v>2108</v>
      </c>
      <c r="B470" s="181">
        <v>22</v>
      </c>
      <c r="C470" s="181">
        <v>4</v>
      </c>
      <c r="D470" s="149" t="str">
        <f>+VLOOKUP(A:A,APUS!A:C,3,FALSE)</f>
        <v>VIDRIO LAMINADO 3+3MM INCOLORO</v>
      </c>
      <c r="E470" s="148" t="str">
        <f>+VLOOKUP(A:A,APUS!A:D,4,FALSE)</f>
        <v>M2</v>
      </c>
      <c r="F470" s="171">
        <f>VLOOKUP(A:A,APUS!A:H,8,0)</f>
        <v>2.8487</v>
      </c>
    </row>
    <row r="471" spans="1:6" ht="47.25" customHeight="1" x14ac:dyDescent="0.25">
      <c r="A471" s="143"/>
      <c r="B471" s="144">
        <v>23</v>
      </c>
      <c r="C471" s="144"/>
      <c r="D471" s="176" t="s">
        <v>12</v>
      </c>
      <c r="E471" s="144"/>
      <c r="F471" s="446">
        <f>+SUBTOTAL(9,F472:F480)</f>
        <v>63.05423902148015</v>
      </c>
    </row>
    <row r="472" spans="1:6" ht="47.25" customHeight="1" outlineLevel="1" x14ac:dyDescent="0.25">
      <c r="A472" s="159" t="s">
        <v>2106</v>
      </c>
      <c r="B472" s="181">
        <v>23</v>
      </c>
      <c r="C472" s="181">
        <v>1</v>
      </c>
      <c r="D472" s="149" t="str">
        <f>+VLOOKUP(A:A,APUS!A:C,3,FALSE)</f>
        <v>SANITARIO ACUAPLUS ULTRA BLANCO CORONA, IGUAL O CALIDAD SUPERIOR. CAPACIDAD 4,8 LITROS POR DESCARGA.  ALTO 59.8 CM X ANCHO 36.5 CM. (INCLUYE VÁLVULA, MANGUERA).</v>
      </c>
      <c r="E472" s="148" t="str">
        <f>+VLOOKUP(A:A,APUS!A:D,4,FALSE)</f>
        <v>UN</v>
      </c>
      <c r="F472" s="171">
        <f>VLOOKUP(A:A,APUS!A:H,8,0)</f>
        <v>8.0299572843710205</v>
      </c>
    </row>
    <row r="473" spans="1:6" ht="47.25" customHeight="1" outlineLevel="1" x14ac:dyDescent="0.25">
      <c r="A473" s="159" t="s">
        <v>2105</v>
      </c>
      <c r="B473" s="181">
        <v>23</v>
      </c>
      <c r="C473" s="181">
        <v>2</v>
      </c>
      <c r="D473" s="149" t="str">
        <f>+VLOOKUP(A:A,APUS!A:C,3,FALSE)</f>
        <v>LAVAMANOS CON PEDESTAL ACUACER COLOR BLANCO CORONA, EQUIVALENTE O CALIDAD SUPERIOR. (INCLUYE GRIFERÍA, SIFÓN, DESAGÜE, ACOPLE).</v>
      </c>
      <c r="E473" s="148" t="str">
        <f>+VLOOKUP(A:A,APUS!A:D,4,FALSE)</f>
        <v>UN</v>
      </c>
      <c r="F473" s="171">
        <f>VLOOKUP(A:A,APUS!A:H,8,0)</f>
        <v>6.1000000000000005</v>
      </c>
    </row>
    <row r="474" spans="1:6" ht="47.25" customHeight="1" outlineLevel="1" x14ac:dyDescent="0.25">
      <c r="A474" s="159" t="s">
        <v>2088</v>
      </c>
      <c r="B474" s="181">
        <v>23</v>
      </c>
      <c r="C474" s="181">
        <v>3</v>
      </c>
      <c r="D474" s="149" t="str">
        <f>+VLOOKUP(A:A,APUS!A:C,3,FALSE)</f>
        <v>LAVAMANOS COLGAR ACUACER BLANCO CORONA, CON ORIFICIOS PARA GRIFERÍA. MEDIDAS  47 X 37 CM. (INCLUYE GRIFERÍA, SIFÓN, DESAGÜE, ACOPLE).</v>
      </c>
      <c r="E474" s="148" t="str">
        <f>+VLOOKUP(A:A,APUS!A:D,4,FALSE)</f>
        <v>UN</v>
      </c>
      <c r="F474" s="171">
        <f>VLOOKUP(A:A,APUS!A:H,8,0)</f>
        <v>7.24</v>
      </c>
    </row>
    <row r="475" spans="1:6" ht="47.25" customHeight="1" outlineLevel="1" x14ac:dyDescent="0.25">
      <c r="A475" s="159" t="s">
        <v>2104</v>
      </c>
      <c r="B475" s="181">
        <v>23</v>
      </c>
      <c r="C475" s="181">
        <v>4</v>
      </c>
      <c r="D475" s="149" t="str">
        <f>+VLOOKUP(A:A,APUS!A:C,3,FALSE)</f>
        <v>COMBO ACUAPLUS ULTRA SANITARIO + LAVAMANOS SIN PEDESTAL + GRIFERÍA + ACCESORIOS BLANCO CORONA O SIMILAR. (INCLUYE: VÁLVULA, DESAGÜE, SIFÓN, ACOPLE)</v>
      </c>
      <c r="E475" s="148" t="str">
        <f>+VLOOKUP(A:A,APUS!A:D,4,FALSE)</f>
        <v>UN</v>
      </c>
      <c r="F475" s="171">
        <f>VLOOKUP(A:A,APUS!A:H,8,0)</f>
        <v>13.402000000000001</v>
      </c>
    </row>
    <row r="476" spans="1:6" ht="47.25" customHeight="1" outlineLevel="1" x14ac:dyDescent="0.25">
      <c r="A476" s="159" t="s">
        <v>2103</v>
      </c>
      <c r="B476" s="181">
        <v>23</v>
      </c>
      <c r="C476" s="181">
        <v>5</v>
      </c>
      <c r="D476" s="149" t="str">
        <f>+VLOOKUP(A:A,APUS!A:C,3,FALSE)</f>
        <v>DUCHA 8 PULGADAS ARTESA SSB ARTESA GRIVAL IGUAL O CALIDAD SUPERIOR. GRIFERÍA DOBLE (MEZCLADOR).</v>
      </c>
      <c r="E476" s="148" t="str">
        <f>+VLOOKUP(A:A,APUS!A:D,4,FALSE)</f>
        <v>UN</v>
      </c>
      <c r="F476" s="171">
        <f>VLOOKUP(A:A,APUS!A:H,8,0)</f>
        <v>1.7236</v>
      </c>
    </row>
    <row r="477" spans="1:6" ht="47.25" customHeight="1" outlineLevel="1" x14ac:dyDescent="0.25">
      <c r="A477" s="159" t="s">
        <v>2102</v>
      </c>
      <c r="B477" s="181">
        <v>23</v>
      </c>
      <c r="C477" s="181">
        <v>6</v>
      </c>
      <c r="D477" s="149" t="str">
        <f>+VLOOKUP(A:A,APUS!A:C,3,FALSE)</f>
        <v>DUCHA ELÉCTRICA 110 V SUPER POWER 3T GRIVAL IGUAL O CALIDAD SUPERIOR.</v>
      </c>
      <c r="E477" s="148" t="str">
        <f>+VLOOKUP(A:A,APUS!A:D,4,FALSE)</f>
        <v>UN</v>
      </c>
      <c r="F477" s="171">
        <f>VLOOKUP(A:A,APUS!A:H,8,0)</f>
        <v>9.013015070442469</v>
      </c>
    </row>
    <row r="478" spans="1:6" ht="47.25" customHeight="1" outlineLevel="1" x14ac:dyDescent="0.25">
      <c r="A478" s="159" t="s">
        <v>2101</v>
      </c>
      <c r="B478" s="181">
        <v>23</v>
      </c>
      <c r="C478" s="186">
        <v>7</v>
      </c>
      <c r="D478" s="149" t="str">
        <f>+VLOOKUP(A:A,APUS!A:C,3,FALSE)</f>
        <v>GRIFO (REGISTRO) DUCHA HELVETIA GRICOL IGUAL O CALIDAD SUPERIOR</v>
      </c>
      <c r="E478" s="148" t="str">
        <f>+VLOOKUP(A:A,APUS!A:D,4,FALSE)</f>
        <v>UN</v>
      </c>
      <c r="F478" s="171">
        <f>VLOOKUP(A:A,APUS!A:H,8,0)</f>
        <v>3.1316666666666664</v>
      </c>
    </row>
    <row r="479" spans="1:6" ht="47.25" customHeight="1" outlineLevel="1" x14ac:dyDescent="0.25">
      <c r="A479" s="159" t="s">
        <v>2100</v>
      </c>
      <c r="B479" s="181">
        <v>23</v>
      </c>
      <c r="C479" s="186">
        <v>8</v>
      </c>
      <c r="D479" s="149" t="str">
        <f>+VLOOKUP(A:A,APUS!A:C,3,FALSE)</f>
        <v xml:space="preserve">MONTAJE DE APARATOS- LAVAMANOS - SANITARIOS -  LAVAPLATOS - LAVADEROS (NUEVOS O USADOS)
</v>
      </c>
      <c r="E479" s="148" t="str">
        <f>+VLOOKUP(A:A,APUS!A:D,4,FALSE)</f>
        <v>UN</v>
      </c>
      <c r="F479" s="171">
        <f>VLOOKUP(A:A,APUS!A:H,8,0)</f>
        <v>2.1139999999999999</v>
      </c>
    </row>
    <row r="480" spans="1:6" ht="47.25" customHeight="1" outlineLevel="1" x14ac:dyDescent="0.25">
      <c r="A480" s="159" t="s">
        <v>2099</v>
      </c>
      <c r="B480" s="181">
        <v>23</v>
      </c>
      <c r="C480" s="186">
        <v>9</v>
      </c>
      <c r="D480" s="149" t="str">
        <f>+VLOOKUP(A:A,APUS!A:C,3,FALSE)</f>
        <v>DIVISION EN ALUMINIO Y ACRILICO PARA BAÑOS</v>
      </c>
      <c r="E480" s="148" t="str">
        <f>+VLOOKUP(A:A,APUS!A:D,4,FALSE)</f>
        <v>M2</v>
      </c>
      <c r="F480" s="171">
        <f>VLOOKUP(A:A,APUS!A:H,8,0)</f>
        <v>12.299999999999999</v>
      </c>
    </row>
    <row r="481" spans="1:6" ht="47.25" customHeight="1" x14ac:dyDescent="0.25">
      <c r="A481" s="143"/>
      <c r="B481" s="144">
        <v>24</v>
      </c>
      <c r="C481" s="144"/>
      <c r="D481" s="176" t="s">
        <v>1014</v>
      </c>
      <c r="E481" s="144"/>
      <c r="F481" s="446">
        <f>+SUBTOTAL(9,F482:F491)</f>
        <v>43.184600000000003</v>
      </c>
    </row>
    <row r="482" spans="1:6" ht="70.5" customHeight="1" outlineLevel="1" x14ac:dyDescent="0.25">
      <c r="A482" s="159" t="s">
        <v>2098</v>
      </c>
      <c r="B482" s="181">
        <v>24</v>
      </c>
      <c r="C482" s="181">
        <v>1</v>
      </c>
      <c r="D482" s="149" t="str">
        <f>+VLOOKUP(A:A,APUS!A:C,3,FALSE)</f>
        <v>LAVAPLATOS DE EMPOTRAR EN ACERO INOXIDABLE DE 60 CM X 40 CM VITAL IGUAL O CALIDAD SUPERIOR, CON HUECO PARA CANASTILLA DE 4 PULGADAS. SIN ORIFICIO. PARA GRIFERÍA DE PARED. (INCLUYE CANASTILLA Y KIT DE INSTALACIÓN: ACOPLE, REJILLA DIÁMETRO 4" CON BAJANTE Y SIFÓN).</v>
      </c>
      <c r="E482" s="148" t="str">
        <f>+VLOOKUP(A:A,APUS!A:D,4,FALSE)</f>
        <v>UN</v>
      </c>
      <c r="F482" s="171">
        <f>VLOOKUP(A:A,APUS!A:H,8,0)</f>
        <v>7.03</v>
      </c>
    </row>
    <row r="483" spans="1:6" ht="70.5" customHeight="1" outlineLevel="1" x14ac:dyDescent="0.25">
      <c r="A483" s="159" t="s">
        <v>2097</v>
      </c>
      <c r="B483" s="181">
        <v>24</v>
      </c>
      <c r="C483" s="181">
        <v>2</v>
      </c>
      <c r="D483" s="149" t="str">
        <f>+VLOOKUP(A:A,APUS!A:C,3,FALSE)</f>
        <v>GRIFERÍA PARA LAVAPLATOS SENCILLO PARED PRAKTI GRIVAL IGUAL O CALIDAD SUPERIOR.</v>
      </c>
      <c r="E483" s="148" t="str">
        <f>+VLOOKUP(A:A,APUS!A:D,4,FALSE)</f>
        <v>UN</v>
      </c>
      <c r="F483" s="171">
        <f>VLOOKUP(A:A,APUS!A:H,8,0)</f>
        <v>2.85</v>
      </c>
    </row>
    <row r="484" spans="1:6" ht="70.5" customHeight="1" outlineLevel="1" x14ac:dyDescent="0.25">
      <c r="A484" s="159" t="s">
        <v>2089</v>
      </c>
      <c r="B484" s="181">
        <v>24</v>
      </c>
      <c r="C484" s="181">
        <v>3</v>
      </c>
      <c r="D484" s="149" t="str">
        <f>+VLOOKUP(A:A,APUS!A:C,3,FALSE)</f>
        <v>LAVAPLATOS DE EMPOTRAR EN ACERO INOXIDABLE PARA GRIFERÍA MONO CONTROL HUECO PARA CANASTILLA DE 4 PULGADAS. CON UN ORIFICIO.  (INCLUYE CANASTILLA Y KIT DE INSTALACIÓN: ACOPLE, REJILLA DIÁMETRO 4" CON BAJANTE Y SIFÓN).</v>
      </c>
      <c r="E484" s="148" t="str">
        <f>+VLOOKUP(A:A,APUS!A:D,4,FALSE)</f>
        <v>UN</v>
      </c>
      <c r="F484" s="171">
        <f>VLOOKUP(A:A,APUS!A:H,8,0)</f>
        <v>7.28</v>
      </c>
    </row>
    <row r="485" spans="1:6" ht="70.5" customHeight="1" outlineLevel="1" x14ac:dyDescent="0.25">
      <c r="A485" s="159" t="s">
        <v>1532</v>
      </c>
      <c r="B485" s="181">
        <v>24</v>
      </c>
      <c r="C485" s="181">
        <v>4</v>
      </c>
      <c r="D485" s="149" t="str">
        <f>+VLOOKUP(A:A,APUS!A:C,3,FALSE)</f>
        <v>GRIFERÍA PARA LAVAPLATOS SENCILLO GALAXIA PICO CISNE GRIVAL IGUAL O CALIDAD SUPERIOR. MONOCONTROL</v>
      </c>
      <c r="E485" s="148" t="str">
        <f>+VLOOKUP(A:A,APUS!A:D,4,FALSE)</f>
        <v>UN</v>
      </c>
      <c r="F485" s="171">
        <f>VLOOKUP(A:A,APUS!A:H,8,0)</f>
        <v>1.7999999999999998</v>
      </c>
    </row>
    <row r="486" spans="1:6" ht="70.5" customHeight="1" outlineLevel="1" x14ac:dyDescent="0.25">
      <c r="A486" s="159" t="s">
        <v>2096</v>
      </c>
      <c r="B486" s="181">
        <v>24</v>
      </c>
      <c r="C486" s="181">
        <v>5</v>
      </c>
      <c r="D486" s="149" t="str">
        <f>+VLOOKUP(A:A,APUS!A:C,3,FALSE)</f>
        <v>LAVAPLATOS VITAL 0.62 M X 0.48 M. SOCODA, IGUAL O CALIDAD SUPERIOR. SIMILAR. ACERO INOXIDABLE. CON ORIFICIO PARA UNA CANASTILLA DE 4 PULGADAS. CON DOS ORIFICIOS PARA MEZCLADOR. (INCLUYE CANASTILLA Y KIT DE INSTALACIÓN: ACOPLE, REJILLA DIÁMETRO 4" CON BAJANTE Y SIFÓN). IGUAL O SUPERIOR CALIDAD.</v>
      </c>
      <c r="E486" s="148" t="str">
        <f>+VLOOKUP(A:A,APUS!A:D,4,FALSE)</f>
        <v>UN</v>
      </c>
      <c r="F486" s="171">
        <f>VLOOKUP(A:A,APUS!A:H,8,0)</f>
        <v>7.28</v>
      </c>
    </row>
    <row r="487" spans="1:6" ht="70.5" customHeight="1" outlineLevel="1" x14ac:dyDescent="0.25">
      <c r="A487" s="159" t="s">
        <v>2095</v>
      </c>
      <c r="B487" s="181">
        <v>24</v>
      </c>
      <c r="C487" s="186">
        <v>6</v>
      </c>
      <c r="D487" s="149" t="str">
        <f>+VLOOKUP(A:A,APUS!A:C,3,FALSE)</f>
        <v>GRIFERÍA PARA LAVAPLATOS GALAXIA  GRIVAL IGUAL O CALIDAD SUPERIOR. MEZCLADOR</v>
      </c>
      <c r="E487" s="148" t="str">
        <f>+VLOOKUP(A:A,APUS!A:D,4,FALSE)</f>
        <v>UN</v>
      </c>
      <c r="F487" s="171">
        <f>VLOOKUP(A:A,APUS!A:H,8,0)</f>
        <v>1.8499999999999999</v>
      </c>
    </row>
    <row r="488" spans="1:6" ht="70.5" customHeight="1" outlineLevel="1" x14ac:dyDescent="0.25">
      <c r="A488" s="159" t="s">
        <v>1535</v>
      </c>
      <c r="B488" s="181">
        <v>24</v>
      </c>
      <c r="C488" s="186">
        <v>7</v>
      </c>
      <c r="D488" s="149" t="str">
        <f>+VLOOKUP(A:A,APUS!A:C,3,FALSE)</f>
        <v>LAVADERO DE 80 X 60 X 25 CM GRANITO PULIDO. (INCLUYE GRIFERÍA, DESAGÜE Y SIFÓN).</v>
      </c>
      <c r="E488" s="148" t="str">
        <f>+VLOOKUP(A:A,APUS!A:D,4,FALSE)</f>
        <v>UN</v>
      </c>
      <c r="F488" s="171">
        <f>VLOOKUP(A:A,APUS!A:H,8,0)</f>
        <v>2.7156333333333333</v>
      </c>
    </row>
    <row r="489" spans="1:6" ht="70.5" customHeight="1" outlineLevel="1" x14ac:dyDescent="0.25">
      <c r="A489" s="159" t="s">
        <v>1536</v>
      </c>
      <c r="B489" s="181">
        <v>24</v>
      </c>
      <c r="C489" s="186">
        <v>8</v>
      </c>
      <c r="D489" s="149" t="str">
        <f>+VLOOKUP(A:A,APUS!A:C,3,FALSE)</f>
        <v>LAVADERO DE 80 X 60 X 80 CM EN GRANITO PULIDO. (INCLUYE GRIFERÍA,  DESAGÜE Y SIFÓN).</v>
      </c>
      <c r="E489" s="148" t="str">
        <f>+VLOOKUP(A:A,APUS!A:D,4,FALSE)</f>
        <v>UN</v>
      </c>
      <c r="F489" s="171">
        <f>VLOOKUP(A:A,APUS!A:H,8,0)</f>
        <v>2.7989666666666664</v>
      </c>
    </row>
    <row r="490" spans="1:6" ht="70.5" customHeight="1" outlineLevel="1" x14ac:dyDescent="0.25">
      <c r="A490" s="159" t="s">
        <v>1732</v>
      </c>
      <c r="B490" s="181">
        <v>24</v>
      </c>
      <c r="C490" s="186">
        <v>9</v>
      </c>
      <c r="D490" s="149" t="str">
        <f>+VLOOKUP(A:A,APUS!A:C,3,FALSE)</f>
        <v>LAVAPLATOS DE SOBREPONER EN ACERO INOXIDABLE DE 60 CM X 40 CM, CON ÁREA DE TRABAJO. LONGITUD TOTAL 1,5 M, VITAL IGUAL O CALIDAD SUPERIOR</v>
      </c>
      <c r="E490" s="148" t="str">
        <f>+VLOOKUP(A:A,APUS!A:D,4,FALSE)</f>
        <v>UN</v>
      </c>
      <c r="F490" s="171">
        <f>VLOOKUP(A:A,APUS!A:H,8,0)</f>
        <v>8.58</v>
      </c>
    </row>
    <row r="491" spans="1:6" ht="70.5" customHeight="1" outlineLevel="1" x14ac:dyDescent="0.25">
      <c r="A491" s="159" t="s">
        <v>1734</v>
      </c>
      <c r="B491" s="181">
        <v>24</v>
      </c>
      <c r="C491" s="186">
        <v>10</v>
      </c>
      <c r="D491" s="149" t="str">
        <f>+VLOOKUP(A:A,APUS!A:C,3,FALSE)</f>
        <v xml:space="preserve">COCINA INTEGRAL LINEAL </v>
      </c>
      <c r="E491" s="148" t="str">
        <f>+VLOOKUP(A:A,APUS!A:D,4,FALSE)</f>
        <v>UN</v>
      </c>
      <c r="F491" s="171">
        <f>VLOOKUP(A:A,APUS!A:H,8,0)</f>
        <v>1</v>
      </c>
    </row>
    <row r="492" spans="1:6" ht="70.5" customHeight="1" x14ac:dyDescent="0.25">
      <c r="A492" s="168"/>
      <c r="B492" s="188">
        <v>25</v>
      </c>
      <c r="C492" s="189"/>
      <c r="D492" s="170" t="s">
        <v>2270</v>
      </c>
      <c r="E492" s="157"/>
      <c r="F492" s="446">
        <f>+SUBTOTAL(9,F493:F511)</f>
        <v>28.478444054597606</v>
      </c>
    </row>
    <row r="493" spans="1:6" ht="70.5" customHeight="1" outlineLevel="1" x14ac:dyDescent="0.25">
      <c r="A493" s="165"/>
      <c r="B493" s="185">
        <v>25</v>
      </c>
      <c r="C493" s="185">
        <v>1</v>
      </c>
      <c r="D493" s="179" t="s">
        <v>2271</v>
      </c>
      <c r="E493" s="148"/>
      <c r="F493" s="171"/>
    </row>
    <row r="494" spans="1:6" ht="70.5" customHeight="1" outlineLevel="1" x14ac:dyDescent="0.25">
      <c r="A494" s="165" t="s">
        <v>2183</v>
      </c>
      <c r="B494" s="186">
        <v>25</v>
      </c>
      <c r="C494" s="186">
        <v>1.01</v>
      </c>
      <c r="D494" s="149" t="str">
        <f>+VLOOKUP(A:A,APUS!A:C,3,FALSE)</f>
        <v>ESTUCO ACRILICO</v>
      </c>
      <c r="E494" s="148" t="str">
        <f>+VLOOKUP(A:A,APUS!A:D,4,FALSE)</f>
        <v>M2</v>
      </c>
      <c r="F494" s="171">
        <f>VLOOKUP(A:A,APUS!A:H,8,0)</f>
        <v>3.7450000000000001</v>
      </c>
    </row>
    <row r="495" spans="1:6" ht="70.5" customHeight="1" outlineLevel="1" x14ac:dyDescent="0.25">
      <c r="A495" s="165"/>
      <c r="B495" s="185">
        <v>25</v>
      </c>
      <c r="C495" s="185">
        <v>2</v>
      </c>
      <c r="D495" s="179" t="s">
        <v>2269</v>
      </c>
      <c r="E495" s="148"/>
      <c r="F495" s="171"/>
    </row>
    <row r="496" spans="1:6" ht="70.5" customHeight="1" outlineLevel="1" x14ac:dyDescent="0.25">
      <c r="A496" s="165" t="s">
        <v>2167</v>
      </c>
      <c r="B496" s="186">
        <v>25</v>
      </c>
      <c r="C496" s="186">
        <v>2.0099999999999998</v>
      </c>
      <c r="D496" s="149" t="str">
        <f>+VLOOKUP(A:A,APUS!A:C,3,FALSE)</f>
        <v>ANTI HUMEDAD FACHADA - DOS CAPAS</v>
      </c>
      <c r="E496" s="148" t="str">
        <f>+VLOOKUP(A:A,APUS!A:D,4,FALSE)</f>
        <v>M2</v>
      </c>
      <c r="F496" s="171">
        <f>VLOOKUP(A:A,APUS!A:H,8,0)</f>
        <v>1.1879999999999999</v>
      </c>
    </row>
    <row r="497" spans="1:6" ht="70.5" customHeight="1" outlineLevel="1" x14ac:dyDescent="0.25">
      <c r="A497" s="165" t="s">
        <v>1453</v>
      </c>
      <c r="B497" s="186">
        <v>25</v>
      </c>
      <c r="C497" s="186">
        <v>2.02</v>
      </c>
      <c r="D497" s="149" t="str">
        <f>+VLOOKUP(A:A,APUS!A:C,3,FALSE)</f>
        <v>ANTICORROSIVO SOBRE LÁMINA LINEAL</v>
      </c>
      <c r="E497" s="148" t="str">
        <f>+VLOOKUP(A:A,APUS!A:D,4,FALSE)</f>
        <v>M</v>
      </c>
      <c r="F497" s="171">
        <f>VLOOKUP(A:A,APUS!A:H,8,0)</f>
        <v>1.6220999999999999</v>
      </c>
    </row>
    <row r="498" spans="1:6" ht="70.5" customHeight="1" outlineLevel="1" x14ac:dyDescent="0.25">
      <c r="A498" s="165" t="s">
        <v>2168</v>
      </c>
      <c r="B498" s="186">
        <v>25</v>
      </c>
      <c r="C498" s="186">
        <v>2.0299999999999998</v>
      </c>
      <c r="D498" s="149" t="str">
        <f>+VLOOKUP(A:A,APUS!A:C,3,FALSE)</f>
        <v>ANTICORROSIVO SOBRE LÁMINA LLENA</v>
      </c>
      <c r="E498" s="148" t="str">
        <f>+VLOOKUP(A:A,APUS!A:D,4,FALSE)</f>
        <v>M2</v>
      </c>
      <c r="F498" s="171">
        <f>VLOOKUP(A:A,APUS!A:H,8,0)</f>
        <v>2.2237</v>
      </c>
    </row>
    <row r="499" spans="1:6" ht="70.5" customHeight="1" outlineLevel="1" x14ac:dyDescent="0.25">
      <c r="A499" s="165" t="s">
        <v>2169</v>
      </c>
      <c r="B499" s="186">
        <v>25</v>
      </c>
      <c r="C499" s="186">
        <v>2.04</v>
      </c>
      <c r="D499" s="149" t="str">
        <f>+VLOOKUP(A:A,APUS!A:C,3,FALSE)</f>
        <v>ESMALTE SOBRE LÁMINA LINEAL</v>
      </c>
      <c r="E499" s="148" t="str">
        <f>+VLOOKUP(A:A,APUS!A:D,4,FALSE)</f>
        <v>M</v>
      </c>
      <c r="F499" s="171">
        <f>VLOOKUP(A:A,APUS!A:H,8,0)</f>
        <v>1.8113151660366942</v>
      </c>
    </row>
    <row r="500" spans="1:6" ht="70.5" customHeight="1" outlineLevel="1" x14ac:dyDescent="0.25">
      <c r="A500" s="165" t="s">
        <v>2170</v>
      </c>
      <c r="B500" s="186">
        <v>25</v>
      </c>
      <c r="C500" s="186">
        <v>2.0499999999999998</v>
      </c>
      <c r="D500" s="149" t="str">
        <f>+VLOOKUP(A:A,APUS!A:C,3,FALSE)</f>
        <v>ESMALTE SOBRE LÁMINA LLENA</v>
      </c>
      <c r="E500" s="148" t="str">
        <f>+VLOOKUP(A:A,APUS!A:D,4,FALSE)</f>
        <v>M2</v>
      </c>
      <c r="F500" s="171">
        <f>VLOOKUP(A:A,APUS!A:H,8,0)</f>
        <v>2.3374000000000001</v>
      </c>
    </row>
    <row r="501" spans="1:6" ht="70.5" customHeight="1" outlineLevel="1" x14ac:dyDescent="0.25">
      <c r="A501" s="165" t="s">
        <v>2171</v>
      </c>
      <c r="B501" s="186">
        <v>25</v>
      </c>
      <c r="C501" s="186">
        <v>2.06</v>
      </c>
      <c r="D501" s="149" t="str">
        <f>+VLOOKUP(A:A,APUS!A:C,3,FALSE)</f>
        <v>ESMALTE SOBRE MADERA LINEAL</v>
      </c>
      <c r="E501" s="148" t="str">
        <f>+VLOOKUP(A:A,APUS!A:D,4,FALSE)</f>
        <v>M</v>
      </c>
      <c r="F501" s="171">
        <f>VLOOKUP(A:A,APUS!A:H,8,0)</f>
        <v>0.75745317599067608</v>
      </c>
    </row>
    <row r="502" spans="1:6" ht="70.5" customHeight="1" outlineLevel="1" x14ac:dyDescent="0.25">
      <c r="A502" s="165" t="s">
        <v>2172</v>
      </c>
      <c r="B502" s="186">
        <v>25</v>
      </c>
      <c r="C502" s="186">
        <v>2.0699999999999998</v>
      </c>
      <c r="D502" s="149" t="str">
        <f>+VLOOKUP(A:A,APUS!A:C,3,FALSE)</f>
        <v>ESMALTE SOBRE MADERA LLENA</v>
      </c>
      <c r="E502" s="148" t="str">
        <f>+VLOOKUP(A:A,APUS!A:D,4,FALSE)</f>
        <v>M2</v>
      </c>
      <c r="F502" s="171">
        <f>VLOOKUP(A:A,APUS!A:H,8,0)</f>
        <v>1.8259778269324263</v>
      </c>
    </row>
    <row r="503" spans="1:6" ht="70.5" customHeight="1" outlineLevel="1" x14ac:dyDescent="0.25">
      <c r="A503" s="165" t="s">
        <v>2173</v>
      </c>
      <c r="B503" s="186">
        <v>25</v>
      </c>
      <c r="C503" s="186">
        <v>2.08</v>
      </c>
      <c r="D503" s="149" t="str">
        <f>+VLOOKUP(A:A,APUS!A:C,3,FALSE)</f>
        <v>ESMALTE SOBRE MARCOS LÁMINA</v>
      </c>
      <c r="E503" s="148" t="str">
        <f>+VLOOKUP(A:A,APUS!A:D,4,FALSE)</f>
        <v>M</v>
      </c>
      <c r="F503" s="171">
        <f>VLOOKUP(A:A,APUS!A:H,8,0)</f>
        <v>1.5911999999999997</v>
      </c>
    </row>
    <row r="504" spans="1:6" ht="70.5" customHeight="1" outlineLevel="1" x14ac:dyDescent="0.25">
      <c r="A504" s="165" t="s">
        <v>2174</v>
      </c>
      <c r="B504" s="186">
        <v>25</v>
      </c>
      <c r="C504" s="186">
        <v>2.09</v>
      </c>
      <c r="D504" s="149" t="str">
        <f>+VLOOKUP(A:A,APUS!A:C,3,FALSE)</f>
        <v>ESMALTE SOBRE MARCOS MADERA</v>
      </c>
      <c r="E504" s="148" t="str">
        <f>+VLOOKUP(A:A,APUS!A:D,4,FALSE)</f>
        <v>M2</v>
      </c>
      <c r="F504" s="171">
        <f>VLOOKUP(A:A,APUS!A:H,8,0)</f>
        <v>1.3211819385073302</v>
      </c>
    </row>
    <row r="505" spans="1:6" ht="70.5" customHeight="1" outlineLevel="1" x14ac:dyDescent="0.25">
      <c r="A505" s="165" t="s">
        <v>2175</v>
      </c>
      <c r="B505" s="186">
        <v>25</v>
      </c>
      <c r="C505" s="187">
        <v>2.1</v>
      </c>
      <c r="D505" s="149" t="str">
        <f>+VLOOKUP(A:A,APUS!A:C,3,FALSE)</f>
        <v xml:space="preserve"> VINILO TIPO 1 PARA MURO INTERIOR - 3 CAPAS (COLOR BLANCO)</v>
      </c>
      <c r="E505" s="148" t="str">
        <f>+VLOOKUP(A:A,APUS!A:D,4,FALSE)</f>
        <v>M2</v>
      </c>
      <c r="F505" s="171">
        <f>VLOOKUP(A:A,APUS!A:H,8,0)</f>
        <v>0.76629999999999998</v>
      </c>
    </row>
    <row r="506" spans="1:6" ht="70.5" customHeight="1" outlineLevel="1" x14ac:dyDescent="0.25">
      <c r="A506" s="165" t="s">
        <v>2176</v>
      </c>
      <c r="B506" s="186">
        <v>25</v>
      </c>
      <c r="C506" s="186">
        <v>2.11</v>
      </c>
      <c r="D506" s="149" t="str">
        <f>+VLOOKUP(A:A,APUS!A:C,3,FALSE)</f>
        <v xml:space="preserve"> VINILO TIPO 1 PARA MURO INTERIOR 3 CAPAS (COLOR A ELEGIR) </v>
      </c>
      <c r="E506" s="148" t="str">
        <f>+VLOOKUP(A:A,APUS!A:D,4,FALSE)</f>
        <v>M2</v>
      </c>
      <c r="F506" s="171">
        <f>VLOOKUP(A:A,APUS!A:H,8,0)</f>
        <v>0.75946458027320807</v>
      </c>
    </row>
    <row r="507" spans="1:6" ht="70.5" customHeight="1" outlineLevel="1" x14ac:dyDescent="0.25">
      <c r="A507" s="165" t="s">
        <v>1454</v>
      </c>
      <c r="B507" s="186">
        <v>25</v>
      </c>
      <c r="C507" s="186">
        <v>2.13</v>
      </c>
      <c r="D507" s="149" t="str">
        <f>+VLOOKUP(A:A,APUS!A:C,3,FALSE)</f>
        <v xml:space="preserve"> VINILO TIPO 1 SUPERLAVABLE PARA EXTERIOR  - 3 CAPAS (COLOR BLANCO) </v>
      </c>
      <c r="E507" s="148" t="str">
        <f>+VLOOKUP(A:A,APUS!A:D,4,FALSE)</f>
        <v>M2</v>
      </c>
      <c r="F507" s="171">
        <f>VLOOKUP(A:A,APUS!A:H,8,0)</f>
        <v>0.76629999999999998</v>
      </c>
    </row>
    <row r="508" spans="1:6" ht="70.5" customHeight="1" outlineLevel="1" x14ac:dyDescent="0.25">
      <c r="A508" s="165" t="s">
        <v>2177</v>
      </c>
      <c r="B508" s="186">
        <v>25</v>
      </c>
      <c r="C508" s="187">
        <v>2.14333333333333</v>
      </c>
      <c r="D508" s="149" t="str">
        <f>+VLOOKUP(A:A,APUS!A:C,3,FALSE)</f>
        <v xml:space="preserve"> VINILO  TIPO 1 SUPERLAVABLE PARA MURO EXTERIOR - 3 CAPAS (COLOR A ELEGIR)</v>
      </c>
      <c r="E508" s="148" t="str">
        <f>+VLOOKUP(A:A,APUS!A:D,4,FALSE)</f>
        <v>M2</v>
      </c>
      <c r="F508" s="171">
        <f>VLOOKUP(A:A,APUS!A:H,8,0)</f>
        <v>0.70599999999999996</v>
      </c>
    </row>
    <row r="509" spans="1:6" ht="70.5" customHeight="1" outlineLevel="1" x14ac:dyDescent="0.25">
      <c r="A509" s="165" t="s">
        <v>2178</v>
      </c>
      <c r="B509" s="186">
        <v>25</v>
      </c>
      <c r="C509" s="186">
        <v>2.15</v>
      </c>
      <c r="D509" s="149" t="str">
        <f>+VLOOKUP(A:A,APUS!A:C,3,FALSE)</f>
        <v>WASH- PRIME SOBRE LÁMINA LLENA</v>
      </c>
      <c r="E509" s="148" t="str">
        <f>+VLOOKUP(A:A,APUS!A:D,4,FALSE)</f>
        <v>M2</v>
      </c>
      <c r="F509" s="171">
        <f>VLOOKUP(A:A,APUS!A:H,8,0)</f>
        <v>2.5733999999999999</v>
      </c>
    </row>
    <row r="510" spans="1:6" ht="70.5" customHeight="1" outlineLevel="1" x14ac:dyDescent="0.25">
      <c r="A510" s="165" t="s">
        <v>2179</v>
      </c>
      <c r="B510" s="186">
        <v>25</v>
      </c>
      <c r="C510" s="186">
        <v>2.16</v>
      </c>
      <c r="D510" s="149" t="str">
        <f>+VLOOKUP(A:A,APUS!A:C,3,FALSE)</f>
        <v xml:space="preserve"> ESMALTE SOBRE MUROS (TRES CAPAS) PARA ZÓCALOS EN MUROS DE FACHADA O INTERIORES QUE YA TIENEN ESTE TRATAMIENTO</v>
      </c>
      <c r="E510" s="148" t="str">
        <f>+VLOOKUP(A:A,APUS!A:D,4,FALSE)</f>
        <v>M2</v>
      </c>
      <c r="F510" s="171">
        <f>VLOOKUP(A:A,APUS!A:H,8,0)</f>
        <v>0.59370000000000001</v>
      </c>
    </row>
    <row r="511" spans="1:6" ht="70.5" customHeight="1" outlineLevel="1" x14ac:dyDescent="0.25">
      <c r="A511" s="165" t="s">
        <v>2182</v>
      </c>
      <c r="B511" s="186">
        <v>25</v>
      </c>
      <c r="C511" s="187">
        <v>2.17</v>
      </c>
      <c r="D511" s="149" t="str">
        <f>+VLOOKUP(A:A,APUS!A:C,3,FALSE)</f>
        <v>PREPARACIÓN SUPERFICIE  PARA NUEVA APLICACIÓN DE PINTURAS</v>
      </c>
      <c r="E511" s="148" t="str">
        <f>+VLOOKUP(A:A,APUS!A:D,4,FALSE)</f>
        <v>M2</v>
      </c>
      <c r="F511" s="171">
        <f>VLOOKUP(A:A,APUS!A:H,8,0)</f>
        <v>3.8899513668572729</v>
      </c>
    </row>
    <row r="512" spans="1:6" ht="47.25" customHeight="1" x14ac:dyDescent="0.25">
      <c r="A512" s="143"/>
      <c r="B512" s="144">
        <v>26</v>
      </c>
      <c r="C512" s="144"/>
      <c r="D512" s="176" t="s">
        <v>13</v>
      </c>
      <c r="E512" s="144"/>
      <c r="F512" s="446">
        <f>+SUBTOTAL(9,F513:F517)</f>
        <v>8.6029999999999998</v>
      </c>
    </row>
    <row r="513" spans="1:6" ht="47.25" customHeight="1" outlineLevel="1" x14ac:dyDescent="0.25">
      <c r="A513" s="159" t="s">
        <v>2094</v>
      </c>
      <c r="B513" s="181">
        <v>26</v>
      </c>
      <c r="C513" s="181">
        <v>1</v>
      </c>
      <c r="D513" s="149" t="str">
        <f>+VLOOKUP(A:A,APUS!A:C,3,FALSE)</f>
        <v>CERRADURA PUERTA INTERNA PARA ALCOBA DE BOLA SATÍN ANTIQUE FIXSER. IGUAL O CALIDAD SUPERIOR. (INCLUYE ACCESORIOS).</v>
      </c>
      <c r="E513" s="148" t="str">
        <f>+VLOOKUP(A:A,APUS!A:D,4,FALSE)</f>
        <v>UN</v>
      </c>
      <c r="F513" s="171">
        <f>VLOOKUP(A:A,APUS!A:H,8,0)</f>
        <v>1.7</v>
      </c>
    </row>
    <row r="514" spans="1:6" ht="47.25" customHeight="1" outlineLevel="1" x14ac:dyDescent="0.25">
      <c r="A514" s="159" t="s">
        <v>2093</v>
      </c>
      <c r="B514" s="181">
        <v>26</v>
      </c>
      <c r="C514" s="181">
        <v>2</v>
      </c>
      <c r="D514" s="149" t="str">
        <f>+VLOOKUP(A:A,APUS!A:C,3,FALSE)</f>
        <v>CERRADURA C-333 MEGA DERECHA SOLDAR INAFER IGUAL O DE SUPERIOR CALIDAD. PORTÓN ENTRADA PRINCIPAL, MATERIAL COLL ROLLED, CON TRES LLAVES. (INCLUYE ACCESORIOS).</v>
      </c>
      <c r="E514" s="148" t="str">
        <f>+VLOOKUP(A:A,APUS!A:D,4,FALSE)</f>
        <v>UN</v>
      </c>
      <c r="F514" s="171">
        <f>VLOOKUP(A:A,APUS!A:H,8,0)</f>
        <v>1.7515000000000001</v>
      </c>
    </row>
    <row r="515" spans="1:6" ht="47.25" customHeight="1" outlineLevel="1" x14ac:dyDescent="0.25">
      <c r="A515" s="159" t="s">
        <v>2092</v>
      </c>
      <c r="B515" s="181">
        <v>26</v>
      </c>
      <c r="C515" s="181">
        <v>3</v>
      </c>
      <c r="D515" s="149" t="str">
        <f>+VLOOKUP(A:A,APUS!A:C,3,FALSE)</f>
        <v>CERRADURA C-333 MEGA IZQUIERDA SOLDAR INAFER IGUAL O DE SUPERIOR CALIDAD. PORTÓN ENTRADA PRINCIPAL, MATERIAL COLL ROLLED, CON TRES LLAVES. (INCLUYE ACCESORIOS).</v>
      </c>
      <c r="E515" s="148" t="str">
        <f>+VLOOKUP(A:A,APUS!A:D,4,FALSE)</f>
        <v>UN</v>
      </c>
      <c r="F515" s="171">
        <f>VLOOKUP(A:A,APUS!A:H,8,0)</f>
        <v>1.7515000000000001</v>
      </c>
    </row>
    <row r="516" spans="1:6" ht="47.25" customHeight="1" outlineLevel="1" x14ac:dyDescent="0.25">
      <c r="A516" s="159" t="s">
        <v>2091</v>
      </c>
      <c r="B516" s="181">
        <v>26</v>
      </c>
      <c r="C516" s="181">
        <v>4</v>
      </c>
      <c r="D516" s="149" t="str">
        <f>+VLOOKUP(A:A,APUS!A:C,3,FALSE)</f>
        <v>CERRADURA BAÑO BOLA SATIN FIXSER IGUAL O CALIDAD SUPERIOR. (INCLUYE ACCESORIOS).</v>
      </c>
      <c r="E516" s="148" t="str">
        <f>+VLOOKUP(A:A,APUS!A:D,4,FALSE)</f>
        <v>UN</v>
      </c>
      <c r="F516" s="171">
        <f>VLOOKUP(A:A,APUS!A:H,8,0)</f>
        <v>1.7</v>
      </c>
    </row>
    <row r="517" spans="1:6" ht="47.25" customHeight="1" outlineLevel="1" x14ac:dyDescent="0.25">
      <c r="A517" s="159" t="s">
        <v>2090</v>
      </c>
      <c r="B517" s="181">
        <v>26</v>
      </c>
      <c r="C517" s="181">
        <v>5</v>
      </c>
      <c r="D517" s="149" t="str">
        <f>+VLOOKUP(A:A,APUS!A:C,3,FALSE)</f>
        <v>CERRADURA PICO DE LORO DOBLE NIQUELADA, CILINDRO 16, PARA VENTANA O PUERTA CORREDIZA, REF: YALE, DE IGUAL O DE SUPERIOR CALIDAD.</v>
      </c>
      <c r="E517" s="148" t="str">
        <f>+VLOOKUP(A:A,APUS!A:D,4,FALSE)</f>
        <v>UN</v>
      </c>
      <c r="F517" s="171">
        <f>VLOOKUP(A:A,APUS!A:H,8,0)</f>
        <v>1.7</v>
      </c>
    </row>
    <row r="518" spans="1:6" ht="47.25" customHeight="1" x14ac:dyDescent="0.25">
      <c r="A518" s="143"/>
      <c r="B518" s="144">
        <v>27</v>
      </c>
      <c r="C518" s="144"/>
      <c r="D518" s="176" t="s">
        <v>14</v>
      </c>
      <c r="E518" s="144"/>
      <c r="F518" s="446">
        <f>+SUBTOTAL(9,F519:F523)</f>
        <v>29.528572272727271</v>
      </c>
    </row>
    <row r="519" spans="1:6" ht="47.25" customHeight="1" outlineLevel="1" x14ac:dyDescent="0.25">
      <c r="A519" s="159" t="s">
        <v>2079</v>
      </c>
      <c r="B519" s="148">
        <v>27</v>
      </c>
      <c r="C519" s="148">
        <v>1</v>
      </c>
      <c r="D519" s="149" t="str">
        <f>+VLOOKUP(A:A,APUS!A:C,3,FALSE)</f>
        <v xml:space="preserve">LAVADO TEJA DE BARRO </v>
      </c>
      <c r="E519" s="148" t="str">
        <f>+VLOOKUP(A:A,APUS!A:D,4,FALSE)</f>
        <v>UN</v>
      </c>
      <c r="F519" s="171">
        <f>VLOOKUP(A:A,APUS!A:H,8,0)</f>
        <v>4.2863449999999998</v>
      </c>
    </row>
    <row r="520" spans="1:6" ht="47.25" customHeight="1" outlineLevel="1" x14ac:dyDescent="0.25">
      <c r="A520" s="159" t="s">
        <v>1460</v>
      </c>
      <c r="B520" s="148">
        <v>27</v>
      </c>
      <c r="C520" s="148">
        <v>2</v>
      </c>
      <c r="D520" s="149" t="str">
        <f>+VLOOKUP(A:A,APUS!A:C,3,FALSE)</f>
        <v>ACODALAR MUROS 1° PISO</v>
      </c>
      <c r="E520" s="148" t="str">
        <f>+VLOOKUP(A:A,APUS!A:D,4,FALSE)</f>
        <v>M2</v>
      </c>
      <c r="F520" s="171">
        <f>VLOOKUP(A:A,APUS!A:H,8,0)</f>
        <v>7.3090000000000002</v>
      </c>
    </row>
    <row r="521" spans="1:6" ht="47.25" customHeight="1" outlineLevel="1" x14ac:dyDescent="0.25">
      <c r="A521" s="159" t="s">
        <v>2077</v>
      </c>
      <c r="B521" s="148">
        <v>27</v>
      </c>
      <c r="C521" s="148">
        <v>3</v>
      </c>
      <c r="D521" s="149" t="str">
        <f>+VLOOKUP(A:A,APUS!A:C,3,FALSE)</f>
        <v>ACODALAR MUROS 2° PISO</v>
      </c>
      <c r="E521" s="148" t="str">
        <f>+VLOOKUP(A:A,APUS!A:D,4,FALSE)</f>
        <v>M2</v>
      </c>
      <c r="F521" s="171">
        <f>VLOOKUP(A:A,APUS!A:H,8,0)</f>
        <v>7.9090000000000007</v>
      </c>
    </row>
    <row r="522" spans="1:6" ht="47.25" customHeight="1" outlineLevel="1" x14ac:dyDescent="0.25">
      <c r="A522" s="159" t="s">
        <v>2075</v>
      </c>
      <c r="B522" s="148">
        <v>27</v>
      </c>
      <c r="C522" s="192">
        <v>4</v>
      </c>
      <c r="D522" s="149" t="str">
        <f>+VLOOKUP(A:A,APUS!A:C,3,FALSE)</f>
        <v>ACODALAR SISTEMA DE CUBIERTA</v>
      </c>
      <c r="E522" s="148" t="str">
        <f>+VLOOKUP(A:A,APUS!A:D,4,FALSE)</f>
        <v>M2</v>
      </c>
      <c r="F522" s="171">
        <f>VLOOKUP(A:A,APUS!A:H,8,0)</f>
        <v>8.6239999999999988</v>
      </c>
    </row>
    <row r="523" spans="1:6" ht="47.25" customHeight="1" outlineLevel="1" x14ac:dyDescent="0.25">
      <c r="A523" s="159" t="s">
        <v>2076</v>
      </c>
      <c r="B523" s="148">
        <v>27</v>
      </c>
      <c r="C523" s="193">
        <v>5</v>
      </c>
      <c r="D523" s="149" t="str">
        <f>+VLOOKUP(A:A,APUS!A:C,3,FALSE)</f>
        <v>CARPAS PROTECCIÓN CAMBIO DE TEJAS</v>
      </c>
      <c r="E523" s="148" t="str">
        <f>+VLOOKUP(A:A,APUS!A:D,4,FALSE)</f>
        <v>MES</v>
      </c>
      <c r="F523" s="171">
        <f>VLOOKUP(A:A,APUS!A:H,8,0)</f>
        <v>1.400227272727272</v>
      </c>
    </row>
    <row r="524" spans="1:6" ht="47.25" customHeight="1" x14ac:dyDescent="0.25">
      <c r="A524" s="143"/>
      <c r="B524" s="144">
        <v>28</v>
      </c>
      <c r="C524" s="144"/>
      <c r="D524" s="176" t="s">
        <v>2276</v>
      </c>
      <c r="E524" s="144"/>
      <c r="F524" s="446">
        <f>+SUBTOTAL(9,F525:F533)</f>
        <v>9</v>
      </c>
    </row>
    <row r="525" spans="1:6" ht="47.25" customHeight="1" outlineLevel="1" x14ac:dyDescent="0.25">
      <c r="A525" s="66" t="s">
        <v>2278</v>
      </c>
      <c r="B525" s="194">
        <v>28</v>
      </c>
      <c r="C525" s="195">
        <v>1</v>
      </c>
      <c r="D525" s="196" t="str">
        <f>+VLOOKUP(A:A,INSUMOS!A:B,2,FALSE)</f>
        <v>ENSAYO RESISTENCIA A LA COMPRESION CILINDROS DE MORTERO 3" (NTC-673) 2010</v>
      </c>
      <c r="E525" s="195" t="str">
        <f>+VLOOKUP(A:A,INSUMOS!A:C,3,FALSE)</f>
        <v>UN</v>
      </c>
      <c r="F525" s="197">
        <f>+VLOOKUP(A:A,INSUMOS!A:D,4,FALSE)</f>
        <v>1</v>
      </c>
    </row>
    <row r="526" spans="1:6" ht="47.25" customHeight="1" outlineLevel="1" x14ac:dyDescent="0.25">
      <c r="A526" s="66" t="s">
        <v>2279</v>
      </c>
      <c r="B526" s="194">
        <v>28</v>
      </c>
      <c r="C526" s="195">
        <v>2</v>
      </c>
      <c r="D526" s="196" t="str">
        <f>+VLOOKUP(A:A,INSUMOS!A:B,2,FALSE)</f>
        <v>ENSAYO RESISTENCIA A LA COMPRESION CILINDROS DE CONCRETO 4" (NTC-673) 2010</v>
      </c>
      <c r="E526" s="195" t="str">
        <f>+VLOOKUP(A:A,INSUMOS!A:C,3,FALSE)</f>
        <v>UN</v>
      </c>
      <c r="F526" s="197">
        <f>+VLOOKUP(A:A,INSUMOS!A:D,4,FALSE)</f>
        <v>1</v>
      </c>
    </row>
    <row r="527" spans="1:6" ht="47.25" customHeight="1" outlineLevel="1" x14ac:dyDescent="0.25">
      <c r="A527" s="66" t="s">
        <v>2280</v>
      </c>
      <c r="B527" s="194">
        <v>28</v>
      </c>
      <c r="C527" s="195">
        <v>3</v>
      </c>
      <c r="D527" s="196" t="str">
        <f>+VLOOKUP(A:A,INSUMOS!A:B,2,FALSE)</f>
        <v>ALQUILER MOLDE CILINDRICO 4X8"  PARA MUESTRAS DE CONCRETO</v>
      </c>
      <c r="E527" s="195" t="str">
        <f>+VLOOKUP(A:A,INSUMOS!A:C,3,FALSE)</f>
        <v>SM</v>
      </c>
      <c r="F527" s="197">
        <f>+VLOOKUP(A:A,INSUMOS!A:D,4,FALSE)</f>
        <v>1</v>
      </c>
    </row>
    <row r="528" spans="1:6" ht="47.25" customHeight="1" outlineLevel="1" x14ac:dyDescent="0.25">
      <c r="A528" s="66" t="s">
        <v>2283</v>
      </c>
      <c r="B528" s="194">
        <v>28</v>
      </c>
      <c r="C528" s="195">
        <v>4</v>
      </c>
      <c r="D528" s="196" t="str">
        <f>+VLOOKUP(A:A,INSUMOS!A:B,2,FALSE)</f>
        <v>ALQUILER MOLDE CILINDRICO 3X6"  PARA MUESTRAS DE MORTERO</v>
      </c>
      <c r="E528" s="195" t="str">
        <f>+VLOOKUP(A:A,INSUMOS!A:C,3,FALSE)</f>
        <v>SM</v>
      </c>
      <c r="F528" s="197">
        <f>+VLOOKUP(A:A,INSUMOS!A:D,4,FALSE)</f>
        <v>1</v>
      </c>
    </row>
    <row r="529" spans="1:6" ht="47.25" customHeight="1" outlineLevel="1" x14ac:dyDescent="0.25">
      <c r="A529" s="66" t="s">
        <v>2285</v>
      </c>
      <c r="B529" s="194">
        <v>28</v>
      </c>
      <c r="C529" s="195">
        <v>5</v>
      </c>
      <c r="D529" s="196" t="str">
        <f>+VLOOKUP(A:A,INSUMOS!A:B,2,FALSE)</f>
        <v>DESPLAZAMIENTO PARA RECOLECCION DE MUESTRAS DE LABORATORIO</v>
      </c>
      <c r="E529" s="195" t="str">
        <f>+VLOOKUP(A:A,INSUMOS!A:C,3,FALSE)</f>
        <v>VJ</v>
      </c>
      <c r="F529" s="197">
        <f>+VLOOKUP(A:A,INSUMOS!A:D,4,FALSE)</f>
        <v>1</v>
      </c>
    </row>
    <row r="530" spans="1:6" ht="47.25" customHeight="1" outlineLevel="1" x14ac:dyDescent="0.25">
      <c r="A530" s="66" t="s">
        <v>2287</v>
      </c>
      <c r="B530" s="194">
        <v>28</v>
      </c>
      <c r="C530" s="195">
        <v>6</v>
      </c>
      <c r="D530" s="196" t="str">
        <f>+VLOOKUP(A:A,INSUMOS!A:B,2,FALSE)</f>
        <v>ENSAYO ESCLEROMETRO  POR ELEMENTO</v>
      </c>
      <c r="E530" s="195" t="str">
        <f>+VLOOKUP(A:A,INSUMOS!A:C,3,FALSE)</f>
        <v>UN</v>
      </c>
      <c r="F530" s="197">
        <f>+VLOOKUP(A:A,INSUMOS!A:D,4,FALSE)</f>
        <v>1</v>
      </c>
    </row>
    <row r="531" spans="1:6" ht="47.25" customHeight="1" outlineLevel="1" x14ac:dyDescent="0.25">
      <c r="A531" s="66" t="s">
        <v>2470</v>
      </c>
      <c r="B531" s="194">
        <v>28</v>
      </c>
      <c r="C531" s="194">
        <v>7</v>
      </c>
      <c r="D531" s="196" t="str">
        <f>+VLOOKUP(A:A,INSUMOS!A:B,2,FALSE)</f>
        <v>ENSAYO EXTRACCION+TRANSP+ROTURA+RESULTADO POR COMPRESION DE NUCLEO DE CONCRETO 3"X15CM.</v>
      </c>
      <c r="E531" s="195" t="str">
        <f>+VLOOKUP(A:A,INSUMOS!A:C,3,FALSE)</f>
        <v>UN</v>
      </c>
      <c r="F531" s="197">
        <f>+VLOOKUP(A:A,INSUMOS!A:D,4,FALSE)</f>
        <v>1</v>
      </c>
    </row>
    <row r="532" spans="1:6" ht="47.25" customHeight="1" outlineLevel="1" x14ac:dyDescent="0.25">
      <c r="A532" s="66" t="s">
        <v>2471</v>
      </c>
      <c r="B532" s="194">
        <v>28</v>
      </c>
      <c r="C532" s="194">
        <v>8</v>
      </c>
      <c r="D532" s="196" t="str">
        <f>+VLOOKUP(A:A,INSUMOS!A:B,2,FALSE)</f>
        <v>ENSAYO FERROSCAN POR PUNTO</v>
      </c>
      <c r="E532" s="195" t="str">
        <f>+VLOOKUP(A:A,INSUMOS!A:C,3,FALSE)</f>
        <v>UN</v>
      </c>
      <c r="F532" s="197">
        <f>+VLOOKUP(A:A,INSUMOS!A:D,4,FALSE)</f>
        <v>1</v>
      </c>
    </row>
    <row r="533" spans="1:6" ht="47.25" customHeight="1" outlineLevel="1" x14ac:dyDescent="0.25">
      <c r="A533" s="66" t="s">
        <v>2488</v>
      </c>
      <c r="B533" s="194">
        <v>28</v>
      </c>
      <c r="C533" s="194">
        <v>9</v>
      </c>
      <c r="D533" s="196" t="str">
        <f>+VLOOKUP(A:A,INSUMOS!A:B,2,FALSE)</f>
        <v>ESTUDIO GEOTECNICO CASA - CÁLCULO</v>
      </c>
      <c r="E533" s="195" t="str">
        <f>+VLOOKUP(A:A,INSUMOS!A:C,3,FALSE)</f>
        <v>UN</v>
      </c>
      <c r="F533" s="197">
        <f>+VLOOKUP(A:A,INSUMOS!A:D,4,FALSE)</f>
        <v>1</v>
      </c>
    </row>
    <row r="534" spans="1:6" ht="47.25" customHeight="1" x14ac:dyDescent="0.25">
      <c r="A534" s="143"/>
      <c r="B534" s="144">
        <v>29</v>
      </c>
      <c r="C534" s="144"/>
      <c r="D534" s="176" t="s">
        <v>2307</v>
      </c>
      <c r="E534" s="144"/>
      <c r="F534" s="446">
        <f>+SUBTOTAL(9,F535:F538)</f>
        <v>4</v>
      </c>
    </row>
    <row r="535" spans="1:6" ht="24" outlineLevel="1" x14ac:dyDescent="0.25">
      <c r="A535" s="66" t="s">
        <v>2309</v>
      </c>
      <c r="B535" s="194">
        <v>29</v>
      </c>
      <c r="C535" s="194">
        <v>1</v>
      </c>
      <c r="D535" s="196" t="str">
        <f>+VLOOKUP(A:A,INSUMOS!A:B,2,FALSE)</f>
        <v>GUANTE  DE NITRILO DE ALTA CALIDAD MULTIUSOS RESISTENTES ELASTICOS COLOR NEGRO- CAJA DE 50 PARES.</v>
      </c>
      <c r="E535" s="195" t="str">
        <f>+VLOOKUP(A:A,INSUMOS!A:C,3,FALSE)</f>
        <v>CAJA</v>
      </c>
      <c r="F535" s="197">
        <f>+VLOOKUP(A:A,INSUMOS!A:D,4,FALSE)</f>
        <v>1</v>
      </c>
    </row>
    <row r="536" spans="1:6" ht="24" outlineLevel="1" x14ac:dyDescent="0.25">
      <c r="A536" s="66" t="s">
        <v>2312</v>
      </c>
      <c r="B536" s="194">
        <v>29</v>
      </c>
      <c r="C536" s="194">
        <v>2</v>
      </c>
      <c r="D536" s="196" t="str">
        <f>+VLOOKUP(A:A,INSUMOS!A:B,2,FALSE)</f>
        <v>TAPABOCAS DESECHABLE HIPO ALERGENICO SUAVE - CAJA DE 50 UNIDADES</v>
      </c>
      <c r="E536" s="195" t="str">
        <f>+VLOOKUP(A:A,INSUMOS!A:C,3,FALSE)</f>
        <v>CAJA</v>
      </c>
      <c r="F536" s="197">
        <f>+VLOOKUP(A:A,INSUMOS!A:D,4,FALSE)</f>
        <v>1</v>
      </c>
    </row>
    <row r="537" spans="1:6" ht="36" outlineLevel="1" x14ac:dyDescent="0.25">
      <c r="A537" s="66" t="s">
        <v>2314</v>
      </c>
      <c r="B537" s="194">
        <v>29</v>
      </c>
      <c r="C537" s="194">
        <v>3</v>
      </c>
      <c r="D537" s="196" t="str">
        <f>+VLOOKUP(A:A,INSUMOS!A:B,2,FALSE)</f>
        <v>CARETA POLICARBONATO PROTECCION FACIAL SUSPENSION FLOTANTE  CON RATCHET PARA AJUSTAR AL TEMAÑO DE LA CABEZA, PROTECCIÓN FRONTAL Y LATERAL.</v>
      </c>
      <c r="E537" s="195" t="str">
        <f>+VLOOKUP(A:A,INSUMOS!A:C,3,FALSE)</f>
        <v>UN</v>
      </c>
      <c r="F537" s="197">
        <f>+VLOOKUP(A:A,INSUMOS!A:D,4,FALSE)</f>
        <v>1</v>
      </c>
    </row>
    <row r="538" spans="1:6" ht="72" outlineLevel="1" x14ac:dyDescent="0.25">
      <c r="A538" s="66" t="s">
        <v>2315</v>
      </c>
      <c r="B538" s="194">
        <v>29</v>
      </c>
      <c r="C538" s="194">
        <v>4</v>
      </c>
      <c r="D538" s="196" t="str">
        <f>+VLOOKUP(A:A,INSUMOS!A:B,2,FALSE)</f>
        <v>TRAJE DE BIOSEGURIDAD FABRICADO EN TELA ANTIFLUIDO 100% POLIESTER, PROTECCION CONTRA FLUIDOS NO PELIGROSOS Y PARTÍCULAS LIVIANAS. PANTALON LARGO CON AMPLIOS BOLSILLOS, MANGAS LARGAS, CREMALLERA FRONTAL EN NYLON, ELASTICOS EN MANILAS, TOBILLOS, CAPUCHA Y CINTURA PARA MEJOR AJUSTE, LAVABLES.</v>
      </c>
      <c r="E538" s="195" t="str">
        <f>+VLOOKUP(A:A,INSUMOS!A:C,3,FALSE)</f>
        <v>UN</v>
      </c>
      <c r="F538" s="197">
        <f>+VLOOKUP(A:A,INSUMOS!A:D,4,FALSE)</f>
        <v>1</v>
      </c>
    </row>
    <row r="539" spans="1:6" ht="47.25" customHeight="1" x14ac:dyDescent="0.25">
      <c r="A539" s="143"/>
      <c r="B539" s="144">
        <v>30</v>
      </c>
      <c r="C539" s="144"/>
      <c r="D539" s="176" t="s">
        <v>2371</v>
      </c>
      <c r="E539" s="144"/>
      <c r="F539" s="446">
        <f>+SUBTOTAL(9,F540:F542)</f>
        <v>12.109500000000001</v>
      </c>
    </row>
    <row r="540" spans="1:6" ht="47.25" customHeight="1" outlineLevel="1" x14ac:dyDescent="0.25">
      <c r="A540" s="159" t="s">
        <v>2408</v>
      </c>
      <c r="B540" s="148">
        <v>30</v>
      </c>
      <c r="C540" s="193">
        <v>1</v>
      </c>
      <c r="D540" s="196" t="str">
        <f>+VLOOKUP(A:A,INSUMOS!A:B,2,FALSE)</f>
        <v>CARGOS DE CONEXIÓN-ACOMETIDA POR VANTI</v>
      </c>
      <c r="E540" s="195" t="str">
        <f>+VLOOKUP(A:A,INSUMOS!A:C,3,FALSE)</f>
        <v>UN</v>
      </c>
      <c r="F540" s="197">
        <f>+VLOOKUP(A:A,INSUMOS!A:D,4,FALSE)</f>
        <v>1</v>
      </c>
    </row>
    <row r="541" spans="1:6" ht="47.25" customHeight="1" outlineLevel="1" x14ac:dyDescent="0.25">
      <c r="A541" s="159" t="s">
        <v>2405</v>
      </c>
      <c r="B541" s="148">
        <v>30</v>
      </c>
      <c r="C541" s="193">
        <v>2</v>
      </c>
      <c r="D541" s="149" t="str">
        <f>+VLOOKUP(A:A,APUS!A:C,3,FALSE)</f>
        <v>TRASLADO DE MEDIDOR DE GAS (Laprox=4M)</v>
      </c>
      <c r="E541" s="148" t="str">
        <f>+VLOOKUP(A:A,APUS!A:D,4,FALSE)</f>
        <v>UN</v>
      </c>
      <c r="F541" s="171">
        <f>VLOOKUP(A:A,APUS!A:H,8,0)</f>
        <v>8.5579999999999998</v>
      </c>
    </row>
    <row r="542" spans="1:6" ht="47.25" customHeight="1" outlineLevel="1" x14ac:dyDescent="0.25">
      <c r="A542" s="473" t="s">
        <v>2406</v>
      </c>
      <c r="B542" s="192">
        <v>30</v>
      </c>
      <c r="C542" s="474">
        <v>3</v>
      </c>
      <c r="D542" s="475" t="str">
        <f>+VLOOKUP(A:A,APUS!A:C,3,FALSE)</f>
        <v>SUMINISTRO E INST. DE CAJILLA PARA MEDIDOR DE GAS UNIFAMIL. (37X37X15CM)</v>
      </c>
      <c r="E542" s="192" t="str">
        <f>+VLOOKUP(A:A,APUS!A:D,4,FALSE)</f>
        <v>UN</v>
      </c>
      <c r="F542" s="476">
        <f>VLOOKUP(A:A,APUS!A:H,8,0)</f>
        <v>2.5514999999999999</v>
      </c>
    </row>
    <row r="543" spans="1:6" ht="47.25" customHeight="1" x14ac:dyDescent="0.25">
      <c r="A543" s="477"/>
      <c r="B543" s="478">
        <v>31</v>
      </c>
      <c r="C543" s="478"/>
      <c r="D543" s="479" t="s">
        <v>2305</v>
      </c>
      <c r="E543" s="478"/>
      <c r="F543" s="480">
        <f>+SUBTOTAL(9,F544)</f>
        <v>0.10100000000000001</v>
      </c>
    </row>
    <row r="544" spans="1:6" ht="47.25" customHeight="1" outlineLevel="1" x14ac:dyDescent="0.25">
      <c r="A544" s="481" t="s">
        <v>2299</v>
      </c>
      <c r="B544" s="482">
        <v>31</v>
      </c>
      <c r="C544" s="482">
        <v>1</v>
      </c>
      <c r="D544" s="483" t="str">
        <f>+VLOOKUP(A:A,APUS!A:C,3,FALSE)</f>
        <v>ASEO GENERAL</v>
      </c>
      <c r="E544" s="482" t="str">
        <f>+VLOOKUP(A:A,APUS!A:D,4,FALSE)</f>
        <v>M2</v>
      </c>
      <c r="F544" s="484">
        <f>VLOOKUP(A:A,APUS!A:H,8,0)</f>
        <v>0.10100000000000001</v>
      </c>
    </row>
    <row r="545" spans="4:5" ht="47.25" customHeight="1" x14ac:dyDescent="0.25">
      <c r="D545" s="471"/>
      <c r="E545" s="472"/>
    </row>
    <row r="546" spans="4:5" ht="47.25" customHeight="1" x14ac:dyDescent="0.25">
      <c r="E546" s="472"/>
    </row>
    <row r="547" spans="4:5" ht="47.25" customHeight="1" x14ac:dyDescent="0.25">
      <c r="E547" s="472"/>
    </row>
    <row r="548" spans="4:5" ht="47.25" customHeight="1" x14ac:dyDescent="0.25">
      <c r="E548" s="472"/>
    </row>
    <row r="549" spans="4:5" ht="47.25" customHeight="1" x14ac:dyDescent="0.25">
      <c r="E549" s="472"/>
    </row>
  </sheetData>
  <sheetProtection selectLockedCells="1" autoFilter="0" selectUnlockedCells="1"/>
  <protectedRanges>
    <protectedRange sqref="D432:D433 D513:D517 D467:D470 D350:D352 D435:D446 D472:D480 D496:D511 D103:D110 D112:D115 D117:D121 D123:D125 D139:D148 D164 D214:D215 D291:D299 D379:D398 D400:D418 D420:D430 D448:D465 D482:D491 D494 D519:D523 D250:D284 D247:D248 D218:D237 D313:D348 D151:D162 D72:D100 D541:D542 D354:D377 D127:D137 D3:D7 D311 D180:D212 D10:D69 D166:D178" name="prelimar" securityDescriptor="O:WDG:WDD:(A;;CC;;;S-1-5-21-728632964-515732392-1847928074-15776)"/>
    <protectedRange sqref="D9" name="prelimar_1" securityDescriptor="O:WDG:WDD:(A;;CC;;;S-1-5-21-728632964-515732392-1847928074-15776)"/>
    <protectedRange sqref="D70:D71" name="prelimar_2" securityDescriptor="O:WDG:WDD:(A;;CC;;;S-1-5-21-728632964-515732392-1847928074-15776)"/>
    <protectedRange sqref="D102" name="prelimar_3" securityDescriptor="O:WDG:WDD:(A;;CC;;;S-1-5-21-728632964-515732392-1847928074-15776)"/>
    <protectedRange sqref="D111" name="prelimar_4" securityDescriptor="O:WDG:WDD:(A;;CC;;;S-1-5-21-728632964-515732392-1847928074-15776)"/>
    <protectedRange sqref="D116" name="prelimar_5" securityDescriptor="O:WDG:WDD:(A;;CC;;;S-1-5-21-728632964-515732392-1847928074-15776)"/>
    <protectedRange sqref="D122" name="prelimar_6" securityDescriptor="O:WDG:WDD:(A;;CC;;;S-1-5-21-728632964-515732392-1847928074-15776)"/>
    <protectedRange sqref="D126" name="prelimar_7" securityDescriptor="O:WDG:WDD:(A;;CC;;;S-1-5-21-728632964-515732392-1847928074-15776)"/>
    <protectedRange sqref="D138" name="prelimar_8" securityDescriptor="O:WDG:WDD:(A;;CC;;;S-1-5-21-728632964-515732392-1847928074-15776)"/>
    <protectedRange sqref="D150" name="prelimar_9" securityDescriptor="O:WDG:WDD:(A;;CC;;;S-1-5-21-728632964-515732392-1847928074-15776)"/>
    <protectedRange sqref="D163" name="prelimar_11" securityDescriptor="O:WDG:WDD:(A;;CC;;;S-1-5-21-728632964-515732392-1847928074-15776)"/>
    <protectedRange sqref="D165" name="prelimar_12" securityDescriptor="O:WDG:WDD:(A;;CC;;;S-1-5-21-728632964-515732392-1847928074-15776)"/>
    <protectedRange sqref="D179" name="prelimar_13" securityDescriptor="O:WDG:WDD:(A;;CC;;;S-1-5-21-728632964-515732392-1847928074-15776)"/>
    <protectedRange sqref="D213" name="prelimar_14" securityDescriptor="O:WDG:WDD:(A;;CC;;;S-1-5-21-728632964-515732392-1847928074-15776)"/>
    <protectedRange sqref="D419" name="prelimar_15" securityDescriptor="O:WDG:WDD:(A;;CC;;;S-1-5-21-728632964-515732392-1847928074-15776)"/>
    <protectedRange sqref="D431" name="prelimar_16" securityDescriptor="O:WDG:WDD:(A;;CC;;;S-1-5-21-728632964-515732392-1847928074-15776)"/>
    <protectedRange sqref="D492" name="prelimar_17" securityDescriptor="O:WDG:WDD:(A;;CC;;;S-1-5-21-728632964-515732392-1847928074-15776)"/>
    <protectedRange sqref="D493" name="prelimar_18" securityDescriptor="O:WDG:WDD:(A;;CC;;;S-1-5-21-728632964-515732392-1847928074-15776)"/>
    <protectedRange sqref="D495" name="prelimar_19" securityDescriptor="O:WDG:WDD:(A;;CC;;;S-1-5-21-728632964-515732392-1847928074-15776)"/>
    <protectedRange sqref="D535:D538 D540 D525:D533" name="prelimar_20" securityDescriptor="O:WDG:WDD:(A;;CC;;;S-1-5-21-728632964-515732392-1847928074-15776)"/>
    <protectedRange sqref="D544" name="prelimar_21" securityDescriptor="O:WDG:WDD:(A;;CC;;;S-1-5-21-728632964-515732392-1847928074-15776)"/>
    <protectedRange sqref="D238:D246" name="prelimar_22" securityDescriptor="O:WDG:WDD:(A;;CC;;;S-1-5-21-728632964-515732392-1847928074-15776)"/>
    <protectedRange sqref="D249" name="prelimar_26" securityDescriptor="O:WDG:WDD:(A;;CC;;;S-1-5-21-728632964-515732392-1847928074-15776)"/>
    <protectedRange sqref="D285:D289 D300:D310" name="prelimar_28" securityDescriptor="O:WDG:WDD:(A;;CC;;;S-1-5-21-728632964-515732392-1847928074-15776)"/>
  </protectedRanges>
  <autoFilter ref="A1:F523" xr:uid="{00000000-0009-0000-0000-000000000000}"/>
  <printOptions horizontalCentered="1"/>
  <pageMargins left="0.70866141732283472" right="0.70866141732283472" top="1.3385826771653544" bottom="0.74803149606299213" header="0.31496062992125984" footer="0.31496062992125984"/>
  <pageSetup paperSize="5" scale="85" fitToHeight="10" orientation="portrait" r:id="rId1"/>
  <ignoredErrors>
    <ignoredError sqref="A312 A353 A399 A434 A447 A466 A471 A481 A518 A349 A378 A290 A512 A101"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FFC000"/>
    <outlinePr summaryBelow="0"/>
  </sheetPr>
  <dimension ref="A1:ANY3289"/>
  <sheetViews>
    <sheetView view="pageBreakPreview" zoomScaleNormal="70" workbookViewId="0">
      <pane ySplit="5" topLeftCell="A6" activePane="bottomLeft" state="frozen"/>
      <selection pane="bottomLeft" activeCell="A4" sqref="A4"/>
    </sheetView>
  </sheetViews>
  <sheetFormatPr baseColWidth="10" defaultColWidth="11.42578125" defaultRowHeight="18.75" outlineLevelRow="1" x14ac:dyDescent="0.25"/>
  <cols>
    <col min="1" max="1" width="24.42578125" style="341" customWidth="1"/>
    <col min="2" max="2" width="30.42578125" style="325" customWidth="1"/>
    <col min="3" max="3" width="77.42578125" style="380" bestFit="1" customWidth="1"/>
    <col min="4" max="5" width="16.85546875" style="381" customWidth="1"/>
    <col min="6" max="7" width="16.85546875" style="382" customWidth="1"/>
    <col min="8" max="8" width="19.42578125" style="383" customWidth="1"/>
    <col min="9" max="9" width="19.42578125" style="384" hidden="1" customWidth="1"/>
    <col min="10" max="10" width="28.85546875" style="384" hidden="1" customWidth="1"/>
    <col min="11" max="11" width="19.42578125" style="206" customWidth="1"/>
    <col min="12" max="12" width="32.42578125" style="164" customWidth="1"/>
    <col min="13" max="13" width="17" style="164" customWidth="1"/>
    <col min="14" max="14" width="11.42578125" style="164"/>
    <col min="15" max="15" width="12.85546875" style="164" bestFit="1" customWidth="1"/>
    <col min="16" max="16384" width="11.42578125" style="164"/>
  </cols>
  <sheetData>
    <row r="1" spans="1:14" ht="18.95" customHeight="1" x14ac:dyDescent="0.25">
      <c r="A1" s="600" t="s">
        <v>2559</v>
      </c>
      <c r="B1" s="601"/>
      <c r="C1" s="601"/>
      <c r="D1" s="601"/>
      <c r="E1" s="601"/>
      <c r="F1" s="601"/>
      <c r="G1" s="601"/>
      <c r="H1" s="602"/>
    </row>
    <row r="2" spans="1:14" ht="44.1" customHeight="1" x14ac:dyDescent="0.25">
      <c r="A2" s="603"/>
      <c r="B2" s="604"/>
      <c r="C2" s="604"/>
      <c r="D2" s="604"/>
      <c r="E2" s="604"/>
      <c r="F2" s="604"/>
      <c r="G2" s="604"/>
      <c r="H2" s="605"/>
    </row>
    <row r="3" spans="1:14" ht="18.95" customHeight="1" x14ac:dyDescent="0.25">
      <c r="A3" s="606"/>
      <c r="B3" s="607"/>
      <c r="C3" s="607"/>
      <c r="D3" s="607"/>
      <c r="E3" s="607"/>
      <c r="F3" s="607"/>
      <c r="G3" s="607"/>
      <c r="H3" s="608"/>
    </row>
    <row r="4" spans="1:14" x14ac:dyDescent="0.25">
      <c r="A4" s="521"/>
      <c r="B4" s="522"/>
      <c r="C4" s="523"/>
      <c r="D4" s="524"/>
      <c r="E4" s="524"/>
      <c r="F4" s="525"/>
      <c r="G4" s="525"/>
      <c r="H4" s="526"/>
    </row>
    <row r="5" spans="1:14" ht="46.5" customHeight="1" x14ac:dyDescent="0.25">
      <c r="A5" s="202" t="s">
        <v>15</v>
      </c>
      <c r="B5" s="203" t="s">
        <v>16</v>
      </c>
      <c r="C5" s="534" t="s">
        <v>1313</v>
      </c>
      <c r="D5" s="203" t="s">
        <v>17</v>
      </c>
      <c r="E5" s="203" t="s">
        <v>560</v>
      </c>
      <c r="F5" s="203" t="s">
        <v>561</v>
      </c>
      <c r="G5" s="203" t="s">
        <v>18</v>
      </c>
      <c r="H5" s="203" t="s">
        <v>2547</v>
      </c>
      <c r="I5" s="205" t="s">
        <v>2007</v>
      </c>
      <c r="J5" s="205"/>
    </row>
    <row r="6" spans="1:14" ht="18" x14ac:dyDescent="0.25">
      <c r="A6" s="207" t="s">
        <v>1319</v>
      </c>
      <c r="B6" s="208"/>
      <c r="C6" s="209" t="s">
        <v>1016</v>
      </c>
      <c r="D6" s="210" t="s">
        <v>19</v>
      </c>
      <c r="E6" s="211"/>
      <c r="F6" s="210"/>
      <c r="G6" s="210"/>
      <c r="H6" s="212">
        <f>+SUBTOTAL(9,H7:H9)</f>
        <v>0.30933333333333335</v>
      </c>
      <c r="I6" s="213"/>
      <c r="J6" s="213"/>
      <c r="M6" s="214"/>
    </row>
    <row r="7" spans="1:14" s="219" customFormat="1" ht="18" outlineLevel="1" x14ac:dyDescent="0.25">
      <c r="A7" s="215"/>
      <c r="B7" s="535" t="s">
        <v>129</v>
      </c>
      <c r="C7" s="216" t="str">
        <f>+VLOOKUP(B:B,INSUMOS!A:C,2,FALSE)</f>
        <v>HERRAMIENTA MENOR</v>
      </c>
      <c r="D7" s="538" t="str">
        <f>+VLOOKUP(B:B,INSUMOS!A:C,3,FALSE)</f>
        <v>GLB</v>
      </c>
      <c r="E7" s="541">
        <v>0.1</v>
      </c>
      <c r="F7" s="544">
        <v>0</v>
      </c>
      <c r="G7" s="277">
        <f>+VLOOKUP(B:B,INSUMOS!A:E,4,FALSE)</f>
        <v>1</v>
      </c>
      <c r="H7" s="217">
        <f>+(E7+F7)*G7</f>
        <v>0.1</v>
      </c>
      <c r="I7" s="218"/>
      <c r="J7" s="218"/>
      <c r="K7" s="206"/>
      <c r="L7" s="164"/>
      <c r="M7" s="214"/>
    </row>
    <row r="8" spans="1:14" s="219" customFormat="1" ht="18" outlineLevel="1" x14ac:dyDescent="0.25">
      <c r="A8" s="220"/>
      <c r="B8" s="536" t="s">
        <v>121</v>
      </c>
      <c r="C8" s="216" t="str">
        <f>+VLOOKUP(B:B,INSUMOS!A:C,2,FALSE)</f>
        <v>VOLQUETA 6 M3 (INCLUYE CARGE Y ESCOMBRERA)</v>
      </c>
      <c r="D8" s="539" t="str">
        <f>+VLOOKUP(B:B,INSUMOS!A:C,3,FALSE)</f>
        <v>VJ</v>
      </c>
      <c r="E8" s="542">
        <f>+(4*0.2*0.07)/6</f>
        <v>9.3333333333333341E-3</v>
      </c>
      <c r="F8" s="545">
        <v>0</v>
      </c>
      <c r="G8" s="234">
        <f>+VLOOKUP(B:B,INSUMOS!A:E,4,FALSE)</f>
        <v>1</v>
      </c>
      <c r="H8" s="221">
        <f>+(E8+F8)*G8</f>
        <v>9.3333333333333341E-3</v>
      </c>
      <c r="I8" s="218"/>
      <c r="J8" s="218"/>
      <c r="K8" s="206"/>
      <c r="L8" s="164"/>
      <c r="M8" s="214"/>
    </row>
    <row r="9" spans="1:14" s="219" customFormat="1" ht="18" outlineLevel="1" x14ac:dyDescent="0.25">
      <c r="A9" s="222"/>
      <c r="B9" s="537" t="s">
        <v>607</v>
      </c>
      <c r="C9" s="223" t="str">
        <f>+VLOOKUP(B:B,INSUMOS!A:C,2,FALSE)</f>
        <v>CUADRILLA (2 AYUDANTES ALBAÑILERIA CON PRESTACIONES)</v>
      </c>
      <c r="D9" s="540" t="str">
        <f>+VLOOKUP(B:B,INSUMOS!A:C,3,FALSE)</f>
        <v>HC</v>
      </c>
      <c r="E9" s="543">
        <v>0.2</v>
      </c>
      <c r="F9" s="546">
        <v>0</v>
      </c>
      <c r="G9" s="278">
        <f>+VLOOKUP(B:B,INSUMOS!A:E,4,FALSE)</f>
        <v>1</v>
      </c>
      <c r="H9" s="224">
        <f>+(E9+F9)*G9</f>
        <v>0.2</v>
      </c>
      <c r="I9" s="218"/>
      <c r="J9" s="218"/>
      <c r="K9" s="206"/>
      <c r="L9" s="164"/>
      <c r="M9" s="214"/>
    </row>
    <row r="10" spans="1:14" ht="57" customHeight="1" x14ac:dyDescent="0.25">
      <c r="A10" s="207" t="s">
        <v>2240</v>
      </c>
      <c r="B10" s="208"/>
      <c r="C10" s="209" t="s">
        <v>2463</v>
      </c>
      <c r="D10" s="210" t="s">
        <v>1</v>
      </c>
      <c r="E10" s="211"/>
      <c r="F10" s="210"/>
      <c r="G10" s="210"/>
      <c r="H10" s="212">
        <f>+SUBTOTAL(9,H11:H13)</f>
        <v>0.41399999999999998</v>
      </c>
      <c r="I10" s="213"/>
      <c r="J10" s="511"/>
      <c r="M10" s="214"/>
    </row>
    <row r="11" spans="1:14" s="219" customFormat="1" ht="18" outlineLevel="1" x14ac:dyDescent="0.25">
      <c r="A11" s="215"/>
      <c r="B11" s="535" t="s">
        <v>129</v>
      </c>
      <c r="C11" s="216" t="str">
        <f>+VLOOKUP(B:B,INSUMOS!A:C,2,FALSE)</f>
        <v>HERRAMIENTA MENOR</v>
      </c>
      <c r="D11" s="538" t="str">
        <f>+VLOOKUP(B:B,INSUMOS!A:C,3,FALSE)</f>
        <v>GLB</v>
      </c>
      <c r="E11" s="541">
        <v>0.1</v>
      </c>
      <c r="F11" s="544">
        <v>0</v>
      </c>
      <c r="G11" s="277">
        <f>+VLOOKUP(B:B,INSUMOS!A:E,4,FALSE)</f>
        <v>1</v>
      </c>
      <c r="H11" s="217">
        <f>+(E11+F11)*G11</f>
        <v>0.1</v>
      </c>
      <c r="I11" s="218"/>
      <c r="J11" s="218"/>
      <c r="K11" s="206"/>
      <c r="L11" s="164"/>
      <c r="M11" s="214"/>
    </row>
    <row r="12" spans="1:14" s="219" customFormat="1" ht="18" outlineLevel="1" x14ac:dyDescent="0.25">
      <c r="A12" s="220"/>
      <c r="B12" s="535" t="s">
        <v>121</v>
      </c>
      <c r="C12" s="216" t="str">
        <f>+VLOOKUP(B:B,INSUMOS!A:C,2,FALSE)</f>
        <v>VOLQUETA 6 M3 (INCLUYE CARGE Y ESCOMBRERA)</v>
      </c>
      <c r="D12" s="538" t="str">
        <f>+VLOOKUP(B:B,INSUMOS!A:C,3,FALSE)</f>
        <v>VJ</v>
      </c>
      <c r="E12" s="541">
        <f>+(6*0.2*0.07)/6</f>
        <v>1.4000000000000004E-2</v>
      </c>
      <c r="F12" s="544">
        <v>0</v>
      </c>
      <c r="G12" s="277">
        <f>+VLOOKUP(B:B,INSUMOS!A:E,4,FALSE)</f>
        <v>1</v>
      </c>
      <c r="H12" s="217">
        <f>+(E12+F12)*G12</f>
        <v>1.4000000000000004E-2</v>
      </c>
      <c r="I12" s="218"/>
      <c r="J12" s="218"/>
      <c r="K12" s="206"/>
      <c r="L12" s="164"/>
      <c r="M12" s="214"/>
    </row>
    <row r="13" spans="1:14" s="219" customFormat="1" ht="18" outlineLevel="1" x14ac:dyDescent="0.25">
      <c r="A13" s="222"/>
      <c r="B13" s="535" t="s">
        <v>607</v>
      </c>
      <c r="C13" s="216" t="str">
        <f>+VLOOKUP(B:B,INSUMOS!A:C,2,FALSE)</f>
        <v>CUADRILLA (2 AYUDANTES ALBAÑILERIA CON PRESTACIONES)</v>
      </c>
      <c r="D13" s="538" t="str">
        <f>+VLOOKUP(B:B,INSUMOS!A:C,3,FALSE)</f>
        <v>HC</v>
      </c>
      <c r="E13" s="541">
        <v>0.3</v>
      </c>
      <c r="F13" s="544">
        <v>0</v>
      </c>
      <c r="G13" s="277">
        <f>+VLOOKUP(B:B,INSUMOS!A:E,4,FALSE)</f>
        <v>1</v>
      </c>
      <c r="H13" s="217">
        <f>+(E13+F13)*G13</f>
        <v>0.3</v>
      </c>
      <c r="I13" s="218"/>
      <c r="J13" s="218"/>
      <c r="K13" s="206"/>
      <c r="L13" s="164"/>
      <c r="M13" s="214"/>
      <c r="N13" s="225"/>
    </row>
    <row r="14" spans="1:14" ht="38.25" x14ac:dyDescent="0.25">
      <c r="A14" s="207" t="s">
        <v>2194</v>
      </c>
      <c r="B14" s="208"/>
      <c r="C14" s="209" t="s">
        <v>2464</v>
      </c>
      <c r="D14" s="210" t="s">
        <v>1</v>
      </c>
      <c r="E14" s="211"/>
      <c r="F14" s="210"/>
      <c r="G14" s="210"/>
      <c r="H14" s="212">
        <f>+SUBTOTAL(9,H15:H17)</f>
        <v>0.41866666666666663</v>
      </c>
      <c r="I14" s="213"/>
      <c r="J14" s="511"/>
      <c r="M14" s="214"/>
    </row>
    <row r="15" spans="1:14" s="219" customFormat="1" ht="18" outlineLevel="1" x14ac:dyDescent="0.25">
      <c r="A15" s="215"/>
      <c r="B15" s="535" t="s">
        <v>129</v>
      </c>
      <c r="C15" s="216" t="str">
        <f>+VLOOKUP(B:B,INSUMOS!A:C,2,FALSE)</f>
        <v>HERRAMIENTA MENOR</v>
      </c>
      <c r="D15" s="538" t="str">
        <f>+VLOOKUP(B:B,INSUMOS!A:C,3,FALSE)</f>
        <v>GLB</v>
      </c>
      <c r="E15" s="541">
        <v>0.1</v>
      </c>
      <c r="F15" s="544">
        <v>0</v>
      </c>
      <c r="G15" s="277">
        <f>+VLOOKUP(B:B,INSUMOS!A:E,4,FALSE)</f>
        <v>1</v>
      </c>
      <c r="H15" s="217">
        <f>+(E15+F15)*G15</f>
        <v>0.1</v>
      </c>
      <c r="I15" s="218"/>
      <c r="J15" s="218"/>
      <c r="K15" s="206"/>
      <c r="L15" s="164"/>
      <c r="M15" s="214"/>
    </row>
    <row r="16" spans="1:14" s="219" customFormat="1" ht="18" outlineLevel="1" x14ac:dyDescent="0.25">
      <c r="A16" s="220"/>
      <c r="B16" s="535" t="s">
        <v>121</v>
      </c>
      <c r="C16" s="216" t="str">
        <f>+VLOOKUP(B:B,INSUMOS!A:C,2,FALSE)</f>
        <v>VOLQUETA 6 M3 (INCLUYE CARGE Y ESCOMBRERA)</v>
      </c>
      <c r="D16" s="538" t="str">
        <f>+VLOOKUP(B:B,INSUMOS!A:C,3,FALSE)</f>
        <v>VJ</v>
      </c>
      <c r="E16" s="541">
        <f>+(8*0.2*0.07)/6</f>
        <v>1.8666666666666668E-2</v>
      </c>
      <c r="F16" s="544">
        <v>0</v>
      </c>
      <c r="G16" s="277">
        <f>+VLOOKUP(B:B,INSUMOS!A:E,4,FALSE)</f>
        <v>1</v>
      </c>
      <c r="H16" s="217">
        <f>+(E16+F16)*G16</f>
        <v>1.8666666666666668E-2</v>
      </c>
      <c r="I16" s="218"/>
      <c r="J16" s="218"/>
      <c r="K16" s="206"/>
      <c r="L16" s="164"/>
      <c r="M16" s="214"/>
    </row>
    <row r="17" spans="1:13" s="219" customFormat="1" ht="18" outlineLevel="1" x14ac:dyDescent="0.25">
      <c r="A17" s="222"/>
      <c r="B17" s="535" t="s">
        <v>607</v>
      </c>
      <c r="C17" s="216" t="str">
        <f>+VLOOKUP(B:B,INSUMOS!A:C,2,FALSE)</f>
        <v>CUADRILLA (2 AYUDANTES ALBAÑILERIA CON PRESTACIONES)</v>
      </c>
      <c r="D17" s="538" t="str">
        <f>+VLOOKUP(B:B,INSUMOS!A:C,3,FALSE)</f>
        <v>HC</v>
      </c>
      <c r="E17" s="541">
        <v>0.3</v>
      </c>
      <c r="F17" s="544">
        <v>0</v>
      </c>
      <c r="G17" s="277">
        <f>+VLOOKUP(B:B,INSUMOS!A:E,4,FALSE)</f>
        <v>1</v>
      </c>
      <c r="H17" s="217">
        <f>+(E17+F17)*G17</f>
        <v>0.3</v>
      </c>
      <c r="I17" s="218"/>
      <c r="J17" s="218"/>
      <c r="K17" s="206"/>
      <c r="L17" s="164"/>
      <c r="M17" s="214"/>
    </row>
    <row r="18" spans="1:13" ht="18" x14ac:dyDescent="0.25">
      <c r="A18" s="207" t="s">
        <v>1320</v>
      </c>
      <c r="B18" s="208"/>
      <c r="C18" s="209" t="s">
        <v>1018</v>
      </c>
      <c r="D18" s="210" t="s">
        <v>1</v>
      </c>
      <c r="E18" s="211"/>
      <c r="F18" s="210"/>
      <c r="G18" s="210"/>
      <c r="H18" s="212">
        <f>+SUBTOTAL(9,H19:H21)</f>
        <v>0.30170000000000002</v>
      </c>
      <c r="I18" s="213"/>
      <c r="J18" s="213"/>
      <c r="M18" s="214"/>
    </row>
    <row r="19" spans="1:13" s="219" customFormat="1" ht="18" outlineLevel="1" x14ac:dyDescent="0.25">
      <c r="A19" s="215"/>
      <c r="B19" s="535" t="s">
        <v>129</v>
      </c>
      <c r="C19" s="216" t="str">
        <f>+VLOOKUP(B:B,INSUMOS!A:C,2,FALSE)</f>
        <v>HERRAMIENTA MENOR</v>
      </c>
      <c r="D19" s="538" t="str">
        <f>+VLOOKUP(B:B,INSUMOS!A:C,3,FALSE)</f>
        <v>GLB</v>
      </c>
      <c r="E19" s="541">
        <v>0.1</v>
      </c>
      <c r="F19" s="544">
        <v>0</v>
      </c>
      <c r="G19" s="277">
        <f>+VLOOKUP(B:B,INSUMOS!A:E,4,FALSE)</f>
        <v>1</v>
      </c>
      <c r="H19" s="217">
        <f>+(E19+F19)*G19</f>
        <v>0.1</v>
      </c>
      <c r="I19" s="218"/>
      <c r="J19" s="218"/>
      <c r="K19" s="206"/>
      <c r="L19" s="164"/>
      <c r="M19" s="214"/>
    </row>
    <row r="20" spans="1:13" s="219" customFormat="1" ht="18" outlineLevel="1" x14ac:dyDescent="0.25">
      <c r="A20" s="220"/>
      <c r="B20" s="535" t="s">
        <v>121</v>
      </c>
      <c r="C20" s="216" t="str">
        <f>+VLOOKUP(B:B,INSUMOS!A:C,2,FALSE)</f>
        <v>VOLQUETA 6 M3 (INCLUYE CARGE Y ESCOMBRERA)</v>
      </c>
      <c r="D20" s="538" t="str">
        <f>+VLOOKUP(B:B,INSUMOS!A:C,3,FALSE)</f>
        <v>VJ</v>
      </c>
      <c r="E20" s="541">
        <v>1.6999999999999999E-3</v>
      </c>
      <c r="F20" s="544">
        <v>0</v>
      </c>
      <c r="G20" s="277">
        <f>+VLOOKUP(B:B,INSUMOS!A:E,4,FALSE)</f>
        <v>1</v>
      </c>
      <c r="H20" s="217">
        <f>+(E20+F20)*G20</f>
        <v>1.6999999999999999E-3</v>
      </c>
      <c r="I20" s="218"/>
      <c r="J20" s="218"/>
      <c r="K20" s="206"/>
      <c r="L20" s="164"/>
      <c r="M20" s="214"/>
    </row>
    <row r="21" spans="1:13" s="219" customFormat="1" ht="18" outlineLevel="1" x14ac:dyDescent="0.25">
      <c r="A21" s="222"/>
      <c r="B21" s="535" t="s">
        <v>627</v>
      </c>
      <c r="C21" s="216" t="str">
        <f>+VLOOKUP(B:B,INSUMOS!A:C,2,FALSE)</f>
        <v>CUADRILLA  INSTALACIONES (OFICIAL + AYUDANTE)</v>
      </c>
      <c r="D21" s="538" t="str">
        <f>+VLOOKUP(B:B,INSUMOS!A:C,3,FALSE)</f>
        <v>HC</v>
      </c>
      <c r="E21" s="541">
        <v>0.2</v>
      </c>
      <c r="F21" s="544">
        <v>0</v>
      </c>
      <c r="G21" s="277">
        <f>+VLOOKUP(B:B,INSUMOS!A:E,4,FALSE)</f>
        <v>1</v>
      </c>
      <c r="H21" s="217">
        <f>+(E21+F21)*G21</f>
        <v>0.2</v>
      </c>
      <c r="I21" s="218"/>
      <c r="J21" s="218"/>
      <c r="K21" s="206"/>
      <c r="L21" s="164"/>
      <c r="M21" s="214"/>
    </row>
    <row r="22" spans="1:13" ht="25.5" x14ac:dyDescent="0.25">
      <c r="A22" s="207" t="s">
        <v>1321</v>
      </c>
      <c r="B22" s="208"/>
      <c r="C22" s="209" t="s">
        <v>1606</v>
      </c>
      <c r="D22" s="210" t="s">
        <v>1</v>
      </c>
      <c r="E22" s="211"/>
      <c r="F22" s="210"/>
      <c r="G22" s="210"/>
      <c r="H22" s="212">
        <f>+SUBTOTAL(9,H23:H26)</f>
        <v>1.484</v>
      </c>
      <c r="I22" s="213"/>
      <c r="J22" s="213"/>
      <c r="M22" s="214"/>
    </row>
    <row r="23" spans="1:13" s="219" customFormat="1" ht="18" outlineLevel="1" x14ac:dyDescent="0.25">
      <c r="A23" s="215"/>
      <c r="B23" s="535" t="s">
        <v>129</v>
      </c>
      <c r="C23" s="216" t="str">
        <f>+VLOOKUP(B:B,INSUMOS!A:C,2,FALSE)</f>
        <v>HERRAMIENTA MENOR</v>
      </c>
      <c r="D23" s="538" t="str">
        <f>+VLOOKUP(B:B,INSUMOS!A:C,3,FALSE)</f>
        <v>GLB</v>
      </c>
      <c r="E23" s="541">
        <v>0.1</v>
      </c>
      <c r="F23" s="544">
        <v>0</v>
      </c>
      <c r="G23" s="277">
        <f>+VLOOKUP(B:B,INSUMOS!A:E,4,FALSE)</f>
        <v>1</v>
      </c>
      <c r="H23" s="217">
        <f>+(E23+F23)*G23</f>
        <v>0.1</v>
      </c>
      <c r="I23" s="218"/>
      <c r="J23" s="218"/>
      <c r="K23" s="206"/>
      <c r="L23" s="164"/>
      <c r="M23" s="214"/>
    </row>
    <row r="24" spans="1:13" s="219" customFormat="1" ht="18" outlineLevel="1" x14ac:dyDescent="0.25">
      <c r="A24" s="220"/>
      <c r="B24" s="535" t="s">
        <v>121</v>
      </c>
      <c r="C24" s="216" t="str">
        <f>+VLOOKUP(B:B,INSUMOS!A:C,2,FALSE)</f>
        <v>VOLQUETA 6 M3 (INCLUYE CARGE Y ESCOMBRERA)</v>
      </c>
      <c r="D24" s="538" t="str">
        <f>+VLOOKUP(B:B,INSUMOS!A:C,3,FALSE)</f>
        <v>VJ</v>
      </c>
      <c r="E24" s="541">
        <v>1.4E-2</v>
      </c>
      <c r="F24" s="544">
        <v>0</v>
      </c>
      <c r="G24" s="277">
        <f>+VLOOKUP(B:B,INSUMOS!A:E,4,FALSE)</f>
        <v>1</v>
      </c>
      <c r="H24" s="217">
        <f>+(E24+F24)*G24</f>
        <v>1.4E-2</v>
      </c>
      <c r="I24" s="218"/>
      <c r="J24" s="218"/>
      <c r="K24" s="206"/>
      <c r="L24" s="164"/>
      <c r="M24" s="214"/>
    </row>
    <row r="25" spans="1:13" s="219" customFormat="1" ht="18" outlineLevel="1" x14ac:dyDescent="0.25">
      <c r="A25" s="220"/>
      <c r="B25" s="535" t="s">
        <v>357</v>
      </c>
      <c r="C25" s="216" t="str">
        <f>+VLOOKUP(B:B,INSUMOS!A:C,2,FALSE)</f>
        <v>TAPON ROSCADO PRESION PVC 1/2"</v>
      </c>
      <c r="D25" s="538" t="str">
        <f>+VLOOKUP(B:B,INSUMOS!A:C,3,FALSE)</f>
        <v>UN</v>
      </c>
      <c r="E25" s="541">
        <v>1</v>
      </c>
      <c r="F25" s="544">
        <v>0</v>
      </c>
      <c r="G25" s="277">
        <f>+VLOOKUP(B:B,INSUMOS!A:E,4,FALSE)</f>
        <v>1</v>
      </c>
      <c r="H25" s="217">
        <f>+(E25+F25)*G25</f>
        <v>1</v>
      </c>
      <c r="I25" s="218"/>
      <c r="J25" s="218"/>
      <c r="K25" s="206"/>
      <c r="L25" s="164"/>
      <c r="M25" s="214"/>
    </row>
    <row r="26" spans="1:13" s="219" customFormat="1" ht="18" outlineLevel="1" x14ac:dyDescent="0.25">
      <c r="A26" s="222"/>
      <c r="B26" s="535" t="s">
        <v>627</v>
      </c>
      <c r="C26" s="216" t="str">
        <f>+VLOOKUP(B:B,INSUMOS!A:C,2,FALSE)</f>
        <v>CUADRILLA  INSTALACIONES (OFICIAL + AYUDANTE)</v>
      </c>
      <c r="D26" s="538" t="str">
        <f>+VLOOKUP(B:B,INSUMOS!A:C,3,FALSE)</f>
        <v>HC</v>
      </c>
      <c r="E26" s="541">
        <v>0.37</v>
      </c>
      <c r="F26" s="544">
        <v>0</v>
      </c>
      <c r="G26" s="277">
        <f>+VLOOKUP(B:B,INSUMOS!A:E,4,FALSE)</f>
        <v>1</v>
      </c>
      <c r="H26" s="217">
        <f>+(E26+F26)*G26</f>
        <v>0.37</v>
      </c>
      <c r="I26" s="218"/>
      <c r="J26" s="218"/>
      <c r="K26" s="206"/>
      <c r="L26" s="164"/>
      <c r="M26" s="214"/>
    </row>
    <row r="27" spans="1:13" ht="18" x14ac:dyDescent="0.25">
      <c r="A27" s="207" t="s">
        <v>1322</v>
      </c>
      <c r="B27" s="208"/>
      <c r="C27" s="209" t="s">
        <v>1019</v>
      </c>
      <c r="D27" s="210" t="s">
        <v>1</v>
      </c>
      <c r="E27" s="211"/>
      <c r="F27" s="210"/>
      <c r="G27" s="210"/>
      <c r="H27" s="212">
        <f>+SUBTOTAL(9,H28:H31)</f>
        <v>1.3580000000000001</v>
      </c>
      <c r="I27" s="213"/>
      <c r="J27" s="213"/>
      <c r="M27" s="214"/>
    </row>
    <row r="28" spans="1:13" s="219" customFormat="1" ht="18" outlineLevel="1" x14ac:dyDescent="0.25">
      <c r="A28" s="215"/>
      <c r="B28" s="535" t="s">
        <v>129</v>
      </c>
      <c r="C28" s="216" t="str">
        <f>+VLOOKUP(B:B,INSUMOS!A:C,2,FALSE)</f>
        <v>HERRAMIENTA MENOR</v>
      </c>
      <c r="D28" s="538" t="str">
        <f>+VLOOKUP(B:B,INSUMOS!A:C,3,FALSE)</f>
        <v>GLB</v>
      </c>
      <c r="E28" s="541">
        <v>0.1</v>
      </c>
      <c r="F28" s="544">
        <v>0</v>
      </c>
      <c r="G28" s="277">
        <f>+VLOOKUP(B:B,INSUMOS!A:E,4,FALSE)</f>
        <v>1</v>
      </c>
      <c r="H28" s="217">
        <f>+(E28+F28)*G28</f>
        <v>0.1</v>
      </c>
      <c r="I28" s="218"/>
      <c r="J28" s="218"/>
      <c r="K28" s="206"/>
      <c r="L28" s="164"/>
      <c r="M28" s="214"/>
    </row>
    <row r="29" spans="1:13" s="219" customFormat="1" ht="18" outlineLevel="1" x14ac:dyDescent="0.25">
      <c r="A29" s="220"/>
      <c r="B29" s="535" t="s">
        <v>121</v>
      </c>
      <c r="C29" s="216" t="str">
        <f>+VLOOKUP(B:B,INSUMOS!A:C,2,FALSE)</f>
        <v>VOLQUETA 6 M3 (INCLUYE CARGE Y ESCOMBRERA)</v>
      </c>
      <c r="D29" s="538" t="str">
        <f>+VLOOKUP(B:B,INSUMOS!A:C,3,FALSE)</f>
        <v>VJ</v>
      </c>
      <c r="E29" s="541">
        <v>8.0000000000000002E-3</v>
      </c>
      <c r="F29" s="544">
        <v>0</v>
      </c>
      <c r="G29" s="277">
        <f>+VLOOKUP(B:B,INSUMOS!A:E,4,FALSE)</f>
        <v>1</v>
      </c>
      <c r="H29" s="217">
        <f>+(E29+F29)*G29</f>
        <v>8.0000000000000002E-3</v>
      </c>
      <c r="I29" s="218"/>
      <c r="J29" s="218"/>
      <c r="K29" s="206"/>
      <c r="L29" s="164"/>
      <c r="M29" s="214"/>
    </row>
    <row r="30" spans="1:13" s="219" customFormat="1" ht="18" outlineLevel="1" x14ac:dyDescent="0.25">
      <c r="A30" s="226"/>
      <c r="B30" s="535" t="s">
        <v>357</v>
      </c>
      <c r="C30" s="216" t="str">
        <f>+VLOOKUP(B:B,INSUMOS!A:C,2,FALSE)</f>
        <v>TAPON ROSCADO PRESION PVC 1/2"</v>
      </c>
      <c r="D30" s="538" t="str">
        <f>+VLOOKUP(B:B,INSUMOS!A:C,3,FALSE)</f>
        <v>UN</v>
      </c>
      <c r="E30" s="541">
        <v>1</v>
      </c>
      <c r="F30" s="544">
        <v>0</v>
      </c>
      <c r="G30" s="277">
        <f>+VLOOKUP(B:B,INSUMOS!A:E,4,FALSE)</f>
        <v>1</v>
      </c>
      <c r="H30" s="217">
        <f>+(E30+F30)*G30</f>
        <v>1</v>
      </c>
      <c r="I30" s="218"/>
      <c r="J30" s="218"/>
      <c r="K30" s="206"/>
      <c r="L30" s="164"/>
      <c r="M30" s="214"/>
    </row>
    <row r="31" spans="1:13" s="219" customFormat="1" ht="18" outlineLevel="1" x14ac:dyDescent="0.25">
      <c r="A31" s="222"/>
      <c r="B31" s="535" t="s">
        <v>30</v>
      </c>
      <c r="C31" s="216" t="str">
        <f>+VLOOKUP(B:B,INSUMOS!A:C,2,FALSE)</f>
        <v>AYUDANTE ALBAÑILERÍA CON PRESTACIONES</v>
      </c>
      <c r="D31" s="538" t="str">
        <f>+VLOOKUP(B:B,INSUMOS!A:C,3,FALSE)</f>
        <v>HH</v>
      </c>
      <c r="E31" s="541">
        <f>15/60</f>
        <v>0.25</v>
      </c>
      <c r="F31" s="544">
        <v>0</v>
      </c>
      <c r="G31" s="277">
        <f>+VLOOKUP(B:B,INSUMOS!A:E,4,FALSE)</f>
        <v>1</v>
      </c>
      <c r="H31" s="217">
        <f>+(E31+F31)*G31</f>
        <v>0.25</v>
      </c>
      <c r="I31" s="218"/>
      <c r="J31" s="218"/>
      <c r="K31" s="206"/>
      <c r="L31" s="164"/>
      <c r="M31" s="214"/>
    </row>
    <row r="32" spans="1:13" ht="18" x14ac:dyDescent="0.25">
      <c r="A32" s="207" t="s">
        <v>1323</v>
      </c>
      <c r="B32" s="208"/>
      <c r="C32" s="209" t="s">
        <v>1020</v>
      </c>
      <c r="D32" s="210" t="s">
        <v>1</v>
      </c>
      <c r="E32" s="211"/>
      <c r="F32" s="210"/>
      <c r="G32" s="210"/>
      <c r="H32" s="212">
        <f>+SUBTOTAL(9,H33:H36)</f>
        <v>1.359</v>
      </c>
      <c r="I32" s="213"/>
      <c r="J32" s="213"/>
      <c r="M32" s="214"/>
    </row>
    <row r="33" spans="1:13" s="219" customFormat="1" ht="18" outlineLevel="1" x14ac:dyDescent="0.25">
      <c r="A33" s="215"/>
      <c r="B33" s="535" t="s">
        <v>129</v>
      </c>
      <c r="C33" s="216" t="str">
        <f>+VLOOKUP(B:B,INSUMOS!A:C,2,FALSE)</f>
        <v>HERRAMIENTA MENOR</v>
      </c>
      <c r="D33" s="538" t="str">
        <f>+VLOOKUP(B:B,INSUMOS!A:C,3,FALSE)</f>
        <v>GLB</v>
      </c>
      <c r="E33" s="541">
        <v>0.1</v>
      </c>
      <c r="F33" s="544">
        <v>0</v>
      </c>
      <c r="G33" s="277">
        <f>+VLOOKUP(B:B,INSUMOS!A:E,4,FALSE)</f>
        <v>1</v>
      </c>
      <c r="H33" s="217">
        <f>+(E33+F33)*G33</f>
        <v>0.1</v>
      </c>
      <c r="I33" s="218"/>
      <c r="J33" s="218"/>
      <c r="K33" s="206"/>
      <c r="L33" s="164"/>
      <c r="M33" s="214"/>
    </row>
    <row r="34" spans="1:13" s="219" customFormat="1" ht="18" outlineLevel="1" x14ac:dyDescent="0.25">
      <c r="A34" s="220"/>
      <c r="B34" s="535" t="s">
        <v>121</v>
      </c>
      <c r="C34" s="216" t="str">
        <f>+VLOOKUP(B:B,INSUMOS!A:C,2,FALSE)</f>
        <v>VOLQUETA 6 M3 (INCLUYE CARGE Y ESCOMBRERA)</v>
      </c>
      <c r="D34" s="538" t="str">
        <f>+VLOOKUP(B:B,INSUMOS!A:C,3,FALSE)</f>
        <v>VJ</v>
      </c>
      <c r="E34" s="541">
        <v>8.9999999999999993E-3</v>
      </c>
      <c r="F34" s="544">
        <v>0</v>
      </c>
      <c r="G34" s="277">
        <f>+VLOOKUP(B:B,INSUMOS!A:E,4,FALSE)</f>
        <v>1</v>
      </c>
      <c r="H34" s="217">
        <f>+(E34+F34)*G34</f>
        <v>8.9999999999999993E-3</v>
      </c>
      <c r="I34" s="218"/>
      <c r="J34" s="218"/>
      <c r="K34" s="206"/>
      <c r="L34" s="164"/>
      <c r="M34" s="214"/>
    </row>
    <row r="35" spans="1:13" s="219" customFormat="1" ht="18" outlineLevel="1" x14ac:dyDescent="0.25">
      <c r="A35" s="226"/>
      <c r="B35" s="535" t="s">
        <v>357</v>
      </c>
      <c r="C35" s="216" t="str">
        <f>+VLOOKUP(B:B,INSUMOS!A:C,2,FALSE)</f>
        <v>TAPON ROSCADO PRESION PVC 1/2"</v>
      </c>
      <c r="D35" s="538" t="str">
        <f>+VLOOKUP(B:B,INSUMOS!A:C,3,FALSE)</f>
        <v>UN</v>
      </c>
      <c r="E35" s="541">
        <v>1</v>
      </c>
      <c r="F35" s="544">
        <v>0</v>
      </c>
      <c r="G35" s="277">
        <f>+VLOOKUP(B:B,INSUMOS!A:E,4,FALSE)</f>
        <v>1</v>
      </c>
      <c r="H35" s="217">
        <f>+(E35+F35)*G35</f>
        <v>1</v>
      </c>
      <c r="I35" s="218"/>
      <c r="J35" s="218"/>
      <c r="K35" s="206"/>
      <c r="L35" s="164"/>
      <c r="M35" s="214"/>
    </row>
    <row r="36" spans="1:13" s="219" customFormat="1" ht="18" outlineLevel="1" x14ac:dyDescent="0.25">
      <c r="A36" s="222"/>
      <c r="B36" s="535" t="s">
        <v>30</v>
      </c>
      <c r="C36" s="216" t="str">
        <f>+VLOOKUP(B:B,INSUMOS!A:C,2,FALSE)</f>
        <v>AYUDANTE ALBAÑILERÍA CON PRESTACIONES</v>
      </c>
      <c r="D36" s="538" t="str">
        <f>+VLOOKUP(B:B,INSUMOS!A:C,3,FALSE)</f>
        <v>HH</v>
      </c>
      <c r="E36" s="541">
        <v>0.25</v>
      </c>
      <c r="F36" s="544">
        <v>0</v>
      </c>
      <c r="G36" s="277">
        <f>+VLOOKUP(B:B,INSUMOS!A:E,4,FALSE)</f>
        <v>1</v>
      </c>
      <c r="H36" s="217">
        <f>+(E36+F36)*G36</f>
        <v>0.25</v>
      </c>
      <c r="I36" s="218"/>
      <c r="J36" s="218"/>
      <c r="K36" s="206"/>
      <c r="L36" s="164"/>
      <c r="M36" s="214"/>
    </row>
    <row r="37" spans="1:13" ht="68.25" customHeight="1" x14ac:dyDescent="0.25">
      <c r="A37" s="207" t="s">
        <v>1324</v>
      </c>
      <c r="B37" s="208"/>
      <c r="C37" s="209" t="s">
        <v>1021</v>
      </c>
      <c r="D37" s="210" t="s">
        <v>19</v>
      </c>
      <c r="E37" s="211"/>
      <c r="F37" s="210"/>
      <c r="G37" s="210"/>
      <c r="H37" s="212">
        <f>+SUBTOTAL(9,H38:H41)</f>
        <v>0.79099999999999993</v>
      </c>
      <c r="I37" s="213"/>
      <c r="J37" s="213"/>
      <c r="M37" s="214"/>
    </row>
    <row r="38" spans="1:13" s="219" customFormat="1" ht="18" outlineLevel="1" x14ac:dyDescent="0.25">
      <c r="A38" s="215"/>
      <c r="B38" s="535" t="s">
        <v>129</v>
      </c>
      <c r="C38" s="216" t="str">
        <f>+VLOOKUP(B:B,INSUMOS!A:C,2,FALSE)</f>
        <v>HERRAMIENTA MENOR</v>
      </c>
      <c r="D38" s="538" t="str">
        <f>+VLOOKUP(B:B,INSUMOS!A:C,3,FALSE)</f>
        <v>GLB</v>
      </c>
      <c r="E38" s="541">
        <v>0.1</v>
      </c>
      <c r="F38" s="544">
        <v>0</v>
      </c>
      <c r="G38" s="277">
        <f>+VLOOKUP(B:B,INSUMOS!A:E,4,FALSE)</f>
        <v>1</v>
      </c>
      <c r="H38" s="217">
        <f>+(E38+F38)*G38</f>
        <v>0.1</v>
      </c>
      <c r="I38" s="218"/>
      <c r="J38" s="218"/>
      <c r="K38" s="206"/>
      <c r="L38" s="164"/>
      <c r="M38" s="214"/>
    </row>
    <row r="39" spans="1:13" s="219" customFormat="1" ht="18" outlineLevel="1" x14ac:dyDescent="0.25">
      <c r="A39" s="220"/>
      <c r="B39" s="535" t="s">
        <v>153</v>
      </c>
      <c r="C39" s="216" t="str">
        <f>+VLOOKUP(B:B,INSUMOS!A:C,2,FALSE)</f>
        <v>ANDAMIO TUBULAR 1,5*1,5 C/CRUCETA</v>
      </c>
      <c r="D39" s="538" t="str">
        <f>+VLOOKUP(B:B,INSUMOS!A:C,3,FALSE)</f>
        <v>DIA</v>
      </c>
      <c r="E39" s="541">
        <v>0.08</v>
      </c>
      <c r="F39" s="544">
        <v>0</v>
      </c>
      <c r="G39" s="277">
        <f>+VLOOKUP(B:B,INSUMOS!A:E,4,FALSE)</f>
        <v>1</v>
      </c>
      <c r="H39" s="217">
        <f>+(E39+F39)*G39</f>
        <v>0.08</v>
      </c>
      <c r="I39" s="218"/>
      <c r="J39" s="218"/>
      <c r="K39" s="206"/>
      <c r="L39" s="164"/>
      <c r="M39" s="214"/>
    </row>
    <row r="40" spans="1:13" s="219" customFormat="1" ht="18" outlineLevel="1" x14ac:dyDescent="0.25">
      <c r="A40" s="220"/>
      <c r="B40" s="535" t="s">
        <v>121</v>
      </c>
      <c r="C40" s="216" t="str">
        <f>+VLOOKUP(B:B,INSUMOS!A:C,2,FALSE)</f>
        <v>VOLQUETA 6 M3 (INCLUYE CARGE Y ESCOMBRERA)</v>
      </c>
      <c r="D40" s="538" t="str">
        <f>+VLOOKUP(B:B,INSUMOS!A:C,3,FALSE)</f>
        <v>VJ</v>
      </c>
      <c r="E40" s="541">
        <v>1.0999999999999999E-2</v>
      </c>
      <c r="F40" s="544">
        <v>0</v>
      </c>
      <c r="G40" s="277">
        <f>+VLOOKUP(B:B,INSUMOS!A:E,4,FALSE)</f>
        <v>1</v>
      </c>
      <c r="H40" s="217">
        <f>+(E40+F40)*G40</f>
        <v>1.0999999999999999E-2</v>
      </c>
      <c r="I40" s="218"/>
      <c r="J40" s="218"/>
      <c r="K40" s="206"/>
      <c r="L40" s="164"/>
      <c r="M40" s="214"/>
    </row>
    <row r="41" spans="1:13" s="219" customFormat="1" ht="18" outlineLevel="1" x14ac:dyDescent="0.25">
      <c r="A41" s="222"/>
      <c r="B41" s="535" t="s">
        <v>625</v>
      </c>
      <c r="C41" s="216" t="str">
        <f>+VLOOKUP(B:B,INSUMOS!A:C,2,FALSE)</f>
        <v>CUADRILLA AA  (OFICIAL + 2 AYUDANTE)- ALBAÑILERIA</v>
      </c>
      <c r="D41" s="538" t="str">
        <f>+VLOOKUP(B:B,INSUMOS!A:C,3,FALSE)</f>
        <v>HC</v>
      </c>
      <c r="E41" s="541">
        <v>0.6</v>
      </c>
      <c r="F41" s="544">
        <v>0</v>
      </c>
      <c r="G41" s="277">
        <f>+VLOOKUP(B:B,INSUMOS!A:E,4,FALSE)</f>
        <v>1</v>
      </c>
      <c r="H41" s="217">
        <f>+(E41+F41)*G41</f>
        <v>0.6</v>
      </c>
      <c r="I41" s="218"/>
      <c r="J41" s="218"/>
      <c r="K41" s="206"/>
      <c r="L41" s="164"/>
      <c r="M41" s="214"/>
    </row>
    <row r="42" spans="1:13" ht="18" x14ac:dyDescent="0.25">
      <c r="A42" s="207" t="s">
        <v>1325</v>
      </c>
      <c r="B42" s="208"/>
      <c r="C42" s="209" t="s">
        <v>1474</v>
      </c>
      <c r="D42" s="210" t="s">
        <v>19</v>
      </c>
      <c r="E42" s="211"/>
      <c r="F42" s="210"/>
      <c r="G42" s="210"/>
      <c r="H42" s="212">
        <f>+SUBTOTAL(9,H43:H47)</f>
        <v>1.0955250000000001</v>
      </c>
      <c r="I42" s="213"/>
      <c r="J42" s="213"/>
      <c r="M42" s="214"/>
    </row>
    <row r="43" spans="1:13" s="219" customFormat="1" ht="18" outlineLevel="1" x14ac:dyDescent="0.25">
      <c r="A43" s="215"/>
      <c r="B43" s="535" t="s">
        <v>129</v>
      </c>
      <c r="C43" s="216" t="str">
        <f>+VLOOKUP(B:B,INSUMOS!A:C,2,FALSE)</f>
        <v>HERRAMIENTA MENOR</v>
      </c>
      <c r="D43" s="538" t="str">
        <f>+VLOOKUP(B:B,INSUMOS!A:C,3,FALSE)</f>
        <v>GLB</v>
      </c>
      <c r="E43" s="541">
        <v>0.1</v>
      </c>
      <c r="F43" s="544">
        <v>0</v>
      </c>
      <c r="G43" s="277">
        <f>+VLOOKUP(B:B,INSUMOS!A:E,4,FALSE)</f>
        <v>1</v>
      </c>
      <c r="H43" s="217">
        <f>+(E43+F43)*G43</f>
        <v>0.1</v>
      </c>
      <c r="I43" s="218"/>
      <c r="J43" s="218"/>
      <c r="K43" s="206"/>
      <c r="L43" s="164"/>
      <c r="M43" s="214"/>
    </row>
    <row r="44" spans="1:13" s="219" customFormat="1" ht="18" outlineLevel="1" x14ac:dyDescent="0.25">
      <c r="A44" s="220"/>
      <c r="B44" s="535" t="s">
        <v>153</v>
      </c>
      <c r="C44" s="216" t="str">
        <f>+VLOOKUP(B:B,INSUMOS!A:C,2,FALSE)</f>
        <v>ANDAMIO TUBULAR 1,5*1,5 C/CRUCETA</v>
      </c>
      <c r="D44" s="538" t="str">
        <f>+VLOOKUP(B:B,INSUMOS!A:C,3,FALSE)</f>
        <v>DIA</v>
      </c>
      <c r="E44" s="541">
        <v>0.08</v>
      </c>
      <c r="F44" s="544">
        <v>0</v>
      </c>
      <c r="G44" s="277">
        <f>+VLOOKUP(B:B,INSUMOS!A:E,4,FALSE)</f>
        <v>1</v>
      </c>
      <c r="H44" s="217">
        <f>+(E44+F44)*G44</f>
        <v>0.08</v>
      </c>
      <c r="I44" s="218"/>
      <c r="J44" s="218"/>
      <c r="K44" s="206"/>
      <c r="L44" s="164"/>
      <c r="M44" s="214"/>
    </row>
    <row r="45" spans="1:13" s="219" customFormat="1" ht="18" outlineLevel="1" x14ac:dyDescent="0.25">
      <c r="A45" s="226"/>
      <c r="B45" s="535" t="s">
        <v>835</v>
      </c>
      <c r="C45" s="216" t="str">
        <f>+VLOOKUP(B:B,INSUMOS!A:C,2,FALSE)</f>
        <v>JABON</v>
      </c>
      <c r="D45" s="538" t="str">
        <f>+VLOOKUP(B:B,INSUMOS!A:C,3,FALSE)</f>
        <v>LB</v>
      </c>
      <c r="E45" s="541">
        <v>0.5</v>
      </c>
      <c r="F45" s="544">
        <f>+E45*0.03</f>
        <v>1.4999999999999999E-2</v>
      </c>
      <c r="G45" s="277">
        <f>+VLOOKUP(B:B,INSUMOS!A:E,4,FALSE)</f>
        <v>1</v>
      </c>
      <c r="H45" s="217">
        <f>+(E45+F45)*G45</f>
        <v>0.51500000000000001</v>
      </c>
      <c r="I45" s="218"/>
      <c r="J45" s="218"/>
      <c r="K45" s="206"/>
      <c r="L45" s="164"/>
      <c r="M45" s="214"/>
    </row>
    <row r="46" spans="1:13" s="219" customFormat="1" ht="18" outlineLevel="1" x14ac:dyDescent="0.25">
      <c r="A46" s="220"/>
      <c r="B46" s="535" t="s">
        <v>268</v>
      </c>
      <c r="C46" s="216" t="str">
        <f>+VLOOKUP(B:B,INSUMOS!A:C,2,FALSE)</f>
        <v>AGUA</v>
      </c>
      <c r="D46" s="538" t="str">
        <f>+VLOOKUP(B:B,INSUMOS!A:C,3,FALSE)</f>
        <v>M3</v>
      </c>
      <c r="E46" s="541">
        <f>0.5/1000</f>
        <v>5.0000000000000001E-4</v>
      </c>
      <c r="F46" s="544">
        <f>+E46*0.05</f>
        <v>2.5000000000000001E-5</v>
      </c>
      <c r="G46" s="277">
        <f>+VLOOKUP(B:B,INSUMOS!A:E,4,FALSE)</f>
        <v>1</v>
      </c>
      <c r="H46" s="217">
        <f>+(E46+F46)*G46</f>
        <v>5.2499999999999997E-4</v>
      </c>
      <c r="I46" s="218"/>
      <c r="J46" s="218"/>
      <c r="K46" s="206"/>
      <c r="L46" s="164"/>
      <c r="M46" s="214"/>
    </row>
    <row r="47" spans="1:13" s="219" customFormat="1" ht="18" outlineLevel="1" x14ac:dyDescent="0.25">
      <c r="A47" s="222"/>
      <c r="B47" s="535" t="s">
        <v>625</v>
      </c>
      <c r="C47" s="216" t="str">
        <f>+VLOOKUP(B:B,INSUMOS!A:C,2,FALSE)</f>
        <v>CUADRILLA AA  (OFICIAL + 2 AYUDANTE)- ALBAÑILERIA</v>
      </c>
      <c r="D47" s="538" t="str">
        <f>+VLOOKUP(B:B,INSUMOS!A:C,3,FALSE)</f>
        <v>HC</v>
      </c>
      <c r="E47" s="541">
        <v>0.4</v>
      </c>
      <c r="F47" s="544">
        <v>0</v>
      </c>
      <c r="G47" s="277">
        <f>+VLOOKUP(B:B,INSUMOS!A:E,4,FALSE)</f>
        <v>1</v>
      </c>
      <c r="H47" s="217">
        <f>+(E47+F47)*G47</f>
        <v>0.4</v>
      </c>
      <c r="I47" s="218"/>
      <c r="J47" s="218"/>
      <c r="K47" s="206"/>
      <c r="L47" s="164"/>
      <c r="M47" s="214"/>
    </row>
    <row r="48" spans="1:13" ht="18" x14ac:dyDescent="0.25">
      <c r="A48" s="207" t="s">
        <v>1326</v>
      </c>
      <c r="B48" s="208"/>
      <c r="C48" s="209" t="s">
        <v>1022</v>
      </c>
      <c r="D48" s="210" t="s">
        <v>19</v>
      </c>
      <c r="E48" s="211"/>
      <c r="F48" s="210"/>
      <c r="G48" s="210"/>
      <c r="H48" s="212">
        <f>+SUBTOTAL(9,H49:H52)</f>
        <v>0.48099999999999998</v>
      </c>
      <c r="I48" s="213"/>
      <c r="J48" s="213"/>
      <c r="M48" s="214"/>
    </row>
    <row r="49" spans="1:13" s="219" customFormat="1" ht="18" outlineLevel="1" x14ac:dyDescent="0.25">
      <c r="A49" s="215"/>
      <c r="B49" s="535" t="s">
        <v>129</v>
      </c>
      <c r="C49" s="216" t="str">
        <f>+VLOOKUP(B:B,INSUMOS!A:C,2,FALSE)</f>
        <v>HERRAMIENTA MENOR</v>
      </c>
      <c r="D49" s="538" t="str">
        <f>+VLOOKUP(B:B,INSUMOS!A:C,3,FALSE)</f>
        <v>GLB</v>
      </c>
      <c r="E49" s="541">
        <v>0.1</v>
      </c>
      <c r="F49" s="544">
        <v>0</v>
      </c>
      <c r="G49" s="277">
        <f>+VLOOKUP(B:B,INSUMOS!A:E,4,FALSE)</f>
        <v>1</v>
      </c>
      <c r="H49" s="217">
        <f>+(E49+F49)*G49</f>
        <v>0.1</v>
      </c>
      <c r="I49" s="218"/>
      <c r="J49" s="218"/>
      <c r="K49" s="206"/>
      <c r="L49" s="164"/>
      <c r="M49" s="214"/>
    </row>
    <row r="50" spans="1:13" s="219" customFormat="1" ht="18" outlineLevel="1" x14ac:dyDescent="0.25">
      <c r="A50" s="220"/>
      <c r="B50" s="535" t="s">
        <v>153</v>
      </c>
      <c r="C50" s="216" t="str">
        <f>+VLOOKUP(B:B,INSUMOS!A:C,2,FALSE)</f>
        <v>ANDAMIO TUBULAR 1,5*1,5 C/CRUCETA</v>
      </c>
      <c r="D50" s="538" t="str">
        <f>+VLOOKUP(B:B,INSUMOS!A:C,3,FALSE)</f>
        <v>DIA</v>
      </c>
      <c r="E50" s="541">
        <v>0.08</v>
      </c>
      <c r="F50" s="544">
        <v>0</v>
      </c>
      <c r="G50" s="277">
        <f>+VLOOKUP(B:B,INSUMOS!A:E,4,FALSE)</f>
        <v>1</v>
      </c>
      <c r="H50" s="217">
        <f>+(E50+F50)*G50</f>
        <v>0.08</v>
      </c>
      <c r="I50" s="218"/>
      <c r="J50" s="218"/>
      <c r="K50" s="206"/>
      <c r="L50" s="164"/>
      <c r="M50" s="214"/>
    </row>
    <row r="51" spans="1:13" s="219" customFormat="1" ht="18" outlineLevel="1" x14ac:dyDescent="0.25">
      <c r="A51" s="220"/>
      <c r="B51" s="535" t="s">
        <v>121</v>
      </c>
      <c r="C51" s="216" t="str">
        <f>+VLOOKUP(B:B,INSUMOS!A:C,2,FALSE)</f>
        <v>VOLQUETA 6 M3 (INCLUYE CARGE Y ESCOMBRERA)</v>
      </c>
      <c r="D51" s="538" t="str">
        <f>+VLOOKUP(B:B,INSUMOS!A:C,3,FALSE)</f>
        <v>VJ</v>
      </c>
      <c r="E51" s="541">
        <v>1E-3</v>
      </c>
      <c r="F51" s="544">
        <v>0</v>
      </c>
      <c r="G51" s="277">
        <f>+VLOOKUP(B:B,INSUMOS!A:E,4,FALSE)</f>
        <v>1</v>
      </c>
      <c r="H51" s="217">
        <f>+(E51+F51)*G51</f>
        <v>1E-3</v>
      </c>
      <c r="I51" s="218"/>
      <c r="J51" s="218"/>
      <c r="K51" s="206"/>
      <c r="L51" s="164"/>
      <c r="M51" s="214"/>
    </row>
    <row r="52" spans="1:13" s="219" customFormat="1" ht="18" outlineLevel="1" x14ac:dyDescent="0.25">
      <c r="A52" s="222"/>
      <c r="B52" s="535" t="s">
        <v>625</v>
      </c>
      <c r="C52" s="216" t="str">
        <f>+VLOOKUP(B:B,INSUMOS!A:C,2,FALSE)</f>
        <v>CUADRILLA AA  (OFICIAL + 2 AYUDANTE)- ALBAÑILERIA</v>
      </c>
      <c r="D52" s="538" t="str">
        <f>+VLOOKUP(B:B,INSUMOS!A:C,3,FALSE)</f>
        <v>HC</v>
      </c>
      <c r="E52" s="541">
        <v>0.3</v>
      </c>
      <c r="F52" s="544">
        <v>0</v>
      </c>
      <c r="G52" s="277">
        <f>+VLOOKUP(B:B,INSUMOS!A:E,4,FALSE)</f>
        <v>1</v>
      </c>
      <c r="H52" s="217">
        <f>+(E52+F52)*G52</f>
        <v>0.3</v>
      </c>
      <c r="I52" s="218"/>
      <c r="J52" s="218"/>
      <c r="K52" s="206"/>
      <c r="L52" s="164"/>
      <c r="M52" s="214"/>
    </row>
    <row r="53" spans="1:13" ht="33" customHeight="1" x14ac:dyDescent="0.25">
      <c r="A53" s="207" t="s">
        <v>1327</v>
      </c>
      <c r="B53" s="208"/>
      <c r="C53" s="209" t="s">
        <v>2462</v>
      </c>
      <c r="D53" s="210" t="s">
        <v>19</v>
      </c>
      <c r="E53" s="211"/>
      <c r="F53" s="210"/>
      <c r="G53" s="210"/>
      <c r="H53" s="212">
        <f>+SUBTOTAL(9,H54:H57)</f>
        <v>0.48099999999999998</v>
      </c>
      <c r="I53" s="213"/>
      <c r="J53" s="511"/>
      <c r="M53" s="214"/>
    </row>
    <row r="54" spans="1:13" s="219" customFormat="1" ht="18" outlineLevel="1" x14ac:dyDescent="0.25">
      <c r="A54" s="215"/>
      <c r="B54" s="535" t="s">
        <v>129</v>
      </c>
      <c r="C54" s="216" t="str">
        <f>+VLOOKUP(B:B,INSUMOS!A:C,2,FALSE)</f>
        <v>HERRAMIENTA MENOR</v>
      </c>
      <c r="D54" s="538" t="str">
        <f>+VLOOKUP(B:B,INSUMOS!A:C,3,FALSE)</f>
        <v>GLB</v>
      </c>
      <c r="E54" s="541">
        <v>0.1</v>
      </c>
      <c r="F54" s="544">
        <v>0</v>
      </c>
      <c r="G54" s="277">
        <f>+VLOOKUP(B:B,INSUMOS!A:E,4,FALSE)</f>
        <v>1</v>
      </c>
      <c r="H54" s="217">
        <f>+(E54+F54)*G54</f>
        <v>0.1</v>
      </c>
      <c r="I54" s="218"/>
      <c r="J54" s="218"/>
      <c r="K54" s="206"/>
      <c r="L54" s="164"/>
      <c r="M54" s="214"/>
    </row>
    <row r="55" spans="1:13" s="219" customFormat="1" ht="18" outlineLevel="1" x14ac:dyDescent="0.25">
      <c r="A55" s="220"/>
      <c r="B55" s="535" t="s">
        <v>153</v>
      </c>
      <c r="C55" s="216" t="str">
        <f>+VLOOKUP(B:B,INSUMOS!A:C,2,FALSE)</f>
        <v>ANDAMIO TUBULAR 1,5*1,5 C/CRUCETA</v>
      </c>
      <c r="D55" s="538" t="str">
        <f>+VLOOKUP(B:B,INSUMOS!A:C,3,FALSE)</f>
        <v>DIA</v>
      </c>
      <c r="E55" s="541">
        <v>0.08</v>
      </c>
      <c r="F55" s="544">
        <v>0</v>
      </c>
      <c r="G55" s="277">
        <f>+VLOOKUP(B:B,INSUMOS!A:E,4,FALSE)</f>
        <v>1</v>
      </c>
      <c r="H55" s="217">
        <f>+(E55+F55)*G55</f>
        <v>0.08</v>
      </c>
      <c r="I55" s="218"/>
      <c r="J55" s="218"/>
      <c r="K55" s="206"/>
      <c r="L55" s="164"/>
      <c r="M55" s="214"/>
    </row>
    <row r="56" spans="1:13" s="219" customFormat="1" ht="18" outlineLevel="1" x14ac:dyDescent="0.25">
      <c r="A56" s="220"/>
      <c r="B56" s="535" t="s">
        <v>121</v>
      </c>
      <c r="C56" s="216" t="str">
        <f>+VLOOKUP(B:B,INSUMOS!A:C,2,FALSE)</f>
        <v>VOLQUETA 6 M3 (INCLUYE CARGE Y ESCOMBRERA)</v>
      </c>
      <c r="D56" s="538" t="str">
        <f>+VLOOKUP(B:B,INSUMOS!A:C,3,FALSE)</f>
        <v>VJ</v>
      </c>
      <c r="E56" s="541">
        <v>1E-3</v>
      </c>
      <c r="F56" s="544">
        <v>0</v>
      </c>
      <c r="G56" s="277">
        <f>+VLOOKUP(B:B,INSUMOS!A:E,4,FALSE)</f>
        <v>1</v>
      </c>
      <c r="H56" s="217">
        <f>+(E56+F56)*G56</f>
        <v>1E-3</v>
      </c>
      <c r="I56" s="218"/>
      <c r="J56" s="218"/>
      <c r="K56" s="206"/>
      <c r="L56" s="164"/>
      <c r="M56" s="214"/>
    </row>
    <row r="57" spans="1:13" s="219" customFormat="1" ht="18" outlineLevel="1" x14ac:dyDescent="0.25">
      <c r="A57" s="222"/>
      <c r="B57" s="535" t="s">
        <v>625</v>
      </c>
      <c r="C57" s="216" t="str">
        <f>+VLOOKUP(B:B,INSUMOS!A:C,2,FALSE)</f>
        <v>CUADRILLA AA  (OFICIAL + 2 AYUDANTE)- ALBAÑILERIA</v>
      </c>
      <c r="D57" s="538" t="str">
        <f>+VLOOKUP(B:B,INSUMOS!A:C,3,FALSE)</f>
        <v>HC</v>
      </c>
      <c r="E57" s="541">
        <v>0.3</v>
      </c>
      <c r="F57" s="544">
        <v>0</v>
      </c>
      <c r="G57" s="277">
        <f>+VLOOKUP(B:B,INSUMOS!A:E,4,FALSE)</f>
        <v>1</v>
      </c>
      <c r="H57" s="217">
        <f>+(E57+F57)*G57</f>
        <v>0.3</v>
      </c>
      <c r="I57" s="218"/>
      <c r="J57" s="218"/>
      <c r="K57" s="206"/>
      <c r="L57" s="164"/>
      <c r="M57" s="214"/>
    </row>
    <row r="58" spans="1:13" ht="18" x14ac:dyDescent="0.25">
      <c r="A58" s="207" t="s">
        <v>1328</v>
      </c>
      <c r="B58" s="208"/>
      <c r="C58" s="209" t="s">
        <v>1023</v>
      </c>
      <c r="D58" s="210" t="s">
        <v>19</v>
      </c>
      <c r="E58" s="211"/>
      <c r="F58" s="210"/>
      <c r="G58" s="210"/>
      <c r="H58" s="212">
        <f>+SUBTOTAL(9,H59:H62)</f>
        <v>0.503</v>
      </c>
      <c r="I58" s="213"/>
      <c r="J58" s="213"/>
      <c r="M58" s="214"/>
    </row>
    <row r="59" spans="1:13" s="219" customFormat="1" ht="18" outlineLevel="1" x14ac:dyDescent="0.25">
      <c r="A59" s="215"/>
      <c r="B59" s="535" t="s">
        <v>129</v>
      </c>
      <c r="C59" s="216" t="str">
        <f>+VLOOKUP(B:B,INSUMOS!A:C,2,FALSE)</f>
        <v>HERRAMIENTA MENOR</v>
      </c>
      <c r="D59" s="538" t="str">
        <f>+VLOOKUP(B:B,INSUMOS!A:C,3,FALSE)</f>
        <v>GLB</v>
      </c>
      <c r="E59" s="541">
        <v>0.1</v>
      </c>
      <c r="F59" s="544">
        <v>0</v>
      </c>
      <c r="G59" s="277">
        <f>+VLOOKUP(B:B,INSUMOS!A:E,4,FALSE)</f>
        <v>1</v>
      </c>
      <c r="H59" s="217">
        <f>+(E59+F59)*G59</f>
        <v>0.1</v>
      </c>
      <c r="I59" s="218"/>
      <c r="J59" s="218"/>
      <c r="K59" s="206"/>
      <c r="L59" s="164"/>
      <c r="M59" s="214"/>
    </row>
    <row r="60" spans="1:13" s="219" customFormat="1" ht="18" outlineLevel="1" x14ac:dyDescent="0.25">
      <c r="A60" s="220"/>
      <c r="B60" s="535" t="s">
        <v>153</v>
      </c>
      <c r="C60" s="216" t="str">
        <f>+VLOOKUP(B:B,INSUMOS!A:C,2,FALSE)</f>
        <v>ANDAMIO TUBULAR 1,5*1,5 C/CRUCETA</v>
      </c>
      <c r="D60" s="538" t="str">
        <f>+VLOOKUP(B:B,INSUMOS!A:C,3,FALSE)</f>
        <v>DIA</v>
      </c>
      <c r="E60" s="541">
        <v>0.08</v>
      </c>
      <c r="F60" s="544">
        <v>0</v>
      </c>
      <c r="G60" s="277">
        <f>+VLOOKUP(B:B,INSUMOS!A:E,4,FALSE)</f>
        <v>1</v>
      </c>
      <c r="H60" s="217">
        <f>+(E60+F60)*G60</f>
        <v>0.08</v>
      </c>
      <c r="I60" s="218"/>
      <c r="J60" s="218"/>
      <c r="K60" s="206"/>
      <c r="L60" s="164"/>
      <c r="M60" s="214"/>
    </row>
    <row r="61" spans="1:13" s="219" customFormat="1" ht="18" outlineLevel="1" x14ac:dyDescent="0.25">
      <c r="A61" s="220"/>
      <c r="B61" s="535" t="s">
        <v>121</v>
      </c>
      <c r="C61" s="216" t="str">
        <f>+VLOOKUP(B:B,INSUMOS!A:C,2,FALSE)</f>
        <v>VOLQUETA 6 M3 (INCLUYE CARGE Y ESCOMBRERA)</v>
      </c>
      <c r="D61" s="538" t="str">
        <f>+VLOOKUP(B:B,INSUMOS!A:C,3,FALSE)</f>
        <v>VJ</v>
      </c>
      <c r="E61" s="541">
        <v>3.0000000000000001E-3</v>
      </c>
      <c r="F61" s="544">
        <v>0</v>
      </c>
      <c r="G61" s="277">
        <f>+VLOOKUP(B:B,INSUMOS!A:E,4,FALSE)</f>
        <v>1</v>
      </c>
      <c r="H61" s="217">
        <f>+(E61+F61)*G61</f>
        <v>3.0000000000000001E-3</v>
      </c>
      <c r="I61" s="218"/>
      <c r="J61" s="218"/>
      <c r="K61" s="206"/>
      <c r="L61" s="164"/>
      <c r="M61" s="214"/>
    </row>
    <row r="62" spans="1:13" s="219" customFormat="1" ht="18" outlineLevel="1" x14ac:dyDescent="0.25">
      <c r="A62" s="222"/>
      <c r="B62" s="535" t="s">
        <v>625</v>
      </c>
      <c r="C62" s="216" t="str">
        <f>+VLOOKUP(B:B,INSUMOS!A:C,2,FALSE)</f>
        <v>CUADRILLA AA  (OFICIAL + 2 AYUDANTE)- ALBAÑILERIA</v>
      </c>
      <c r="D62" s="538" t="str">
        <f>+VLOOKUP(B:B,INSUMOS!A:C,3,FALSE)</f>
        <v>HC</v>
      </c>
      <c r="E62" s="541">
        <v>0.32</v>
      </c>
      <c r="F62" s="544">
        <v>0</v>
      </c>
      <c r="G62" s="277">
        <f>+VLOOKUP(B:B,INSUMOS!A:E,4,FALSE)</f>
        <v>1</v>
      </c>
      <c r="H62" s="217">
        <f>+(E62+F62)*G62</f>
        <v>0.32</v>
      </c>
      <c r="I62" s="218"/>
      <c r="J62" s="218"/>
      <c r="K62" s="206"/>
      <c r="L62" s="164"/>
      <c r="M62" s="214"/>
    </row>
    <row r="63" spans="1:13" ht="25.5" x14ac:dyDescent="0.25">
      <c r="A63" s="207" t="s">
        <v>1329</v>
      </c>
      <c r="B63" s="208"/>
      <c r="C63" s="209" t="s">
        <v>2495</v>
      </c>
      <c r="D63" s="210" t="s">
        <v>19</v>
      </c>
      <c r="E63" s="227"/>
      <c r="F63" s="228"/>
      <c r="G63" s="210"/>
      <c r="H63" s="212">
        <f>+SUBTOTAL(9,H64:H66)</f>
        <v>0.28500000000000003</v>
      </c>
      <c r="I63" s="213"/>
      <c r="J63" s="213"/>
      <c r="M63" s="214"/>
    </row>
    <row r="64" spans="1:13" s="219" customFormat="1" ht="18" outlineLevel="1" x14ac:dyDescent="0.25">
      <c r="A64" s="215"/>
      <c r="B64" s="535" t="s">
        <v>129</v>
      </c>
      <c r="C64" s="216" t="str">
        <f>+VLOOKUP(B:B,INSUMOS!A:C,2,FALSE)</f>
        <v>HERRAMIENTA MENOR</v>
      </c>
      <c r="D64" s="538" t="str">
        <f>+VLOOKUP(B:B,INSUMOS!A:C,3,FALSE)</f>
        <v>GLB</v>
      </c>
      <c r="E64" s="541">
        <v>0.1</v>
      </c>
      <c r="F64" s="544">
        <v>0</v>
      </c>
      <c r="G64" s="277">
        <f>+VLOOKUP(B:B,INSUMOS!A:E,4,FALSE)</f>
        <v>1</v>
      </c>
      <c r="H64" s="217">
        <f>+(E64+F64)*G64</f>
        <v>0.1</v>
      </c>
      <c r="I64" s="218"/>
      <c r="J64" s="218"/>
      <c r="K64" s="206"/>
      <c r="L64" s="164"/>
      <c r="M64" s="214"/>
    </row>
    <row r="65" spans="1:13" s="219" customFormat="1" ht="18" outlineLevel="1" x14ac:dyDescent="0.25">
      <c r="A65" s="220"/>
      <c r="B65" s="535" t="s">
        <v>121</v>
      </c>
      <c r="C65" s="216" t="str">
        <f>+VLOOKUP(B:B,INSUMOS!A:C,2,FALSE)</f>
        <v>VOLQUETA 6 M3 (INCLUYE CARGE Y ESCOMBRERA)</v>
      </c>
      <c r="D65" s="538" t="str">
        <f>+VLOOKUP(B:B,INSUMOS!A:C,3,FALSE)</f>
        <v>VJ</v>
      </c>
      <c r="E65" s="541">
        <v>5.0000000000000001E-3</v>
      </c>
      <c r="F65" s="544">
        <v>0</v>
      </c>
      <c r="G65" s="277">
        <f>+VLOOKUP(B:B,INSUMOS!A:E,4,FALSE)</f>
        <v>1</v>
      </c>
      <c r="H65" s="217">
        <f>+(E65+F65)*G65</f>
        <v>5.0000000000000001E-3</v>
      </c>
      <c r="I65" s="218"/>
      <c r="J65" s="218"/>
      <c r="K65" s="206"/>
      <c r="L65" s="164"/>
      <c r="M65" s="214"/>
    </row>
    <row r="66" spans="1:13" s="219" customFormat="1" ht="18" outlineLevel="1" x14ac:dyDescent="0.25">
      <c r="A66" s="222"/>
      <c r="B66" s="535" t="s">
        <v>625</v>
      </c>
      <c r="C66" s="216" t="str">
        <f>+VLOOKUP(B:B,INSUMOS!A:C,2,FALSE)</f>
        <v>CUADRILLA AA  (OFICIAL + 2 AYUDANTE)- ALBAÑILERIA</v>
      </c>
      <c r="D66" s="538" t="str">
        <f>+VLOOKUP(B:B,INSUMOS!A:C,3,FALSE)</f>
        <v>HC</v>
      </c>
      <c r="E66" s="541">
        <v>0.18</v>
      </c>
      <c r="F66" s="544">
        <v>0</v>
      </c>
      <c r="G66" s="277">
        <f>+VLOOKUP(B:B,INSUMOS!A:E,4,FALSE)</f>
        <v>1</v>
      </c>
      <c r="H66" s="217">
        <f>+(E66+F66)*G66</f>
        <v>0.18</v>
      </c>
      <c r="I66" s="218"/>
      <c r="J66" s="218"/>
      <c r="K66" s="206"/>
      <c r="L66" s="164"/>
      <c r="M66" s="214"/>
    </row>
    <row r="67" spans="1:13" ht="25.5" x14ac:dyDescent="0.25">
      <c r="A67" s="207" t="s">
        <v>1330</v>
      </c>
      <c r="B67" s="208"/>
      <c r="C67" s="209" t="s">
        <v>1518</v>
      </c>
      <c r="D67" s="210" t="s">
        <v>19</v>
      </c>
      <c r="E67" s="211"/>
      <c r="F67" s="210"/>
      <c r="G67" s="210"/>
      <c r="H67" s="212">
        <f>+SUBTOTAL(9,H68:H71)</f>
        <v>0.69300000000000006</v>
      </c>
      <c r="I67" s="213"/>
      <c r="J67" s="213"/>
      <c r="M67" s="214"/>
    </row>
    <row r="68" spans="1:13" s="219" customFormat="1" ht="12.75" customHeight="1" outlineLevel="1" x14ac:dyDescent="0.25">
      <c r="A68" s="215"/>
      <c r="B68" s="535" t="s">
        <v>129</v>
      </c>
      <c r="C68" s="216" t="str">
        <f>+VLOOKUP(B:B,INSUMOS!A:C,2,FALSE)</f>
        <v>HERRAMIENTA MENOR</v>
      </c>
      <c r="D68" s="538" t="str">
        <f>+VLOOKUP(B:B,INSUMOS!A:C,3,FALSE)</f>
        <v>GLB</v>
      </c>
      <c r="E68" s="541">
        <v>0.3</v>
      </c>
      <c r="F68" s="544">
        <v>0</v>
      </c>
      <c r="G68" s="277">
        <f>+VLOOKUP(B:B,INSUMOS!A:E,4,FALSE)</f>
        <v>1</v>
      </c>
      <c r="H68" s="217">
        <f>+(E68+F68)*G68</f>
        <v>0.3</v>
      </c>
      <c r="I68" s="218"/>
      <c r="J68" s="218"/>
      <c r="K68" s="206"/>
      <c r="L68" s="164"/>
      <c r="M68" s="214"/>
    </row>
    <row r="69" spans="1:13" s="219" customFormat="1" ht="12.75" customHeight="1" outlineLevel="1" x14ac:dyDescent="0.25">
      <c r="A69" s="220"/>
      <c r="B69" s="535" t="s">
        <v>153</v>
      </c>
      <c r="C69" s="216" t="str">
        <f>+VLOOKUP(B:B,INSUMOS!A:C,2,FALSE)</f>
        <v>ANDAMIO TUBULAR 1,5*1,5 C/CRUCETA</v>
      </c>
      <c r="D69" s="538" t="str">
        <f>+VLOOKUP(B:B,INSUMOS!A:C,3,FALSE)</f>
        <v>DIA</v>
      </c>
      <c r="E69" s="541">
        <v>0.08</v>
      </c>
      <c r="F69" s="544">
        <v>0</v>
      </c>
      <c r="G69" s="277">
        <f>+VLOOKUP(B:B,INSUMOS!A:E,4,FALSE)</f>
        <v>1</v>
      </c>
      <c r="H69" s="217">
        <f>+(E69+F69)*G69</f>
        <v>0.08</v>
      </c>
      <c r="I69" s="218"/>
      <c r="J69" s="218"/>
      <c r="K69" s="206"/>
      <c r="L69" s="164"/>
      <c r="M69" s="214"/>
    </row>
    <row r="70" spans="1:13" s="219" customFormat="1" ht="12.75" customHeight="1" outlineLevel="1" x14ac:dyDescent="0.25">
      <c r="A70" s="220"/>
      <c r="B70" s="535" t="s">
        <v>121</v>
      </c>
      <c r="C70" s="216" t="str">
        <f>+VLOOKUP(B:B,INSUMOS!A:C,2,FALSE)</f>
        <v>VOLQUETA 6 M3 (INCLUYE CARGE Y ESCOMBRERA)</v>
      </c>
      <c r="D70" s="538" t="str">
        <f>+VLOOKUP(B:B,INSUMOS!A:C,3,FALSE)</f>
        <v>VJ</v>
      </c>
      <c r="E70" s="541">
        <v>1.2999999999999999E-2</v>
      </c>
      <c r="F70" s="544">
        <v>0</v>
      </c>
      <c r="G70" s="277">
        <f>+VLOOKUP(B:B,INSUMOS!A:E,4,FALSE)</f>
        <v>1</v>
      </c>
      <c r="H70" s="217">
        <f>+(E70+F70)*G70</f>
        <v>1.2999999999999999E-2</v>
      </c>
      <c r="I70" s="218"/>
      <c r="J70" s="218"/>
      <c r="K70" s="206"/>
      <c r="L70" s="164"/>
      <c r="M70" s="214"/>
    </row>
    <row r="71" spans="1:13" s="219" customFormat="1" ht="12.75" customHeight="1" outlineLevel="1" x14ac:dyDescent="0.25">
      <c r="A71" s="222"/>
      <c r="B71" s="535" t="s">
        <v>625</v>
      </c>
      <c r="C71" s="216" t="str">
        <f>+VLOOKUP(B:B,INSUMOS!A:C,2,FALSE)</f>
        <v>CUADRILLA AA  (OFICIAL + 2 AYUDANTE)- ALBAÑILERIA</v>
      </c>
      <c r="D71" s="538" t="str">
        <f>+VLOOKUP(B:B,INSUMOS!A:C,3,FALSE)</f>
        <v>HC</v>
      </c>
      <c r="E71" s="541">
        <v>0.3</v>
      </c>
      <c r="F71" s="544">
        <v>0</v>
      </c>
      <c r="G71" s="277">
        <f>+VLOOKUP(B:B,INSUMOS!A:E,4,FALSE)</f>
        <v>1</v>
      </c>
      <c r="H71" s="217">
        <f>+(E71+F71)*G71</f>
        <v>0.3</v>
      </c>
      <c r="I71" s="218"/>
      <c r="J71" s="218"/>
      <c r="K71" s="206"/>
      <c r="L71" s="164"/>
      <c r="M71" s="214"/>
    </row>
    <row r="72" spans="1:13" ht="25.5" x14ac:dyDescent="0.25">
      <c r="A72" s="207" t="s">
        <v>1331</v>
      </c>
      <c r="B72" s="208"/>
      <c r="C72" s="209" t="s">
        <v>1517</v>
      </c>
      <c r="D72" s="210" t="s">
        <v>19</v>
      </c>
      <c r="E72" s="227"/>
      <c r="F72" s="228"/>
      <c r="G72" s="210"/>
      <c r="H72" s="212">
        <f>+SUBTOTAL(9,H73:H76)</f>
        <v>0.53500000000000003</v>
      </c>
      <c r="I72" s="213"/>
      <c r="J72" s="213"/>
      <c r="M72" s="214"/>
    </row>
    <row r="73" spans="1:13" s="219" customFormat="1" ht="18" outlineLevel="1" x14ac:dyDescent="0.25">
      <c r="A73" s="215"/>
      <c r="B73" s="535" t="s">
        <v>129</v>
      </c>
      <c r="C73" s="216" t="str">
        <f>+VLOOKUP(B:B,INSUMOS!A:C,2,FALSE)</f>
        <v>HERRAMIENTA MENOR</v>
      </c>
      <c r="D73" s="538" t="str">
        <f>+VLOOKUP(B:B,INSUMOS!A:C,3,FALSE)</f>
        <v>GLB</v>
      </c>
      <c r="E73" s="541">
        <v>0.2</v>
      </c>
      <c r="F73" s="544">
        <v>0</v>
      </c>
      <c r="G73" s="277">
        <f>+VLOOKUP(B:B,INSUMOS!A:E,4,FALSE)</f>
        <v>1</v>
      </c>
      <c r="H73" s="217">
        <f>+(E73+F73)*G73</f>
        <v>0.2</v>
      </c>
      <c r="I73" s="218"/>
      <c r="J73" s="218"/>
      <c r="K73" s="206"/>
      <c r="L73" s="164"/>
      <c r="M73" s="214"/>
    </row>
    <row r="74" spans="1:13" s="219" customFormat="1" ht="18" outlineLevel="1" x14ac:dyDescent="0.25">
      <c r="A74" s="220"/>
      <c r="B74" s="535" t="s">
        <v>121</v>
      </c>
      <c r="C74" s="216" t="str">
        <f>+VLOOKUP(B:B,INSUMOS!A:C,2,FALSE)</f>
        <v>VOLQUETA 6 M3 (INCLUYE CARGE Y ESCOMBRERA)</v>
      </c>
      <c r="D74" s="538" t="str">
        <f>+VLOOKUP(B:B,INSUMOS!A:C,3,FALSE)</f>
        <v>VJ</v>
      </c>
      <c r="E74" s="541">
        <v>5.0000000000000001E-3</v>
      </c>
      <c r="F74" s="544">
        <v>0</v>
      </c>
      <c r="G74" s="277">
        <f>+VLOOKUP(B:B,INSUMOS!A:E,4,FALSE)</f>
        <v>1</v>
      </c>
      <c r="H74" s="217">
        <f>+(E74+F74)*G74</f>
        <v>5.0000000000000001E-3</v>
      </c>
      <c r="I74" s="218"/>
      <c r="J74" s="218"/>
      <c r="K74" s="206"/>
      <c r="L74" s="164"/>
      <c r="M74" s="214"/>
    </row>
    <row r="75" spans="1:13" s="219" customFormat="1" ht="18" outlineLevel="1" x14ac:dyDescent="0.25">
      <c r="A75" s="220"/>
      <c r="B75" s="535" t="s">
        <v>153</v>
      </c>
      <c r="C75" s="216" t="str">
        <f>+VLOOKUP(B:B,INSUMOS!A:C,2,FALSE)</f>
        <v>ANDAMIO TUBULAR 1,5*1,5 C/CRUCETA</v>
      </c>
      <c r="D75" s="538" t="str">
        <f>+VLOOKUP(B:B,INSUMOS!A:C,3,FALSE)</f>
        <v>DIA</v>
      </c>
      <c r="E75" s="541">
        <v>0.08</v>
      </c>
      <c r="F75" s="544">
        <v>0</v>
      </c>
      <c r="G75" s="277">
        <f>+VLOOKUP(B:B,INSUMOS!A:E,4,FALSE)</f>
        <v>1</v>
      </c>
      <c r="H75" s="217">
        <f>+(E75+F75)*G75</f>
        <v>0.08</v>
      </c>
      <c r="I75" s="218"/>
      <c r="J75" s="218"/>
      <c r="K75" s="206"/>
      <c r="L75" s="164"/>
      <c r="M75" s="214"/>
    </row>
    <row r="76" spans="1:13" s="219" customFormat="1" ht="18" outlineLevel="1" x14ac:dyDescent="0.25">
      <c r="A76" s="229"/>
      <c r="B76" s="535" t="s">
        <v>625</v>
      </c>
      <c r="C76" s="216" t="str">
        <f>+VLOOKUP(B:B,INSUMOS!A:C,2,FALSE)</f>
        <v>CUADRILLA AA  (OFICIAL + 2 AYUDANTE)- ALBAÑILERIA</v>
      </c>
      <c r="D76" s="538" t="str">
        <f>+VLOOKUP(B:B,INSUMOS!A:C,3,FALSE)</f>
        <v>HC</v>
      </c>
      <c r="E76" s="541">
        <v>0.25</v>
      </c>
      <c r="F76" s="544">
        <v>0</v>
      </c>
      <c r="G76" s="277">
        <f>+VLOOKUP(B:B,INSUMOS!A:E,4,FALSE)</f>
        <v>1</v>
      </c>
      <c r="H76" s="217">
        <f>+(E76+F76)*G76</f>
        <v>0.25</v>
      </c>
      <c r="I76" s="218"/>
      <c r="J76" s="218"/>
      <c r="K76" s="206"/>
      <c r="L76" s="164"/>
      <c r="M76" s="214"/>
    </row>
    <row r="77" spans="1:13" ht="33" customHeight="1" x14ac:dyDescent="0.25">
      <c r="A77" s="207" t="s">
        <v>1332</v>
      </c>
      <c r="B77" s="208"/>
      <c r="C77" s="209" t="s">
        <v>1516</v>
      </c>
      <c r="D77" s="210" t="s">
        <v>19</v>
      </c>
      <c r="E77" s="211"/>
      <c r="F77" s="210"/>
      <c r="G77" s="210"/>
      <c r="H77" s="212">
        <f>+SUBTOTAL(9,H78:H81)</f>
        <v>0.48499999999999999</v>
      </c>
      <c r="I77" s="213"/>
      <c r="J77" s="213"/>
      <c r="M77" s="214"/>
    </row>
    <row r="78" spans="1:13" s="219" customFormat="1" ht="18" outlineLevel="1" x14ac:dyDescent="0.25">
      <c r="A78" s="215"/>
      <c r="B78" s="535" t="s">
        <v>129</v>
      </c>
      <c r="C78" s="216" t="str">
        <f>+VLOOKUP(B:B,INSUMOS!A:C,2,FALSE)</f>
        <v>HERRAMIENTA MENOR</v>
      </c>
      <c r="D78" s="538" t="str">
        <f>+VLOOKUP(B:B,INSUMOS!A:C,3,FALSE)</f>
        <v>GLB</v>
      </c>
      <c r="E78" s="541">
        <v>0.1</v>
      </c>
      <c r="F78" s="544">
        <v>0</v>
      </c>
      <c r="G78" s="277">
        <f>+VLOOKUP(B:B,INSUMOS!A:E,4,FALSE)</f>
        <v>1</v>
      </c>
      <c r="H78" s="217">
        <f>+(E78+F78)*G78</f>
        <v>0.1</v>
      </c>
      <c r="I78" s="218"/>
      <c r="J78" s="218"/>
      <c r="K78" s="206"/>
      <c r="L78" s="164"/>
      <c r="M78" s="214"/>
    </row>
    <row r="79" spans="1:13" s="219" customFormat="1" ht="18" outlineLevel="1" x14ac:dyDescent="0.25">
      <c r="A79" s="220"/>
      <c r="B79" s="535" t="s">
        <v>153</v>
      </c>
      <c r="C79" s="216" t="str">
        <f>+VLOOKUP(B:B,INSUMOS!A:C,2,FALSE)</f>
        <v>ANDAMIO TUBULAR 1,5*1,5 C/CRUCETA</v>
      </c>
      <c r="D79" s="538" t="str">
        <f>+VLOOKUP(B:B,INSUMOS!A:C,3,FALSE)</f>
        <v>DIA</v>
      </c>
      <c r="E79" s="541">
        <v>0.08</v>
      </c>
      <c r="F79" s="544">
        <v>0</v>
      </c>
      <c r="G79" s="277">
        <f>+VLOOKUP(B:B,INSUMOS!A:E,4,FALSE)</f>
        <v>1</v>
      </c>
      <c r="H79" s="217">
        <f>+(E79+F79)*G79</f>
        <v>0.08</v>
      </c>
      <c r="I79" s="218"/>
      <c r="J79" s="218"/>
      <c r="K79" s="206"/>
      <c r="L79" s="164"/>
      <c r="M79" s="214"/>
    </row>
    <row r="80" spans="1:13" s="219" customFormat="1" ht="18" outlineLevel="1" x14ac:dyDescent="0.25">
      <c r="A80" s="220"/>
      <c r="B80" s="535" t="s">
        <v>121</v>
      </c>
      <c r="C80" s="216" t="str">
        <f>+VLOOKUP(B:B,INSUMOS!A:C,2,FALSE)</f>
        <v>VOLQUETA 6 M3 (INCLUYE CARGE Y ESCOMBRERA)</v>
      </c>
      <c r="D80" s="538" t="str">
        <f>+VLOOKUP(B:B,INSUMOS!A:C,3,FALSE)</f>
        <v>VJ</v>
      </c>
      <c r="E80" s="541">
        <v>5.0000000000000001E-3</v>
      </c>
      <c r="F80" s="544">
        <v>0</v>
      </c>
      <c r="G80" s="277">
        <f>+VLOOKUP(B:B,INSUMOS!A:E,4,FALSE)</f>
        <v>1</v>
      </c>
      <c r="H80" s="217">
        <f>+(E80+F80)*G80</f>
        <v>5.0000000000000001E-3</v>
      </c>
      <c r="I80" s="218"/>
      <c r="J80" s="218"/>
      <c r="K80" s="206"/>
      <c r="L80" s="164"/>
      <c r="M80" s="214"/>
    </row>
    <row r="81" spans="1:13" s="219" customFormat="1" ht="18" outlineLevel="1" x14ac:dyDescent="0.25">
      <c r="A81" s="222"/>
      <c r="B81" s="535" t="s">
        <v>625</v>
      </c>
      <c r="C81" s="216" t="str">
        <f>+VLOOKUP(B:B,INSUMOS!A:C,2,FALSE)</f>
        <v>CUADRILLA AA  (OFICIAL + 2 AYUDANTE)- ALBAÑILERIA</v>
      </c>
      <c r="D81" s="538" t="str">
        <f>+VLOOKUP(B:B,INSUMOS!A:C,3,FALSE)</f>
        <v>HC</v>
      </c>
      <c r="E81" s="541">
        <v>0.3</v>
      </c>
      <c r="F81" s="544">
        <v>0</v>
      </c>
      <c r="G81" s="277">
        <f>+VLOOKUP(B:B,INSUMOS!A:E,4,FALSE)</f>
        <v>1</v>
      </c>
      <c r="H81" s="217">
        <f>+(E81+F81)*G81</f>
        <v>0.3</v>
      </c>
      <c r="I81" s="218"/>
      <c r="J81" s="218"/>
      <c r="K81" s="206"/>
      <c r="L81" s="164"/>
      <c r="M81" s="214"/>
    </row>
    <row r="82" spans="1:13" ht="18" x14ac:dyDescent="0.25">
      <c r="A82" s="207" t="s">
        <v>1333</v>
      </c>
      <c r="B82" s="208"/>
      <c r="C82" s="209" t="s">
        <v>2517</v>
      </c>
      <c r="D82" s="210" t="s">
        <v>330</v>
      </c>
      <c r="E82" s="211"/>
      <c r="F82" s="210"/>
      <c r="G82" s="210"/>
      <c r="H82" s="212">
        <f>+SUBTOTAL(9,H83:H86)</f>
        <v>0.33169999999999999</v>
      </c>
      <c r="I82" s="213"/>
      <c r="J82" s="213"/>
      <c r="M82" s="214"/>
    </row>
    <row r="83" spans="1:13" s="219" customFormat="1" ht="18" outlineLevel="1" x14ac:dyDescent="0.25">
      <c r="A83" s="215"/>
      <c r="B83" s="535" t="s">
        <v>129</v>
      </c>
      <c r="C83" s="216" t="str">
        <f>+VLOOKUP(B:B,INSUMOS!A:C,2,FALSE)</f>
        <v>HERRAMIENTA MENOR</v>
      </c>
      <c r="D83" s="538" t="str">
        <f>+VLOOKUP(B:B,INSUMOS!A:C,3,FALSE)</f>
        <v>GLB</v>
      </c>
      <c r="E83" s="541">
        <v>0.1</v>
      </c>
      <c r="F83" s="544">
        <v>0</v>
      </c>
      <c r="G83" s="277">
        <f>+VLOOKUP(B:B,INSUMOS!A:E,4,FALSE)</f>
        <v>1</v>
      </c>
      <c r="H83" s="217">
        <f>+(E83+F83)*G83</f>
        <v>0.1</v>
      </c>
      <c r="I83" s="218"/>
      <c r="J83" s="218"/>
      <c r="K83" s="206"/>
      <c r="L83" s="164"/>
      <c r="M83" s="214"/>
    </row>
    <row r="84" spans="1:13" s="219" customFormat="1" ht="18" outlineLevel="1" x14ac:dyDescent="0.25">
      <c r="A84" s="220"/>
      <c r="B84" s="535" t="s">
        <v>153</v>
      </c>
      <c r="C84" s="216" t="str">
        <f>+VLOOKUP(B:B,INSUMOS!A:C,2,FALSE)</f>
        <v>ANDAMIO TUBULAR 1,5*1,5 C/CRUCETA</v>
      </c>
      <c r="D84" s="538" t="str">
        <f>+VLOOKUP(B:B,INSUMOS!A:C,3,FALSE)</f>
        <v>DIA</v>
      </c>
      <c r="E84" s="541">
        <v>0.08</v>
      </c>
      <c r="F84" s="544">
        <v>0</v>
      </c>
      <c r="G84" s="277">
        <f>+VLOOKUP(B:B,INSUMOS!A:E,4,FALSE)</f>
        <v>1</v>
      </c>
      <c r="H84" s="217">
        <f>+(E84+F84)*G84</f>
        <v>0.08</v>
      </c>
      <c r="I84" s="218"/>
      <c r="J84" s="218"/>
      <c r="K84" s="206"/>
      <c r="L84" s="164"/>
      <c r="M84" s="214"/>
    </row>
    <row r="85" spans="1:13" s="219" customFormat="1" ht="18" outlineLevel="1" x14ac:dyDescent="0.25">
      <c r="A85" s="220"/>
      <c r="B85" s="535" t="s">
        <v>121</v>
      </c>
      <c r="C85" s="216" t="str">
        <f>+VLOOKUP(B:B,INSUMOS!A:C,2,FALSE)</f>
        <v>VOLQUETA 6 M3 (INCLUYE CARGE Y ESCOMBRERA)</v>
      </c>
      <c r="D85" s="538" t="str">
        <f>+VLOOKUP(B:B,INSUMOS!A:C,3,FALSE)</f>
        <v>VJ</v>
      </c>
      <c r="E85" s="541">
        <v>1.6999999999999999E-3</v>
      </c>
      <c r="F85" s="544">
        <v>0</v>
      </c>
      <c r="G85" s="277">
        <f>+VLOOKUP(B:B,INSUMOS!A:E,4,FALSE)</f>
        <v>1</v>
      </c>
      <c r="H85" s="217">
        <f>+(E85+F85)*G85</f>
        <v>1.6999999999999999E-3</v>
      </c>
      <c r="I85" s="218"/>
      <c r="J85" s="218"/>
      <c r="K85" s="206"/>
      <c r="L85" s="164"/>
      <c r="M85" s="214"/>
    </row>
    <row r="86" spans="1:13" s="219" customFormat="1" ht="18" outlineLevel="1" x14ac:dyDescent="0.25">
      <c r="A86" s="222"/>
      <c r="B86" s="535" t="s">
        <v>625</v>
      </c>
      <c r="C86" s="216" t="str">
        <f>+VLOOKUP(B:B,INSUMOS!A:C,2,FALSE)</f>
        <v>CUADRILLA AA  (OFICIAL + 2 AYUDANTE)- ALBAÑILERIA</v>
      </c>
      <c r="D86" s="538" t="str">
        <f>+VLOOKUP(B:B,INSUMOS!A:C,3,FALSE)</f>
        <v>HC</v>
      </c>
      <c r="E86" s="541">
        <v>0.15</v>
      </c>
      <c r="F86" s="544">
        <v>0</v>
      </c>
      <c r="G86" s="277">
        <f>+VLOOKUP(B:B,INSUMOS!A:E,4,FALSE)</f>
        <v>1</v>
      </c>
      <c r="H86" s="217">
        <f>+(E86+F86)*G86</f>
        <v>0.15</v>
      </c>
      <c r="I86" s="218"/>
      <c r="J86" s="218"/>
      <c r="K86" s="206"/>
      <c r="L86" s="164"/>
      <c r="M86" s="214"/>
    </row>
    <row r="87" spans="1:13" ht="18" x14ac:dyDescent="0.25">
      <c r="A87" s="207" t="s">
        <v>1334</v>
      </c>
      <c r="B87" s="208"/>
      <c r="C87" s="209" t="s">
        <v>1024</v>
      </c>
      <c r="D87" s="210" t="s">
        <v>19</v>
      </c>
      <c r="E87" s="227"/>
      <c r="F87" s="228"/>
      <c r="G87" s="210"/>
      <c r="H87" s="212">
        <f>+SUBTOTAL(9,H88:H90)</f>
        <v>0.35499999999999998</v>
      </c>
      <c r="I87" s="213"/>
      <c r="J87" s="213"/>
      <c r="M87" s="214"/>
    </row>
    <row r="88" spans="1:13" s="219" customFormat="1" ht="12.75" customHeight="1" outlineLevel="1" x14ac:dyDescent="0.25">
      <c r="A88" s="215"/>
      <c r="B88" s="535" t="s">
        <v>129</v>
      </c>
      <c r="C88" s="216" t="str">
        <f>+VLOOKUP(B:B,INSUMOS!A:C,2,FALSE)</f>
        <v>HERRAMIENTA MENOR</v>
      </c>
      <c r="D88" s="538" t="str">
        <f>+VLOOKUP(B:B,INSUMOS!A:C,3,FALSE)</f>
        <v>GLB</v>
      </c>
      <c r="E88" s="541">
        <v>0.1</v>
      </c>
      <c r="F88" s="544">
        <v>0</v>
      </c>
      <c r="G88" s="277">
        <f>+VLOOKUP(B:B,INSUMOS!A:E,4,FALSE)</f>
        <v>1</v>
      </c>
      <c r="H88" s="217">
        <f>+(E88+F88)*G88</f>
        <v>0.1</v>
      </c>
      <c r="I88" s="218"/>
      <c r="J88" s="218"/>
      <c r="K88" s="206"/>
      <c r="L88" s="164"/>
      <c r="M88" s="214"/>
    </row>
    <row r="89" spans="1:13" s="219" customFormat="1" ht="25.5" customHeight="1" outlineLevel="1" x14ac:dyDescent="0.25">
      <c r="A89" s="220"/>
      <c r="B89" s="535" t="s">
        <v>121</v>
      </c>
      <c r="C89" s="216" t="str">
        <f>+VLOOKUP(B:B,INSUMOS!A:C,2,FALSE)</f>
        <v>VOLQUETA 6 M3 (INCLUYE CARGE Y ESCOMBRERA)</v>
      </c>
      <c r="D89" s="538" t="str">
        <f>+VLOOKUP(B:B,INSUMOS!A:C,3,FALSE)</f>
        <v>VJ</v>
      </c>
      <c r="E89" s="541">
        <v>5.0000000000000001E-3</v>
      </c>
      <c r="F89" s="544">
        <v>0</v>
      </c>
      <c r="G89" s="277">
        <f>+VLOOKUP(B:B,INSUMOS!A:E,4,FALSE)</f>
        <v>1</v>
      </c>
      <c r="H89" s="217">
        <f>+(E89+F89)*G89</f>
        <v>5.0000000000000001E-3</v>
      </c>
      <c r="I89" s="218"/>
      <c r="J89" s="218"/>
      <c r="K89" s="206"/>
      <c r="L89" s="164"/>
      <c r="M89" s="214"/>
    </row>
    <row r="90" spans="1:13" s="219" customFormat="1" ht="25.5" customHeight="1" outlineLevel="1" x14ac:dyDescent="0.25">
      <c r="A90" s="222"/>
      <c r="B90" s="535" t="s">
        <v>30</v>
      </c>
      <c r="C90" s="216" t="str">
        <f>+VLOOKUP(B:B,INSUMOS!A:C,2,FALSE)</f>
        <v>AYUDANTE ALBAÑILERÍA CON PRESTACIONES</v>
      </c>
      <c r="D90" s="538" t="str">
        <f>+VLOOKUP(B:B,INSUMOS!A:C,3,FALSE)</f>
        <v>HH</v>
      </c>
      <c r="E90" s="541">
        <v>0.25</v>
      </c>
      <c r="F90" s="544">
        <v>0</v>
      </c>
      <c r="G90" s="277">
        <f>+VLOOKUP(B:B,INSUMOS!A:E,4,FALSE)</f>
        <v>1</v>
      </c>
      <c r="H90" s="217">
        <f>+(E90+F90)*G90</f>
        <v>0.25</v>
      </c>
      <c r="I90" s="218"/>
      <c r="J90" s="218"/>
      <c r="K90" s="206"/>
      <c r="L90" s="164"/>
      <c r="M90" s="214"/>
    </row>
    <row r="91" spans="1:13" ht="18" x14ac:dyDescent="0.25">
      <c r="A91" s="207" t="s">
        <v>1335</v>
      </c>
      <c r="B91" s="208"/>
      <c r="C91" s="209" t="s">
        <v>1025</v>
      </c>
      <c r="D91" s="210" t="s">
        <v>19</v>
      </c>
      <c r="E91" s="227"/>
      <c r="F91" s="228"/>
      <c r="G91" s="210"/>
      <c r="H91" s="212">
        <f>+SUBTOTAL(9,H92:H95)</f>
        <v>0.79300000000000004</v>
      </c>
      <c r="I91" s="213"/>
      <c r="J91" s="213"/>
      <c r="M91" s="214"/>
    </row>
    <row r="92" spans="1:13" s="219" customFormat="1" ht="18" outlineLevel="1" x14ac:dyDescent="0.25">
      <c r="A92" s="215"/>
      <c r="B92" s="535" t="s">
        <v>129</v>
      </c>
      <c r="C92" s="216" t="str">
        <f>+VLOOKUP(B:B,INSUMOS!A:C,2,FALSE)</f>
        <v>HERRAMIENTA MENOR</v>
      </c>
      <c r="D92" s="538" t="str">
        <f>+VLOOKUP(B:B,INSUMOS!A:C,3,FALSE)</f>
        <v>GLB</v>
      </c>
      <c r="E92" s="541">
        <v>0.2</v>
      </c>
      <c r="F92" s="544">
        <v>0</v>
      </c>
      <c r="G92" s="277">
        <f>+VLOOKUP(B:B,INSUMOS!A:E,4,FALSE)</f>
        <v>1</v>
      </c>
      <c r="H92" s="217">
        <f>+(E92+F92)*G92</f>
        <v>0.2</v>
      </c>
      <c r="I92" s="218"/>
      <c r="J92" s="218"/>
      <c r="K92" s="206"/>
      <c r="L92" s="164"/>
      <c r="M92" s="214"/>
    </row>
    <row r="93" spans="1:13" s="219" customFormat="1" ht="18" outlineLevel="1" x14ac:dyDescent="0.25">
      <c r="A93" s="220"/>
      <c r="B93" s="535" t="s">
        <v>153</v>
      </c>
      <c r="C93" s="216" t="str">
        <f>+VLOOKUP(B:B,INSUMOS!A:C,2,FALSE)</f>
        <v>ANDAMIO TUBULAR 1,5*1,5 C/CRUCETA</v>
      </c>
      <c r="D93" s="538" t="str">
        <f>+VLOOKUP(B:B,INSUMOS!A:C,3,FALSE)</f>
        <v>DIA</v>
      </c>
      <c r="E93" s="541">
        <v>0.08</v>
      </c>
      <c r="F93" s="544">
        <v>0</v>
      </c>
      <c r="G93" s="277">
        <f>+VLOOKUP(B:B,INSUMOS!A:E,4,FALSE)</f>
        <v>1</v>
      </c>
      <c r="H93" s="217">
        <f>+(E93+F93)*G93</f>
        <v>0.08</v>
      </c>
      <c r="I93" s="218"/>
      <c r="J93" s="218"/>
      <c r="K93" s="206"/>
      <c r="L93" s="164"/>
      <c r="M93" s="214"/>
    </row>
    <row r="94" spans="1:13" s="219" customFormat="1" ht="18" outlineLevel="1" x14ac:dyDescent="0.25">
      <c r="A94" s="220"/>
      <c r="B94" s="535" t="s">
        <v>121</v>
      </c>
      <c r="C94" s="216" t="str">
        <f>+VLOOKUP(B:B,INSUMOS!A:C,2,FALSE)</f>
        <v>VOLQUETA 6 M3 (INCLUYE CARGE Y ESCOMBRERA)</v>
      </c>
      <c r="D94" s="538" t="str">
        <f>+VLOOKUP(B:B,INSUMOS!A:C,3,FALSE)</f>
        <v>VJ</v>
      </c>
      <c r="E94" s="541">
        <v>1.2999999999999999E-2</v>
      </c>
      <c r="F94" s="544">
        <v>0</v>
      </c>
      <c r="G94" s="277">
        <f>+VLOOKUP(B:B,INSUMOS!A:E,4,FALSE)</f>
        <v>1</v>
      </c>
      <c r="H94" s="217">
        <f>+(E94+F94)*G94</f>
        <v>1.2999999999999999E-2</v>
      </c>
      <c r="I94" s="218"/>
      <c r="J94" s="218"/>
      <c r="K94" s="206"/>
      <c r="L94" s="164"/>
      <c r="M94" s="214"/>
    </row>
    <row r="95" spans="1:13" s="219" customFormat="1" ht="18" outlineLevel="1" x14ac:dyDescent="0.25">
      <c r="A95" s="229"/>
      <c r="B95" s="535" t="s">
        <v>625</v>
      </c>
      <c r="C95" s="216" t="str">
        <f>+VLOOKUP(B:B,INSUMOS!A:C,2,FALSE)</f>
        <v>CUADRILLA AA  (OFICIAL + 2 AYUDANTE)- ALBAÑILERIA</v>
      </c>
      <c r="D95" s="538" t="str">
        <f>+VLOOKUP(B:B,INSUMOS!A:C,3,FALSE)</f>
        <v>HC</v>
      </c>
      <c r="E95" s="541">
        <v>0.5</v>
      </c>
      <c r="F95" s="544">
        <v>0</v>
      </c>
      <c r="G95" s="277">
        <f>+VLOOKUP(B:B,INSUMOS!A:E,4,FALSE)</f>
        <v>1</v>
      </c>
      <c r="H95" s="217">
        <f>+(E95+F95)*G95</f>
        <v>0.5</v>
      </c>
      <c r="I95" s="218"/>
      <c r="J95" s="218"/>
      <c r="K95" s="206"/>
      <c r="L95" s="164"/>
      <c r="M95" s="214"/>
    </row>
    <row r="96" spans="1:13" ht="25.5" x14ac:dyDescent="0.25">
      <c r="A96" s="207" t="s">
        <v>1336</v>
      </c>
      <c r="B96" s="208"/>
      <c r="C96" s="230" t="s">
        <v>1494</v>
      </c>
      <c r="D96" s="210" t="s">
        <v>1</v>
      </c>
      <c r="E96" s="211"/>
      <c r="F96" s="210"/>
      <c r="G96" s="210"/>
      <c r="H96" s="212">
        <f>+SUBTOTAL(9,H97:H99)</f>
        <v>1.9984</v>
      </c>
      <c r="I96" s="213"/>
      <c r="J96" s="213"/>
      <c r="M96" s="214"/>
    </row>
    <row r="97" spans="1:13" s="219" customFormat="1" ht="18" outlineLevel="1" x14ac:dyDescent="0.25">
      <c r="A97" s="215"/>
      <c r="B97" s="535" t="s">
        <v>129</v>
      </c>
      <c r="C97" s="216" t="str">
        <f>+VLOOKUP(B:B,INSUMOS!A:C,2,FALSE)</f>
        <v>HERRAMIENTA MENOR</v>
      </c>
      <c r="D97" s="538" t="str">
        <f>+VLOOKUP(B:B,INSUMOS!A:C,3,FALSE)</f>
        <v>GLB</v>
      </c>
      <c r="E97" s="541">
        <v>1.5</v>
      </c>
      <c r="F97" s="544">
        <v>0</v>
      </c>
      <c r="G97" s="277">
        <f>+VLOOKUP(B:B,INSUMOS!A:E,4,FALSE)</f>
        <v>1</v>
      </c>
      <c r="H97" s="217">
        <f>+(E97+F97)*G97</f>
        <v>1.5</v>
      </c>
      <c r="I97" s="218"/>
      <c r="J97" s="218"/>
      <c r="K97" s="206"/>
      <c r="L97" s="164"/>
      <c r="M97" s="214"/>
    </row>
    <row r="98" spans="1:13" s="219" customFormat="1" ht="18" outlineLevel="1" x14ac:dyDescent="0.25">
      <c r="A98" s="220"/>
      <c r="B98" s="535" t="s">
        <v>121</v>
      </c>
      <c r="C98" s="216" t="str">
        <f>+VLOOKUP(B:B,INSUMOS!A:C,2,FALSE)</f>
        <v>VOLQUETA 6 M3 (INCLUYE CARGE Y ESCOMBRERA)</v>
      </c>
      <c r="D98" s="538" t="str">
        <f>+VLOOKUP(B:B,INSUMOS!A:C,3,FALSE)</f>
        <v>VJ</v>
      </c>
      <c r="E98" s="541">
        <v>4.8399999999999999E-2</v>
      </c>
      <c r="F98" s="544">
        <v>0</v>
      </c>
      <c r="G98" s="277">
        <f>+VLOOKUP(B:B,INSUMOS!A:E,4,FALSE)</f>
        <v>1</v>
      </c>
      <c r="H98" s="217">
        <f>+(E98+F98)*G98</f>
        <v>4.8399999999999999E-2</v>
      </c>
      <c r="I98" s="218"/>
      <c r="J98" s="218"/>
      <c r="K98" s="206"/>
      <c r="L98" s="164"/>
      <c r="M98" s="214"/>
    </row>
    <row r="99" spans="1:13" s="219" customFormat="1" ht="18" outlineLevel="1" x14ac:dyDescent="0.25">
      <c r="A99" s="222"/>
      <c r="B99" s="535" t="s">
        <v>625</v>
      </c>
      <c r="C99" s="216" t="str">
        <f>+VLOOKUP(B:B,INSUMOS!A:C,2,FALSE)</f>
        <v>CUADRILLA AA  (OFICIAL + 2 AYUDANTE)- ALBAÑILERIA</v>
      </c>
      <c r="D99" s="538" t="str">
        <f>+VLOOKUP(B:B,INSUMOS!A:C,3,FALSE)</f>
        <v>HC</v>
      </c>
      <c r="E99" s="541">
        <v>0.45</v>
      </c>
      <c r="F99" s="544">
        <v>0</v>
      </c>
      <c r="G99" s="277">
        <f>+VLOOKUP(B:B,INSUMOS!A:E,4,FALSE)</f>
        <v>1</v>
      </c>
      <c r="H99" s="217">
        <f>+(E99+F99)*G99</f>
        <v>0.45</v>
      </c>
      <c r="I99" s="218"/>
      <c r="J99" s="218"/>
      <c r="K99" s="206"/>
      <c r="L99" s="164"/>
      <c r="M99" s="214"/>
    </row>
    <row r="100" spans="1:13" ht="25.5" x14ac:dyDescent="0.25">
      <c r="A100" s="207" t="s">
        <v>1337</v>
      </c>
      <c r="B100" s="208"/>
      <c r="C100" s="230" t="s">
        <v>1495</v>
      </c>
      <c r="D100" s="210" t="s">
        <v>1</v>
      </c>
      <c r="E100" s="211"/>
      <c r="F100" s="210"/>
      <c r="G100" s="210"/>
      <c r="H100" s="212">
        <f>+SUBTOTAL(9,H101:H103)</f>
        <v>2.0768</v>
      </c>
      <c r="I100" s="213"/>
      <c r="J100" s="213"/>
      <c r="M100" s="214"/>
    </row>
    <row r="101" spans="1:13" s="219" customFormat="1" ht="18" outlineLevel="1" x14ac:dyDescent="0.25">
      <c r="A101" s="215"/>
      <c r="B101" s="535" t="s">
        <v>129</v>
      </c>
      <c r="C101" s="216" t="str">
        <f>+VLOOKUP(B:B,INSUMOS!A:C,2,FALSE)</f>
        <v>HERRAMIENTA MENOR</v>
      </c>
      <c r="D101" s="538" t="str">
        <f>+VLOOKUP(B:B,INSUMOS!A:C,3,FALSE)</f>
        <v>GLB</v>
      </c>
      <c r="E101" s="541">
        <v>1.5</v>
      </c>
      <c r="F101" s="544">
        <v>0</v>
      </c>
      <c r="G101" s="277">
        <f>+VLOOKUP(B:B,INSUMOS!A:E,4,FALSE)</f>
        <v>1</v>
      </c>
      <c r="H101" s="217">
        <f>+(E101+F101)*G101</f>
        <v>1.5</v>
      </c>
      <c r="I101" s="218"/>
      <c r="J101" s="218"/>
      <c r="K101" s="206"/>
      <c r="L101" s="164"/>
      <c r="M101" s="214"/>
    </row>
    <row r="102" spans="1:13" s="219" customFormat="1" ht="18" outlineLevel="1" x14ac:dyDescent="0.25">
      <c r="A102" s="220"/>
      <c r="B102" s="535" t="s">
        <v>121</v>
      </c>
      <c r="C102" s="216" t="str">
        <f>+VLOOKUP(B:B,INSUMOS!A:C,2,FALSE)</f>
        <v>VOLQUETA 6 M3 (INCLUYE CARGE Y ESCOMBRERA)</v>
      </c>
      <c r="D102" s="538" t="str">
        <f>+VLOOKUP(B:B,INSUMOS!A:C,3,FALSE)</f>
        <v>VJ</v>
      </c>
      <c r="E102" s="541">
        <v>7.6799999999999993E-2</v>
      </c>
      <c r="F102" s="544">
        <v>0</v>
      </c>
      <c r="G102" s="277">
        <f>+VLOOKUP(B:B,INSUMOS!A:E,4,FALSE)</f>
        <v>1</v>
      </c>
      <c r="H102" s="217">
        <f>+(E102+F102)*G102</f>
        <v>7.6799999999999993E-2</v>
      </c>
      <c r="I102" s="218"/>
      <c r="J102" s="218"/>
      <c r="K102" s="206"/>
      <c r="L102" s="164"/>
      <c r="M102" s="214"/>
    </row>
    <row r="103" spans="1:13" s="219" customFormat="1" ht="18" outlineLevel="1" x14ac:dyDescent="0.25">
      <c r="A103" s="222"/>
      <c r="B103" s="535" t="s">
        <v>625</v>
      </c>
      <c r="C103" s="216" t="str">
        <f>+VLOOKUP(B:B,INSUMOS!A:C,2,FALSE)</f>
        <v>CUADRILLA AA  (OFICIAL + 2 AYUDANTE)- ALBAÑILERIA</v>
      </c>
      <c r="D103" s="538" t="str">
        <f>+VLOOKUP(B:B,INSUMOS!A:C,3,FALSE)</f>
        <v>HC</v>
      </c>
      <c r="E103" s="541">
        <v>0.5</v>
      </c>
      <c r="F103" s="544">
        <v>0</v>
      </c>
      <c r="G103" s="277">
        <f>+VLOOKUP(B:B,INSUMOS!A:E,4,FALSE)</f>
        <v>1</v>
      </c>
      <c r="H103" s="217">
        <f>+(E103+F103)*G103</f>
        <v>0.5</v>
      </c>
      <c r="I103" s="218"/>
      <c r="J103" s="218"/>
      <c r="K103" s="206"/>
      <c r="L103" s="164"/>
      <c r="M103" s="214"/>
    </row>
    <row r="104" spans="1:13" ht="25.5" x14ac:dyDescent="0.25">
      <c r="A104" s="207" t="s">
        <v>1338</v>
      </c>
      <c r="B104" s="208"/>
      <c r="C104" s="230" t="s">
        <v>1496</v>
      </c>
      <c r="D104" s="210" t="s">
        <v>1</v>
      </c>
      <c r="E104" s="211"/>
      <c r="F104" s="210"/>
      <c r="G104" s="210"/>
      <c r="H104" s="212">
        <f>+SUBTOTAL(9,H105:H107)</f>
        <v>2.2284000000000002</v>
      </c>
      <c r="I104" s="213"/>
      <c r="J104" s="213"/>
      <c r="M104" s="214"/>
    </row>
    <row r="105" spans="1:13" s="219" customFormat="1" ht="18" outlineLevel="1" x14ac:dyDescent="0.25">
      <c r="A105" s="215"/>
      <c r="B105" s="535" t="s">
        <v>129</v>
      </c>
      <c r="C105" s="216" t="str">
        <f>+VLOOKUP(B:B,INSUMOS!A:C,2,FALSE)</f>
        <v>HERRAMIENTA MENOR</v>
      </c>
      <c r="D105" s="538" t="str">
        <f>+VLOOKUP(B:B,INSUMOS!A:C,3,FALSE)</f>
        <v>GLB</v>
      </c>
      <c r="E105" s="541">
        <v>1.5</v>
      </c>
      <c r="F105" s="544">
        <v>0</v>
      </c>
      <c r="G105" s="277">
        <f>+VLOOKUP(B:B,INSUMOS!A:E,4,FALSE)</f>
        <v>1</v>
      </c>
      <c r="H105" s="217">
        <f>+(E105+F105)*G105</f>
        <v>1.5</v>
      </c>
      <c r="I105" s="218"/>
      <c r="J105" s="218"/>
      <c r="K105" s="206"/>
      <c r="L105" s="164"/>
      <c r="M105" s="214"/>
    </row>
    <row r="106" spans="1:13" s="219" customFormat="1" ht="18" outlineLevel="1" x14ac:dyDescent="0.25">
      <c r="A106" s="220"/>
      <c r="B106" s="535" t="s">
        <v>121</v>
      </c>
      <c r="C106" s="216" t="str">
        <f>+VLOOKUP(B:B,INSUMOS!A:C,2,FALSE)</f>
        <v>VOLQUETA 6 M3 (INCLUYE CARGE Y ESCOMBRERA)</v>
      </c>
      <c r="D106" s="538" t="str">
        <f>+VLOOKUP(B:B,INSUMOS!A:C,3,FALSE)</f>
        <v>VJ</v>
      </c>
      <c r="E106" s="541">
        <v>0.12839999999999999</v>
      </c>
      <c r="F106" s="544">
        <v>0</v>
      </c>
      <c r="G106" s="277">
        <f>+VLOOKUP(B:B,INSUMOS!A:E,4,FALSE)</f>
        <v>1</v>
      </c>
      <c r="H106" s="217">
        <f>+(E106+F106)*G106</f>
        <v>0.12839999999999999</v>
      </c>
      <c r="I106" s="218"/>
      <c r="J106" s="218"/>
      <c r="K106" s="206"/>
      <c r="L106" s="164"/>
      <c r="M106" s="214"/>
    </row>
    <row r="107" spans="1:13" s="219" customFormat="1" ht="18" outlineLevel="1" x14ac:dyDescent="0.25">
      <c r="A107" s="222"/>
      <c r="B107" s="535" t="s">
        <v>625</v>
      </c>
      <c r="C107" s="216" t="str">
        <f>+VLOOKUP(B:B,INSUMOS!A:C,2,FALSE)</f>
        <v>CUADRILLA AA  (OFICIAL + 2 AYUDANTE)- ALBAÑILERIA</v>
      </c>
      <c r="D107" s="538" t="str">
        <f>+VLOOKUP(B:B,INSUMOS!A:C,3,FALSE)</f>
        <v>HC</v>
      </c>
      <c r="E107" s="541">
        <v>0.6</v>
      </c>
      <c r="F107" s="544">
        <v>0</v>
      </c>
      <c r="G107" s="277">
        <f>+VLOOKUP(B:B,INSUMOS!A:E,4,FALSE)</f>
        <v>1</v>
      </c>
      <c r="H107" s="217">
        <f>+(E107+F107)*G107</f>
        <v>0.6</v>
      </c>
      <c r="I107" s="218"/>
      <c r="J107" s="218"/>
      <c r="K107" s="206"/>
      <c r="L107" s="164"/>
      <c r="M107" s="214"/>
    </row>
    <row r="108" spans="1:13" ht="18" x14ac:dyDescent="0.25">
      <c r="A108" s="207" t="s">
        <v>1339</v>
      </c>
      <c r="B108" s="208"/>
      <c r="C108" s="230" t="s">
        <v>1026</v>
      </c>
      <c r="D108" s="210" t="s">
        <v>330</v>
      </c>
      <c r="E108" s="211"/>
      <c r="F108" s="210"/>
      <c r="G108" s="210"/>
      <c r="H108" s="212">
        <f>+SUBTOTAL(9,H109:H111)</f>
        <v>0.38573333333333332</v>
      </c>
      <c r="I108" s="213"/>
      <c r="J108" s="213"/>
      <c r="M108" s="214"/>
    </row>
    <row r="109" spans="1:13" s="219" customFormat="1" ht="18" outlineLevel="1" x14ac:dyDescent="0.25">
      <c r="A109" s="215"/>
      <c r="B109" s="535" t="s">
        <v>129</v>
      </c>
      <c r="C109" s="216" t="str">
        <f>+VLOOKUP(B:B,INSUMOS!A:C,2,FALSE)</f>
        <v>HERRAMIENTA MENOR</v>
      </c>
      <c r="D109" s="538" t="str">
        <f>+VLOOKUP(B:B,INSUMOS!A:C,3,FALSE)</f>
        <v>GLB</v>
      </c>
      <c r="E109" s="541">
        <v>0.3</v>
      </c>
      <c r="F109" s="544">
        <v>0</v>
      </c>
      <c r="G109" s="277">
        <f>+VLOOKUP(B:B,INSUMOS!A:E,4,FALSE)</f>
        <v>1</v>
      </c>
      <c r="H109" s="217">
        <f>+(E109+F109)*G109</f>
        <v>0.3</v>
      </c>
      <c r="I109" s="218"/>
      <c r="J109" s="218"/>
      <c r="K109" s="206"/>
      <c r="L109" s="164"/>
      <c r="M109" s="214"/>
    </row>
    <row r="110" spans="1:13" s="219" customFormat="1" ht="18" outlineLevel="1" x14ac:dyDescent="0.25">
      <c r="A110" s="220"/>
      <c r="B110" s="535" t="s">
        <v>121</v>
      </c>
      <c r="C110" s="216" t="str">
        <f>+VLOOKUP(B:B,INSUMOS!A:C,2,FALSE)</f>
        <v>VOLQUETA 6 M3 (INCLUYE CARGE Y ESCOMBRERA)</v>
      </c>
      <c r="D110" s="538" t="str">
        <f>+VLOOKUP(B:B,INSUMOS!A:C,3,FALSE)</f>
        <v>VJ</v>
      </c>
      <c r="E110" s="541">
        <f>(1*0.12*0.12)/6</f>
        <v>2.3999999999999998E-3</v>
      </c>
      <c r="F110" s="544">
        <v>0</v>
      </c>
      <c r="G110" s="277">
        <f>+VLOOKUP(B:B,INSUMOS!A:E,4,FALSE)</f>
        <v>1</v>
      </c>
      <c r="H110" s="217">
        <f>+(E110+F110)*G110</f>
        <v>2.3999999999999998E-3</v>
      </c>
      <c r="I110" s="218"/>
      <c r="J110" s="218"/>
      <c r="K110" s="206"/>
      <c r="L110" s="164"/>
      <c r="M110" s="214"/>
    </row>
    <row r="111" spans="1:13" s="219" customFormat="1" ht="18" outlineLevel="1" x14ac:dyDescent="0.25">
      <c r="A111" s="222"/>
      <c r="B111" s="535" t="s">
        <v>627</v>
      </c>
      <c r="C111" s="216" t="str">
        <f>+VLOOKUP(B:B,INSUMOS!A:C,2,FALSE)</f>
        <v>CUADRILLA  INSTALACIONES (OFICIAL + AYUDANTE)</v>
      </c>
      <c r="D111" s="538" t="str">
        <f>+VLOOKUP(B:B,INSUMOS!A:C,3,FALSE)</f>
        <v>HC</v>
      </c>
      <c r="E111" s="541">
        <f>5/60</f>
        <v>8.3333333333333329E-2</v>
      </c>
      <c r="F111" s="544">
        <v>0</v>
      </c>
      <c r="G111" s="277">
        <f>+VLOOKUP(B:B,INSUMOS!A:E,4,FALSE)</f>
        <v>1</v>
      </c>
      <c r="H111" s="217">
        <f>+(E111+F111)*G111</f>
        <v>8.3333333333333329E-2</v>
      </c>
      <c r="I111" s="218"/>
      <c r="J111" s="218"/>
      <c r="K111" s="206"/>
      <c r="L111" s="164"/>
      <c r="M111" s="214"/>
    </row>
    <row r="112" spans="1:13" ht="25.5" x14ac:dyDescent="0.25">
      <c r="A112" s="207" t="s">
        <v>1340</v>
      </c>
      <c r="B112" s="208"/>
      <c r="C112" s="209" t="s">
        <v>1573</v>
      </c>
      <c r="D112" s="210" t="s">
        <v>19</v>
      </c>
      <c r="E112" s="211"/>
      <c r="F112" s="210"/>
      <c r="G112" s="210"/>
      <c r="H112" s="212">
        <f>+SUBTOTAL(9,H113:H115)</f>
        <v>0.8032999999999999</v>
      </c>
      <c r="I112" s="213"/>
      <c r="J112" s="213"/>
      <c r="M112" s="214"/>
    </row>
    <row r="113" spans="1:13" s="219" customFormat="1" ht="18" outlineLevel="1" x14ac:dyDescent="0.25">
      <c r="A113" s="215"/>
      <c r="B113" s="535" t="s">
        <v>129</v>
      </c>
      <c r="C113" s="216" t="str">
        <f>+VLOOKUP(B:B,INSUMOS!A:C,2,FALSE)</f>
        <v>HERRAMIENTA MENOR</v>
      </c>
      <c r="D113" s="538" t="str">
        <f>+VLOOKUP(B:B,INSUMOS!A:C,3,FALSE)</f>
        <v>GLB</v>
      </c>
      <c r="E113" s="541">
        <v>0.5</v>
      </c>
      <c r="F113" s="544">
        <v>0</v>
      </c>
      <c r="G113" s="277">
        <f>+VLOOKUP(B:B,INSUMOS!A:E,4,FALSE)</f>
        <v>1</v>
      </c>
      <c r="H113" s="217">
        <f>+(E113+F113)*G113</f>
        <v>0.5</v>
      </c>
      <c r="I113" s="218"/>
      <c r="J113" s="218"/>
      <c r="K113" s="206"/>
      <c r="L113" s="164"/>
      <c r="M113" s="214"/>
    </row>
    <row r="114" spans="1:13" s="219" customFormat="1" ht="18" outlineLevel="1" x14ac:dyDescent="0.25">
      <c r="A114" s="220"/>
      <c r="B114" s="535" t="s">
        <v>121</v>
      </c>
      <c r="C114" s="216" t="str">
        <f>+VLOOKUP(B:B,INSUMOS!A:C,2,FALSE)</f>
        <v>VOLQUETA 6 M3 (INCLUYE CARGE Y ESCOMBRERA)</v>
      </c>
      <c r="D114" s="538" t="str">
        <f>+VLOOKUP(B:B,INSUMOS!A:C,3,FALSE)</f>
        <v>VJ</v>
      </c>
      <c r="E114" s="541">
        <v>3.3E-3</v>
      </c>
      <c r="F114" s="544">
        <v>0</v>
      </c>
      <c r="G114" s="277">
        <f>+VLOOKUP(B:B,INSUMOS!A:E,4,FALSE)</f>
        <v>1</v>
      </c>
      <c r="H114" s="217">
        <f>+(E114+F114)*G114</f>
        <v>3.3E-3</v>
      </c>
      <c r="I114" s="218"/>
      <c r="J114" s="218"/>
      <c r="K114" s="206"/>
      <c r="L114" s="164"/>
      <c r="M114" s="214"/>
    </row>
    <row r="115" spans="1:13" s="219" customFormat="1" ht="18" outlineLevel="1" x14ac:dyDescent="0.25">
      <c r="A115" s="222"/>
      <c r="B115" s="535" t="s">
        <v>607</v>
      </c>
      <c r="C115" s="216" t="str">
        <f>+VLOOKUP(B:B,INSUMOS!A:C,2,FALSE)</f>
        <v>CUADRILLA (2 AYUDANTES ALBAÑILERIA CON PRESTACIONES)</v>
      </c>
      <c r="D115" s="538" t="str">
        <f>+VLOOKUP(B:B,INSUMOS!A:C,3,FALSE)</f>
        <v>HC</v>
      </c>
      <c r="E115" s="541">
        <v>0.3</v>
      </c>
      <c r="F115" s="544">
        <v>0</v>
      </c>
      <c r="G115" s="277">
        <f>+VLOOKUP(B:B,INSUMOS!A:E,4,FALSE)</f>
        <v>1</v>
      </c>
      <c r="H115" s="217">
        <f>+(E115+F115)*G115</f>
        <v>0.3</v>
      </c>
      <c r="I115" s="218"/>
      <c r="J115" s="218"/>
      <c r="K115" s="206"/>
      <c r="L115" s="164"/>
      <c r="M115" s="214"/>
    </row>
    <row r="116" spans="1:13" ht="25.5" x14ac:dyDescent="0.25">
      <c r="A116" s="207" t="s">
        <v>1341</v>
      </c>
      <c r="B116" s="208"/>
      <c r="C116" s="209" t="s">
        <v>1574</v>
      </c>
      <c r="D116" s="210" t="s">
        <v>19</v>
      </c>
      <c r="E116" s="211"/>
      <c r="F116" s="210"/>
      <c r="G116" s="210"/>
      <c r="H116" s="212">
        <f>+SUBTOTAL(9,H117:H119)</f>
        <v>1.0066999999999999</v>
      </c>
      <c r="I116" s="213"/>
      <c r="J116" s="213"/>
      <c r="M116" s="214"/>
    </row>
    <row r="117" spans="1:13" s="219" customFormat="1" ht="18" outlineLevel="1" x14ac:dyDescent="0.25">
      <c r="A117" s="215"/>
      <c r="B117" s="535" t="s">
        <v>129</v>
      </c>
      <c r="C117" s="216" t="str">
        <f>+VLOOKUP(B:B,INSUMOS!A:C,2,FALSE)</f>
        <v>HERRAMIENTA MENOR</v>
      </c>
      <c r="D117" s="538" t="str">
        <f>+VLOOKUP(B:B,INSUMOS!A:C,3,FALSE)</f>
        <v>GLB</v>
      </c>
      <c r="E117" s="541">
        <v>0.5</v>
      </c>
      <c r="F117" s="544">
        <v>0</v>
      </c>
      <c r="G117" s="277">
        <f>+VLOOKUP(B:B,INSUMOS!A:E,4,FALSE)</f>
        <v>1</v>
      </c>
      <c r="H117" s="217">
        <f>+(E117+F117)*G117</f>
        <v>0.5</v>
      </c>
      <c r="I117" s="218"/>
      <c r="J117" s="218"/>
      <c r="K117" s="206"/>
      <c r="L117" s="164"/>
      <c r="M117" s="214"/>
    </row>
    <row r="118" spans="1:13" s="219" customFormat="1" ht="18" outlineLevel="1" x14ac:dyDescent="0.25">
      <c r="A118" s="220"/>
      <c r="B118" s="535" t="s">
        <v>121</v>
      </c>
      <c r="C118" s="216" t="str">
        <f>+VLOOKUP(B:B,INSUMOS!A:C,2,FALSE)</f>
        <v>VOLQUETA 6 M3 (INCLUYE CARGE Y ESCOMBRERA)</v>
      </c>
      <c r="D118" s="538" t="str">
        <f>+VLOOKUP(B:B,INSUMOS!A:C,3,FALSE)</f>
        <v>VJ</v>
      </c>
      <c r="E118" s="541">
        <v>6.7000000000000002E-3</v>
      </c>
      <c r="F118" s="544">
        <v>0</v>
      </c>
      <c r="G118" s="277">
        <f>+VLOOKUP(B:B,INSUMOS!A:E,4,FALSE)</f>
        <v>1</v>
      </c>
      <c r="H118" s="217">
        <f>+(E118+F118)*G118</f>
        <v>6.7000000000000002E-3</v>
      </c>
      <c r="I118" s="218"/>
      <c r="J118" s="218"/>
      <c r="K118" s="206"/>
      <c r="L118" s="164"/>
      <c r="M118" s="214"/>
    </row>
    <row r="119" spans="1:13" s="219" customFormat="1" ht="18" outlineLevel="1" x14ac:dyDescent="0.25">
      <c r="A119" s="222"/>
      <c r="B119" s="535" t="s">
        <v>607</v>
      </c>
      <c r="C119" s="216" t="str">
        <f>+VLOOKUP(B:B,INSUMOS!A:C,2,FALSE)</f>
        <v>CUADRILLA (2 AYUDANTES ALBAÑILERIA CON PRESTACIONES)</v>
      </c>
      <c r="D119" s="538" t="str">
        <f>+VLOOKUP(B:B,INSUMOS!A:C,3,FALSE)</f>
        <v>HC</v>
      </c>
      <c r="E119" s="541">
        <v>0.5</v>
      </c>
      <c r="F119" s="544">
        <v>0</v>
      </c>
      <c r="G119" s="277">
        <f>+VLOOKUP(B:B,INSUMOS!A:E,4,FALSE)</f>
        <v>1</v>
      </c>
      <c r="H119" s="217">
        <f>+(E119+F119)*G119</f>
        <v>0.5</v>
      </c>
      <c r="I119" s="218"/>
      <c r="J119" s="218"/>
      <c r="K119" s="206"/>
      <c r="L119" s="164"/>
      <c r="M119" s="214"/>
    </row>
    <row r="120" spans="1:13" ht="18" x14ac:dyDescent="0.25">
      <c r="A120" s="207" t="s">
        <v>1342</v>
      </c>
      <c r="B120" s="208"/>
      <c r="C120" s="209" t="s">
        <v>1027</v>
      </c>
      <c r="D120" s="210" t="s">
        <v>19</v>
      </c>
      <c r="E120" s="211"/>
      <c r="F120" s="210"/>
      <c r="G120" s="210"/>
      <c r="H120" s="212">
        <f>+SUBTOTAL(9,H121:H123)</f>
        <v>0.75329999999999997</v>
      </c>
      <c r="I120" s="213"/>
      <c r="J120" s="213"/>
      <c r="M120" s="214"/>
    </row>
    <row r="121" spans="1:13" s="219" customFormat="1" ht="18" outlineLevel="1" x14ac:dyDescent="0.25">
      <c r="A121" s="215"/>
      <c r="B121" s="535" t="s">
        <v>129</v>
      </c>
      <c r="C121" s="216" t="str">
        <f>+VLOOKUP(B:B,INSUMOS!A:C,2,FALSE)</f>
        <v>HERRAMIENTA MENOR</v>
      </c>
      <c r="D121" s="538" t="str">
        <f>+VLOOKUP(B:B,INSUMOS!A:C,3,FALSE)</f>
        <v>GLB</v>
      </c>
      <c r="E121" s="541">
        <v>0.5</v>
      </c>
      <c r="F121" s="544">
        <v>0</v>
      </c>
      <c r="G121" s="277">
        <f>+VLOOKUP(B:B,INSUMOS!A:E,4,FALSE)</f>
        <v>1</v>
      </c>
      <c r="H121" s="217">
        <f>+(E121+F121)*G121</f>
        <v>0.5</v>
      </c>
      <c r="I121" s="218"/>
      <c r="J121" s="218"/>
      <c r="K121" s="206"/>
      <c r="L121" s="164"/>
      <c r="M121" s="214"/>
    </row>
    <row r="122" spans="1:13" s="219" customFormat="1" ht="18" outlineLevel="1" x14ac:dyDescent="0.25">
      <c r="A122" s="220"/>
      <c r="B122" s="535" t="s">
        <v>121</v>
      </c>
      <c r="C122" s="216" t="str">
        <f>+VLOOKUP(B:B,INSUMOS!A:C,2,FALSE)</f>
        <v>VOLQUETA 6 M3 (INCLUYE CARGE Y ESCOMBRERA)</v>
      </c>
      <c r="D122" s="538" t="str">
        <f>+VLOOKUP(B:B,INSUMOS!A:C,3,FALSE)</f>
        <v>VJ</v>
      </c>
      <c r="E122" s="541">
        <v>3.3E-3</v>
      </c>
      <c r="F122" s="544">
        <v>0</v>
      </c>
      <c r="G122" s="277">
        <f>+VLOOKUP(B:B,INSUMOS!A:E,4,FALSE)</f>
        <v>1</v>
      </c>
      <c r="H122" s="217">
        <f>+(E122+F122)*G122</f>
        <v>3.3E-3</v>
      </c>
      <c r="I122" s="218"/>
      <c r="J122" s="218"/>
      <c r="K122" s="206"/>
      <c r="L122" s="164"/>
      <c r="M122" s="214"/>
    </row>
    <row r="123" spans="1:13" s="219" customFormat="1" ht="18" outlineLevel="1" x14ac:dyDescent="0.25">
      <c r="A123" s="222"/>
      <c r="B123" s="535" t="s">
        <v>607</v>
      </c>
      <c r="C123" s="216" t="str">
        <f>+VLOOKUP(B:B,INSUMOS!A:C,2,FALSE)</f>
        <v>CUADRILLA (2 AYUDANTES ALBAÑILERIA CON PRESTACIONES)</v>
      </c>
      <c r="D123" s="538" t="str">
        <f>+VLOOKUP(B:B,INSUMOS!A:C,3,FALSE)</f>
        <v>HC</v>
      </c>
      <c r="E123" s="541">
        <v>0.25</v>
      </c>
      <c r="F123" s="544">
        <v>0</v>
      </c>
      <c r="G123" s="277">
        <f>+VLOOKUP(B:B,INSUMOS!A:E,4,FALSE)</f>
        <v>1</v>
      </c>
      <c r="H123" s="217">
        <f>+(E123+F123)*G123</f>
        <v>0.25</v>
      </c>
      <c r="I123" s="218"/>
      <c r="J123" s="218"/>
      <c r="K123" s="206"/>
      <c r="L123" s="164"/>
      <c r="M123" s="214"/>
    </row>
    <row r="124" spans="1:13" ht="18" x14ac:dyDescent="0.25">
      <c r="A124" s="207" t="s">
        <v>1343</v>
      </c>
      <c r="B124" s="208"/>
      <c r="C124" s="209" t="s">
        <v>1527</v>
      </c>
      <c r="D124" s="210" t="s">
        <v>19</v>
      </c>
      <c r="E124" s="211"/>
      <c r="F124" s="210"/>
      <c r="G124" s="210"/>
      <c r="H124" s="212">
        <f>+SUBTOTAL(9,H125:H127)</f>
        <v>1.2049999999999998</v>
      </c>
      <c r="I124" s="213"/>
      <c r="J124" s="213"/>
      <c r="M124" s="214"/>
    </row>
    <row r="125" spans="1:13" s="219" customFormat="1" ht="18" outlineLevel="1" x14ac:dyDescent="0.25">
      <c r="A125" s="215"/>
      <c r="B125" s="535" t="s">
        <v>129</v>
      </c>
      <c r="C125" s="216" t="str">
        <f>+VLOOKUP(B:B,INSUMOS!A:C,2,FALSE)</f>
        <v>HERRAMIENTA MENOR</v>
      </c>
      <c r="D125" s="538" t="str">
        <f>+VLOOKUP(B:B,INSUMOS!A:C,3,FALSE)</f>
        <v>GLB</v>
      </c>
      <c r="E125" s="541">
        <v>1</v>
      </c>
      <c r="F125" s="544">
        <v>0</v>
      </c>
      <c r="G125" s="277">
        <f>+VLOOKUP(B:B,INSUMOS!A:E,4,FALSE)</f>
        <v>1</v>
      </c>
      <c r="H125" s="217">
        <f>+(E125+F125)*G125</f>
        <v>1</v>
      </c>
      <c r="I125" s="218"/>
      <c r="J125" s="218"/>
      <c r="K125" s="206"/>
      <c r="L125" s="164"/>
      <c r="M125" s="214"/>
    </row>
    <row r="126" spans="1:13" s="219" customFormat="1" ht="18" outlineLevel="1" x14ac:dyDescent="0.25">
      <c r="A126" s="220"/>
      <c r="B126" s="535" t="s">
        <v>121</v>
      </c>
      <c r="C126" s="216" t="str">
        <f>+VLOOKUP(B:B,INSUMOS!A:C,2,FALSE)</f>
        <v>VOLQUETA 6 M3 (INCLUYE CARGE Y ESCOMBRERA)</v>
      </c>
      <c r="D126" s="538" t="str">
        <f>+VLOOKUP(B:B,INSUMOS!A:C,3,FALSE)</f>
        <v>VJ</v>
      </c>
      <c r="E126" s="541">
        <v>5.0000000000000001E-3</v>
      </c>
      <c r="F126" s="544">
        <v>0</v>
      </c>
      <c r="G126" s="277">
        <f>+VLOOKUP(B:B,INSUMOS!A:E,4,FALSE)</f>
        <v>1</v>
      </c>
      <c r="H126" s="217">
        <f>+(E126+F126)*G126</f>
        <v>5.0000000000000001E-3</v>
      </c>
      <c r="I126" s="218"/>
      <c r="J126" s="218"/>
      <c r="K126" s="206"/>
      <c r="L126" s="164"/>
      <c r="M126" s="214"/>
    </row>
    <row r="127" spans="1:13" s="219" customFormat="1" ht="18" outlineLevel="1" x14ac:dyDescent="0.25">
      <c r="A127" s="222"/>
      <c r="B127" s="535" t="s">
        <v>607</v>
      </c>
      <c r="C127" s="216" t="str">
        <f>+VLOOKUP(B:B,INSUMOS!A:C,2,FALSE)</f>
        <v>CUADRILLA (2 AYUDANTES ALBAÑILERIA CON PRESTACIONES)</v>
      </c>
      <c r="D127" s="538" t="str">
        <f>+VLOOKUP(B:B,INSUMOS!A:C,3,FALSE)</f>
        <v>HC</v>
      </c>
      <c r="E127" s="541">
        <v>0.2</v>
      </c>
      <c r="F127" s="544">
        <v>0</v>
      </c>
      <c r="G127" s="277">
        <f>+VLOOKUP(B:B,INSUMOS!A:E,4,FALSE)</f>
        <v>1</v>
      </c>
      <c r="H127" s="217">
        <f>+(E127+F127)*G127</f>
        <v>0.2</v>
      </c>
      <c r="I127" s="218"/>
      <c r="J127" s="218"/>
      <c r="K127" s="206"/>
      <c r="L127" s="164"/>
      <c r="M127" s="214"/>
    </row>
    <row r="128" spans="1:13" ht="18" x14ac:dyDescent="0.25">
      <c r="A128" s="207" t="s">
        <v>1344</v>
      </c>
      <c r="B128" s="208"/>
      <c r="C128" s="209" t="s">
        <v>1028</v>
      </c>
      <c r="D128" s="210" t="s">
        <v>21</v>
      </c>
      <c r="E128" s="211"/>
      <c r="F128" s="210"/>
      <c r="G128" s="210"/>
      <c r="H128" s="212">
        <f>+SUBTOTAL(9,H129:H131)</f>
        <v>6.6665999999999999</v>
      </c>
      <c r="I128" s="213"/>
      <c r="J128" s="213"/>
      <c r="M128" s="214"/>
    </row>
    <row r="129" spans="1:13" s="219" customFormat="1" ht="18" outlineLevel="1" x14ac:dyDescent="0.25">
      <c r="A129" s="215"/>
      <c r="B129" s="535" t="s">
        <v>129</v>
      </c>
      <c r="C129" s="216" t="str">
        <f>+VLOOKUP(B:B,INSUMOS!A:C,2,FALSE)</f>
        <v>HERRAMIENTA MENOR</v>
      </c>
      <c r="D129" s="538" t="str">
        <f>+VLOOKUP(B:B,INSUMOS!A:C,3,FALSE)</f>
        <v>GLB</v>
      </c>
      <c r="E129" s="541">
        <v>5</v>
      </c>
      <c r="F129" s="544">
        <v>0</v>
      </c>
      <c r="G129" s="277">
        <f>+VLOOKUP(B:B,INSUMOS!A:E,4,FALSE)</f>
        <v>1</v>
      </c>
      <c r="H129" s="217">
        <f>+(E129+F129)*G129</f>
        <v>5</v>
      </c>
      <c r="I129" s="218"/>
      <c r="J129" s="218"/>
      <c r="K129" s="206"/>
      <c r="L129" s="164"/>
      <c r="M129" s="214"/>
    </row>
    <row r="130" spans="1:13" s="219" customFormat="1" ht="18" outlineLevel="1" x14ac:dyDescent="0.25">
      <c r="A130" s="220"/>
      <c r="B130" s="535" t="s">
        <v>121</v>
      </c>
      <c r="C130" s="216" t="str">
        <f>+VLOOKUP(B:B,INSUMOS!A:C,2,FALSE)</f>
        <v>VOLQUETA 6 M3 (INCLUYE CARGE Y ESCOMBRERA)</v>
      </c>
      <c r="D130" s="538" t="str">
        <f>+VLOOKUP(B:B,INSUMOS!A:C,3,FALSE)</f>
        <v>VJ</v>
      </c>
      <c r="E130" s="541">
        <v>0.1666</v>
      </c>
      <c r="F130" s="544">
        <v>0</v>
      </c>
      <c r="G130" s="277">
        <f>+VLOOKUP(B:B,INSUMOS!A:E,4,FALSE)</f>
        <v>1</v>
      </c>
      <c r="H130" s="217">
        <f>+(E130+F130)*G130</f>
        <v>0.1666</v>
      </c>
      <c r="I130" s="218"/>
      <c r="J130" s="218"/>
      <c r="K130" s="206"/>
      <c r="L130" s="164"/>
      <c r="M130" s="214"/>
    </row>
    <row r="131" spans="1:13" s="219" customFormat="1" ht="18" outlineLevel="1" x14ac:dyDescent="0.25">
      <c r="A131" s="222"/>
      <c r="B131" s="535" t="s">
        <v>607</v>
      </c>
      <c r="C131" s="216" t="str">
        <f>+VLOOKUP(B:B,INSUMOS!A:C,2,FALSE)</f>
        <v>CUADRILLA (2 AYUDANTES ALBAÑILERIA CON PRESTACIONES)</v>
      </c>
      <c r="D131" s="538" t="str">
        <f>+VLOOKUP(B:B,INSUMOS!A:C,3,FALSE)</f>
        <v>HC</v>
      </c>
      <c r="E131" s="541">
        <v>1.5</v>
      </c>
      <c r="F131" s="544">
        <v>0</v>
      </c>
      <c r="G131" s="277">
        <f>+VLOOKUP(B:B,INSUMOS!A:E,4,FALSE)</f>
        <v>1</v>
      </c>
      <c r="H131" s="217">
        <f>+(E131+F131)*G131</f>
        <v>1.5</v>
      </c>
      <c r="I131" s="218"/>
      <c r="J131" s="218"/>
      <c r="K131" s="206"/>
      <c r="L131" s="164"/>
      <c r="M131" s="214"/>
    </row>
    <row r="132" spans="1:13" ht="25.5" x14ac:dyDescent="0.25">
      <c r="A132" s="207" t="s">
        <v>1345</v>
      </c>
      <c r="B132" s="208"/>
      <c r="C132" s="209" t="s">
        <v>1497</v>
      </c>
      <c r="D132" s="210" t="s">
        <v>19</v>
      </c>
      <c r="E132" s="211"/>
      <c r="F132" s="210"/>
      <c r="G132" s="210"/>
      <c r="H132" s="212">
        <f>+SUBTOTAL(9,H133:H135)</f>
        <v>1.625</v>
      </c>
      <c r="I132" s="213"/>
      <c r="J132" s="213"/>
      <c r="M132" s="214"/>
    </row>
    <row r="133" spans="1:13" s="219" customFormat="1" ht="18" outlineLevel="1" x14ac:dyDescent="0.25">
      <c r="A133" s="215"/>
      <c r="B133" s="535" t="s">
        <v>129</v>
      </c>
      <c r="C133" s="216" t="str">
        <f>+VLOOKUP(B:B,INSUMOS!A:C,2,FALSE)</f>
        <v>HERRAMIENTA MENOR</v>
      </c>
      <c r="D133" s="538" t="str">
        <f>+VLOOKUP(B:B,INSUMOS!A:C,3,FALSE)</f>
        <v>GLB</v>
      </c>
      <c r="E133" s="541">
        <v>1.2</v>
      </c>
      <c r="F133" s="544">
        <v>0</v>
      </c>
      <c r="G133" s="277">
        <f>+VLOOKUP(B:B,INSUMOS!A:E,4,FALSE)</f>
        <v>1</v>
      </c>
      <c r="H133" s="217">
        <f>+(E133+F133)*G133</f>
        <v>1.2</v>
      </c>
      <c r="I133" s="218"/>
      <c r="J133" s="218"/>
      <c r="K133" s="206"/>
      <c r="L133" s="164"/>
      <c r="M133" s="214"/>
    </row>
    <row r="134" spans="1:13" s="219" customFormat="1" ht="18" outlineLevel="1" x14ac:dyDescent="0.25">
      <c r="A134" s="220"/>
      <c r="B134" s="535" t="s">
        <v>121</v>
      </c>
      <c r="C134" s="216" t="str">
        <f>+VLOOKUP(B:B,INSUMOS!A:C,2,FALSE)</f>
        <v>VOLQUETA 6 M3 (INCLUYE CARGE Y ESCOMBRERA)</v>
      </c>
      <c r="D134" s="538" t="str">
        <f>+VLOOKUP(B:B,INSUMOS!A:C,3,FALSE)</f>
        <v>VJ</v>
      </c>
      <c r="E134" s="541">
        <v>2.5000000000000001E-2</v>
      </c>
      <c r="F134" s="544">
        <v>0</v>
      </c>
      <c r="G134" s="277">
        <f>+VLOOKUP(B:B,INSUMOS!A:E,4,FALSE)</f>
        <v>1</v>
      </c>
      <c r="H134" s="217">
        <f>+(E134+F134)*G134</f>
        <v>2.5000000000000001E-2</v>
      </c>
      <c r="I134" s="218"/>
      <c r="J134" s="218"/>
      <c r="K134" s="206"/>
      <c r="L134" s="164"/>
      <c r="M134" s="214"/>
    </row>
    <row r="135" spans="1:13" s="219" customFormat="1" ht="18" outlineLevel="1" x14ac:dyDescent="0.25">
      <c r="A135" s="222"/>
      <c r="B135" s="535" t="s">
        <v>607</v>
      </c>
      <c r="C135" s="216" t="str">
        <f>+VLOOKUP(B:B,INSUMOS!A:C,2,FALSE)</f>
        <v>CUADRILLA (2 AYUDANTES ALBAÑILERIA CON PRESTACIONES)</v>
      </c>
      <c r="D135" s="538" t="str">
        <f>+VLOOKUP(B:B,INSUMOS!A:C,3,FALSE)</f>
        <v>HC</v>
      </c>
      <c r="E135" s="541">
        <v>0.4</v>
      </c>
      <c r="F135" s="544">
        <v>0</v>
      </c>
      <c r="G135" s="277">
        <f>+VLOOKUP(B:B,INSUMOS!A:E,4,FALSE)</f>
        <v>1</v>
      </c>
      <c r="H135" s="217">
        <f>+(E135+F135)*G135</f>
        <v>0.4</v>
      </c>
      <c r="I135" s="218"/>
      <c r="J135" s="218"/>
      <c r="K135" s="206"/>
      <c r="L135" s="164"/>
      <c r="M135" s="214"/>
    </row>
    <row r="136" spans="1:13" ht="25.5" x14ac:dyDescent="0.25">
      <c r="A136" s="207" t="s">
        <v>1346</v>
      </c>
      <c r="B136" s="208"/>
      <c r="C136" s="209" t="s">
        <v>1482</v>
      </c>
      <c r="D136" s="210" t="s">
        <v>19</v>
      </c>
      <c r="E136" s="211"/>
      <c r="F136" s="210"/>
      <c r="G136" s="210"/>
      <c r="H136" s="212">
        <f>+SUBTOTAL(9,H137:H139)</f>
        <v>1.415</v>
      </c>
      <c r="I136" s="213"/>
      <c r="J136" s="213"/>
      <c r="M136" s="214"/>
    </row>
    <row r="137" spans="1:13" s="219" customFormat="1" ht="18" outlineLevel="1" x14ac:dyDescent="0.25">
      <c r="A137" s="215"/>
      <c r="B137" s="535" t="s">
        <v>129</v>
      </c>
      <c r="C137" s="216" t="str">
        <f>+VLOOKUP(B:B,INSUMOS!A:C,2,FALSE)</f>
        <v>HERRAMIENTA MENOR</v>
      </c>
      <c r="D137" s="538" t="str">
        <f>+VLOOKUP(B:B,INSUMOS!A:C,3,FALSE)</f>
        <v>GLB</v>
      </c>
      <c r="E137" s="541">
        <v>1</v>
      </c>
      <c r="F137" s="544">
        <v>0</v>
      </c>
      <c r="G137" s="277">
        <f>+VLOOKUP(B:B,INSUMOS!A:E,4,FALSE)</f>
        <v>1</v>
      </c>
      <c r="H137" s="217">
        <f>+(E137+F137)*G137</f>
        <v>1</v>
      </c>
      <c r="I137" s="218"/>
      <c r="J137" s="218"/>
      <c r="K137" s="206"/>
      <c r="L137" s="164"/>
      <c r="M137" s="214"/>
    </row>
    <row r="138" spans="1:13" s="219" customFormat="1" ht="18" outlineLevel="1" x14ac:dyDescent="0.25">
      <c r="A138" s="220"/>
      <c r="B138" s="535" t="s">
        <v>121</v>
      </c>
      <c r="C138" s="216" t="str">
        <f>+VLOOKUP(B:B,INSUMOS!A:C,2,FALSE)</f>
        <v>VOLQUETA 6 M3 (INCLUYE CARGE Y ESCOMBRERA)</v>
      </c>
      <c r="D138" s="538" t="str">
        <f>+VLOOKUP(B:B,INSUMOS!A:C,3,FALSE)</f>
        <v>VJ</v>
      </c>
      <c r="E138" s="541">
        <v>2.5000000000000001E-2</v>
      </c>
      <c r="F138" s="544">
        <v>0</v>
      </c>
      <c r="G138" s="277">
        <f>+VLOOKUP(B:B,INSUMOS!A:E,4,FALSE)</f>
        <v>1</v>
      </c>
      <c r="H138" s="217">
        <f>+(E138+F138)*G138</f>
        <v>2.5000000000000001E-2</v>
      </c>
      <c r="I138" s="218"/>
      <c r="J138" s="218"/>
      <c r="K138" s="206"/>
      <c r="L138" s="164"/>
      <c r="M138" s="214"/>
    </row>
    <row r="139" spans="1:13" s="219" customFormat="1" ht="18" outlineLevel="1" x14ac:dyDescent="0.25">
      <c r="A139" s="222"/>
      <c r="B139" s="535" t="s">
        <v>607</v>
      </c>
      <c r="C139" s="216" t="str">
        <f>+VLOOKUP(B:B,INSUMOS!A:C,2,FALSE)</f>
        <v>CUADRILLA (2 AYUDANTES ALBAÑILERIA CON PRESTACIONES)</v>
      </c>
      <c r="D139" s="538" t="str">
        <f>+VLOOKUP(B:B,INSUMOS!A:C,3,FALSE)</f>
        <v>HC</v>
      </c>
      <c r="E139" s="541">
        <v>0.39</v>
      </c>
      <c r="F139" s="544">
        <v>0</v>
      </c>
      <c r="G139" s="277">
        <f>+VLOOKUP(B:B,INSUMOS!A:E,4,FALSE)</f>
        <v>1</v>
      </c>
      <c r="H139" s="217">
        <f>+(E139+F139)*G139</f>
        <v>0.39</v>
      </c>
      <c r="I139" s="218"/>
      <c r="J139" s="218"/>
      <c r="K139" s="206"/>
      <c r="L139" s="164"/>
      <c r="M139" s="214"/>
    </row>
    <row r="140" spans="1:13" ht="25.5" x14ac:dyDescent="0.25">
      <c r="A140" s="207" t="s">
        <v>1347</v>
      </c>
      <c r="B140" s="208"/>
      <c r="C140" s="209" t="s">
        <v>1483</v>
      </c>
      <c r="D140" s="210" t="s">
        <v>19</v>
      </c>
      <c r="E140" s="211"/>
      <c r="F140" s="210"/>
      <c r="G140" s="210"/>
      <c r="H140" s="212">
        <f>+SUBTOTAL(9,H141:H143)</f>
        <v>3.4329999999999998</v>
      </c>
      <c r="I140" s="213"/>
      <c r="J140" s="213"/>
      <c r="M140" s="214"/>
    </row>
    <row r="141" spans="1:13" s="219" customFormat="1" ht="18" outlineLevel="1" x14ac:dyDescent="0.25">
      <c r="A141" s="215"/>
      <c r="B141" s="535" t="s">
        <v>129</v>
      </c>
      <c r="C141" s="216" t="str">
        <f>+VLOOKUP(B:B,INSUMOS!A:C,2,FALSE)</f>
        <v>HERRAMIENTA MENOR</v>
      </c>
      <c r="D141" s="538" t="str">
        <f>+VLOOKUP(B:B,INSUMOS!A:C,3,FALSE)</f>
        <v>GLB</v>
      </c>
      <c r="E141" s="541">
        <v>3</v>
      </c>
      <c r="F141" s="544">
        <v>0</v>
      </c>
      <c r="G141" s="277">
        <f>+VLOOKUP(B:B,INSUMOS!A:E,4,FALSE)</f>
        <v>1</v>
      </c>
      <c r="H141" s="217">
        <f>+(E141+F141)*G141</f>
        <v>3</v>
      </c>
      <c r="I141" s="218"/>
      <c r="J141" s="218"/>
      <c r="K141" s="206"/>
      <c r="L141" s="164"/>
      <c r="M141" s="214"/>
    </row>
    <row r="142" spans="1:13" s="219" customFormat="1" ht="18" outlineLevel="1" x14ac:dyDescent="0.25">
      <c r="A142" s="220"/>
      <c r="B142" s="535" t="s">
        <v>121</v>
      </c>
      <c r="C142" s="216" t="str">
        <f>+VLOOKUP(B:B,INSUMOS!A:C,2,FALSE)</f>
        <v>VOLQUETA 6 M3 (INCLUYE CARGE Y ESCOMBRERA)</v>
      </c>
      <c r="D142" s="538" t="str">
        <f>+VLOOKUP(B:B,INSUMOS!A:C,3,FALSE)</f>
        <v>VJ</v>
      </c>
      <c r="E142" s="541">
        <v>3.3000000000000002E-2</v>
      </c>
      <c r="F142" s="544">
        <v>0</v>
      </c>
      <c r="G142" s="277">
        <f>+VLOOKUP(B:B,INSUMOS!A:E,4,FALSE)</f>
        <v>1</v>
      </c>
      <c r="H142" s="217">
        <f>+(E142+F142)*G142</f>
        <v>3.3000000000000002E-2</v>
      </c>
      <c r="I142" s="218"/>
      <c r="J142" s="218"/>
      <c r="K142" s="206"/>
      <c r="L142" s="164"/>
      <c r="M142" s="214"/>
    </row>
    <row r="143" spans="1:13" s="219" customFormat="1" ht="18" outlineLevel="1" x14ac:dyDescent="0.25">
      <c r="A143" s="222"/>
      <c r="B143" s="535" t="s">
        <v>607</v>
      </c>
      <c r="C143" s="216" t="str">
        <f>+VLOOKUP(B:B,INSUMOS!A:C,2,FALSE)</f>
        <v>CUADRILLA (2 AYUDANTES ALBAÑILERIA CON PRESTACIONES)</v>
      </c>
      <c r="D143" s="538" t="str">
        <f>+VLOOKUP(B:B,INSUMOS!A:C,3,FALSE)</f>
        <v>HC</v>
      </c>
      <c r="E143" s="541">
        <v>0.4</v>
      </c>
      <c r="F143" s="544">
        <v>0</v>
      </c>
      <c r="G143" s="277">
        <f>+VLOOKUP(B:B,INSUMOS!A:E,4,FALSE)</f>
        <v>1</v>
      </c>
      <c r="H143" s="217">
        <f>+(E143+F143)*G143</f>
        <v>0.4</v>
      </c>
      <c r="I143" s="218"/>
      <c r="J143" s="218"/>
      <c r="K143" s="206"/>
      <c r="L143" s="164"/>
      <c r="M143" s="214"/>
    </row>
    <row r="144" spans="1:13" ht="25.5" x14ac:dyDescent="0.25">
      <c r="A144" s="207" t="s">
        <v>1348</v>
      </c>
      <c r="B144" s="208"/>
      <c r="C144" s="209" t="s">
        <v>1507</v>
      </c>
      <c r="D144" s="210" t="s">
        <v>19</v>
      </c>
      <c r="E144" s="211"/>
      <c r="F144" s="210"/>
      <c r="G144" s="210"/>
      <c r="H144" s="212">
        <f>+SUBTOTAL(9,H145:H147)</f>
        <v>4.4530000000000003</v>
      </c>
      <c r="I144" s="213"/>
      <c r="J144" s="213"/>
      <c r="M144" s="214"/>
    </row>
    <row r="145" spans="1:13" s="219" customFormat="1" ht="18" outlineLevel="1" x14ac:dyDescent="0.25">
      <c r="A145" s="215"/>
      <c r="B145" s="535" t="s">
        <v>129</v>
      </c>
      <c r="C145" s="216" t="str">
        <f>+VLOOKUP(B:B,INSUMOS!A:C,2,FALSE)</f>
        <v>HERRAMIENTA MENOR</v>
      </c>
      <c r="D145" s="538" t="str">
        <f>+VLOOKUP(B:B,INSUMOS!A:C,3,FALSE)</f>
        <v>GLB</v>
      </c>
      <c r="E145" s="541">
        <v>4</v>
      </c>
      <c r="F145" s="544">
        <v>0</v>
      </c>
      <c r="G145" s="277">
        <f>+VLOOKUP(B:B,INSUMOS!A:E,4,FALSE)</f>
        <v>1</v>
      </c>
      <c r="H145" s="217">
        <f>+(E145+F145)*G145</f>
        <v>4</v>
      </c>
      <c r="I145" s="218"/>
      <c r="J145" s="218"/>
      <c r="K145" s="206"/>
      <c r="L145" s="164"/>
      <c r="M145" s="214"/>
    </row>
    <row r="146" spans="1:13" s="219" customFormat="1" ht="18" outlineLevel="1" x14ac:dyDescent="0.25">
      <c r="A146" s="220"/>
      <c r="B146" s="535" t="s">
        <v>121</v>
      </c>
      <c r="C146" s="216" t="str">
        <f>+VLOOKUP(B:B,INSUMOS!A:C,2,FALSE)</f>
        <v>VOLQUETA 6 M3 (INCLUYE CARGE Y ESCOMBRERA)</v>
      </c>
      <c r="D146" s="538" t="str">
        <f>+VLOOKUP(B:B,INSUMOS!A:C,3,FALSE)</f>
        <v>VJ</v>
      </c>
      <c r="E146" s="541">
        <v>3.3000000000000002E-2</v>
      </c>
      <c r="F146" s="544">
        <v>0</v>
      </c>
      <c r="G146" s="277">
        <f>+VLOOKUP(B:B,INSUMOS!A:E,4,FALSE)</f>
        <v>1</v>
      </c>
      <c r="H146" s="217">
        <f>+(E146+F146)*G146</f>
        <v>3.3000000000000002E-2</v>
      </c>
      <c r="I146" s="218"/>
      <c r="J146" s="218"/>
      <c r="K146" s="206"/>
      <c r="L146" s="164"/>
      <c r="M146" s="214"/>
    </row>
    <row r="147" spans="1:13" s="219" customFormat="1" ht="18" outlineLevel="1" x14ac:dyDescent="0.25">
      <c r="A147" s="222"/>
      <c r="B147" s="535" t="s">
        <v>607</v>
      </c>
      <c r="C147" s="216" t="str">
        <f>+VLOOKUP(B:B,INSUMOS!A:C,2,FALSE)</f>
        <v>CUADRILLA (2 AYUDANTES ALBAÑILERIA CON PRESTACIONES)</v>
      </c>
      <c r="D147" s="538" t="str">
        <f>+VLOOKUP(B:B,INSUMOS!A:C,3,FALSE)</f>
        <v>HC</v>
      </c>
      <c r="E147" s="541">
        <v>0.42</v>
      </c>
      <c r="F147" s="544">
        <v>0</v>
      </c>
      <c r="G147" s="277">
        <f>+VLOOKUP(B:B,INSUMOS!A:E,4,FALSE)</f>
        <v>1</v>
      </c>
      <c r="H147" s="217">
        <f>+(E147+F147)*G147</f>
        <v>0.42</v>
      </c>
      <c r="I147" s="218"/>
      <c r="J147" s="218"/>
      <c r="K147" s="206"/>
      <c r="L147" s="164"/>
      <c r="M147" s="214"/>
    </row>
    <row r="148" spans="1:13" ht="35.25" customHeight="1" x14ac:dyDescent="0.25">
      <c r="A148" s="207" t="s">
        <v>1349</v>
      </c>
      <c r="B148" s="208"/>
      <c r="C148" s="209" t="s">
        <v>1607</v>
      </c>
      <c r="D148" s="210" t="s">
        <v>19</v>
      </c>
      <c r="E148" s="211"/>
      <c r="F148" s="210"/>
      <c r="G148" s="210"/>
      <c r="H148" s="212">
        <f>+SUBTOTAL(9,H149:H151)</f>
        <v>3.4619999999999997</v>
      </c>
      <c r="I148" s="213"/>
      <c r="J148" s="213"/>
      <c r="M148" s="214"/>
    </row>
    <row r="149" spans="1:13" s="219" customFormat="1" ht="18" outlineLevel="1" x14ac:dyDescent="0.25">
      <c r="A149" s="215"/>
      <c r="B149" s="535" t="s">
        <v>129</v>
      </c>
      <c r="C149" s="216" t="str">
        <f>+VLOOKUP(B:B,INSUMOS!A:C,2,FALSE)</f>
        <v>HERRAMIENTA MENOR</v>
      </c>
      <c r="D149" s="538" t="str">
        <f>+VLOOKUP(B:B,INSUMOS!A:C,3,FALSE)</f>
        <v>GLB</v>
      </c>
      <c r="E149" s="541">
        <v>3</v>
      </c>
      <c r="F149" s="544">
        <v>0</v>
      </c>
      <c r="G149" s="277">
        <f>+VLOOKUP(B:B,INSUMOS!A:E,4,FALSE)</f>
        <v>1</v>
      </c>
      <c r="H149" s="217">
        <f>+(E149+F149)*G149</f>
        <v>3</v>
      </c>
      <c r="I149" s="218"/>
      <c r="J149" s="218"/>
      <c r="K149" s="206"/>
      <c r="L149" s="164"/>
      <c r="M149" s="214"/>
    </row>
    <row r="150" spans="1:13" s="219" customFormat="1" ht="18" outlineLevel="1" x14ac:dyDescent="0.25">
      <c r="A150" s="220"/>
      <c r="B150" s="535" t="s">
        <v>121</v>
      </c>
      <c r="C150" s="216" t="str">
        <f>+VLOOKUP(B:B,INSUMOS!A:C,2,FALSE)</f>
        <v>VOLQUETA 6 M3 (INCLUYE CARGE Y ESCOMBRERA)</v>
      </c>
      <c r="D150" s="538" t="str">
        <f>+VLOOKUP(B:B,INSUMOS!A:C,3,FALSE)</f>
        <v>VJ</v>
      </c>
      <c r="E150" s="541">
        <v>4.2000000000000003E-2</v>
      </c>
      <c r="F150" s="544">
        <v>0</v>
      </c>
      <c r="G150" s="277">
        <f>+VLOOKUP(B:B,INSUMOS!A:E,4,FALSE)</f>
        <v>1</v>
      </c>
      <c r="H150" s="217">
        <f>+(E150+F150)*G150</f>
        <v>4.2000000000000003E-2</v>
      </c>
      <c r="I150" s="218"/>
      <c r="J150" s="218"/>
      <c r="K150" s="206"/>
      <c r="L150" s="164"/>
      <c r="M150" s="214"/>
    </row>
    <row r="151" spans="1:13" s="219" customFormat="1" ht="18" outlineLevel="1" x14ac:dyDescent="0.25">
      <c r="A151" s="222"/>
      <c r="B151" s="535" t="s">
        <v>607</v>
      </c>
      <c r="C151" s="216" t="str">
        <f>+VLOOKUP(B:B,INSUMOS!A:C,2,FALSE)</f>
        <v>CUADRILLA (2 AYUDANTES ALBAÑILERIA CON PRESTACIONES)</v>
      </c>
      <c r="D151" s="538" t="str">
        <f>+VLOOKUP(B:B,INSUMOS!A:C,3,FALSE)</f>
        <v>HC</v>
      </c>
      <c r="E151" s="541">
        <v>0.42</v>
      </c>
      <c r="F151" s="544">
        <v>0</v>
      </c>
      <c r="G151" s="277">
        <f>+VLOOKUP(B:B,INSUMOS!A:E,4,FALSE)</f>
        <v>1</v>
      </c>
      <c r="H151" s="217">
        <f>+(E151+F151)*G151</f>
        <v>0.42</v>
      </c>
      <c r="I151" s="218"/>
      <c r="J151" s="218"/>
      <c r="K151" s="206"/>
      <c r="L151" s="164"/>
      <c r="M151" s="214"/>
    </row>
    <row r="152" spans="1:13" ht="25.5" x14ac:dyDescent="0.25">
      <c r="A152" s="207" t="s">
        <v>1350</v>
      </c>
      <c r="B152" s="208"/>
      <c r="C152" s="209" t="s">
        <v>1029</v>
      </c>
      <c r="D152" s="210" t="s">
        <v>19</v>
      </c>
      <c r="E152" s="211"/>
      <c r="F152" s="210"/>
      <c r="G152" s="210"/>
      <c r="H152" s="212">
        <f>+SUBTOTAL(9,H153:H155)</f>
        <v>4.4820000000000002</v>
      </c>
      <c r="I152" s="213"/>
      <c r="J152" s="213"/>
      <c r="M152" s="214"/>
    </row>
    <row r="153" spans="1:13" s="219" customFormat="1" ht="18" outlineLevel="1" x14ac:dyDescent="0.25">
      <c r="A153" s="215"/>
      <c r="B153" s="535" t="s">
        <v>129</v>
      </c>
      <c r="C153" s="216" t="str">
        <f>+VLOOKUP(B:B,INSUMOS!A:C,2,FALSE)</f>
        <v>HERRAMIENTA MENOR</v>
      </c>
      <c r="D153" s="538" t="str">
        <f>+VLOOKUP(B:B,INSUMOS!A:C,3,FALSE)</f>
        <v>GLB</v>
      </c>
      <c r="E153" s="541">
        <v>4</v>
      </c>
      <c r="F153" s="544">
        <v>0</v>
      </c>
      <c r="G153" s="277">
        <f>+VLOOKUP(B:B,INSUMOS!A:E,4,FALSE)</f>
        <v>1</v>
      </c>
      <c r="H153" s="217">
        <f>+(E153+F153)*G153</f>
        <v>4</v>
      </c>
      <c r="I153" s="218"/>
      <c r="J153" s="218"/>
      <c r="K153" s="206"/>
      <c r="L153" s="164"/>
      <c r="M153" s="214"/>
    </row>
    <row r="154" spans="1:13" s="219" customFormat="1" ht="18" outlineLevel="1" x14ac:dyDescent="0.25">
      <c r="A154" s="220"/>
      <c r="B154" s="535" t="s">
        <v>121</v>
      </c>
      <c r="C154" s="216" t="str">
        <f>+VLOOKUP(B:B,INSUMOS!A:C,2,FALSE)</f>
        <v>VOLQUETA 6 M3 (INCLUYE CARGE Y ESCOMBRERA)</v>
      </c>
      <c r="D154" s="538" t="str">
        <f>+VLOOKUP(B:B,INSUMOS!A:C,3,FALSE)</f>
        <v>VJ</v>
      </c>
      <c r="E154" s="541">
        <v>4.2000000000000003E-2</v>
      </c>
      <c r="F154" s="544">
        <v>0</v>
      </c>
      <c r="G154" s="277">
        <f>+VLOOKUP(B:B,INSUMOS!A:E,4,FALSE)</f>
        <v>1</v>
      </c>
      <c r="H154" s="217">
        <f>+(E154+F154)*G154</f>
        <v>4.2000000000000003E-2</v>
      </c>
      <c r="I154" s="218"/>
      <c r="J154" s="218"/>
      <c r="K154" s="206"/>
      <c r="L154" s="164"/>
      <c r="M154" s="214"/>
    </row>
    <row r="155" spans="1:13" s="219" customFormat="1" ht="18" outlineLevel="1" x14ac:dyDescent="0.25">
      <c r="A155" s="222"/>
      <c r="B155" s="535" t="s">
        <v>607</v>
      </c>
      <c r="C155" s="216" t="str">
        <f>+VLOOKUP(B:B,INSUMOS!A:C,2,FALSE)</f>
        <v>CUADRILLA (2 AYUDANTES ALBAÑILERIA CON PRESTACIONES)</v>
      </c>
      <c r="D155" s="538" t="str">
        <f>+VLOOKUP(B:B,INSUMOS!A:C,3,FALSE)</f>
        <v>HC</v>
      </c>
      <c r="E155" s="541">
        <v>0.44</v>
      </c>
      <c r="F155" s="544">
        <v>0</v>
      </c>
      <c r="G155" s="277">
        <f>+VLOOKUP(B:B,INSUMOS!A:E,4,FALSE)</f>
        <v>1</v>
      </c>
      <c r="H155" s="217">
        <f>+(E155+F155)*G155</f>
        <v>0.44</v>
      </c>
      <c r="I155" s="218"/>
      <c r="J155" s="218"/>
      <c r="K155" s="206"/>
      <c r="L155" s="164"/>
      <c r="M155" s="214"/>
    </row>
    <row r="156" spans="1:13" ht="33" customHeight="1" x14ac:dyDescent="0.25">
      <c r="A156" s="207" t="s">
        <v>1351</v>
      </c>
      <c r="B156" s="208"/>
      <c r="C156" s="209" t="s">
        <v>1030</v>
      </c>
      <c r="D156" s="210" t="s">
        <v>19</v>
      </c>
      <c r="E156" s="211"/>
      <c r="F156" s="210"/>
      <c r="G156" s="210"/>
      <c r="H156" s="212">
        <f>+SUBTOTAL(9,H157:H159)</f>
        <v>3.472</v>
      </c>
      <c r="I156" s="213"/>
      <c r="J156" s="213"/>
      <c r="M156" s="214"/>
    </row>
    <row r="157" spans="1:13" s="219" customFormat="1" ht="18" outlineLevel="1" x14ac:dyDescent="0.25">
      <c r="A157" s="215"/>
      <c r="B157" s="535" t="s">
        <v>129</v>
      </c>
      <c r="C157" s="216" t="str">
        <f>+VLOOKUP(B:B,INSUMOS!A:C,2,FALSE)</f>
        <v>HERRAMIENTA MENOR</v>
      </c>
      <c r="D157" s="538" t="str">
        <f>+VLOOKUP(B:B,INSUMOS!A:C,3,FALSE)</f>
        <v>GLB</v>
      </c>
      <c r="E157" s="541">
        <v>3</v>
      </c>
      <c r="F157" s="544">
        <v>0</v>
      </c>
      <c r="G157" s="277">
        <f>+VLOOKUP(B:B,INSUMOS!A:E,4,FALSE)</f>
        <v>1</v>
      </c>
      <c r="H157" s="217">
        <f>+(E157+F157)*G157</f>
        <v>3</v>
      </c>
      <c r="I157" s="218"/>
      <c r="J157" s="218"/>
      <c r="K157" s="206"/>
      <c r="L157" s="164"/>
      <c r="M157" s="214"/>
    </row>
    <row r="158" spans="1:13" s="219" customFormat="1" ht="18" outlineLevel="1" x14ac:dyDescent="0.25">
      <c r="A158" s="220"/>
      <c r="B158" s="535" t="s">
        <v>121</v>
      </c>
      <c r="C158" s="216" t="str">
        <f>+VLOOKUP(B:B,INSUMOS!A:C,2,FALSE)</f>
        <v>VOLQUETA 6 M3 (INCLUYE CARGE Y ESCOMBRERA)</v>
      </c>
      <c r="D158" s="538" t="str">
        <f>+VLOOKUP(B:B,INSUMOS!A:C,3,FALSE)</f>
        <v>VJ</v>
      </c>
      <c r="E158" s="541">
        <v>4.2000000000000003E-2</v>
      </c>
      <c r="F158" s="544">
        <v>0</v>
      </c>
      <c r="G158" s="277">
        <f>+VLOOKUP(B:B,INSUMOS!A:E,4,FALSE)</f>
        <v>1</v>
      </c>
      <c r="H158" s="217">
        <f>+(E158+F158)*G158</f>
        <v>4.2000000000000003E-2</v>
      </c>
      <c r="I158" s="218"/>
      <c r="J158" s="218"/>
      <c r="K158" s="206"/>
      <c r="L158" s="164"/>
      <c r="M158" s="214"/>
    </row>
    <row r="159" spans="1:13" s="219" customFormat="1" ht="18" outlineLevel="1" x14ac:dyDescent="0.25">
      <c r="A159" s="222"/>
      <c r="B159" s="535" t="s">
        <v>607</v>
      </c>
      <c r="C159" s="216" t="str">
        <f>+VLOOKUP(B:B,INSUMOS!A:C,2,FALSE)</f>
        <v>CUADRILLA (2 AYUDANTES ALBAÑILERIA CON PRESTACIONES)</v>
      </c>
      <c r="D159" s="538" t="str">
        <f>+VLOOKUP(B:B,INSUMOS!A:C,3,FALSE)</f>
        <v>HC</v>
      </c>
      <c r="E159" s="541">
        <v>0.43</v>
      </c>
      <c r="F159" s="544">
        <v>0</v>
      </c>
      <c r="G159" s="277">
        <f>+VLOOKUP(B:B,INSUMOS!A:E,4,FALSE)</f>
        <v>1</v>
      </c>
      <c r="H159" s="217">
        <f>+(E159+F159)*G159</f>
        <v>0.43</v>
      </c>
      <c r="I159" s="218"/>
      <c r="J159" s="218"/>
      <c r="K159" s="206"/>
      <c r="L159" s="164"/>
      <c r="M159" s="214"/>
    </row>
    <row r="160" spans="1:13" ht="25.5" x14ac:dyDescent="0.25">
      <c r="A160" s="207" t="s">
        <v>1352</v>
      </c>
      <c r="B160" s="208"/>
      <c r="C160" s="209" t="s">
        <v>1031</v>
      </c>
      <c r="D160" s="210" t="s">
        <v>19</v>
      </c>
      <c r="E160" s="211"/>
      <c r="F160" s="210"/>
      <c r="G160" s="210"/>
      <c r="H160" s="212">
        <f>+SUBTOTAL(9,H161:H163)</f>
        <v>4.492</v>
      </c>
      <c r="I160" s="213"/>
      <c r="J160" s="213"/>
      <c r="M160" s="214"/>
    </row>
    <row r="161" spans="1:13" s="219" customFormat="1" ht="18" outlineLevel="1" x14ac:dyDescent="0.25">
      <c r="A161" s="215"/>
      <c r="B161" s="535" t="s">
        <v>129</v>
      </c>
      <c r="C161" s="216" t="str">
        <f>+VLOOKUP(B:B,INSUMOS!A:C,2,FALSE)</f>
        <v>HERRAMIENTA MENOR</v>
      </c>
      <c r="D161" s="538" t="str">
        <f>+VLOOKUP(B:B,INSUMOS!A:C,3,FALSE)</f>
        <v>GLB</v>
      </c>
      <c r="E161" s="541">
        <v>4</v>
      </c>
      <c r="F161" s="544">
        <v>0</v>
      </c>
      <c r="G161" s="277">
        <f>+VLOOKUP(B:B,INSUMOS!A:E,4,FALSE)</f>
        <v>1</v>
      </c>
      <c r="H161" s="217">
        <f>+(E161+F161)*G161</f>
        <v>4</v>
      </c>
      <c r="I161" s="218"/>
      <c r="J161" s="218"/>
      <c r="K161" s="206"/>
      <c r="L161" s="164"/>
      <c r="M161" s="214"/>
    </row>
    <row r="162" spans="1:13" s="219" customFormat="1" ht="18" outlineLevel="1" x14ac:dyDescent="0.25">
      <c r="A162" s="220"/>
      <c r="B162" s="535" t="s">
        <v>121</v>
      </c>
      <c r="C162" s="216" t="str">
        <f>+VLOOKUP(B:B,INSUMOS!A:C,2,FALSE)</f>
        <v>VOLQUETA 6 M3 (INCLUYE CARGE Y ESCOMBRERA)</v>
      </c>
      <c r="D162" s="538" t="str">
        <f>+VLOOKUP(B:B,INSUMOS!A:C,3,FALSE)</f>
        <v>VJ</v>
      </c>
      <c r="E162" s="541">
        <v>4.2000000000000003E-2</v>
      </c>
      <c r="F162" s="544">
        <v>0</v>
      </c>
      <c r="G162" s="277">
        <f>+VLOOKUP(B:B,INSUMOS!A:E,4,FALSE)</f>
        <v>1</v>
      </c>
      <c r="H162" s="217">
        <f>+(E162+F162)*G162</f>
        <v>4.2000000000000003E-2</v>
      </c>
      <c r="I162" s="218"/>
      <c r="J162" s="218"/>
      <c r="K162" s="206"/>
      <c r="L162" s="164"/>
      <c r="M162" s="214"/>
    </row>
    <row r="163" spans="1:13" s="219" customFormat="1" ht="18" outlineLevel="1" x14ac:dyDescent="0.25">
      <c r="A163" s="222"/>
      <c r="B163" s="535" t="s">
        <v>607</v>
      </c>
      <c r="C163" s="216" t="str">
        <f>+VLOOKUP(B:B,INSUMOS!A:C,2,FALSE)</f>
        <v>CUADRILLA (2 AYUDANTES ALBAÑILERIA CON PRESTACIONES)</v>
      </c>
      <c r="D163" s="538" t="str">
        <f>+VLOOKUP(B:B,INSUMOS!A:C,3,FALSE)</f>
        <v>HC</v>
      </c>
      <c r="E163" s="541">
        <v>0.45</v>
      </c>
      <c r="F163" s="544">
        <v>0</v>
      </c>
      <c r="G163" s="277">
        <f>+VLOOKUP(B:B,INSUMOS!A:E,4,FALSE)</f>
        <v>1</v>
      </c>
      <c r="H163" s="217">
        <f>+(E163+F163)*G163</f>
        <v>0.45</v>
      </c>
      <c r="I163" s="218"/>
      <c r="J163" s="218"/>
      <c r="K163" s="206"/>
      <c r="L163" s="164"/>
      <c r="M163" s="214"/>
    </row>
    <row r="164" spans="1:13" ht="18" x14ac:dyDescent="0.25">
      <c r="A164" s="207" t="s">
        <v>1353</v>
      </c>
      <c r="B164" s="208"/>
      <c r="C164" s="209" t="s">
        <v>1032</v>
      </c>
      <c r="D164" s="210" t="s">
        <v>19</v>
      </c>
      <c r="E164" s="211"/>
      <c r="F164" s="210"/>
      <c r="G164" s="210"/>
      <c r="H164" s="212">
        <f>+SUBTOTAL(9,H165:H167)</f>
        <v>3.496</v>
      </c>
      <c r="I164" s="213"/>
      <c r="J164" s="213"/>
      <c r="M164" s="214"/>
    </row>
    <row r="165" spans="1:13" s="219" customFormat="1" ht="18" outlineLevel="1" x14ac:dyDescent="0.25">
      <c r="A165" s="215"/>
      <c r="B165" s="535" t="s">
        <v>129</v>
      </c>
      <c r="C165" s="216" t="str">
        <f>+VLOOKUP(B:B,INSUMOS!A:C,2,FALSE)</f>
        <v>HERRAMIENTA MENOR</v>
      </c>
      <c r="D165" s="538" t="str">
        <f>+VLOOKUP(B:B,INSUMOS!A:C,3,FALSE)</f>
        <v>GLB</v>
      </c>
      <c r="E165" s="541">
        <v>3</v>
      </c>
      <c r="F165" s="544">
        <v>0</v>
      </c>
      <c r="G165" s="277">
        <f>+VLOOKUP(B:B,INSUMOS!A:E,4,FALSE)</f>
        <v>1</v>
      </c>
      <c r="H165" s="217">
        <f>+(E165+F165)*G165</f>
        <v>3</v>
      </c>
      <c r="I165" s="218"/>
      <c r="J165" s="218"/>
      <c r="K165" s="206"/>
      <c r="L165" s="164"/>
      <c r="M165" s="214"/>
    </row>
    <row r="166" spans="1:13" s="219" customFormat="1" ht="18" outlineLevel="1" x14ac:dyDescent="0.25">
      <c r="A166" s="220"/>
      <c r="B166" s="535" t="s">
        <v>121</v>
      </c>
      <c r="C166" s="216" t="str">
        <f>+VLOOKUP(B:B,INSUMOS!A:C,2,FALSE)</f>
        <v>VOLQUETA 6 M3 (INCLUYE CARGE Y ESCOMBRERA)</v>
      </c>
      <c r="D166" s="538" t="str">
        <f>+VLOOKUP(B:B,INSUMOS!A:C,3,FALSE)</f>
        <v>VJ</v>
      </c>
      <c r="E166" s="541">
        <v>5.6000000000000001E-2</v>
      </c>
      <c r="F166" s="544">
        <v>0</v>
      </c>
      <c r="G166" s="277">
        <f>+VLOOKUP(B:B,INSUMOS!A:E,4,FALSE)</f>
        <v>1</v>
      </c>
      <c r="H166" s="217">
        <f>+(E166+F166)*G166</f>
        <v>5.6000000000000001E-2</v>
      </c>
      <c r="I166" s="218"/>
      <c r="J166" s="218"/>
      <c r="K166" s="206"/>
      <c r="L166" s="164"/>
      <c r="M166" s="214"/>
    </row>
    <row r="167" spans="1:13" s="219" customFormat="1" ht="18" outlineLevel="1" x14ac:dyDescent="0.25">
      <c r="A167" s="222"/>
      <c r="B167" s="535" t="s">
        <v>607</v>
      </c>
      <c r="C167" s="216" t="str">
        <f>+VLOOKUP(B:B,INSUMOS!A:C,2,FALSE)</f>
        <v>CUADRILLA (2 AYUDANTES ALBAÑILERIA CON PRESTACIONES)</v>
      </c>
      <c r="D167" s="538" t="str">
        <f>+VLOOKUP(B:B,INSUMOS!A:C,3,FALSE)</f>
        <v>HC</v>
      </c>
      <c r="E167" s="541">
        <v>0.44</v>
      </c>
      <c r="F167" s="544">
        <v>0</v>
      </c>
      <c r="G167" s="277">
        <f>+VLOOKUP(B:B,INSUMOS!A:E,4,FALSE)</f>
        <v>1</v>
      </c>
      <c r="H167" s="217">
        <f>+(E167+F167)*G167</f>
        <v>0.44</v>
      </c>
      <c r="I167" s="218"/>
      <c r="J167" s="218"/>
      <c r="K167" s="206"/>
      <c r="L167" s="164"/>
      <c r="M167" s="214"/>
    </row>
    <row r="168" spans="1:13" ht="25.5" x14ac:dyDescent="0.25">
      <c r="A168" s="207" t="s">
        <v>1354</v>
      </c>
      <c r="B168" s="208"/>
      <c r="C168" s="209" t="s">
        <v>1508</v>
      </c>
      <c r="D168" s="210" t="s">
        <v>19</v>
      </c>
      <c r="E168" s="211"/>
      <c r="F168" s="210"/>
      <c r="G168" s="210"/>
      <c r="H168" s="212">
        <f>+SUBTOTAL(9,H169:H171)</f>
        <v>4.5179999999999998</v>
      </c>
      <c r="I168" s="213"/>
      <c r="J168" s="213"/>
      <c r="M168" s="214"/>
    </row>
    <row r="169" spans="1:13" s="219" customFormat="1" ht="18" outlineLevel="1" x14ac:dyDescent="0.25">
      <c r="A169" s="215"/>
      <c r="B169" s="535" t="s">
        <v>129</v>
      </c>
      <c r="C169" s="216" t="str">
        <f>+VLOOKUP(B:B,INSUMOS!A:C,2,FALSE)</f>
        <v>HERRAMIENTA MENOR</v>
      </c>
      <c r="D169" s="538" t="str">
        <f>+VLOOKUP(B:B,INSUMOS!A:C,3,FALSE)</f>
        <v>GLB</v>
      </c>
      <c r="E169" s="541">
        <v>4</v>
      </c>
      <c r="F169" s="544">
        <v>0</v>
      </c>
      <c r="G169" s="277">
        <f>+VLOOKUP(B:B,INSUMOS!A:E,4,FALSE)</f>
        <v>1</v>
      </c>
      <c r="H169" s="217">
        <f>+(E169+F169)*G169</f>
        <v>4</v>
      </c>
      <c r="I169" s="218"/>
      <c r="J169" s="218"/>
      <c r="K169" s="206"/>
      <c r="L169" s="164"/>
      <c r="M169" s="214"/>
    </row>
    <row r="170" spans="1:13" s="219" customFormat="1" ht="18" outlineLevel="1" x14ac:dyDescent="0.25">
      <c r="A170" s="220"/>
      <c r="B170" s="535" t="s">
        <v>121</v>
      </c>
      <c r="C170" s="216" t="str">
        <f>+VLOOKUP(B:B,INSUMOS!A:C,2,FALSE)</f>
        <v>VOLQUETA 6 M3 (INCLUYE CARGE Y ESCOMBRERA)</v>
      </c>
      <c r="D170" s="538" t="str">
        <f>+VLOOKUP(B:B,INSUMOS!A:C,3,FALSE)</f>
        <v>VJ</v>
      </c>
      <c r="E170" s="541">
        <v>5.8000000000000003E-2</v>
      </c>
      <c r="F170" s="544">
        <v>0</v>
      </c>
      <c r="G170" s="277">
        <f>+VLOOKUP(B:B,INSUMOS!A:E,4,FALSE)</f>
        <v>1</v>
      </c>
      <c r="H170" s="217">
        <f>+(E170+F170)*G170</f>
        <v>5.8000000000000003E-2</v>
      </c>
      <c r="I170" s="218"/>
      <c r="J170" s="218"/>
      <c r="K170" s="206"/>
      <c r="L170" s="164"/>
      <c r="M170" s="214"/>
    </row>
    <row r="171" spans="1:13" s="219" customFormat="1" ht="18" outlineLevel="1" x14ac:dyDescent="0.25">
      <c r="A171" s="222"/>
      <c r="B171" s="535" t="s">
        <v>607</v>
      </c>
      <c r="C171" s="216" t="str">
        <f>+VLOOKUP(B:B,INSUMOS!A:C,2,FALSE)</f>
        <v>CUADRILLA (2 AYUDANTES ALBAÑILERIA CON PRESTACIONES)</v>
      </c>
      <c r="D171" s="538" t="str">
        <f>+VLOOKUP(B:B,INSUMOS!A:C,3,FALSE)</f>
        <v>HC</v>
      </c>
      <c r="E171" s="541">
        <v>0.46</v>
      </c>
      <c r="F171" s="544">
        <v>0</v>
      </c>
      <c r="G171" s="277">
        <f>+VLOOKUP(B:B,INSUMOS!A:E,4,FALSE)</f>
        <v>1</v>
      </c>
      <c r="H171" s="217">
        <f>+(E171+F171)*G171</f>
        <v>0.46</v>
      </c>
      <c r="I171" s="218"/>
      <c r="J171" s="218"/>
      <c r="K171" s="206"/>
      <c r="L171" s="164"/>
      <c r="M171" s="214"/>
    </row>
    <row r="172" spans="1:13" ht="53.25" customHeight="1" x14ac:dyDescent="0.25">
      <c r="A172" s="207" t="s">
        <v>1355</v>
      </c>
      <c r="B172" s="208"/>
      <c r="C172" s="209" t="s">
        <v>2519</v>
      </c>
      <c r="D172" s="210" t="s">
        <v>19</v>
      </c>
      <c r="E172" s="227"/>
      <c r="F172" s="228"/>
      <c r="G172" s="210"/>
      <c r="H172" s="212">
        <f>+SUBTOTAL(9,H173:H175)</f>
        <v>0.38500000000000001</v>
      </c>
      <c r="I172" s="213"/>
      <c r="J172" s="213"/>
      <c r="M172" s="214"/>
    </row>
    <row r="173" spans="1:13" s="219" customFormat="1" ht="18" outlineLevel="1" x14ac:dyDescent="0.25">
      <c r="A173" s="215"/>
      <c r="B173" s="535" t="s">
        <v>129</v>
      </c>
      <c r="C173" s="216" t="str">
        <f>+VLOOKUP(B:B,INSUMOS!A:C,2,FALSE)</f>
        <v>HERRAMIENTA MENOR</v>
      </c>
      <c r="D173" s="538" t="str">
        <f>+VLOOKUP(B:B,INSUMOS!A:C,3,FALSE)</f>
        <v>GLB</v>
      </c>
      <c r="E173" s="541">
        <v>0.08</v>
      </c>
      <c r="F173" s="544">
        <v>0</v>
      </c>
      <c r="G173" s="277">
        <f>+VLOOKUP(B:B,INSUMOS!A:E,4,FALSE)</f>
        <v>1</v>
      </c>
      <c r="H173" s="217">
        <f>+(E173+F173)*G173</f>
        <v>0.08</v>
      </c>
      <c r="I173" s="218"/>
      <c r="J173" s="218"/>
      <c r="K173" s="206"/>
      <c r="L173" s="164"/>
      <c r="M173" s="214"/>
    </row>
    <row r="174" spans="1:13" s="219" customFormat="1" ht="18" outlineLevel="1" x14ac:dyDescent="0.25">
      <c r="A174" s="220"/>
      <c r="B174" s="535" t="s">
        <v>121</v>
      </c>
      <c r="C174" s="216" t="str">
        <f>+VLOOKUP(B:B,INSUMOS!A:C,2,FALSE)</f>
        <v>VOLQUETA 6 M3 (INCLUYE CARGE Y ESCOMBRERA)</v>
      </c>
      <c r="D174" s="538" t="str">
        <f>+VLOOKUP(B:B,INSUMOS!A:C,3,FALSE)</f>
        <v>VJ</v>
      </c>
      <c r="E174" s="541">
        <v>5.0000000000000001E-3</v>
      </c>
      <c r="F174" s="544">
        <v>0</v>
      </c>
      <c r="G174" s="277">
        <f>+VLOOKUP(B:B,INSUMOS!A:E,4,FALSE)</f>
        <v>1</v>
      </c>
      <c r="H174" s="217">
        <f>+(E174+F174)*G174</f>
        <v>5.0000000000000001E-3</v>
      </c>
      <c r="I174" s="218"/>
      <c r="J174" s="218"/>
      <c r="K174" s="206"/>
      <c r="L174" s="164"/>
      <c r="M174" s="214"/>
    </row>
    <row r="175" spans="1:13" s="219" customFormat="1" ht="18" outlineLevel="1" x14ac:dyDescent="0.25">
      <c r="A175" s="222"/>
      <c r="B175" s="535" t="s">
        <v>625</v>
      </c>
      <c r="C175" s="216" t="str">
        <f>+VLOOKUP(B:B,INSUMOS!A:C,2,FALSE)</f>
        <v>CUADRILLA AA  (OFICIAL + 2 AYUDANTE)- ALBAÑILERIA</v>
      </c>
      <c r="D175" s="538" t="str">
        <f>+VLOOKUP(B:B,INSUMOS!A:C,3,FALSE)</f>
        <v>HC</v>
      </c>
      <c r="E175" s="541">
        <v>0.3</v>
      </c>
      <c r="F175" s="544">
        <v>0</v>
      </c>
      <c r="G175" s="277">
        <f>+VLOOKUP(B:B,INSUMOS!A:E,4,FALSE)</f>
        <v>1</v>
      </c>
      <c r="H175" s="217">
        <f>+(E175+F175)*G175</f>
        <v>0.3</v>
      </c>
      <c r="I175" s="218"/>
      <c r="J175" s="218"/>
      <c r="K175" s="206"/>
      <c r="L175" s="164"/>
      <c r="M175" s="214"/>
    </row>
    <row r="176" spans="1:13" ht="25.5" x14ac:dyDescent="0.25">
      <c r="A176" s="207" t="s">
        <v>1356</v>
      </c>
      <c r="B176" s="208"/>
      <c r="C176" s="209" t="s">
        <v>1033</v>
      </c>
      <c r="D176" s="210" t="s">
        <v>21</v>
      </c>
      <c r="E176" s="211"/>
      <c r="F176" s="210"/>
      <c r="G176" s="210"/>
      <c r="H176" s="212">
        <f>+SUBTOTAL(9,H177:H179)</f>
        <v>2.66</v>
      </c>
      <c r="I176" s="213"/>
      <c r="J176" s="213"/>
      <c r="M176" s="214"/>
    </row>
    <row r="177" spans="1:13" s="219" customFormat="1" ht="18" outlineLevel="1" x14ac:dyDescent="0.25">
      <c r="A177" s="215"/>
      <c r="B177" s="535" t="s">
        <v>132</v>
      </c>
      <c r="C177" s="216" t="str">
        <f>+VLOOKUP(B:B,INSUMOS!A:C,2,FALSE)</f>
        <v>COMPRESOR DE AIRE PEQUEÑO</v>
      </c>
      <c r="D177" s="538" t="str">
        <f>+VLOOKUP(B:B,INSUMOS!A:C,3,FALSE)</f>
        <v>DIA</v>
      </c>
      <c r="E177" s="541">
        <v>1</v>
      </c>
      <c r="F177" s="544">
        <v>0</v>
      </c>
      <c r="G177" s="277">
        <f>+VLOOKUP(B:B,INSUMOS!A:E,4,FALSE)</f>
        <v>1</v>
      </c>
      <c r="H177" s="217">
        <f>+(E177+F177)*G177</f>
        <v>1</v>
      </c>
      <c r="I177" s="218"/>
      <c r="J177" s="218"/>
      <c r="K177" s="206"/>
      <c r="L177" s="164"/>
      <c r="M177" s="214"/>
    </row>
    <row r="178" spans="1:13" s="219" customFormat="1" ht="18" outlineLevel="1" x14ac:dyDescent="0.25">
      <c r="A178" s="220"/>
      <c r="B178" s="535" t="s">
        <v>121</v>
      </c>
      <c r="C178" s="216" t="str">
        <f>+VLOOKUP(B:B,INSUMOS!A:C,2,FALSE)</f>
        <v>VOLQUETA 6 M3 (INCLUYE CARGE Y ESCOMBRERA)</v>
      </c>
      <c r="D178" s="538" t="str">
        <f>+VLOOKUP(B:B,INSUMOS!A:C,3,FALSE)</f>
        <v>VJ</v>
      </c>
      <c r="E178" s="541">
        <v>0.16</v>
      </c>
      <c r="F178" s="544">
        <v>0</v>
      </c>
      <c r="G178" s="277">
        <f>+VLOOKUP(B:B,INSUMOS!A:E,4,FALSE)</f>
        <v>1</v>
      </c>
      <c r="H178" s="217">
        <f>+(E178+F178)*G178</f>
        <v>0.16</v>
      </c>
      <c r="I178" s="218"/>
      <c r="J178" s="218"/>
      <c r="K178" s="206"/>
      <c r="L178" s="164"/>
      <c r="M178" s="214"/>
    </row>
    <row r="179" spans="1:13" s="219" customFormat="1" ht="18" outlineLevel="1" x14ac:dyDescent="0.25">
      <c r="A179" s="222"/>
      <c r="B179" s="535" t="s">
        <v>30</v>
      </c>
      <c r="C179" s="216" t="str">
        <f>+VLOOKUP(B:B,INSUMOS!A:C,2,FALSE)</f>
        <v>AYUDANTE ALBAÑILERÍA CON PRESTACIONES</v>
      </c>
      <c r="D179" s="538" t="str">
        <f>+VLOOKUP(B:B,INSUMOS!A:C,3,FALSE)</f>
        <v>HH</v>
      </c>
      <c r="E179" s="541">
        <v>1.5</v>
      </c>
      <c r="F179" s="544">
        <v>0</v>
      </c>
      <c r="G179" s="277">
        <f>+VLOOKUP(B:B,INSUMOS!A:E,4,FALSE)</f>
        <v>1</v>
      </c>
      <c r="H179" s="217">
        <f>+(E179+F179)*G179</f>
        <v>1.5</v>
      </c>
      <c r="I179" s="218"/>
      <c r="J179" s="218"/>
      <c r="K179" s="206"/>
      <c r="L179" s="164"/>
      <c r="M179" s="214"/>
    </row>
    <row r="180" spans="1:13" ht="30.75" customHeight="1" x14ac:dyDescent="0.25">
      <c r="A180" s="207" t="s">
        <v>1357</v>
      </c>
      <c r="B180" s="208"/>
      <c r="C180" s="209" t="s">
        <v>1034</v>
      </c>
      <c r="D180" s="210" t="s">
        <v>21</v>
      </c>
      <c r="E180" s="211"/>
      <c r="F180" s="210"/>
      <c r="G180" s="210"/>
      <c r="H180" s="212">
        <f>+SUBTOTAL(9,H181:H183)</f>
        <v>10.16</v>
      </c>
      <c r="I180" s="213"/>
      <c r="J180" s="213"/>
      <c r="M180" s="214"/>
    </row>
    <row r="181" spans="1:13" s="219" customFormat="1" ht="18" outlineLevel="1" x14ac:dyDescent="0.25">
      <c r="A181" s="215"/>
      <c r="B181" s="535" t="s">
        <v>129</v>
      </c>
      <c r="C181" s="216" t="str">
        <f>+VLOOKUP(B:B,INSUMOS!A:C,2,FALSE)</f>
        <v>HERRAMIENTA MENOR</v>
      </c>
      <c r="D181" s="538" t="str">
        <f>+VLOOKUP(B:B,INSUMOS!A:C,3,FALSE)</f>
        <v>GLB</v>
      </c>
      <c r="E181" s="541">
        <v>6</v>
      </c>
      <c r="F181" s="544">
        <v>0</v>
      </c>
      <c r="G181" s="277">
        <f>+VLOOKUP(B:B,INSUMOS!A:E,4,FALSE)</f>
        <v>1</v>
      </c>
      <c r="H181" s="217">
        <f>+(E181+F181)*G181</f>
        <v>6</v>
      </c>
      <c r="I181" s="218"/>
      <c r="J181" s="218"/>
      <c r="K181" s="206"/>
      <c r="L181" s="164"/>
      <c r="M181" s="214"/>
    </row>
    <row r="182" spans="1:13" s="219" customFormat="1" ht="18" outlineLevel="1" x14ac:dyDescent="0.25">
      <c r="A182" s="220"/>
      <c r="B182" s="535" t="s">
        <v>121</v>
      </c>
      <c r="C182" s="216" t="str">
        <f>+VLOOKUP(B:B,INSUMOS!A:C,2,FALSE)</f>
        <v>VOLQUETA 6 M3 (INCLUYE CARGE Y ESCOMBRERA)</v>
      </c>
      <c r="D182" s="538" t="str">
        <f>+VLOOKUP(B:B,INSUMOS!A:C,3,FALSE)</f>
        <v>VJ</v>
      </c>
      <c r="E182" s="541">
        <v>0.16</v>
      </c>
      <c r="F182" s="544">
        <v>0</v>
      </c>
      <c r="G182" s="277">
        <f>+VLOOKUP(B:B,INSUMOS!A:E,4,FALSE)</f>
        <v>1</v>
      </c>
      <c r="H182" s="217">
        <f>+(E182+F182)*G182</f>
        <v>0.16</v>
      </c>
      <c r="I182" s="218"/>
      <c r="J182" s="218"/>
      <c r="K182" s="206"/>
      <c r="L182" s="164"/>
      <c r="M182" s="214"/>
    </row>
    <row r="183" spans="1:13" s="219" customFormat="1" ht="18" outlineLevel="1" x14ac:dyDescent="0.25">
      <c r="A183" s="222"/>
      <c r="B183" s="535" t="s">
        <v>607</v>
      </c>
      <c r="C183" s="216" t="str">
        <f>+VLOOKUP(B:B,INSUMOS!A:C,2,FALSE)</f>
        <v>CUADRILLA (2 AYUDANTES ALBAÑILERIA CON PRESTACIONES)</v>
      </c>
      <c r="D183" s="538" t="str">
        <f>+VLOOKUP(B:B,INSUMOS!A:C,3,FALSE)</f>
        <v>HC</v>
      </c>
      <c r="E183" s="541">
        <v>4</v>
      </c>
      <c r="F183" s="544">
        <v>0</v>
      </c>
      <c r="G183" s="277">
        <f>+VLOOKUP(B:B,INSUMOS!A:E,4,FALSE)</f>
        <v>1</v>
      </c>
      <c r="H183" s="217">
        <f>+(E183+F183)*G183</f>
        <v>4</v>
      </c>
      <c r="I183" s="218"/>
      <c r="J183" s="218"/>
      <c r="K183" s="206"/>
      <c r="L183" s="164"/>
      <c r="M183" s="214"/>
    </row>
    <row r="184" spans="1:13" ht="18" x14ac:dyDescent="0.25">
      <c r="A184" s="207" t="s">
        <v>1358</v>
      </c>
      <c r="B184" s="208"/>
      <c r="C184" s="209" t="s">
        <v>1528</v>
      </c>
      <c r="D184" s="210" t="s">
        <v>21</v>
      </c>
      <c r="E184" s="211"/>
      <c r="F184" s="210"/>
      <c r="G184" s="210"/>
      <c r="H184" s="212">
        <f>+SUBTOTAL(9,H185:H188)</f>
        <v>1.472</v>
      </c>
      <c r="I184" s="213"/>
      <c r="J184" s="213"/>
      <c r="M184" s="214"/>
    </row>
    <row r="185" spans="1:13" ht="18" outlineLevel="1" x14ac:dyDescent="0.25">
      <c r="A185" s="215"/>
      <c r="B185" s="535" t="s">
        <v>132</v>
      </c>
      <c r="C185" s="216" t="str">
        <f>+VLOOKUP(B:B,INSUMOS!A:C,2,FALSE)</f>
        <v>COMPRESOR DE AIRE PEQUEÑO</v>
      </c>
      <c r="D185" s="538" t="str">
        <f>+VLOOKUP(B:B,INSUMOS!A:C,3,FALSE)</f>
        <v>DIA</v>
      </c>
      <c r="E185" s="541">
        <v>0.25</v>
      </c>
      <c r="F185" s="544">
        <v>0</v>
      </c>
      <c r="G185" s="277">
        <f>+VLOOKUP(B:B,INSUMOS!A:E,4,FALSE)</f>
        <v>1</v>
      </c>
      <c r="H185" s="217">
        <f>+(E185+F185)*G185</f>
        <v>0.25</v>
      </c>
      <c r="I185" s="218"/>
      <c r="J185" s="218"/>
      <c r="M185" s="214"/>
    </row>
    <row r="186" spans="1:13" ht="18" outlineLevel="1" x14ac:dyDescent="0.25">
      <c r="A186" s="229"/>
      <c r="B186" s="535" t="s">
        <v>153</v>
      </c>
      <c r="C186" s="216" t="str">
        <f>+VLOOKUP(B:B,INSUMOS!A:C,2,FALSE)</f>
        <v>ANDAMIO TUBULAR 1,5*1,5 C/CRUCETA</v>
      </c>
      <c r="D186" s="538" t="str">
        <f>+VLOOKUP(B:B,INSUMOS!A:C,3,FALSE)</f>
        <v>DIA</v>
      </c>
      <c r="E186" s="541">
        <f>3/8</f>
        <v>0.375</v>
      </c>
      <c r="F186" s="544">
        <v>0</v>
      </c>
      <c r="G186" s="277">
        <f>+VLOOKUP(B:B,INSUMOS!A:E,4,FALSE)</f>
        <v>1</v>
      </c>
      <c r="H186" s="217">
        <f>+(E186+F186)*G186</f>
        <v>0.375</v>
      </c>
      <c r="I186" s="218"/>
      <c r="J186" s="218"/>
      <c r="M186" s="214"/>
    </row>
    <row r="187" spans="1:13" ht="18" outlineLevel="1" x14ac:dyDescent="0.25">
      <c r="A187" s="220"/>
      <c r="B187" s="535" t="s">
        <v>121</v>
      </c>
      <c r="C187" s="216" t="str">
        <f>+VLOOKUP(B:B,INSUMOS!A:C,2,FALSE)</f>
        <v>VOLQUETA 6 M3 (INCLUYE CARGE Y ESCOMBRERA)</v>
      </c>
      <c r="D187" s="538" t="str">
        <f>+VLOOKUP(B:B,INSUMOS!A:C,3,FALSE)</f>
        <v>VJ</v>
      </c>
      <c r="E187" s="541">
        <v>0.217</v>
      </c>
      <c r="F187" s="544">
        <v>0</v>
      </c>
      <c r="G187" s="277">
        <f>+VLOOKUP(B:B,INSUMOS!A:E,4,FALSE)</f>
        <v>1</v>
      </c>
      <c r="H187" s="217">
        <f>+(E187+F187)*G187</f>
        <v>0.217</v>
      </c>
      <c r="I187" s="218"/>
      <c r="J187" s="218"/>
      <c r="M187" s="214"/>
    </row>
    <row r="188" spans="1:13" ht="35.25" customHeight="1" outlineLevel="1" x14ac:dyDescent="0.25">
      <c r="A188" s="222"/>
      <c r="B188" s="535" t="s">
        <v>618</v>
      </c>
      <c r="C188" s="216" t="str">
        <f>+VLOOKUP(B:B,INSUMOS!A:C,2,FALSE)</f>
        <v>CUADRILLA (OFICIAL  ALBAÑILERIA CON PRESTACIONES+ AYUDANTE  ALBAÑILERIA CON PRESTACIONES)</v>
      </c>
      <c r="D188" s="538" t="str">
        <f>+VLOOKUP(B:B,INSUMOS!A:C,3,FALSE)</f>
        <v>JR</v>
      </c>
      <c r="E188" s="541">
        <v>0.63</v>
      </c>
      <c r="F188" s="544">
        <v>0</v>
      </c>
      <c r="G188" s="277">
        <f>+VLOOKUP(B:B,INSUMOS!A:E,4,FALSE)</f>
        <v>1</v>
      </c>
      <c r="H188" s="217">
        <f>+(E188+F188)*G188</f>
        <v>0.63</v>
      </c>
      <c r="I188" s="218"/>
      <c r="J188" s="218"/>
      <c r="M188" s="214"/>
    </row>
    <row r="189" spans="1:13" ht="43.5" customHeight="1" x14ac:dyDescent="0.25">
      <c r="A189" s="207" t="s">
        <v>1359</v>
      </c>
      <c r="B189" s="208"/>
      <c r="C189" s="209" t="s">
        <v>1632</v>
      </c>
      <c r="D189" s="210" t="s">
        <v>19</v>
      </c>
      <c r="E189" s="211"/>
      <c r="F189" s="210"/>
      <c r="G189" s="210"/>
      <c r="H189" s="212">
        <f>+SUBTOTAL(9,H190:H193)</f>
        <v>1.5362499999999999</v>
      </c>
      <c r="I189" s="213"/>
      <c r="J189" s="213"/>
      <c r="M189" s="214"/>
    </row>
    <row r="190" spans="1:13" s="219" customFormat="1" ht="18" outlineLevel="1" x14ac:dyDescent="0.25">
      <c r="A190" s="215"/>
      <c r="B190" s="535" t="s">
        <v>129</v>
      </c>
      <c r="C190" s="216" t="str">
        <f>+VLOOKUP(B:B,INSUMOS!A:C,2,FALSE)</f>
        <v>HERRAMIENTA MENOR</v>
      </c>
      <c r="D190" s="538" t="str">
        <f>+VLOOKUP(B:B,INSUMOS!A:C,3,FALSE)</f>
        <v>GLB</v>
      </c>
      <c r="E190" s="541">
        <v>0.5</v>
      </c>
      <c r="F190" s="544">
        <v>0</v>
      </c>
      <c r="G190" s="277">
        <f>+VLOOKUP(B:B,INSUMOS!A:E,4,FALSE)</f>
        <v>1</v>
      </c>
      <c r="H190" s="217">
        <f>+(E190+F190)*G190</f>
        <v>0.5</v>
      </c>
      <c r="I190" s="218"/>
      <c r="J190" s="218"/>
      <c r="K190" s="206"/>
      <c r="L190" s="164"/>
      <c r="M190" s="214"/>
    </row>
    <row r="191" spans="1:13" s="219" customFormat="1" ht="18" outlineLevel="1" x14ac:dyDescent="0.25">
      <c r="A191" s="229"/>
      <c r="B191" s="535" t="s">
        <v>153</v>
      </c>
      <c r="C191" s="216" t="str">
        <f>+VLOOKUP(B:B,INSUMOS!A:C,2,FALSE)</f>
        <v>ANDAMIO TUBULAR 1,5*1,5 C/CRUCETA</v>
      </c>
      <c r="D191" s="538" t="str">
        <f>+VLOOKUP(B:B,INSUMOS!A:C,3,FALSE)</f>
        <v>DIA</v>
      </c>
      <c r="E191" s="541">
        <f>0.85/8</f>
        <v>0.10625</v>
      </c>
      <c r="F191" s="544">
        <v>0</v>
      </c>
      <c r="G191" s="277">
        <f>+VLOOKUP(B:B,INSUMOS!A:E,4,FALSE)</f>
        <v>1</v>
      </c>
      <c r="H191" s="217">
        <f>+(E191+F191)*G191</f>
        <v>0.10625</v>
      </c>
      <c r="I191" s="218"/>
      <c r="J191" s="218"/>
      <c r="K191" s="206"/>
      <c r="L191" s="164"/>
      <c r="M191" s="214"/>
    </row>
    <row r="192" spans="1:13" s="219" customFormat="1" ht="18" outlineLevel="1" x14ac:dyDescent="0.25">
      <c r="A192" s="220"/>
      <c r="B192" s="535" t="s">
        <v>121</v>
      </c>
      <c r="C192" s="216" t="str">
        <f>+VLOOKUP(B:B,INSUMOS!A:C,2,FALSE)</f>
        <v>VOLQUETA 6 M3 (INCLUYE CARGE Y ESCOMBRERA)</v>
      </c>
      <c r="D192" s="538" t="str">
        <f>+VLOOKUP(B:B,INSUMOS!A:C,3,FALSE)</f>
        <v>VJ</v>
      </c>
      <c r="E192" s="541">
        <v>0.03</v>
      </c>
      <c r="F192" s="544">
        <v>0</v>
      </c>
      <c r="G192" s="277">
        <f>+VLOOKUP(B:B,INSUMOS!A:E,4,FALSE)</f>
        <v>1</v>
      </c>
      <c r="H192" s="217">
        <f>+(E192+F192)*G192</f>
        <v>0.03</v>
      </c>
      <c r="I192" s="218"/>
      <c r="J192" s="218"/>
      <c r="K192" s="206"/>
      <c r="L192" s="164"/>
      <c r="M192" s="214"/>
    </row>
    <row r="193" spans="1:13" s="219" customFormat="1" ht="18" outlineLevel="1" x14ac:dyDescent="0.25">
      <c r="A193" s="222"/>
      <c r="B193" s="535" t="s">
        <v>625</v>
      </c>
      <c r="C193" s="216" t="str">
        <f>+VLOOKUP(B:B,INSUMOS!A:C,2,FALSE)</f>
        <v>CUADRILLA AA  (OFICIAL + 2 AYUDANTE)- ALBAÑILERIA</v>
      </c>
      <c r="D193" s="538" t="str">
        <f>+VLOOKUP(B:B,INSUMOS!A:C,3,FALSE)</f>
        <v>HC</v>
      </c>
      <c r="E193" s="541">
        <v>0.9</v>
      </c>
      <c r="F193" s="544">
        <v>0</v>
      </c>
      <c r="G193" s="277">
        <f>+VLOOKUP(B:B,INSUMOS!A:E,4,FALSE)</f>
        <v>1</v>
      </c>
      <c r="H193" s="217">
        <f>+(E193+F193)*G193</f>
        <v>0.9</v>
      </c>
      <c r="I193" s="218"/>
      <c r="J193" s="218"/>
      <c r="K193" s="206"/>
      <c r="L193" s="164"/>
      <c r="M193" s="214"/>
    </row>
    <row r="194" spans="1:13" ht="18" x14ac:dyDescent="0.25">
      <c r="A194" s="207" t="s">
        <v>1360</v>
      </c>
      <c r="B194" s="208"/>
      <c r="C194" s="209" t="s">
        <v>1631</v>
      </c>
      <c r="D194" s="210" t="s">
        <v>19</v>
      </c>
      <c r="E194" s="211"/>
      <c r="F194" s="210"/>
      <c r="G194" s="210"/>
      <c r="H194" s="212">
        <f>+SUBTOTAL(9,H195:H198)</f>
        <v>1.6909999999999998</v>
      </c>
      <c r="I194" s="213"/>
      <c r="J194" s="213"/>
      <c r="M194" s="214"/>
    </row>
    <row r="195" spans="1:13" s="219" customFormat="1" ht="18" outlineLevel="1" x14ac:dyDescent="0.25">
      <c r="A195" s="215"/>
      <c r="B195" s="535" t="s">
        <v>129</v>
      </c>
      <c r="C195" s="216" t="str">
        <f>+VLOOKUP(B:B,INSUMOS!A:C,2,FALSE)</f>
        <v>HERRAMIENTA MENOR</v>
      </c>
      <c r="D195" s="538" t="str">
        <f>+VLOOKUP(B:B,INSUMOS!A:C,3,FALSE)</f>
        <v>GLB</v>
      </c>
      <c r="E195" s="541">
        <v>1</v>
      </c>
      <c r="F195" s="544">
        <v>0</v>
      </c>
      <c r="G195" s="277">
        <f>+VLOOKUP(B:B,INSUMOS!A:E,4,FALSE)</f>
        <v>1</v>
      </c>
      <c r="H195" s="217">
        <f>+(E195+F195)*G195</f>
        <v>1</v>
      </c>
      <c r="I195" s="218"/>
      <c r="J195" s="218"/>
      <c r="K195" s="206"/>
      <c r="L195" s="164"/>
      <c r="M195" s="214"/>
    </row>
    <row r="196" spans="1:13" s="219" customFormat="1" ht="18" outlineLevel="1" x14ac:dyDescent="0.25">
      <c r="A196" s="229"/>
      <c r="B196" s="535" t="s">
        <v>153</v>
      </c>
      <c r="C196" s="216" t="str">
        <f>+VLOOKUP(B:B,INSUMOS!A:C,2,FALSE)</f>
        <v>ANDAMIO TUBULAR 1,5*1,5 C/CRUCETA</v>
      </c>
      <c r="D196" s="538" t="str">
        <f>+VLOOKUP(B:B,INSUMOS!A:C,3,FALSE)</f>
        <v>DIA</v>
      </c>
      <c r="E196" s="541">
        <f>0.6/8</f>
        <v>7.4999999999999997E-2</v>
      </c>
      <c r="F196" s="544">
        <v>0</v>
      </c>
      <c r="G196" s="277">
        <f>+VLOOKUP(B:B,INSUMOS!A:E,4,FALSE)</f>
        <v>1</v>
      </c>
      <c r="H196" s="217">
        <f>+(E196+F196)*G196</f>
        <v>7.4999999999999997E-2</v>
      </c>
      <c r="I196" s="218"/>
      <c r="J196" s="218"/>
      <c r="K196" s="206"/>
      <c r="L196" s="164"/>
      <c r="M196" s="214"/>
    </row>
    <row r="197" spans="1:13" s="219" customFormat="1" ht="18" outlineLevel="1" x14ac:dyDescent="0.25">
      <c r="A197" s="220"/>
      <c r="B197" s="535" t="s">
        <v>121</v>
      </c>
      <c r="C197" s="216" t="str">
        <f>+VLOOKUP(B:B,INSUMOS!A:C,2,FALSE)</f>
        <v>VOLQUETA 6 M3 (INCLUYE CARGE Y ESCOMBRERA)</v>
      </c>
      <c r="D197" s="538" t="str">
        <f>+VLOOKUP(B:B,INSUMOS!A:C,3,FALSE)</f>
        <v>VJ</v>
      </c>
      <c r="E197" s="541">
        <v>1.6E-2</v>
      </c>
      <c r="F197" s="544">
        <v>0</v>
      </c>
      <c r="G197" s="277">
        <f>+VLOOKUP(B:B,INSUMOS!A:E,4,FALSE)</f>
        <v>1</v>
      </c>
      <c r="H197" s="217">
        <f>+(E197+F197)*G197</f>
        <v>1.6E-2</v>
      </c>
      <c r="I197" s="218"/>
      <c r="J197" s="218"/>
      <c r="K197" s="206"/>
      <c r="L197" s="164"/>
      <c r="M197" s="214"/>
    </row>
    <row r="198" spans="1:13" s="219" customFormat="1" ht="18" outlineLevel="1" x14ac:dyDescent="0.25">
      <c r="A198" s="222"/>
      <c r="B198" s="535" t="s">
        <v>625</v>
      </c>
      <c r="C198" s="216" t="str">
        <f>+VLOOKUP(B:B,INSUMOS!A:C,2,FALSE)</f>
        <v>CUADRILLA AA  (OFICIAL + 2 AYUDANTE)- ALBAÑILERIA</v>
      </c>
      <c r="D198" s="538" t="str">
        <f>+VLOOKUP(B:B,INSUMOS!A:C,3,FALSE)</f>
        <v>HC</v>
      </c>
      <c r="E198" s="541">
        <v>0.6</v>
      </c>
      <c r="F198" s="544">
        <v>0</v>
      </c>
      <c r="G198" s="277">
        <f>+VLOOKUP(B:B,INSUMOS!A:E,4,FALSE)</f>
        <v>1</v>
      </c>
      <c r="H198" s="217">
        <f>+(E198+F198)*G198</f>
        <v>0.6</v>
      </c>
      <c r="I198" s="218"/>
      <c r="J198" s="218"/>
      <c r="K198" s="206"/>
      <c r="L198" s="164"/>
      <c r="M198" s="214"/>
    </row>
    <row r="199" spans="1:13" ht="18" x14ac:dyDescent="0.25">
      <c r="A199" s="207" t="s">
        <v>1361</v>
      </c>
      <c r="B199" s="208"/>
      <c r="C199" s="209" t="s">
        <v>1484</v>
      </c>
      <c r="D199" s="210" t="s">
        <v>19</v>
      </c>
      <c r="E199" s="211"/>
      <c r="F199" s="210"/>
      <c r="G199" s="210"/>
      <c r="H199" s="212">
        <f>+SUBTOTAL(9,H200:H204)</f>
        <v>6.4749999999999996</v>
      </c>
      <c r="I199" s="213"/>
      <c r="J199" s="213"/>
      <c r="M199" s="214"/>
    </row>
    <row r="200" spans="1:13" s="219" customFormat="1" ht="18" outlineLevel="1" x14ac:dyDescent="0.25">
      <c r="A200" s="215"/>
      <c r="B200" s="535" t="s">
        <v>129</v>
      </c>
      <c r="C200" s="216" t="str">
        <f>+VLOOKUP(B:B,INSUMOS!A:C,2,FALSE)</f>
        <v>HERRAMIENTA MENOR</v>
      </c>
      <c r="D200" s="538" t="str">
        <f>+VLOOKUP(B:B,INSUMOS!A:C,3,FALSE)</f>
        <v>GLB</v>
      </c>
      <c r="E200" s="541">
        <v>4</v>
      </c>
      <c r="F200" s="544">
        <v>0</v>
      </c>
      <c r="G200" s="277">
        <f>+VLOOKUP(B:B,INSUMOS!A:E,4,FALSE)</f>
        <v>1</v>
      </c>
      <c r="H200" s="217">
        <f>+(E200+F200)*G200</f>
        <v>4</v>
      </c>
      <c r="I200" s="218"/>
      <c r="J200" s="218"/>
      <c r="K200" s="206"/>
      <c r="L200" s="164"/>
      <c r="M200" s="214"/>
    </row>
    <row r="201" spans="1:13" s="219" customFormat="1" ht="18" outlineLevel="1" x14ac:dyDescent="0.25">
      <c r="A201" s="229"/>
      <c r="B201" s="535" t="s">
        <v>153</v>
      </c>
      <c r="C201" s="216" t="str">
        <f>+VLOOKUP(B:B,INSUMOS!A:C,2,FALSE)</f>
        <v>ANDAMIO TUBULAR 1,5*1,5 C/CRUCETA</v>
      </c>
      <c r="D201" s="538" t="str">
        <f>+VLOOKUP(B:B,INSUMOS!A:C,3,FALSE)</f>
        <v>DIA</v>
      </c>
      <c r="E201" s="541">
        <f>1.4/8</f>
        <v>0.17499999999999999</v>
      </c>
      <c r="F201" s="544">
        <v>0</v>
      </c>
      <c r="G201" s="277">
        <f>+VLOOKUP(B:B,INSUMOS!A:E,4,FALSE)</f>
        <v>1</v>
      </c>
      <c r="H201" s="217">
        <f>+(E201+F201)*G201</f>
        <v>0.17499999999999999</v>
      </c>
      <c r="I201" s="218"/>
      <c r="J201" s="218"/>
      <c r="K201" s="206"/>
      <c r="L201" s="164"/>
      <c r="M201" s="214"/>
    </row>
    <row r="202" spans="1:13" s="219" customFormat="1" ht="18" outlineLevel="1" x14ac:dyDescent="0.25">
      <c r="A202" s="229"/>
      <c r="B202" s="535" t="s">
        <v>131</v>
      </c>
      <c r="C202" s="216" t="str">
        <f>+VLOOKUP(B:B,INSUMOS!A:C,2,FALSE)</f>
        <v>SIERRA ELECTRICA PARA ALUMINIO</v>
      </c>
      <c r="D202" s="538" t="str">
        <f>+VLOOKUP(B:B,INSUMOS!A:C,3,FALSE)</f>
        <v>DIA</v>
      </c>
      <c r="E202" s="541">
        <v>0.85</v>
      </c>
      <c r="F202" s="544">
        <v>0</v>
      </c>
      <c r="G202" s="277">
        <f>+VLOOKUP(B:B,INSUMOS!A:E,4,FALSE)</f>
        <v>1</v>
      </c>
      <c r="H202" s="217">
        <f>+(E202+F202)*G202</f>
        <v>0.85</v>
      </c>
      <c r="I202" s="218"/>
      <c r="J202" s="218"/>
      <c r="K202" s="206"/>
      <c r="L202" s="164"/>
      <c r="M202" s="214"/>
    </row>
    <row r="203" spans="1:13" s="219" customFormat="1" ht="18" outlineLevel="1" x14ac:dyDescent="0.25">
      <c r="A203" s="220"/>
      <c r="B203" s="535" t="s">
        <v>121</v>
      </c>
      <c r="C203" s="216" t="str">
        <f>+VLOOKUP(B:B,INSUMOS!A:C,2,FALSE)</f>
        <v>VOLQUETA 6 M3 (INCLUYE CARGE Y ESCOMBRERA)</v>
      </c>
      <c r="D203" s="538" t="str">
        <f>+VLOOKUP(B:B,INSUMOS!A:C,3,FALSE)</f>
        <v>VJ</v>
      </c>
      <c r="E203" s="541">
        <v>0.05</v>
      </c>
      <c r="F203" s="544">
        <v>0</v>
      </c>
      <c r="G203" s="277">
        <f>+VLOOKUP(B:B,INSUMOS!A:E,4,FALSE)</f>
        <v>1</v>
      </c>
      <c r="H203" s="217">
        <f>+(E203+F203)*G203</f>
        <v>0.05</v>
      </c>
      <c r="I203" s="218"/>
      <c r="J203" s="218"/>
      <c r="K203" s="206"/>
      <c r="L203" s="164"/>
      <c r="M203" s="214"/>
    </row>
    <row r="204" spans="1:13" s="219" customFormat="1" ht="18" outlineLevel="1" x14ac:dyDescent="0.25">
      <c r="A204" s="222"/>
      <c r="B204" s="535" t="s">
        <v>625</v>
      </c>
      <c r="C204" s="216" t="str">
        <f>+VLOOKUP(B:B,INSUMOS!A:C,2,FALSE)</f>
        <v>CUADRILLA AA  (OFICIAL + 2 AYUDANTE)- ALBAÑILERIA</v>
      </c>
      <c r="D204" s="538" t="str">
        <f>+VLOOKUP(B:B,INSUMOS!A:C,3,FALSE)</f>
        <v>HC</v>
      </c>
      <c r="E204" s="541">
        <v>1.4</v>
      </c>
      <c r="F204" s="544">
        <v>0</v>
      </c>
      <c r="G204" s="277">
        <f>+VLOOKUP(B:B,INSUMOS!A:E,4,FALSE)</f>
        <v>1</v>
      </c>
      <c r="H204" s="217">
        <f>+(E204+F204)*G204</f>
        <v>1.4</v>
      </c>
      <c r="I204" s="218"/>
      <c r="J204" s="218"/>
      <c r="K204" s="206"/>
      <c r="L204" s="164"/>
      <c r="M204" s="214"/>
    </row>
    <row r="205" spans="1:13" ht="18" x14ac:dyDescent="0.25">
      <c r="A205" s="207" t="s">
        <v>1362</v>
      </c>
      <c r="B205" s="208"/>
      <c r="C205" s="209" t="s">
        <v>1485</v>
      </c>
      <c r="D205" s="210" t="s">
        <v>19</v>
      </c>
      <c r="E205" s="211"/>
      <c r="F205" s="210"/>
      <c r="G205" s="210"/>
      <c r="H205" s="212">
        <f>+SUBTOTAL(9,H206:H210)</f>
        <v>3.5175000000000001</v>
      </c>
      <c r="I205" s="213"/>
      <c r="J205" s="213"/>
      <c r="M205" s="214"/>
    </row>
    <row r="206" spans="1:13" s="219" customFormat="1" ht="18" outlineLevel="1" x14ac:dyDescent="0.25">
      <c r="A206" s="215"/>
      <c r="B206" s="535" t="s">
        <v>129</v>
      </c>
      <c r="C206" s="216" t="str">
        <f>+VLOOKUP(B:B,INSUMOS!A:C,2,FALSE)</f>
        <v>HERRAMIENTA MENOR</v>
      </c>
      <c r="D206" s="538" t="str">
        <f>+VLOOKUP(B:B,INSUMOS!A:C,3,FALSE)</f>
        <v>GLB</v>
      </c>
      <c r="E206" s="541">
        <v>2</v>
      </c>
      <c r="F206" s="544">
        <v>0</v>
      </c>
      <c r="G206" s="277">
        <f>+VLOOKUP(B:B,INSUMOS!A:E,4,FALSE)</f>
        <v>1</v>
      </c>
      <c r="H206" s="217">
        <f>+(E206+F206)*G206</f>
        <v>2</v>
      </c>
      <c r="I206" s="218"/>
      <c r="J206" s="218"/>
      <c r="K206" s="206"/>
      <c r="L206" s="164"/>
      <c r="M206" s="214"/>
    </row>
    <row r="207" spans="1:13" s="219" customFormat="1" ht="18" outlineLevel="1" x14ac:dyDescent="0.25">
      <c r="A207" s="229"/>
      <c r="B207" s="535" t="s">
        <v>153</v>
      </c>
      <c r="C207" s="216" t="str">
        <f>+VLOOKUP(B:B,INSUMOS!A:C,2,FALSE)</f>
        <v>ANDAMIO TUBULAR 1,5*1,5 C/CRUCETA</v>
      </c>
      <c r="D207" s="538" t="str">
        <f>+VLOOKUP(B:B,INSUMOS!A:C,3,FALSE)</f>
        <v>DIA</v>
      </c>
      <c r="E207" s="541">
        <f>1.1/8</f>
        <v>0.13750000000000001</v>
      </c>
      <c r="F207" s="544">
        <v>0</v>
      </c>
      <c r="G207" s="277">
        <f>+VLOOKUP(B:B,INSUMOS!A:E,4,FALSE)</f>
        <v>1</v>
      </c>
      <c r="H207" s="217">
        <f>+(E207+F207)*G207</f>
        <v>0.13750000000000001</v>
      </c>
      <c r="I207" s="218"/>
      <c r="J207" s="218"/>
      <c r="K207" s="206"/>
      <c r="L207" s="164"/>
      <c r="M207" s="214"/>
    </row>
    <row r="208" spans="1:13" s="219" customFormat="1" ht="18" outlineLevel="1" x14ac:dyDescent="0.25">
      <c r="A208" s="229"/>
      <c r="B208" s="535" t="s">
        <v>131</v>
      </c>
      <c r="C208" s="216" t="str">
        <f>+VLOOKUP(B:B,INSUMOS!A:C,2,FALSE)</f>
        <v>SIERRA ELECTRICA PARA ALUMINIO</v>
      </c>
      <c r="D208" s="538" t="str">
        <f>+VLOOKUP(B:B,INSUMOS!A:C,3,FALSE)</f>
        <v>DIA</v>
      </c>
      <c r="E208" s="541">
        <v>0.4</v>
      </c>
      <c r="F208" s="544">
        <v>0</v>
      </c>
      <c r="G208" s="277">
        <f>+VLOOKUP(B:B,INSUMOS!A:E,4,FALSE)</f>
        <v>1</v>
      </c>
      <c r="H208" s="217">
        <f>+(E208+F208)*G208</f>
        <v>0.4</v>
      </c>
      <c r="I208" s="218"/>
      <c r="J208" s="218"/>
      <c r="K208" s="206"/>
      <c r="L208" s="164"/>
      <c r="M208" s="214"/>
    </row>
    <row r="209" spans="1:13" s="219" customFormat="1" ht="18" outlineLevel="1" x14ac:dyDescent="0.25">
      <c r="A209" s="220"/>
      <c r="B209" s="535" t="s">
        <v>121</v>
      </c>
      <c r="C209" s="216" t="str">
        <f>+VLOOKUP(B:B,INSUMOS!A:C,2,FALSE)</f>
        <v>VOLQUETA 6 M3 (INCLUYE CARGE Y ESCOMBRERA)</v>
      </c>
      <c r="D209" s="538" t="str">
        <f>+VLOOKUP(B:B,INSUMOS!A:C,3,FALSE)</f>
        <v>VJ</v>
      </c>
      <c r="E209" s="541">
        <v>0.03</v>
      </c>
      <c r="F209" s="544">
        <v>0</v>
      </c>
      <c r="G209" s="277">
        <f>+VLOOKUP(B:B,INSUMOS!A:E,4,FALSE)</f>
        <v>1</v>
      </c>
      <c r="H209" s="217">
        <f>+(E209+F209)*G209</f>
        <v>0.03</v>
      </c>
      <c r="I209" s="218"/>
      <c r="J209" s="218"/>
      <c r="K209" s="206"/>
      <c r="L209" s="164"/>
      <c r="M209" s="214"/>
    </row>
    <row r="210" spans="1:13" s="219" customFormat="1" ht="18" outlineLevel="1" x14ac:dyDescent="0.25">
      <c r="A210" s="222"/>
      <c r="B210" s="535" t="s">
        <v>625</v>
      </c>
      <c r="C210" s="216" t="str">
        <f>+VLOOKUP(B:B,INSUMOS!A:C,2,FALSE)</f>
        <v>CUADRILLA AA  (OFICIAL + 2 AYUDANTE)- ALBAÑILERIA</v>
      </c>
      <c r="D210" s="538" t="str">
        <f>+VLOOKUP(B:B,INSUMOS!A:C,3,FALSE)</f>
        <v>HC</v>
      </c>
      <c r="E210" s="541">
        <v>0.95</v>
      </c>
      <c r="F210" s="544">
        <v>0</v>
      </c>
      <c r="G210" s="277">
        <f>+VLOOKUP(B:B,INSUMOS!A:E,4,FALSE)</f>
        <v>1</v>
      </c>
      <c r="H210" s="217">
        <f>+(E210+F210)*G210</f>
        <v>0.95</v>
      </c>
      <c r="I210" s="218"/>
      <c r="J210" s="218"/>
      <c r="K210" s="206"/>
      <c r="L210" s="164"/>
      <c r="M210" s="214"/>
    </row>
    <row r="211" spans="1:13" ht="36" customHeight="1" x14ac:dyDescent="0.25">
      <c r="A211" s="207" t="s">
        <v>1363</v>
      </c>
      <c r="B211" s="208"/>
      <c r="C211" s="209" t="s">
        <v>1486</v>
      </c>
      <c r="D211" s="210" t="s">
        <v>19</v>
      </c>
      <c r="E211" s="211"/>
      <c r="F211" s="210"/>
      <c r="G211" s="210"/>
      <c r="H211" s="212">
        <f>+SUBTOTAL(9,H212:H216)</f>
        <v>2.0074999999999998</v>
      </c>
      <c r="I211" s="213"/>
      <c r="J211" s="213"/>
      <c r="M211" s="214"/>
    </row>
    <row r="212" spans="1:13" s="219" customFormat="1" ht="18" outlineLevel="1" x14ac:dyDescent="0.25">
      <c r="A212" s="215"/>
      <c r="B212" s="535" t="s">
        <v>129</v>
      </c>
      <c r="C212" s="216" t="str">
        <f>+VLOOKUP(B:B,INSUMOS!A:C,2,FALSE)</f>
        <v>HERRAMIENTA MENOR</v>
      </c>
      <c r="D212" s="538" t="str">
        <f>+VLOOKUP(B:B,INSUMOS!A:C,3,FALSE)</f>
        <v>GLB</v>
      </c>
      <c r="E212" s="541">
        <v>1</v>
      </c>
      <c r="F212" s="544">
        <v>0</v>
      </c>
      <c r="G212" s="277">
        <f>+VLOOKUP(B:B,INSUMOS!A:E,4,FALSE)</f>
        <v>1</v>
      </c>
      <c r="H212" s="217">
        <f>+(E212+F212)*G212</f>
        <v>1</v>
      </c>
      <c r="I212" s="218"/>
      <c r="J212" s="218"/>
      <c r="K212" s="206"/>
      <c r="L212" s="164"/>
      <c r="M212" s="214"/>
    </row>
    <row r="213" spans="1:13" s="219" customFormat="1" ht="18" outlineLevel="1" x14ac:dyDescent="0.25">
      <c r="A213" s="229"/>
      <c r="B213" s="535" t="s">
        <v>153</v>
      </c>
      <c r="C213" s="216" t="str">
        <f>+VLOOKUP(B:B,INSUMOS!A:C,2,FALSE)</f>
        <v>ANDAMIO TUBULAR 1,5*1,5 C/CRUCETA</v>
      </c>
      <c r="D213" s="538" t="str">
        <f>+VLOOKUP(B:B,INSUMOS!A:C,3,FALSE)</f>
        <v>DIA</v>
      </c>
      <c r="E213" s="541">
        <f>0.7/8</f>
        <v>8.7499999999999994E-2</v>
      </c>
      <c r="F213" s="544">
        <v>0</v>
      </c>
      <c r="G213" s="277">
        <f>+VLOOKUP(B:B,INSUMOS!A:E,4,FALSE)</f>
        <v>1</v>
      </c>
      <c r="H213" s="217">
        <f>+(E213+F213)*G213</f>
        <v>8.7499999999999994E-2</v>
      </c>
      <c r="I213" s="218"/>
      <c r="J213" s="218"/>
      <c r="K213" s="206"/>
      <c r="L213" s="164"/>
      <c r="M213" s="214"/>
    </row>
    <row r="214" spans="1:13" s="219" customFormat="1" ht="18" outlineLevel="1" x14ac:dyDescent="0.25">
      <c r="A214" s="229"/>
      <c r="B214" s="535" t="s">
        <v>131</v>
      </c>
      <c r="C214" s="216" t="str">
        <f>+VLOOKUP(B:B,INSUMOS!A:C,2,FALSE)</f>
        <v>SIERRA ELECTRICA PARA ALUMINIO</v>
      </c>
      <c r="D214" s="538" t="str">
        <f>+VLOOKUP(B:B,INSUMOS!A:C,3,FALSE)</f>
        <v>DIA</v>
      </c>
      <c r="E214" s="541">
        <v>0.2</v>
      </c>
      <c r="F214" s="544">
        <v>0</v>
      </c>
      <c r="G214" s="277">
        <f>+VLOOKUP(B:B,INSUMOS!A:E,4,FALSE)</f>
        <v>1</v>
      </c>
      <c r="H214" s="217">
        <f>+(E214+F214)*G214</f>
        <v>0.2</v>
      </c>
      <c r="I214" s="218"/>
      <c r="J214" s="218"/>
      <c r="K214" s="206"/>
      <c r="L214" s="164"/>
      <c r="M214" s="214"/>
    </row>
    <row r="215" spans="1:13" s="219" customFormat="1" ht="18" outlineLevel="1" x14ac:dyDescent="0.25">
      <c r="A215" s="220"/>
      <c r="B215" s="535" t="s">
        <v>121</v>
      </c>
      <c r="C215" s="216" t="str">
        <f>+VLOOKUP(B:B,INSUMOS!A:C,2,FALSE)</f>
        <v>VOLQUETA 6 M3 (INCLUYE CARGE Y ESCOMBRERA)</v>
      </c>
      <c r="D215" s="538" t="str">
        <f>+VLOOKUP(B:B,INSUMOS!A:C,3,FALSE)</f>
        <v>VJ</v>
      </c>
      <c r="E215" s="541">
        <v>0.02</v>
      </c>
      <c r="F215" s="544">
        <v>0</v>
      </c>
      <c r="G215" s="277">
        <f>+VLOOKUP(B:B,INSUMOS!A:E,4,FALSE)</f>
        <v>1</v>
      </c>
      <c r="H215" s="217">
        <f>+(E215+F215)*G215</f>
        <v>0.02</v>
      </c>
      <c r="I215" s="218"/>
      <c r="J215" s="218"/>
      <c r="K215" s="206"/>
      <c r="L215" s="164"/>
      <c r="M215" s="214"/>
    </row>
    <row r="216" spans="1:13" s="219" customFormat="1" ht="18" outlineLevel="1" x14ac:dyDescent="0.25">
      <c r="A216" s="222"/>
      <c r="B216" s="535" t="s">
        <v>625</v>
      </c>
      <c r="C216" s="216" t="str">
        <f>+VLOOKUP(B:B,INSUMOS!A:C,2,FALSE)</f>
        <v>CUADRILLA AA  (OFICIAL + 2 AYUDANTE)- ALBAÑILERIA</v>
      </c>
      <c r="D216" s="538" t="str">
        <f>+VLOOKUP(B:B,INSUMOS!A:C,3,FALSE)</f>
        <v>HC</v>
      </c>
      <c r="E216" s="541">
        <v>0.7</v>
      </c>
      <c r="F216" s="544">
        <v>0</v>
      </c>
      <c r="G216" s="277">
        <f>+VLOOKUP(B:B,INSUMOS!A:E,4,FALSE)</f>
        <v>1</v>
      </c>
      <c r="H216" s="217">
        <f>+(E216+F216)*G216</f>
        <v>0.7</v>
      </c>
      <c r="I216" s="218"/>
      <c r="J216" s="218"/>
      <c r="K216" s="206"/>
      <c r="L216" s="164"/>
      <c r="M216" s="214"/>
    </row>
    <row r="217" spans="1:13" ht="38.25" customHeight="1" x14ac:dyDescent="0.25">
      <c r="A217" s="207" t="s">
        <v>1364</v>
      </c>
      <c r="B217" s="208"/>
      <c r="C217" s="209" t="s">
        <v>1318</v>
      </c>
      <c r="D217" s="210" t="s">
        <v>19</v>
      </c>
      <c r="E217" s="211"/>
      <c r="F217" s="210"/>
      <c r="G217" s="210"/>
      <c r="H217" s="212">
        <f>+SUBTOTAL(9,H218:H220)</f>
        <v>3.02</v>
      </c>
      <c r="I217" s="213"/>
      <c r="J217" s="213"/>
      <c r="M217" s="214"/>
    </row>
    <row r="218" spans="1:13" s="219" customFormat="1" ht="18" outlineLevel="1" x14ac:dyDescent="0.25">
      <c r="A218" s="215"/>
      <c r="B218" s="535" t="s">
        <v>129</v>
      </c>
      <c r="C218" s="216" t="str">
        <f>+VLOOKUP(B:B,INSUMOS!A:C,2,FALSE)</f>
        <v>HERRAMIENTA MENOR</v>
      </c>
      <c r="D218" s="538" t="str">
        <f>+VLOOKUP(B:B,INSUMOS!A:C,3,FALSE)</f>
        <v>GLB</v>
      </c>
      <c r="E218" s="541">
        <v>2</v>
      </c>
      <c r="F218" s="544">
        <v>0</v>
      </c>
      <c r="G218" s="277">
        <f>+VLOOKUP(B:B,INSUMOS!A:E,4,FALSE)</f>
        <v>1</v>
      </c>
      <c r="H218" s="217">
        <f>+(E218+F218)*G218</f>
        <v>2</v>
      </c>
      <c r="I218" s="218"/>
      <c r="J218" s="218"/>
      <c r="K218" s="206"/>
      <c r="L218" s="164"/>
      <c r="M218" s="214"/>
    </row>
    <row r="219" spans="1:13" s="219" customFormat="1" ht="18" outlineLevel="1" x14ac:dyDescent="0.25">
      <c r="A219" s="220"/>
      <c r="B219" s="535" t="s">
        <v>121</v>
      </c>
      <c r="C219" s="216" t="str">
        <f>+VLOOKUP(B:B,INSUMOS!A:C,2,FALSE)</f>
        <v>VOLQUETA 6 M3 (INCLUYE CARGE Y ESCOMBRERA)</v>
      </c>
      <c r="D219" s="538" t="str">
        <f>+VLOOKUP(B:B,INSUMOS!A:C,3,FALSE)</f>
        <v>VJ</v>
      </c>
      <c r="E219" s="541">
        <f>+(1*1*0.12)/6</f>
        <v>0.02</v>
      </c>
      <c r="F219" s="544">
        <v>0</v>
      </c>
      <c r="G219" s="277">
        <f>+VLOOKUP(B:B,INSUMOS!A:E,4,FALSE)</f>
        <v>1</v>
      </c>
      <c r="H219" s="217">
        <f>+(E219+F219)*G219</f>
        <v>0.02</v>
      </c>
      <c r="I219" s="218"/>
      <c r="J219" s="218"/>
      <c r="K219" s="206"/>
      <c r="L219" s="164"/>
      <c r="M219" s="214"/>
    </row>
    <row r="220" spans="1:13" s="219" customFormat="1" ht="18" outlineLevel="1" x14ac:dyDescent="0.25">
      <c r="A220" s="222"/>
      <c r="B220" s="535" t="s">
        <v>30</v>
      </c>
      <c r="C220" s="216" t="str">
        <f>+VLOOKUP(B:B,INSUMOS!A:C,2,FALSE)</f>
        <v>AYUDANTE ALBAÑILERÍA CON PRESTACIONES</v>
      </c>
      <c r="D220" s="538" t="str">
        <f>+VLOOKUP(B:B,INSUMOS!A:C,3,FALSE)</f>
        <v>HH</v>
      </c>
      <c r="E220" s="541">
        <v>1</v>
      </c>
      <c r="F220" s="544">
        <v>0</v>
      </c>
      <c r="G220" s="277">
        <f>+VLOOKUP(B:B,INSUMOS!A:E,4,FALSE)</f>
        <v>1</v>
      </c>
      <c r="H220" s="217">
        <f>+(E220+F220)*G220</f>
        <v>1</v>
      </c>
      <c r="I220" s="218"/>
      <c r="J220" s="218"/>
      <c r="K220" s="206"/>
      <c r="L220" s="164"/>
      <c r="M220" s="214"/>
    </row>
    <row r="221" spans="1:13" ht="18" x14ac:dyDescent="0.25">
      <c r="A221" s="207" t="s">
        <v>1365</v>
      </c>
      <c r="B221" s="208"/>
      <c r="C221" s="209" t="s">
        <v>1035</v>
      </c>
      <c r="D221" s="210" t="s">
        <v>1</v>
      </c>
      <c r="E221" s="211"/>
      <c r="F221" s="210"/>
      <c r="G221" s="210"/>
      <c r="H221" s="212">
        <f>+SUBTOTAL(9,H222:H224)</f>
        <v>0.93599999999999994</v>
      </c>
      <c r="I221" s="213"/>
      <c r="J221" s="213"/>
      <c r="M221" s="214"/>
    </row>
    <row r="222" spans="1:13" s="219" customFormat="1" ht="18" outlineLevel="1" x14ac:dyDescent="0.25">
      <c r="A222" s="215"/>
      <c r="B222" s="535" t="s">
        <v>129</v>
      </c>
      <c r="C222" s="216" t="str">
        <f>+VLOOKUP(B:B,INSUMOS!A:C,2,FALSE)</f>
        <v>HERRAMIENTA MENOR</v>
      </c>
      <c r="D222" s="538" t="str">
        <f>+VLOOKUP(B:B,INSUMOS!A:C,3,FALSE)</f>
        <v>GLB</v>
      </c>
      <c r="E222" s="541">
        <v>0.4</v>
      </c>
      <c r="F222" s="544">
        <v>0</v>
      </c>
      <c r="G222" s="277">
        <f>+VLOOKUP(B:B,INSUMOS!A:E,4,FALSE)</f>
        <v>1</v>
      </c>
      <c r="H222" s="217">
        <f>+(E222+F222)*G222</f>
        <v>0.4</v>
      </c>
      <c r="I222" s="218"/>
      <c r="J222" s="218"/>
      <c r="K222" s="206"/>
      <c r="L222" s="164"/>
      <c r="M222" s="214"/>
    </row>
    <row r="223" spans="1:13" s="219" customFormat="1" ht="18" outlineLevel="1" x14ac:dyDescent="0.25">
      <c r="A223" s="220"/>
      <c r="B223" s="535" t="s">
        <v>121</v>
      </c>
      <c r="C223" s="216" t="str">
        <f>+VLOOKUP(B:B,INSUMOS!A:C,2,FALSE)</f>
        <v>VOLQUETA 6 M3 (INCLUYE CARGE Y ESCOMBRERA)</v>
      </c>
      <c r="D223" s="538" t="str">
        <f>+VLOOKUP(B:B,INSUMOS!A:C,3,FALSE)</f>
        <v>VJ</v>
      </c>
      <c r="E223" s="541">
        <v>3.5999999999999997E-2</v>
      </c>
      <c r="F223" s="544">
        <v>0</v>
      </c>
      <c r="G223" s="277">
        <f>+VLOOKUP(B:B,INSUMOS!A:E,4,FALSE)</f>
        <v>1</v>
      </c>
      <c r="H223" s="217">
        <f>+(E223+F223)*G223</f>
        <v>3.5999999999999997E-2</v>
      </c>
      <c r="I223" s="218"/>
      <c r="J223" s="218"/>
      <c r="K223" s="206"/>
      <c r="L223" s="164"/>
      <c r="M223" s="214"/>
    </row>
    <row r="224" spans="1:13" s="219" customFormat="1" ht="18" outlineLevel="1" x14ac:dyDescent="0.25">
      <c r="A224" s="222"/>
      <c r="B224" s="535" t="s">
        <v>625</v>
      </c>
      <c r="C224" s="216" t="str">
        <f>+VLOOKUP(B:B,INSUMOS!A:C,2,FALSE)</f>
        <v>CUADRILLA AA  (OFICIAL + 2 AYUDANTE)- ALBAÑILERIA</v>
      </c>
      <c r="D224" s="538" t="str">
        <f>+VLOOKUP(B:B,INSUMOS!A:C,3,FALSE)</f>
        <v>HC</v>
      </c>
      <c r="E224" s="541">
        <f>30/60</f>
        <v>0.5</v>
      </c>
      <c r="F224" s="544">
        <v>0</v>
      </c>
      <c r="G224" s="277">
        <f>+VLOOKUP(B:B,INSUMOS!A:E,4,FALSE)</f>
        <v>1</v>
      </c>
      <c r="H224" s="217">
        <f>+(E224+F224)*G224</f>
        <v>0.5</v>
      </c>
      <c r="I224" s="218"/>
      <c r="J224" s="218"/>
      <c r="K224" s="206"/>
      <c r="L224" s="164"/>
      <c r="M224" s="214"/>
    </row>
    <row r="225" spans="1:13" ht="18" x14ac:dyDescent="0.25">
      <c r="A225" s="207" t="s">
        <v>1366</v>
      </c>
      <c r="B225" s="208"/>
      <c r="C225" s="209" t="s">
        <v>1036</v>
      </c>
      <c r="D225" s="210" t="s">
        <v>1</v>
      </c>
      <c r="E225" s="211"/>
      <c r="F225" s="210"/>
      <c r="G225" s="210"/>
      <c r="H225" s="212">
        <f>+SUBTOTAL(9,H226:H228)</f>
        <v>0.44293333333333329</v>
      </c>
      <c r="I225" s="213"/>
      <c r="J225" s="213"/>
      <c r="M225" s="214"/>
    </row>
    <row r="226" spans="1:13" s="219" customFormat="1" ht="18" outlineLevel="1" x14ac:dyDescent="0.25">
      <c r="A226" s="215"/>
      <c r="B226" s="535" t="s">
        <v>129</v>
      </c>
      <c r="C226" s="216" t="str">
        <f>+VLOOKUP(B:B,INSUMOS!A:C,2,FALSE)</f>
        <v>HERRAMIENTA MENOR</v>
      </c>
      <c r="D226" s="538" t="str">
        <f>+VLOOKUP(B:B,INSUMOS!A:C,3,FALSE)</f>
        <v>GLB</v>
      </c>
      <c r="E226" s="541">
        <v>0.1</v>
      </c>
      <c r="F226" s="544">
        <v>0</v>
      </c>
      <c r="G226" s="277">
        <f>+VLOOKUP(B:B,INSUMOS!A:E,4,FALSE)</f>
        <v>1</v>
      </c>
      <c r="H226" s="217">
        <f>+(E226+F226)*G226</f>
        <v>0.1</v>
      </c>
      <c r="I226" s="218"/>
      <c r="J226" s="218"/>
      <c r="K226" s="206"/>
      <c r="L226" s="164"/>
      <c r="M226" s="214"/>
    </row>
    <row r="227" spans="1:13" s="219" customFormat="1" ht="18" outlineLevel="1" x14ac:dyDescent="0.25">
      <c r="A227" s="220"/>
      <c r="B227" s="535" t="s">
        <v>121</v>
      </c>
      <c r="C227" s="216" t="str">
        <f>+VLOOKUP(B:B,INSUMOS!A:C,2,FALSE)</f>
        <v>VOLQUETA 6 M3 (INCLUYE CARGE Y ESCOMBRERA)</v>
      </c>
      <c r="D227" s="538" t="str">
        <f>+VLOOKUP(B:B,INSUMOS!A:C,3,FALSE)</f>
        <v>VJ</v>
      </c>
      <c r="E227" s="541">
        <v>9.5999999999999992E-3</v>
      </c>
      <c r="F227" s="544">
        <v>0</v>
      </c>
      <c r="G227" s="277">
        <f>+VLOOKUP(B:B,INSUMOS!A:E,4,FALSE)</f>
        <v>1</v>
      </c>
      <c r="H227" s="217">
        <f>+(E227+F227)*G227</f>
        <v>9.5999999999999992E-3</v>
      </c>
      <c r="I227" s="218"/>
      <c r="J227" s="218"/>
      <c r="K227" s="206"/>
      <c r="L227" s="164"/>
      <c r="M227" s="214"/>
    </row>
    <row r="228" spans="1:13" s="219" customFormat="1" ht="18" outlineLevel="1" x14ac:dyDescent="0.25">
      <c r="A228" s="222"/>
      <c r="B228" s="535" t="s">
        <v>30</v>
      </c>
      <c r="C228" s="216" t="str">
        <f>+VLOOKUP(B:B,INSUMOS!A:C,2,FALSE)</f>
        <v>AYUDANTE ALBAÑILERÍA CON PRESTACIONES</v>
      </c>
      <c r="D228" s="538" t="str">
        <f>+VLOOKUP(B:B,INSUMOS!A:C,3,FALSE)</f>
        <v>HH</v>
      </c>
      <c r="E228" s="541">
        <f>20/60</f>
        <v>0.33333333333333331</v>
      </c>
      <c r="F228" s="544">
        <v>0</v>
      </c>
      <c r="G228" s="277">
        <f>+VLOOKUP(B:B,INSUMOS!A:E,4,FALSE)</f>
        <v>1</v>
      </c>
      <c r="H228" s="217">
        <f>+(E228+F228)*G228</f>
        <v>0.33333333333333331</v>
      </c>
      <c r="I228" s="218"/>
      <c r="J228" s="218"/>
      <c r="K228" s="206"/>
      <c r="L228" s="164"/>
      <c r="M228" s="214"/>
    </row>
    <row r="229" spans="1:13" ht="18" x14ac:dyDescent="0.25">
      <c r="A229" s="207" t="s">
        <v>1367</v>
      </c>
      <c r="B229" s="208"/>
      <c r="C229" s="209" t="s">
        <v>1309</v>
      </c>
      <c r="D229" s="210" t="s">
        <v>330</v>
      </c>
      <c r="E229" s="211"/>
      <c r="F229" s="210"/>
      <c r="G229" s="210"/>
      <c r="H229" s="212">
        <f>+SUBTOTAL(9,H230:H232)</f>
        <v>1.026</v>
      </c>
      <c r="I229" s="213"/>
      <c r="J229" s="213"/>
      <c r="M229" s="214"/>
    </row>
    <row r="230" spans="1:13" s="219" customFormat="1" ht="18" outlineLevel="1" x14ac:dyDescent="0.25">
      <c r="A230" s="215"/>
      <c r="B230" s="535" t="s">
        <v>129</v>
      </c>
      <c r="C230" s="216" t="str">
        <f>+VLOOKUP(B:B,INSUMOS!A:C,2,FALSE)</f>
        <v>HERRAMIENTA MENOR</v>
      </c>
      <c r="D230" s="538" t="str">
        <f>+VLOOKUP(B:B,INSUMOS!A:C,3,FALSE)</f>
        <v>GLB</v>
      </c>
      <c r="E230" s="541">
        <v>0.2</v>
      </c>
      <c r="F230" s="544">
        <v>0</v>
      </c>
      <c r="G230" s="277">
        <f>+VLOOKUP(B:B,INSUMOS!A:E,4,FALSE)</f>
        <v>1</v>
      </c>
      <c r="H230" s="217">
        <f>+(E230+F230)*G230</f>
        <v>0.2</v>
      </c>
      <c r="I230" s="218"/>
      <c r="J230" s="218"/>
      <c r="K230" s="206"/>
      <c r="L230" s="164"/>
      <c r="M230" s="214"/>
    </row>
    <row r="231" spans="1:13" s="219" customFormat="1" ht="18" outlineLevel="1" x14ac:dyDescent="0.25">
      <c r="A231" s="220"/>
      <c r="B231" s="535" t="s">
        <v>121</v>
      </c>
      <c r="C231" s="216" t="str">
        <f>+VLOOKUP(B:B,INSUMOS!A:C,2,FALSE)</f>
        <v>VOLQUETA 6 M3 (INCLUYE CARGE Y ESCOMBRERA)</v>
      </c>
      <c r="D231" s="538" t="str">
        <f>+VLOOKUP(B:B,INSUMOS!A:C,3,FALSE)</f>
        <v>VJ</v>
      </c>
      <c r="E231" s="541">
        <v>2.5999999999999999E-2</v>
      </c>
      <c r="F231" s="544">
        <v>0</v>
      </c>
      <c r="G231" s="277">
        <f>+VLOOKUP(B:B,INSUMOS!A:E,4,FALSE)</f>
        <v>1</v>
      </c>
      <c r="H231" s="217">
        <f>+(E231+F231)*G231</f>
        <v>2.5999999999999999E-2</v>
      </c>
      <c r="I231" s="218"/>
      <c r="J231" s="218"/>
      <c r="K231" s="206"/>
      <c r="L231" s="164"/>
      <c r="M231" s="214"/>
    </row>
    <row r="232" spans="1:13" s="219" customFormat="1" ht="18" outlineLevel="1" x14ac:dyDescent="0.25">
      <c r="A232" s="222"/>
      <c r="B232" s="535" t="s">
        <v>30</v>
      </c>
      <c r="C232" s="216" t="str">
        <f>+VLOOKUP(B:B,INSUMOS!A:C,2,FALSE)</f>
        <v>AYUDANTE ALBAÑILERÍA CON PRESTACIONES</v>
      </c>
      <c r="D232" s="538" t="str">
        <f>+VLOOKUP(B:B,INSUMOS!A:C,3,FALSE)</f>
        <v>HH</v>
      </c>
      <c r="E232" s="541">
        <v>0.8</v>
      </c>
      <c r="F232" s="544">
        <v>0</v>
      </c>
      <c r="G232" s="277">
        <f>+VLOOKUP(B:B,INSUMOS!A:E,4,FALSE)</f>
        <v>1</v>
      </c>
      <c r="H232" s="217">
        <f>+(E232+F232)*G232</f>
        <v>0.8</v>
      </c>
      <c r="I232" s="218"/>
      <c r="J232" s="218"/>
      <c r="K232" s="206"/>
      <c r="L232" s="164"/>
      <c r="M232" s="214"/>
    </row>
    <row r="233" spans="1:13" ht="25.5" x14ac:dyDescent="0.25">
      <c r="A233" s="207" t="s">
        <v>1368</v>
      </c>
      <c r="B233" s="208"/>
      <c r="C233" s="209" t="s">
        <v>1608</v>
      </c>
      <c r="D233" s="210" t="s">
        <v>19</v>
      </c>
      <c r="E233" s="227"/>
      <c r="F233" s="228"/>
      <c r="G233" s="210"/>
      <c r="H233" s="212">
        <f>+SUBTOTAL(9,H234:H235)</f>
        <v>0.55000000000000004</v>
      </c>
      <c r="I233" s="213"/>
      <c r="J233" s="213"/>
      <c r="M233" s="214"/>
    </row>
    <row r="234" spans="1:13" s="219" customFormat="1" ht="18" outlineLevel="1" x14ac:dyDescent="0.25">
      <c r="A234" s="215"/>
      <c r="B234" s="535" t="s">
        <v>129</v>
      </c>
      <c r="C234" s="216" t="str">
        <f>+VLOOKUP(B:B,INSUMOS!A:C,2,FALSE)</f>
        <v>HERRAMIENTA MENOR</v>
      </c>
      <c r="D234" s="538" t="str">
        <f>+VLOOKUP(B:B,INSUMOS!A:C,3,FALSE)</f>
        <v>GLB</v>
      </c>
      <c r="E234" s="541">
        <v>0.1</v>
      </c>
      <c r="F234" s="544">
        <v>0</v>
      </c>
      <c r="G234" s="277">
        <f>+VLOOKUP(B:B,INSUMOS!A:E,4,FALSE)</f>
        <v>1</v>
      </c>
      <c r="H234" s="217">
        <f>+(E234+F234)*G234</f>
        <v>0.1</v>
      </c>
      <c r="I234" s="218"/>
      <c r="J234" s="218"/>
      <c r="K234" s="206"/>
      <c r="L234" s="164"/>
      <c r="M234" s="214"/>
    </row>
    <row r="235" spans="1:13" s="219" customFormat="1" ht="18" outlineLevel="1" x14ac:dyDescent="0.25">
      <c r="A235" s="220"/>
      <c r="B235" s="535" t="s">
        <v>30</v>
      </c>
      <c r="C235" s="216" t="str">
        <f>+VLOOKUP(B:B,INSUMOS!A:C,2,FALSE)</f>
        <v>AYUDANTE ALBAÑILERÍA CON PRESTACIONES</v>
      </c>
      <c r="D235" s="538" t="str">
        <f>+VLOOKUP(B:B,INSUMOS!A:C,3,FALSE)</f>
        <v>HH</v>
      </c>
      <c r="E235" s="541">
        <v>0.45</v>
      </c>
      <c r="F235" s="544">
        <v>0</v>
      </c>
      <c r="G235" s="277">
        <f>+VLOOKUP(B:B,INSUMOS!A:E,4,FALSE)</f>
        <v>1</v>
      </c>
      <c r="H235" s="217">
        <f>+(E235+F235)*G235</f>
        <v>0.45</v>
      </c>
      <c r="I235" s="218"/>
      <c r="J235" s="218"/>
      <c r="K235" s="206"/>
      <c r="L235" s="164"/>
      <c r="M235" s="214"/>
    </row>
    <row r="236" spans="1:13" ht="37.5" customHeight="1" x14ac:dyDescent="0.25">
      <c r="A236" s="207" t="s">
        <v>1369</v>
      </c>
      <c r="B236" s="208"/>
      <c r="C236" s="209" t="s">
        <v>1609</v>
      </c>
      <c r="D236" s="210" t="s">
        <v>19</v>
      </c>
      <c r="E236" s="227"/>
      <c r="F236" s="228"/>
      <c r="G236" s="210"/>
      <c r="H236" s="212">
        <f>+SUBTOTAL(9,H237:H238)</f>
        <v>0.6</v>
      </c>
      <c r="I236" s="213"/>
      <c r="J236" s="213"/>
      <c r="M236" s="214"/>
    </row>
    <row r="237" spans="1:13" s="219" customFormat="1" ht="18" outlineLevel="1" x14ac:dyDescent="0.25">
      <c r="A237" s="215"/>
      <c r="B237" s="535" t="s">
        <v>129</v>
      </c>
      <c r="C237" s="216" t="str">
        <f>+VLOOKUP(B:B,INSUMOS!A:C,2,FALSE)</f>
        <v>HERRAMIENTA MENOR</v>
      </c>
      <c r="D237" s="538" t="str">
        <f>+VLOOKUP(B:B,INSUMOS!A:C,3,FALSE)</f>
        <v>GLB</v>
      </c>
      <c r="E237" s="541">
        <v>0.1</v>
      </c>
      <c r="F237" s="544">
        <v>0</v>
      </c>
      <c r="G237" s="277">
        <f>+VLOOKUP(B:B,INSUMOS!A:E,4,FALSE)</f>
        <v>1</v>
      </c>
      <c r="H237" s="217">
        <f>+(E237+F237)*G237</f>
        <v>0.1</v>
      </c>
      <c r="I237" s="218"/>
      <c r="J237" s="218"/>
      <c r="K237" s="206"/>
      <c r="L237" s="164"/>
      <c r="M237" s="214"/>
    </row>
    <row r="238" spans="1:13" s="219" customFormat="1" ht="18" outlineLevel="1" x14ac:dyDescent="0.25">
      <c r="A238" s="220"/>
      <c r="B238" s="535" t="s">
        <v>30</v>
      </c>
      <c r="C238" s="216" t="str">
        <f>+VLOOKUP(B:B,INSUMOS!A:C,2,FALSE)</f>
        <v>AYUDANTE ALBAÑILERÍA CON PRESTACIONES</v>
      </c>
      <c r="D238" s="538" t="str">
        <f>+VLOOKUP(B:B,INSUMOS!A:C,3,FALSE)</f>
        <v>HH</v>
      </c>
      <c r="E238" s="541">
        <v>0.5</v>
      </c>
      <c r="F238" s="544">
        <v>0</v>
      </c>
      <c r="G238" s="277">
        <f>+VLOOKUP(B:B,INSUMOS!A:E,4,FALSE)</f>
        <v>1</v>
      </c>
      <c r="H238" s="217">
        <f>+(E238+F238)*G238</f>
        <v>0.5</v>
      </c>
      <c r="I238" s="218"/>
      <c r="J238" s="218"/>
      <c r="K238" s="206"/>
      <c r="L238" s="164"/>
      <c r="M238" s="214"/>
    </row>
    <row r="239" spans="1:13" s="219" customFormat="1" ht="18" x14ac:dyDescent="0.25">
      <c r="A239" s="207" t="s">
        <v>1370</v>
      </c>
      <c r="B239" s="208"/>
      <c r="C239" s="209" t="s">
        <v>2251</v>
      </c>
      <c r="D239" s="210" t="s">
        <v>21</v>
      </c>
      <c r="E239" s="231"/>
      <c r="F239" s="232"/>
      <c r="G239" s="210"/>
      <c r="H239" s="212">
        <f>+SUBTOTAL(9,H240:H246)</f>
        <v>188.94612000000001</v>
      </c>
      <c r="I239" s="213"/>
      <c r="J239" s="213"/>
      <c r="K239" s="206"/>
      <c r="L239" s="164"/>
      <c r="M239" s="214"/>
    </row>
    <row r="240" spans="1:13" s="219" customFormat="1" ht="18" outlineLevel="1" x14ac:dyDescent="0.25">
      <c r="A240" s="233"/>
      <c r="B240" s="535" t="s">
        <v>129</v>
      </c>
      <c r="C240" s="216" t="str">
        <f>+VLOOKUP(B:B,INSUMOS!A:C,2,FALSE)</f>
        <v>HERRAMIENTA MENOR</v>
      </c>
      <c r="D240" s="538" t="str">
        <f>+VLOOKUP(B:B,INSUMOS!A:C,3,FALSE)</f>
        <v>GLB</v>
      </c>
      <c r="E240" s="541">
        <f>H246*0.05/G240</f>
        <v>0.1</v>
      </c>
      <c r="F240" s="544">
        <v>0</v>
      </c>
      <c r="G240" s="277">
        <f>+VLOOKUP(B:B,INSUMOS!A:E,4,FALSE)</f>
        <v>1</v>
      </c>
      <c r="H240" s="217">
        <f t="shared" ref="H240:H246" si="0">+(E240+F240)*G240</f>
        <v>0.1</v>
      </c>
      <c r="I240" s="218"/>
      <c r="J240" s="218"/>
      <c r="K240" s="206"/>
      <c r="L240" s="164"/>
      <c r="M240" s="214"/>
    </row>
    <row r="241" spans="1:13" s="219" customFormat="1" ht="18" outlineLevel="1" x14ac:dyDescent="0.25">
      <c r="A241" s="235"/>
      <c r="B241" s="535" t="s">
        <v>268</v>
      </c>
      <c r="C241" s="216" t="str">
        <f>+VLOOKUP(B:B,INSUMOS!A:C,2,FALSE)</f>
        <v>AGUA</v>
      </c>
      <c r="D241" s="538" t="str">
        <f>+VLOOKUP(B:B,INSUMOS!A:C,3,FALSE)</f>
        <v>M3</v>
      </c>
      <c r="E241" s="541">
        <f>0.21*0.6</f>
        <v>0.126</v>
      </c>
      <c r="F241" s="544">
        <f>+E241*0.03</f>
        <v>3.7799999999999999E-3</v>
      </c>
      <c r="G241" s="277">
        <f>+VLOOKUP(B:B,INSUMOS!A:E,4,FALSE)</f>
        <v>1</v>
      </c>
      <c r="H241" s="217">
        <f t="shared" si="0"/>
        <v>0.12978000000000001</v>
      </c>
      <c r="I241" s="218"/>
      <c r="J241" s="218"/>
      <c r="K241" s="206"/>
      <c r="L241" s="164"/>
      <c r="M241" s="214"/>
    </row>
    <row r="242" spans="1:13" s="219" customFormat="1" ht="18" outlineLevel="1" x14ac:dyDescent="0.25">
      <c r="A242" s="235"/>
      <c r="B242" s="535" t="s">
        <v>791</v>
      </c>
      <c r="C242" s="216" t="str">
        <f>+VLOOKUP(B:B,INSUMOS!A:C,2,FALSE)</f>
        <v>ARENA LAVADA DE RÍO (INCLUYE TRANSPORTE)</v>
      </c>
      <c r="D242" s="538" t="str">
        <f>+VLOOKUP(B:B,INSUMOS!A:C,3,FALSE)</f>
        <v>M3</v>
      </c>
      <c r="E242" s="541">
        <f>0.48*0.6</f>
        <v>0.28799999999999998</v>
      </c>
      <c r="F242" s="544">
        <f>E242*0.03</f>
        <v>8.6399999999999984E-3</v>
      </c>
      <c r="G242" s="277">
        <f>+VLOOKUP(B:B,INSUMOS!A:E,4,FALSE)</f>
        <v>1</v>
      </c>
      <c r="H242" s="217">
        <f t="shared" si="0"/>
        <v>0.29663999999999996</v>
      </c>
      <c r="I242" s="218"/>
      <c r="J242" s="218"/>
      <c r="K242" s="206"/>
      <c r="L242" s="164"/>
      <c r="M242" s="214"/>
    </row>
    <row r="243" spans="1:13" s="219" customFormat="1" ht="18" outlineLevel="1" x14ac:dyDescent="0.25">
      <c r="A243" s="236"/>
      <c r="B243" s="535" t="s">
        <v>77</v>
      </c>
      <c r="C243" s="216" t="str">
        <f>+VLOOKUP(B:B,INSUMOS!A:C,2,FALSE)</f>
        <v>GRAVILLA DE RÍO DE 1/2" (INCLUYE TRANSPORTE)</v>
      </c>
      <c r="D243" s="538" t="str">
        <f>+VLOOKUP(B:B,INSUMOS!A:C,3,FALSE)</f>
        <v>M3</v>
      </c>
      <c r="E243" s="541">
        <f>0.95*0.6</f>
        <v>0.56999999999999995</v>
      </c>
      <c r="F243" s="544">
        <f>E243*0.03</f>
        <v>1.7099999999999997E-2</v>
      </c>
      <c r="G243" s="277">
        <f>+VLOOKUP(B:B,INSUMOS!A:E,4,FALSE)</f>
        <v>1</v>
      </c>
      <c r="H243" s="217">
        <f t="shared" si="0"/>
        <v>0.58709999999999996</v>
      </c>
      <c r="I243" s="218"/>
      <c r="J243" s="218"/>
      <c r="K243" s="206"/>
      <c r="L243" s="164"/>
      <c r="M243" s="214"/>
    </row>
    <row r="244" spans="1:13" s="219" customFormat="1" ht="18" outlineLevel="1" x14ac:dyDescent="0.25">
      <c r="A244" s="236"/>
      <c r="B244" s="535" t="s">
        <v>99</v>
      </c>
      <c r="C244" s="216" t="str">
        <f>+VLOOKUP(B:B,INSUMOS!A:C,2,FALSE)</f>
        <v>CEMENTO GRIS</v>
      </c>
      <c r="D244" s="538" t="str">
        <f>+VLOOKUP(B:B,INSUMOS!A:C,3,FALSE)</f>
        <v>KG</v>
      </c>
      <c r="E244" s="541">
        <f>300*0.6</f>
        <v>180</v>
      </c>
      <c r="F244" s="544">
        <f>E244*0.03</f>
        <v>5.3999999999999995</v>
      </c>
      <c r="G244" s="277">
        <f>+VLOOKUP(B:B,INSUMOS!A:E,4,FALSE)</f>
        <v>1</v>
      </c>
      <c r="H244" s="217">
        <f>+(E244+F244)*G244</f>
        <v>185.4</v>
      </c>
      <c r="I244" s="218"/>
      <c r="J244" s="218"/>
      <c r="K244" s="206"/>
      <c r="L244" s="164"/>
      <c r="M244" s="214"/>
    </row>
    <row r="245" spans="1:13" s="219" customFormat="1" ht="18" outlineLevel="1" x14ac:dyDescent="0.25">
      <c r="A245" s="237"/>
      <c r="B245" s="535" t="s">
        <v>79</v>
      </c>
      <c r="C245" s="216" t="str">
        <f>+VLOOKUP(B:B,INSUMOS!A:C,2,FALSE)</f>
        <v>PIEDRA MEDIA ZONGA (INCLUYE TRANSPORTE)</v>
      </c>
      <c r="D245" s="538" t="str">
        <f>+VLOOKUP(B:B,INSUMOS!A:C,3,FALSE)</f>
        <v>M3</v>
      </c>
      <c r="E245" s="541">
        <v>0.42</v>
      </c>
      <c r="F245" s="544">
        <f>+E245*0.03</f>
        <v>1.2599999999999998E-2</v>
      </c>
      <c r="G245" s="277">
        <f>+VLOOKUP(B:B,INSUMOS!A:E,4,FALSE)</f>
        <v>1</v>
      </c>
      <c r="H245" s="217">
        <f t="shared" si="0"/>
        <v>0.43259999999999998</v>
      </c>
      <c r="I245" s="218"/>
      <c r="J245" s="218"/>
      <c r="K245" s="206"/>
      <c r="L245" s="164"/>
      <c r="M245" s="214"/>
    </row>
    <row r="246" spans="1:13" ht="18" outlineLevel="1" x14ac:dyDescent="0.25">
      <c r="A246" s="238"/>
      <c r="B246" s="535" t="s">
        <v>625</v>
      </c>
      <c r="C246" s="216" t="str">
        <f>+VLOOKUP(B:B,INSUMOS!A:C,2,FALSE)</f>
        <v>CUADRILLA AA  (OFICIAL + 2 AYUDANTE)- ALBAÑILERIA</v>
      </c>
      <c r="D246" s="538" t="str">
        <f>+VLOOKUP(B:B,INSUMOS!A:C,3,FALSE)</f>
        <v>HC</v>
      </c>
      <c r="E246" s="541">
        <v>2</v>
      </c>
      <c r="F246" s="544">
        <v>0</v>
      </c>
      <c r="G246" s="277">
        <f>+VLOOKUP(B:B,INSUMOS!A:E,4,FALSE)</f>
        <v>1</v>
      </c>
      <c r="H246" s="217">
        <f t="shared" si="0"/>
        <v>2</v>
      </c>
      <c r="I246" s="218"/>
      <c r="J246" s="218"/>
      <c r="M246" s="214"/>
    </row>
    <row r="247" spans="1:13" s="219" customFormat="1" ht="32.25" customHeight="1" x14ac:dyDescent="0.25">
      <c r="A247" s="207" t="s">
        <v>1371</v>
      </c>
      <c r="B247" s="239"/>
      <c r="C247" s="209" t="s">
        <v>1610</v>
      </c>
      <c r="D247" s="210" t="s">
        <v>19</v>
      </c>
      <c r="E247" s="240"/>
      <c r="F247" s="239"/>
      <c r="G247" s="210"/>
      <c r="H247" s="212">
        <f>+SUBTOTAL(9,H248:H249)</f>
        <v>0.38583333333333331</v>
      </c>
      <c r="I247" s="213"/>
      <c r="J247" s="213"/>
      <c r="K247" s="206"/>
      <c r="L247" s="164"/>
      <c r="M247" s="214"/>
    </row>
    <row r="248" spans="1:13" s="219" customFormat="1" ht="18" outlineLevel="1" x14ac:dyDescent="0.25">
      <c r="A248" s="233"/>
      <c r="B248" s="535" t="s">
        <v>1503</v>
      </c>
      <c r="C248" s="216" t="str">
        <f>+VLOOKUP(B:B,INSUMOS!A:C,2,FALSE)</f>
        <v>CONCRETO MEZCLA EN OBRA 1:3:4  AGREGADOS DE RIO (APRX.2000 PSI)</v>
      </c>
      <c r="D248" s="538" t="str">
        <f>+VLOOKUP(B:B,INSUMOS!A:C,3,FALSE)</f>
        <v>M3</v>
      </c>
      <c r="E248" s="541">
        <v>0.05</v>
      </c>
      <c r="F248" s="544">
        <f>+E248*0.05</f>
        <v>2.5000000000000005E-3</v>
      </c>
      <c r="G248" s="277">
        <f>+VLOOKUP(B:B,INSUMOS!A:E,4,FALSE)</f>
        <v>1</v>
      </c>
      <c r="H248" s="217">
        <f>+(E248+F248)*G248</f>
        <v>5.2500000000000005E-2</v>
      </c>
      <c r="I248" s="218"/>
      <c r="J248" s="218"/>
      <c r="K248" s="206"/>
      <c r="L248" s="164"/>
      <c r="M248" s="214"/>
    </row>
    <row r="249" spans="1:13" s="219" customFormat="1" ht="27.75" customHeight="1" outlineLevel="1" x14ac:dyDescent="0.25">
      <c r="A249" s="235"/>
      <c r="B249" s="535" t="s">
        <v>625</v>
      </c>
      <c r="C249" s="216" t="str">
        <f>+VLOOKUP(B:B,INSUMOS!A:C,2,FALSE)</f>
        <v>CUADRILLA AA  (OFICIAL + 2 AYUDANTE)- ALBAÑILERIA</v>
      </c>
      <c r="D249" s="538" t="str">
        <f>+VLOOKUP(B:B,INSUMOS!A:C,3,FALSE)</f>
        <v>HC</v>
      </c>
      <c r="E249" s="541">
        <f>20/60</f>
        <v>0.33333333333333331</v>
      </c>
      <c r="F249" s="544">
        <v>0</v>
      </c>
      <c r="G249" s="277">
        <f>+VLOOKUP(B:B,INSUMOS!A:E,4,FALSE)</f>
        <v>1</v>
      </c>
      <c r="H249" s="217">
        <f>+(E249+F249)*G249</f>
        <v>0.33333333333333331</v>
      </c>
      <c r="I249" s="218"/>
      <c r="J249" s="218"/>
      <c r="K249" s="206"/>
      <c r="L249" s="164"/>
      <c r="M249" s="214"/>
    </row>
    <row r="250" spans="1:13" s="219" customFormat="1" ht="25.5" x14ac:dyDescent="0.25">
      <c r="A250" s="207" t="s">
        <v>1372</v>
      </c>
      <c r="B250" s="228" t="s">
        <v>1500</v>
      </c>
      <c r="C250" s="209" t="s">
        <v>1894</v>
      </c>
      <c r="D250" s="210" t="s">
        <v>21</v>
      </c>
      <c r="E250" s="241"/>
      <c r="F250" s="242"/>
      <c r="G250" s="210"/>
      <c r="H250" s="212">
        <f>+SUBTOTAL(9,H251:H258)</f>
        <v>450.52634999999998</v>
      </c>
      <c r="I250" s="213"/>
      <c r="J250" s="213"/>
      <c r="K250" s="206"/>
      <c r="L250" s="164"/>
      <c r="M250" s="214"/>
    </row>
    <row r="251" spans="1:13" s="219" customFormat="1" ht="18" outlineLevel="1" x14ac:dyDescent="0.25">
      <c r="A251" s="243"/>
      <c r="B251" s="535" t="s">
        <v>129</v>
      </c>
      <c r="C251" s="216" t="str">
        <f>+VLOOKUP(B:B,INSUMOS!A:C,2,FALSE)</f>
        <v>HERRAMIENTA MENOR</v>
      </c>
      <c r="D251" s="538" t="str">
        <f>+VLOOKUP(B:B,INSUMOS!A:C,3,FALSE)</f>
        <v>GLB</v>
      </c>
      <c r="E251" s="541">
        <f>+(H257+H258)*0.05/G251</f>
        <v>0.125</v>
      </c>
      <c r="F251" s="544"/>
      <c r="G251" s="277">
        <f>+VLOOKUP(B:B,INSUMOS!A:E,4,FALSE)</f>
        <v>1</v>
      </c>
      <c r="H251" s="217">
        <f t="shared" ref="H251:H258" si="1">+(E251+F251)*G251</f>
        <v>0.125</v>
      </c>
      <c r="I251" s="218"/>
      <c r="J251" s="218"/>
      <c r="K251" s="206"/>
      <c r="L251" s="164"/>
      <c r="M251" s="214"/>
    </row>
    <row r="252" spans="1:13" s="219" customFormat="1" ht="18" outlineLevel="1" x14ac:dyDescent="0.25">
      <c r="A252" s="244"/>
      <c r="B252" s="535" t="s">
        <v>268</v>
      </c>
      <c r="C252" s="216" t="str">
        <f>+VLOOKUP(B:B,INSUMOS!A:C,2,FALSE)</f>
        <v>AGUA</v>
      </c>
      <c r="D252" s="538" t="str">
        <f>+VLOOKUP(B:B,INSUMOS!A:C,3,FALSE)</f>
        <v>M3</v>
      </c>
      <c r="E252" s="541">
        <v>0.20499999999999999</v>
      </c>
      <c r="F252" s="544">
        <f>+E252*0.03</f>
        <v>6.1499999999999992E-3</v>
      </c>
      <c r="G252" s="277">
        <f>+VLOOKUP(B:B,INSUMOS!A:E,4,FALSE)</f>
        <v>1</v>
      </c>
      <c r="H252" s="217">
        <f t="shared" si="1"/>
        <v>0.21114999999999998</v>
      </c>
      <c r="I252" s="218"/>
      <c r="J252" s="218"/>
      <c r="K252" s="206"/>
      <c r="L252" s="164"/>
      <c r="M252" s="214"/>
    </row>
    <row r="253" spans="1:13" s="219" customFormat="1" ht="18" outlineLevel="1" x14ac:dyDescent="0.25">
      <c r="A253" s="244"/>
      <c r="B253" s="535" t="s">
        <v>791</v>
      </c>
      <c r="C253" s="216" t="str">
        <f>+VLOOKUP(B:B,INSUMOS!A:C,2,FALSE)</f>
        <v>ARENA LAVADA DE RÍO (INCLUYE TRANSPORTE)</v>
      </c>
      <c r="D253" s="538" t="str">
        <f>+VLOOKUP(B:B,INSUMOS!A:C,3,FALSE)</f>
        <v>M3</v>
      </c>
      <c r="E253" s="541">
        <v>0.67</v>
      </c>
      <c r="F253" s="544">
        <f>+E253*0.03</f>
        <v>2.01E-2</v>
      </c>
      <c r="G253" s="277">
        <f>+VLOOKUP(B:B,INSUMOS!A:E,4,FALSE)</f>
        <v>1</v>
      </c>
      <c r="H253" s="217">
        <f t="shared" si="1"/>
        <v>0.69010000000000005</v>
      </c>
      <c r="I253" s="218"/>
      <c r="J253" s="218"/>
      <c r="K253" s="206"/>
      <c r="L253" s="164"/>
      <c r="M253" s="214"/>
    </row>
    <row r="254" spans="1:13" s="219" customFormat="1" ht="18" outlineLevel="1" x14ac:dyDescent="0.25">
      <c r="A254" s="244"/>
      <c r="B254" s="535" t="s">
        <v>76</v>
      </c>
      <c r="C254" s="216" t="str">
        <f>+VLOOKUP(B:B,INSUMOS!A:C,2,FALSE)</f>
        <v xml:space="preserve">GRAVA (TRITURADO 3/4 " ) CON TRASPORTE </v>
      </c>
      <c r="D254" s="538" t="str">
        <f>+VLOOKUP(B:B,INSUMOS!A:C,3,FALSE)</f>
        <v>M3</v>
      </c>
      <c r="E254" s="541">
        <v>0.67</v>
      </c>
      <c r="F254" s="544">
        <f>+E254*0.03</f>
        <v>2.01E-2</v>
      </c>
      <c r="G254" s="277">
        <f>+VLOOKUP(B:B,INSUMOS!A:E,4,FALSE)</f>
        <v>1</v>
      </c>
      <c r="H254" s="217">
        <f t="shared" si="1"/>
        <v>0.69010000000000005</v>
      </c>
      <c r="I254" s="218"/>
      <c r="J254" s="218"/>
      <c r="K254" s="206"/>
      <c r="L254" s="164"/>
      <c r="M254" s="214"/>
    </row>
    <row r="255" spans="1:13" s="219" customFormat="1" ht="18" outlineLevel="1" x14ac:dyDescent="0.25">
      <c r="A255" s="244"/>
      <c r="B255" s="535" t="s">
        <v>99</v>
      </c>
      <c r="C255" s="216" t="str">
        <f>+VLOOKUP(B:B,INSUMOS!A:C,2,FALSE)</f>
        <v>CEMENTO GRIS</v>
      </c>
      <c r="D255" s="538" t="str">
        <f>+VLOOKUP(B:B,INSUMOS!A:C,3,FALSE)</f>
        <v>KG</v>
      </c>
      <c r="E255" s="541">
        <v>425</v>
      </c>
      <c r="F255" s="544">
        <f>E255*0.05</f>
        <v>21.25</v>
      </c>
      <c r="G255" s="277">
        <f>+VLOOKUP(B:B,INSUMOS!A:E,4,FALSE)</f>
        <v>1</v>
      </c>
      <c r="H255" s="217">
        <f t="shared" si="1"/>
        <v>446.25</v>
      </c>
      <c r="I255" s="218"/>
      <c r="J255" s="218"/>
      <c r="K255" s="206"/>
      <c r="L255" s="164"/>
      <c r="M255" s="214"/>
    </row>
    <row r="256" spans="1:13" s="219" customFormat="1" ht="18" outlineLevel="1" x14ac:dyDescent="0.25">
      <c r="A256" s="244"/>
      <c r="B256" s="535" t="s">
        <v>136</v>
      </c>
      <c r="C256" s="216" t="str">
        <f>+VLOOKUP(B:B,INSUMOS!A:C,2,FALSE)</f>
        <v>MEZCLADORA A GASOLINA (1.5 BULTOS)</v>
      </c>
      <c r="D256" s="538" t="str">
        <f>+VLOOKUP(B:B,INSUMOS!A:C,3,FALSE)</f>
        <v>DIA</v>
      </c>
      <c r="E256" s="541">
        <v>0.06</v>
      </c>
      <c r="F256" s="544"/>
      <c r="G256" s="277">
        <f>+VLOOKUP(B:B,INSUMOS!A:E,4,FALSE)</f>
        <v>1</v>
      </c>
      <c r="H256" s="217">
        <f t="shared" si="1"/>
        <v>0.06</v>
      </c>
      <c r="I256" s="218"/>
      <c r="J256" s="218"/>
      <c r="K256" s="206"/>
      <c r="L256" s="164"/>
      <c r="M256" s="214"/>
    </row>
    <row r="257" spans="1:13" s="219" customFormat="1" ht="18" outlineLevel="1" x14ac:dyDescent="0.25">
      <c r="A257" s="244"/>
      <c r="B257" s="535" t="s">
        <v>30</v>
      </c>
      <c r="C257" s="216" t="str">
        <f>+VLOOKUP(B:B,INSUMOS!A:C,2,FALSE)</f>
        <v>AYUDANTE ALBAÑILERÍA CON PRESTACIONES</v>
      </c>
      <c r="D257" s="538" t="str">
        <f>+VLOOKUP(B:B,INSUMOS!A:C,3,FALSE)</f>
        <v>HH</v>
      </c>
      <c r="E257" s="541">
        <v>2</v>
      </c>
      <c r="F257" s="544">
        <v>0</v>
      </c>
      <c r="G257" s="277">
        <f>+VLOOKUP(B:B,INSUMOS!A:E,4,FALSE)</f>
        <v>1</v>
      </c>
      <c r="H257" s="217">
        <f t="shared" si="1"/>
        <v>2</v>
      </c>
      <c r="I257" s="218"/>
      <c r="J257" s="218"/>
      <c r="K257" s="206"/>
      <c r="L257" s="164"/>
      <c r="M257" s="214"/>
    </row>
    <row r="258" spans="1:13" s="219" customFormat="1" ht="18" outlineLevel="1" x14ac:dyDescent="0.25">
      <c r="A258" s="245"/>
      <c r="B258" s="535" t="s">
        <v>28</v>
      </c>
      <c r="C258" s="216" t="str">
        <f>+VLOOKUP(B:B,INSUMOS!A:C,2,FALSE)</f>
        <v xml:space="preserve">OFICIAL ALBAÑILERIA CON PRESTACIONES </v>
      </c>
      <c r="D258" s="538" t="str">
        <f>+VLOOKUP(B:B,INSUMOS!A:C,3,FALSE)</f>
        <v>HH</v>
      </c>
      <c r="E258" s="541">
        <v>0.5</v>
      </c>
      <c r="F258" s="544">
        <v>0</v>
      </c>
      <c r="G258" s="277">
        <f>+VLOOKUP(B:B,INSUMOS!A:E,4,FALSE)</f>
        <v>1</v>
      </c>
      <c r="H258" s="217">
        <f t="shared" si="1"/>
        <v>0.5</v>
      </c>
      <c r="I258" s="218"/>
      <c r="J258" s="218"/>
      <c r="K258" s="206"/>
      <c r="L258" s="164"/>
      <c r="M258" s="214"/>
    </row>
    <row r="259" spans="1:13" ht="25.5" x14ac:dyDescent="0.25">
      <c r="A259" s="207" t="s">
        <v>1373</v>
      </c>
      <c r="B259" s="208" t="s">
        <v>1501</v>
      </c>
      <c r="C259" s="209" t="s">
        <v>2021</v>
      </c>
      <c r="D259" s="210" t="s">
        <v>21</v>
      </c>
      <c r="E259" s="241"/>
      <c r="F259" s="242"/>
      <c r="G259" s="210"/>
      <c r="H259" s="212">
        <f>+SUBTOTAL(9,H260:H267)</f>
        <v>371.8433</v>
      </c>
      <c r="I259" s="213"/>
      <c r="J259" s="213"/>
      <c r="M259" s="214"/>
    </row>
    <row r="260" spans="1:13" s="219" customFormat="1" ht="18" outlineLevel="1" x14ac:dyDescent="0.25">
      <c r="A260" s="243"/>
      <c r="B260" s="535" t="s">
        <v>129</v>
      </c>
      <c r="C260" s="216" t="str">
        <f>+VLOOKUP(B:B,INSUMOS!A:C,2,FALSE)</f>
        <v>HERRAMIENTA MENOR</v>
      </c>
      <c r="D260" s="538" t="str">
        <f>+VLOOKUP(B:B,INSUMOS!A:C,3,FALSE)</f>
        <v>GLB</v>
      </c>
      <c r="E260" s="541">
        <f>+(H267+H266)*0.05/G260</f>
        <v>0.125</v>
      </c>
      <c r="F260" s="544">
        <v>0</v>
      </c>
      <c r="G260" s="277">
        <f>+VLOOKUP(B:B,INSUMOS!A:E,4,FALSE)</f>
        <v>1</v>
      </c>
      <c r="H260" s="217">
        <f t="shared" ref="H260:H267" si="2">+(E260+F260)*G260</f>
        <v>0.125</v>
      </c>
      <c r="I260" s="218"/>
      <c r="J260" s="218"/>
      <c r="K260" s="206"/>
      <c r="L260" s="164"/>
      <c r="M260" s="214"/>
    </row>
    <row r="261" spans="1:13" s="219" customFormat="1" ht="18" outlineLevel="1" x14ac:dyDescent="0.25">
      <c r="A261" s="244"/>
      <c r="B261" s="535" t="s">
        <v>268</v>
      </c>
      <c r="C261" s="216" t="str">
        <f>+VLOOKUP(B:B,INSUMOS!A:C,2,FALSE)</f>
        <v>AGUA</v>
      </c>
      <c r="D261" s="538" t="str">
        <f>+VLOOKUP(B:B,INSUMOS!A:C,3,FALSE)</f>
        <v>M3</v>
      </c>
      <c r="E261" s="541">
        <f>210/1000</f>
        <v>0.21</v>
      </c>
      <c r="F261" s="544">
        <f>+E261*0.03</f>
        <v>6.2999999999999992E-3</v>
      </c>
      <c r="G261" s="277">
        <f>+VLOOKUP(B:B,INSUMOS!A:E,4,FALSE)</f>
        <v>1</v>
      </c>
      <c r="H261" s="217">
        <f t="shared" si="2"/>
        <v>0.21629999999999999</v>
      </c>
      <c r="I261" s="218"/>
      <c r="J261" s="218"/>
      <c r="K261" s="206"/>
      <c r="L261" s="164"/>
      <c r="M261" s="214"/>
    </row>
    <row r="262" spans="1:13" s="219" customFormat="1" ht="18" outlineLevel="1" x14ac:dyDescent="0.25">
      <c r="A262" s="244"/>
      <c r="B262" s="535" t="s">
        <v>791</v>
      </c>
      <c r="C262" s="216" t="str">
        <f>+VLOOKUP(B:B,INSUMOS!A:C,2,FALSE)</f>
        <v>ARENA LAVADA DE RÍO (INCLUYE TRANSPORTE)</v>
      </c>
      <c r="D262" s="538" t="str">
        <f>+VLOOKUP(B:B,INSUMOS!A:C,3,FALSE)</f>
        <v>M3</v>
      </c>
      <c r="E262" s="541">
        <v>0.56000000000000005</v>
      </c>
      <c r="F262" s="544">
        <f>+E262*0.03</f>
        <v>1.6800000000000002E-2</v>
      </c>
      <c r="G262" s="277">
        <f>+VLOOKUP(B:B,INSUMOS!A:E,4,FALSE)</f>
        <v>1</v>
      </c>
      <c r="H262" s="217">
        <f t="shared" si="2"/>
        <v>0.57680000000000009</v>
      </c>
      <c r="I262" s="218"/>
      <c r="J262" s="218"/>
      <c r="K262" s="206"/>
      <c r="L262" s="164"/>
      <c r="M262" s="214"/>
    </row>
    <row r="263" spans="1:13" s="219" customFormat="1" ht="18" outlineLevel="1" x14ac:dyDescent="0.25">
      <c r="A263" s="245"/>
      <c r="B263" s="535" t="s">
        <v>99</v>
      </c>
      <c r="C263" s="216" t="str">
        <f>+VLOOKUP(B:B,INSUMOS!A:C,2,FALSE)</f>
        <v>CEMENTO GRIS</v>
      </c>
      <c r="D263" s="538" t="str">
        <f>+VLOOKUP(B:B,INSUMOS!A:C,3,FALSE)</f>
        <v>KG</v>
      </c>
      <c r="E263" s="541">
        <v>350</v>
      </c>
      <c r="F263" s="544">
        <f>E263*0.05</f>
        <v>17.5</v>
      </c>
      <c r="G263" s="277">
        <f>+VLOOKUP(B:B,INSUMOS!A:E,4,FALSE)</f>
        <v>1</v>
      </c>
      <c r="H263" s="217">
        <f t="shared" si="2"/>
        <v>367.5</v>
      </c>
      <c r="I263" s="218"/>
      <c r="J263" s="218"/>
      <c r="K263" s="206"/>
      <c r="L263" s="164"/>
      <c r="M263" s="214"/>
    </row>
    <row r="264" spans="1:13" s="219" customFormat="1" ht="18" outlineLevel="1" x14ac:dyDescent="0.25">
      <c r="A264" s="245"/>
      <c r="B264" s="535" t="s">
        <v>77</v>
      </c>
      <c r="C264" s="216" t="str">
        <f>+VLOOKUP(B:B,INSUMOS!A:C,2,FALSE)</f>
        <v>GRAVILLA DE RÍO DE 1/2" (INCLUYE TRANSPORTE)</v>
      </c>
      <c r="D264" s="538" t="str">
        <f>+VLOOKUP(B:B,INSUMOS!A:C,3,FALSE)</f>
        <v>M3</v>
      </c>
      <c r="E264" s="541">
        <v>0.84</v>
      </c>
      <c r="F264" s="544">
        <f>E264*0.03</f>
        <v>2.5199999999999997E-2</v>
      </c>
      <c r="G264" s="277">
        <f>+VLOOKUP(B:B,INSUMOS!A:E,4,FALSE)</f>
        <v>1</v>
      </c>
      <c r="H264" s="217">
        <f t="shared" si="2"/>
        <v>0.86519999999999997</v>
      </c>
      <c r="I264" s="218"/>
      <c r="J264" s="218"/>
      <c r="K264" s="206"/>
      <c r="L264" s="164"/>
      <c r="M264" s="214"/>
    </row>
    <row r="265" spans="1:13" s="219" customFormat="1" ht="18" outlineLevel="1" x14ac:dyDescent="0.25">
      <c r="A265" s="245"/>
      <c r="B265" s="535" t="s">
        <v>136</v>
      </c>
      <c r="C265" s="216" t="str">
        <f>+VLOOKUP(B:B,INSUMOS!A:C,2,FALSE)</f>
        <v>MEZCLADORA A GASOLINA (1.5 BULTOS)</v>
      </c>
      <c r="D265" s="538" t="str">
        <f>+VLOOKUP(B:B,INSUMOS!A:C,3,FALSE)</f>
        <v>DIA</v>
      </c>
      <c r="E265" s="541">
        <v>0.06</v>
      </c>
      <c r="F265" s="544"/>
      <c r="G265" s="277">
        <f>+VLOOKUP(B:B,INSUMOS!A:E,4,FALSE)</f>
        <v>1</v>
      </c>
      <c r="H265" s="217">
        <f t="shared" si="2"/>
        <v>0.06</v>
      </c>
      <c r="I265" s="218"/>
      <c r="J265" s="218"/>
      <c r="K265" s="206"/>
      <c r="L265" s="164"/>
      <c r="M265" s="214"/>
    </row>
    <row r="266" spans="1:13" s="219" customFormat="1" ht="18" outlineLevel="1" x14ac:dyDescent="0.25">
      <c r="A266" s="245"/>
      <c r="B266" s="535" t="s">
        <v>30</v>
      </c>
      <c r="C266" s="216" t="str">
        <f>+VLOOKUP(B:B,INSUMOS!A:C,2,FALSE)</f>
        <v>AYUDANTE ALBAÑILERÍA CON PRESTACIONES</v>
      </c>
      <c r="D266" s="538" t="str">
        <f>+VLOOKUP(B:B,INSUMOS!A:C,3,FALSE)</f>
        <v>HH</v>
      </c>
      <c r="E266" s="541">
        <v>2</v>
      </c>
      <c r="F266" s="544"/>
      <c r="G266" s="277">
        <f>+VLOOKUP(B:B,INSUMOS!A:E,4,FALSE)</f>
        <v>1</v>
      </c>
      <c r="H266" s="217">
        <f t="shared" si="2"/>
        <v>2</v>
      </c>
      <c r="I266" s="218"/>
      <c r="J266" s="218"/>
      <c r="K266" s="206"/>
      <c r="L266" s="164"/>
      <c r="M266" s="214"/>
    </row>
    <row r="267" spans="1:13" s="219" customFormat="1" ht="18" outlineLevel="1" x14ac:dyDescent="0.25">
      <c r="A267" s="245"/>
      <c r="B267" s="535" t="s">
        <v>28</v>
      </c>
      <c r="C267" s="216" t="str">
        <f>+VLOOKUP(B:B,INSUMOS!A:C,2,FALSE)</f>
        <v xml:space="preserve">OFICIAL ALBAÑILERIA CON PRESTACIONES </v>
      </c>
      <c r="D267" s="538" t="str">
        <f>+VLOOKUP(B:B,INSUMOS!A:C,3,FALSE)</f>
        <v>HH</v>
      </c>
      <c r="E267" s="541">
        <v>0.5</v>
      </c>
      <c r="F267" s="544"/>
      <c r="G267" s="277">
        <f>+VLOOKUP(B:B,INSUMOS!A:E,4,FALSE)</f>
        <v>1</v>
      </c>
      <c r="H267" s="217">
        <f t="shared" si="2"/>
        <v>0.5</v>
      </c>
      <c r="I267" s="218"/>
      <c r="J267" s="218"/>
      <c r="K267" s="206"/>
      <c r="L267" s="164"/>
      <c r="M267" s="214"/>
    </row>
    <row r="268" spans="1:13" ht="25.5" x14ac:dyDescent="0.25">
      <c r="A268" s="207" t="s">
        <v>1374</v>
      </c>
      <c r="B268" s="208" t="s">
        <v>1502</v>
      </c>
      <c r="C268" s="209" t="s">
        <v>2022</v>
      </c>
      <c r="D268" s="210" t="s">
        <v>21</v>
      </c>
      <c r="E268" s="241"/>
      <c r="F268" s="242"/>
      <c r="G268" s="210"/>
      <c r="H268" s="212">
        <f>+SUBTOTAL(9,H269:H276)</f>
        <v>319.37419999999997</v>
      </c>
      <c r="I268" s="213"/>
      <c r="J268" s="213"/>
      <c r="M268" s="214"/>
    </row>
    <row r="269" spans="1:13" s="219" customFormat="1" ht="18" outlineLevel="1" x14ac:dyDescent="0.25">
      <c r="A269" s="243"/>
      <c r="B269" s="535" t="s">
        <v>129</v>
      </c>
      <c r="C269" s="216" t="str">
        <f>+VLOOKUP(B:B,INSUMOS!A:C,2,FALSE)</f>
        <v>HERRAMIENTA MENOR</v>
      </c>
      <c r="D269" s="538" t="str">
        <f>+VLOOKUP(B:B,INSUMOS!A:C,3,FALSE)</f>
        <v>GLB</v>
      </c>
      <c r="E269" s="541">
        <f>+(H275+H276)*0.05/G269</f>
        <v>0.125</v>
      </c>
      <c r="F269" s="544"/>
      <c r="G269" s="277">
        <f>+VLOOKUP(B:B,INSUMOS!A:E,4,FALSE)</f>
        <v>1</v>
      </c>
      <c r="H269" s="217">
        <f t="shared" ref="H269:H276" si="3">+(E269+F269)*G269</f>
        <v>0.125</v>
      </c>
      <c r="I269" s="218"/>
      <c r="J269" s="218"/>
      <c r="K269" s="206"/>
      <c r="L269" s="164"/>
      <c r="M269" s="214"/>
    </row>
    <row r="270" spans="1:13" s="219" customFormat="1" ht="18" outlineLevel="1" x14ac:dyDescent="0.25">
      <c r="A270" s="244"/>
      <c r="B270" s="535" t="s">
        <v>268</v>
      </c>
      <c r="C270" s="216" t="str">
        <f>+VLOOKUP(B:B,INSUMOS!A:C,2,FALSE)</f>
        <v>AGUA</v>
      </c>
      <c r="D270" s="538" t="str">
        <f>+VLOOKUP(B:B,INSUMOS!A:C,3,FALSE)</f>
        <v>M3</v>
      </c>
      <c r="E270" s="541">
        <v>0.21</v>
      </c>
      <c r="F270" s="544">
        <f>E270*0.03</f>
        <v>6.2999999999999992E-3</v>
      </c>
      <c r="G270" s="277">
        <f>+VLOOKUP(B:B,INSUMOS!A:E,4,FALSE)</f>
        <v>1</v>
      </c>
      <c r="H270" s="217">
        <f t="shared" si="3"/>
        <v>0.21629999999999999</v>
      </c>
      <c r="I270" s="218"/>
      <c r="J270" s="218"/>
      <c r="K270" s="206"/>
      <c r="L270" s="164"/>
      <c r="M270" s="214"/>
    </row>
    <row r="271" spans="1:13" s="219" customFormat="1" ht="18" outlineLevel="1" x14ac:dyDescent="0.25">
      <c r="A271" s="244"/>
      <c r="B271" s="535" t="s">
        <v>136</v>
      </c>
      <c r="C271" s="216" t="str">
        <f>+VLOOKUP(B:B,INSUMOS!A:C,2,FALSE)</f>
        <v>MEZCLADORA A GASOLINA (1.5 BULTOS)</v>
      </c>
      <c r="D271" s="538" t="str">
        <f>+VLOOKUP(B:B,INSUMOS!A:C,3,FALSE)</f>
        <v>DIA</v>
      </c>
      <c r="E271" s="541">
        <v>0.06</v>
      </c>
      <c r="F271" s="544"/>
      <c r="G271" s="277">
        <f>+VLOOKUP(B:B,INSUMOS!A:E,4,FALSE)</f>
        <v>1</v>
      </c>
      <c r="H271" s="217">
        <f t="shared" si="3"/>
        <v>0.06</v>
      </c>
      <c r="I271" s="218"/>
      <c r="J271" s="218"/>
      <c r="K271" s="206"/>
      <c r="L271" s="164"/>
      <c r="M271" s="214"/>
    </row>
    <row r="272" spans="1:13" s="219" customFormat="1" ht="18" outlineLevel="1" x14ac:dyDescent="0.25">
      <c r="A272" s="244"/>
      <c r="B272" s="535" t="s">
        <v>791</v>
      </c>
      <c r="C272" s="216" t="str">
        <f>+VLOOKUP(B:B,INSUMOS!A:C,2,FALSE)</f>
        <v>ARENA LAVADA DE RÍO (INCLUYE TRANSPORTE)</v>
      </c>
      <c r="D272" s="538" t="str">
        <f>+VLOOKUP(B:B,INSUMOS!A:C,3,FALSE)</f>
        <v>M3</v>
      </c>
      <c r="E272" s="541">
        <v>0.48</v>
      </c>
      <c r="F272" s="544">
        <f>E272*0.03</f>
        <v>1.44E-2</v>
      </c>
      <c r="G272" s="277">
        <f>+VLOOKUP(B:B,INSUMOS!A:E,4,FALSE)</f>
        <v>1</v>
      </c>
      <c r="H272" s="217">
        <f t="shared" si="3"/>
        <v>0.49440000000000001</v>
      </c>
      <c r="I272" s="218"/>
      <c r="J272" s="218"/>
      <c r="K272" s="206"/>
      <c r="L272" s="164"/>
      <c r="M272" s="214"/>
    </row>
    <row r="273" spans="1:13" s="219" customFormat="1" ht="18" outlineLevel="1" x14ac:dyDescent="0.25">
      <c r="A273" s="244"/>
      <c r="B273" s="535" t="s">
        <v>99</v>
      </c>
      <c r="C273" s="216" t="str">
        <f>+VLOOKUP(B:B,INSUMOS!A:C,2,FALSE)</f>
        <v>CEMENTO GRIS</v>
      </c>
      <c r="D273" s="538" t="str">
        <f>+VLOOKUP(B:B,INSUMOS!A:C,3,FALSE)</f>
        <v>KG</v>
      </c>
      <c r="E273" s="541">
        <v>300</v>
      </c>
      <c r="F273" s="544">
        <f>E273*0.05</f>
        <v>15</v>
      </c>
      <c r="G273" s="277">
        <f>+VLOOKUP(B:B,INSUMOS!A:E,4,FALSE)</f>
        <v>1</v>
      </c>
      <c r="H273" s="217">
        <f t="shared" si="3"/>
        <v>315</v>
      </c>
      <c r="I273" s="218"/>
      <c r="J273" s="218"/>
      <c r="K273" s="206"/>
      <c r="L273" s="164"/>
      <c r="M273" s="214"/>
    </row>
    <row r="274" spans="1:13" s="219" customFormat="1" ht="18" outlineLevel="1" x14ac:dyDescent="0.25">
      <c r="A274" s="244"/>
      <c r="B274" s="535" t="s">
        <v>77</v>
      </c>
      <c r="C274" s="216" t="str">
        <f>+VLOOKUP(B:B,INSUMOS!A:C,2,FALSE)</f>
        <v>GRAVILLA DE RÍO DE 1/2" (INCLUYE TRANSPORTE)</v>
      </c>
      <c r="D274" s="538" t="str">
        <f>+VLOOKUP(B:B,INSUMOS!A:C,3,FALSE)</f>
        <v>M3</v>
      </c>
      <c r="E274" s="541">
        <v>0.95</v>
      </c>
      <c r="F274" s="544">
        <f>E274*0.03</f>
        <v>2.8499999999999998E-2</v>
      </c>
      <c r="G274" s="277">
        <f>+VLOOKUP(B:B,INSUMOS!A:E,4,FALSE)</f>
        <v>1</v>
      </c>
      <c r="H274" s="217">
        <f t="shared" si="3"/>
        <v>0.97849999999999993</v>
      </c>
      <c r="I274" s="218"/>
      <c r="J274" s="218"/>
      <c r="K274" s="206"/>
      <c r="L274" s="164"/>
      <c r="M274" s="214"/>
    </row>
    <row r="275" spans="1:13" s="219" customFormat="1" ht="18" outlineLevel="1" x14ac:dyDescent="0.25">
      <c r="A275" s="244"/>
      <c r="B275" s="535" t="s">
        <v>30</v>
      </c>
      <c r="C275" s="216" t="str">
        <f>+VLOOKUP(B:B,INSUMOS!A:C,2,FALSE)</f>
        <v>AYUDANTE ALBAÑILERÍA CON PRESTACIONES</v>
      </c>
      <c r="D275" s="538" t="str">
        <f>+VLOOKUP(B:B,INSUMOS!A:C,3,FALSE)</f>
        <v>HH</v>
      </c>
      <c r="E275" s="541">
        <v>2</v>
      </c>
      <c r="F275" s="544"/>
      <c r="G275" s="277">
        <f>+VLOOKUP(B:B,INSUMOS!A:E,4,FALSE)</f>
        <v>1</v>
      </c>
      <c r="H275" s="217">
        <f t="shared" si="3"/>
        <v>2</v>
      </c>
      <c r="I275" s="218"/>
      <c r="J275" s="218"/>
      <c r="K275" s="206"/>
      <c r="L275" s="164"/>
      <c r="M275" s="214"/>
    </row>
    <row r="276" spans="1:13" s="219" customFormat="1" ht="18" outlineLevel="1" x14ac:dyDescent="0.25">
      <c r="A276" s="244"/>
      <c r="B276" s="535" t="s">
        <v>28</v>
      </c>
      <c r="C276" s="216" t="str">
        <f>+VLOOKUP(B:B,INSUMOS!A:C,2,FALSE)</f>
        <v xml:space="preserve">OFICIAL ALBAÑILERIA CON PRESTACIONES </v>
      </c>
      <c r="D276" s="538" t="str">
        <f>+VLOOKUP(B:B,INSUMOS!A:C,3,FALSE)</f>
        <v>HH</v>
      </c>
      <c r="E276" s="541">
        <v>0.5</v>
      </c>
      <c r="F276" s="544"/>
      <c r="G276" s="277">
        <f>+VLOOKUP(B:B,INSUMOS!A:E,4,FALSE)</f>
        <v>1</v>
      </c>
      <c r="H276" s="217">
        <f t="shared" si="3"/>
        <v>0.5</v>
      </c>
      <c r="I276" s="218"/>
      <c r="J276" s="218"/>
      <c r="K276" s="206"/>
      <c r="L276" s="164"/>
      <c r="M276" s="214"/>
    </row>
    <row r="277" spans="1:13" s="219" customFormat="1" ht="25.5" x14ac:dyDescent="0.25">
      <c r="A277" s="207" t="s">
        <v>1375</v>
      </c>
      <c r="B277" s="208" t="s">
        <v>1503</v>
      </c>
      <c r="C277" s="209" t="s">
        <v>2031</v>
      </c>
      <c r="D277" s="210" t="s">
        <v>21</v>
      </c>
      <c r="E277" s="241"/>
      <c r="F277" s="242"/>
      <c r="G277" s="210"/>
      <c r="H277" s="212">
        <f>+SUBTOTAL(9,H278:H285)</f>
        <v>277.38965000000002</v>
      </c>
      <c r="I277" s="213"/>
      <c r="J277" s="213"/>
      <c r="K277" s="206"/>
      <c r="L277" s="164"/>
      <c r="M277" s="214"/>
    </row>
    <row r="278" spans="1:13" s="219" customFormat="1" ht="18" outlineLevel="1" x14ac:dyDescent="0.25">
      <c r="A278" s="243"/>
      <c r="B278" s="535" t="s">
        <v>129</v>
      </c>
      <c r="C278" s="216" t="str">
        <f>+VLOOKUP(B:B,INSUMOS!A:C,2,FALSE)</f>
        <v>HERRAMIENTA MENOR</v>
      </c>
      <c r="D278" s="538" t="str">
        <f>+VLOOKUP(B:B,INSUMOS!A:C,3,FALSE)</f>
        <v>GLB</v>
      </c>
      <c r="E278" s="541">
        <f>+(H284+H285)*0.05/G278</f>
        <v>0.125</v>
      </c>
      <c r="F278" s="544"/>
      <c r="G278" s="277">
        <f>+VLOOKUP(B:B,INSUMOS!A:E,4,FALSE)</f>
        <v>1</v>
      </c>
      <c r="H278" s="217">
        <f t="shared" ref="H278:H285" si="4">+(E278+F278)*G278</f>
        <v>0.125</v>
      </c>
      <c r="I278" s="218"/>
      <c r="J278" s="218"/>
      <c r="K278" s="206"/>
      <c r="L278" s="164"/>
      <c r="M278" s="214"/>
    </row>
    <row r="279" spans="1:13" s="219" customFormat="1" ht="18" outlineLevel="1" x14ac:dyDescent="0.25">
      <c r="A279" s="244"/>
      <c r="B279" s="535" t="s">
        <v>268</v>
      </c>
      <c r="C279" s="216" t="str">
        <f>+VLOOKUP(B:B,INSUMOS!A:C,2,FALSE)</f>
        <v>AGUA</v>
      </c>
      <c r="D279" s="538" t="str">
        <f>+VLOOKUP(B:B,INSUMOS!A:C,3,FALSE)</f>
        <v>M3</v>
      </c>
      <c r="E279" s="541">
        <v>0.185</v>
      </c>
      <c r="F279" s="544">
        <f>+E279*0.03</f>
        <v>5.5499999999999994E-3</v>
      </c>
      <c r="G279" s="277">
        <f>+VLOOKUP(B:B,INSUMOS!A:E,4,FALSE)</f>
        <v>1</v>
      </c>
      <c r="H279" s="217">
        <f t="shared" si="4"/>
        <v>0.19055</v>
      </c>
      <c r="I279" s="218"/>
      <c r="J279" s="218"/>
      <c r="K279" s="206"/>
      <c r="L279" s="164"/>
      <c r="M279" s="214"/>
    </row>
    <row r="280" spans="1:13" s="219" customFormat="1" ht="18" outlineLevel="1" x14ac:dyDescent="0.25">
      <c r="A280" s="244"/>
      <c r="B280" s="535" t="s">
        <v>136</v>
      </c>
      <c r="C280" s="216" t="str">
        <f>+VLOOKUP(B:B,INSUMOS!A:C,2,FALSE)</f>
        <v>MEZCLADORA A GASOLINA (1.5 BULTOS)</v>
      </c>
      <c r="D280" s="538" t="str">
        <f>+VLOOKUP(B:B,INSUMOS!A:C,3,FALSE)</f>
        <v>DIA</v>
      </c>
      <c r="E280" s="541">
        <v>0.06</v>
      </c>
      <c r="F280" s="544"/>
      <c r="G280" s="277">
        <f>+VLOOKUP(B:B,INSUMOS!A:E,4,FALSE)</f>
        <v>1</v>
      </c>
      <c r="H280" s="217">
        <f t="shared" si="4"/>
        <v>0.06</v>
      </c>
      <c r="I280" s="218"/>
      <c r="J280" s="218"/>
      <c r="K280" s="206"/>
      <c r="L280" s="164"/>
      <c r="M280" s="214"/>
    </row>
    <row r="281" spans="1:13" s="219" customFormat="1" ht="18" outlineLevel="1" x14ac:dyDescent="0.25">
      <c r="A281" s="244"/>
      <c r="B281" s="535" t="s">
        <v>791</v>
      </c>
      <c r="C281" s="216" t="str">
        <f>+VLOOKUP(B:B,INSUMOS!A:C,2,FALSE)</f>
        <v>ARENA LAVADA DE RÍO (INCLUYE TRANSPORTE)</v>
      </c>
      <c r="D281" s="538" t="str">
        <f>+VLOOKUP(B:B,INSUMOS!A:C,3,FALSE)</f>
        <v>M3</v>
      </c>
      <c r="E281" s="541">
        <v>0.63</v>
      </c>
      <c r="F281" s="544">
        <f>+E281*0.03</f>
        <v>1.89E-2</v>
      </c>
      <c r="G281" s="277">
        <f>+VLOOKUP(B:B,INSUMOS!A:E,4,FALSE)</f>
        <v>1</v>
      </c>
      <c r="H281" s="217">
        <f t="shared" si="4"/>
        <v>0.64890000000000003</v>
      </c>
      <c r="I281" s="218"/>
      <c r="J281" s="218"/>
      <c r="K281" s="206"/>
      <c r="L281" s="164"/>
      <c r="M281" s="214"/>
    </row>
    <row r="282" spans="1:13" s="219" customFormat="1" ht="18" outlineLevel="1" x14ac:dyDescent="0.25">
      <c r="A282" s="244"/>
      <c r="B282" s="535" t="s">
        <v>99</v>
      </c>
      <c r="C282" s="216" t="str">
        <f>+VLOOKUP(B:B,INSUMOS!A:C,2,FALSE)</f>
        <v>CEMENTO GRIS</v>
      </c>
      <c r="D282" s="538" t="str">
        <f>+VLOOKUP(B:B,INSUMOS!A:C,3,FALSE)</f>
        <v>KG</v>
      </c>
      <c r="E282" s="541">
        <v>260</v>
      </c>
      <c r="F282" s="544">
        <f>E282*0.05</f>
        <v>13</v>
      </c>
      <c r="G282" s="277">
        <f>+VLOOKUP(B:B,INSUMOS!A:E,4,FALSE)</f>
        <v>1</v>
      </c>
      <c r="H282" s="217">
        <f t="shared" si="4"/>
        <v>273</v>
      </c>
      <c r="I282" s="218"/>
      <c r="J282" s="218"/>
      <c r="K282" s="206"/>
      <c r="L282" s="164"/>
      <c r="M282" s="214"/>
    </row>
    <row r="283" spans="1:13" s="219" customFormat="1" ht="18" outlineLevel="1" x14ac:dyDescent="0.25">
      <c r="A283" s="245"/>
      <c r="B283" s="535" t="s">
        <v>77</v>
      </c>
      <c r="C283" s="216" t="str">
        <f>+VLOOKUP(B:B,INSUMOS!A:C,2,FALSE)</f>
        <v>GRAVILLA DE RÍO DE 1/2" (INCLUYE TRANSPORTE)</v>
      </c>
      <c r="D283" s="538" t="str">
        <f>+VLOOKUP(B:B,INSUMOS!A:C,3,FALSE)</f>
        <v>M3</v>
      </c>
      <c r="E283" s="541">
        <v>0.84</v>
      </c>
      <c r="F283" s="544">
        <f>E283*0.03</f>
        <v>2.5199999999999997E-2</v>
      </c>
      <c r="G283" s="277">
        <f>+VLOOKUP(B:B,INSUMOS!A:E,4,FALSE)</f>
        <v>1</v>
      </c>
      <c r="H283" s="217">
        <f t="shared" si="4"/>
        <v>0.86519999999999997</v>
      </c>
      <c r="I283" s="218"/>
      <c r="J283" s="218"/>
      <c r="K283" s="206"/>
      <c r="L283" s="164"/>
      <c r="M283" s="214"/>
    </row>
    <row r="284" spans="1:13" s="219" customFormat="1" ht="18" outlineLevel="1" x14ac:dyDescent="0.25">
      <c r="A284" s="245"/>
      <c r="B284" s="535" t="s">
        <v>30</v>
      </c>
      <c r="C284" s="216" t="str">
        <f>+VLOOKUP(B:B,INSUMOS!A:C,2,FALSE)</f>
        <v>AYUDANTE ALBAÑILERÍA CON PRESTACIONES</v>
      </c>
      <c r="D284" s="538" t="str">
        <f>+VLOOKUP(B:B,INSUMOS!A:C,3,FALSE)</f>
        <v>HH</v>
      </c>
      <c r="E284" s="541">
        <v>2</v>
      </c>
      <c r="F284" s="544"/>
      <c r="G284" s="277">
        <f>+VLOOKUP(B:B,INSUMOS!A:E,4,FALSE)</f>
        <v>1</v>
      </c>
      <c r="H284" s="217">
        <f t="shared" si="4"/>
        <v>2</v>
      </c>
      <c r="I284" s="218"/>
      <c r="J284" s="218"/>
      <c r="K284" s="206"/>
      <c r="L284" s="164"/>
      <c r="M284" s="214"/>
    </row>
    <row r="285" spans="1:13" s="219" customFormat="1" ht="18" outlineLevel="1" x14ac:dyDescent="0.25">
      <c r="A285" s="245"/>
      <c r="B285" s="535" t="s">
        <v>28</v>
      </c>
      <c r="C285" s="216" t="str">
        <f>+VLOOKUP(B:B,INSUMOS!A:C,2,FALSE)</f>
        <v xml:space="preserve">OFICIAL ALBAÑILERIA CON PRESTACIONES </v>
      </c>
      <c r="D285" s="538" t="str">
        <f>+VLOOKUP(B:B,INSUMOS!A:C,3,FALSE)</f>
        <v>HH</v>
      </c>
      <c r="E285" s="541">
        <v>0.5</v>
      </c>
      <c r="F285" s="544"/>
      <c r="G285" s="277">
        <f>+VLOOKUP(B:B,INSUMOS!A:E,4,FALSE)</f>
        <v>1</v>
      </c>
      <c r="H285" s="217">
        <f t="shared" si="4"/>
        <v>0.5</v>
      </c>
      <c r="I285" s="218"/>
      <c r="J285" s="218"/>
      <c r="K285" s="206"/>
      <c r="L285" s="164"/>
      <c r="M285" s="214"/>
    </row>
    <row r="286" spans="1:13" s="219" customFormat="1" ht="18" x14ac:dyDescent="0.25">
      <c r="A286" s="207" t="s">
        <v>1376</v>
      </c>
      <c r="B286" s="246"/>
      <c r="C286" s="209" t="s">
        <v>1013</v>
      </c>
      <c r="D286" s="210" t="s">
        <v>21</v>
      </c>
      <c r="E286" s="241"/>
      <c r="F286" s="242"/>
      <c r="G286" s="210"/>
      <c r="H286" s="212">
        <f>+SUBTOTAL(9,H287:H289)</f>
        <v>11.0815</v>
      </c>
      <c r="I286" s="213"/>
      <c r="J286" s="213"/>
      <c r="K286" s="206"/>
      <c r="L286" s="164"/>
      <c r="M286" s="214"/>
    </row>
    <row r="287" spans="1:13" s="219" customFormat="1" ht="18" outlineLevel="1" x14ac:dyDescent="0.25">
      <c r="A287" s="243"/>
      <c r="B287" s="535" t="s">
        <v>129</v>
      </c>
      <c r="C287" s="216" t="str">
        <f>+VLOOKUP(B:B,INSUMOS!A:C,2,FALSE)</f>
        <v>HERRAMIENTA MENOR</v>
      </c>
      <c r="D287" s="538" t="str">
        <f>+VLOOKUP(B:B,INSUMOS!A:C,3,FALSE)</f>
        <v>GLB</v>
      </c>
      <c r="E287" s="541">
        <v>4</v>
      </c>
      <c r="F287" s="544"/>
      <c r="G287" s="277">
        <f>+VLOOKUP(B:B,INSUMOS!A:E,4,FALSE)</f>
        <v>1</v>
      </c>
      <c r="H287" s="217">
        <f>+(E287+F287)*G287</f>
        <v>4</v>
      </c>
      <c r="I287" s="218"/>
      <c r="J287" s="218"/>
      <c r="K287" s="206"/>
      <c r="L287" s="164"/>
      <c r="M287" s="214"/>
    </row>
    <row r="288" spans="1:13" s="219" customFormat="1" ht="18" outlineLevel="1" x14ac:dyDescent="0.25">
      <c r="A288" s="244"/>
      <c r="B288" s="535" t="s">
        <v>103</v>
      </c>
      <c r="C288" s="216" t="str">
        <f>+VLOOKUP(B:B,INSUMOS!A:C,2,FALSE)</f>
        <v>GROUTING FLUIDO CONCRETO 3000 PSI</v>
      </c>
      <c r="D288" s="538" t="s">
        <v>21</v>
      </c>
      <c r="E288" s="541">
        <v>1.03</v>
      </c>
      <c r="F288" s="544">
        <f>+E288*0.05</f>
        <v>5.1500000000000004E-2</v>
      </c>
      <c r="G288" s="277">
        <f>+VLOOKUP(B:B,INSUMOS!A:E,4,FALSE)</f>
        <v>1</v>
      </c>
      <c r="H288" s="217">
        <f>+(E288+F288)*G288</f>
        <v>1.0815000000000001</v>
      </c>
      <c r="I288" s="218"/>
      <c r="J288" s="218"/>
      <c r="K288" s="206"/>
      <c r="L288" s="164"/>
      <c r="M288" s="214"/>
    </row>
    <row r="289" spans="1:13" s="219" customFormat="1" ht="18" outlineLevel="1" x14ac:dyDescent="0.25">
      <c r="A289" s="244"/>
      <c r="B289" s="535" t="s">
        <v>625</v>
      </c>
      <c r="C289" s="216" t="str">
        <f>+VLOOKUP(B:B,INSUMOS!A:C,2,FALSE)</f>
        <v>CUADRILLA AA  (OFICIAL + 2 AYUDANTE)- ALBAÑILERIA</v>
      </c>
      <c r="D289" s="538" t="s">
        <v>562</v>
      </c>
      <c r="E289" s="541">
        <v>6</v>
      </c>
      <c r="F289" s="544">
        <v>0</v>
      </c>
      <c r="G289" s="277">
        <f>+VLOOKUP(B:B,INSUMOS!A:E,4,FALSE)</f>
        <v>1</v>
      </c>
      <c r="H289" s="217">
        <f>+(E289+F289)*G289</f>
        <v>6</v>
      </c>
      <c r="I289" s="218"/>
      <c r="J289" s="218"/>
      <c r="K289" s="206"/>
      <c r="L289" s="164"/>
      <c r="M289" s="214"/>
    </row>
    <row r="290" spans="1:13" s="219" customFormat="1" ht="25.5" x14ac:dyDescent="0.25">
      <c r="A290" s="207" t="s">
        <v>1377</v>
      </c>
      <c r="B290" s="208"/>
      <c r="C290" s="209" t="s">
        <v>2023</v>
      </c>
      <c r="D290" s="210" t="s">
        <v>19</v>
      </c>
      <c r="E290" s="241"/>
      <c r="F290" s="242"/>
      <c r="G290" s="210"/>
      <c r="H290" s="212">
        <f>+SUBTOTAL(9,H291:H294)</f>
        <v>1.8955000000000002</v>
      </c>
      <c r="I290" s="213"/>
      <c r="J290" s="213"/>
      <c r="K290" s="206"/>
      <c r="L290" s="164"/>
      <c r="M290" s="214"/>
    </row>
    <row r="291" spans="1:13" s="219" customFormat="1" ht="18" outlineLevel="1" x14ac:dyDescent="0.25">
      <c r="A291" s="215"/>
      <c r="B291" s="535" t="s">
        <v>129</v>
      </c>
      <c r="C291" s="216" t="str">
        <f>+VLOOKUP(B:B,INSUMOS!A:C,2,FALSE)</f>
        <v>HERRAMIENTA MENOR</v>
      </c>
      <c r="D291" s="538" t="str">
        <f>+VLOOKUP(B:B,INSUMOS!A:C,3,FALSE)</f>
        <v>GLB</v>
      </c>
      <c r="E291" s="541">
        <f>H294*0.1/G291</f>
        <v>0.13</v>
      </c>
      <c r="F291" s="544"/>
      <c r="G291" s="277">
        <f>+VLOOKUP(B:B,INSUMOS!A:E,4,FALSE)</f>
        <v>1</v>
      </c>
      <c r="H291" s="217">
        <f>+(E291+F291)*G291</f>
        <v>0.13</v>
      </c>
      <c r="I291" s="218"/>
      <c r="J291" s="218"/>
      <c r="K291" s="206"/>
      <c r="L291" s="164"/>
      <c r="M291" s="214"/>
    </row>
    <row r="292" spans="1:13" s="219" customFormat="1" ht="18" outlineLevel="1" x14ac:dyDescent="0.25">
      <c r="A292" s="220"/>
      <c r="B292" s="535" t="s">
        <v>1502</v>
      </c>
      <c r="C292" s="216" t="str">
        <f>+VLOOKUP(B:B,INSUMOS!A:C,2,FALSE)</f>
        <v>CONCRETO MEZCLA EN OBRA 1:2:4  AGREGADOS DE RIO (APRX. 2500 PSI)</v>
      </c>
      <c r="D292" s="538" t="str">
        <f>+VLOOKUP(B:B,INSUMOS!A:C,3,FALSE)</f>
        <v>M3</v>
      </c>
      <c r="E292" s="541">
        <v>0.1</v>
      </c>
      <c r="F292" s="544">
        <f>+E292*0.05</f>
        <v>5.000000000000001E-3</v>
      </c>
      <c r="G292" s="277">
        <f>+VLOOKUP(B:B,INSUMOS!A:E,4,FALSE)</f>
        <v>1</v>
      </c>
      <c r="H292" s="217">
        <f>+(E292+F292)*G292</f>
        <v>0.10500000000000001</v>
      </c>
      <c r="I292" s="218"/>
      <c r="J292" s="218"/>
      <c r="K292" s="206"/>
      <c r="L292" s="164"/>
      <c r="M292" s="214"/>
    </row>
    <row r="293" spans="1:13" s="219" customFormat="1" ht="18" outlineLevel="1" x14ac:dyDescent="0.25">
      <c r="A293" s="220"/>
      <c r="B293" s="535" t="s">
        <v>243</v>
      </c>
      <c r="C293" s="216" t="str">
        <f>+VLOOKUP(B:B,INSUMOS!A:C,2,FALSE)</f>
        <v>TABLA CHAPA EN ORDINARIO 2.90 X 0.18 X 0.02</v>
      </c>
      <c r="D293" s="538" t="str">
        <f>+VLOOKUP(B:B,INSUMOS!A:C,3,FALSE)</f>
        <v>UN</v>
      </c>
      <c r="E293" s="541">
        <v>0.35</v>
      </c>
      <c r="F293" s="544">
        <f>E293*0.03</f>
        <v>1.0499999999999999E-2</v>
      </c>
      <c r="G293" s="277">
        <f>+VLOOKUP(B:B,INSUMOS!A:E,4,FALSE)</f>
        <v>1</v>
      </c>
      <c r="H293" s="217">
        <f>+(E293+F293)*G293</f>
        <v>0.36049999999999999</v>
      </c>
      <c r="I293" s="218"/>
      <c r="J293" s="218"/>
      <c r="K293" s="206"/>
      <c r="L293" s="164"/>
      <c r="M293" s="214"/>
    </row>
    <row r="294" spans="1:13" s="219" customFormat="1" ht="18" outlineLevel="1" x14ac:dyDescent="0.25">
      <c r="A294" s="220"/>
      <c r="B294" s="535" t="s">
        <v>625</v>
      </c>
      <c r="C294" s="216" t="str">
        <f>+VLOOKUP(B:B,INSUMOS!A:C,2,FALSE)</f>
        <v>CUADRILLA AA  (OFICIAL + 2 AYUDANTE)- ALBAÑILERIA</v>
      </c>
      <c r="D294" s="538" t="str">
        <f>+VLOOKUP(B:B,INSUMOS!A:C,3,FALSE)</f>
        <v>HC</v>
      </c>
      <c r="E294" s="541">
        <v>1.3</v>
      </c>
      <c r="F294" s="544"/>
      <c r="G294" s="277">
        <f>+VLOOKUP(B:B,INSUMOS!A:E,4,FALSE)</f>
        <v>1</v>
      </c>
      <c r="H294" s="217">
        <f>+(E294+F294)*G294</f>
        <v>1.3</v>
      </c>
      <c r="I294" s="218"/>
      <c r="J294" s="218"/>
      <c r="K294" s="206"/>
      <c r="L294" s="164"/>
      <c r="M294" s="214"/>
    </row>
    <row r="295" spans="1:13" s="219" customFormat="1" ht="18" x14ac:dyDescent="0.25">
      <c r="A295" s="207" t="s">
        <v>1378</v>
      </c>
      <c r="B295" s="246"/>
      <c r="C295" s="209" t="s">
        <v>2032</v>
      </c>
      <c r="D295" s="210" t="s">
        <v>330</v>
      </c>
      <c r="E295" s="241"/>
      <c r="F295" s="242"/>
      <c r="G295" s="210"/>
      <c r="H295" s="212">
        <f>+SUBTOTAL(9,H296:H302)</f>
        <v>2.0204249999999999</v>
      </c>
      <c r="I295" s="213"/>
      <c r="J295" s="213"/>
      <c r="K295" s="206"/>
      <c r="L295" s="164"/>
      <c r="M295" s="214"/>
    </row>
    <row r="296" spans="1:13" s="219" customFormat="1" ht="18" outlineLevel="1" x14ac:dyDescent="0.25">
      <c r="A296" s="215"/>
      <c r="B296" s="535" t="s">
        <v>129</v>
      </c>
      <c r="C296" s="216" t="str">
        <f>+VLOOKUP(B:B,INSUMOS!A:C,2,FALSE)</f>
        <v>HERRAMIENTA MENOR</v>
      </c>
      <c r="D296" s="538" t="str">
        <f>+VLOOKUP(B:B,INSUMOS!A:C,3,FALSE)</f>
        <v>GLB</v>
      </c>
      <c r="E296" s="541">
        <v>1</v>
      </c>
      <c r="F296" s="544">
        <v>0</v>
      </c>
      <c r="G296" s="277">
        <f>+VLOOKUP(B:B,INSUMOS!A:E,4,FALSE)</f>
        <v>1</v>
      </c>
      <c r="H296" s="217">
        <f t="shared" ref="H296:H302" si="5">+(E296+F296)*G296</f>
        <v>1</v>
      </c>
      <c r="I296" s="218"/>
      <c r="J296" s="218"/>
      <c r="K296" s="206"/>
      <c r="L296" s="164"/>
      <c r="M296" s="214"/>
    </row>
    <row r="297" spans="1:13" s="219" customFormat="1" ht="18" outlineLevel="1" x14ac:dyDescent="0.25">
      <c r="A297" s="229"/>
      <c r="B297" s="535" t="s">
        <v>1501</v>
      </c>
      <c r="C297" s="216" t="str">
        <f>+VLOOKUP(B:B,INSUMOS!A:C,2,FALSE)</f>
        <v>CONCRETO MEZCLA EN OBRA 1:2:3  AGREGADOS DE RIO (APRX. 3000 PSI)</v>
      </c>
      <c r="D297" s="538" t="str">
        <f>+VLOOKUP(B:B,INSUMOS!A:C,3,FALSE)</f>
        <v>M3</v>
      </c>
      <c r="E297" s="541">
        <f>1*0.25*0.25</f>
        <v>6.25E-2</v>
      </c>
      <c r="F297" s="544">
        <f>+E297*0.05</f>
        <v>3.1250000000000002E-3</v>
      </c>
      <c r="G297" s="277">
        <f>+VLOOKUP(B:B,INSUMOS!A:E,4,FALSE)</f>
        <v>1</v>
      </c>
      <c r="H297" s="217">
        <f t="shared" si="5"/>
        <v>6.5625000000000003E-2</v>
      </c>
      <c r="I297" s="218"/>
      <c r="J297" s="218"/>
      <c r="K297" s="206"/>
      <c r="L297" s="164"/>
      <c r="M297" s="214"/>
    </row>
    <row r="298" spans="1:13" s="219" customFormat="1" ht="18" outlineLevel="1" x14ac:dyDescent="0.25">
      <c r="A298" s="229"/>
      <c r="B298" s="535" t="s">
        <v>229</v>
      </c>
      <c r="C298" s="216" t="str">
        <f>+VLOOKUP(B:B,INSUMOS!A:C,2,FALSE)</f>
        <v>DURMIENTE EN ORDINARIO 2.90 X 0.04 X 0.04</v>
      </c>
      <c r="D298" s="538" t="str">
        <f>+VLOOKUP(B:B,INSUMOS!A:C,3,FALSE)</f>
        <v>UN</v>
      </c>
      <c r="E298" s="541">
        <v>0.2</v>
      </c>
      <c r="F298" s="544">
        <v>0</v>
      </c>
      <c r="G298" s="277">
        <f>+VLOOKUP(B:B,INSUMOS!A:E,4,FALSE)</f>
        <v>1</v>
      </c>
      <c r="H298" s="217">
        <f t="shared" si="5"/>
        <v>0.2</v>
      </c>
      <c r="I298" s="218"/>
      <c r="J298" s="218"/>
      <c r="K298" s="206"/>
      <c r="L298" s="164"/>
      <c r="M298" s="214"/>
    </row>
    <row r="299" spans="1:13" s="219" customFormat="1" ht="18" outlineLevel="1" x14ac:dyDescent="0.25">
      <c r="A299" s="229"/>
      <c r="B299" s="535" t="s">
        <v>266</v>
      </c>
      <c r="C299" s="216" t="str">
        <f>+VLOOKUP(B:B,INSUMOS!A:C,2,FALSE)</f>
        <v>PUNTILLA CON CABEZA 2"</v>
      </c>
      <c r="D299" s="538" t="str">
        <f>+VLOOKUP(B:B,INSUMOS!A:C,3,FALSE)</f>
        <v>LB</v>
      </c>
      <c r="E299" s="541">
        <v>0.16</v>
      </c>
      <c r="F299" s="544">
        <f>+E299*0.03</f>
        <v>4.7999999999999996E-3</v>
      </c>
      <c r="G299" s="277">
        <f>+VLOOKUP(B:B,INSUMOS!A:E,4,FALSE)</f>
        <v>1</v>
      </c>
      <c r="H299" s="217">
        <f t="shared" si="5"/>
        <v>0.1648</v>
      </c>
      <c r="I299" s="218"/>
      <c r="J299" s="218"/>
      <c r="K299" s="206"/>
      <c r="L299" s="164"/>
      <c r="M299" s="214"/>
    </row>
    <row r="300" spans="1:13" s="219" customFormat="1" ht="18" outlineLevel="1" x14ac:dyDescent="0.25">
      <c r="A300" s="229"/>
      <c r="B300" s="535" t="s">
        <v>243</v>
      </c>
      <c r="C300" s="216" t="str">
        <f>+VLOOKUP(B:B,INSUMOS!A:C,2,FALSE)</f>
        <v>TABLA CHAPA EN ORDINARIO 2.90 X 0.18 X 0.02</v>
      </c>
      <c r="D300" s="538" t="str">
        <f>+VLOOKUP(B:B,INSUMOS!A:C,3,FALSE)</f>
        <v>UN</v>
      </c>
      <c r="E300" s="541">
        <v>0.2</v>
      </c>
      <c r="F300" s="544">
        <v>0</v>
      </c>
      <c r="G300" s="277">
        <f>+VLOOKUP(B:B,INSUMOS!A:E,4,FALSE)</f>
        <v>1</v>
      </c>
      <c r="H300" s="217">
        <f t="shared" si="5"/>
        <v>0.2</v>
      </c>
      <c r="I300" s="218"/>
      <c r="J300" s="218"/>
      <c r="K300" s="206"/>
      <c r="L300" s="164"/>
      <c r="M300" s="214"/>
    </row>
    <row r="301" spans="1:13" s="219" customFormat="1" ht="18" outlineLevel="1" x14ac:dyDescent="0.25">
      <c r="A301" s="220"/>
      <c r="B301" s="535" t="s">
        <v>141</v>
      </c>
      <c r="C301" s="216" t="str">
        <f>+VLOOKUP(B:B,INSUMOS!A:C,2,FALSE)</f>
        <v>VIBRADOR DE CONCRETO A GASOLINA Y/O ELECTRICO</v>
      </c>
      <c r="D301" s="538" t="str">
        <f>+VLOOKUP(B:B,INSUMOS!A:C,3,FALSE)</f>
        <v>DIA</v>
      </c>
      <c r="E301" s="541">
        <v>0.04</v>
      </c>
      <c r="F301" s="544">
        <v>0</v>
      </c>
      <c r="G301" s="277">
        <f>+VLOOKUP(B:B,INSUMOS!A:E,4,FALSE)</f>
        <v>1</v>
      </c>
      <c r="H301" s="217">
        <f t="shared" si="5"/>
        <v>0.04</v>
      </c>
      <c r="I301" s="218"/>
      <c r="J301" s="218"/>
      <c r="K301" s="206"/>
      <c r="L301" s="164"/>
      <c r="M301" s="214"/>
    </row>
    <row r="302" spans="1:13" s="219" customFormat="1" ht="18" outlineLevel="1" x14ac:dyDescent="0.25">
      <c r="A302" s="220"/>
      <c r="B302" s="535" t="s">
        <v>625</v>
      </c>
      <c r="C302" s="216" t="str">
        <f>+VLOOKUP(B:B,INSUMOS!A:C,2,FALSE)</f>
        <v>CUADRILLA AA  (OFICIAL + 2 AYUDANTE)- ALBAÑILERIA</v>
      </c>
      <c r="D302" s="538" t="str">
        <f>+VLOOKUP(B:B,INSUMOS!A:C,3,FALSE)</f>
        <v>HC</v>
      </c>
      <c r="E302" s="541">
        <v>0.35</v>
      </c>
      <c r="F302" s="544">
        <v>0</v>
      </c>
      <c r="G302" s="277">
        <f>+VLOOKUP(B:B,INSUMOS!A:E,4,FALSE)</f>
        <v>1</v>
      </c>
      <c r="H302" s="217">
        <f t="shared" si="5"/>
        <v>0.35</v>
      </c>
      <c r="I302" s="218"/>
      <c r="J302" s="218"/>
      <c r="K302" s="206"/>
      <c r="L302" s="164"/>
      <c r="M302" s="214"/>
    </row>
    <row r="303" spans="1:13" s="219" customFormat="1" ht="18" x14ac:dyDescent="0.25">
      <c r="A303" s="207" t="s">
        <v>1379</v>
      </c>
      <c r="B303" s="246"/>
      <c r="C303" s="209" t="s">
        <v>1242</v>
      </c>
      <c r="D303" s="210" t="s">
        <v>21</v>
      </c>
      <c r="E303" s="241"/>
      <c r="F303" s="242"/>
      <c r="G303" s="210"/>
      <c r="H303" s="212">
        <f>+SUBTOTAL(9,H304:H309)</f>
        <v>646.60630000000003</v>
      </c>
      <c r="I303" s="213"/>
      <c r="J303" s="213"/>
      <c r="K303" s="206"/>
      <c r="L303" s="164"/>
      <c r="M303" s="214"/>
    </row>
    <row r="304" spans="1:13" s="219" customFormat="1" ht="18" outlineLevel="1" x14ac:dyDescent="0.25">
      <c r="A304" s="215"/>
      <c r="B304" s="535" t="s">
        <v>129</v>
      </c>
      <c r="C304" s="216" t="str">
        <f>+VLOOKUP(B:B,INSUMOS!A:C,2,FALSE)</f>
        <v>HERRAMIENTA MENOR</v>
      </c>
      <c r="D304" s="538" t="str">
        <f>+VLOOKUP(B:B,INSUMOS!A:C,3,FALSE)</f>
        <v>GLB</v>
      </c>
      <c r="E304" s="541">
        <v>1.83</v>
      </c>
      <c r="F304" s="544">
        <v>0</v>
      </c>
      <c r="G304" s="277">
        <f>+VLOOKUP(B:B,INSUMOS!A:E,4,FALSE)</f>
        <v>1</v>
      </c>
      <c r="H304" s="217">
        <f>+(E304+F304)*G304</f>
        <v>1.83</v>
      </c>
      <c r="I304" s="218"/>
      <c r="J304" s="218"/>
      <c r="K304" s="206"/>
      <c r="L304" s="164"/>
      <c r="M304" s="214"/>
    </row>
    <row r="305" spans="1:13" s="219" customFormat="1" ht="18" outlineLevel="1" x14ac:dyDescent="0.25">
      <c r="A305" s="229"/>
      <c r="B305" s="535" t="s">
        <v>136</v>
      </c>
      <c r="C305" s="216" t="str">
        <f>+VLOOKUP(B:B,INSUMOS!A:C,2,FALSE)</f>
        <v>MEZCLADORA A GASOLINA (1.5 BULTOS)</v>
      </c>
      <c r="D305" s="538" t="str">
        <f>+VLOOKUP(B:B,INSUMOS!A:C,3,FALSE)</f>
        <v>DIA</v>
      </c>
      <c r="E305" s="541">
        <v>0.13</v>
      </c>
      <c r="F305" s="544">
        <v>0</v>
      </c>
      <c r="G305" s="277">
        <f>+VLOOKUP(B:B,INSUMOS!A:E,4,FALSE)</f>
        <v>1</v>
      </c>
      <c r="H305" s="217">
        <f t="shared" ref="H305" si="6">+(E305+F305)*G305</f>
        <v>0.13</v>
      </c>
      <c r="I305" s="218"/>
      <c r="J305" s="218"/>
      <c r="K305" s="206"/>
      <c r="L305" s="164"/>
      <c r="M305" s="214"/>
    </row>
    <row r="306" spans="1:13" s="219" customFormat="1" ht="18" outlineLevel="1" x14ac:dyDescent="0.25">
      <c r="A306" s="229"/>
      <c r="B306" s="535" t="s">
        <v>268</v>
      </c>
      <c r="C306" s="216" t="str">
        <f>+VLOOKUP(B:B,INSUMOS!A:C,2,FALSE)</f>
        <v>AGUA</v>
      </c>
      <c r="D306" s="538" t="str">
        <f>+VLOOKUP(B:B,INSUMOS!A:C,3,FALSE)</f>
        <v>M3</v>
      </c>
      <c r="E306" s="541">
        <v>0.24</v>
      </c>
      <c r="F306" s="544">
        <f>+E306*0.03</f>
        <v>7.1999999999999998E-3</v>
      </c>
      <c r="G306" s="277">
        <f>+VLOOKUP(B:B,INSUMOS!A:E,4,FALSE)</f>
        <v>1</v>
      </c>
      <c r="H306" s="217">
        <f>+(E306+F306)*G306</f>
        <v>0.2472</v>
      </c>
      <c r="I306" s="218"/>
      <c r="J306" s="218"/>
      <c r="K306" s="206"/>
      <c r="L306" s="164"/>
      <c r="M306" s="214"/>
    </row>
    <row r="307" spans="1:13" s="219" customFormat="1" ht="18" outlineLevel="1" x14ac:dyDescent="0.25">
      <c r="A307" s="229"/>
      <c r="B307" s="535" t="s">
        <v>78</v>
      </c>
      <c r="C307" s="216" t="str">
        <f>+VLOOKUP(B:B,INSUMOS!A:C,2,FALSE)</f>
        <v>ARENA LAVADA DE PEÑA  (INCLUYE TRANSPORTE)</v>
      </c>
      <c r="D307" s="538" t="str">
        <f>+VLOOKUP(B:B,INSUMOS!A:C,3,FALSE)</f>
        <v>M3</v>
      </c>
      <c r="E307" s="541">
        <v>0.97</v>
      </c>
      <c r="F307" s="544">
        <f>+E307*0.03</f>
        <v>2.9099999999999997E-2</v>
      </c>
      <c r="G307" s="277">
        <f>+VLOOKUP(B:B,INSUMOS!A:E,4,FALSE)</f>
        <v>1</v>
      </c>
      <c r="H307" s="217">
        <f>+(E307+F307)*G307</f>
        <v>0.99909999999999999</v>
      </c>
      <c r="I307" s="218"/>
      <c r="J307" s="218"/>
      <c r="K307" s="206"/>
      <c r="L307" s="164"/>
      <c r="M307" s="214"/>
    </row>
    <row r="308" spans="1:13" s="219" customFormat="1" ht="18" outlineLevel="1" x14ac:dyDescent="0.25">
      <c r="A308" s="229"/>
      <c r="B308" s="535" t="s">
        <v>99</v>
      </c>
      <c r="C308" s="216" t="str">
        <f>+VLOOKUP(B:B,INSUMOS!A:C,2,FALSE)</f>
        <v>CEMENTO GRIS</v>
      </c>
      <c r="D308" s="538" t="str">
        <f>+VLOOKUP(B:B,INSUMOS!A:C,3,FALSE)</f>
        <v>KG</v>
      </c>
      <c r="E308" s="541">
        <v>612</v>
      </c>
      <c r="F308" s="544">
        <f>+E308*0.05</f>
        <v>30.6</v>
      </c>
      <c r="G308" s="277">
        <f>+VLOOKUP(B:B,INSUMOS!A:E,4,FALSE)</f>
        <v>1</v>
      </c>
      <c r="H308" s="217">
        <f>+(E308+F308)*G308</f>
        <v>642.6</v>
      </c>
      <c r="I308" s="218"/>
      <c r="J308" s="218"/>
      <c r="K308" s="206"/>
      <c r="L308" s="164"/>
      <c r="M308" s="214"/>
    </row>
    <row r="309" spans="1:13" s="219" customFormat="1" ht="18" outlineLevel="1" x14ac:dyDescent="0.25">
      <c r="A309" s="247"/>
      <c r="B309" s="535" t="s">
        <v>625</v>
      </c>
      <c r="C309" s="216" t="str">
        <f>+VLOOKUP(B:B,INSUMOS!A:C,2,FALSE)</f>
        <v>CUADRILLA AA  (OFICIAL + 2 AYUDANTE)- ALBAÑILERIA</v>
      </c>
      <c r="D309" s="538" t="str">
        <f>+VLOOKUP(B:B,INSUMOS!A:C,3,FALSE)</f>
        <v>HC</v>
      </c>
      <c r="E309" s="541">
        <v>0.8</v>
      </c>
      <c r="F309" s="544">
        <v>0</v>
      </c>
      <c r="G309" s="277">
        <f>+VLOOKUP(B:B,INSUMOS!A:E,4,FALSE)</f>
        <v>1</v>
      </c>
      <c r="H309" s="217">
        <f>+(E309+F309)*G309</f>
        <v>0.8</v>
      </c>
      <c r="I309" s="218"/>
      <c r="J309" s="218"/>
      <c r="K309" s="206"/>
      <c r="L309" s="164"/>
      <c r="M309" s="214"/>
    </row>
    <row r="310" spans="1:13" s="219" customFormat="1" ht="18" x14ac:dyDescent="0.25">
      <c r="A310" s="207" t="s">
        <v>1380</v>
      </c>
      <c r="B310" s="246"/>
      <c r="C310" s="209" t="s">
        <v>1134</v>
      </c>
      <c r="D310" s="210" t="s">
        <v>21</v>
      </c>
      <c r="E310" s="241"/>
      <c r="F310" s="242"/>
      <c r="G310" s="210"/>
      <c r="H310" s="212">
        <f>+SUBTOTAL(9,H311:H316)</f>
        <v>479.51839999999999</v>
      </c>
      <c r="I310" s="213"/>
      <c r="J310" s="213"/>
      <c r="K310" s="206"/>
      <c r="L310" s="164"/>
      <c r="M310" s="214"/>
    </row>
    <row r="311" spans="1:13" s="219" customFormat="1" ht="18" outlineLevel="1" x14ac:dyDescent="0.25">
      <c r="A311" s="243"/>
      <c r="B311" s="535" t="s">
        <v>129</v>
      </c>
      <c r="C311" s="216" t="str">
        <f>+VLOOKUP(B:B,INSUMOS!A:C,2,FALSE)</f>
        <v>HERRAMIENTA MENOR</v>
      </c>
      <c r="D311" s="538" t="str">
        <f>+VLOOKUP(B:B,INSUMOS!A:C,3,FALSE)</f>
        <v>GLB</v>
      </c>
      <c r="E311" s="541">
        <v>1.62</v>
      </c>
      <c r="F311" s="544">
        <v>0</v>
      </c>
      <c r="G311" s="277">
        <f>+VLOOKUP(B:B,INSUMOS!A:E,4,FALSE)</f>
        <v>1</v>
      </c>
      <c r="H311" s="217">
        <f t="shared" ref="H311:H316" si="7">+(E311+F311)*G311</f>
        <v>1.62</v>
      </c>
      <c r="I311" s="218"/>
      <c r="J311" s="218"/>
      <c r="K311" s="206"/>
      <c r="L311" s="164"/>
      <c r="M311" s="214"/>
    </row>
    <row r="312" spans="1:13" s="219" customFormat="1" ht="18" outlineLevel="1" x14ac:dyDescent="0.25">
      <c r="A312" s="244"/>
      <c r="B312" s="535" t="s">
        <v>136</v>
      </c>
      <c r="C312" s="216" t="str">
        <f>+VLOOKUP(B:B,INSUMOS!A:C,2,FALSE)</f>
        <v>MEZCLADORA A GASOLINA (1.5 BULTOS)</v>
      </c>
      <c r="D312" s="538" t="str">
        <f>+VLOOKUP(B:B,INSUMOS!A:C,3,FALSE)</f>
        <v>DIA</v>
      </c>
      <c r="E312" s="541">
        <v>0.13</v>
      </c>
      <c r="F312" s="544">
        <v>0</v>
      </c>
      <c r="G312" s="277">
        <f>+VLOOKUP(B:B,INSUMOS!A:E,4,FALSE)</f>
        <v>1</v>
      </c>
      <c r="H312" s="217">
        <f t="shared" si="7"/>
        <v>0.13</v>
      </c>
      <c r="I312" s="218"/>
      <c r="J312" s="218"/>
      <c r="K312" s="206"/>
      <c r="L312" s="164"/>
      <c r="M312" s="214"/>
    </row>
    <row r="313" spans="1:13" ht="18" outlineLevel="1" x14ac:dyDescent="0.25">
      <c r="A313" s="244"/>
      <c r="B313" s="535" t="s">
        <v>268</v>
      </c>
      <c r="C313" s="216" t="str">
        <f>+VLOOKUP(B:B,INSUMOS!A:C,2,FALSE)</f>
        <v>AGUA</v>
      </c>
      <c r="D313" s="538" t="str">
        <f>+VLOOKUP(B:B,INSUMOS!A:C,3,FALSE)</f>
        <v>M3</v>
      </c>
      <c r="E313" s="541">
        <v>0.21</v>
      </c>
      <c r="F313" s="544">
        <f>+E313*0.03</f>
        <v>6.2999999999999992E-3</v>
      </c>
      <c r="G313" s="277">
        <f>+VLOOKUP(B:B,INSUMOS!A:E,4,FALSE)</f>
        <v>1</v>
      </c>
      <c r="H313" s="217">
        <f t="shared" si="7"/>
        <v>0.21629999999999999</v>
      </c>
      <c r="I313" s="218"/>
      <c r="J313" s="218"/>
      <c r="M313" s="214"/>
    </row>
    <row r="314" spans="1:13" s="219" customFormat="1" ht="18" outlineLevel="1" x14ac:dyDescent="0.25">
      <c r="A314" s="244"/>
      <c r="B314" s="535" t="s">
        <v>78</v>
      </c>
      <c r="C314" s="216" t="str">
        <f>+VLOOKUP(B:B,INSUMOS!A:C,2,FALSE)</f>
        <v>ARENA LAVADA DE PEÑA  (INCLUYE TRANSPORTE)</v>
      </c>
      <c r="D314" s="538" t="str">
        <f>+VLOOKUP(B:B,INSUMOS!A:C,3,FALSE)</f>
        <v>M3</v>
      </c>
      <c r="E314" s="541">
        <v>1.07</v>
      </c>
      <c r="F314" s="544">
        <f>+E314*0.03</f>
        <v>3.2100000000000004E-2</v>
      </c>
      <c r="G314" s="277">
        <f>+VLOOKUP(B:B,INSUMOS!A:E,4,FALSE)</f>
        <v>1</v>
      </c>
      <c r="H314" s="217">
        <f t="shared" si="7"/>
        <v>1.1021000000000001</v>
      </c>
      <c r="I314" s="218"/>
      <c r="J314" s="218"/>
      <c r="K314" s="206"/>
      <c r="L314" s="164"/>
      <c r="M314" s="214"/>
    </row>
    <row r="315" spans="1:13" s="219" customFormat="1" ht="18" outlineLevel="1" x14ac:dyDescent="0.25">
      <c r="A315" s="244"/>
      <c r="B315" s="535" t="s">
        <v>99</v>
      </c>
      <c r="C315" s="216" t="str">
        <f>+VLOOKUP(B:B,INSUMOS!A:C,2,FALSE)</f>
        <v>CEMENTO GRIS</v>
      </c>
      <c r="D315" s="538" t="str">
        <f>+VLOOKUP(B:B,INSUMOS!A:C,3,FALSE)</f>
        <v>KG</v>
      </c>
      <c r="E315" s="541">
        <v>453</v>
      </c>
      <c r="F315" s="544">
        <f>+E315*0.05</f>
        <v>22.650000000000002</v>
      </c>
      <c r="G315" s="277">
        <f>+VLOOKUP(B:B,INSUMOS!A:E,4,FALSE)</f>
        <v>1</v>
      </c>
      <c r="H315" s="217">
        <f t="shared" si="7"/>
        <v>475.65</v>
      </c>
      <c r="I315" s="218"/>
      <c r="J315" s="218"/>
      <c r="K315" s="206"/>
      <c r="L315" s="164"/>
      <c r="M315" s="214"/>
    </row>
    <row r="316" spans="1:13" s="219" customFormat="1" ht="18" outlineLevel="1" x14ac:dyDescent="0.25">
      <c r="A316" s="248"/>
      <c r="B316" s="535" t="s">
        <v>625</v>
      </c>
      <c r="C316" s="216" t="str">
        <f>+VLOOKUP(B:B,INSUMOS!A:C,2,FALSE)</f>
        <v>CUADRILLA AA  (OFICIAL + 2 AYUDANTE)- ALBAÑILERIA</v>
      </c>
      <c r="D316" s="538" t="str">
        <f>+VLOOKUP(B:B,INSUMOS!A:C,3,FALSE)</f>
        <v>HC</v>
      </c>
      <c r="E316" s="541">
        <v>0.8</v>
      </c>
      <c r="F316" s="544">
        <v>0</v>
      </c>
      <c r="G316" s="277">
        <f>+VLOOKUP(B:B,INSUMOS!A:E,4,FALSE)</f>
        <v>1</v>
      </c>
      <c r="H316" s="217">
        <f t="shared" si="7"/>
        <v>0.8</v>
      </c>
      <c r="I316" s="218"/>
      <c r="J316" s="218"/>
      <c r="K316" s="206"/>
      <c r="L316" s="164"/>
      <c r="M316" s="214"/>
    </row>
    <row r="317" spans="1:13" s="219" customFormat="1" ht="18" x14ac:dyDescent="0.25">
      <c r="A317" s="207" t="s">
        <v>1381</v>
      </c>
      <c r="B317" s="246"/>
      <c r="C317" s="209" t="s">
        <v>1131</v>
      </c>
      <c r="D317" s="210" t="s">
        <v>21</v>
      </c>
      <c r="E317" s="241"/>
      <c r="F317" s="242"/>
      <c r="G317" s="210"/>
      <c r="H317" s="212">
        <f>+SUBTOTAL(9,H318:H323)</f>
        <v>382.57080000000002</v>
      </c>
      <c r="I317" s="213"/>
      <c r="J317" s="213"/>
      <c r="K317" s="206"/>
      <c r="L317" s="164"/>
      <c r="M317" s="214"/>
    </row>
    <row r="318" spans="1:13" s="219" customFormat="1" ht="18" outlineLevel="1" x14ac:dyDescent="0.25">
      <c r="A318" s="243"/>
      <c r="B318" s="535" t="s">
        <v>129</v>
      </c>
      <c r="C318" s="216" t="str">
        <f>+VLOOKUP(B:B,INSUMOS!A:C,2,FALSE)</f>
        <v>HERRAMIENTA MENOR</v>
      </c>
      <c r="D318" s="538" t="str">
        <f>+VLOOKUP(B:B,INSUMOS!A:C,3,FALSE)</f>
        <v>GLB</v>
      </c>
      <c r="E318" s="541">
        <v>1.19</v>
      </c>
      <c r="F318" s="544">
        <v>0</v>
      </c>
      <c r="G318" s="277">
        <f>+VLOOKUP(B:B,INSUMOS!A:E,4,FALSE)</f>
        <v>1</v>
      </c>
      <c r="H318" s="217">
        <f t="shared" ref="H318:H323" si="8">+(E318+F318)*G318</f>
        <v>1.19</v>
      </c>
      <c r="I318" s="218"/>
      <c r="J318" s="218"/>
      <c r="K318" s="206"/>
      <c r="L318" s="164"/>
      <c r="M318" s="214"/>
    </row>
    <row r="319" spans="1:13" ht="18" outlineLevel="1" x14ac:dyDescent="0.25">
      <c r="A319" s="244"/>
      <c r="B319" s="535" t="s">
        <v>136</v>
      </c>
      <c r="C319" s="216" t="str">
        <f>+VLOOKUP(B:B,INSUMOS!A:C,2,FALSE)</f>
        <v>MEZCLADORA A GASOLINA (1.5 BULTOS)</v>
      </c>
      <c r="D319" s="538" t="str">
        <f>+VLOOKUP(B:B,INSUMOS!A:C,3,FALSE)</f>
        <v>DIA</v>
      </c>
      <c r="E319" s="541">
        <v>0.13</v>
      </c>
      <c r="F319" s="544">
        <v>0</v>
      </c>
      <c r="G319" s="277">
        <f>+VLOOKUP(B:B,INSUMOS!A:E,4,FALSE)</f>
        <v>1</v>
      </c>
      <c r="H319" s="217">
        <f t="shared" si="8"/>
        <v>0.13</v>
      </c>
      <c r="I319" s="218"/>
      <c r="J319" s="218"/>
      <c r="M319" s="214"/>
    </row>
    <row r="320" spans="1:13" s="219" customFormat="1" ht="18" outlineLevel="1" x14ac:dyDescent="0.25">
      <c r="A320" s="244"/>
      <c r="B320" s="535" t="s">
        <v>268</v>
      </c>
      <c r="C320" s="216" t="str">
        <f>+VLOOKUP(B:B,INSUMOS!A:C,2,FALSE)</f>
        <v>AGUA</v>
      </c>
      <c r="D320" s="538" t="str">
        <f>+VLOOKUP(B:B,INSUMOS!A:C,3,FALSE)</f>
        <v>M3</v>
      </c>
      <c r="E320" s="541">
        <f>200/1000</f>
        <v>0.2</v>
      </c>
      <c r="F320" s="544">
        <f>+E320*0.03</f>
        <v>6.0000000000000001E-3</v>
      </c>
      <c r="G320" s="277">
        <f>+VLOOKUP(B:B,INSUMOS!A:E,4,FALSE)</f>
        <v>1</v>
      </c>
      <c r="H320" s="217">
        <f t="shared" si="8"/>
        <v>0.20600000000000002</v>
      </c>
      <c r="I320" s="218"/>
      <c r="J320" s="218"/>
      <c r="K320" s="206"/>
      <c r="L320" s="164"/>
      <c r="M320" s="214"/>
    </row>
    <row r="321" spans="1:13" s="219" customFormat="1" ht="18" outlineLevel="1" x14ac:dyDescent="0.25">
      <c r="A321" s="244"/>
      <c r="B321" s="535" t="s">
        <v>78</v>
      </c>
      <c r="C321" s="216" t="str">
        <f>+VLOOKUP(B:B,INSUMOS!A:C,2,FALSE)</f>
        <v>ARENA LAVADA DE PEÑA  (INCLUYE TRANSPORTE)</v>
      </c>
      <c r="D321" s="538" t="str">
        <f>+VLOOKUP(B:B,INSUMOS!A:C,3,FALSE)</f>
        <v>M3</v>
      </c>
      <c r="E321" s="541">
        <v>1.1599999999999999</v>
      </c>
      <c r="F321" s="544">
        <f>+E321*0.03</f>
        <v>3.4799999999999998E-2</v>
      </c>
      <c r="G321" s="277">
        <f>+VLOOKUP(B:B,INSUMOS!A:E,4,FALSE)</f>
        <v>1</v>
      </c>
      <c r="H321" s="217">
        <f t="shared" si="8"/>
        <v>1.1947999999999999</v>
      </c>
      <c r="I321" s="218"/>
      <c r="J321" s="218"/>
      <c r="K321" s="206"/>
      <c r="L321" s="164"/>
      <c r="M321" s="214"/>
    </row>
    <row r="322" spans="1:13" s="219" customFormat="1" ht="18" outlineLevel="1" x14ac:dyDescent="0.25">
      <c r="A322" s="244"/>
      <c r="B322" s="535" t="s">
        <v>99</v>
      </c>
      <c r="C322" s="216" t="str">
        <f>+VLOOKUP(B:B,INSUMOS!A:C,2,FALSE)</f>
        <v>CEMENTO GRIS</v>
      </c>
      <c r="D322" s="538" t="str">
        <f>+VLOOKUP(B:B,INSUMOS!A:C,3,FALSE)</f>
        <v>KG</v>
      </c>
      <c r="E322" s="541">
        <v>361</v>
      </c>
      <c r="F322" s="544">
        <f>+E322*0.05</f>
        <v>18.05</v>
      </c>
      <c r="G322" s="277">
        <f>+VLOOKUP(B:B,INSUMOS!A:E,4,FALSE)</f>
        <v>1</v>
      </c>
      <c r="H322" s="217">
        <f t="shared" si="8"/>
        <v>379.05</v>
      </c>
      <c r="I322" s="218"/>
      <c r="J322" s="218"/>
      <c r="K322" s="206"/>
      <c r="L322" s="164"/>
      <c r="M322" s="214"/>
    </row>
    <row r="323" spans="1:13" s="219" customFormat="1" ht="18" outlineLevel="1" x14ac:dyDescent="0.25">
      <c r="A323" s="249"/>
      <c r="B323" s="535" t="s">
        <v>625</v>
      </c>
      <c r="C323" s="216" t="str">
        <f>+VLOOKUP(B:B,INSUMOS!A:C,2,FALSE)</f>
        <v>CUADRILLA AA  (OFICIAL + 2 AYUDANTE)- ALBAÑILERIA</v>
      </c>
      <c r="D323" s="538" t="str">
        <f>+VLOOKUP(B:B,INSUMOS!A:C,3,FALSE)</f>
        <v>HC</v>
      </c>
      <c r="E323" s="541">
        <v>0.8</v>
      </c>
      <c r="F323" s="544">
        <v>0</v>
      </c>
      <c r="G323" s="277">
        <f>+VLOOKUP(B:B,INSUMOS!A:E,4,FALSE)</f>
        <v>1</v>
      </c>
      <c r="H323" s="217">
        <f t="shared" si="8"/>
        <v>0.8</v>
      </c>
      <c r="I323" s="218"/>
      <c r="J323" s="218"/>
      <c r="K323" s="206"/>
      <c r="L323" s="164"/>
      <c r="M323" s="214"/>
    </row>
    <row r="324" spans="1:13" s="219" customFormat="1" ht="18" x14ac:dyDescent="0.25">
      <c r="A324" s="207" t="s">
        <v>1382</v>
      </c>
      <c r="B324" s="246"/>
      <c r="C324" s="209" t="s">
        <v>1244</v>
      </c>
      <c r="D324" s="210" t="s">
        <v>21</v>
      </c>
      <c r="E324" s="241"/>
      <c r="F324" s="242"/>
      <c r="G324" s="210"/>
      <c r="H324" s="212">
        <f>+SUBTOTAL(9,H325:H330)</f>
        <v>322.98169999999999</v>
      </c>
      <c r="I324" s="213"/>
      <c r="J324" s="213"/>
      <c r="K324" s="206"/>
      <c r="L324" s="164"/>
      <c r="M324" s="214"/>
    </row>
    <row r="325" spans="1:13" ht="18" outlineLevel="1" x14ac:dyDescent="0.25">
      <c r="A325" s="243"/>
      <c r="B325" s="535" t="s">
        <v>129</v>
      </c>
      <c r="C325" s="216" t="str">
        <f>+VLOOKUP(B:B,INSUMOS!A:C,2,FALSE)</f>
        <v>HERRAMIENTA MENOR</v>
      </c>
      <c r="D325" s="538" t="str">
        <f>+VLOOKUP(B:B,INSUMOS!A:C,3,FALSE)</f>
        <v>GLB</v>
      </c>
      <c r="E325" s="541">
        <v>1.42</v>
      </c>
      <c r="F325" s="544">
        <v>0</v>
      </c>
      <c r="G325" s="277">
        <f>+VLOOKUP(B:B,INSUMOS!A:E,4,FALSE)</f>
        <v>1</v>
      </c>
      <c r="H325" s="217">
        <f>+(E325+F325)*G325</f>
        <v>1.42</v>
      </c>
      <c r="I325" s="218"/>
      <c r="J325" s="218"/>
      <c r="M325" s="214"/>
    </row>
    <row r="326" spans="1:13" ht="18" outlineLevel="1" x14ac:dyDescent="0.25">
      <c r="A326" s="244"/>
      <c r="B326" s="535" t="s">
        <v>136</v>
      </c>
      <c r="C326" s="216" t="str">
        <f>+VLOOKUP(B:B,INSUMOS!A:C,2,FALSE)</f>
        <v>MEZCLADORA A GASOLINA (1.5 BULTOS)</v>
      </c>
      <c r="D326" s="538" t="str">
        <f>+VLOOKUP(B:B,INSUMOS!A:C,3,FALSE)</f>
        <v>DIA</v>
      </c>
      <c r="E326" s="541">
        <v>0.13</v>
      </c>
      <c r="F326" s="544">
        <v>0</v>
      </c>
      <c r="G326" s="277">
        <f>+VLOOKUP(B:B,INSUMOS!A:E,4,FALSE)</f>
        <v>1</v>
      </c>
      <c r="H326" s="217">
        <f t="shared" ref="H326" si="9">+(E326+F326)*G326</f>
        <v>0.13</v>
      </c>
      <c r="I326" s="218"/>
      <c r="J326" s="218"/>
      <c r="M326" s="214"/>
    </row>
    <row r="327" spans="1:13" s="219" customFormat="1" ht="18" outlineLevel="1" x14ac:dyDescent="0.25">
      <c r="A327" s="244"/>
      <c r="B327" s="535" t="s">
        <v>268</v>
      </c>
      <c r="C327" s="216" t="str">
        <f>+VLOOKUP(B:B,INSUMOS!A:C,2,FALSE)</f>
        <v>AGUA</v>
      </c>
      <c r="D327" s="538" t="str">
        <f>+VLOOKUP(B:B,INSUMOS!A:C,3,FALSE)</f>
        <v>M3</v>
      </c>
      <c r="E327" s="541">
        <v>0.19</v>
      </c>
      <c r="F327" s="544">
        <f>+E327*0.03</f>
        <v>5.7000000000000002E-3</v>
      </c>
      <c r="G327" s="277">
        <f>+VLOOKUP(B:B,INSUMOS!A:E,4,FALSE)</f>
        <v>1</v>
      </c>
      <c r="H327" s="217">
        <f>+(E327+F327)*G327</f>
        <v>0.19570000000000001</v>
      </c>
      <c r="I327" s="218"/>
      <c r="J327" s="218"/>
      <c r="K327" s="206"/>
      <c r="L327" s="164"/>
      <c r="M327" s="214"/>
    </row>
    <row r="328" spans="1:13" s="219" customFormat="1" ht="18" outlineLevel="1" x14ac:dyDescent="0.25">
      <c r="A328" s="244"/>
      <c r="B328" s="535" t="s">
        <v>78</v>
      </c>
      <c r="C328" s="216" t="str">
        <f>+VLOOKUP(B:B,INSUMOS!A:C,2,FALSE)</f>
        <v>ARENA LAVADA DE PEÑA  (INCLUYE TRANSPORTE)</v>
      </c>
      <c r="D328" s="538" t="str">
        <f>+VLOOKUP(B:B,INSUMOS!A:C,3,FALSE)</f>
        <v>M3</v>
      </c>
      <c r="E328" s="541">
        <v>1.2</v>
      </c>
      <c r="F328" s="544">
        <f>+E328*0.03</f>
        <v>3.5999999999999997E-2</v>
      </c>
      <c r="G328" s="277">
        <f>+VLOOKUP(B:B,INSUMOS!A:E,4,FALSE)</f>
        <v>1</v>
      </c>
      <c r="H328" s="217">
        <f>+(E328+F328)*G328</f>
        <v>1.236</v>
      </c>
      <c r="I328" s="218"/>
      <c r="J328" s="218"/>
      <c r="K328" s="206"/>
      <c r="L328" s="164"/>
      <c r="M328" s="214"/>
    </row>
    <row r="329" spans="1:13" s="219" customFormat="1" ht="18" outlineLevel="1" x14ac:dyDescent="0.25">
      <c r="A329" s="244"/>
      <c r="B329" s="535" t="s">
        <v>99</v>
      </c>
      <c r="C329" s="216" t="str">
        <f>+VLOOKUP(B:B,INSUMOS!A:C,2,FALSE)</f>
        <v>CEMENTO GRIS</v>
      </c>
      <c r="D329" s="538" t="str">
        <f>+VLOOKUP(B:B,INSUMOS!A:C,3,FALSE)</f>
        <v>KG</v>
      </c>
      <c r="E329" s="541">
        <v>304</v>
      </c>
      <c r="F329" s="544">
        <f>+E329*0.05</f>
        <v>15.200000000000001</v>
      </c>
      <c r="G329" s="277">
        <f>+VLOOKUP(B:B,INSUMOS!A:E,4,FALSE)</f>
        <v>1</v>
      </c>
      <c r="H329" s="217">
        <f>+(E329+F329)*G329</f>
        <v>319.2</v>
      </c>
      <c r="I329" s="218"/>
      <c r="J329" s="218"/>
      <c r="K329" s="206"/>
      <c r="L329" s="164"/>
      <c r="M329" s="214"/>
    </row>
    <row r="330" spans="1:13" s="219" customFormat="1" ht="18" outlineLevel="1" x14ac:dyDescent="0.25">
      <c r="A330" s="249"/>
      <c r="B330" s="535" t="s">
        <v>625</v>
      </c>
      <c r="C330" s="216" t="str">
        <f>+VLOOKUP(B:B,INSUMOS!A:C,2,FALSE)</f>
        <v>CUADRILLA AA  (OFICIAL + 2 AYUDANTE)- ALBAÑILERIA</v>
      </c>
      <c r="D330" s="538" t="str">
        <f>+VLOOKUP(B:B,INSUMOS!A:C,3,FALSE)</f>
        <v>HC</v>
      </c>
      <c r="E330" s="541">
        <v>0.8</v>
      </c>
      <c r="F330" s="544">
        <v>0</v>
      </c>
      <c r="G330" s="277">
        <f>+VLOOKUP(B:B,INSUMOS!A:E,4,FALSE)</f>
        <v>1</v>
      </c>
      <c r="H330" s="217">
        <f>+(E330+F330)*G330</f>
        <v>0.8</v>
      </c>
      <c r="I330" s="218"/>
      <c r="J330" s="218"/>
      <c r="K330" s="206"/>
      <c r="L330" s="164"/>
      <c r="M330" s="214"/>
    </row>
    <row r="331" spans="1:13" s="219" customFormat="1" ht="18" x14ac:dyDescent="0.25">
      <c r="A331" s="207" t="s">
        <v>1383</v>
      </c>
      <c r="B331" s="246"/>
      <c r="C331" s="209" t="s">
        <v>1506</v>
      </c>
      <c r="D331" s="210" t="s">
        <v>21</v>
      </c>
      <c r="E331" s="241"/>
      <c r="F331" s="242"/>
      <c r="G331" s="210"/>
      <c r="H331" s="212">
        <f>+SUBTOTAL(9,H332:H337)</f>
        <v>278.81170000000003</v>
      </c>
      <c r="I331" s="213"/>
      <c r="J331" s="213"/>
      <c r="K331" s="206"/>
      <c r="L331" s="164"/>
      <c r="M331" s="214"/>
    </row>
    <row r="332" spans="1:13" ht="18" outlineLevel="1" x14ac:dyDescent="0.25">
      <c r="A332" s="233"/>
      <c r="B332" s="535" t="s">
        <v>129</v>
      </c>
      <c r="C332" s="216" t="str">
        <f>+VLOOKUP(B:B,INSUMOS!A:C,2,FALSE)</f>
        <v>HERRAMIENTA MENOR</v>
      </c>
      <c r="D332" s="538" t="str">
        <f>+VLOOKUP(B:B,INSUMOS!A:C,3,FALSE)</f>
        <v>GLB</v>
      </c>
      <c r="E332" s="541">
        <v>1.35</v>
      </c>
      <c r="F332" s="544">
        <v>0</v>
      </c>
      <c r="G332" s="277">
        <f>+VLOOKUP(B:B,INSUMOS!A:E,4,FALSE)</f>
        <v>1</v>
      </c>
      <c r="H332" s="217">
        <f>+(E332+F332)*G332</f>
        <v>1.35</v>
      </c>
      <c r="I332" s="218"/>
      <c r="J332" s="218"/>
      <c r="M332" s="214"/>
    </row>
    <row r="333" spans="1:13" ht="18" outlineLevel="1" x14ac:dyDescent="0.25">
      <c r="A333" s="235"/>
      <c r="B333" s="535" t="s">
        <v>136</v>
      </c>
      <c r="C333" s="216" t="str">
        <f>+VLOOKUP(B:B,INSUMOS!A:C,2,FALSE)</f>
        <v>MEZCLADORA A GASOLINA (1.5 BULTOS)</v>
      </c>
      <c r="D333" s="538" t="str">
        <f>+VLOOKUP(B:B,INSUMOS!A:C,3,FALSE)</f>
        <v>DIA</v>
      </c>
      <c r="E333" s="541">
        <v>0.13</v>
      </c>
      <c r="F333" s="544">
        <v>0</v>
      </c>
      <c r="G333" s="277">
        <f>+VLOOKUP(B:B,INSUMOS!A:E,4,FALSE)</f>
        <v>1</v>
      </c>
      <c r="H333" s="217">
        <f t="shared" ref="H333" si="10">+(E333+F333)*G333</f>
        <v>0.13</v>
      </c>
      <c r="I333" s="218"/>
      <c r="J333" s="218"/>
      <c r="M333" s="214"/>
    </row>
    <row r="334" spans="1:13" s="219" customFormat="1" ht="18" outlineLevel="1" x14ac:dyDescent="0.25">
      <c r="A334" s="235"/>
      <c r="B334" s="535" t="s">
        <v>268</v>
      </c>
      <c r="C334" s="216" t="str">
        <f>+VLOOKUP(B:B,INSUMOS!A:C,2,FALSE)</f>
        <v>AGUA</v>
      </c>
      <c r="D334" s="538" t="str">
        <f>+VLOOKUP(B:B,INSUMOS!A:C,3,FALSE)</f>
        <v>M3</v>
      </c>
      <c r="E334" s="541">
        <v>0.17</v>
      </c>
      <c r="F334" s="544">
        <f>+E334*0.03</f>
        <v>5.1000000000000004E-3</v>
      </c>
      <c r="G334" s="277">
        <f>+VLOOKUP(B:B,INSUMOS!A:E,4,FALSE)</f>
        <v>1</v>
      </c>
      <c r="H334" s="217">
        <f>+(E334+F334)*G334</f>
        <v>0.17510000000000001</v>
      </c>
      <c r="I334" s="218"/>
      <c r="J334" s="218"/>
      <c r="K334" s="206"/>
      <c r="L334" s="164"/>
      <c r="M334" s="214"/>
    </row>
    <row r="335" spans="1:13" s="219" customFormat="1" ht="18" outlineLevel="1" x14ac:dyDescent="0.25">
      <c r="A335" s="235"/>
      <c r="B335" s="535" t="s">
        <v>78</v>
      </c>
      <c r="C335" s="216" t="str">
        <f>+VLOOKUP(B:B,INSUMOS!A:C,2,FALSE)</f>
        <v>ARENA LAVADA DE PEÑA  (INCLUYE TRANSPORTE)</v>
      </c>
      <c r="D335" s="538" t="str">
        <f>+VLOOKUP(B:B,INSUMOS!A:C,3,FALSE)</f>
        <v>M3</v>
      </c>
      <c r="E335" s="541">
        <v>1.22</v>
      </c>
      <c r="F335" s="544">
        <f>+E335*0.03</f>
        <v>3.6600000000000001E-2</v>
      </c>
      <c r="G335" s="277">
        <f>+VLOOKUP(B:B,INSUMOS!A:E,4,FALSE)</f>
        <v>1</v>
      </c>
      <c r="H335" s="217">
        <f>+(E335+F335)*G335</f>
        <v>1.2565999999999999</v>
      </c>
      <c r="I335" s="218"/>
      <c r="J335" s="218"/>
      <c r="K335" s="206"/>
      <c r="L335" s="164"/>
      <c r="M335" s="214"/>
    </row>
    <row r="336" spans="1:13" s="219" customFormat="1" ht="18" outlineLevel="1" x14ac:dyDescent="0.25">
      <c r="A336" s="235"/>
      <c r="B336" s="535" t="s">
        <v>99</v>
      </c>
      <c r="C336" s="216" t="str">
        <f>+VLOOKUP(B:B,INSUMOS!A:C,2,FALSE)</f>
        <v>CEMENTO GRIS</v>
      </c>
      <c r="D336" s="538" t="str">
        <f>+VLOOKUP(B:B,INSUMOS!A:C,3,FALSE)</f>
        <v>KG</v>
      </c>
      <c r="E336" s="541">
        <v>262</v>
      </c>
      <c r="F336" s="544">
        <f>+E336*0.05</f>
        <v>13.100000000000001</v>
      </c>
      <c r="G336" s="277">
        <f>+VLOOKUP(B:B,INSUMOS!A:E,4,FALSE)</f>
        <v>1</v>
      </c>
      <c r="H336" s="217">
        <f>+(E336+F336)*G336</f>
        <v>275.10000000000002</v>
      </c>
      <c r="I336" s="218"/>
      <c r="J336" s="218"/>
      <c r="K336" s="206"/>
      <c r="L336" s="164"/>
      <c r="M336" s="214"/>
    </row>
    <row r="337" spans="1:13" s="219" customFormat="1" ht="18" outlineLevel="1" x14ac:dyDescent="0.25">
      <c r="A337" s="250"/>
      <c r="B337" s="535" t="s">
        <v>625</v>
      </c>
      <c r="C337" s="216" t="str">
        <f>+VLOOKUP(B:B,INSUMOS!A:C,2,FALSE)</f>
        <v>CUADRILLA AA  (OFICIAL + 2 AYUDANTE)- ALBAÑILERIA</v>
      </c>
      <c r="D337" s="538" t="str">
        <f>+VLOOKUP(B:B,INSUMOS!A:C,3,FALSE)</f>
        <v>HC</v>
      </c>
      <c r="E337" s="541">
        <v>0.8</v>
      </c>
      <c r="F337" s="544">
        <v>0</v>
      </c>
      <c r="G337" s="277">
        <f>+VLOOKUP(B:B,INSUMOS!A:E,4,FALSE)</f>
        <v>1</v>
      </c>
      <c r="H337" s="217">
        <f>+(E337+F337)*G337</f>
        <v>0.8</v>
      </c>
      <c r="I337" s="218"/>
      <c r="J337" s="218"/>
      <c r="K337" s="206"/>
      <c r="L337" s="164"/>
      <c r="M337" s="214"/>
    </row>
    <row r="338" spans="1:13" s="219" customFormat="1" ht="104.25" customHeight="1" x14ac:dyDescent="0.25">
      <c r="A338" s="207" t="s">
        <v>1384</v>
      </c>
      <c r="B338" s="246"/>
      <c r="C338" s="209" t="s">
        <v>1038</v>
      </c>
      <c r="D338" s="210" t="s">
        <v>19</v>
      </c>
      <c r="E338" s="241"/>
      <c r="F338" s="242"/>
      <c r="G338" s="210"/>
      <c r="H338" s="212">
        <f>+SUBTOTAL(9,H339:H342)</f>
        <v>1.17605</v>
      </c>
      <c r="I338" s="213"/>
      <c r="J338" s="213"/>
      <c r="K338" s="206"/>
      <c r="L338" s="164"/>
      <c r="M338" s="214"/>
    </row>
    <row r="339" spans="1:13" s="219" customFormat="1" ht="18" outlineLevel="1" x14ac:dyDescent="0.25">
      <c r="A339" s="244"/>
      <c r="B339" s="535" t="s">
        <v>152</v>
      </c>
      <c r="C339" s="216" t="str">
        <f>+VLOOKUP(B:B,INSUMOS!A:C,2,FALSE)</f>
        <v>TALADRO BAJA REVOLUCIÓN (MAX. 400 R.P.M)</v>
      </c>
      <c r="D339" s="538" t="str">
        <f>+VLOOKUP(B:B,INSUMOS!A:C,3,FALSE)</f>
        <v>HR</v>
      </c>
      <c r="E339" s="541">
        <v>0.16</v>
      </c>
      <c r="F339" s="544">
        <v>0</v>
      </c>
      <c r="G339" s="277">
        <f>+VLOOKUP(B:B,INSUMOS!A:E,4,FALSE)</f>
        <v>1</v>
      </c>
      <c r="H339" s="217">
        <f>+(E339+F339)*G339</f>
        <v>0.16</v>
      </c>
      <c r="I339" s="218"/>
      <c r="J339" s="218"/>
      <c r="K339" s="206"/>
      <c r="L339" s="164"/>
      <c r="M339" s="214"/>
    </row>
    <row r="340" spans="1:13" ht="18" outlineLevel="1" x14ac:dyDescent="0.25">
      <c r="A340" s="245"/>
      <c r="B340" s="535" t="s">
        <v>268</v>
      </c>
      <c r="C340" s="216" t="str">
        <f>+VLOOKUP(B:B,INSUMOS!A:C,2,FALSE)</f>
        <v>AGUA</v>
      </c>
      <c r="D340" s="538" t="str">
        <f>+VLOOKUP(B:B,INSUMOS!A:C,3,FALSE)</f>
        <v>M3</v>
      </c>
      <c r="E340" s="541">
        <f>1/1000</f>
        <v>1E-3</v>
      </c>
      <c r="F340" s="544">
        <f>+E340*0.05</f>
        <v>5.0000000000000002E-5</v>
      </c>
      <c r="G340" s="277">
        <f>+VLOOKUP(B:B,INSUMOS!A:E,4,FALSE)</f>
        <v>1</v>
      </c>
      <c r="H340" s="217">
        <f>+(E340+F340)*G340</f>
        <v>1.0499999999999999E-3</v>
      </c>
      <c r="I340" s="218"/>
      <c r="J340" s="218"/>
      <c r="M340" s="214"/>
    </row>
    <row r="341" spans="1:13" s="219" customFormat="1" ht="18" outlineLevel="1" x14ac:dyDescent="0.25">
      <c r="A341" s="245"/>
      <c r="B341" s="535" t="s">
        <v>325</v>
      </c>
      <c r="C341" s="216" t="str">
        <f>+VLOOKUP(B:B,INSUMOS!A:C,2,FALSE)</f>
        <v>SIKADUR 32 PRIMER O IGUAL O SUPERIOR CALIDAD</v>
      </c>
      <c r="D341" s="538" t="str">
        <f>+VLOOKUP(B:B,INSUMOS!A:C,3,FALSE)</f>
        <v>KG</v>
      </c>
      <c r="E341" s="541">
        <v>0.5</v>
      </c>
      <c r="F341" s="544">
        <f>+E341*0.03</f>
        <v>1.4999999999999999E-2</v>
      </c>
      <c r="G341" s="277">
        <f>+VLOOKUP(B:B,INSUMOS!A:E,4,FALSE)</f>
        <v>1</v>
      </c>
      <c r="H341" s="217">
        <f>+(E341+F341)*G341</f>
        <v>0.51500000000000001</v>
      </c>
      <c r="I341" s="218"/>
      <c r="J341" s="218"/>
      <c r="K341" s="206"/>
      <c r="L341" s="164"/>
      <c r="M341" s="214"/>
    </row>
    <row r="342" spans="1:13" s="219" customFormat="1" ht="18" outlineLevel="1" x14ac:dyDescent="0.25">
      <c r="A342" s="248"/>
      <c r="B342" s="535" t="s">
        <v>28</v>
      </c>
      <c r="C342" s="216" t="str">
        <f>+VLOOKUP(B:B,INSUMOS!A:C,2,FALSE)</f>
        <v xml:space="preserve">OFICIAL ALBAÑILERIA CON PRESTACIONES </v>
      </c>
      <c r="D342" s="538" t="str">
        <f>+VLOOKUP(B:B,INSUMOS!A:C,3,FALSE)</f>
        <v>HH</v>
      </c>
      <c r="E342" s="541">
        <v>0.5</v>
      </c>
      <c r="F342" s="544">
        <v>0</v>
      </c>
      <c r="G342" s="277">
        <f>+VLOOKUP(B:B,INSUMOS!A:E,4,FALSE)</f>
        <v>1</v>
      </c>
      <c r="H342" s="217">
        <f>+(E342+F342)*G342</f>
        <v>0.5</v>
      </c>
      <c r="I342" s="218"/>
      <c r="J342" s="218"/>
      <c r="K342" s="206"/>
      <c r="L342" s="164"/>
      <c r="M342" s="214"/>
    </row>
    <row r="343" spans="1:13" s="219" customFormat="1" ht="38.25" x14ac:dyDescent="0.25">
      <c r="A343" s="207" t="s">
        <v>1385</v>
      </c>
      <c r="B343" s="246"/>
      <c r="C343" s="209" t="s">
        <v>1498</v>
      </c>
      <c r="D343" s="210" t="s">
        <v>1</v>
      </c>
      <c r="E343" s="241"/>
      <c r="F343" s="242"/>
      <c r="G343" s="210"/>
      <c r="H343" s="212">
        <f>+SUBTOTAL(9,H344:H349)</f>
        <v>2.7898000000000001</v>
      </c>
      <c r="I343" s="213"/>
      <c r="J343" s="213"/>
      <c r="K343" s="206"/>
      <c r="L343" s="164"/>
      <c r="M343" s="214"/>
    </row>
    <row r="344" spans="1:13" s="219" customFormat="1" ht="18" outlineLevel="1" x14ac:dyDescent="0.25">
      <c r="A344" s="243"/>
      <c r="B344" s="535" t="s">
        <v>129</v>
      </c>
      <c r="C344" s="216" t="str">
        <f>+VLOOKUP(B:B,INSUMOS!A:C,2,FALSE)</f>
        <v>HERRAMIENTA MENOR</v>
      </c>
      <c r="D344" s="538" t="str">
        <f>+VLOOKUP(B:B,INSUMOS!A:C,3,FALSE)</f>
        <v>GLB</v>
      </c>
      <c r="E344" s="541">
        <v>1</v>
      </c>
      <c r="F344" s="544">
        <v>0</v>
      </c>
      <c r="G344" s="277">
        <f>+VLOOKUP(B:B,INSUMOS!A:E,4,FALSE)</f>
        <v>1</v>
      </c>
      <c r="H344" s="217">
        <f t="shared" ref="H344:H349" si="11">+(E344+F344)*G344</f>
        <v>1</v>
      </c>
      <c r="I344" s="218"/>
      <c r="J344" s="218"/>
      <c r="K344" s="206"/>
      <c r="L344" s="164"/>
      <c r="M344" s="214"/>
    </row>
    <row r="345" spans="1:13" s="219" customFormat="1" ht="18" outlineLevel="1" x14ac:dyDescent="0.25">
      <c r="A345" s="244"/>
      <c r="B345" s="535" t="s">
        <v>152</v>
      </c>
      <c r="C345" s="216" t="str">
        <f>+VLOOKUP(B:B,INSUMOS!A:C,2,FALSE)</f>
        <v>TALADRO BAJA REVOLUCIÓN (MAX. 400 R.P.M)</v>
      </c>
      <c r="D345" s="538" t="str">
        <f>+VLOOKUP(B:B,INSUMOS!A:C,3,FALSE)</f>
        <v>HR</v>
      </c>
      <c r="E345" s="541">
        <v>0.16</v>
      </c>
      <c r="F345" s="544">
        <v>0</v>
      </c>
      <c r="G345" s="277">
        <f>+VLOOKUP(B:B,INSUMOS!A:E,4,FALSE)</f>
        <v>1</v>
      </c>
      <c r="H345" s="217">
        <f t="shared" si="11"/>
        <v>0.16</v>
      </c>
      <c r="I345" s="218"/>
      <c r="J345" s="218"/>
      <c r="K345" s="206"/>
      <c r="L345" s="164"/>
      <c r="M345" s="214"/>
    </row>
    <row r="346" spans="1:13" s="219" customFormat="1" ht="18" outlineLevel="1" x14ac:dyDescent="0.25">
      <c r="A346" s="244"/>
      <c r="B346" s="535" t="s">
        <v>268</v>
      </c>
      <c r="C346" s="216" t="str">
        <f>+VLOOKUP(B:B,INSUMOS!A:C,2,FALSE)</f>
        <v>AGUA</v>
      </c>
      <c r="D346" s="538" t="str">
        <f>+VLOOKUP(B:B,INSUMOS!A:C,3,FALSE)</f>
        <v>M3</v>
      </c>
      <c r="E346" s="541">
        <f>1/1000</f>
        <v>1E-3</v>
      </c>
      <c r="F346" s="544">
        <f>+E346*0.05</f>
        <v>5.0000000000000002E-5</v>
      </c>
      <c r="G346" s="277">
        <f>+VLOOKUP(B:B,INSUMOS!A:E,4,FALSE)</f>
        <v>1</v>
      </c>
      <c r="H346" s="217">
        <f t="shared" si="11"/>
        <v>1.0499999999999999E-3</v>
      </c>
      <c r="I346" s="218"/>
      <c r="J346" s="218"/>
      <c r="K346" s="206"/>
      <c r="L346" s="164"/>
      <c r="M346" s="214"/>
    </row>
    <row r="347" spans="1:13" ht="18" outlineLevel="1" x14ac:dyDescent="0.25">
      <c r="A347" s="244"/>
      <c r="B347" s="535" t="s">
        <v>792</v>
      </c>
      <c r="C347" s="216" t="str">
        <f>+VLOOKUP(B:B,INSUMOS!A:C,2,FALSE)</f>
        <v>VARILLA ANCLAJE DE 3/8 L=0,30M</v>
      </c>
      <c r="D347" s="538" t="str">
        <f>+VLOOKUP(B:B,INSUMOS!A:C,3,FALSE)</f>
        <v>UN</v>
      </c>
      <c r="E347" s="541">
        <v>1</v>
      </c>
      <c r="F347" s="544">
        <v>0</v>
      </c>
      <c r="G347" s="277">
        <f>+VLOOKUP(B:B,INSUMOS!A:E,4,FALSE)</f>
        <v>1</v>
      </c>
      <c r="H347" s="217">
        <f t="shared" si="11"/>
        <v>1</v>
      </c>
      <c r="I347" s="218"/>
      <c r="J347" s="218"/>
      <c r="M347" s="214"/>
    </row>
    <row r="348" spans="1:13" s="219" customFormat="1" ht="18" outlineLevel="1" x14ac:dyDescent="0.25">
      <c r="A348" s="245"/>
      <c r="B348" s="535" t="s">
        <v>326</v>
      </c>
      <c r="C348" s="216" t="str">
        <f>+VLOOKUP(B:B,INSUMOS!A:C,2,FALSE)</f>
        <v>SIKA ANCHORFIX-4 O IGUAL O SUPERIOR CALIDAD</v>
      </c>
      <c r="D348" s="538" t="str">
        <f>+VLOOKUP(B:B,INSUMOS!A:C,3,FALSE)</f>
        <v>GAL</v>
      </c>
      <c r="E348" s="541">
        <f>0.5/4</f>
        <v>0.125</v>
      </c>
      <c r="F348" s="544">
        <f>+E348*0.03</f>
        <v>3.7499999999999999E-3</v>
      </c>
      <c r="G348" s="277">
        <f>+VLOOKUP(B:B,INSUMOS!A:E,4,FALSE)</f>
        <v>1</v>
      </c>
      <c r="H348" s="217">
        <f t="shared" si="11"/>
        <v>0.12875</v>
      </c>
      <c r="I348" s="218"/>
      <c r="J348" s="218"/>
      <c r="K348" s="206"/>
      <c r="L348" s="164"/>
      <c r="M348" s="214"/>
    </row>
    <row r="349" spans="1:13" s="219" customFormat="1" ht="18" outlineLevel="1" x14ac:dyDescent="0.25">
      <c r="A349" s="248"/>
      <c r="B349" s="535" t="s">
        <v>625</v>
      </c>
      <c r="C349" s="216" t="str">
        <f>+VLOOKUP(B:B,INSUMOS!A:C,2,FALSE)</f>
        <v>CUADRILLA AA  (OFICIAL + 2 AYUDANTE)- ALBAÑILERIA</v>
      </c>
      <c r="D349" s="538" t="str">
        <f>+VLOOKUP(B:B,INSUMOS!A:C,3,FALSE)</f>
        <v>HC</v>
      </c>
      <c r="E349" s="541">
        <v>0.5</v>
      </c>
      <c r="F349" s="544">
        <v>0</v>
      </c>
      <c r="G349" s="277">
        <f>+VLOOKUP(B:B,INSUMOS!A:E,4,FALSE)</f>
        <v>1</v>
      </c>
      <c r="H349" s="217">
        <f t="shared" si="11"/>
        <v>0.5</v>
      </c>
      <c r="I349" s="218"/>
      <c r="J349" s="218"/>
      <c r="K349" s="206"/>
      <c r="L349" s="164"/>
      <c r="M349" s="214"/>
    </row>
    <row r="350" spans="1:13" s="219" customFormat="1" ht="38.25" x14ac:dyDescent="0.25">
      <c r="A350" s="207" t="s">
        <v>1386</v>
      </c>
      <c r="B350" s="246"/>
      <c r="C350" s="209" t="s">
        <v>1040</v>
      </c>
      <c r="D350" s="210" t="s">
        <v>1</v>
      </c>
      <c r="E350" s="241"/>
      <c r="F350" s="242"/>
      <c r="G350" s="210"/>
      <c r="H350" s="212">
        <f>+SUBTOTAL(9,H351:H356)</f>
        <v>2.7898000000000001</v>
      </c>
      <c r="I350" s="213"/>
      <c r="J350" s="213"/>
      <c r="K350" s="206"/>
      <c r="L350" s="164"/>
      <c r="M350" s="214"/>
    </row>
    <row r="351" spans="1:13" s="219" customFormat="1" ht="18" outlineLevel="1" x14ac:dyDescent="0.25">
      <c r="A351" s="243"/>
      <c r="B351" s="535" t="s">
        <v>129</v>
      </c>
      <c r="C351" s="216" t="str">
        <f>+VLOOKUP(B:B,INSUMOS!A:C,2,FALSE)</f>
        <v>HERRAMIENTA MENOR</v>
      </c>
      <c r="D351" s="538" t="str">
        <f>+VLOOKUP(B:B,INSUMOS!A:C,3,FALSE)</f>
        <v>GLB</v>
      </c>
      <c r="E351" s="541">
        <v>1</v>
      </c>
      <c r="F351" s="544">
        <v>0</v>
      </c>
      <c r="G351" s="277">
        <f>+VLOOKUP(B:B,INSUMOS!A:E,4,FALSE)</f>
        <v>1</v>
      </c>
      <c r="H351" s="217">
        <f t="shared" ref="H351:H356" si="12">+(E351+F351)*G351</f>
        <v>1</v>
      </c>
      <c r="I351" s="218"/>
      <c r="J351" s="218"/>
      <c r="K351" s="206"/>
      <c r="L351" s="164"/>
      <c r="M351" s="214"/>
    </row>
    <row r="352" spans="1:13" s="219" customFormat="1" ht="18" outlineLevel="1" x14ac:dyDescent="0.25">
      <c r="A352" s="245"/>
      <c r="B352" s="535" t="s">
        <v>152</v>
      </c>
      <c r="C352" s="216" t="str">
        <f>+VLOOKUP(B:B,INSUMOS!A:C,2,FALSE)</f>
        <v>TALADRO BAJA REVOLUCIÓN (MAX. 400 R.P.M)</v>
      </c>
      <c r="D352" s="538" t="str">
        <f>+VLOOKUP(B:B,INSUMOS!A:C,3,FALSE)</f>
        <v>HR</v>
      </c>
      <c r="E352" s="541">
        <v>0.16</v>
      </c>
      <c r="F352" s="544">
        <v>0</v>
      </c>
      <c r="G352" s="277">
        <f>+VLOOKUP(B:B,INSUMOS!A:E,4,FALSE)</f>
        <v>1</v>
      </c>
      <c r="H352" s="217">
        <f t="shared" si="12"/>
        <v>0.16</v>
      </c>
      <c r="I352" s="218"/>
      <c r="J352" s="218"/>
      <c r="K352" s="206"/>
      <c r="L352" s="164"/>
      <c r="M352" s="214"/>
    </row>
    <row r="353" spans="1:15" s="219" customFormat="1" ht="18" outlineLevel="1" x14ac:dyDescent="0.25">
      <c r="A353" s="245"/>
      <c r="B353" s="535" t="s">
        <v>268</v>
      </c>
      <c r="C353" s="216" t="str">
        <f>+VLOOKUP(B:B,INSUMOS!A:C,2,FALSE)</f>
        <v>AGUA</v>
      </c>
      <c r="D353" s="538" t="str">
        <f>+VLOOKUP(B:B,INSUMOS!A:C,3,FALSE)</f>
        <v>M3</v>
      </c>
      <c r="E353" s="541">
        <f>1/1000</f>
        <v>1E-3</v>
      </c>
      <c r="F353" s="544">
        <f>+E353*0.05</f>
        <v>5.0000000000000002E-5</v>
      </c>
      <c r="G353" s="277">
        <f>+VLOOKUP(B:B,INSUMOS!A:E,4,FALSE)</f>
        <v>1</v>
      </c>
      <c r="H353" s="217">
        <f t="shared" si="12"/>
        <v>1.0499999999999999E-3</v>
      </c>
      <c r="I353" s="218"/>
      <c r="J353" s="218"/>
      <c r="K353" s="206"/>
      <c r="L353" s="164"/>
      <c r="M353" s="214"/>
    </row>
    <row r="354" spans="1:15" s="219" customFormat="1" ht="18" outlineLevel="1" x14ac:dyDescent="0.25">
      <c r="A354" s="245"/>
      <c r="B354" s="535" t="s">
        <v>793</v>
      </c>
      <c r="C354" s="216" t="str">
        <f>+VLOOKUP(B:B,INSUMOS!A:C,2,FALSE)</f>
        <v>VARILLA ANCLAJE DE 1/2 L=0,15M</v>
      </c>
      <c r="D354" s="538" t="str">
        <f>+VLOOKUP(B:B,INSUMOS!A:C,3,FALSE)</f>
        <v>UN</v>
      </c>
      <c r="E354" s="541">
        <v>1</v>
      </c>
      <c r="F354" s="544">
        <v>0</v>
      </c>
      <c r="G354" s="277">
        <f>+VLOOKUP(B:B,INSUMOS!A:E,4,FALSE)</f>
        <v>1</v>
      </c>
      <c r="H354" s="217">
        <f t="shared" si="12"/>
        <v>1</v>
      </c>
      <c r="I354" s="218"/>
      <c r="J354" s="218"/>
      <c r="K354" s="206"/>
      <c r="L354" s="164"/>
      <c r="M354" s="214"/>
    </row>
    <row r="355" spans="1:15" s="219" customFormat="1" ht="18" outlineLevel="1" x14ac:dyDescent="0.25">
      <c r="A355" s="245"/>
      <c r="B355" s="535" t="s">
        <v>326</v>
      </c>
      <c r="C355" s="216" t="str">
        <f>+VLOOKUP(B:B,INSUMOS!A:C,2,FALSE)</f>
        <v>SIKA ANCHORFIX-4 O IGUAL O SUPERIOR CALIDAD</v>
      </c>
      <c r="D355" s="538" t="str">
        <f>+VLOOKUP(B:B,INSUMOS!A:C,3,FALSE)</f>
        <v>GAL</v>
      </c>
      <c r="E355" s="541">
        <v>0.125</v>
      </c>
      <c r="F355" s="544">
        <f>+E355*0.03</f>
        <v>3.7499999999999999E-3</v>
      </c>
      <c r="G355" s="277">
        <f>+VLOOKUP(B:B,INSUMOS!A:E,4,FALSE)</f>
        <v>1</v>
      </c>
      <c r="H355" s="217">
        <f t="shared" si="12"/>
        <v>0.12875</v>
      </c>
      <c r="I355" s="218"/>
      <c r="J355" s="218"/>
      <c r="K355" s="206"/>
      <c r="L355" s="164"/>
      <c r="M355" s="214"/>
    </row>
    <row r="356" spans="1:15" ht="18" outlineLevel="1" x14ac:dyDescent="0.25">
      <c r="A356" s="248"/>
      <c r="B356" s="535" t="s">
        <v>625</v>
      </c>
      <c r="C356" s="216" t="str">
        <f>+VLOOKUP(B:B,INSUMOS!A:C,2,FALSE)</f>
        <v>CUADRILLA AA  (OFICIAL + 2 AYUDANTE)- ALBAÑILERIA</v>
      </c>
      <c r="D356" s="538" t="str">
        <f>+VLOOKUP(B:B,INSUMOS!A:C,3,FALSE)</f>
        <v>HC</v>
      </c>
      <c r="E356" s="541">
        <v>0.5</v>
      </c>
      <c r="F356" s="544">
        <v>0</v>
      </c>
      <c r="G356" s="277">
        <f>+VLOOKUP(B:B,INSUMOS!A:E,4,FALSE)</f>
        <v>1</v>
      </c>
      <c r="H356" s="217">
        <f t="shared" si="12"/>
        <v>0.5</v>
      </c>
      <c r="I356" s="218"/>
      <c r="J356" s="218"/>
      <c r="M356" s="214"/>
    </row>
    <row r="357" spans="1:15" s="219" customFormat="1" ht="73.5" customHeight="1" x14ac:dyDescent="0.25">
      <c r="A357" s="207" t="s">
        <v>1387</v>
      </c>
      <c r="B357" s="246"/>
      <c r="C357" s="209" t="s">
        <v>2528</v>
      </c>
      <c r="D357" s="210" t="s">
        <v>330</v>
      </c>
      <c r="E357" s="241"/>
      <c r="F357" s="242"/>
      <c r="G357" s="210"/>
      <c r="H357" s="212">
        <f>+SUBTOTAL(9,H358:H368)</f>
        <v>3.6362999999999994</v>
      </c>
      <c r="I357" s="213"/>
      <c r="J357" s="213"/>
      <c r="K357" s="206"/>
      <c r="L357" s="609"/>
      <c r="M357" s="609"/>
      <c r="N357" s="609"/>
      <c r="O357" s="609"/>
    </row>
    <row r="358" spans="1:15" s="219" customFormat="1" ht="18" outlineLevel="1" x14ac:dyDescent="0.25">
      <c r="A358" s="215"/>
      <c r="B358" s="535" t="s">
        <v>129</v>
      </c>
      <c r="C358" s="216" t="str">
        <f>+VLOOKUP(B:B,INSUMOS!A:C,2,FALSE)</f>
        <v>HERRAMIENTA MENOR</v>
      </c>
      <c r="D358" s="538" t="str">
        <f>+VLOOKUP(B:B,INSUMOS!A:C,3,FALSE)</f>
        <v>GLB</v>
      </c>
      <c r="E358" s="541">
        <f>H368*0.07/G358</f>
        <v>3.2899999999999999E-2</v>
      </c>
      <c r="F358" s="544">
        <v>0</v>
      </c>
      <c r="G358" s="277">
        <f>+VLOOKUP(B:B,INSUMOS!A:E,4,FALSE)</f>
        <v>1</v>
      </c>
      <c r="H358" s="217">
        <f t="shared" ref="H358:H368" si="13">+(E358+F358)*G358</f>
        <v>3.2899999999999999E-2</v>
      </c>
      <c r="I358" s="218"/>
      <c r="J358" s="218"/>
      <c r="K358" s="206"/>
      <c r="L358" s="164"/>
      <c r="M358" s="214"/>
    </row>
    <row r="359" spans="1:15" s="219" customFormat="1" ht="18" outlineLevel="1" x14ac:dyDescent="0.25">
      <c r="A359" s="229"/>
      <c r="B359" s="535" t="s">
        <v>181</v>
      </c>
      <c r="C359" s="216" t="str">
        <f>+VLOOKUP(B:B,INSUMOS!A:C,2,FALSE)</f>
        <v>ACERO FIGURADO Ø 1/4" A Ø 1" F'Y=60000 PSI (EN OBRA)</v>
      </c>
      <c r="D359" s="538" t="str">
        <f>+VLOOKUP(B:B,INSUMOS!A:C,3,FALSE)</f>
        <v>KG</v>
      </c>
      <c r="E359" s="541">
        <v>1.8</v>
      </c>
      <c r="F359" s="544">
        <f>E359*0.05</f>
        <v>9.0000000000000011E-2</v>
      </c>
      <c r="G359" s="277">
        <f>+VLOOKUP(B:B,INSUMOS!A:E,4,FALSE)</f>
        <v>1</v>
      </c>
      <c r="H359" s="217">
        <f>+(E359+F359)*G359</f>
        <v>1.8900000000000001</v>
      </c>
      <c r="I359" s="218"/>
      <c r="J359" s="218"/>
      <c r="K359" s="206"/>
      <c r="L359" s="164"/>
      <c r="M359" s="214"/>
    </row>
    <row r="360" spans="1:15" s="219" customFormat="1" ht="18" outlineLevel="1" x14ac:dyDescent="0.25">
      <c r="A360" s="229"/>
      <c r="B360" s="535" t="s">
        <v>153</v>
      </c>
      <c r="C360" s="216" t="str">
        <f>+VLOOKUP(B:B,INSUMOS!A:C,2,FALSE)</f>
        <v>ANDAMIO TUBULAR 1,5*1,5 C/CRUCETA</v>
      </c>
      <c r="D360" s="538" t="str">
        <f>+VLOOKUP(B:B,INSUMOS!A:C,3,FALSE)</f>
        <v>DIA</v>
      </c>
      <c r="E360" s="541">
        <v>0.2</v>
      </c>
      <c r="F360" s="544">
        <v>0</v>
      </c>
      <c r="G360" s="277">
        <f>+VLOOKUP(B:B,INSUMOS!A:E,4,FALSE)</f>
        <v>1</v>
      </c>
      <c r="H360" s="217">
        <f t="shared" si="13"/>
        <v>0.2</v>
      </c>
      <c r="I360" s="218"/>
      <c r="J360" s="218"/>
      <c r="K360" s="206"/>
      <c r="L360" s="164"/>
      <c r="M360" s="214"/>
    </row>
    <row r="361" spans="1:15" ht="25.5" outlineLevel="1" x14ac:dyDescent="0.25">
      <c r="A361" s="229"/>
      <c r="B361" s="535" t="s">
        <v>260</v>
      </c>
      <c r="C361" s="216" t="str">
        <f>+VLOOKUP(B:B,INSUMOS!A:C,2,FALSE)</f>
        <v>PARALES CORRIENTE METÁLICOS 2,80 A 3,50 M - TELESCÓPICO INCLUYE CRUCETA</v>
      </c>
      <c r="D361" s="538" t="str">
        <f>+VLOOKUP(B:B,INSUMOS!A:C,3,FALSE)</f>
        <v>DIA</v>
      </c>
      <c r="E361" s="541">
        <v>0.1</v>
      </c>
      <c r="F361" s="544">
        <v>0</v>
      </c>
      <c r="G361" s="277">
        <f>+VLOOKUP(B:B,INSUMOS!A:E,4,FALSE)</f>
        <v>1</v>
      </c>
      <c r="H361" s="217">
        <f t="shared" si="13"/>
        <v>0.1</v>
      </c>
      <c r="I361" s="218"/>
      <c r="J361" s="218"/>
      <c r="M361" s="214"/>
    </row>
    <row r="362" spans="1:15" s="219" customFormat="1" ht="18" outlineLevel="1" x14ac:dyDescent="0.25">
      <c r="A362" s="229"/>
      <c r="B362" s="535" t="s">
        <v>141</v>
      </c>
      <c r="C362" s="216" t="str">
        <f>+VLOOKUP(B:B,INSUMOS!A:C,2,FALSE)</f>
        <v>VIBRADOR DE CONCRETO A GASOLINA Y/O ELECTRICO</v>
      </c>
      <c r="D362" s="538" t="str">
        <f>+VLOOKUP(B:B,INSUMOS!A:C,3,FALSE)</f>
        <v>DIA</v>
      </c>
      <c r="E362" s="541">
        <v>0.01</v>
      </c>
      <c r="F362" s="544">
        <v>0</v>
      </c>
      <c r="G362" s="277">
        <f>+VLOOKUP(B:B,INSUMOS!A:E,4,FALSE)</f>
        <v>1</v>
      </c>
      <c r="H362" s="217">
        <f t="shared" si="13"/>
        <v>0.01</v>
      </c>
      <c r="I362" s="218"/>
      <c r="J362" s="218"/>
      <c r="K362" s="206"/>
      <c r="L362" s="164"/>
      <c r="M362" s="214"/>
    </row>
    <row r="363" spans="1:15" s="219" customFormat="1" ht="18" outlineLevel="1" x14ac:dyDescent="0.25">
      <c r="A363" s="229"/>
      <c r="B363" s="535" t="s">
        <v>1501</v>
      </c>
      <c r="C363" s="216" t="str">
        <f>+VLOOKUP(B:B,INSUMOS!A:C,2,FALSE)</f>
        <v>CONCRETO MEZCLA EN OBRA 1:2:3  AGREGADOS DE RIO (APRX. 3000 PSI)</v>
      </c>
      <c r="D363" s="538" t="str">
        <f>+VLOOKUP(B:B,INSUMOS!A:C,3,FALSE)</f>
        <v>M3</v>
      </c>
      <c r="E363" s="541">
        <v>0.01</v>
      </c>
      <c r="F363" s="544">
        <f>+E363*0.05</f>
        <v>5.0000000000000001E-4</v>
      </c>
      <c r="G363" s="277">
        <f>+VLOOKUP(B:B,INSUMOS!A:E,4,FALSE)</f>
        <v>1</v>
      </c>
      <c r="H363" s="217">
        <f t="shared" si="13"/>
        <v>1.0500000000000001E-2</v>
      </c>
      <c r="I363" s="218"/>
      <c r="J363" s="218"/>
      <c r="K363" s="206"/>
      <c r="L363" s="164"/>
      <c r="M363" s="214"/>
    </row>
    <row r="364" spans="1:15" s="219" customFormat="1" ht="18" outlineLevel="1" x14ac:dyDescent="0.25">
      <c r="A364" s="229"/>
      <c r="B364" s="535" t="s">
        <v>265</v>
      </c>
      <c r="C364" s="216" t="str">
        <f>+VLOOKUP(B:B,INSUMOS!A:C,2,FALSE)</f>
        <v>ALAMBRE NEGRO</v>
      </c>
      <c r="D364" s="538" t="str">
        <f>+VLOOKUP(B:B,INSUMOS!A:C,3,FALSE)</f>
        <v>KG</v>
      </c>
      <c r="E364" s="541">
        <v>0.17</v>
      </c>
      <c r="F364" s="544">
        <f>E364*0.05</f>
        <v>8.5000000000000006E-3</v>
      </c>
      <c r="G364" s="277">
        <f>+VLOOKUP(B:B,INSUMOS!A:E,4,FALSE)</f>
        <v>1</v>
      </c>
      <c r="H364" s="217">
        <f t="shared" ref="H364" si="14">+(E364+F364)*G364</f>
        <v>0.17850000000000002</v>
      </c>
      <c r="I364" s="218"/>
      <c r="J364" s="218"/>
      <c r="K364" s="206"/>
      <c r="L364" s="164"/>
      <c r="M364" s="214"/>
    </row>
    <row r="365" spans="1:15" s="219" customFormat="1" ht="18" outlineLevel="1" x14ac:dyDescent="0.25">
      <c r="A365" s="220"/>
      <c r="B365" s="535" t="s">
        <v>229</v>
      </c>
      <c r="C365" s="216" t="str">
        <f>+VLOOKUP(B:B,INSUMOS!A:C,2,FALSE)</f>
        <v>DURMIENTE EN ORDINARIO 2.90 X 0.04 X 0.04</v>
      </c>
      <c r="D365" s="538" t="str">
        <f>+VLOOKUP(B:B,INSUMOS!A:C,3,FALSE)</f>
        <v>UN</v>
      </c>
      <c r="E365" s="541">
        <v>0.25</v>
      </c>
      <c r="F365" s="544">
        <v>0</v>
      </c>
      <c r="G365" s="277">
        <f>+VLOOKUP(B:B,INSUMOS!A:E,4,FALSE)</f>
        <v>1</v>
      </c>
      <c r="H365" s="217">
        <f t="shared" si="13"/>
        <v>0.25</v>
      </c>
      <c r="I365" s="218"/>
      <c r="J365" s="218"/>
      <c r="K365" s="206"/>
      <c r="L365" s="164"/>
      <c r="M365" s="214"/>
    </row>
    <row r="366" spans="1:15" s="219" customFormat="1" ht="18" outlineLevel="1" x14ac:dyDescent="0.25">
      <c r="A366" s="220"/>
      <c r="B366" s="535" t="s">
        <v>266</v>
      </c>
      <c r="C366" s="216" t="str">
        <f>+VLOOKUP(B:B,INSUMOS!A:C,2,FALSE)</f>
        <v>PUNTILLA CON CABEZA 2"</v>
      </c>
      <c r="D366" s="538" t="str">
        <f>+VLOOKUP(B:B,INSUMOS!A:C,3,FALSE)</f>
        <v>LB</v>
      </c>
      <c r="E366" s="541">
        <v>0.03</v>
      </c>
      <c r="F366" s="544">
        <f>+E366*0.03</f>
        <v>8.9999999999999998E-4</v>
      </c>
      <c r="G366" s="277">
        <f>+VLOOKUP(B:B,INSUMOS!A:E,4,FALSE)</f>
        <v>1</v>
      </c>
      <c r="H366" s="217">
        <f t="shared" si="13"/>
        <v>3.09E-2</v>
      </c>
      <c r="I366" s="218"/>
      <c r="J366" s="218"/>
      <c r="K366" s="206"/>
      <c r="L366" s="164"/>
      <c r="M366" s="214"/>
    </row>
    <row r="367" spans="1:15" ht="18" outlineLevel="1" x14ac:dyDescent="0.25">
      <c r="A367" s="220"/>
      <c r="B367" s="535" t="s">
        <v>794</v>
      </c>
      <c r="C367" s="216" t="str">
        <f>+VLOOKUP(B:B,INSUMOS!A:C,2,FALSE)</f>
        <v xml:space="preserve">TABLA BURRA 30X2.2-2.7CMX2.90M </v>
      </c>
      <c r="D367" s="538" t="str">
        <f>+VLOOKUP(B:B,INSUMOS!A:C,3,FALSE)</f>
        <v>UN</v>
      </c>
      <c r="E367" s="541">
        <v>0.45</v>
      </c>
      <c r="F367" s="544">
        <f>E367*0.03</f>
        <v>1.35E-2</v>
      </c>
      <c r="G367" s="277">
        <f>+VLOOKUP(B:B,INSUMOS!A:E,4,FALSE)</f>
        <v>1</v>
      </c>
      <c r="H367" s="217">
        <f t="shared" si="13"/>
        <v>0.46350000000000002</v>
      </c>
      <c r="I367" s="218"/>
      <c r="J367" s="218"/>
      <c r="M367" s="214"/>
    </row>
    <row r="368" spans="1:15" s="219" customFormat="1" ht="18" outlineLevel="1" x14ac:dyDescent="0.25">
      <c r="A368" s="251"/>
      <c r="B368" s="535" t="s">
        <v>625</v>
      </c>
      <c r="C368" s="216" t="str">
        <f>+VLOOKUP(B:B,INSUMOS!A:C,2,FALSE)</f>
        <v>CUADRILLA AA  (OFICIAL + 2 AYUDANTE)- ALBAÑILERIA</v>
      </c>
      <c r="D368" s="538" t="str">
        <f>+VLOOKUP(B:B,INSUMOS!A:C,3,FALSE)</f>
        <v>HC</v>
      </c>
      <c r="E368" s="541">
        <v>0.47</v>
      </c>
      <c r="F368" s="544">
        <v>0</v>
      </c>
      <c r="G368" s="277">
        <f>+VLOOKUP(B:B,INSUMOS!A:E,4,FALSE)</f>
        <v>1</v>
      </c>
      <c r="H368" s="217">
        <f t="shared" si="13"/>
        <v>0.47</v>
      </c>
      <c r="I368" s="218"/>
      <c r="J368" s="218"/>
      <c r="K368" s="206"/>
      <c r="L368" s="164"/>
      <c r="M368" s="214"/>
    </row>
    <row r="369" spans="1:13" s="219" customFormat="1" ht="45" customHeight="1" x14ac:dyDescent="0.25">
      <c r="A369" s="207" t="s">
        <v>1388</v>
      </c>
      <c r="B369" s="246"/>
      <c r="C369" s="209" t="s">
        <v>2024</v>
      </c>
      <c r="D369" s="210" t="s">
        <v>330</v>
      </c>
      <c r="E369" s="211"/>
      <c r="F369" s="210"/>
      <c r="G369" s="210"/>
      <c r="H369" s="212">
        <f>+SUBTOTAL(9,H370:H373)</f>
        <v>1.0215000000000001</v>
      </c>
      <c r="I369" s="213"/>
      <c r="J369" s="213"/>
      <c r="K369" s="206"/>
      <c r="L369" s="164"/>
      <c r="M369" s="214"/>
    </row>
    <row r="370" spans="1:13" s="219" customFormat="1" ht="18" outlineLevel="1" x14ac:dyDescent="0.25">
      <c r="A370" s="215"/>
      <c r="B370" s="535" t="s">
        <v>129</v>
      </c>
      <c r="C370" s="216" t="str">
        <f>+VLOOKUP(B:B,INSUMOS!A:C,2,FALSE)</f>
        <v>HERRAMIENTA MENOR</v>
      </c>
      <c r="D370" s="538" t="str">
        <f>+VLOOKUP(B:B,INSUMOS!A:C,3,FALSE)</f>
        <v>GLB</v>
      </c>
      <c r="E370" s="541">
        <f>H373*0.05/G370</f>
        <v>4.0000000000000008E-2</v>
      </c>
      <c r="F370" s="544"/>
      <c r="G370" s="277">
        <f>+VLOOKUP(B:B,INSUMOS!A:E,4,FALSE)</f>
        <v>1</v>
      </c>
      <c r="H370" s="217">
        <f>+(E370+F370)*G370</f>
        <v>4.0000000000000008E-2</v>
      </c>
      <c r="I370" s="218"/>
      <c r="J370" s="218"/>
      <c r="K370" s="206"/>
      <c r="L370" s="164"/>
      <c r="M370" s="214"/>
    </row>
    <row r="371" spans="1:13" s="219" customFormat="1" ht="18" outlineLevel="1" x14ac:dyDescent="0.25">
      <c r="A371" s="220"/>
      <c r="B371" s="535" t="s">
        <v>259</v>
      </c>
      <c r="C371" s="216" t="str">
        <f>+VLOOKUP(B:B,INSUMOS!A:C,2,FALSE)</f>
        <v>FORMALETA MADERA -TABLERO EN MADERA DE 0 ,70 M X 1,4 M (ALQUILER)</v>
      </c>
      <c r="D371" s="538" t="str">
        <f>+VLOOKUP(B:B,INSUMOS!A:C,3,FALSE)</f>
        <v>DIA</v>
      </c>
      <c r="E371" s="541">
        <v>0.15</v>
      </c>
      <c r="F371" s="544">
        <v>0</v>
      </c>
      <c r="G371" s="277">
        <f>+VLOOKUP(B:B,INSUMOS!A:E,4,FALSE)</f>
        <v>1</v>
      </c>
      <c r="H371" s="217">
        <f>+(E371+F371)*G371</f>
        <v>0.15</v>
      </c>
      <c r="I371" s="218"/>
      <c r="J371" s="218"/>
      <c r="K371" s="206"/>
      <c r="L371" s="164"/>
      <c r="M371" s="214"/>
    </row>
    <row r="372" spans="1:13" s="219" customFormat="1" ht="18" outlineLevel="1" x14ac:dyDescent="0.25">
      <c r="A372" s="220"/>
      <c r="B372" s="535" t="s">
        <v>1502</v>
      </c>
      <c r="C372" s="216" t="str">
        <f>+VLOOKUP(B:B,INSUMOS!A:C,2,FALSE)</f>
        <v>CONCRETO MEZCLA EN OBRA 1:2:4  AGREGADOS DE RIO (APRX. 2500 PSI)</v>
      </c>
      <c r="D372" s="538" t="str">
        <f>+VLOOKUP(B:B,INSUMOS!A:C,3,FALSE)</f>
        <v>M3</v>
      </c>
      <c r="E372" s="541">
        <v>0.03</v>
      </c>
      <c r="F372" s="544">
        <f>+E372*0.05</f>
        <v>1.5E-3</v>
      </c>
      <c r="G372" s="277">
        <f>+VLOOKUP(B:B,INSUMOS!A:E,4,FALSE)</f>
        <v>1</v>
      </c>
      <c r="H372" s="217">
        <f>+(E372+F372)*G372</f>
        <v>3.15E-2</v>
      </c>
      <c r="I372" s="218"/>
      <c r="J372" s="218"/>
      <c r="K372" s="206"/>
      <c r="L372" s="164"/>
      <c r="M372" s="214"/>
    </row>
    <row r="373" spans="1:13" s="219" customFormat="1" ht="18" outlineLevel="1" x14ac:dyDescent="0.25">
      <c r="A373" s="222"/>
      <c r="B373" s="535" t="s">
        <v>625</v>
      </c>
      <c r="C373" s="216" t="str">
        <f>+VLOOKUP(B:B,INSUMOS!A:C,2,FALSE)</f>
        <v>CUADRILLA AA  (OFICIAL + 2 AYUDANTE)- ALBAÑILERIA</v>
      </c>
      <c r="D373" s="538" t="str">
        <f>+VLOOKUP(B:B,INSUMOS!A:C,3,FALSE)</f>
        <v>HC</v>
      </c>
      <c r="E373" s="541">
        <v>0.8</v>
      </c>
      <c r="F373" s="544">
        <v>0</v>
      </c>
      <c r="G373" s="277">
        <f>+VLOOKUP(B:B,INSUMOS!A:E,4,FALSE)</f>
        <v>1</v>
      </c>
      <c r="H373" s="217">
        <f>+(E373+F373)*G373</f>
        <v>0.8</v>
      </c>
      <c r="I373" s="218"/>
      <c r="J373" s="218"/>
      <c r="K373" s="206"/>
      <c r="L373" s="164"/>
      <c r="M373" s="214"/>
    </row>
    <row r="374" spans="1:13" s="219" customFormat="1" ht="25.5" x14ac:dyDescent="0.25">
      <c r="A374" s="207" t="s">
        <v>1389</v>
      </c>
      <c r="B374" s="208"/>
      <c r="C374" s="252" t="s">
        <v>1665</v>
      </c>
      <c r="D374" s="210" t="s">
        <v>19</v>
      </c>
      <c r="E374" s="211"/>
      <c r="F374" s="210"/>
      <c r="G374" s="210"/>
      <c r="H374" s="212">
        <f>+SUBTOTAL(9,H375:H378)</f>
        <v>1.7036</v>
      </c>
      <c r="I374" s="213"/>
      <c r="J374" s="213"/>
      <c r="K374" s="206"/>
      <c r="L374" s="164"/>
      <c r="M374" s="214"/>
    </row>
    <row r="375" spans="1:13" s="219" customFormat="1" ht="18" outlineLevel="1" x14ac:dyDescent="0.25">
      <c r="A375" s="215"/>
      <c r="B375" s="535" t="s">
        <v>129</v>
      </c>
      <c r="C375" s="216" t="str">
        <f>+VLOOKUP(B:B,INSUMOS!A:C,2,FALSE)</f>
        <v>HERRAMIENTA MENOR</v>
      </c>
      <c r="D375" s="538" t="str">
        <f>+VLOOKUP(B:B,INSUMOS!A:C,3,FALSE)</f>
        <v>GLB</v>
      </c>
      <c r="E375" s="541">
        <v>0.3</v>
      </c>
      <c r="F375" s="544">
        <v>0</v>
      </c>
      <c r="G375" s="277">
        <f>+VLOOKUP(B:B,INSUMOS!A:E,4,FALSE)</f>
        <v>1</v>
      </c>
      <c r="H375" s="217">
        <f>+(E375+F375)*G375</f>
        <v>0.3</v>
      </c>
      <c r="I375" s="218"/>
      <c r="J375" s="218"/>
      <c r="K375" s="206"/>
      <c r="L375" s="164"/>
      <c r="M375" s="214"/>
    </row>
    <row r="376" spans="1:13" s="219" customFormat="1" ht="18" outlineLevel="1" x14ac:dyDescent="0.25">
      <c r="A376" s="220"/>
      <c r="B376" s="535" t="s">
        <v>268</v>
      </c>
      <c r="C376" s="216" t="str">
        <f>+VLOOKUP(B:B,INSUMOS!A:C,2,FALSE)</f>
        <v>AGUA</v>
      </c>
      <c r="D376" s="538" t="str">
        <f>+VLOOKUP(B:B,INSUMOS!A:C,3,FALSE)</f>
        <v>M3</v>
      </c>
      <c r="E376" s="541">
        <v>0.32</v>
      </c>
      <c r="F376" s="544">
        <f>+E376*0.03</f>
        <v>9.5999999999999992E-3</v>
      </c>
      <c r="G376" s="277">
        <f>+VLOOKUP(B:B,INSUMOS!A:E,4,FALSE)</f>
        <v>1</v>
      </c>
      <c r="H376" s="217">
        <f>+(E376+F376)*G376</f>
        <v>0.3296</v>
      </c>
      <c r="I376" s="218"/>
      <c r="J376" s="218"/>
      <c r="K376" s="206"/>
      <c r="L376" s="164"/>
      <c r="M376" s="214"/>
    </row>
    <row r="377" spans="1:13" s="219" customFormat="1" ht="18" outlineLevel="1" x14ac:dyDescent="0.25">
      <c r="A377" s="220"/>
      <c r="B377" s="535" t="s">
        <v>922</v>
      </c>
      <c r="C377" s="216" t="str">
        <f>+VLOOKUP(B:B,INSUMOS!A:C,2,FALSE)</f>
        <v>XYPEX MORTERO CONCENTRADO- GRIS</v>
      </c>
      <c r="D377" s="538" t="str">
        <f>+VLOOKUP(B:B,INSUMOS!A:C,3,FALSE)</f>
        <v>KG</v>
      </c>
      <c r="E377" s="541">
        <v>0.8</v>
      </c>
      <c r="F377" s="544">
        <f>+E377*0.03</f>
        <v>2.4E-2</v>
      </c>
      <c r="G377" s="277">
        <f>+VLOOKUP(B:B,INSUMOS!A:E,4,FALSE)</f>
        <v>1</v>
      </c>
      <c r="H377" s="217">
        <f>+(E377+F377)*G377</f>
        <v>0.82400000000000007</v>
      </c>
      <c r="I377" s="218"/>
      <c r="J377" s="218"/>
      <c r="K377" s="206"/>
      <c r="L377" s="164"/>
      <c r="M377" s="214"/>
    </row>
    <row r="378" spans="1:13" s="219" customFormat="1" ht="18" outlineLevel="1" x14ac:dyDescent="0.25">
      <c r="A378" s="222"/>
      <c r="B378" s="535" t="s">
        <v>628</v>
      </c>
      <c r="C378" s="216" t="str">
        <f>+VLOOKUP(B:B,INSUMOS!A:C,2,FALSE)</f>
        <v>CUADRILLA  PINTURAS (OFICIAL + AYUDANTE)</v>
      </c>
      <c r="D378" s="538" t="str">
        <f>+VLOOKUP(B:B,INSUMOS!A:C,3,FALSE)</f>
        <v>HC</v>
      </c>
      <c r="E378" s="541">
        <f>15/60</f>
        <v>0.25</v>
      </c>
      <c r="F378" s="544">
        <v>0</v>
      </c>
      <c r="G378" s="277">
        <f>+VLOOKUP(B:B,INSUMOS!A:E,4,FALSE)</f>
        <v>1</v>
      </c>
      <c r="H378" s="217">
        <f>+(E378+F378)*G378</f>
        <v>0.25</v>
      </c>
      <c r="I378" s="218"/>
      <c r="J378" s="218"/>
      <c r="K378" s="206"/>
      <c r="L378" s="164"/>
      <c r="M378" s="214"/>
    </row>
    <row r="379" spans="1:13" s="219" customFormat="1" ht="25.5" x14ac:dyDescent="0.25">
      <c r="A379" s="207" t="s">
        <v>1390</v>
      </c>
      <c r="B379" s="208"/>
      <c r="C379" s="209" t="s">
        <v>1611</v>
      </c>
      <c r="D379" s="210" t="s">
        <v>22</v>
      </c>
      <c r="E379" s="211"/>
      <c r="F379" s="210"/>
      <c r="G379" s="210"/>
      <c r="H379" s="212">
        <f>+SUBTOTAL(9,H380:H385)</f>
        <v>1.3954000000000002</v>
      </c>
      <c r="I379" s="213"/>
      <c r="J379" s="213"/>
      <c r="K379" s="206"/>
      <c r="L379" s="164"/>
      <c r="M379" s="214"/>
    </row>
    <row r="380" spans="1:13" s="219" customFormat="1" ht="18" outlineLevel="1" x14ac:dyDescent="0.25">
      <c r="A380" s="215"/>
      <c r="B380" s="535" t="s">
        <v>923</v>
      </c>
      <c r="C380" s="216" t="str">
        <f>+VLOOKUP(B:B,INSUMOS!A:C,2,FALSE)</f>
        <v>DOBLADORA Y FLEJERA</v>
      </c>
      <c r="D380" s="538" t="str">
        <f>+VLOOKUP(B:B,INSUMOS!A:C,3,FALSE)</f>
        <v>DIA</v>
      </c>
      <c r="E380" s="541">
        <v>0.08</v>
      </c>
      <c r="F380" s="544">
        <v>0</v>
      </c>
      <c r="G380" s="277">
        <f>+VLOOKUP(B:B,INSUMOS!A:E,4,FALSE)</f>
        <v>1</v>
      </c>
      <c r="H380" s="217">
        <f t="shared" ref="H380:H385" si="15">+(E380+F380)*G380</f>
        <v>0.08</v>
      </c>
      <c r="I380" s="218"/>
      <c r="J380" s="218"/>
      <c r="K380" s="206"/>
      <c r="L380" s="164"/>
      <c r="M380" s="214"/>
    </row>
    <row r="381" spans="1:13" s="219" customFormat="1" ht="18" outlineLevel="1" x14ac:dyDescent="0.25">
      <c r="A381" s="220"/>
      <c r="B381" s="535" t="s">
        <v>924</v>
      </c>
      <c r="C381" s="216" t="str">
        <f>+VLOOKUP(B:B,INSUMOS!A:C,2,FALSE)</f>
        <v xml:space="preserve">ACERO CORRUG. FIG.5/8” A 1” 37.000 PSI </v>
      </c>
      <c r="D381" s="538" t="str">
        <f>+VLOOKUP(B:B,INSUMOS!A:C,3,FALSE)</f>
        <v>KG</v>
      </c>
      <c r="E381" s="541">
        <v>1</v>
      </c>
      <c r="F381" s="544">
        <f>+E381*0.05</f>
        <v>0.05</v>
      </c>
      <c r="G381" s="277">
        <f>+VLOOKUP(B:B,INSUMOS!A:E,4,FALSE)</f>
        <v>1</v>
      </c>
      <c r="H381" s="217">
        <f t="shared" si="15"/>
        <v>1.05</v>
      </c>
      <c r="I381" s="218"/>
      <c r="J381" s="218"/>
      <c r="K381" s="206"/>
      <c r="L381" s="164"/>
      <c r="M381" s="214"/>
    </row>
    <row r="382" spans="1:13" s="219" customFormat="1" ht="18" outlineLevel="1" x14ac:dyDescent="0.25">
      <c r="A382" s="220"/>
      <c r="B382" s="535" t="s">
        <v>265</v>
      </c>
      <c r="C382" s="216" t="str">
        <f>+VLOOKUP(B:B,INSUMOS!A:C,2,FALSE)</f>
        <v>ALAMBRE NEGRO</v>
      </c>
      <c r="D382" s="538" t="str">
        <f>+VLOOKUP(B:B,INSUMOS!A:C,3,FALSE)</f>
        <v>KG</v>
      </c>
      <c r="E382" s="541">
        <v>0.03</v>
      </c>
      <c r="F382" s="544">
        <f>+E382*0.03</f>
        <v>8.9999999999999998E-4</v>
      </c>
      <c r="G382" s="277">
        <f>+VLOOKUP(B:B,INSUMOS!A:E,4,FALSE)</f>
        <v>1</v>
      </c>
      <c r="H382" s="217">
        <f t="shared" si="15"/>
        <v>3.09E-2</v>
      </c>
      <c r="I382" s="218"/>
      <c r="J382" s="218"/>
      <c r="K382" s="206"/>
      <c r="L382" s="164"/>
      <c r="M382" s="214"/>
    </row>
    <row r="383" spans="1:13" s="219" customFormat="1" ht="18" outlineLevel="1" x14ac:dyDescent="0.25">
      <c r="A383" s="220"/>
      <c r="B383" s="535" t="s">
        <v>925</v>
      </c>
      <c r="C383" s="216" t="str">
        <f>+VLOOKUP(B:B,INSUMOS!A:C,2,FALSE)</f>
        <v xml:space="preserve">DISTANCIADOR. CM-30 CLIP MORTERO  </v>
      </c>
      <c r="D383" s="538" t="str">
        <f>+VLOOKUP(B:B,INSUMOS!A:C,3,FALSE)</f>
        <v>UN</v>
      </c>
      <c r="E383" s="541">
        <v>0.15</v>
      </c>
      <c r="F383" s="544">
        <f>+E383*0.03</f>
        <v>4.4999999999999997E-3</v>
      </c>
      <c r="G383" s="277">
        <f>+VLOOKUP(B:B,INSUMOS!A:E,4,FALSE)</f>
        <v>1</v>
      </c>
      <c r="H383" s="217">
        <f t="shared" si="15"/>
        <v>0.1545</v>
      </c>
      <c r="I383" s="218"/>
      <c r="J383" s="218"/>
      <c r="K383" s="206"/>
      <c r="L383" s="164"/>
      <c r="M383" s="214"/>
    </row>
    <row r="384" spans="1:13" s="219" customFormat="1" ht="18" outlineLevel="1" x14ac:dyDescent="0.25">
      <c r="A384" s="220"/>
      <c r="B384" s="535" t="s">
        <v>165</v>
      </c>
      <c r="C384" s="216" t="str">
        <f>+VLOOKUP(B:B,INSUMOS!A:C,2,FALSE)</f>
        <v>HOJA DE SEGUETA-18 DIENTES (12")</v>
      </c>
      <c r="D384" s="538" t="str">
        <f>+VLOOKUP(B:B,INSUMOS!A:C,3,FALSE)</f>
        <v>UN</v>
      </c>
      <c r="E384" s="541">
        <v>0.03</v>
      </c>
      <c r="F384" s="544">
        <v>0</v>
      </c>
      <c r="G384" s="277">
        <f>+VLOOKUP(B:B,INSUMOS!A:E,4,FALSE)</f>
        <v>1</v>
      </c>
      <c r="H384" s="217">
        <f t="shared" si="15"/>
        <v>0.03</v>
      </c>
      <c r="I384" s="218"/>
      <c r="J384" s="218"/>
      <c r="K384" s="206"/>
      <c r="L384" s="164"/>
      <c r="M384" s="214"/>
    </row>
    <row r="385" spans="1:13" s="219" customFormat="1" ht="18" outlineLevel="1" x14ac:dyDescent="0.25">
      <c r="A385" s="222"/>
      <c r="B385" s="535" t="s">
        <v>625</v>
      </c>
      <c r="C385" s="216" t="str">
        <f>+VLOOKUP(B:B,INSUMOS!A:C,2,FALSE)</f>
        <v>CUADRILLA AA  (OFICIAL + 2 AYUDANTE)- ALBAÑILERIA</v>
      </c>
      <c r="D385" s="538" t="str">
        <f>+VLOOKUP(B:B,INSUMOS!A:C,3,FALSE)</f>
        <v>HC</v>
      </c>
      <c r="E385" s="541">
        <v>0.05</v>
      </c>
      <c r="F385" s="544">
        <v>0</v>
      </c>
      <c r="G385" s="277">
        <f>+VLOOKUP(B:B,INSUMOS!A:E,4,FALSE)</f>
        <v>1</v>
      </c>
      <c r="H385" s="217">
        <f t="shared" si="15"/>
        <v>0.05</v>
      </c>
      <c r="I385" s="218"/>
      <c r="J385" s="218"/>
      <c r="K385" s="206"/>
      <c r="L385" s="164"/>
      <c r="M385" s="214"/>
    </row>
    <row r="386" spans="1:13" s="219" customFormat="1" ht="25.5" x14ac:dyDescent="0.25">
      <c r="A386" s="207" t="s">
        <v>1391</v>
      </c>
      <c r="B386" s="208"/>
      <c r="C386" s="209" t="s">
        <v>1886</v>
      </c>
      <c r="D386" s="210" t="s">
        <v>22</v>
      </c>
      <c r="E386" s="211"/>
      <c r="F386" s="210"/>
      <c r="G386" s="210"/>
      <c r="H386" s="212">
        <f>+SUBTOTAL(9,H387:H392)</f>
        <v>1.3954000000000002</v>
      </c>
      <c r="I386" s="213"/>
      <c r="J386" s="213"/>
      <c r="K386" s="206"/>
      <c r="L386" s="164"/>
      <c r="M386" s="214"/>
    </row>
    <row r="387" spans="1:13" s="219" customFormat="1" ht="18" outlineLevel="1" x14ac:dyDescent="0.25">
      <c r="A387" s="215"/>
      <c r="B387" s="535" t="s">
        <v>923</v>
      </c>
      <c r="C387" s="216" t="str">
        <f>+VLOOKUP(B:B,INSUMOS!A:C,2,FALSE)</f>
        <v>DOBLADORA Y FLEJERA</v>
      </c>
      <c r="D387" s="538" t="str">
        <f>+VLOOKUP(B:B,INSUMOS!A:C,3,FALSE)</f>
        <v>DIA</v>
      </c>
      <c r="E387" s="541">
        <v>0.08</v>
      </c>
      <c r="F387" s="544">
        <v>0</v>
      </c>
      <c r="G387" s="277">
        <f>+VLOOKUP(B:B,INSUMOS!A:E,4,FALSE)</f>
        <v>1</v>
      </c>
      <c r="H387" s="217">
        <f t="shared" ref="H387:H392" si="16">+(E387+F387)*G387</f>
        <v>0.08</v>
      </c>
      <c r="I387" s="218"/>
      <c r="J387" s="218"/>
      <c r="K387" s="206"/>
      <c r="L387" s="164"/>
      <c r="M387" s="214"/>
    </row>
    <row r="388" spans="1:13" s="219" customFormat="1" ht="18" outlineLevel="1" x14ac:dyDescent="0.25">
      <c r="A388" s="220"/>
      <c r="B388" s="535" t="s">
        <v>181</v>
      </c>
      <c r="C388" s="216" t="str">
        <f>+VLOOKUP(B:B,INSUMOS!A:C,2,FALSE)</f>
        <v>ACERO FIGURADO Ø 1/4" A Ø 1" F'Y=60000 PSI (EN OBRA)</v>
      </c>
      <c r="D388" s="538" t="str">
        <f>+VLOOKUP(B:B,INSUMOS!A:C,3,FALSE)</f>
        <v>KG</v>
      </c>
      <c r="E388" s="541">
        <v>1</v>
      </c>
      <c r="F388" s="544">
        <f>+E388*0.05</f>
        <v>0.05</v>
      </c>
      <c r="G388" s="277">
        <f>+VLOOKUP(B:B,INSUMOS!A:E,4,FALSE)</f>
        <v>1</v>
      </c>
      <c r="H388" s="217">
        <f t="shared" si="16"/>
        <v>1.05</v>
      </c>
      <c r="I388" s="218"/>
      <c r="J388" s="218"/>
      <c r="K388" s="206"/>
      <c r="L388" s="164"/>
      <c r="M388" s="214"/>
    </row>
    <row r="389" spans="1:13" ht="18" outlineLevel="1" x14ac:dyDescent="0.25">
      <c r="A389" s="220"/>
      <c r="B389" s="535" t="s">
        <v>265</v>
      </c>
      <c r="C389" s="216" t="str">
        <f>+VLOOKUP(B:B,INSUMOS!A:C,2,FALSE)</f>
        <v>ALAMBRE NEGRO</v>
      </c>
      <c r="D389" s="538" t="str">
        <f>+VLOOKUP(B:B,INSUMOS!A:C,3,FALSE)</f>
        <v>KG</v>
      </c>
      <c r="E389" s="541">
        <v>0.03</v>
      </c>
      <c r="F389" s="544">
        <f>+E389*0.03</f>
        <v>8.9999999999999998E-4</v>
      </c>
      <c r="G389" s="277">
        <f>+VLOOKUP(B:B,INSUMOS!A:E,4,FALSE)</f>
        <v>1</v>
      </c>
      <c r="H389" s="217">
        <f t="shared" si="16"/>
        <v>3.09E-2</v>
      </c>
      <c r="I389" s="218"/>
      <c r="J389" s="218"/>
      <c r="M389" s="214"/>
    </row>
    <row r="390" spans="1:13" ht="18" outlineLevel="1" x14ac:dyDescent="0.25">
      <c r="A390" s="220"/>
      <c r="B390" s="535" t="s">
        <v>925</v>
      </c>
      <c r="C390" s="216" t="str">
        <f>+VLOOKUP(B:B,INSUMOS!A:C,2,FALSE)</f>
        <v xml:space="preserve">DISTANCIADOR. CM-30 CLIP MORTERO  </v>
      </c>
      <c r="D390" s="538" t="str">
        <f>+VLOOKUP(B:B,INSUMOS!A:C,3,FALSE)</f>
        <v>UN</v>
      </c>
      <c r="E390" s="541">
        <v>0.15</v>
      </c>
      <c r="F390" s="544">
        <f>+E390*0.03</f>
        <v>4.4999999999999997E-3</v>
      </c>
      <c r="G390" s="277">
        <f>+VLOOKUP(B:B,INSUMOS!A:E,4,FALSE)</f>
        <v>1</v>
      </c>
      <c r="H390" s="217">
        <f t="shared" si="16"/>
        <v>0.1545</v>
      </c>
      <c r="I390" s="218"/>
      <c r="J390" s="218"/>
      <c r="M390" s="214"/>
    </row>
    <row r="391" spans="1:13" ht="18" outlineLevel="1" x14ac:dyDescent="0.25">
      <c r="A391" s="226"/>
      <c r="B391" s="535" t="s">
        <v>165</v>
      </c>
      <c r="C391" s="216" t="str">
        <f>+VLOOKUP(B:B,INSUMOS!A:C,2,FALSE)</f>
        <v>HOJA DE SEGUETA-18 DIENTES (12")</v>
      </c>
      <c r="D391" s="538" t="str">
        <f>+VLOOKUP(B:B,INSUMOS!A:C,3,FALSE)</f>
        <v>UN</v>
      </c>
      <c r="E391" s="541">
        <v>0.03</v>
      </c>
      <c r="F391" s="544">
        <v>0</v>
      </c>
      <c r="G391" s="277">
        <f>+VLOOKUP(B:B,INSUMOS!A:E,4,FALSE)</f>
        <v>1</v>
      </c>
      <c r="H391" s="217">
        <f t="shared" si="16"/>
        <v>0.03</v>
      </c>
      <c r="I391" s="218"/>
      <c r="J391" s="218"/>
      <c r="M391" s="214"/>
    </row>
    <row r="392" spans="1:13" ht="18" outlineLevel="1" x14ac:dyDescent="0.25">
      <c r="A392" s="222"/>
      <c r="B392" s="535" t="s">
        <v>625</v>
      </c>
      <c r="C392" s="216" t="str">
        <f>+VLOOKUP(B:B,INSUMOS!A:C,2,FALSE)</f>
        <v>CUADRILLA AA  (OFICIAL + 2 AYUDANTE)- ALBAÑILERIA</v>
      </c>
      <c r="D392" s="538" t="str">
        <f>+VLOOKUP(B:B,INSUMOS!A:C,3,FALSE)</f>
        <v>HC</v>
      </c>
      <c r="E392" s="541">
        <v>0.05</v>
      </c>
      <c r="F392" s="544">
        <v>0</v>
      </c>
      <c r="G392" s="277">
        <f>+VLOOKUP(B:B,INSUMOS!A:E,4,FALSE)</f>
        <v>1</v>
      </c>
      <c r="H392" s="217">
        <f t="shared" si="16"/>
        <v>0.05</v>
      </c>
      <c r="I392" s="218"/>
      <c r="J392" s="218"/>
      <c r="M392" s="214"/>
    </row>
    <row r="393" spans="1:13" s="219" customFormat="1" ht="25.5" x14ac:dyDescent="0.25">
      <c r="A393" s="207" t="s">
        <v>1392</v>
      </c>
      <c r="B393" s="208"/>
      <c r="C393" s="209" t="s">
        <v>1499</v>
      </c>
      <c r="D393" s="210" t="s">
        <v>22</v>
      </c>
      <c r="E393" s="211"/>
      <c r="F393" s="210"/>
      <c r="G393" s="210"/>
      <c r="H393" s="212">
        <f>+SUBTOTAL(9,H394:H396)</f>
        <v>0.90284000000000009</v>
      </c>
      <c r="I393" s="213"/>
      <c r="J393" s="213"/>
      <c r="K393" s="206"/>
      <c r="L393" s="164"/>
      <c r="M393" s="214"/>
    </row>
    <row r="394" spans="1:13" s="219" customFormat="1" ht="18" outlineLevel="1" x14ac:dyDescent="0.25">
      <c r="A394" s="229"/>
      <c r="B394" s="535" t="s">
        <v>925</v>
      </c>
      <c r="C394" s="216" t="str">
        <f>+VLOOKUP(B:B,INSUMOS!A:C,2,FALSE)</f>
        <v xml:space="preserve">DISTANCIADOR. CM-30 CLIP MORTERO  </v>
      </c>
      <c r="D394" s="538" t="str">
        <f>+VLOOKUP(B:B,INSUMOS!A:C,3,FALSE)</f>
        <v>UN</v>
      </c>
      <c r="E394" s="541">
        <v>0.8</v>
      </c>
      <c r="F394" s="544">
        <f>+E394*0.03</f>
        <v>2.4E-2</v>
      </c>
      <c r="G394" s="277">
        <f>+VLOOKUP(B:B,INSUMOS!A:E,4,FALSE)</f>
        <v>1</v>
      </c>
      <c r="H394" s="217">
        <f>+(E394+F394)*G394</f>
        <v>0.82400000000000007</v>
      </c>
      <c r="I394" s="218"/>
      <c r="J394" s="218"/>
      <c r="K394" s="206"/>
      <c r="L394" s="164"/>
      <c r="M394" s="214"/>
    </row>
    <row r="395" spans="1:13" s="219" customFormat="1" ht="18" outlineLevel="1" x14ac:dyDescent="0.25">
      <c r="A395" s="220"/>
      <c r="B395" s="535" t="s">
        <v>927</v>
      </c>
      <c r="C395" s="216" t="str">
        <f>+VLOOKUP(B:B,INSUMOS!A:C,2,FALSE)</f>
        <v>MALLA ELECTROSOLDADA M-159 (5,5X5,5) 6X2,35 M</v>
      </c>
      <c r="D395" s="538" t="str">
        <f>+VLOOKUP(B:B,INSUMOS!A:C,3,FALSE)</f>
        <v>UN</v>
      </c>
      <c r="E395" s="541">
        <v>2.8000000000000001E-2</v>
      </c>
      <c r="F395" s="544">
        <f>+E395*0.03</f>
        <v>8.4000000000000003E-4</v>
      </c>
      <c r="G395" s="277">
        <f>+VLOOKUP(B:B,INSUMOS!A:E,4,FALSE)</f>
        <v>1</v>
      </c>
      <c r="H395" s="217">
        <f>+(E395+F395)*G395</f>
        <v>2.8840000000000001E-2</v>
      </c>
      <c r="I395" s="218"/>
      <c r="J395" s="218"/>
      <c r="K395" s="206"/>
      <c r="L395" s="164"/>
      <c r="M395" s="214"/>
    </row>
    <row r="396" spans="1:13" ht="18" outlineLevel="1" x14ac:dyDescent="0.25">
      <c r="A396" s="222"/>
      <c r="B396" s="535" t="s">
        <v>625</v>
      </c>
      <c r="C396" s="216" t="str">
        <f>+VLOOKUP(B:B,INSUMOS!A:C,2,FALSE)</f>
        <v>CUADRILLA AA  (OFICIAL + 2 AYUDANTE)- ALBAÑILERIA</v>
      </c>
      <c r="D396" s="538" t="str">
        <f>+VLOOKUP(B:B,INSUMOS!A:C,3,FALSE)</f>
        <v>HC</v>
      </c>
      <c r="E396" s="541">
        <v>0.05</v>
      </c>
      <c r="F396" s="544">
        <v>0</v>
      </c>
      <c r="G396" s="277">
        <f>+VLOOKUP(B:B,INSUMOS!A:E,4,FALSE)</f>
        <v>1</v>
      </c>
      <c r="H396" s="217">
        <f>+(E396+F396)*G396</f>
        <v>0.05</v>
      </c>
      <c r="I396" s="218"/>
      <c r="J396" s="218"/>
      <c r="M396" s="214"/>
    </row>
    <row r="397" spans="1:13" s="219" customFormat="1" ht="25.5" x14ac:dyDescent="0.25">
      <c r="A397" s="207" t="s">
        <v>1393</v>
      </c>
      <c r="B397" s="208"/>
      <c r="C397" s="209" t="s">
        <v>1666</v>
      </c>
      <c r="D397" s="210" t="s">
        <v>22</v>
      </c>
      <c r="E397" s="211"/>
      <c r="F397" s="210"/>
      <c r="G397" s="210"/>
      <c r="H397" s="212">
        <f>+SUBTOTAL(9,H398:H400)</f>
        <v>0.63858000000000004</v>
      </c>
      <c r="I397" s="213"/>
      <c r="J397" s="213"/>
      <c r="K397" s="206"/>
      <c r="L397" s="164"/>
      <c r="M397" s="214"/>
    </row>
    <row r="398" spans="1:13" s="219" customFormat="1" ht="18" outlineLevel="1" x14ac:dyDescent="0.25">
      <c r="A398" s="215"/>
      <c r="B398" s="535" t="s">
        <v>129</v>
      </c>
      <c r="C398" s="216" t="str">
        <f>+VLOOKUP(B:B,INSUMOS!A:C,2,FALSE)</f>
        <v>HERRAMIENTA MENOR</v>
      </c>
      <c r="D398" s="538" t="str">
        <f>+VLOOKUP(B:B,INSUMOS!A:C,3,FALSE)</f>
        <v>GLB</v>
      </c>
      <c r="E398" s="541">
        <v>0.5</v>
      </c>
      <c r="F398" s="544">
        <v>0</v>
      </c>
      <c r="G398" s="277">
        <f>+VLOOKUP(B:B,INSUMOS!A:E,4,FALSE)</f>
        <v>1</v>
      </c>
      <c r="H398" s="217">
        <f>+(E398+F398)*G398</f>
        <v>0.5</v>
      </c>
      <c r="I398" s="218"/>
      <c r="J398" s="218"/>
      <c r="K398" s="206"/>
      <c r="L398" s="164"/>
      <c r="M398" s="214"/>
    </row>
    <row r="399" spans="1:13" s="219" customFormat="1" ht="18" outlineLevel="1" x14ac:dyDescent="0.25">
      <c r="A399" s="220"/>
      <c r="B399" s="535" t="s">
        <v>926</v>
      </c>
      <c r="C399" s="216" t="str">
        <f>+VLOOKUP(B:B,INSUMOS!A:C,2,FALSE)</f>
        <v>MALLA ELECTROSOLDADA ESTÁNDAR 6X2,35 M PESO 11,52 KG</v>
      </c>
      <c r="D399" s="538" t="str">
        <f>+VLOOKUP(B:B,INSUMOS!A:C,3,FALSE)</f>
        <v>UN</v>
      </c>
      <c r="E399" s="541">
        <v>8.5999999999999993E-2</v>
      </c>
      <c r="F399" s="544">
        <f>+E399*0.03</f>
        <v>2.5799999999999998E-3</v>
      </c>
      <c r="G399" s="277">
        <f>+VLOOKUP(B:B,INSUMOS!A:E,4,FALSE)</f>
        <v>1</v>
      </c>
      <c r="H399" s="217">
        <f>+(E399+F399)*G399</f>
        <v>8.8579999999999992E-2</v>
      </c>
      <c r="I399" s="218"/>
      <c r="J399" s="218"/>
      <c r="K399" s="206"/>
      <c r="L399" s="164"/>
      <c r="M399" s="214"/>
    </row>
    <row r="400" spans="1:13" s="219" customFormat="1" ht="18" outlineLevel="1" x14ac:dyDescent="0.25">
      <c r="A400" s="222"/>
      <c r="B400" s="535" t="s">
        <v>625</v>
      </c>
      <c r="C400" s="216" t="str">
        <f>+VLOOKUP(B:B,INSUMOS!A:C,2,FALSE)</f>
        <v>CUADRILLA AA  (OFICIAL + 2 AYUDANTE)- ALBAÑILERIA</v>
      </c>
      <c r="D400" s="538" t="str">
        <f>+VLOOKUP(B:B,INSUMOS!A:C,3,FALSE)</f>
        <v>HC</v>
      </c>
      <c r="E400" s="541">
        <v>0.05</v>
      </c>
      <c r="F400" s="544">
        <v>0</v>
      </c>
      <c r="G400" s="277">
        <f>+VLOOKUP(B:B,INSUMOS!A:E,4,FALSE)</f>
        <v>1</v>
      </c>
      <c r="H400" s="217">
        <f>+(E400+F400)*G400</f>
        <v>0.05</v>
      </c>
      <c r="I400" s="218"/>
      <c r="J400" s="218"/>
      <c r="K400" s="206"/>
      <c r="L400" s="164"/>
      <c r="M400" s="214"/>
    </row>
    <row r="401" spans="1:13" s="219" customFormat="1" ht="18" x14ac:dyDescent="0.25">
      <c r="A401" s="207" t="s">
        <v>1394</v>
      </c>
      <c r="B401" s="232"/>
      <c r="C401" s="209" t="s">
        <v>875</v>
      </c>
      <c r="D401" s="253" t="s">
        <v>19</v>
      </c>
      <c r="E401" s="231"/>
      <c r="F401" s="232"/>
      <c r="G401" s="210"/>
      <c r="H401" s="212">
        <f>+SUBTOTAL(9,H402:H405)</f>
        <v>1.4506000000000001</v>
      </c>
      <c r="I401" s="213"/>
      <c r="J401" s="213"/>
      <c r="K401" s="206"/>
      <c r="L401" s="164"/>
      <c r="M401" s="214"/>
    </row>
    <row r="402" spans="1:13" s="219" customFormat="1" ht="18" outlineLevel="1" x14ac:dyDescent="0.25">
      <c r="A402" s="254"/>
      <c r="B402" s="535" t="s">
        <v>129</v>
      </c>
      <c r="C402" s="216" t="str">
        <f>+VLOOKUP(B:B,INSUMOS!A:C,2,FALSE)</f>
        <v>HERRAMIENTA MENOR</v>
      </c>
      <c r="D402" s="538" t="str">
        <f>+VLOOKUP(B:B,INSUMOS!A:C,3,FALSE)</f>
        <v>GLB</v>
      </c>
      <c r="E402" s="541">
        <v>0.3</v>
      </c>
      <c r="F402" s="544">
        <v>0</v>
      </c>
      <c r="G402" s="277">
        <f>+VLOOKUP(B:B,INSUMOS!A:E,4,FALSE)</f>
        <v>1</v>
      </c>
      <c r="H402" s="217">
        <f>+(E402+F402)*G402</f>
        <v>0.3</v>
      </c>
      <c r="I402" s="218"/>
      <c r="J402" s="218"/>
      <c r="K402" s="206"/>
      <c r="L402" s="164"/>
      <c r="M402" s="214"/>
    </row>
    <row r="403" spans="1:13" s="219" customFormat="1" ht="18" outlineLevel="1" x14ac:dyDescent="0.25">
      <c r="A403" s="255"/>
      <c r="B403" s="535" t="s">
        <v>266</v>
      </c>
      <c r="C403" s="216" t="str">
        <f>+VLOOKUP(B:B,INSUMOS!A:C,2,FALSE)</f>
        <v>PUNTILLA CON CABEZA 2"</v>
      </c>
      <c r="D403" s="538" t="str">
        <f>+VLOOKUP(B:B,INSUMOS!A:C,3,FALSE)</f>
        <v>LB</v>
      </c>
      <c r="E403" s="541">
        <v>0.02</v>
      </c>
      <c r="F403" s="544">
        <f>+E403*0.03</f>
        <v>5.9999999999999995E-4</v>
      </c>
      <c r="G403" s="277">
        <f>+VLOOKUP(B:B,INSUMOS!A:E,4,FALSE)</f>
        <v>1</v>
      </c>
      <c r="H403" s="217">
        <f>+(E403+F403)*G403</f>
        <v>2.06E-2</v>
      </c>
      <c r="I403" s="218"/>
      <c r="J403" s="218"/>
      <c r="K403" s="206"/>
      <c r="L403" s="164"/>
      <c r="M403" s="214"/>
    </row>
    <row r="404" spans="1:13" s="219" customFormat="1" ht="18" outlineLevel="1" x14ac:dyDescent="0.25">
      <c r="A404" s="244"/>
      <c r="B404" s="535" t="s">
        <v>185</v>
      </c>
      <c r="C404" s="216" t="str">
        <f>+VLOOKUP(B:B,INSUMOS!A:C,2,FALSE)</f>
        <v>MALLA CON VENA 2.00 X 0.50 M</v>
      </c>
      <c r="D404" s="538" t="str">
        <f>+VLOOKUP(B:B,INSUMOS!A:C,3,FALSE)</f>
        <v>UN</v>
      </c>
      <c r="E404" s="541">
        <v>0.73</v>
      </c>
      <c r="F404" s="544">
        <v>0</v>
      </c>
      <c r="G404" s="277">
        <f>+VLOOKUP(B:B,INSUMOS!A:E,4,FALSE)</f>
        <v>1</v>
      </c>
      <c r="H404" s="217">
        <f>+(E404+F404)*G404</f>
        <v>0.73</v>
      </c>
      <c r="I404" s="218"/>
      <c r="J404" s="218"/>
      <c r="K404" s="206"/>
      <c r="L404" s="164"/>
      <c r="M404" s="214"/>
    </row>
    <row r="405" spans="1:13" s="219" customFormat="1" ht="18" outlineLevel="1" x14ac:dyDescent="0.25">
      <c r="A405" s="249"/>
      <c r="B405" s="535" t="s">
        <v>625</v>
      </c>
      <c r="C405" s="216" t="str">
        <f>+VLOOKUP(B:B,INSUMOS!A:C,2,FALSE)</f>
        <v>CUADRILLA AA  (OFICIAL + 2 AYUDANTE)- ALBAÑILERIA</v>
      </c>
      <c r="D405" s="538" t="str">
        <f>+VLOOKUP(B:B,INSUMOS!A:C,3,FALSE)</f>
        <v>HC</v>
      </c>
      <c r="E405" s="541">
        <v>0.4</v>
      </c>
      <c r="F405" s="544">
        <v>0</v>
      </c>
      <c r="G405" s="277">
        <f>+VLOOKUP(B:B,INSUMOS!A:E,4,FALSE)</f>
        <v>1</v>
      </c>
      <c r="H405" s="217">
        <f>+(E405+F405)*G405</f>
        <v>0.4</v>
      </c>
      <c r="I405" s="218"/>
      <c r="J405" s="218"/>
      <c r="K405" s="206"/>
      <c r="L405" s="164"/>
      <c r="M405" s="214"/>
    </row>
    <row r="406" spans="1:13" s="219" customFormat="1" ht="18" x14ac:dyDescent="0.25">
      <c r="A406" s="207" t="s">
        <v>1395</v>
      </c>
      <c r="B406" s="208"/>
      <c r="C406" s="209" t="s">
        <v>1042</v>
      </c>
      <c r="D406" s="210" t="s">
        <v>1</v>
      </c>
      <c r="E406" s="211"/>
      <c r="F406" s="210"/>
      <c r="G406" s="210"/>
      <c r="H406" s="212">
        <f>+SUBTOTAL(9,H407:H417)</f>
        <v>8.2545000000000002</v>
      </c>
      <c r="I406" s="213"/>
      <c r="J406" s="213"/>
      <c r="K406" s="206"/>
      <c r="L406" s="164"/>
      <c r="M406" s="214"/>
    </row>
    <row r="407" spans="1:13" s="219" customFormat="1" ht="18" outlineLevel="1" x14ac:dyDescent="0.25">
      <c r="A407" s="215"/>
      <c r="B407" s="535" t="s">
        <v>129</v>
      </c>
      <c r="C407" s="216" t="str">
        <f>+VLOOKUP(B:B,INSUMOS!A:C,2,FALSE)</f>
        <v>HERRAMIENTA MENOR</v>
      </c>
      <c r="D407" s="538" t="str">
        <f>+VLOOKUP(B:B,INSUMOS!A:C,3,FALSE)</f>
        <v>GLB</v>
      </c>
      <c r="E407" s="541">
        <v>0.1</v>
      </c>
      <c r="F407" s="544">
        <v>0</v>
      </c>
      <c r="G407" s="277">
        <f>+VLOOKUP(B:B,INSUMOS!A:E,4,FALSE)</f>
        <v>1</v>
      </c>
      <c r="H407" s="217">
        <f t="shared" ref="H407:H417" si="17">+(E407+F407)*G407</f>
        <v>0.1</v>
      </c>
      <c r="I407" s="218"/>
      <c r="J407" s="218"/>
      <c r="K407" s="206"/>
      <c r="L407" s="164"/>
      <c r="M407" s="214"/>
    </row>
    <row r="408" spans="1:13" s="219" customFormat="1" ht="18" outlineLevel="1" x14ac:dyDescent="0.25">
      <c r="A408" s="229"/>
      <c r="B408" s="535" t="s">
        <v>363</v>
      </c>
      <c r="C408" s="216" t="str">
        <f>+VLOOKUP(B:B,INSUMOS!A:C,2,FALSE)</f>
        <v>ADAPTADOR HEMBRA PRESION PVC 1/2"</v>
      </c>
      <c r="D408" s="538" t="str">
        <f>+VLOOKUP(B:B,INSUMOS!A:C,3,FALSE)</f>
        <v>UN</v>
      </c>
      <c r="E408" s="541">
        <v>1</v>
      </c>
      <c r="F408" s="544">
        <v>0</v>
      </c>
      <c r="G408" s="277">
        <f>+VLOOKUP(B:B,INSUMOS!A:E,4,FALSE)</f>
        <v>1</v>
      </c>
      <c r="H408" s="217">
        <f t="shared" si="17"/>
        <v>1</v>
      </c>
      <c r="I408" s="218"/>
      <c r="J408" s="218"/>
      <c r="K408" s="206"/>
      <c r="L408" s="164"/>
      <c r="M408" s="214"/>
    </row>
    <row r="409" spans="1:13" s="219" customFormat="1" ht="18" outlineLevel="1" x14ac:dyDescent="0.25">
      <c r="A409" s="220"/>
      <c r="B409" s="535" t="s">
        <v>359</v>
      </c>
      <c r="C409" s="216" t="str">
        <f>+VLOOKUP(B:B,INSUMOS!A:C,2,FALSE)</f>
        <v>TAPON DE PRUEBA O SOLDADO PRESION PVC 1/2"</v>
      </c>
      <c r="D409" s="538" t="str">
        <f>+VLOOKUP(B:B,INSUMOS!A:C,3,FALSE)</f>
        <v>UN</v>
      </c>
      <c r="E409" s="541">
        <v>1</v>
      </c>
      <c r="F409" s="544">
        <v>0</v>
      </c>
      <c r="G409" s="277">
        <f>+VLOOKUP(B:B,INSUMOS!A:E,4,FALSE)</f>
        <v>1</v>
      </c>
      <c r="H409" s="217">
        <f t="shared" si="17"/>
        <v>1</v>
      </c>
      <c r="I409" s="218"/>
      <c r="J409" s="218"/>
      <c r="K409" s="206"/>
      <c r="L409" s="164"/>
      <c r="M409" s="214"/>
    </row>
    <row r="410" spans="1:13" ht="18" outlineLevel="1" x14ac:dyDescent="0.25">
      <c r="A410" s="220"/>
      <c r="B410" s="535" t="s">
        <v>273</v>
      </c>
      <c r="C410" s="216" t="str">
        <f>+VLOOKUP(B:B,INSUMOS!A:C,2,FALSE)</f>
        <v>CINTA TEFLON DE 1/2" X 10 M</v>
      </c>
      <c r="D410" s="538" t="str">
        <f>+VLOOKUP(B:B,INSUMOS!A:C,3,FALSE)</f>
        <v>RL</v>
      </c>
      <c r="E410" s="541">
        <v>0.05</v>
      </c>
      <c r="F410" s="544">
        <f>+E410*0.03</f>
        <v>1.5E-3</v>
      </c>
      <c r="G410" s="277">
        <f>+VLOOKUP(B:B,INSUMOS!A:E,4,FALSE)</f>
        <v>1</v>
      </c>
      <c r="H410" s="217">
        <f t="shared" si="17"/>
        <v>5.1500000000000004E-2</v>
      </c>
      <c r="I410" s="218"/>
      <c r="J410" s="218"/>
      <c r="M410" s="214"/>
    </row>
    <row r="411" spans="1:13" s="219" customFormat="1" ht="18" outlineLevel="1" x14ac:dyDescent="0.25">
      <c r="A411" s="220"/>
      <c r="B411" s="535" t="s">
        <v>687</v>
      </c>
      <c r="C411" s="216" t="str">
        <f>+VLOOKUP(B:B,INSUMOS!A:C,2,FALSE)</f>
        <v>CODO 90 PRESION PVC 1/2"</v>
      </c>
      <c r="D411" s="538" t="str">
        <f>+VLOOKUP(B:B,INSUMOS!A:C,3,FALSE)</f>
        <v>UN</v>
      </c>
      <c r="E411" s="541">
        <v>2</v>
      </c>
      <c r="F411" s="544">
        <v>0</v>
      </c>
      <c r="G411" s="277">
        <f>+VLOOKUP(B:B,INSUMOS!A:E,4,FALSE)</f>
        <v>1</v>
      </c>
      <c r="H411" s="217">
        <f t="shared" si="17"/>
        <v>2</v>
      </c>
      <c r="I411" s="218"/>
      <c r="J411" s="218"/>
      <c r="K411" s="206"/>
      <c r="L411" s="164"/>
      <c r="M411" s="214"/>
    </row>
    <row r="412" spans="1:13" s="219" customFormat="1" ht="18" outlineLevel="1" x14ac:dyDescent="0.25">
      <c r="A412" s="220"/>
      <c r="B412" s="535" t="s">
        <v>291</v>
      </c>
      <c r="C412" s="216" t="str">
        <f>+VLOOKUP(B:B,INSUMOS!A:C,2,FALSE)</f>
        <v>LIMPIADOR REMOVEDOR PARA PVC Y CPVC (1/4 GAL)</v>
      </c>
      <c r="D412" s="538" t="str">
        <f>+VLOOKUP(B:B,INSUMOS!A:C,3,FALSE)</f>
        <v>UN</v>
      </c>
      <c r="E412" s="541">
        <v>0.05</v>
      </c>
      <c r="F412" s="544">
        <f>+E412*0.03</f>
        <v>1.5E-3</v>
      </c>
      <c r="G412" s="277">
        <f>+VLOOKUP(B:B,INSUMOS!A:E,4,FALSE)</f>
        <v>1</v>
      </c>
      <c r="H412" s="217">
        <f t="shared" si="17"/>
        <v>5.1500000000000004E-2</v>
      </c>
      <c r="I412" s="218"/>
      <c r="J412" s="218"/>
      <c r="K412" s="206"/>
      <c r="L412" s="164"/>
      <c r="M412" s="214"/>
    </row>
    <row r="413" spans="1:13" s="219" customFormat="1" ht="18" outlineLevel="1" x14ac:dyDescent="0.25">
      <c r="A413" s="220"/>
      <c r="B413" s="535" t="s">
        <v>287</v>
      </c>
      <c r="C413" s="216" t="str">
        <f>+VLOOKUP(B:B,INSUMOS!A:C,2,FALSE)</f>
        <v>SOLDADURA PVC BOUNDING 1/8 GALON</v>
      </c>
      <c r="D413" s="538" t="str">
        <f>+VLOOKUP(B:B,INSUMOS!A:C,3,FALSE)</f>
        <v>UN</v>
      </c>
      <c r="E413" s="541">
        <v>0.05</v>
      </c>
      <c r="F413" s="544">
        <f>+E413*0.03</f>
        <v>1.5E-3</v>
      </c>
      <c r="G413" s="277">
        <f>+VLOOKUP(B:B,INSUMOS!A:E,4,FALSE)</f>
        <v>1</v>
      </c>
      <c r="H413" s="217">
        <f t="shared" si="17"/>
        <v>5.1500000000000004E-2</v>
      </c>
      <c r="I413" s="218"/>
      <c r="J413" s="218"/>
      <c r="K413" s="206"/>
      <c r="L413" s="164"/>
      <c r="M413" s="214"/>
    </row>
    <row r="414" spans="1:13" s="219" customFormat="1" ht="18" outlineLevel="1" x14ac:dyDescent="0.25">
      <c r="A414" s="220"/>
      <c r="B414" s="535" t="s">
        <v>357</v>
      </c>
      <c r="C414" s="216" t="str">
        <f>+VLOOKUP(B:B,INSUMOS!A:C,2,FALSE)</f>
        <v>TAPON ROSCADO PRESION PVC 1/2"</v>
      </c>
      <c r="D414" s="538" t="str">
        <f>+VLOOKUP(B:B,INSUMOS!A:C,3,FALSE)</f>
        <v>UN</v>
      </c>
      <c r="E414" s="541">
        <v>1</v>
      </c>
      <c r="F414" s="544">
        <v>0</v>
      </c>
      <c r="G414" s="277">
        <f>+VLOOKUP(B:B,INSUMOS!A:E,4,FALSE)</f>
        <v>1</v>
      </c>
      <c r="H414" s="217">
        <f t="shared" si="17"/>
        <v>1</v>
      </c>
      <c r="I414" s="218"/>
      <c r="J414" s="218"/>
      <c r="K414" s="206"/>
      <c r="L414" s="164"/>
      <c r="M414" s="214"/>
    </row>
    <row r="415" spans="1:13" s="219" customFormat="1" ht="18" outlineLevel="1" x14ac:dyDescent="0.25">
      <c r="A415" s="220"/>
      <c r="B415" s="535" t="s">
        <v>337</v>
      </c>
      <c r="C415" s="216" t="str">
        <f>+VLOOKUP(B:B,INSUMOS!A:C,2,FALSE)</f>
        <v>TEE PRESION PVC 1/2"</v>
      </c>
      <c r="D415" s="538" t="str">
        <f>+VLOOKUP(B:B,INSUMOS!A:C,3,FALSE)</f>
        <v>UN</v>
      </c>
      <c r="E415" s="541">
        <v>1</v>
      </c>
      <c r="F415" s="544">
        <v>0</v>
      </c>
      <c r="G415" s="277">
        <f>+VLOOKUP(B:B,INSUMOS!A:E,4,FALSE)</f>
        <v>1</v>
      </c>
      <c r="H415" s="217">
        <f t="shared" si="17"/>
        <v>1</v>
      </c>
      <c r="I415" s="218"/>
      <c r="J415" s="218"/>
      <c r="K415" s="206"/>
      <c r="L415" s="164"/>
      <c r="M415" s="214"/>
    </row>
    <row r="416" spans="1:13" s="219" customFormat="1" ht="18" outlineLevel="1" x14ac:dyDescent="0.25">
      <c r="A416" s="220"/>
      <c r="B416" s="535" t="s">
        <v>343</v>
      </c>
      <c r="C416" s="216" t="str">
        <f>+VLOOKUP(B:B,INSUMOS!A:C,2,FALSE)</f>
        <v>TUBO PRESION PVC 1/2"</v>
      </c>
      <c r="D416" s="538" t="str">
        <f>+VLOOKUP(B:B,INSUMOS!A:C,3,FALSE)</f>
        <v>ML</v>
      </c>
      <c r="E416" s="541">
        <v>1</v>
      </c>
      <c r="F416" s="544">
        <v>0</v>
      </c>
      <c r="G416" s="277">
        <f>+VLOOKUP(B:B,INSUMOS!A:E,4,FALSE)</f>
        <v>1</v>
      </c>
      <c r="H416" s="217">
        <f t="shared" si="17"/>
        <v>1</v>
      </c>
      <c r="I416" s="218"/>
      <c r="J416" s="218"/>
      <c r="K416" s="206"/>
      <c r="L416" s="164"/>
      <c r="M416" s="214"/>
    </row>
    <row r="417" spans="1:13" ht="18" outlineLevel="1" x14ac:dyDescent="0.25">
      <c r="A417" s="222"/>
      <c r="B417" s="535" t="s">
        <v>627</v>
      </c>
      <c r="C417" s="216" t="str">
        <f>+VLOOKUP(B:B,INSUMOS!A:C,2,FALSE)</f>
        <v>CUADRILLA  INSTALACIONES (OFICIAL + AYUDANTE)</v>
      </c>
      <c r="D417" s="538" t="str">
        <f>+VLOOKUP(B:B,INSUMOS!A:C,3,FALSE)</f>
        <v>HC</v>
      </c>
      <c r="E417" s="541">
        <v>1</v>
      </c>
      <c r="F417" s="544">
        <v>0</v>
      </c>
      <c r="G417" s="277">
        <f>+VLOOKUP(B:B,INSUMOS!A:E,4,FALSE)</f>
        <v>1</v>
      </c>
      <c r="H417" s="217">
        <f t="shared" si="17"/>
        <v>1</v>
      </c>
      <c r="I417" s="218"/>
      <c r="J417" s="218"/>
      <c r="M417" s="214"/>
    </row>
    <row r="418" spans="1:13" s="219" customFormat="1" ht="18" x14ac:dyDescent="0.25">
      <c r="A418" s="207" t="s">
        <v>1396</v>
      </c>
      <c r="B418" s="208"/>
      <c r="C418" s="209" t="s">
        <v>1529</v>
      </c>
      <c r="D418" s="210" t="s">
        <v>1</v>
      </c>
      <c r="E418" s="211"/>
      <c r="F418" s="210"/>
      <c r="G418" s="210"/>
      <c r="H418" s="212">
        <f>+SUBTOTAL(9,H419:H424)</f>
        <v>3.806</v>
      </c>
      <c r="I418" s="213"/>
      <c r="J418" s="213"/>
      <c r="K418" s="206"/>
      <c r="L418" s="164"/>
      <c r="M418" s="214"/>
    </row>
    <row r="419" spans="1:13" s="219" customFormat="1" ht="18" outlineLevel="1" x14ac:dyDescent="0.25">
      <c r="A419" s="215"/>
      <c r="B419" s="535" t="s">
        <v>129</v>
      </c>
      <c r="C419" s="216" t="str">
        <f>+VLOOKUP(B:B,INSUMOS!A:C,2,FALSE)</f>
        <v>HERRAMIENTA MENOR</v>
      </c>
      <c r="D419" s="538" t="str">
        <f>+VLOOKUP(B:B,INSUMOS!A:C,3,FALSE)</f>
        <v>GLB</v>
      </c>
      <c r="E419" s="541">
        <v>0.1</v>
      </c>
      <c r="F419" s="544">
        <v>0</v>
      </c>
      <c r="G419" s="277">
        <f>+VLOOKUP(B:B,INSUMOS!A:E,4,FALSE)</f>
        <v>1</v>
      </c>
      <c r="H419" s="217">
        <f t="shared" ref="H419:H424" si="18">+(E419+F419)*G419</f>
        <v>0.1</v>
      </c>
      <c r="I419" s="218"/>
      <c r="J419" s="218"/>
      <c r="K419" s="206"/>
      <c r="L419" s="164"/>
      <c r="M419" s="214"/>
    </row>
    <row r="420" spans="1:13" s="219" customFormat="1" ht="18" outlineLevel="1" x14ac:dyDescent="0.25">
      <c r="A420" s="220"/>
      <c r="B420" s="535" t="s">
        <v>365</v>
      </c>
      <c r="C420" s="216" t="str">
        <f>+VLOOKUP(B:B,INSUMOS!A:C,2,FALSE)</f>
        <v>REGISTRO RED WHITE COMPUERTA 1/2"</v>
      </c>
      <c r="D420" s="538" t="str">
        <f>+VLOOKUP(B:B,INSUMOS!A:C,3,FALSE)</f>
        <v>UN</v>
      </c>
      <c r="E420" s="541">
        <v>1</v>
      </c>
      <c r="F420" s="544">
        <v>0</v>
      </c>
      <c r="G420" s="277">
        <f>+VLOOKUP(B:B,INSUMOS!A:E,4,FALSE)</f>
        <v>1</v>
      </c>
      <c r="H420" s="217">
        <f t="shared" si="18"/>
        <v>1</v>
      </c>
      <c r="I420" s="218"/>
      <c r="J420" s="218"/>
      <c r="K420" s="206"/>
      <c r="L420" s="164"/>
      <c r="M420" s="214"/>
    </row>
    <row r="421" spans="1:13" s="219" customFormat="1" ht="18" outlineLevel="1" x14ac:dyDescent="0.25">
      <c r="A421" s="220"/>
      <c r="B421" s="535" t="s">
        <v>361</v>
      </c>
      <c r="C421" s="216" t="str">
        <f>+VLOOKUP(B:B,INSUMOS!A:C,2,FALSE)</f>
        <v>ADAPTADOR MACHO PRESION PVC 1/2"</v>
      </c>
      <c r="D421" s="538" t="str">
        <f>+VLOOKUP(B:B,INSUMOS!A:C,3,FALSE)</f>
        <v>UN</v>
      </c>
      <c r="E421" s="541">
        <v>1</v>
      </c>
      <c r="F421" s="544">
        <v>0</v>
      </c>
      <c r="G421" s="277">
        <f>+VLOOKUP(B:B,INSUMOS!A:E,4,FALSE)</f>
        <v>1</v>
      </c>
      <c r="H421" s="217">
        <f t="shared" si="18"/>
        <v>1</v>
      </c>
      <c r="I421" s="218"/>
      <c r="J421" s="218"/>
      <c r="K421" s="206"/>
      <c r="L421" s="164"/>
      <c r="M421" s="214"/>
    </row>
    <row r="422" spans="1:13" ht="18" outlineLevel="1" x14ac:dyDescent="0.25">
      <c r="A422" s="220"/>
      <c r="B422" s="535" t="s">
        <v>273</v>
      </c>
      <c r="C422" s="216" t="str">
        <f>+VLOOKUP(B:B,INSUMOS!A:C,2,FALSE)</f>
        <v>CINTA TEFLON DE 1/2" X 10 M</v>
      </c>
      <c r="D422" s="538" t="str">
        <f>+VLOOKUP(B:B,INSUMOS!A:C,3,FALSE)</f>
        <v>RL</v>
      </c>
      <c r="E422" s="541">
        <v>0.2</v>
      </c>
      <c r="F422" s="544">
        <f>+E422*0.03</f>
        <v>6.0000000000000001E-3</v>
      </c>
      <c r="G422" s="277">
        <f>+VLOOKUP(B:B,INSUMOS!A:E,4,FALSE)</f>
        <v>1</v>
      </c>
      <c r="H422" s="217">
        <f t="shared" si="18"/>
        <v>0.20600000000000002</v>
      </c>
      <c r="I422" s="218"/>
      <c r="J422" s="218"/>
      <c r="M422" s="214"/>
    </row>
    <row r="423" spans="1:13" s="219" customFormat="1" ht="18" outlineLevel="1" x14ac:dyDescent="0.25">
      <c r="A423" s="220"/>
      <c r="B423" s="535" t="s">
        <v>670</v>
      </c>
      <c r="C423" s="216" t="str">
        <f>+VLOOKUP(B:B,INSUMOS!A:C,2,FALSE)</f>
        <v>UNIVERSAL GALVANIZADA 1/2</v>
      </c>
      <c r="D423" s="538" t="str">
        <f>+VLOOKUP(B:B,INSUMOS!A:C,3,FALSE)</f>
        <v>UN</v>
      </c>
      <c r="E423" s="541">
        <v>1</v>
      </c>
      <c r="F423" s="544">
        <v>0</v>
      </c>
      <c r="G423" s="277">
        <f>+VLOOKUP(B:B,INSUMOS!A:E,4,FALSE)</f>
        <v>1</v>
      </c>
      <c r="H423" s="217">
        <f t="shared" si="18"/>
        <v>1</v>
      </c>
      <c r="I423" s="218"/>
      <c r="J423" s="218"/>
      <c r="K423" s="206"/>
      <c r="L423" s="164"/>
      <c r="M423" s="214"/>
    </row>
    <row r="424" spans="1:13" s="219" customFormat="1" ht="18" outlineLevel="1" x14ac:dyDescent="0.25">
      <c r="A424" s="220"/>
      <c r="B424" s="535" t="s">
        <v>36</v>
      </c>
      <c r="C424" s="216" t="str">
        <f>+VLOOKUP(B:B,INSUMOS!A:C,2,FALSE)</f>
        <v>OFICIAL INSTALACIONES CON PRESTACIONES</v>
      </c>
      <c r="D424" s="538" t="str">
        <f>+VLOOKUP(B:B,INSUMOS!A:C,3,FALSE)</f>
        <v>HH</v>
      </c>
      <c r="E424" s="541">
        <v>0.5</v>
      </c>
      <c r="F424" s="544">
        <v>0</v>
      </c>
      <c r="G424" s="277">
        <f>+VLOOKUP(B:B,INSUMOS!A:E,4,FALSE)</f>
        <v>1</v>
      </c>
      <c r="H424" s="217">
        <f t="shared" si="18"/>
        <v>0.5</v>
      </c>
      <c r="I424" s="218"/>
      <c r="J424" s="218"/>
      <c r="K424" s="206"/>
      <c r="L424" s="164"/>
      <c r="M424" s="214"/>
    </row>
    <row r="425" spans="1:13" s="219" customFormat="1" ht="18" x14ac:dyDescent="0.25">
      <c r="A425" s="207" t="s">
        <v>1397</v>
      </c>
      <c r="B425" s="208"/>
      <c r="C425" s="209" t="s">
        <v>1043</v>
      </c>
      <c r="D425" s="210" t="s">
        <v>1</v>
      </c>
      <c r="E425" s="211"/>
      <c r="F425" s="210"/>
      <c r="G425" s="210"/>
      <c r="H425" s="212">
        <f>+SUBTOTAL(9,H426:H435)</f>
        <v>7.3369</v>
      </c>
      <c r="I425" s="213"/>
      <c r="J425" s="213"/>
      <c r="K425" s="206"/>
      <c r="L425" s="164"/>
      <c r="M425" s="214"/>
    </row>
    <row r="426" spans="1:13" s="219" customFormat="1" ht="18" outlineLevel="1" x14ac:dyDescent="0.25">
      <c r="A426" s="215"/>
      <c r="B426" s="535" t="s">
        <v>129</v>
      </c>
      <c r="C426" s="216" t="str">
        <f>+VLOOKUP(B:B,INSUMOS!A:C,2,FALSE)</f>
        <v>HERRAMIENTA MENOR</v>
      </c>
      <c r="D426" s="538" t="str">
        <f>+VLOOKUP(B:B,INSUMOS!A:C,3,FALSE)</f>
        <v>GLB</v>
      </c>
      <c r="E426" s="541">
        <v>0.1</v>
      </c>
      <c r="F426" s="544">
        <v>0</v>
      </c>
      <c r="G426" s="277">
        <f>+VLOOKUP(B:B,INSUMOS!A:E,4,FALSE)</f>
        <v>1</v>
      </c>
      <c r="H426" s="217">
        <f t="shared" ref="H426:H435" si="19">+(E426+F426)*G426</f>
        <v>0.1</v>
      </c>
      <c r="I426" s="218"/>
      <c r="J426" s="218"/>
      <c r="K426" s="206"/>
      <c r="L426" s="164"/>
      <c r="M426" s="214"/>
    </row>
    <row r="427" spans="1:13" ht="18" outlineLevel="1" x14ac:dyDescent="0.25">
      <c r="A427" s="220"/>
      <c r="B427" s="535" t="s">
        <v>692</v>
      </c>
      <c r="C427" s="216" t="str">
        <f>+VLOOKUP(B:B,INSUMOS!A:C,2,FALSE)</f>
        <v>ADAPTADOR MACHO PRESION 3/4"</v>
      </c>
      <c r="D427" s="538" t="str">
        <f>+VLOOKUP(B:B,INSUMOS!A:C,3,FALSE)</f>
        <v>UN</v>
      </c>
      <c r="E427" s="541">
        <v>1</v>
      </c>
      <c r="F427" s="544">
        <v>0</v>
      </c>
      <c r="G427" s="277">
        <f>+VLOOKUP(B:B,INSUMOS!A:E,4,FALSE)</f>
        <v>1</v>
      </c>
      <c r="H427" s="217">
        <f t="shared" si="19"/>
        <v>1</v>
      </c>
      <c r="I427" s="218"/>
      <c r="J427" s="218"/>
      <c r="M427" s="214"/>
    </row>
    <row r="428" spans="1:13" s="219" customFormat="1" ht="18" outlineLevel="1" x14ac:dyDescent="0.25">
      <c r="A428" s="220"/>
      <c r="B428" s="535" t="s">
        <v>273</v>
      </c>
      <c r="C428" s="216" t="str">
        <f>+VLOOKUP(B:B,INSUMOS!A:C,2,FALSE)</f>
        <v>CINTA TEFLON DE 1/2" X 10 M</v>
      </c>
      <c r="D428" s="538" t="str">
        <f>+VLOOKUP(B:B,INSUMOS!A:C,3,FALSE)</f>
        <v>RL</v>
      </c>
      <c r="E428" s="541">
        <v>0.06</v>
      </c>
      <c r="F428" s="544">
        <f>+E428*0.03</f>
        <v>1.8E-3</v>
      </c>
      <c r="G428" s="277">
        <f>+VLOOKUP(B:B,INSUMOS!A:E,4,FALSE)</f>
        <v>1</v>
      </c>
      <c r="H428" s="217">
        <f t="shared" si="19"/>
        <v>6.1800000000000001E-2</v>
      </c>
      <c r="I428" s="218"/>
      <c r="J428" s="218"/>
      <c r="K428" s="206"/>
      <c r="L428" s="164"/>
      <c r="M428" s="214"/>
    </row>
    <row r="429" spans="1:13" s="219" customFormat="1" ht="18" outlineLevel="1" x14ac:dyDescent="0.25">
      <c r="A429" s="220"/>
      <c r="B429" s="535" t="s">
        <v>693</v>
      </c>
      <c r="C429" s="216" t="str">
        <f>+VLOOKUP(B:B,INSUMOS!A:C,2,FALSE)</f>
        <v>CODO 90 PRESION PVC 3/4"</v>
      </c>
      <c r="D429" s="538" t="str">
        <f>+VLOOKUP(B:B,INSUMOS!A:C,3,FALSE)</f>
        <v>UN</v>
      </c>
      <c r="E429" s="541">
        <v>2</v>
      </c>
      <c r="F429" s="544">
        <v>0</v>
      </c>
      <c r="G429" s="277">
        <f>+VLOOKUP(B:B,INSUMOS!A:E,4,FALSE)</f>
        <v>1</v>
      </c>
      <c r="H429" s="217">
        <f t="shared" si="19"/>
        <v>2</v>
      </c>
      <c r="I429" s="218"/>
      <c r="J429" s="218"/>
      <c r="K429" s="206"/>
      <c r="L429" s="164"/>
      <c r="M429" s="214"/>
    </row>
    <row r="430" spans="1:13" s="219" customFormat="1" ht="18" outlineLevel="1" x14ac:dyDescent="0.25">
      <c r="A430" s="220"/>
      <c r="B430" s="535" t="s">
        <v>291</v>
      </c>
      <c r="C430" s="216" t="str">
        <f>+VLOOKUP(B:B,INSUMOS!A:C,2,FALSE)</f>
        <v>LIMPIADOR REMOVEDOR PARA PVC Y CPVC (1/4 GAL)</v>
      </c>
      <c r="D430" s="538" t="str">
        <f>+VLOOKUP(B:B,INSUMOS!A:C,3,FALSE)</f>
        <v>UN</v>
      </c>
      <c r="E430" s="541">
        <v>0.09</v>
      </c>
      <c r="F430" s="544">
        <f>+E430*0.03</f>
        <v>2.6999999999999997E-3</v>
      </c>
      <c r="G430" s="277">
        <f>+VLOOKUP(B:B,INSUMOS!A:E,4,FALSE)</f>
        <v>1</v>
      </c>
      <c r="H430" s="217">
        <f t="shared" si="19"/>
        <v>9.2699999999999991E-2</v>
      </c>
      <c r="I430" s="218"/>
      <c r="J430" s="218"/>
      <c r="K430" s="206"/>
      <c r="L430" s="164"/>
      <c r="M430" s="214"/>
    </row>
    <row r="431" spans="1:13" s="219" customFormat="1" ht="18" outlineLevel="1" x14ac:dyDescent="0.25">
      <c r="A431" s="220"/>
      <c r="B431" s="535" t="s">
        <v>287</v>
      </c>
      <c r="C431" s="216" t="str">
        <f>+VLOOKUP(B:B,INSUMOS!A:C,2,FALSE)</f>
        <v>SOLDADURA PVC BOUNDING 1/8 GALON</v>
      </c>
      <c r="D431" s="538" t="str">
        <f>+VLOOKUP(B:B,INSUMOS!A:C,3,FALSE)</f>
        <v>UN</v>
      </c>
      <c r="E431" s="541">
        <v>0.08</v>
      </c>
      <c r="F431" s="544">
        <f>+E431*0.03</f>
        <v>2.3999999999999998E-3</v>
      </c>
      <c r="G431" s="277">
        <f>+VLOOKUP(B:B,INSUMOS!A:E,4,FALSE)</f>
        <v>1</v>
      </c>
      <c r="H431" s="217">
        <f t="shared" si="19"/>
        <v>8.2400000000000001E-2</v>
      </c>
      <c r="I431" s="218"/>
      <c r="J431" s="218"/>
      <c r="K431" s="206"/>
      <c r="L431" s="164"/>
      <c r="M431" s="214"/>
    </row>
    <row r="432" spans="1:13" ht="18" outlineLevel="1" x14ac:dyDescent="0.25">
      <c r="A432" s="220"/>
      <c r="B432" s="535" t="s">
        <v>671</v>
      </c>
      <c r="C432" s="216" t="str">
        <f>+VLOOKUP(B:B,INSUMOS!A:C,2,FALSE)</f>
        <v>TAPON ROSCADO PRESION 3/4"</v>
      </c>
      <c r="D432" s="538" t="str">
        <f>+VLOOKUP(B:B,INSUMOS!A:C,3,FALSE)</f>
        <v>UN</v>
      </c>
      <c r="E432" s="541">
        <v>1</v>
      </c>
      <c r="F432" s="544">
        <v>0</v>
      </c>
      <c r="G432" s="277">
        <f>+VLOOKUP(B:B,INSUMOS!A:E,4,FALSE)</f>
        <v>1</v>
      </c>
      <c r="H432" s="217">
        <f t="shared" si="19"/>
        <v>1</v>
      </c>
      <c r="I432" s="218"/>
      <c r="J432" s="218"/>
      <c r="M432" s="214"/>
    </row>
    <row r="433" spans="1:13" s="219" customFormat="1" ht="18" outlineLevel="1" x14ac:dyDescent="0.25">
      <c r="A433" s="220"/>
      <c r="B433" s="535" t="s">
        <v>672</v>
      </c>
      <c r="C433" s="216" t="str">
        <f>+VLOOKUP(B:B,INSUMOS!A:C,2,FALSE)</f>
        <v>TEE PRESION PVC 3/4"</v>
      </c>
      <c r="D433" s="538" t="str">
        <f>+VLOOKUP(B:B,INSUMOS!A:C,3,FALSE)</f>
        <v>UN</v>
      </c>
      <c r="E433" s="541">
        <v>1</v>
      </c>
      <c r="F433" s="544">
        <v>0</v>
      </c>
      <c r="G433" s="277">
        <f>+VLOOKUP(B:B,INSUMOS!A:E,4,FALSE)</f>
        <v>1</v>
      </c>
      <c r="H433" s="217">
        <f t="shared" si="19"/>
        <v>1</v>
      </c>
      <c r="I433" s="218"/>
      <c r="J433" s="218"/>
      <c r="K433" s="206"/>
      <c r="L433" s="164"/>
      <c r="M433" s="214"/>
    </row>
    <row r="434" spans="1:13" s="219" customFormat="1" ht="18" outlineLevel="1" x14ac:dyDescent="0.25">
      <c r="A434" s="220"/>
      <c r="B434" s="535" t="s">
        <v>349</v>
      </c>
      <c r="C434" s="216" t="str">
        <f>+VLOOKUP(B:B,INSUMOS!A:C,2,FALSE)</f>
        <v>TUBO PRESION PVC 3/4"</v>
      </c>
      <c r="D434" s="538" t="str">
        <f>+VLOOKUP(B:B,INSUMOS!A:C,3,FALSE)</f>
        <v>ML</v>
      </c>
      <c r="E434" s="541">
        <v>1</v>
      </c>
      <c r="F434" s="544">
        <v>0</v>
      </c>
      <c r="G434" s="277">
        <f>+VLOOKUP(B:B,INSUMOS!A:E,4,FALSE)</f>
        <v>1</v>
      </c>
      <c r="H434" s="217">
        <f t="shared" si="19"/>
        <v>1</v>
      </c>
      <c r="I434" s="218"/>
      <c r="J434" s="218"/>
      <c r="K434" s="206"/>
      <c r="L434" s="164"/>
      <c r="M434" s="214"/>
    </row>
    <row r="435" spans="1:13" s="219" customFormat="1" ht="18" outlineLevel="1" x14ac:dyDescent="0.25">
      <c r="A435" s="222"/>
      <c r="B435" s="535" t="s">
        <v>627</v>
      </c>
      <c r="C435" s="216" t="str">
        <f>+VLOOKUP(B:B,INSUMOS!A:C,2,FALSE)</f>
        <v>CUADRILLA  INSTALACIONES (OFICIAL + AYUDANTE)</v>
      </c>
      <c r="D435" s="538" t="str">
        <f>+VLOOKUP(B:B,INSUMOS!A:C,3,FALSE)</f>
        <v>HC</v>
      </c>
      <c r="E435" s="541">
        <v>1</v>
      </c>
      <c r="F435" s="544">
        <v>0</v>
      </c>
      <c r="G435" s="277">
        <f>+VLOOKUP(B:B,INSUMOS!A:E,4,FALSE)</f>
        <v>1</v>
      </c>
      <c r="H435" s="217">
        <f t="shared" si="19"/>
        <v>1</v>
      </c>
      <c r="I435" s="218"/>
      <c r="J435" s="218"/>
      <c r="K435" s="206"/>
      <c r="L435" s="164"/>
      <c r="M435" s="214"/>
    </row>
    <row r="436" spans="1:13" s="219" customFormat="1" ht="18" x14ac:dyDescent="0.25">
      <c r="A436" s="207" t="s">
        <v>1398</v>
      </c>
      <c r="B436" s="208"/>
      <c r="C436" s="209" t="s">
        <v>1044</v>
      </c>
      <c r="D436" s="210" t="s">
        <v>1</v>
      </c>
      <c r="E436" s="211"/>
      <c r="F436" s="210"/>
      <c r="G436" s="210"/>
      <c r="H436" s="212">
        <f>+SUBTOTAL(9,H437:H440)</f>
        <v>2.6</v>
      </c>
      <c r="I436" s="213"/>
      <c r="J436" s="213"/>
      <c r="K436" s="206"/>
      <c r="L436" s="164"/>
      <c r="M436" s="214"/>
    </row>
    <row r="437" spans="1:13" ht="18" outlineLevel="1" x14ac:dyDescent="0.25">
      <c r="A437" s="215"/>
      <c r="B437" s="535" t="s">
        <v>129</v>
      </c>
      <c r="C437" s="216" t="str">
        <f>+VLOOKUP(B:B,INSUMOS!A:C,2,FALSE)</f>
        <v>HERRAMIENTA MENOR</v>
      </c>
      <c r="D437" s="538" t="str">
        <f>+VLOOKUP(B:B,INSUMOS!A:C,3,FALSE)</f>
        <v>GLB</v>
      </c>
      <c r="E437" s="541">
        <v>0.1</v>
      </c>
      <c r="F437" s="544">
        <v>0</v>
      </c>
      <c r="G437" s="277">
        <f>+VLOOKUP(B:B,INSUMOS!A:E,4,FALSE)</f>
        <v>1</v>
      </c>
      <c r="H437" s="217">
        <f>+(E437+F437)*G437</f>
        <v>0.1</v>
      </c>
      <c r="I437" s="218"/>
      <c r="J437" s="218"/>
      <c r="M437" s="214"/>
    </row>
    <row r="438" spans="1:13" s="219" customFormat="1" ht="18" outlineLevel="1" x14ac:dyDescent="0.25">
      <c r="A438" s="220"/>
      <c r="B438" s="535" t="s">
        <v>676</v>
      </c>
      <c r="C438" s="216" t="str">
        <f>+VLOOKUP(B:B,INSUMOS!A:C,2,FALSE)</f>
        <v xml:space="preserve">REGISTRO DE CORTINA RED WHITE DE 3/4" </v>
      </c>
      <c r="D438" s="538" t="str">
        <f>+VLOOKUP(B:B,INSUMOS!A:C,3,FALSE)</f>
        <v>UN</v>
      </c>
      <c r="E438" s="541">
        <v>1</v>
      </c>
      <c r="F438" s="544">
        <v>0</v>
      </c>
      <c r="G438" s="277">
        <f>+VLOOKUP(B:B,INSUMOS!A:E,4,FALSE)</f>
        <v>1</v>
      </c>
      <c r="H438" s="217">
        <f>+(E438+F438)*G438</f>
        <v>1</v>
      </c>
      <c r="I438" s="218"/>
      <c r="J438" s="218"/>
      <c r="K438" s="206"/>
      <c r="L438" s="164"/>
      <c r="M438" s="214"/>
    </row>
    <row r="439" spans="1:13" s="219" customFormat="1" ht="18" outlineLevel="1" x14ac:dyDescent="0.25">
      <c r="A439" s="220"/>
      <c r="B439" s="535" t="s">
        <v>928</v>
      </c>
      <c r="C439" s="216" t="str">
        <f>+VLOOKUP(B:B,INSUMOS!A:C,2,FALSE)</f>
        <v>UNIVERSAL GALVANIZADA DE 3/4"</v>
      </c>
      <c r="D439" s="538" t="str">
        <f>+VLOOKUP(B:B,INSUMOS!A:C,3,FALSE)</f>
        <v>UN</v>
      </c>
      <c r="E439" s="541">
        <v>1</v>
      </c>
      <c r="F439" s="544">
        <v>0</v>
      </c>
      <c r="G439" s="277">
        <f>+VLOOKUP(B:B,INSUMOS!A:E,4,FALSE)</f>
        <v>1</v>
      </c>
      <c r="H439" s="217">
        <f>+(E439+F439)*G439</f>
        <v>1</v>
      </c>
      <c r="I439" s="218"/>
      <c r="J439" s="218"/>
      <c r="K439" s="206"/>
      <c r="L439" s="164"/>
      <c r="M439" s="214"/>
    </row>
    <row r="440" spans="1:13" s="219" customFormat="1" ht="18" outlineLevel="1" x14ac:dyDescent="0.25">
      <c r="A440" s="220"/>
      <c r="B440" s="535" t="s">
        <v>627</v>
      </c>
      <c r="C440" s="216" t="str">
        <f>+VLOOKUP(B:B,INSUMOS!A:C,2,FALSE)</f>
        <v>CUADRILLA  INSTALACIONES (OFICIAL + AYUDANTE)</v>
      </c>
      <c r="D440" s="538" t="str">
        <f>+VLOOKUP(B:B,INSUMOS!A:C,3,FALSE)</f>
        <v>HC</v>
      </c>
      <c r="E440" s="541">
        <v>0.5</v>
      </c>
      <c r="F440" s="544">
        <v>0</v>
      </c>
      <c r="G440" s="277">
        <f>+VLOOKUP(B:B,INSUMOS!A:E,4,FALSE)</f>
        <v>1</v>
      </c>
      <c r="H440" s="217">
        <f>+(E440+F440)*G440</f>
        <v>0.5</v>
      </c>
      <c r="I440" s="218"/>
      <c r="J440" s="218"/>
      <c r="K440" s="206"/>
      <c r="L440" s="164"/>
      <c r="M440" s="214"/>
    </row>
    <row r="441" spans="1:13" ht="27.75" customHeight="1" x14ac:dyDescent="0.25">
      <c r="A441" s="207" t="s">
        <v>1399</v>
      </c>
      <c r="B441" s="208"/>
      <c r="C441" s="209" t="s">
        <v>1045</v>
      </c>
      <c r="D441" s="210" t="s">
        <v>1</v>
      </c>
      <c r="E441" s="211"/>
      <c r="F441" s="210"/>
      <c r="G441" s="210"/>
      <c r="H441" s="212">
        <f>+SUBTOTAL(9,H442:H451)</f>
        <v>7.1721000000000004</v>
      </c>
      <c r="I441" s="213"/>
      <c r="J441" s="213"/>
      <c r="M441" s="214"/>
    </row>
    <row r="442" spans="1:13" s="219" customFormat="1" ht="18" outlineLevel="1" x14ac:dyDescent="0.25">
      <c r="A442" s="215"/>
      <c r="B442" s="535" t="s">
        <v>129</v>
      </c>
      <c r="C442" s="216" t="str">
        <f>+VLOOKUP(B:B,INSUMOS!A:C,2,FALSE)</f>
        <v>HERRAMIENTA MENOR</v>
      </c>
      <c r="D442" s="538" t="str">
        <f>+VLOOKUP(B:B,INSUMOS!A:C,3,FALSE)</f>
        <v>GLB</v>
      </c>
      <c r="E442" s="541">
        <v>0.1</v>
      </c>
      <c r="F442" s="544">
        <v>0</v>
      </c>
      <c r="G442" s="277">
        <f>+VLOOKUP(B:B,INSUMOS!A:E,4,FALSE)</f>
        <v>1</v>
      </c>
      <c r="H442" s="217">
        <f t="shared" ref="H442:H451" si="20">+(E442+F442)*G442</f>
        <v>0.1</v>
      </c>
      <c r="I442" s="218"/>
      <c r="J442" s="218"/>
      <c r="K442" s="206"/>
      <c r="L442" s="164"/>
      <c r="M442" s="214"/>
    </row>
    <row r="443" spans="1:13" s="219" customFormat="1" ht="18" outlineLevel="1" x14ac:dyDescent="0.25">
      <c r="A443" s="220"/>
      <c r="B443" s="535" t="s">
        <v>338</v>
      </c>
      <c r="C443" s="216" t="str">
        <f>+VLOOKUP(B:B,INSUMOS!A:C,2,FALSE)</f>
        <v>ADAPTADOR MACHO CPVC 1/2"</v>
      </c>
      <c r="D443" s="538" t="str">
        <f>+VLOOKUP(B:B,INSUMOS!A:C,3,FALSE)</f>
        <v>UN</v>
      </c>
      <c r="E443" s="541">
        <v>1</v>
      </c>
      <c r="F443" s="544">
        <v>0</v>
      </c>
      <c r="G443" s="277">
        <f>+VLOOKUP(B:B,INSUMOS!A:E,4,FALSE)</f>
        <v>1</v>
      </c>
      <c r="H443" s="217">
        <f t="shared" si="20"/>
        <v>1</v>
      </c>
      <c r="I443" s="218"/>
      <c r="J443" s="218"/>
      <c r="K443" s="206"/>
      <c r="L443" s="164"/>
      <c r="M443" s="214"/>
    </row>
    <row r="444" spans="1:13" s="219" customFormat="1" ht="18" outlineLevel="1" x14ac:dyDescent="0.25">
      <c r="A444" s="220"/>
      <c r="B444" s="535" t="s">
        <v>273</v>
      </c>
      <c r="C444" s="216" t="str">
        <f>+VLOOKUP(B:B,INSUMOS!A:C,2,FALSE)</f>
        <v>CINTA TEFLON DE 1/2" X 10 M</v>
      </c>
      <c r="D444" s="538" t="str">
        <f>+VLOOKUP(B:B,INSUMOS!A:C,3,FALSE)</f>
        <v>RL</v>
      </c>
      <c r="E444" s="541">
        <v>0.05</v>
      </c>
      <c r="F444" s="544">
        <f>+E444*0.03</f>
        <v>1.5E-3</v>
      </c>
      <c r="G444" s="277">
        <f>+VLOOKUP(B:B,INSUMOS!A:E,4,FALSE)</f>
        <v>1</v>
      </c>
      <c r="H444" s="217">
        <f t="shared" si="20"/>
        <v>5.1500000000000004E-2</v>
      </c>
      <c r="I444" s="218"/>
      <c r="J444" s="218"/>
      <c r="K444" s="206"/>
      <c r="L444" s="164"/>
      <c r="M444" s="214"/>
    </row>
    <row r="445" spans="1:13" s="219" customFormat="1" ht="18" outlineLevel="1" x14ac:dyDescent="0.25">
      <c r="A445" s="220"/>
      <c r="B445" s="535" t="s">
        <v>355</v>
      </c>
      <c r="C445" s="216" t="str">
        <f>+VLOOKUP(B:B,INSUMOS!A:C,2,FALSE)</f>
        <v>CODO DE 90 CPVC ULTRATEMP 1/2"</v>
      </c>
      <c r="D445" s="538" t="str">
        <f>+VLOOKUP(B:B,INSUMOS!A:C,3,FALSE)</f>
        <v>UN</v>
      </c>
      <c r="E445" s="541">
        <v>2</v>
      </c>
      <c r="F445" s="544">
        <v>0</v>
      </c>
      <c r="G445" s="277">
        <f>+VLOOKUP(B:B,INSUMOS!A:E,4,FALSE)</f>
        <v>1</v>
      </c>
      <c r="H445" s="217">
        <f t="shared" si="20"/>
        <v>2</v>
      </c>
      <c r="I445" s="218"/>
      <c r="J445" s="218"/>
      <c r="K445" s="206"/>
      <c r="L445" s="164"/>
      <c r="M445" s="214"/>
    </row>
    <row r="446" spans="1:13" s="219" customFormat="1" ht="18" outlineLevel="1" x14ac:dyDescent="0.25">
      <c r="A446" s="220"/>
      <c r="B446" s="535" t="s">
        <v>291</v>
      </c>
      <c r="C446" s="216" t="str">
        <f>+VLOOKUP(B:B,INSUMOS!A:C,2,FALSE)</f>
        <v>LIMPIADOR REMOVEDOR PARA PVC Y CPVC (1/4 GAL)</v>
      </c>
      <c r="D446" s="538" t="str">
        <f>+VLOOKUP(B:B,INSUMOS!A:C,3,FALSE)</f>
        <v>UN</v>
      </c>
      <c r="E446" s="541">
        <v>0.01</v>
      </c>
      <c r="F446" s="544">
        <f>+E446*0.03</f>
        <v>2.9999999999999997E-4</v>
      </c>
      <c r="G446" s="277">
        <f>+VLOOKUP(B:B,INSUMOS!A:E,4,FALSE)</f>
        <v>1</v>
      </c>
      <c r="H446" s="217">
        <f t="shared" si="20"/>
        <v>1.03E-2</v>
      </c>
      <c r="I446" s="218"/>
      <c r="J446" s="218"/>
      <c r="K446" s="206"/>
      <c r="L446" s="164"/>
      <c r="M446" s="214"/>
    </row>
    <row r="447" spans="1:13" s="219" customFormat="1" ht="18" outlineLevel="1" x14ac:dyDescent="0.25">
      <c r="A447" s="220"/>
      <c r="B447" s="535" t="s">
        <v>677</v>
      </c>
      <c r="C447" s="216" t="str">
        <f>+VLOOKUP(B:B,INSUMOS!A:C,2,FALSE)</f>
        <v xml:space="preserve">SOLDADURA PARA CPVC FGG </v>
      </c>
      <c r="D447" s="538" t="str">
        <f>+VLOOKUP(B:B,INSUMOS!A:C,3,FALSE)</f>
        <v>GAL</v>
      </c>
      <c r="E447" s="541">
        <v>0.01</v>
      </c>
      <c r="F447" s="544">
        <f>+E447*0.03</f>
        <v>2.9999999999999997E-4</v>
      </c>
      <c r="G447" s="277">
        <f>+VLOOKUP(B:B,INSUMOS!A:E,4,FALSE)</f>
        <v>1</v>
      </c>
      <c r="H447" s="217">
        <f t="shared" si="20"/>
        <v>1.03E-2</v>
      </c>
      <c r="I447" s="218"/>
      <c r="J447" s="218"/>
      <c r="K447" s="206"/>
      <c r="L447" s="164"/>
      <c r="M447" s="214"/>
    </row>
    <row r="448" spans="1:13" s="219" customFormat="1" ht="18" outlineLevel="1" x14ac:dyDescent="0.25">
      <c r="A448" s="220"/>
      <c r="B448" s="535" t="s">
        <v>357</v>
      </c>
      <c r="C448" s="216" t="str">
        <f>+VLOOKUP(B:B,INSUMOS!A:C,2,FALSE)</f>
        <v>TAPON ROSCADO PRESION PVC 1/2"</v>
      </c>
      <c r="D448" s="538" t="str">
        <f>+VLOOKUP(B:B,INSUMOS!A:C,3,FALSE)</f>
        <v>UN</v>
      </c>
      <c r="E448" s="541">
        <v>1</v>
      </c>
      <c r="F448" s="544">
        <v>0</v>
      </c>
      <c r="G448" s="277">
        <f>+VLOOKUP(B:B,INSUMOS!A:E,4,FALSE)</f>
        <v>1</v>
      </c>
      <c r="H448" s="217">
        <f t="shared" si="20"/>
        <v>1</v>
      </c>
      <c r="I448" s="218"/>
      <c r="J448" s="218"/>
      <c r="K448" s="206"/>
      <c r="L448" s="164"/>
      <c r="M448" s="214"/>
    </row>
    <row r="449" spans="1:13" s="219" customFormat="1" ht="18" outlineLevel="1" x14ac:dyDescent="0.25">
      <c r="A449" s="220"/>
      <c r="B449" s="535" t="s">
        <v>333</v>
      </c>
      <c r="C449" s="216" t="str">
        <f>+VLOOKUP(B:B,INSUMOS!A:C,2,FALSE)</f>
        <v>TEE CPVC ULTRATEMP 1/2"</v>
      </c>
      <c r="D449" s="538" t="str">
        <f>+VLOOKUP(B:B,INSUMOS!A:C,3,FALSE)</f>
        <v>UN</v>
      </c>
      <c r="E449" s="541">
        <v>1</v>
      </c>
      <c r="F449" s="544">
        <v>0</v>
      </c>
      <c r="G449" s="277">
        <f>+VLOOKUP(B:B,INSUMOS!A:E,4,FALSE)</f>
        <v>1</v>
      </c>
      <c r="H449" s="217">
        <f t="shared" si="20"/>
        <v>1</v>
      </c>
      <c r="I449" s="218"/>
      <c r="J449" s="218"/>
      <c r="K449" s="206"/>
      <c r="L449" s="164"/>
      <c r="M449" s="214"/>
    </row>
    <row r="450" spans="1:13" s="219" customFormat="1" ht="18" outlineLevel="1" x14ac:dyDescent="0.25">
      <c r="A450" s="220"/>
      <c r="B450" s="535" t="s">
        <v>669</v>
      </c>
      <c r="C450" s="216" t="str">
        <f>+VLOOKUP(B:B,INSUMOS!A:C,2,FALSE)</f>
        <v>TUBO  CPVC ULTRATEMP 1/2"</v>
      </c>
      <c r="D450" s="538" t="str">
        <f>+VLOOKUP(B:B,INSUMOS!A:C,3,FALSE)</f>
        <v>ML</v>
      </c>
      <c r="E450" s="541">
        <v>1</v>
      </c>
      <c r="F450" s="544">
        <v>0</v>
      </c>
      <c r="G450" s="277">
        <f>+VLOOKUP(B:B,INSUMOS!A:E,4,FALSE)</f>
        <v>1</v>
      </c>
      <c r="H450" s="217">
        <f t="shared" si="20"/>
        <v>1</v>
      </c>
      <c r="I450" s="218"/>
      <c r="J450" s="218"/>
      <c r="K450" s="206"/>
      <c r="L450" s="164"/>
      <c r="M450" s="214"/>
    </row>
    <row r="451" spans="1:13" s="219" customFormat="1" ht="18" outlineLevel="1" x14ac:dyDescent="0.25">
      <c r="A451" s="222"/>
      <c r="B451" s="535" t="s">
        <v>627</v>
      </c>
      <c r="C451" s="216" t="str">
        <f>+VLOOKUP(B:B,INSUMOS!A:C,2,FALSE)</f>
        <v>CUADRILLA  INSTALACIONES (OFICIAL + AYUDANTE)</v>
      </c>
      <c r="D451" s="538" t="str">
        <f>+VLOOKUP(B:B,INSUMOS!A:C,3,FALSE)</f>
        <v>HC</v>
      </c>
      <c r="E451" s="541">
        <v>1</v>
      </c>
      <c r="F451" s="544">
        <v>0</v>
      </c>
      <c r="G451" s="277">
        <f>+VLOOKUP(B:B,INSUMOS!A:E,4,FALSE)</f>
        <v>1</v>
      </c>
      <c r="H451" s="217">
        <f t="shared" si="20"/>
        <v>1</v>
      </c>
      <c r="I451" s="218"/>
      <c r="J451" s="218"/>
      <c r="K451" s="206"/>
      <c r="L451" s="164"/>
      <c r="M451" s="214"/>
    </row>
    <row r="452" spans="1:13" ht="18" x14ac:dyDescent="0.25">
      <c r="A452" s="207" t="s">
        <v>1400</v>
      </c>
      <c r="B452" s="208"/>
      <c r="C452" s="209" t="s">
        <v>1046</v>
      </c>
      <c r="D452" s="210" t="s">
        <v>1</v>
      </c>
      <c r="E452" s="211"/>
      <c r="F452" s="210"/>
      <c r="G452" s="210"/>
      <c r="H452" s="212">
        <f>+SUBTOTAL(9,H453:H457)</f>
        <v>2.0103</v>
      </c>
      <c r="I452" s="213"/>
      <c r="J452" s="213"/>
      <c r="M452" s="214"/>
    </row>
    <row r="453" spans="1:13" s="219" customFormat="1" ht="18" outlineLevel="1" x14ac:dyDescent="0.25">
      <c r="A453" s="215"/>
      <c r="B453" s="535" t="s">
        <v>129</v>
      </c>
      <c r="C453" s="216" t="str">
        <f>+VLOOKUP(B:B,INSUMOS!A:C,2,FALSE)</f>
        <v>HERRAMIENTA MENOR</v>
      </c>
      <c r="D453" s="538" t="str">
        <f>+VLOOKUP(B:B,INSUMOS!A:C,3,FALSE)</f>
        <v>GLB</v>
      </c>
      <c r="E453" s="541">
        <v>0.5</v>
      </c>
      <c r="F453" s="544">
        <v>0</v>
      </c>
      <c r="G453" s="277">
        <f>+VLOOKUP(B:B,INSUMOS!A:E,4,FALSE)</f>
        <v>1</v>
      </c>
      <c r="H453" s="217">
        <f>+(E453+F453)*G453</f>
        <v>0.5</v>
      </c>
      <c r="I453" s="218"/>
      <c r="J453" s="218"/>
      <c r="K453" s="206"/>
      <c r="L453" s="164"/>
      <c r="M453" s="214"/>
    </row>
    <row r="454" spans="1:13" s="219" customFormat="1" ht="18" outlineLevel="1" x14ac:dyDescent="0.25">
      <c r="A454" s="220"/>
      <c r="B454" s="535" t="s">
        <v>367</v>
      </c>
      <c r="C454" s="216" t="str">
        <f>+VLOOKUP(B:B,INSUMOS!A:C,2,FALSE)</f>
        <v>VALVULA DE BOLA PVC 1/2" SOLDADA</v>
      </c>
      <c r="D454" s="538" t="str">
        <f>+VLOOKUP(B:B,INSUMOS!A:C,3,FALSE)</f>
        <v>UN</v>
      </c>
      <c r="E454" s="541">
        <v>1</v>
      </c>
      <c r="F454" s="544">
        <v>0</v>
      </c>
      <c r="G454" s="277">
        <f>+VLOOKUP(B:B,INSUMOS!A:E,4,FALSE)</f>
        <v>1</v>
      </c>
      <c r="H454" s="217">
        <f>+(E454+F454)*G454</f>
        <v>1</v>
      </c>
      <c r="I454" s="218"/>
      <c r="J454" s="218"/>
      <c r="K454" s="206"/>
      <c r="L454" s="164"/>
      <c r="M454" s="214"/>
    </row>
    <row r="455" spans="1:13" s="219" customFormat="1" ht="18" outlineLevel="1" x14ac:dyDescent="0.25">
      <c r="A455" s="220"/>
      <c r="B455" s="535" t="s">
        <v>291</v>
      </c>
      <c r="C455" s="216" t="str">
        <f>+VLOOKUP(B:B,INSUMOS!A:C,2,FALSE)</f>
        <v>LIMPIADOR REMOVEDOR PARA PVC Y CPVC (1/4 GAL)</v>
      </c>
      <c r="D455" s="538" t="str">
        <f>+VLOOKUP(B:B,INSUMOS!A:C,3,FALSE)</f>
        <v>UN</v>
      </c>
      <c r="E455" s="541">
        <v>5.0000000000000001E-3</v>
      </c>
      <c r="F455" s="544">
        <f>+E455*0.03</f>
        <v>1.4999999999999999E-4</v>
      </c>
      <c r="G455" s="277">
        <f>+VLOOKUP(B:B,INSUMOS!A:E,4,FALSE)</f>
        <v>1</v>
      </c>
      <c r="H455" s="217">
        <f>+(E455+F455)*G455</f>
        <v>5.1500000000000001E-3</v>
      </c>
      <c r="I455" s="218"/>
      <c r="J455" s="218"/>
      <c r="K455" s="206"/>
      <c r="L455" s="164"/>
      <c r="M455" s="214"/>
    </row>
    <row r="456" spans="1:13" s="219" customFormat="1" ht="18" outlineLevel="1" x14ac:dyDescent="0.25">
      <c r="A456" s="220"/>
      <c r="B456" s="535" t="s">
        <v>287</v>
      </c>
      <c r="C456" s="216" t="str">
        <f>+VLOOKUP(B:B,INSUMOS!A:C,2,FALSE)</f>
        <v>SOLDADURA PVC BOUNDING 1/8 GALON</v>
      </c>
      <c r="D456" s="538" t="str">
        <f>+VLOOKUP(B:B,INSUMOS!A:C,3,FALSE)</f>
        <v>UN</v>
      </c>
      <c r="E456" s="541">
        <v>5.0000000000000001E-3</v>
      </c>
      <c r="F456" s="544">
        <f>+E456*0.03</f>
        <v>1.4999999999999999E-4</v>
      </c>
      <c r="G456" s="277">
        <f>+VLOOKUP(B:B,INSUMOS!A:E,4,FALSE)</f>
        <v>1</v>
      </c>
      <c r="H456" s="217">
        <f>+(E456+F456)*G456</f>
        <v>5.1500000000000001E-3</v>
      </c>
      <c r="I456" s="218"/>
      <c r="J456" s="218"/>
      <c r="K456" s="206"/>
      <c r="L456" s="164"/>
      <c r="M456" s="214"/>
    </row>
    <row r="457" spans="1:13" s="219" customFormat="1" ht="18" outlineLevel="1" x14ac:dyDescent="0.25">
      <c r="A457" s="220"/>
      <c r="B457" s="535" t="s">
        <v>36</v>
      </c>
      <c r="C457" s="216" t="str">
        <f>+VLOOKUP(B:B,INSUMOS!A:C,2,FALSE)</f>
        <v>OFICIAL INSTALACIONES CON PRESTACIONES</v>
      </c>
      <c r="D457" s="538" t="str">
        <f>+VLOOKUP(B:B,INSUMOS!A:C,3,FALSE)</f>
        <v>HH</v>
      </c>
      <c r="E457" s="541">
        <v>0.5</v>
      </c>
      <c r="F457" s="544">
        <v>0</v>
      </c>
      <c r="G457" s="277">
        <f>+VLOOKUP(B:B,INSUMOS!A:E,4,FALSE)</f>
        <v>1</v>
      </c>
      <c r="H457" s="217">
        <f>+(E457+F457)*G457</f>
        <v>0.5</v>
      </c>
      <c r="I457" s="218"/>
      <c r="J457" s="218"/>
      <c r="K457" s="206"/>
      <c r="L457" s="164"/>
      <c r="M457" s="214"/>
    </row>
    <row r="458" spans="1:13" s="219" customFormat="1" ht="18" x14ac:dyDescent="0.25">
      <c r="A458" s="207" t="s">
        <v>1401</v>
      </c>
      <c r="B458" s="208"/>
      <c r="C458" s="209" t="s">
        <v>1047</v>
      </c>
      <c r="D458" s="210" t="s">
        <v>1</v>
      </c>
      <c r="E458" s="211"/>
      <c r="F458" s="210"/>
      <c r="G458" s="210"/>
      <c r="H458" s="212">
        <f>+SUBTOTAL(9,H459:H464)</f>
        <v>2.2831466666666667</v>
      </c>
      <c r="I458" s="213"/>
      <c r="J458" s="213"/>
      <c r="K458" s="206"/>
      <c r="L458" s="164"/>
      <c r="M458" s="214"/>
    </row>
    <row r="459" spans="1:13" s="219" customFormat="1" ht="18" outlineLevel="1" x14ac:dyDescent="0.25">
      <c r="A459" s="215"/>
      <c r="B459" s="535" t="s">
        <v>129</v>
      </c>
      <c r="C459" s="216" t="str">
        <f>+VLOOKUP(B:B,INSUMOS!A:C,2,FALSE)</f>
        <v>HERRAMIENTA MENOR</v>
      </c>
      <c r="D459" s="538" t="str">
        <f>+VLOOKUP(B:B,INSUMOS!A:C,3,FALSE)</f>
        <v>GLB</v>
      </c>
      <c r="E459" s="541">
        <v>0.1</v>
      </c>
      <c r="F459" s="544">
        <v>0</v>
      </c>
      <c r="G459" s="277">
        <f>+VLOOKUP(B:B,INSUMOS!A:E,4,FALSE)</f>
        <v>1</v>
      </c>
      <c r="H459" s="217">
        <f t="shared" ref="H459:H464" si="21">+(E459+F459)*G459</f>
        <v>0.1</v>
      </c>
      <c r="I459" s="218"/>
      <c r="J459" s="218"/>
      <c r="K459" s="206"/>
      <c r="L459" s="164"/>
      <c r="M459" s="214"/>
    </row>
    <row r="460" spans="1:13" s="219" customFormat="1" ht="18" outlineLevel="1" x14ac:dyDescent="0.25">
      <c r="A460" s="220"/>
      <c r="B460" s="535" t="s">
        <v>291</v>
      </c>
      <c r="C460" s="216" t="str">
        <f>+VLOOKUP(B:B,INSUMOS!A:C,2,FALSE)</f>
        <v>LIMPIADOR REMOVEDOR PARA PVC Y CPVC (1/4 GAL)</v>
      </c>
      <c r="D460" s="538" t="str">
        <f>+VLOOKUP(B:B,INSUMOS!A:C,3,FALSE)</f>
        <v>UN</v>
      </c>
      <c r="E460" s="541">
        <v>8.0000000000000002E-3</v>
      </c>
      <c r="F460" s="544">
        <f>+E460*0.03</f>
        <v>2.4000000000000001E-4</v>
      </c>
      <c r="G460" s="277">
        <f>+VLOOKUP(B:B,INSUMOS!A:E,4,FALSE)</f>
        <v>1</v>
      </c>
      <c r="H460" s="217">
        <f t="shared" si="21"/>
        <v>8.2400000000000008E-3</v>
      </c>
      <c r="I460" s="218"/>
      <c r="J460" s="218"/>
      <c r="K460" s="206"/>
      <c r="L460" s="164"/>
      <c r="M460" s="214"/>
    </row>
    <row r="461" spans="1:13" ht="18" outlineLevel="1" x14ac:dyDescent="0.25">
      <c r="A461" s="220"/>
      <c r="B461" s="535" t="s">
        <v>287</v>
      </c>
      <c r="C461" s="216" t="str">
        <f>+VLOOKUP(B:B,INSUMOS!A:C,2,FALSE)</f>
        <v>SOLDADURA PVC BOUNDING 1/8 GALON</v>
      </c>
      <c r="D461" s="538" t="str">
        <f>+VLOOKUP(B:B,INSUMOS!A:C,3,FALSE)</f>
        <v>UN</v>
      </c>
      <c r="E461" s="541">
        <v>8.0000000000000002E-3</v>
      </c>
      <c r="F461" s="544">
        <f>+E461*0.03</f>
        <v>2.4000000000000001E-4</v>
      </c>
      <c r="G461" s="277">
        <f>+VLOOKUP(B:B,INSUMOS!A:E,4,FALSE)</f>
        <v>1</v>
      </c>
      <c r="H461" s="217">
        <f t="shared" si="21"/>
        <v>8.2400000000000008E-3</v>
      </c>
      <c r="I461" s="218"/>
      <c r="J461" s="218"/>
      <c r="M461" s="214"/>
    </row>
    <row r="462" spans="1:13" s="219" customFormat="1" ht="18" outlineLevel="1" x14ac:dyDescent="0.25">
      <c r="A462" s="220"/>
      <c r="B462" s="535" t="s">
        <v>359</v>
      </c>
      <c r="C462" s="216" t="str">
        <f>+VLOOKUP(B:B,INSUMOS!A:C,2,FALSE)</f>
        <v>TAPON DE PRUEBA O SOLDADO PRESION PVC 1/2"</v>
      </c>
      <c r="D462" s="538" t="str">
        <f>+VLOOKUP(B:B,INSUMOS!A:C,3,FALSE)</f>
        <v>UN</v>
      </c>
      <c r="E462" s="541">
        <v>1</v>
      </c>
      <c r="F462" s="544">
        <v>0</v>
      </c>
      <c r="G462" s="277">
        <f>+VLOOKUP(B:B,INSUMOS!A:E,4,FALSE)</f>
        <v>1</v>
      </c>
      <c r="H462" s="217">
        <f t="shared" si="21"/>
        <v>1</v>
      </c>
      <c r="I462" s="218"/>
      <c r="J462" s="218"/>
      <c r="K462" s="206"/>
      <c r="L462" s="164"/>
      <c r="M462" s="214"/>
    </row>
    <row r="463" spans="1:13" s="219" customFormat="1" ht="18" outlineLevel="1" x14ac:dyDescent="0.25">
      <c r="A463" s="220"/>
      <c r="B463" s="535" t="s">
        <v>353</v>
      </c>
      <c r="C463" s="216" t="str">
        <f>+VLOOKUP(B:B,INSUMOS!A:C,2,FALSE)</f>
        <v>CODO 45 4" PVC S</v>
      </c>
      <c r="D463" s="538" t="str">
        <f>+VLOOKUP(B:B,INSUMOS!A:C,3,FALSE)</f>
        <v>UN</v>
      </c>
      <c r="E463" s="541">
        <v>1</v>
      </c>
      <c r="F463" s="544">
        <v>0</v>
      </c>
      <c r="G463" s="277">
        <f>+VLOOKUP(B:B,INSUMOS!A:E,4,FALSE)</f>
        <v>1</v>
      </c>
      <c r="H463" s="217">
        <f t="shared" si="21"/>
        <v>1</v>
      </c>
      <c r="I463" s="218"/>
      <c r="J463" s="218"/>
      <c r="K463" s="206"/>
      <c r="L463" s="164"/>
      <c r="M463" s="214"/>
    </row>
    <row r="464" spans="1:13" s="219" customFormat="1" ht="18" outlineLevel="1" x14ac:dyDescent="0.25">
      <c r="A464" s="220"/>
      <c r="B464" s="535" t="s">
        <v>627</v>
      </c>
      <c r="C464" s="216" t="str">
        <f>+VLOOKUP(B:B,INSUMOS!A:C,2,FALSE)</f>
        <v>CUADRILLA  INSTALACIONES (OFICIAL + AYUDANTE)</v>
      </c>
      <c r="D464" s="538" t="str">
        <f>+VLOOKUP(B:B,INSUMOS!A:C,3,FALSE)</f>
        <v>HC</v>
      </c>
      <c r="E464" s="541">
        <f>10/60</f>
        <v>0.16666666666666666</v>
      </c>
      <c r="F464" s="544">
        <v>0</v>
      </c>
      <c r="G464" s="277">
        <f>+VLOOKUP(B:B,INSUMOS!A:E,4,FALSE)</f>
        <v>1</v>
      </c>
      <c r="H464" s="217">
        <f t="shared" si="21"/>
        <v>0.16666666666666666</v>
      </c>
      <c r="I464" s="218"/>
      <c r="J464" s="218"/>
      <c r="K464" s="206"/>
      <c r="L464" s="164"/>
      <c r="M464" s="214"/>
    </row>
    <row r="465" spans="1:13" s="219" customFormat="1" ht="18" x14ac:dyDescent="0.25">
      <c r="A465" s="207" t="s">
        <v>1402</v>
      </c>
      <c r="B465" s="208"/>
      <c r="C465" s="209" t="s">
        <v>1048</v>
      </c>
      <c r="D465" s="210" t="s">
        <v>1</v>
      </c>
      <c r="E465" s="211"/>
      <c r="F465" s="210"/>
      <c r="G465" s="210"/>
      <c r="H465" s="212">
        <f>+SUBTOTAL(9,H466:H470)</f>
        <v>1.4117999999999999</v>
      </c>
      <c r="I465" s="213"/>
      <c r="J465" s="213"/>
      <c r="K465" s="206"/>
      <c r="L465" s="164"/>
      <c r="M465" s="214"/>
    </row>
    <row r="466" spans="1:13" s="219" customFormat="1" ht="18" outlineLevel="1" x14ac:dyDescent="0.25">
      <c r="A466" s="256"/>
      <c r="B466" s="535" t="s">
        <v>129</v>
      </c>
      <c r="C466" s="216" t="str">
        <f>+VLOOKUP(B:B,INSUMOS!A:C,2,FALSE)</f>
        <v>HERRAMIENTA MENOR</v>
      </c>
      <c r="D466" s="538" t="str">
        <f>+VLOOKUP(B:B,INSUMOS!A:C,3,FALSE)</f>
        <v>GLB</v>
      </c>
      <c r="E466" s="541">
        <v>0.1</v>
      </c>
      <c r="F466" s="544">
        <v>0</v>
      </c>
      <c r="G466" s="277">
        <f>+VLOOKUP(B:B,INSUMOS!A:E,4,FALSE)</f>
        <v>1</v>
      </c>
      <c r="H466" s="217">
        <f>+(E466+F466)*G466</f>
        <v>0.1</v>
      </c>
      <c r="I466" s="218"/>
      <c r="J466" s="218"/>
      <c r="K466" s="206"/>
      <c r="L466" s="164"/>
      <c r="M466" s="214"/>
    </row>
    <row r="467" spans="1:13" s="219" customFormat="1" ht="18" outlineLevel="1" x14ac:dyDescent="0.25">
      <c r="A467" s="257"/>
      <c r="B467" s="535" t="s">
        <v>678</v>
      </c>
      <c r="C467" s="216" t="str">
        <f>+VLOOKUP(B:B,INSUMOS!A:C,2,FALSE)</f>
        <v>TAPON SOLDADO DE 4" PVC GRIS</v>
      </c>
      <c r="D467" s="538" t="str">
        <f>+VLOOKUP(B:B,INSUMOS!A:C,3,FALSE)</f>
        <v>UN</v>
      </c>
      <c r="E467" s="541">
        <v>1</v>
      </c>
      <c r="F467" s="544">
        <v>0</v>
      </c>
      <c r="G467" s="277">
        <f>+VLOOKUP(B:B,INSUMOS!A:E,4,FALSE)</f>
        <v>1</v>
      </c>
      <c r="H467" s="217">
        <f>+(E467+F467)*G467</f>
        <v>1</v>
      </c>
      <c r="I467" s="218"/>
      <c r="J467" s="218"/>
      <c r="K467" s="206"/>
      <c r="L467" s="164"/>
      <c r="M467" s="214"/>
    </row>
    <row r="468" spans="1:13" s="219" customFormat="1" ht="18" outlineLevel="1" x14ac:dyDescent="0.25">
      <c r="A468" s="257"/>
      <c r="B468" s="535" t="s">
        <v>291</v>
      </c>
      <c r="C468" s="216" t="str">
        <f>+VLOOKUP(B:B,INSUMOS!A:C,2,FALSE)</f>
        <v>LIMPIADOR REMOVEDOR PARA PVC Y CPVC (1/4 GAL)</v>
      </c>
      <c r="D468" s="538" t="str">
        <f>+VLOOKUP(B:B,INSUMOS!A:C,3,FALSE)</f>
        <v>UN</v>
      </c>
      <c r="E468" s="541">
        <v>0.02</v>
      </c>
      <c r="F468" s="544">
        <f>+E468*0.03</f>
        <v>5.9999999999999995E-4</v>
      </c>
      <c r="G468" s="277">
        <f>+VLOOKUP(B:B,INSUMOS!A:E,4,FALSE)</f>
        <v>1</v>
      </c>
      <c r="H468" s="217">
        <f>+(E468+F468)*G468</f>
        <v>2.06E-2</v>
      </c>
      <c r="I468" s="218"/>
      <c r="J468" s="218"/>
      <c r="K468" s="206"/>
      <c r="L468" s="164"/>
      <c r="M468" s="214"/>
    </row>
    <row r="469" spans="1:13" s="219" customFormat="1" ht="18" outlineLevel="1" x14ac:dyDescent="0.25">
      <c r="A469" s="257"/>
      <c r="B469" s="535" t="s">
        <v>287</v>
      </c>
      <c r="C469" s="216" t="str">
        <f>+VLOOKUP(B:B,INSUMOS!A:C,2,FALSE)</f>
        <v>SOLDADURA PVC BOUNDING 1/8 GALON</v>
      </c>
      <c r="D469" s="538" t="str">
        <f>+VLOOKUP(B:B,INSUMOS!A:C,3,FALSE)</f>
        <v>UN</v>
      </c>
      <c r="E469" s="541">
        <v>0.04</v>
      </c>
      <c r="F469" s="544">
        <f>+E469*0.03</f>
        <v>1.1999999999999999E-3</v>
      </c>
      <c r="G469" s="277">
        <f>+VLOOKUP(B:B,INSUMOS!A:E,4,FALSE)</f>
        <v>1</v>
      </c>
      <c r="H469" s="217">
        <f>+(E469+F469)*G469</f>
        <v>4.1200000000000001E-2</v>
      </c>
      <c r="I469" s="218"/>
      <c r="J469" s="218"/>
      <c r="K469" s="206"/>
      <c r="L469" s="164"/>
      <c r="M469" s="214"/>
    </row>
    <row r="470" spans="1:13" s="219" customFormat="1" ht="18" outlineLevel="1" x14ac:dyDescent="0.25">
      <c r="A470" s="257"/>
      <c r="B470" s="535" t="s">
        <v>627</v>
      </c>
      <c r="C470" s="216" t="str">
        <f>+VLOOKUP(B:B,INSUMOS!A:C,2,FALSE)</f>
        <v>CUADRILLA  INSTALACIONES (OFICIAL + AYUDANTE)</v>
      </c>
      <c r="D470" s="538" t="str">
        <f>+VLOOKUP(B:B,INSUMOS!A:C,3,FALSE)</f>
        <v>HC</v>
      </c>
      <c r="E470" s="541">
        <f>15/60</f>
        <v>0.25</v>
      </c>
      <c r="F470" s="544">
        <v>0</v>
      </c>
      <c r="G470" s="277">
        <f>+VLOOKUP(B:B,INSUMOS!A:E,4,FALSE)</f>
        <v>1</v>
      </c>
      <c r="H470" s="217">
        <f>+(E470+F470)*G470</f>
        <v>0.25</v>
      </c>
      <c r="I470" s="218"/>
      <c r="J470" s="218"/>
      <c r="K470" s="206"/>
      <c r="L470" s="164"/>
      <c r="M470" s="214"/>
    </row>
    <row r="471" spans="1:13" s="219" customFormat="1" ht="18" x14ac:dyDescent="0.25">
      <c r="A471" s="207" t="s">
        <v>1403</v>
      </c>
      <c r="B471" s="208"/>
      <c r="C471" s="209" t="s">
        <v>863</v>
      </c>
      <c r="D471" s="210" t="s">
        <v>1</v>
      </c>
      <c r="E471" s="211"/>
      <c r="F471" s="210"/>
      <c r="G471" s="210"/>
      <c r="H471" s="212">
        <f>+SUBTOTAL(9,H472:H475)</f>
        <v>1.5911999999999999</v>
      </c>
      <c r="I471" s="213"/>
      <c r="J471" s="213"/>
      <c r="K471" s="206"/>
      <c r="L471" s="164"/>
      <c r="M471" s="214"/>
    </row>
    <row r="472" spans="1:13" ht="18" outlineLevel="1" x14ac:dyDescent="0.25">
      <c r="A472" s="215"/>
      <c r="B472" s="535" t="s">
        <v>129</v>
      </c>
      <c r="C472" s="216" t="str">
        <f>+VLOOKUP(B:B,INSUMOS!A:C,2,FALSE)</f>
        <v>HERRAMIENTA MENOR</v>
      </c>
      <c r="D472" s="538" t="str">
        <f>+VLOOKUP(B:B,INSUMOS!A:C,3,FALSE)</f>
        <v>GLB</v>
      </c>
      <c r="E472" s="541">
        <v>0.3</v>
      </c>
      <c r="F472" s="544">
        <v>0</v>
      </c>
      <c r="G472" s="277">
        <f>+VLOOKUP(B:B,INSUMOS!A:E,4,FALSE)</f>
        <v>1</v>
      </c>
      <c r="H472" s="217">
        <f>+(E472+F472)*G472</f>
        <v>0.3</v>
      </c>
      <c r="I472" s="218"/>
      <c r="J472" s="218"/>
      <c r="M472" s="214"/>
    </row>
    <row r="473" spans="1:13" ht="18" outlineLevel="1" x14ac:dyDescent="0.25">
      <c r="A473" s="220"/>
      <c r="B473" s="535" t="s">
        <v>278</v>
      </c>
      <c r="C473" s="216" t="str">
        <f>+VLOOKUP(B:B,INSUMOS!A:C,2,FALSE)</f>
        <v>SILICONA NEUTRA BLANCA PINTUCO 300 ML</v>
      </c>
      <c r="D473" s="538" t="str">
        <f>+VLOOKUP(B:B,INSUMOS!A:C,3,FALSE)</f>
        <v>UN</v>
      </c>
      <c r="E473" s="541">
        <v>0.04</v>
      </c>
      <c r="F473" s="544">
        <f>+E473*0.03</f>
        <v>1.1999999999999999E-3</v>
      </c>
      <c r="G473" s="277">
        <f>+VLOOKUP(B:B,INSUMOS!A:E,4,FALSE)</f>
        <v>1</v>
      </c>
      <c r="H473" s="217">
        <f>+(E473+F473)*G473</f>
        <v>4.1200000000000001E-2</v>
      </c>
      <c r="I473" s="218"/>
      <c r="J473" s="218"/>
      <c r="M473" s="214"/>
    </row>
    <row r="474" spans="1:13" s="258" customFormat="1" ht="18" outlineLevel="1" x14ac:dyDescent="0.25">
      <c r="A474" s="220"/>
      <c r="B474" s="535" t="s">
        <v>388</v>
      </c>
      <c r="C474" s="216" t="str">
        <f>+VLOOKUP(B:B,INSUMOS!A:C,2,FALSE)</f>
        <v>TAPA REGISTRO 15 X 15 PLÁSTICA</v>
      </c>
      <c r="D474" s="538" t="str">
        <f>+VLOOKUP(B:B,INSUMOS!A:C,3,FALSE)</f>
        <v>UN</v>
      </c>
      <c r="E474" s="541">
        <v>1</v>
      </c>
      <c r="F474" s="544">
        <v>0</v>
      </c>
      <c r="G474" s="277">
        <f>+VLOOKUP(B:B,INSUMOS!A:E,4,FALSE)</f>
        <v>1</v>
      </c>
      <c r="H474" s="217">
        <f>+(E474+F474)*G474</f>
        <v>1</v>
      </c>
      <c r="I474" s="218"/>
      <c r="J474" s="218"/>
      <c r="K474" s="206"/>
      <c r="L474" s="164"/>
      <c r="M474" s="214"/>
    </row>
    <row r="475" spans="1:13" s="258" customFormat="1" ht="18" outlineLevel="1" x14ac:dyDescent="0.25">
      <c r="A475" s="222"/>
      <c r="B475" s="535" t="s">
        <v>30</v>
      </c>
      <c r="C475" s="216" t="str">
        <f>+VLOOKUP(B:B,INSUMOS!A:C,2,FALSE)</f>
        <v>AYUDANTE ALBAÑILERÍA CON PRESTACIONES</v>
      </c>
      <c r="D475" s="538" t="str">
        <f>+VLOOKUP(B:B,INSUMOS!A:C,3,FALSE)</f>
        <v>HH</v>
      </c>
      <c r="E475" s="541">
        <f>15/60</f>
        <v>0.25</v>
      </c>
      <c r="F475" s="544">
        <v>0</v>
      </c>
      <c r="G475" s="277">
        <f>+VLOOKUP(B:B,INSUMOS!A:E,4,FALSE)</f>
        <v>1</v>
      </c>
      <c r="H475" s="217">
        <f>+(E475+F475)*G475</f>
        <v>0.25</v>
      </c>
      <c r="I475" s="218"/>
      <c r="J475" s="218"/>
      <c r="K475" s="206"/>
      <c r="L475" s="164"/>
      <c r="M475" s="214"/>
    </row>
    <row r="476" spans="1:13" s="219" customFormat="1" ht="18" x14ac:dyDescent="0.25">
      <c r="A476" s="207" t="s">
        <v>1404</v>
      </c>
      <c r="B476" s="208"/>
      <c r="C476" s="209" t="s">
        <v>864</v>
      </c>
      <c r="D476" s="210" t="s">
        <v>1</v>
      </c>
      <c r="E476" s="211"/>
      <c r="F476" s="210"/>
      <c r="G476" s="210"/>
      <c r="H476" s="212">
        <f>+SUBTOTAL(9,H477:H480)</f>
        <v>1.7157333333333333</v>
      </c>
      <c r="I476" s="213"/>
      <c r="J476" s="213"/>
      <c r="K476" s="206"/>
      <c r="L476" s="164"/>
      <c r="M476" s="214"/>
    </row>
    <row r="477" spans="1:13" ht="18" outlineLevel="1" x14ac:dyDescent="0.25">
      <c r="A477" s="215"/>
      <c r="B477" s="535" t="s">
        <v>129</v>
      </c>
      <c r="C477" s="216" t="str">
        <f>+VLOOKUP(B:B,INSUMOS!A:C,2,FALSE)</f>
        <v>HERRAMIENTA MENOR</v>
      </c>
      <c r="D477" s="538" t="str">
        <f>+VLOOKUP(B:B,INSUMOS!A:C,3,FALSE)</f>
        <v>GLB</v>
      </c>
      <c r="E477" s="541">
        <v>0.3</v>
      </c>
      <c r="F477" s="544">
        <v>0</v>
      </c>
      <c r="G477" s="277">
        <f>+VLOOKUP(B:B,INSUMOS!A:E,4,FALSE)</f>
        <v>1</v>
      </c>
      <c r="H477" s="217">
        <f>+(E477+F477)*G477</f>
        <v>0.3</v>
      </c>
      <c r="I477" s="218"/>
      <c r="J477" s="218"/>
      <c r="M477" s="214"/>
    </row>
    <row r="478" spans="1:13" ht="18" outlineLevel="1" x14ac:dyDescent="0.25">
      <c r="A478" s="229"/>
      <c r="B478" s="535" t="s">
        <v>278</v>
      </c>
      <c r="C478" s="216" t="str">
        <f>+VLOOKUP(B:B,INSUMOS!A:C,2,FALSE)</f>
        <v>SILICONA NEUTRA BLANCA PINTUCO 300 ML</v>
      </c>
      <c r="D478" s="538" t="str">
        <f>+VLOOKUP(B:B,INSUMOS!A:C,3,FALSE)</f>
        <v>UN</v>
      </c>
      <c r="E478" s="541">
        <v>0.08</v>
      </c>
      <c r="F478" s="544">
        <f>+E478*0.03</f>
        <v>2.3999999999999998E-3</v>
      </c>
      <c r="G478" s="277">
        <f>+VLOOKUP(B:B,INSUMOS!A:E,4,FALSE)</f>
        <v>1</v>
      </c>
      <c r="H478" s="217">
        <f>+(E478+F478)*G478</f>
        <v>8.2400000000000001E-2</v>
      </c>
      <c r="I478" s="218"/>
      <c r="J478" s="218"/>
      <c r="M478" s="214"/>
    </row>
    <row r="479" spans="1:13" ht="18" outlineLevel="1" x14ac:dyDescent="0.25">
      <c r="A479" s="229"/>
      <c r="B479" s="535" t="s">
        <v>680</v>
      </c>
      <c r="C479" s="216" t="str">
        <f>+VLOOKUP(B:B,INSUMOS!A:C,2,FALSE)</f>
        <v xml:space="preserve">TAPA REGISTRO PLASTICA 20 CM X 20 CM </v>
      </c>
      <c r="D479" s="538" t="str">
        <f>+VLOOKUP(B:B,INSUMOS!A:C,3,FALSE)</f>
        <v>UN</v>
      </c>
      <c r="E479" s="541">
        <v>1</v>
      </c>
      <c r="F479" s="544">
        <v>0</v>
      </c>
      <c r="G479" s="277">
        <f>+VLOOKUP(B:B,INSUMOS!A:E,4,FALSE)</f>
        <v>1</v>
      </c>
      <c r="H479" s="217">
        <f>+(E479+F479)*G479</f>
        <v>1</v>
      </c>
      <c r="I479" s="218"/>
      <c r="J479" s="218"/>
      <c r="M479" s="214"/>
    </row>
    <row r="480" spans="1:13" ht="18" outlineLevel="1" x14ac:dyDescent="0.25">
      <c r="A480" s="229"/>
      <c r="B480" s="535" t="s">
        <v>30</v>
      </c>
      <c r="C480" s="216" t="str">
        <f>+VLOOKUP(B:B,INSUMOS!A:C,2,FALSE)</f>
        <v>AYUDANTE ALBAÑILERÍA CON PRESTACIONES</v>
      </c>
      <c r="D480" s="538" t="str">
        <f>+VLOOKUP(B:B,INSUMOS!A:C,3,FALSE)</f>
        <v>HH</v>
      </c>
      <c r="E480" s="541">
        <f>20/60</f>
        <v>0.33333333333333331</v>
      </c>
      <c r="F480" s="544">
        <v>0</v>
      </c>
      <c r="G480" s="277">
        <f>+VLOOKUP(B:B,INSUMOS!A:E,4,FALSE)</f>
        <v>1</v>
      </c>
      <c r="H480" s="217">
        <f>+(E480+F480)*G480</f>
        <v>0.33333333333333331</v>
      </c>
      <c r="I480" s="218"/>
      <c r="J480" s="218"/>
      <c r="M480" s="214"/>
    </row>
    <row r="481" spans="1:13" s="258" customFormat="1" ht="18" x14ac:dyDescent="0.25">
      <c r="A481" s="207" t="s">
        <v>1405</v>
      </c>
      <c r="B481" s="208"/>
      <c r="C481" s="209" t="s">
        <v>1634</v>
      </c>
      <c r="D481" s="210" t="s">
        <v>330</v>
      </c>
      <c r="E481" s="211"/>
      <c r="F481" s="210"/>
      <c r="G481" s="210"/>
      <c r="H481" s="212">
        <f>+SUBTOTAL(9,H482:H489)</f>
        <v>2.3318000000000003</v>
      </c>
      <c r="I481" s="213"/>
      <c r="J481" s="213"/>
      <c r="K481" s="206"/>
      <c r="L481" s="164"/>
      <c r="M481" s="214"/>
    </row>
    <row r="482" spans="1:13" s="258" customFormat="1" ht="18" outlineLevel="1" x14ac:dyDescent="0.25">
      <c r="A482" s="256"/>
      <c r="B482" s="535" t="s">
        <v>129</v>
      </c>
      <c r="C482" s="216" t="str">
        <f>+VLOOKUP(B:B,INSUMOS!A:C,2,FALSE)</f>
        <v>HERRAMIENTA MENOR</v>
      </c>
      <c r="D482" s="538" t="str">
        <f>+VLOOKUP(B:B,INSUMOS!A:C,3,FALSE)</f>
        <v>GLB</v>
      </c>
      <c r="E482" s="541">
        <v>0.1</v>
      </c>
      <c r="F482" s="544">
        <v>0</v>
      </c>
      <c r="G482" s="277">
        <f>+VLOOKUP(B:B,INSUMOS!A:E,4,FALSE)</f>
        <v>1</v>
      </c>
      <c r="H482" s="217">
        <f t="shared" ref="H482:H489" si="22">+(E482+F482)*G482</f>
        <v>0.1</v>
      </c>
      <c r="I482" s="218"/>
      <c r="J482" s="218"/>
      <c r="K482" s="206"/>
      <c r="L482" s="164"/>
      <c r="M482" s="214"/>
    </row>
    <row r="483" spans="1:13" s="258" customFormat="1" ht="18" outlineLevel="1" x14ac:dyDescent="0.25">
      <c r="A483" s="257"/>
      <c r="B483" s="535" t="s">
        <v>681</v>
      </c>
      <c r="C483" s="216" t="str">
        <f>+VLOOKUP(B:B,INSUMOS!A:C,2,FALSE)</f>
        <v>ABRAZADERA ACERO DE 2"</v>
      </c>
      <c r="D483" s="538" t="str">
        <f>+VLOOKUP(B:B,INSUMOS!A:C,3,FALSE)</f>
        <v>UN</v>
      </c>
      <c r="E483" s="541">
        <v>0.5</v>
      </c>
      <c r="F483" s="544">
        <v>0</v>
      </c>
      <c r="G483" s="277">
        <f>+VLOOKUP(B:B,INSUMOS!A:E,4,FALSE)</f>
        <v>1</v>
      </c>
      <c r="H483" s="217">
        <f t="shared" si="22"/>
        <v>0.5</v>
      </c>
      <c r="I483" s="218"/>
      <c r="J483" s="218"/>
      <c r="K483" s="206"/>
      <c r="L483" s="164"/>
      <c r="M483" s="214"/>
    </row>
    <row r="484" spans="1:13" s="259" customFormat="1" ht="18" outlineLevel="1" x14ac:dyDescent="0.25">
      <c r="A484" s="257"/>
      <c r="B484" s="535" t="s">
        <v>682</v>
      </c>
      <c r="C484" s="216" t="str">
        <f>+VLOOKUP(B:B,INSUMOS!A:C,2,FALSE)</f>
        <v>CODO REVENTILADO 3X2</v>
      </c>
      <c r="D484" s="538" t="str">
        <f>+VLOOKUP(B:B,INSUMOS!A:C,3,FALSE)</f>
        <v>UN</v>
      </c>
      <c r="E484" s="541">
        <v>0.16</v>
      </c>
      <c r="F484" s="544">
        <v>0</v>
      </c>
      <c r="G484" s="277">
        <f>+VLOOKUP(B:B,INSUMOS!A:E,4,FALSE)</f>
        <v>1</v>
      </c>
      <c r="H484" s="217">
        <f t="shared" si="22"/>
        <v>0.16</v>
      </c>
      <c r="I484" s="218"/>
      <c r="J484" s="218"/>
      <c r="K484" s="206"/>
      <c r="L484" s="164"/>
      <c r="M484" s="214"/>
    </row>
    <row r="485" spans="1:13" s="258" customFormat="1" ht="18" outlineLevel="1" x14ac:dyDescent="0.25">
      <c r="A485" s="257"/>
      <c r="B485" s="535" t="s">
        <v>291</v>
      </c>
      <c r="C485" s="216" t="str">
        <f>+VLOOKUP(B:B,INSUMOS!A:C,2,FALSE)</f>
        <v>LIMPIADOR REMOVEDOR PARA PVC Y CPVC (1/4 GAL)</v>
      </c>
      <c r="D485" s="538" t="str">
        <f>+VLOOKUP(B:B,INSUMOS!A:C,3,FALSE)</f>
        <v>UN</v>
      </c>
      <c r="E485" s="541">
        <v>0.03</v>
      </c>
      <c r="F485" s="544">
        <f>+E485*0.03</f>
        <v>8.9999999999999998E-4</v>
      </c>
      <c r="G485" s="277">
        <f>+VLOOKUP(B:B,INSUMOS!A:E,4,FALSE)</f>
        <v>1</v>
      </c>
      <c r="H485" s="217">
        <f t="shared" si="22"/>
        <v>3.09E-2</v>
      </c>
      <c r="I485" s="218"/>
      <c r="J485" s="218"/>
      <c r="K485" s="206"/>
      <c r="L485" s="164"/>
      <c r="M485" s="214"/>
    </row>
    <row r="486" spans="1:13" s="258" customFormat="1" ht="18" outlineLevel="1" x14ac:dyDescent="0.25">
      <c r="A486" s="257"/>
      <c r="B486" s="535" t="s">
        <v>287</v>
      </c>
      <c r="C486" s="216" t="str">
        <f>+VLOOKUP(B:B,INSUMOS!A:C,2,FALSE)</f>
        <v>SOLDADURA PVC BOUNDING 1/8 GALON</v>
      </c>
      <c r="D486" s="538" t="str">
        <f>+VLOOKUP(B:B,INSUMOS!A:C,3,FALSE)</f>
        <v>UN</v>
      </c>
      <c r="E486" s="541">
        <v>0.03</v>
      </c>
      <c r="F486" s="544">
        <f>+E486*0.03</f>
        <v>8.9999999999999998E-4</v>
      </c>
      <c r="G486" s="277">
        <f>+VLOOKUP(B:B,INSUMOS!A:E,4,FALSE)</f>
        <v>1</v>
      </c>
      <c r="H486" s="217">
        <f t="shared" si="22"/>
        <v>3.09E-2</v>
      </c>
      <c r="I486" s="218"/>
      <c r="J486" s="218"/>
      <c r="K486" s="206"/>
      <c r="L486" s="164"/>
      <c r="M486" s="214"/>
    </row>
    <row r="487" spans="1:13" s="258" customFormat="1" ht="18" outlineLevel="1" x14ac:dyDescent="0.25">
      <c r="A487" s="257"/>
      <c r="B487" s="535" t="s">
        <v>683</v>
      </c>
      <c r="C487" s="216" t="str">
        <f>+VLOOKUP(B:B,INSUMOS!A:C,2,FALSE)</f>
        <v>TEE PVC SANITARIA REDUCIDA 3X2</v>
      </c>
      <c r="D487" s="538" t="str">
        <f>+VLOOKUP(B:B,INSUMOS!A:C,3,FALSE)</f>
        <v>UN</v>
      </c>
      <c r="E487" s="541">
        <v>0.16</v>
      </c>
      <c r="F487" s="544">
        <v>0</v>
      </c>
      <c r="G487" s="277">
        <f>+VLOOKUP(B:B,INSUMOS!A:E,4,FALSE)</f>
        <v>1</v>
      </c>
      <c r="H487" s="217">
        <f t="shared" si="22"/>
        <v>0.16</v>
      </c>
      <c r="I487" s="218"/>
      <c r="J487" s="218"/>
      <c r="K487" s="206"/>
      <c r="L487" s="164"/>
      <c r="M487" s="214"/>
    </row>
    <row r="488" spans="1:13" s="258" customFormat="1" ht="18" outlineLevel="1" x14ac:dyDescent="0.25">
      <c r="A488" s="257"/>
      <c r="B488" s="535" t="s">
        <v>684</v>
      </c>
      <c r="C488" s="216" t="str">
        <f>+VLOOKUP(B:B,INSUMOS!A:C,2,FALSE)</f>
        <v>TUBO PVC VENTILACIÓN DE 2"</v>
      </c>
      <c r="D488" s="538" t="str">
        <f>+VLOOKUP(B:B,INSUMOS!A:C,3,FALSE)</f>
        <v>ML</v>
      </c>
      <c r="E488" s="541">
        <v>1</v>
      </c>
      <c r="F488" s="544">
        <v>0</v>
      </c>
      <c r="G488" s="277">
        <f>+VLOOKUP(B:B,INSUMOS!A:E,4,FALSE)</f>
        <v>1</v>
      </c>
      <c r="H488" s="217">
        <f t="shared" si="22"/>
        <v>1</v>
      </c>
      <c r="I488" s="218"/>
      <c r="J488" s="218"/>
      <c r="K488" s="206"/>
      <c r="L488" s="164"/>
      <c r="M488" s="214"/>
    </row>
    <row r="489" spans="1:13" s="258" customFormat="1" ht="18" outlineLevel="1" x14ac:dyDescent="0.25">
      <c r="A489" s="257"/>
      <c r="B489" s="535" t="s">
        <v>627</v>
      </c>
      <c r="C489" s="216" t="str">
        <f>+VLOOKUP(B:B,INSUMOS!A:C,2,FALSE)</f>
        <v>CUADRILLA  INSTALACIONES (OFICIAL + AYUDANTE)</v>
      </c>
      <c r="D489" s="538" t="str">
        <f>+VLOOKUP(B:B,INSUMOS!A:C,3,FALSE)</f>
        <v>HC</v>
      </c>
      <c r="E489" s="541">
        <v>0.35</v>
      </c>
      <c r="F489" s="544">
        <v>0</v>
      </c>
      <c r="G489" s="277">
        <f>+VLOOKUP(B:B,INSUMOS!A:E,4,FALSE)</f>
        <v>1</v>
      </c>
      <c r="H489" s="217">
        <f t="shared" si="22"/>
        <v>0.35</v>
      </c>
      <c r="I489" s="218"/>
      <c r="J489" s="218"/>
      <c r="K489" s="206"/>
      <c r="L489" s="164"/>
      <c r="M489" s="214"/>
    </row>
    <row r="490" spans="1:13" s="258" customFormat="1" ht="18" x14ac:dyDescent="0.25">
      <c r="A490" s="207" t="s">
        <v>1406</v>
      </c>
      <c r="B490" s="208"/>
      <c r="C490" s="209" t="s">
        <v>1051</v>
      </c>
      <c r="D490" s="210" t="s">
        <v>330</v>
      </c>
      <c r="E490" s="211"/>
      <c r="F490" s="210"/>
      <c r="G490" s="210"/>
      <c r="H490" s="212">
        <f>+SUBTOTAL(9,H491:H498)</f>
        <v>2.3318000000000003</v>
      </c>
      <c r="I490" s="213"/>
      <c r="J490" s="213"/>
      <c r="K490" s="206"/>
      <c r="L490" s="164"/>
      <c r="M490" s="214"/>
    </row>
    <row r="491" spans="1:13" s="258" customFormat="1" ht="18" outlineLevel="1" x14ac:dyDescent="0.25">
      <c r="A491" s="256"/>
      <c r="B491" s="535" t="s">
        <v>129</v>
      </c>
      <c r="C491" s="216" t="str">
        <f>+VLOOKUP(B:B,INSUMOS!A:C,2,FALSE)</f>
        <v>HERRAMIENTA MENOR</v>
      </c>
      <c r="D491" s="538" t="str">
        <f>+VLOOKUP(B:B,INSUMOS!A:C,3,FALSE)</f>
        <v>GLB</v>
      </c>
      <c r="E491" s="541">
        <v>0.1</v>
      </c>
      <c r="F491" s="544">
        <v>0</v>
      </c>
      <c r="G491" s="277">
        <f>+VLOOKUP(B:B,INSUMOS!A:E,4,FALSE)</f>
        <v>1</v>
      </c>
      <c r="H491" s="217">
        <f t="shared" ref="H491:H498" si="23">+(E491+F491)*G491</f>
        <v>0.1</v>
      </c>
      <c r="I491" s="218"/>
      <c r="J491" s="218"/>
      <c r="K491" s="206"/>
      <c r="L491" s="164"/>
      <c r="M491" s="214"/>
    </row>
    <row r="492" spans="1:13" s="258" customFormat="1" ht="18" outlineLevel="1" x14ac:dyDescent="0.25">
      <c r="A492" s="257"/>
      <c r="B492" s="535" t="s">
        <v>685</v>
      </c>
      <c r="C492" s="216" t="str">
        <f>+VLOOKUP(B:B,INSUMOS!A:C,2,FALSE)</f>
        <v>ABRAZADERA ACERO DE 3"</v>
      </c>
      <c r="D492" s="538" t="str">
        <f>+VLOOKUP(B:B,INSUMOS!A:C,3,FALSE)</f>
        <v>UN</v>
      </c>
      <c r="E492" s="541">
        <v>0.5</v>
      </c>
      <c r="F492" s="544">
        <v>0</v>
      </c>
      <c r="G492" s="277">
        <f>+VLOOKUP(B:B,INSUMOS!A:E,4,FALSE)</f>
        <v>1</v>
      </c>
      <c r="H492" s="217">
        <f t="shared" si="23"/>
        <v>0.5</v>
      </c>
      <c r="I492" s="218"/>
      <c r="J492" s="218"/>
      <c r="K492" s="206"/>
      <c r="L492" s="164"/>
      <c r="M492" s="214"/>
    </row>
    <row r="493" spans="1:13" s="258" customFormat="1" ht="18" outlineLevel="1" x14ac:dyDescent="0.25">
      <c r="A493" s="257"/>
      <c r="B493" s="535" t="s">
        <v>738</v>
      </c>
      <c r="C493" s="216" t="str">
        <f>+VLOOKUP(B:B,INSUMOS!A:C,2,FALSE)</f>
        <v>CODO REVENTILADO 4X2</v>
      </c>
      <c r="D493" s="538" t="str">
        <f>+VLOOKUP(B:B,INSUMOS!A:C,3,FALSE)</f>
        <v>UN</v>
      </c>
      <c r="E493" s="541">
        <v>0.16</v>
      </c>
      <c r="F493" s="544">
        <v>0</v>
      </c>
      <c r="G493" s="277">
        <f>+VLOOKUP(B:B,INSUMOS!A:E,4,FALSE)</f>
        <v>1</v>
      </c>
      <c r="H493" s="217">
        <f t="shared" si="23"/>
        <v>0.16</v>
      </c>
      <c r="I493" s="218"/>
      <c r="J493" s="218"/>
      <c r="K493" s="206"/>
      <c r="L493" s="164"/>
      <c r="M493" s="214"/>
    </row>
    <row r="494" spans="1:13" s="258" customFormat="1" ht="18" outlineLevel="1" x14ac:dyDescent="0.25">
      <c r="A494" s="257"/>
      <c r="B494" s="535" t="s">
        <v>291</v>
      </c>
      <c r="C494" s="216" t="str">
        <f>+VLOOKUP(B:B,INSUMOS!A:C,2,FALSE)</f>
        <v>LIMPIADOR REMOVEDOR PARA PVC Y CPVC (1/4 GAL)</v>
      </c>
      <c r="D494" s="538" t="str">
        <f>+VLOOKUP(B:B,INSUMOS!A:C,3,FALSE)</f>
        <v>UN</v>
      </c>
      <c r="E494" s="541">
        <v>0.03</v>
      </c>
      <c r="F494" s="544">
        <f>+E494*0.03</f>
        <v>8.9999999999999998E-4</v>
      </c>
      <c r="G494" s="277">
        <f>+VLOOKUP(B:B,INSUMOS!A:E,4,FALSE)</f>
        <v>1</v>
      </c>
      <c r="H494" s="217">
        <f t="shared" si="23"/>
        <v>3.09E-2</v>
      </c>
      <c r="I494" s="218"/>
      <c r="J494" s="218"/>
      <c r="K494" s="206"/>
      <c r="L494" s="164"/>
      <c r="M494" s="214"/>
    </row>
    <row r="495" spans="1:13" ht="18" outlineLevel="1" x14ac:dyDescent="0.25">
      <c r="A495" s="257"/>
      <c r="B495" s="535" t="s">
        <v>287</v>
      </c>
      <c r="C495" s="216" t="str">
        <f>+VLOOKUP(B:B,INSUMOS!A:C,2,FALSE)</f>
        <v>SOLDADURA PVC BOUNDING 1/8 GALON</v>
      </c>
      <c r="D495" s="538" t="str">
        <f>+VLOOKUP(B:B,INSUMOS!A:C,3,FALSE)</f>
        <v>UN</v>
      </c>
      <c r="E495" s="541">
        <v>0.03</v>
      </c>
      <c r="F495" s="544">
        <f>+E495*0.03</f>
        <v>8.9999999999999998E-4</v>
      </c>
      <c r="G495" s="277">
        <f>+VLOOKUP(B:B,INSUMOS!A:E,4,FALSE)</f>
        <v>1</v>
      </c>
      <c r="H495" s="217">
        <f t="shared" si="23"/>
        <v>3.09E-2</v>
      </c>
      <c r="I495" s="218"/>
      <c r="J495" s="218"/>
      <c r="M495" s="214"/>
    </row>
    <row r="496" spans="1:13" s="219" customFormat="1" ht="18" outlineLevel="1" x14ac:dyDescent="0.25">
      <c r="A496" s="257"/>
      <c r="B496" s="535" t="s">
        <v>683</v>
      </c>
      <c r="C496" s="216" t="str">
        <f>+VLOOKUP(B:B,INSUMOS!A:C,2,FALSE)</f>
        <v>TEE PVC SANITARIA REDUCIDA 3X2</v>
      </c>
      <c r="D496" s="538" t="str">
        <f>+VLOOKUP(B:B,INSUMOS!A:C,3,FALSE)</f>
        <v>UN</v>
      </c>
      <c r="E496" s="541">
        <v>0.16</v>
      </c>
      <c r="F496" s="544">
        <v>0</v>
      </c>
      <c r="G496" s="277">
        <f>+VLOOKUP(B:B,INSUMOS!A:E,4,FALSE)</f>
        <v>1</v>
      </c>
      <c r="H496" s="217">
        <f t="shared" si="23"/>
        <v>0.16</v>
      </c>
      <c r="I496" s="218"/>
      <c r="J496" s="218"/>
      <c r="K496" s="206"/>
      <c r="L496" s="164"/>
      <c r="M496" s="214"/>
    </row>
    <row r="497" spans="1:13" s="219" customFormat="1" ht="18" outlineLevel="1" x14ac:dyDescent="0.25">
      <c r="A497" s="257"/>
      <c r="B497" s="535" t="s">
        <v>684</v>
      </c>
      <c r="C497" s="216" t="str">
        <f>+VLOOKUP(B:B,INSUMOS!A:C,2,FALSE)</f>
        <v>TUBO PVC VENTILACIÓN DE 2"</v>
      </c>
      <c r="D497" s="538" t="str">
        <f>+VLOOKUP(B:B,INSUMOS!A:C,3,FALSE)</f>
        <v>ML</v>
      </c>
      <c r="E497" s="541">
        <v>1</v>
      </c>
      <c r="F497" s="544">
        <v>0</v>
      </c>
      <c r="G497" s="277">
        <f>+VLOOKUP(B:B,INSUMOS!A:E,4,FALSE)</f>
        <v>1</v>
      </c>
      <c r="H497" s="217">
        <f t="shared" si="23"/>
        <v>1</v>
      </c>
      <c r="I497" s="218"/>
      <c r="J497" s="218"/>
      <c r="K497" s="206"/>
      <c r="L497" s="164"/>
      <c r="M497" s="214"/>
    </row>
    <row r="498" spans="1:13" s="219" customFormat="1" ht="18" outlineLevel="1" x14ac:dyDescent="0.25">
      <c r="A498" s="257"/>
      <c r="B498" s="535" t="s">
        <v>627</v>
      </c>
      <c r="C498" s="216" t="str">
        <f>+VLOOKUP(B:B,INSUMOS!A:C,2,FALSE)</f>
        <v>CUADRILLA  INSTALACIONES (OFICIAL + AYUDANTE)</v>
      </c>
      <c r="D498" s="538" t="str">
        <f>+VLOOKUP(B:B,INSUMOS!A:C,3,FALSE)</f>
        <v>HC</v>
      </c>
      <c r="E498" s="541">
        <v>0.35</v>
      </c>
      <c r="F498" s="544">
        <v>0</v>
      </c>
      <c r="G498" s="277">
        <f>+VLOOKUP(B:B,INSUMOS!A:E,4,FALSE)</f>
        <v>1</v>
      </c>
      <c r="H498" s="217">
        <f t="shared" si="23"/>
        <v>0.35</v>
      </c>
      <c r="I498" s="218"/>
      <c r="J498" s="218"/>
      <c r="K498" s="206"/>
      <c r="L498" s="164"/>
      <c r="M498" s="214"/>
    </row>
    <row r="499" spans="1:13" ht="18" x14ac:dyDescent="0.25">
      <c r="A499" s="207" t="s">
        <v>1407</v>
      </c>
      <c r="B499" s="208"/>
      <c r="C499" s="209" t="s">
        <v>1053</v>
      </c>
      <c r="D499" s="210" t="s">
        <v>330</v>
      </c>
      <c r="E499" s="211"/>
      <c r="F499" s="210"/>
      <c r="G499" s="210"/>
      <c r="H499" s="212">
        <f>+SUBTOTAL(9,H500:H506)</f>
        <v>2.4603000000000002</v>
      </c>
      <c r="I499" s="213"/>
      <c r="J499" s="213"/>
      <c r="M499" s="214"/>
    </row>
    <row r="500" spans="1:13" s="219" customFormat="1" ht="18" outlineLevel="1" x14ac:dyDescent="0.25">
      <c r="A500" s="256"/>
      <c r="B500" s="535" t="s">
        <v>129</v>
      </c>
      <c r="C500" s="216" t="str">
        <f>+VLOOKUP(B:B,INSUMOS!A:C,2,FALSE)</f>
        <v>HERRAMIENTA MENOR</v>
      </c>
      <c r="D500" s="538" t="str">
        <f>+VLOOKUP(B:B,INSUMOS!A:C,3,FALSE)</f>
        <v>GLB</v>
      </c>
      <c r="E500" s="541">
        <v>0.1</v>
      </c>
      <c r="F500" s="544">
        <v>0</v>
      </c>
      <c r="G500" s="277">
        <f>+VLOOKUP(B:B,INSUMOS!A:E,4,FALSE)</f>
        <v>1</v>
      </c>
      <c r="H500" s="217">
        <f t="shared" ref="H500:H506" si="24">+(E500+F500)*G500</f>
        <v>0.1</v>
      </c>
      <c r="I500" s="218"/>
      <c r="J500" s="218"/>
      <c r="K500" s="206"/>
      <c r="L500" s="164"/>
      <c r="M500" s="214"/>
    </row>
    <row r="501" spans="1:13" s="219" customFormat="1" ht="18" outlineLevel="1" x14ac:dyDescent="0.25">
      <c r="A501" s="260"/>
      <c r="B501" s="535" t="s">
        <v>291</v>
      </c>
      <c r="C501" s="216" t="str">
        <f>+VLOOKUP(B:B,INSUMOS!A:C,2,FALSE)</f>
        <v>LIMPIADOR REMOVEDOR PARA PVC Y CPVC (1/4 GAL)</v>
      </c>
      <c r="D501" s="538" t="str">
        <f>+VLOOKUP(B:B,INSUMOS!A:C,3,FALSE)</f>
        <v>UN</v>
      </c>
      <c r="E501" s="541">
        <v>5.0000000000000001E-3</v>
      </c>
      <c r="F501" s="544">
        <f>+E501*0.03</f>
        <v>1.4999999999999999E-4</v>
      </c>
      <c r="G501" s="277">
        <f>+VLOOKUP(B:B,INSUMOS!A:E,4,FALSE)</f>
        <v>1</v>
      </c>
      <c r="H501" s="217">
        <f t="shared" si="24"/>
        <v>5.1500000000000001E-3</v>
      </c>
      <c r="I501" s="218"/>
      <c r="J501" s="218"/>
      <c r="K501" s="206"/>
      <c r="L501" s="164"/>
      <c r="M501" s="214"/>
    </row>
    <row r="502" spans="1:13" s="219" customFormat="1" ht="18" outlineLevel="1" x14ac:dyDescent="0.25">
      <c r="A502" s="260"/>
      <c r="B502" s="535" t="s">
        <v>287</v>
      </c>
      <c r="C502" s="216" t="str">
        <f>+VLOOKUP(B:B,INSUMOS!A:C,2,FALSE)</f>
        <v>SOLDADURA PVC BOUNDING 1/8 GALON</v>
      </c>
      <c r="D502" s="538" t="str">
        <f>+VLOOKUP(B:B,INSUMOS!A:C,3,FALSE)</f>
        <v>UN</v>
      </c>
      <c r="E502" s="541">
        <v>5.0000000000000001E-3</v>
      </c>
      <c r="F502" s="544">
        <f>+E502*0.03</f>
        <v>1.4999999999999999E-4</v>
      </c>
      <c r="G502" s="277">
        <f>+VLOOKUP(B:B,INSUMOS!A:E,4,FALSE)</f>
        <v>1</v>
      </c>
      <c r="H502" s="217">
        <f t="shared" si="24"/>
        <v>5.1500000000000001E-3</v>
      </c>
      <c r="I502" s="218"/>
      <c r="J502" s="218"/>
      <c r="K502" s="206"/>
      <c r="L502" s="164"/>
      <c r="M502" s="214"/>
    </row>
    <row r="503" spans="1:13" s="219" customFormat="1" ht="18" outlineLevel="1" x14ac:dyDescent="0.25">
      <c r="A503" s="257"/>
      <c r="B503" s="535" t="s">
        <v>687</v>
      </c>
      <c r="C503" s="216" t="str">
        <f>+VLOOKUP(B:B,INSUMOS!A:C,2,FALSE)</f>
        <v>CODO 90 PRESION PVC 1/2"</v>
      </c>
      <c r="D503" s="538" t="str">
        <f>+VLOOKUP(B:B,INSUMOS!A:C,3,FALSE)</f>
        <v>UN</v>
      </c>
      <c r="E503" s="541">
        <v>0.5</v>
      </c>
      <c r="F503" s="544">
        <v>0</v>
      </c>
      <c r="G503" s="277">
        <f>+VLOOKUP(B:B,INSUMOS!A:E,4,FALSE)</f>
        <v>1</v>
      </c>
      <c r="H503" s="217">
        <f t="shared" si="24"/>
        <v>0.5</v>
      </c>
      <c r="I503" s="218"/>
      <c r="J503" s="218"/>
      <c r="K503" s="206"/>
      <c r="L503" s="164"/>
      <c r="M503" s="214"/>
    </row>
    <row r="504" spans="1:13" s="219" customFormat="1" ht="18" outlineLevel="1" x14ac:dyDescent="0.25">
      <c r="A504" s="257"/>
      <c r="B504" s="535" t="s">
        <v>337</v>
      </c>
      <c r="C504" s="216" t="str">
        <f>+VLOOKUP(B:B,INSUMOS!A:C,2,FALSE)</f>
        <v>TEE PRESION PVC 1/2"</v>
      </c>
      <c r="D504" s="538" t="str">
        <f>+VLOOKUP(B:B,INSUMOS!A:C,3,FALSE)</f>
        <v>UN</v>
      </c>
      <c r="E504" s="541">
        <v>0.5</v>
      </c>
      <c r="F504" s="544">
        <v>0</v>
      </c>
      <c r="G504" s="277">
        <f>+VLOOKUP(B:B,INSUMOS!A:E,4,FALSE)</f>
        <v>1</v>
      </c>
      <c r="H504" s="217">
        <f t="shared" si="24"/>
        <v>0.5</v>
      </c>
      <c r="I504" s="218"/>
      <c r="J504" s="218"/>
      <c r="K504" s="206"/>
      <c r="L504" s="164"/>
      <c r="M504" s="214"/>
    </row>
    <row r="505" spans="1:13" s="219" customFormat="1" ht="18" outlineLevel="1" x14ac:dyDescent="0.25">
      <c r="A505" s="257"/>
      <c r="B505" s="535" t="s">
        <v>343</v>
      </c>
      <c r="C505" s="216" t="str">
        <f>+VLOOKUP(B:B,INSUMOS!A:C,2,FALSE)</f>
        <v>TUBO PRESION PVC 1/2"</v>
      </c>
      <c r="D505" s="538" t="str">
        <f>+VLOOKUP(B:B,INSUMOS!A:C,3,FALSE)</f>
        <v>ML</v>
      </c>
      <c r="E505" s="541">
        <v>1.05</v>
      </c>
      <c r="F505" s="544">
        <v>0</v>
      </c>
      <c r="G505" s="277">
        <f>+VLOOKUP(B:B,INSUMOS!A:E,4,FALSE)</f>
        <v>1</v>
      </c>
      <c r="H505" s="217">
        <f t="shared" si="24"/>
        <v>1.05</v>
      </c>
      <c r="I505" s="218"/>
      <c r="J505" s="218"/>
      <c r="K505" s="206"/>
      <c r="L505" s="164"/>
      <c r="M505" s="214"/>
    </row>
    <row r="506" spans="1:13" s="219" customFormat="1" ht="18" outlineLevel="1" x14ac:dyDescent="0.25">
      <c r="A506" s="257"/>
      <c r="B506" s="535" t="s">
        <v>627</v>
      </c>
      <c r="C506" s="216" t="str">
        <f>+VLOOKUP(B:B,INSUMOS!A:C,2,FALSE)</f>
        <v>CUADRILLA  INSTALACIONES (OFICIAL + AYUDANTE)</v>
      </c>
      <c r="D506" s="538" t="str">
        <f>+VLOOKUP(B:B,INSUMOS!A:C,3,FALSE)</f>
        <v>HC</v>
      </c>
      <c r="E506" s="541">
        <v>0.3</v>
      </c>
      <c r="F506" s="544">
        <v>0</v>
      </c>
      <c r="G506" s="277">
        <f>+VLOOKUP(B:B,INSUMOS!A:E,4,FALSE)</f>
        <v>1</v>
      </c>
      <c r="H506" s="217">
        <f t="shared" si="24"/>
        <v>0.3</v>
      </c>
      <c r="I506" s="218"/>
      <c r="J506" s="218"/>
      <c r="K506" s="206"/>
      <c r="L506" s="164"/>
      <c r="M506" s="214"/>
    </row>
    <row r="507" spans="1:13" s="219" customFormat="1" ht="18" x14ac:dyDescent="0.25">
      <c r="A507" s="207" t="s">
        <v>1408</v>
      </c>
      <c r="B507" s="208"/>
      <c r="C507" s="209" t="s">
        <v>1659</v>
      </c>
      <c r="D507" s="210" t="s">
        <v>330</v>
      </c>
      <c r="E507" s="211"/>
      <c r="F507" s="210"/>
      <c r="G507" s="210"/>
      <c r="H507" s="212">
        <f>+SUBTOTAL(9,H508:H514)</f>
        <v>2.4603000000000002</v>
      </c>
      <c r="I507" s="213"/>
      <c r="J507" s="213"/>
      <c r="K507" s="206"/>
      <c r="L507" s="164"/>
      <c r="M507" s="214"/>
    </row>
    <row r="508" spans="1:13" ht="18" outlineLevel="1" x14ac:dyDescent="0.25">
      <c r="A508" s="256"/>
      <c r="B508" s="535" t="s">
        <v>129</v>
      </c>
      <c r="C508" s="216" t="str">
        <f>+VLOOKUP(B:B,INSUMOS!A:C,2,FALSE)</f>
        <v>HERRAMIENTA MENOR</v>
      </c>
      <c r="D508" s="538" t="str">
        <f>+VLOOKUP(B:B,INSUMOS!A:C,3,FALSE)</f>
        <v>GLB</v>
      </c>
      <c r="E508" s="541">
        <v>0.1</v>
      </c>
      <c r="F508" s="544">
        <v>0</v>
      </c>
      <c r="G508" s="277">
        <f>+VLOOKUP(B:B,INSUMOS!A:E,4,FALSE)</f>
        <v>1</v>
      </c>
      <c r="H508" s="217">
        <f t="shared" ref="H508:H514" si="25">+(E508+F508)*G508</f>
        <v>0.1</v>
      </c>
      <c r="I508" s="218"/>
      <c r="J508" s="218"/>
      <c r="M508" s="214"/>
    </row>
    <row r="509" spans="1:13" ht="18" outlineLevel="1" x14ac:dyDescent="0.25">
      <c r="A509" s="257"/>
      <c r="B509" s="535" t="s">
        <v>291</v>
      </c>
      <c r="C509" s="216" t="str">
        <f>+VLOOKUP(B:B,INSUMOS!A:C,2,FALSE)</f>
        <v>LIMPIADOR REMOVEDOR PARA PVC Y CPVC (1/4 GAL)</v>
      </c>
      <c r="D509" s="538" t="str">
        <f>+VLOOKUP(B:B,INSUMOS!A:C,3,FALSE)</f>
        <v>UN</v>
      </c>
      <c r="E509" s="541">
        <v>5.0000000000000001E-3</v>
      </c>
      <c r="F509" s="544">
        <f>+E509*0.03</f>
        <v>1.4999999999999999E-4</v>
      </c>
      <c r="G509" s="277">
        <f>+VLOOKUP(B:B,INSUMOS!A:E,4,FALSE)</f>
        <v>1</v>
      </c>
      <c r="H509" s="217">
        <f t="shared" si="25"/>
        <v>5.1500000000000001E-3</v>
      </c>
      <c r="I509" s="218"/>
      <c r="J509" s="218"/>
      <c r="M509" s="214"/>
    </row>
    <row r="510" spans="1:13" ht="18" outlineLevel="1" x14ac:dyDescent="0.25">
      <c r="A510" s="257"/>
      <c r="B510" s="535" t="s">
        <v>287</v>
      </c>
      <c r="C510" s="216" t="str">
        <f>+VLOOKUP(B:B,INSUMOS!A:C,2,FALSE)</f>
        <v>SOLDADURA PVC BOUNDING 1/8 GALON</v>
      </c>
      <c r="D510" s="538" t="str">
        <f>+VLOOKUP(B:B,INSUMOS!A:C,3,FALSE)</f>
        <v>UN</v>
      </c>
      <c r="E510" s="541">
        <v>5.0000000000000001E-3</v>
      </c>
      <c r="F510" s="544">
        <f>+E510*0.03</f>
        <v>1.4999999999999999E-4</v>
      </c>
      <c r="G510" s="277">
        <f>+VLOOKUP(B:B,INSUMOS!A:E,4,FALSE)</f>
        <v>1</v>
      </c>
      <c r="H510" s="217">
        <f t="shared" si="25"/>
        <v>5.1500000000000001E-3</v>
      </c>
      <c r="I510" s="218"/>
      <c r="J510" s="218"/>
      <c r="M510" s="214"/>
    </row>
    <row r="511" spans="1:13" s="258" customFormat="1" ht="18" outlineLevel="1" x14ac:dyDescent="0.25">
      <c r="A511" s="257"/>
      <c r="B511" s="535" t="s">
        <v>693</v>
      </c>
      <c r="C511" s="216" t="str">
        <f>+VLOOKUP(B:B,INSUMOS!A:C,2,FALSE)</f>
        <v>CODO 90 PRESION PVC 3/4"</v>
      </c>
      <c r="D511" s="538" t="str">
        <f>+VLOOKUP(B:B,INSUMOS!A:C,3,FALSE)</f>
        <v>UN</v>
      </c>
      <c r="E511" s="541">
        <v>0.5</v>
      </c>
      <c r="F511" s="544">
        <v>0</v>
      </c>
      <c r="G511" s="277">
        <f>+VLOOKUP(B:B,INSUMOS!A:E,4,FALSE)</f>
        <v>1</v>
      </c>
      <c r="H511" s="217">
        <f t="shared" si="25"/>
        <v>0.5</v>
      </c>
      <c r="I511" s="218"/>
      <c r="J511" s="218"/>
      <c r="K511" s="206"/>
      <c r="L511" s="164"/>
      <c r="M511" s="214"/>
    </row>
    <row r="512" spans="1:13" s="258" customFormat="1" ht="18" outlineLevel="1" x14ac:dyDescent="0.25">
      <c r="A512" s="257"/>
      <c r="B512" s="535" t="s">
        <v>672</v>
      </c>
      <c r="C512" s="216" t="str">
        <f>+VLOOKUP(B:B,INSUMOS!A:C,2,FALSE)</f>
        <v>TEE PRESION PVC 3/4"</v>
      </c>
      <c r="D512" s="538" t="str">
        <f>+VLOOKUP(B:B,INSUMOS!A:C,3,FALSE)</f>
        <v>UN</v>
      </c>
      <c r="E512" s="541">
        <v>0.5</v>
      </c>
      <c r="F512" s="544">
        <v>0</v>
      </c>
      <c r="G512" s="277">
        <f>+VLOOKUP(B:B,INSUMOS!A:E,4,FALSE)</f>
        <v>1</v>
      </c>
      <c r="H512" s="217">
        <f t="shared" si="25"/>
        <v>0.5</v>
      </c>
      <c r="I512" s="218"/>
      <c r="J512" s="218"/>
      <c r="K512" s="206"/>
      <c r="L512" s="164"/>
      <c r="M512" s="214"/>
    </row>
    <row r="513" spans="1:13" s="258" customFormat="1" ht="18" outlineLevel="1" x14ac:dyDescent="0.25">
      <c r="A513" s="257"/>
      <c r="B513" s="535" t="s">
        <v>349</v>
      </c>
      <c r="C513" s="216" t="str">
        <f>+VLOOKUP(B:B,INSUMOS!A:C,2,FALSE)</f>
        <v>TUBO PRESION PVC 3/4"</v>
      </c>
      <c r="D513" s="538" t="str">
        <f>+VLOOKUP(B:B,INSUMOS!A:C,3,FALSE)</f>
        <v>ML</v>
      </c>
      <c r="E513" s="541">
        <v>1.05</v>
      </c>
      <c r="F513" s="544">
        <v>0</v>
      </c>
      <c r="G513" s="277">
        <f>+VLOOKUP(B:B,INSUMOS!A:E,4,FALSE)</f>
        <v>1</v>
      </c>
      <c r="H513" s="217">
        <f t="shared" si="25"/>
        <v>1.05</v>
      </c>
      <c r="I513" s="218"/>
      <c r="J513" s="218"/>
      <c r="K513" s="206"/>
      <c r="L513" s="164"/>
      <c r="M513" s="214"/>
    </row>
    <row r="514" spans="1:13" s="258" customFormat="1" ht="18" outlineLevel="1" x14ac:dyDescent="0.25">
      <c r="A514" s="261"/>
      <c r="B514" s="535" t="s">
        <v>627</v>
      </c>
      <c r="C514" s="216" t="str">
        <f>+VLOOKUP(B:B,INSUMOS!A:C,2,FALSE)</f>
        <v>CUADRILLA  INSTALACIONES (OFICIAL + AYUDANTE)</v>
      </c>
      <c r="D514" s="538" t="str">
        <f>+VLOOKUP(B:B,INSUMOS!A:C,3,FALSE)</f>
        <v>HC</v>
      </c>
      <c r="E514" s="541">
        <v>0.3</v>
      </c>
      <c r="F514" s="544">
        <v>0</v>
      </c>
      <c r="G514" s="277">
        <f>+VLOOKUP(B:B,INSUMOS!A:E,4,FALSE)</f>
        <v>1</v>
      </c>
      <c r="H514" s="217">
        <f t="shared" si="25"/>
        <v>0.3</v>
      </c>
      <c r="I514" s="218"/>
      <c r="J514" s="218"/>
      <c r="K514" s="206"/>
      <c r="L514" s="164"/>
      <c r="M514" s="214"/>
    </row>
    <row r="515" spans="1:13" s="258" customFormat="1" ht="25.5" x14ac:dyDescent="0.25">
      <c r="A515" s="208" t="s">
        <v>1409</v>
      </c>
      <c r="B515" s="208"/>
      <c r="C515" s="209" t="s">
        <v>1054</v>
      </c>
      <c r="D515" s="210" t="s">
        <v>1</v>
      </c>
      <c r="E515" s="211"/>
      <c r="F515" s="210"/>
      <c r="G515" s="210"/>
      <c r="H515" s="212">
        <f>+SUBTOTAL(9,H516:H520)</f>
        <v>2.7668577390995468</v>
      </c>
      <c r="I515" s="213"/>
      <c r="J515" s="213"/>
      <c r="K515" s="206"/>
      <c r="L515" s="164"/>
      <c r="M515" s="214"/>
    </row>
    <row r="516" spans="1:13" ht="18" outlineLevel="1" x14ac:dyDescent="0.25">
      <c r="A516" s="256"/>
      <c r="B516" s="535" t="s">
        <v>129</v>
      </c>
      <c r="C516" s="216" t="str">
        <f>+VLOOKUP(B:B,INSUMOS!A:C,2,FALSE)</f>
        <v>HERRAMIENTA MENOR</v>
      </c>
      <c r="D516" s="538" t="str">
        <f>+VLOOKUP(B:B,INSUMOS!A:C,3,FALSE)</f>
        <v>GLB</v>
      </c>
      <c r="E516" s="541">
        <v>0.05</v>
      </c>
      <c r="F516" s="544">
        <v>0</v>
      </c>
      <c r="G516" s="277">
        <f>+VLOOKUP(B:B,INSUMOS!A:E,4,FALSE)</f>
        <v>1</v>
      </c>
      <c r="H516" s="217">
        <f>+(E516+F516)*G516</f>
        <v>0.05</v>
      </c>
      <c r="I516" s="218"/>
      <c r="J516" s="218"/>
      <c r="M516" s="214"/>
    </row>
    <row r="517" spans="1:13" s="219" customFormat="1" ht="18" outlineLevel="1" x14ac:dyDescent="0.25">
      <c r="A517" s="257"/>
      <c r="B517" s="535" t="s">
        <v>688</v>
      </c>
      <c r="C517" s="216" t="str">
        <f>+VLOOKUP(B:B,INSUMOS!A:C,2,FALSE)</f>
        <v>LLAVE JARDÍN DE  1/2" X3/4", 1.9 CM DE DIÁMETRO SALIDA (BRONCE- GRIVAL)</v>
      </c>
      <c r="D517" s="538" t="str">
        <f>+VLOOKUP(B:B,INSUMOS!A:C,3,FALSE)</f>
        <v>UN</v>
      </c>
      <c r="E517" s="541">
        <v>1</v>
      </c>
      <c r="F517" s="544">
        <v>0</v>
      </c>
      <c r="G517" s="277">
        <f>+VLOOKUP(B:B,INSUMOS!A:E,4,FALSE)</f>
        <v>1</v>
      </c>
      <c r="H517" s="217">
        <f>+(E517+F517)*G517</f>
        <v>1</v>
      </c>
      <c r="I517" s="218"/>
      <c r="J517" s="218"/>
      <c r="K517" s="206"/>
      <c r="L517" s="164"/>
      <c r="M517" s="214"/>
    </row>
    <row r="518" spans="1:13" s="219" customFormat="1" ht="18" outlineLevel="1" x14ac:dyDescent="0.25">
      <c r="A518" s="257"/>
      <c r="B518" s="535" t="s">
        <v>273</v>
      </c>
      <c r="C518" s="216" t="str">
        <f>+VLOOKUP(B:B,INSUMOS!A:C,2,FALSE)</f>
        <v>CINTA TEFLON DE 1/2" X 10 M</v>
      </c>
      <c r="D518" s="538" t="str">
        <f>+VLOOKUP(B:B,INSUMOS!A:C,3,FALSE)</f>
        <v>RL</v>
      </c>
      <c r="E518" s="541">
        <v>0.04</v>
      </c>
      <c r="F518" s="544">
        <v>0</v>
      </c>
      <c r="G518" s="277">
        <f>+VLOOKUP(B:B,INSUMOS!A:E,4,FALSE)</f>
        <v>1</v>
      </c>
      <c r="H518" s="217">
        <f>+(E518+F518)*G518</f>
        <v>0.04</v>
      </c>
      <c r="I518" s="218"/>
      <c r="J518" s="218"/>
      <c r="K518" s="206"/>
      <c r="L518" s="164"/>
      <c r="M518" s="214"/>
    </row>
    <row r="519" spans="1:13" s="219" customFormat="1" ht="18" outlineLevel="1" x14ac:dyDescent="0.25">
      <c r="A519" s="257"/>
      <c r="B519" s="535" t="s">
        <v>363</v>
      </c>
      <c r="C519" s="216" t="str">
        <f>+VLOOKUP(B:B,INSUMOS!A:C,2,FALSE)</f>
        <v>ADAPTADOR HEMBRA PRESION PVC 1/2"</v>
      </c>
      <c r="D519" s="538" t="str">
        <f>+VLOOKUP(B:B,INSUMOS!A:C,3,FALSE)</f>
        <v>UN</v>
      </c>
      <c r="E519" s="541">
        <v>1</v>
      </c>
      <c r="F519" s="544">
        <v>0</v>
      </c>
      <c r="G519" s="277">
        <f>+VLOOKUP(B:B,INSUMOS!A:E,4,FALSE)</f>
        <v>1</v>
      </c>
      <c r="H519" s="217">
        <f>+(E519+F519)*G519</f>
        <v>1</v>
      </c>
      <c r="I519" s="218"/>
      <c r="J519" s="218"/>
      <c r="K519" s="206"/>
      <c r="L519" s="164"/>
      <c r="M519" s="214"/>
    </row>
    <row r="520" spans="1:13" s="219" customFormat="1" ht="18" outlineLevel="1" x14ac:dyDescent="0.25">
      <c r="A520" s="257"/>
      <c r="B520" s="535" t="s">
        <v>627</v>
      </c>
      <c r="C520" s="216" t="str">
        <f>+VLOOKUP(B:B,INSUMOS!A:C,2,FALSE)</f>
        <v>CUADRILLA  INSTALACIONES (OFICIAL + AYUDANTE)</v>
      </c>
      <c r="D520" s="538" t="str">
        <f>+VLOOKUP(B:B,INSUMOS!A:C,3,FALSE)</f>
        <v>HC</v>
      </c>
      <c r="E520" s="541">
        <v>0.67685773909954694</v>
      </c>
      <c r="F520" s="544">
        <v>0</v>
      </c>
      <c r="G520" s="277">
        <f>+VLOOKUP(B:B,INSUMOS!A:E,4,FALSE)</f>
        <v>1</v>
      </c>
      <c r="H520" s="217">
        <f>+(E520+F520)*G520</f>
        <v>0.67685773909954694</v>
      </c>
      <c r="I520" s="218"/>
      <c r="J520" s="218"/>
      <c r="K520" s="206"/>
      <c r="L520" s="164"/>
      <c r="M520" s="214"/>
    </row>
    <row r="521" spans="1:13" s="219" customFormat="1" ht="18" x14ac:dyDescent="0.25">
      <c r="A521" s="207" t="s">
        <v>1410</v>
      </c>
      <c r="B521" s="208"/>
      <c r="C521" s="209" t="s">
        <v>706</v>
      </c>
      <c r="D521" s="210" t="s">
        <v>1</v>
      </c>
      <c r="E521" s="211"/>
      <c r="F521" s="210"/>
      <c r="G521" s="210"/>
      <c r="H521" s="212">
        <f>+SUBTOTAL(9,H522:H525)</f>
        <v>2.83</v>
      </c>
      <c r="I521" s="213"/>
      <c r="J521" s="213"/>
      <c r="K521" s="206"/>
      <c r="L521" s="164"/>
      <c r="M521" s="214"/>
    </row>
    <row r="522" spans="1:13" ht="18" outlineLevel="1" x14ac:dyDescent="0.25">
      <c r="A522" s="256"/>
      <c r="B522" s="535" t="s">
        <v>129</v>
      </c>
      <c r="C522" s="216" t="str">
        <f>+VLOOKUP(B:B,INSUMOS!A:C,2,FALSE)</f>
        <v>HERRAMIENTA MENOR</v>
      </c>
      <c r="D522" s="538" t="str">
        <f>+VLOOKUP(B:B,INSUMOS!A:C,3,FALSE)</f>
        <v>GLB</v>
      </c>
      <c r="E522" s="541">
        <v>0.1</v>
      </c>
      <c r="F522" s="544">
        <v>0</v>
      </c>
      <c r="G522" s="277">
        <f>+VLOOKUP(B:B,INSUMOS!A:E,4,FALSE)</f>
        <v>1</v>
      </c>
      <c r="H522" s="217">
        <f>+(E522+F522)*G522</f>
        <v>0.1</v>
      </c>
      <c r="I522" s="218"/>
      <c r="J522" s="218"/>
      <c r="M522" s="214"/>
    </row>
    <row r="523" spans="1:13" s="258" customFormat="1" ht="38.25" outlineLevel="1" x14ac:dyDescent="0.25">
      <c r="A523" s="257"/>
      <c r="B523" s="535" t="s">
        <v>406</v>
      </c>
      <c r="C523" s="216" t="str">
        <f>+VLOOKUP(B:B,INSUMOS!A:C,2,FALSE)</f>
        <v>FLOTADOR 1"CUERPO EN BRONCE FUNDIDO, VÁSTAGO Y TORNILLOS EN LATÓN, SELLO DE CAUCHO, ROSCA NPT, PRESIÓN DE CIERRE. 150 PSI, CON BOLA PLÁSTICA.</v>
      </c>
      <c r="D523" s="538" t="str">
        <f>+VLOOKUP(B:B,INSUMOS!A:C,3,FALSE)</f>
        <v>UN</v>
      </c>
      <c r="E523" s="541">
        <v>1</v>
      </c>
      <c r="F523" s="544">
        <v>0</v>
      </c>
      <c r="G523" s="277">
        <f>+VLOOKUP(B:B,INSUMOS!A:E,4,FALSE)</f>
        <v>1</v>
      </c>
      <c r="H523" s="217">
        <f>+(E523+F523)*G523</f>
        <v>1</v>
      </c>
      <c r="I523" s="218"/>
      <c r="J523" s="218"/>
      <c r="K523" s="206"/>
      <c r="L523" s="164"/>
      <c r="M523" s="214"/>
    </row>
    <row r="524" spans="1:13" s="258" customFormat="1" ht="18" outlineLevel="1" x14ac:dyDescent="0.25">
      <c r="A524" s="257"/>
      <c r="B524" s="535" t="s">
        <v>273</v>
      </c>
      <c r="C524" s="216" t="str">
        <f>+VLOOKUP(B:B,INSUMOS!A:C,2,FALSE)</f>
        <v>CINTA TEFLON DE 1/2" X 10 M</v>
      </c>
      <c r="D524" s="538" t="str">
        <f>+VLOOKUP(B:B,INSUMOS!A:C,3,FALSE)</f>
        <v>RL</v>
      </c>
      <c r="E524" s="541">
        <v>1</v>
      </c>
      <c r="F524" s="544">
        <f>+E524*0.03</f>
        <v>0.03</v>
      </c>
      <c r="G524" s="277">
        <f>+VLOOKUP(B:B,INSUMOS!A:E,4,FALSE)</f>
        <v>1</v>
      </c>
      <c r="H524" s="217">
        <f>+(E524+F524)*G524</f>
        <v>1.03</v>
      </c>
      <c r="I524" s="218"/>
      <c r="J524" s="218"/>
      <c r="K524" s="206"/>
      <c r="L524" s="164"/>
      <c r="M524" s="214"/>
    </row>
    <row r="525" spans="1:13" s="258" customFormat="1" ht="18" outlineLevel="1" x14ac:dyDescent="0.25">
      <c r="A525" s="257"/>
      <c r="B525" s="535" t="s">
        <v>627</v>
      </c>
      <c r="C525" s="216" t="str">
        <f>+VLOOKUP(B:B,INSUMOS!A:C,2,FALSE)</f>
        <v>CUADRILLA  INSTALACIONES (OFICIAL + AYUDANTE)</v>
      </c>
      <c r="D525" s="538" t="str">
        <f>+VLOOKUP(B:B,INSUMOS!A:C,3,FALSE)</f>
        <v>HC</v>
      </c>
      <c r="E525" s="541">
        <v>0.7</v>
      </c>
      <c r="F525" s="544">
        <v>0</v>
      </c>
      <c r="G525" s="277">
        <f>+VLOOKUP(B:B,INSUMOS!A:E,4,FALSE)</f>
        <v>1</v>
      </c>
      <c r="H525" s="217">
        <f>+(E525+F525)*G525</f>
        <v>0.7</v>
      </c>
      <c r="I525" s="218"/>
      <c r="J525" s="218"/>
      <c r="K525" s="206"/>
      <c r="L525" s="164"/>
      <c r="M525" s="214"/>
    </row>
    <row r="526" spans="1:13" s="258" customFormat="1" ht="18" x14ac:dyDescent="0.25">
      <c r="A526" s="207" t="s">
        <v>1411</v>
      </c>
      <c r="B526" s="208"/>
      <c r="C526" s="209" t="s">
        <v>707</v>
      </c>
      <c r="D526" s="210" t="s">
        <v>1</v>
      </c>
      <c r="E526" s="211"/>
      <c r="F526" s="210"/>
      <c r="G526" s="210"/>
      <c r="H526" s="212">
        <f>+SUBTOTAL(9,H527:H530)</f>
        <v>2.83</v>
      </c>
      <c r="I526" s="213"/>
      <c r="J526" s="213"/>
      <c r="K526" s="206"/>
      <c r="L526" s="164"/>
      <c r="M526" s="214"/>
    </row>
    <row r="527" spans="1:13" s="258" customFormat="1" ht="18" outlineLevel="1" x14ac:dyDescent="0.25">
      <c r="A527" s="256"/>
      <c r="B527" s="535" t="s">
        <v>129</v>
      </c>
      <c r="C527" s="216" t="str">
        <f>+VLOOKUP(B:B,INSUMOS!A:C,2,FALSE)</f>
        <v>HERRAMIENTA MENOR</v>
      </c>
      <c r="D527" s="538" t="str">
        <f>+VLOOKUP(B:B,INSUMOS!A:C,3,FALSE)</f>
        <v>GLB</v>
      </c>
      <c r="E527" s="541">
        <v>0.1</v>
      </c>
      <c r="F527" s="544">
        <v>0</v>
      </c>
      <c r="G527" s="277">
        <f>+VLOOKUP(B:B,INSUMOS!A:E,4,FALSE)</f>
        <v>1</v>
      </c>
      <c r="H527" s="217">
        <f>+(E527+F527)*G527</f>
        <v>0.1</v>
      </c>
      <c r="I527" s="218"/>
      <c r="J527" s="218"/>
      <c r="K527" s="206"/>
      <c r="L527" s="164"/>
      <c r="M527" s="214"/>
    </row>
    <row r="528" spans="1:13" s="258" customFormat="1" ht="38.25" outlineLevel="1" x14ac:dyDescent="0.25">
      <c r="A528" s="257"/>
      <c r="B528" s="535" t="s">
        <v>376</v>
      </c>
      <c r="C528" s="216" t="str">
        <f>+VLOOKUP(B:B,INSUMOS!A:C,2,FALSE)</f>
        <v>FLOTADOR 1/2 "CUERPO EN BRONCE FUNDIDO, VÁSTAGO Y TORNILLOS EN LATÓN, SELLO DE CAUCHO, ROSCA NPT, PRESIÓN DE CIERRE. 150 PSI, CON BOLA PLÁSTICA.</v>
      </c>
      <c r="D528" s="538" t="str">
        <f>+VLOOKUP(B:B,INSUMOS!A:C,3,FALSE)</f>
        <v>UN</v>
      </c>
      <c r="E528" s="541">
        <v>1</v>
      </c>
      <c r="F528" s="544">
        <v>0</v>
      </c>
      <c r="G528" s="277">
        <f>+VLOOKUP(B:B,INSUMOS!A:E,4,FALSE)</f>
        <v>1</v>
      </c>
      <c r="H528" s="217">
        <f>+(E528+F528)*G528</f>
        <v>1</v>
      </c>
      <c r="I528" s="218"/>
      <c r="J528" s="218"/>
      <c r="K528" s="206"/>
      <c r="L528" s="164"/>
      <c r="M528" s="214"/>
    </row>
    <row r="529" spans="1:13" s="258" customFormat="1" ht="18" outlineLevel="1" x14ac:dyDescent="0.25">
      <c r="A529" s="257"/>
      <c r="B529" s="535" t="s">
        <v>273</v>
      </c>
      <c r="C529" s="216" t="str">
        <f>+VLOOKUP(B:B,INSUMOS!A:C,2,FALSE)</f>
        <v>CINTA TEFLON DE 1/2" X 10 M</v>
      </c>
      <c r="D529" s="538" t="str">
        <f>+VLOOKUP(B:B,INSUMOS!A:C,3,FALSE)</f>
        <v>RL</v>
      </c>
      <c r="E529" s="541">
        <v>1</v>
      </c>
      <c r="F529" s="544">
        <f>+E529*0.03</f>
        <v>0.03</v>
      </c>
      <c r="G529" s="277">
        <f>+VLOOKUP(B:B,INSUMOS!A:E,4,FALSE)</f>
        <v>1</v>
      </c>
      <c r="H529" s="217">
        <f>+(E529+F529)*G529</f>
        <v>1.03</v>
      </c>
      <c r="I529" s="218"/>
      <c r="J529" s="218"/>
      <c r="K529" s="206"/>
      <c r="L529" s="164"/>
      <c r="M529" s="214"/>
    </row>
    <row r="530" spans="1:13" s="258" customFormat="1" ht="18" outlineLevel="1" x14ac:dyDescent="0.25">
      <c r="A530" s="257"/>
      <c r="B530" s="535" t="s">
        <v>627</v>
      </c>
      <c r="C530" s="216" t="str">
        <f>+VLOOKUP(B:B,INSUMOS!A:C,2,FALSE)</f>
        <v>CUADRILLA  INSTALACIONES (OFICIAL + AYUDANTE)</v>
      </c>
      <c r="D530" s="538" t="str">
        <f>+VLOOKUP(B:B,INSUMOS!A:C,3,FALSE)</f>
        <v>HC</v>
      </c>
      <c r="E530" s="541">
        <v>0.7</v>
      </c>
      <c r="F530" s="544">
        <v>0</v>
      </c>
      <c r="G530" s="277">
        <f>+VLOOKUP(B:B,INSUMOS!A:E,4,FALSE)</f>
        <v>1</v>
      </c>
      <c r="H530" s="217">
        <f>+(E530+F530)*G530</f>
        <v>0.7</v>
      </c>
      <c r="I530" s="218"/>
      <c r="J530" s="218"/>
      <c r="K530" s="206"/>
      <c r="L530" s="164"/>
      <c r="M530" s="214"/>
    </row>
    <row r="531" spans="1:13" ht="32.25" customHeight="1" x14ac:dyDescent="0.25">
      <c r="A531" s="207" t="s">
        <v>1412</v>
      </c>
      <c r="B531" s="208"/>
      <c r="C531" s="209" t="s">
        <v>1058</v>
      </c>
      <c r="D531" s="210" t="s">
        <v>1</v>
      </c>
      <c r="E531" s="211"/>
      <c r="F531" s="210"/>
      <c r="G531" s="210"/>
      <c r="H531" s="212">
        <f>+SUBTOTAL(9,H532:H541)</f>
        <v>30.566050000000001</v>
      </c>
      <c r="I531" s="213"/>
      <c r="J531" s="213"/>
      <c r="M531" s="214"/>
    </row>
    <row r="532" spans="1:13" s="219" customFormat="1" ht="18" outlineLevel="1" x14ac:dyDescent="0.25">
      <c r="A532" s="256"/>
      <c r="B532" s="535" t="s">
        <v>129</v>
      </c>
      <c r="C532" s="216" t="str">
        <f>+VLOOKUP(B:B,INSUMOS!A:C,2,FALSE)</f>
        <v>HERRAMIENTA MENOR</v>
      </c>
      <c r="D532" s="538" t="str">
        <f>+VLOOKUP(B:B,INSUMOS!A:C,3,FALSE)</f>
        <v>GLB</v>
      </c>
      <c r="E532" s="541">
        <v>0.5</v>
      </c>
      <c r="F532" s="544">
        <v>0</v>
      </c>
      <c r="G532" s="277">
        <f>+VLOOKUP(B:B,INSUMOS!A:E,4,FALSE)</f>
        <v>1</v>
      </c>
      <c r="H532" s="217">
        <f t="shared" ref="H532:H541" si="26">+(E532+F532)*G532</f>
        <v>0.5</v>
      </c>
      <c r="I532" s="218"/>
      <c r="J532" s="218"/>
      <c r="K532" s="206"/>
      <c r="L532" s="164"/>
      <c r="M532" s="214"/>
    </row>
    <row r="533" spans="1:13" s="219" customFormat="1" ht="18" outlineLevel="1" x14ac:dyDescent="0.25">
      <c r="A533" s="257"/>
      <c r="B533" s="535" t="s">
        <v>692</v>
      </c>
      <c r="C533" s="216" t="str">
        <f>+VLOOKUP(B:B,INSUMOS!A:C,2,FALSE)</f>
        <v>ADAPTADOR MACHO PRESION 3/4"</v>
      </c>
      <c r="D533" s="538" t="str">
        <f>+VLOOKUP(B:B,INSUMOS!A:C,3,FALSE)</f>
        <v>UN</v>
      </c>
      <c r="E533" s="541">
        <v>1</v>
      </c>
      <c r="F533" s="544">
        <v>0</v>
      </c>
      <c r="G533" s="277">
        <f>+VLOOKUP(B:B,INSUMOS!A:E,4,FALSE)</f>
        <v>1</v>
      </c>
      <c r="H533" s="217">
        <f t="shared" si="26"/>
        <v>1</v>
      </c>
      <c r="I533" s="218"/>
      <c r="J533" s="218"/>
      <c r="K533" s="206"/>
      <c r="L533" s="164"/>
      <c r="M533" s="214"/>
    </row>
    <row r="534" spans="1:13" s="219" customFormat="1" ht="18" outlineLevel="1" x14ac:dyDescent="0.25">
      <c r="A534" s="257"/>
      <c r="B534" s="535" t="s">
        <v>273</v>
      </c>
      <c r="C534" s="216" t="str">
        <f>+VLOOKUP(B:B,INSUMOS!A:C,2,FALSE)</f>
        <v>CINTA TEFLON DE 1/2" X 10 M</v>
      </c>
      <c r="D534" s="538" t="str">
        <f>+VLOOKUP(B:B,INSUMOS!A:C,3,FALSE)</f>
        <v>RL</v>
      </c>
      <c r="E534" s="541">
        <v>1</v>
      </c>
      <c r="F534" s="544">
        <f>+E534*0.03</f>
        <v>0.03</v>
      </c>
      <c r="G534" s="277">
        <f>+VLOOKUP(B:B,INSUMOS!A:E,4,FALSE)</f>
        <v>1</v>
      </c>
      <c r="H534" s="217">
        <f t="shared" si="26"/>
        <v>1.03</v>
      </c>
      <c r="I534" s="218"/>
      <c r="J534" s="218"/>
      <c r="K534" s="206"/>
      <c r="L534" s="164"/>
      <c r="M534" s="214"/>
    </row>
    <row r="535" spans="1:13" s="219" customFormat="1" ht="18" outlineLevel="1" x14ac:dyDescent="0.25">
      <c r="A535" s="257"/>
      <c r="B535" s="535" t="s">
        <v>693</v>
      </c>
      <c r="C535" s="216" t="str">
        <f>+VLOOKUP(B:B,INSUMOS!A:C,2,FALSE)</f>
        <v>CODO 90 PRESION PVC 3/4"</v>
      </c>
      <c r="D535" s="538" t="str">
        <f>+VLOOKUP(B:B,INSUMOS!A:C,3,FALSE)</f>
        <v>UN</v>
      </c>
      <c r="E535" s="541">
        <v>2</v>
      </c>
      <c r="F535" s="544">
        <v>0</v>
      </c>
      <c r="G535" s="277">
        <f>+VLOOKUP(B:B,INSUMOS!A:E,4,FALSE)</f>
        <v>1</v>
      </c>
      <c r="H535" s="217">
        <f t="shared" si="26"/>
        <v>2</v>
      </c>
      <c r="I535" s="218"/>
      <c r="J535" s="218"/>
      <c r="K535" s="206"/>
      <c r="L535" s="164"/>
      <c r="M535" s="214"/>
    </row>
    <row r="536" spans="1:13" s="219" customFormat="1" ht="18" outlineLevel="1" x14ac:dyDescent="0.25">
      <c r="A536" s="257"/>
      <c r="B536" s="535" t="s">
        <v>1768</v>
      </c>
      <c r="C536" s="216" t="str">
        <f>+VLOOKUP(B:B,INSUMOS!A:C,2,FALSE)</f>
        <v>FLANCHE HM ADAP. TANQUE AGUA 2"</v>
      </c>
      <c r="D536" s="538" t="str">
        <f>+VLOOKUP(B:B,INSUMOS!A:C,3,FALSE)</f>
        <v>UN</v>
      </c>
      <c r="E536" s="541">
        <v>1</v>
      </c>
      <c r="F536" s="544">
        <v>0</v>
      </c>
      <c r="G536" s="277">
        <f>+VLOOKUP(B:B,INSUMOS!A:E,4,FALSE)</f>
        <v>1</v>
      </c>
      <c r="H536" s="217">
        <f t="shared" si="26"/>
        <v>1</v>
      </c>
      <c r="I536" s="218"/>
      <c r="J536" s="218"/>
      <c r="K536" s="206"/>
      <c r="L536" s="164"/>
      <c r="M536" s="214"/>
    </row>
    <row r="537" spans="1:13" s="219" customFormat="1" ht="18" outlineLevel="1" x14ac:dyDescent="0.25">
      <c r="A537" s="257"/>
      <c r="B537" s="535" t="s">
        <v>676</v>
      </c>
      <c r="C537" s="216" t="str">
        <f>+VLOOKUP(B:B,INSUMOS!A:C,2,FALSE)</f>
        <v xml:space="preserve">REGISTRO DE CORTINA RED WHITE DE 3/4" </v>
      </c>
      <c r="D537" s="538" t="str">
        <f>+VLOOKUP(B:B,INSUMOS!A:C,3,FALSE)</f>
        <v>UN</v>
      </c>
      <c r="E537" s="541">
        <v>1</v>
      </c>
      <c r="F537" s="544">
        <v>0</v>
      </c>
      <c r="G537" s="277">
        <f>+VLOOKUP(B:B,INSUMOS!A:E,4,FALSE)</f>
        <v>1</v>
      </c>
      <c r="H537" s="217">
        <f t="shared" si="26"/>
        <v>1</v>
      </c>
      <c r="I537" s="218"/>
      <c r="J537" s="218"/>
      <c r="K537" s="206"/>
      <c r="L537" s="164"/>
      <c r="M537" s="214"/>
    </row>
    <row r="538" spans="1:13" s="219" customFormat="1" ht="18" outlineLevel="1" x14ac:dyDescent="0.25">
      <c r="A538" s="257"/>
      <c r="B538" s="535" t="s">
        <v>287</v>
      </c>
      <c r="C538" s="216" t="str">
        <f>+VLOOKUP(B:B,INSUMOS!A:C,2,FALSE)</f>
        <v>SOLDADURA PVC BOUNDING 1/8 GALON</v>
      </c>
      <c r="D538" s="538" t="str">
        <f>+VLOOKUP(B:B,INSUMOS!A:C,3,FALSE)</f>
        <v>UN</v>
      </c>
      <c r="E538" s="541">
        <v>3.5000000000000003E-2</v>
      </c>
      <c r="F538" s="544">
        <f>+E538*0.03</f>
        <v>1.0500000000000002E-3</v>
      </c>
      <c r="G538" s="277">
        <f>+VLOOKUP(B:B,INSUMOS!A:E,4,FALSE)</f>
        <v>1</v>
      </c>
      <c r="H538" s="217">
        <f t="shared" si="26"/>
        <v>3.6050000000000006E-2</v>
      </c>
      <c r="I538" s="218"/>
      <c r="J538" s="218"/>
      <c r="K538" s="206"/>
      <c r="L538" s="164"/>
      <c r="M538" s="214"/>
    </row>
    <row r="539" spans="1:13" s="219" customFormat="1" ht="18" outlineLevel="1" x14ac:dyDescent="0.25">
      <c r="A539" s="257"/>
      <c r="B539" s="535" t="s">
        <v>349</v>
      </c>
      <c r="C539" s="216" t="str">
        <f>+VLOOKUP(B:B,INSUMOS!A:C,2,FALSE)</f>
        <v>TUBO PRESION PVC 3/4"</v>
      </c>
      <c r="D539" s="538" t="str">
        <f>+VLOOKUP(B:B,INSUMOS!A:C,3,FALSE)</f>
        <v>ML</v>
      </c>
      <c r="E539" s="541">
        <v>6</v>
      </c>
      <c r="F539" s="544">
        <v>0</v>
      </c>
      <c r="G539" s="277">
        <f>+VLOOKUP(B:B,INSUMOS!A:E,4,FALSE)</f>
        <v>1</v>
      </c>
      <c r="H539" s="217">
        <f t="shared" si="26"/>
        <v>6</v>
      </c>
      <c r="I539" s="218"/>
      <c r="J539" s="218"/>
      <c r="K539" s="206"/>
      <c r="L539" s="164"/>
      <c r="M539" s="214"/>
    </row>
    <row r="540" spans="1:13" ht="18" outlineLevel="1" x14ac:dyDescent="0.25">
      <c r="A540" s="257"/>
      <c r="B540" s="535" t="s">
        <v>694</v>
      </c>
      <c r="C540" s="216" t="str">
        <f>+VLOOKUP(B:B,INSUMOS!A:C,2,FALSE)</f>
        <v>VÁLVULA BOLA 3/4 METAL MARIPOSA, HELBERT</v>
      </c>
      <c r="D540" s="538" t="str">
        <f>+VLOOKUP(B:B,INSUMOS!A:C,3,FALSE)</f>
        <v>UN</v>
      </c>
      <c r="E540" s="541">
        <v>1</v>
      </c>
      <c r="F540" s="544">
        <v>0</v>
      </c>
      <c r="G540" s="277">
        <f>+VLOOKUP(B:B,INSUMOS!A:E,4,FALSE)</f>
        <v>1</v>
      </c>
      <c r="H540" s="217">
        <f t="shared" si="26"/>
        <v>1</v>
      </c>
      <c r="I540" s="218"/>
      <c r="J540" s="218"/>
      <c r="M540" s="214"/>
    </row>
    <row r="541" spans="1:13" s="258" customFormat="1" ht="18" outlineLevel="1" x14ac:dyDescent="0.25">
      <c r="A541" s="261"/>
      <c r="B541" s="535" t="s">
        <v>627</v>
      </c>
      <c r="C541" s="216" t="str">
        <f>+VLOOKUP(B:B,INSUMOS!A:C,2,FALSE)</f>
        <v>CUADRILLA  INSTALACIONES (OFICIAL + AYUDANTE)</v>
      </c>
      <c r="D541" s="538" t="str">
        <f>+VLOOKUP(B:B,INSUMOS!A:C,3,FALSE)</f>
        <v>HC</v>
      </c>
      <c r="E541" s="541">
        <v>17</v>
      </c>
      <c r="F541" s="544">
        <v>0</v>
      </c>
      <c r="G541" s="277">
        <f>+VLOOKUP(B:B,INSUMOS!A:E,4,FALSE)</f>
        <v>1</v>
      </c>
      <c r="H541" s="217">
        <f t="shared" si="26"/>
        <v>17</v>
      </c>
      <c r="I541" s="218"/>
      <c r="J541" s="218"/>
      <c r="K541" s="206"/>
      <c r="L541" s="164"/>
      <c r="M541" s="214"/>
    </row>
    <row r="542" spans="1:13" s="258" customFormat="1" ht="18" x14ac:dyDescent="0.25">
      <c r="A542" s="207" t="s">
        <v>1413</v>
      </c>
      <c r="B542" s="208"/>
      <c r="C542" s="209" t="s">
        <v>1487</v>
      </c>
      <c r="D542" s="210" t="s">
        <v>1</v>
      </c>
      <c r="E542" s="211"/>
      <c r="F542" s="210"/>
      <c r="G542" s="210"/>
      <c r="H542" s="212">
        <f>+SUBTOTAL(9,H543:H548)</f>
        <v>4.2300000000000004</v>
      </c>
      <c r="I542" s="213"/>
      <c r="J542" s="213"/>
      <c r="K542" s="206"/>
      <c r="L542" s="164"/>
      <c r="M542" s="214"/>
    </row>
    <row r="543" spans="1:13" s="258" customFormat="1" ht="18" outlineLevel="1" x14ac:dyDescent="0.25">
      <c r="A543" s="256"/>
      <c r="B543" s="535" t="s">
        <v>129</v>
      </c>
      <c r="C543" s="216" t="str">
        <f>+VLOOKUP(B:B,INSUMOS!A:C,2,FALSE)</f>
        <v>HERRAMIENTA MENOR</v>
      </c>
      <c r="D543" s="538" t="str">
        <f>+VLOOKUP(B:B,INSUMOS!A:C,3,FALSE)</f>
        <v>GLB</v>
      </c>
      <c r="E543" s="541">
        <v>0.1</v>
      </c>
      <c r="F543" s="544">
        <v>0</v>
      </c>
      <c r="G543" s="277">
        <f>+VLOOKUP(B:B,INSUMOS!A:E,4,FALSE)</f>
        <v>1</v>
      </c>
      <c r="H543" s="217">
        <f t="shared" ref="H543:H548" si="27">+(E543+F543)*G543</f>
        <v>0.1</v>
      </c>
      <c r="I543" s="218"/>
      <c r="J543" s="218"/>
      <c r="K543" s="206"/>
      <c r="L543" s="164"/>
      <c r="M543" s="214"/>
    </row>
    <row r="544" spans="1:13" s="258" customFormat="1" ht="38.25" outlineLevel="1" x14ac:dyDescent="0.25">
      <c r="A544" s="260"/>
      <c r="B544" s="535" t="s">
        <v>376</v>
      </c>
      <c r="C544" s="216" t="str">
        <f>+VLOOKUP(B:B,INSUMOS!A:C,2,FALSE)</f>
        <v>FLOTADOR 1/2 "CUERPO EN BRONCE FUNDIDO, VÁSTAGO Y TORNILLOS EN LATÓN, SELLO DE CAUCHO, ROSCA NPT, PRESIÓN DE CIERRE. 150 PSI, CON BOLA PLÁSTICA.</v>
      </c>
      <c r="D544" s="538" t="str">
        <f>+VLOOKUP(B:B,INSUMOS!A:C,3,FALSE)</f>
        <v>UN</v>
      </c>
      <c r="E544" s="541">
        <v>0.1</v>
      </c>
      <c r="F544" s="544">
        <v>0</v>
      </c>
      <c r="G544" s="277">
        <f>+VLOOKUP(B:B,INSUMOS!A:E,4,FALSE)</f>
        <v>1</v>
      </c>
      <c r="H544" s="217">
        <f t="shared" si="27"/>
        <v>0.1</v>
      </c>
      <c r="I544" s="218"/>
      <c r="J544" s="218"/>
      <c r="K544" s="206"/>
      <c r="L544" s="164"/>
      <c r="M544" s="214"/>
    </row>
    <row r="545" spans="1:13" s="258" customFormat="1" ht="18" outlineLevel="1" x14ac:dyDescent="0.25">
      <c r="A545" s="257"/>
      <c r="B545" s="535" t="s">
        <v>405</v>
      </c>
      <c r="C545" s="216" t="str">
        <f>+VLOOKUP(B:B,INSUMOS!A:C,2,FALSE)</f>
        <v>TANQUE ROTOPLAST  1000 LT</v>
      </c>
      <c r="D545" s="538" t="str">
        <f>+VLOOKUP(B:B,INSUMOS!A:C,3,FALSE)</f>
        <v>UN</v>
      </c>
      <c r="E545" s="541">
        <v>1</v>
      </c>
      <c r="F545" s="544">
        <v>0</v>
      </c>
      <c r="G545" s="277">
        <f>+VLOOKUP(B:B,INSUMOS!A:E,4,FALSE)</f>
        <v>1</v>
      </c>
      <c r="H545" s="217">
        <f t="shared" si="27"/>
        <v>1</v>
      </c>
      <c r="I545" s="218"/>
      <c r="J545" s="218"/>
      <c r="K545" s="206"/>
      <c r="L545" s="164"/>
      <c r="M545" s="214"/>
    </row>
    <row r="546" spans="1:13" ht="18" outlineLevel="1" x14ac:dyDescent="0.25">
      <c r="A546" s="257"/>
      <c r="B546" s="535" t="s">
        <v>273</v>
      </c>
      <c r="C546" s="216" t="str">
        <f>+VLOOKUP(B:B,INSUMOS!A:C,2,FALSE)</f>
        <v>CINTA TEFLON DE 1/2" X 10 M</v>
      </c>
      <c r="D546" s="538" t="str">
        <f>+VLOOKUP(B:B,INSUMOS!A:C,3,FALSE)</f>
        <v>RL</v>
      </c>
      <c r="E546" s="541">
        <v>1</v>
      </c>
      <c r="F546" s="544">
        <f>+E546*0.03</f>
        <v>0.03</v>
      </c>
      <c r="G546" s="277">
        <f>+VLOOKUP(B:B,INSUMOS!A:E,4,FALSE)</f>
        <v>1</v>
      </c>
      <c r="H546" s="217">
        <f t="shared" si="27"/>
        <v>1.03</v>
      </c>
      <c r="I546" s="218"/>
      <c r="J546" s="218"/>
      <c r="M546" s="214"/>
    </row>
    <row r="547" spans="1:13" s="258" customFormat="1" ht="18" outlineLevel="1" x14ac:dyDescent="0.25">
      <c r="A547" s="257"/>
      <c r="B547" s="535" t="s">
        <v>689</v>
      </c>
      <c r="C547" s="216" t="str">
        <f>+VLOOKUP(B:B,INSUMOS!A:C,2,FALSE)</f>
        <v>ENTRADA TANQUE PLASTICO DE 1/2"</v>
      </c>
      <c r="D547" s="538" t="str">
        <f>+VLOOKUP(B:B,INSUMOS!A:C,3,FALSE)</f>
        <v>UN</v>
      </c>
      <c r="E547" s="541">
        <v>1</v>
      </c>
      <c r="F547" s="544">
        <v>0</v>
      </c>
      <c r="G547" s="277">
        <f>+VLOOKUP(B:B,INSUMOS!A:E,4,FALSE)</f>
        <v>1</v>
      </c>
      <c r="H547" s="217">
        <f t="shared" si="27"/>
        <v>1</v>
      </c>
      <c r="I547" s="218"/>
      <c r="J547" s="218"/>
      <c r="K547" s="206"/>
      <c r="L547" s="164"/>
      <c r="M547" s="214"/>
    </row>
    <row r="548" spans="1:13" s="258" customFormat="1" ht="18" outlineLevel="1" x14ac:dyDescent="0.25">
      <c r="A548" s="257"/>
      <c r="B548" s="535" t="s">
        <v>627</v>
      </c>
      <c r="C548" s="216" t="str">
        <f>+VLOOKUP(B:B,INSUMOS!A:C,2,FALSE)</f>
        <v>CUADRILLA  INSTALACIONES (OFICIAL + AYUDANTE)</v>
      </c>
      <c r="D548" s="538" t="str">
        <f>+VLOOKUP(B:B,INSUMOS!A:C,3,FALSE)</f>
        <v>HC</v>
      </c>
      <c r="E548" s="541">
        <v>1</v>
      </c>
      <c r="F548" s="544">
        <v>0</v>
      </c>
      <c r="G548" s="277">
        <f>+VLOOKUP(B:B,INSUMOS!A:E,4,FALSE)</f>
        <v>1</v>
      </c>
      <c r="H548" s="217">
        <f t="shared" si="27"/>
        <v>1</v>
      </c>
      <c r="I548" s="218"/>
      <c r="J548" s="218"/>
      <c r="K548" s="206"/>
      <c r="L548" s="164"/>
      <c r="M548" s="214"/>
    </row>
    <row r="549" spans="1:13" s="258" customFormat="1" ht="18" x14ac:dyDescent="0.25">
      <c r="A549" s="207" t="s">
        <v>1414</v>
      </c>
      <c r="B549" s="208"/>
      <c r="C549" s="209" t="s">
        <v>1488</v>
      </c>
      <c r="D549" s="210" t="s">
        <v>1</v>
      </c>
      <c r="E549" s="211"/>
      <c r="F549" s="210"/>
      <c r="G549" s="210"/>
      <c r="H549" s="212">
        <f>+SUBTOTAL(9,H550:H555)</f>
        <v>5.63</v>
      </c>
      <c r="I549" s="213"/>
      <c r="J549" s="213"/>
      <c r="K549" s="206"/>
      <c r="L549" s="164"/>
      <c r="M549" s="214"/>
    </row>
    <row r="550" spans="1:13" s="258" customFormat="1" ht="18" outlineLevel="1" x14ac:dyDescent="0.25">
      <c r="A550" s="256"/>
      <c r="B550" s="535" t="s">
        <v>129</v>
      </c>
      <c r="C550" s="216" t="str">
        <f>+VLOOKUP(B:B,INSUMOS!A:C,2,FALSE)</f>
        <v>HERRAMIENTA MENOR</v>
      </c>
      <c r="D550" s="538" t="str">
        <f>+VLOOKUP(B:B,INSUMOS!A:C,3,FALSE)</f>
        <v>GLB</v>
      </c>
      <c r="E550" s="541">
        <v>0.1</v>
      </c>
      <c r="F550" s="544">
        <v>0</v>
      </c>
      <c r="G550" s="277">
        <f>+VLOOKUP(B:B,INSUMOS!A:E,4,FALSE)</f>
        <v>1</v>
      </c>
      <c r="H550" s="217">
        <f t="shared" ref="H550:H555" si="28">+(E550+F550)*G550</f>
        <v>0.1</v>
      </c>
      <c r="I550" s="218"/>
      <c r="J550" s="218"/>
      <c r="K550" s="206"/>
      <c r="L550" s="164"/>
      <c r="M550" s="214"/>
    </row>
    <row r="551" spans="1:13" s="258" customFormat="1" ht="38.25" outlineLevel="1" x14ac:dyDescent="0.25">
      <c r="A551" s="257"/>
      <c r="B551" s="535" t="s">
        <v>376</v>
      </c>
      <c r="C551" s="216" t="str">
        <f>+VLOOKUP(B:B,INSUMOS!A:C,2,FALSE)</f>
        <v>FLOTADOR 1/2 "CUERPO EN BRONCE FUNDIDO, VÁSTAGO Y TORNILLOS EN LATÓN, SELLO DE CAUCHO, ROSCA NPT, PRESIÓN DE CIERRE. 150 PSI, CON BOLA PLÁSTICA.</v>
      </c>
      <c r="D551" s="538" t="str">
        <f>+VLOOKUP(B:B,INSUMOS!A:C,3,FALSE)</f>
        <v>UN</v>
      </c>
      <c r="E551" s="541">
        <v>1</v>
      </c>
      <c r="F551" s="544">
        <v>0</v>
      </c>
      <c r="G551" s="277">
        <f>+VLOOKUP(B:B,INSUMOS!A:E,4,FALSE)</f>
        <v>1</v>
      </c>
      <c r="H551" s="217">
        <f t="shared" si="28"/>
        <v>1</v>
      </c>
      <c r="I551" s="218"/>
      <c r="J551" s="218"/>
      <c r="K551" s="206"/>
      <c r="L551" s="164"/>
      <c r="M551" s="214"/>
    </row>
    <row r="552" spans="1:13" ht="18" outlineLevel="1" x14ac:dyDescent="0.25">
      <c r="A552" s="257"/>
      <c r="B552" s="535" t="s">
        <v>273</v>
      </c>
      <c r="C552" s="216" t="str">
        <f>+VLOOKUP(B:B,INSUMOS!A:C,2,FALSE)</f>
        <v>CINTA TEFLON DE 1/2" X 10 M</v>
      </c>
      <c r="D552" s="538" t="str">
        <f>+VLOOKUP(B:B,INSUMOS!A:C,3,FALSE)</f>
        <v>RL</v>
      </c>
      <c r="E552" s="541">
        <v>1</v>
      </c>
      <c r="F552" s="544">
        <f>+E552*0.03</f>
        <v>0.03</v>
      </c>
      <c r="G552" s="277">
        <f>+VLOOKUP(B:B,INSUMOS!A:E,4,FALSE)</f>
        <v>1</v>
      </c>
      <c r="H552" s="217">
        <f t="shared" si="28"/>
        <v>1.03</v>
      </c>
      <c r="I552" s="218"/>
      <c r="J552" s="218"/>
      <c r="M552" s="214"/>
    </row>
    <row r="553" spans="1:13" s="219" customFormat="1" ht="18" outlineLevel="1" x14ac:dyDescent="0.25">
      <c r="A553" s="257"/>
      <c r="B553" s="535" t="s">
        <v>730</v>
      </c>
      <c r="C553" s="216" t="str">
        <f>+VLOOKUP(B:B,INSUMOS!A:C,2,FALSE)</f>
        <v>TANQUE CAPACIDAD 500 LT EN PVC</v>
      </c>
      <c r="D553" s="538" t="str">
        <f>+VLOOKUP(B:B,INSUMOS!A:C,3,FALSE)</f>
        <v>UN</v>
      </c>
      <c r="E553" s="541">
        <v>1</v>
      </c>
      <c r="F553" s="544">
        <v>0</v>
      </c>
      <c r="G553" s="277">
        <f>+VLOOKUP(B:B,INSUMOS!A:E,4,FALSE)</f>
        <v>1</v>
      </c>
      <c r="H553" s="217">
        <f t="shared" si="28"/>
        <v>1</v>
      </c>
      <c r="I553" s="218"/>
      <c r="J553" s="218"/>
      <c r="K553" s="206"/>
      <c r="L553" s="164"/>
      <c r="M553" s="214"/>
    </row>
    <row r="554" spans="1:13" s="219" customFormat="1" ht="18" outlineLevel="1" x14ac:dyDescent="0.25">
      <c r="A554" s="257"/>
      <c r="B554" s="535" t="s">
        <v>689</v>
      </c>
      <c r="C554" s="216" t="str">
        <f>+VLOOKUP(B:B,INSUMOS!A:C,2,FALSE)</f>
        <v>ENTRADA TANQUE PLASTICO DE 1/2"</v>
      </c>
      <c r="D554" s="538" t="str">
        <f>+VLOOKUP(B:B,INSUMOS!A:C,3,FALSE)</f>
        <v>UN</v>
      </c>
      <c r="E554" s="541">
        <v>1</v>
      </c>
      <c r="F554" s="544">
        <v>0</v>
      </c>
      <c r="G554" s="277">
        <f>+VLOOKUP(B:B,INSUMOS!A:E,4,FALSE)</f>
        <v>1</v>
      </c>
      <c r="H554" s="217">
        <f t="shared" si="28"/>
        <v>1</v>
      </c>
      <c r="I554" s="218"/>
      <c r="J554" s="218"/>
      <c r="K554" s="206"/>
      <c r="L554" s="164"/>
      <c r="M554" s="214"/>
    </row>
    <row r="555" spans="1:13" s="219" customFormat="1" ht="18" outlineLevel="1" x14ac:dyDescent="0.25">
      <c r="A555" s="257"/>
      <c r="B555" s="535" t="s">
        <v>627</v>
      </c>
      <c r="C555" s="216" t="str">
        <f>+VLOOKUP(B:B,INSUMOS!A:C,2,FALSE)</f>
        <v>CUADRILLA  INSTALACIONES (OFICIAL + AYUDANTE)</v>
      </c>
      <c r="D555" s="538" t="str">
        <f>+VLOOKUP(B:B,INSUMOS!A:C,3,FALSE)</f>
        <v>HC</v>
      </c>
      <c r="E555" s="541">
        <v>1.5</v>
      </c>
      <c r="F555" s="544">
        <v>0</v>
      </c>
      <c r="G555" s="277">
        <f>+VLOOKUP(B:B,INSUMOS!A:E,4,FALSE)</f>
        <v>1</v>
      </c>
      <c r="H555" s="217">
        <f t="shared" si="28"/>
        <v>1.5</v>
      </c>
      <c r="I555" s="218"/>
      <c r="J555" s="218"/>
      <c r="K555" s="206"/>
      <c r="L555" s="164"/>
      <c r="M555" s="214"/>
    </row>
    <row r="556" spans="1:13" ht="18" x14ac:dyDescent="0.25">
      <c r="A556" s="207" t="s">
        <v>1415</v>
      </c>
      <c r="B556" s="208"/>
      <c r="C556" s="209" t="s">
        <v>1489</v>
      </c>
      <c r="D556" s="210" t="s">
        <v>1</v>
      </c>
      <c r="E556" s="211"/>
      <c r="F556" s="210"/>
      <c r="G556" s="210"/>
      <c r="H556" s="212">
        <f>+SUBTOTAL(9,H557:H562)</f>
        <v>5.63</v>
      </c>
      <c r="I556" s="213"/>
      <c r="J556" s="213"/>
      <c r="M556" s="214"/>
    </row>
    <row r="557" spans="1:13" s="219" customFormat="1" ht="18" outlineLevel="1" x14ac:dyDescent="0.25">
      <c r="A557" s="256"/>
      <c r="B557" s="535" t="s">
        <v>129</v>
      </c>
      <c r="C557" s="216" t="str">
        <f>+VLOOKUP(B:B,INSUMOS!A:C,2,FALSE)</f>
        <v>HERRAMIENTA MENOR</v>
      </c>
      <c r="D557" s="538" t="str">
        <f>+VLOOKUP(B:B,INSUMOS!A:C,3,FALSE)</f>
        <v>GLB</v>
      </c>
      <c r="E557" s="541">
        <v>0.1</v>
      </c>
      <c r="F557" s="544">
        <v>0</v>
      </c>
      <c r="G557" s="277">
        <f>+VLOOKUP(B:B,INSUMOS!A:E,4,FALSE)</f>
        <v>1</v>
      </c>
      <c r="H557" s="217">
        <f t="shared" ref="H557:H562" si="29">+(E557+F557)*G557</f>
        <v>0.1</v>
      </c>
      <c r="I557" s="218"/>
      <c r="J557" s="218"/>
      <c r="K557" s="206"/>
      <c r="L557" s="164"/>
      <c r="M557" s="214"/>
    </row>
    <row r="558" spans="1:13" s="219" customFormat="1" ht="38.25" outlineLevel="1" x14ac:dyDescent="0.25">
      <c r="A558" s="257"/>
      <c r="B558" s="535" t="s">
        <v>376</v>
      </c>
      <c r="C558" s="216" t="str">
        <f>+VLOOKUP(B:B,INSUMOS!A:C,2,FALSE)</f>
        <v>FLOTADOR 1/2 "CUERPO EN BRONCE FUNDIDO, VÁSTAGO Y TORNILLOS EN LATÓN, SELLO DE CAUCHO, ROSCA NPT, PRESIÓN DE CIERRE. 150 PSI, CON BOLA PLÁSTICA.</v>
      </c>
      <c r="D558" s="538" t="str">
        <f>+VLOOKUP(B:B,INSUMOS!A:C,3,FALSE)</f>
        <v>UN</v>
      </c>
      <c r="E558" s="541">
        <v>1</v>
      </c>
      <c r="F558" s="544">
        <v>0</v>
      </c>
      <c r="G558" s="277">
        <f>+VLOOKUP(B:B,INSUMOS!A:E,4,FALSE)</f>
        <v>1</v>
      </c>
      <c r="H558" s="217">
        <f t="shared" si="29"/>
        <v>1</v>
      </c>
      <c r="I558" s="218"/>
      <c r="J558" s="218"/>
      <c r="K558" s="206"/>
      <c r="L558" s="164"/>
      <c r="M558" s="214"/>
    </row>
    <row r="559" spans="1:13" s="219" customFormat="1" ht="18" outlineLevel="1" x14ac:dyDescent="0.25">
      <c r="A559" s="257"/>
      <c r="B559" s="535" t="s">
        <v>273</v>
      </c>
      <c r="C559" s="216" t="str">
        <f>+VLOOKUP(B:B,INSUMOS!A:C,2,FALSE)</f>
        <v>CINTA TEFLON DE 1/2" X 10 M</v>
      </c>
      <c r="D559" s="538" t="str">
        <f>+VLOOKUP(B:B,INSUMOS!A:C,3,FALSE)</f>
        <v>RL</v>
      </c>
      <c r="E559" s="541">
        <v>1</v>
      </c>
      <c r="F559" s="544">
        <f>+E559*0.03</f>
        <v>0.03</v>
      </c>
      <c r="G559" s="277">
        <f>+VLOOKUP(B:B,INSUMOS!A:E,4,FALSE)</f>
        <v>1</v>
      </c>
      <c r="H559" s="217">
        <f t="shared" si="29"/>
        <v>1.03</v>
      </c>
      <c r="I559" s="218"/>
      <c r="J559" s="218"/>
      <c r="K559" s="206"/>
      <c r="L559" s="164"/>
      <c r="M559" s="214"/>
    </row>
    <row r="560" spans="1:13" s="219" customFormat="1" ht="18" outlineLevel="1" x14ac:dyDescent="0.25">
      <c r="A560" s="257"/>
      <c r="B560" s="535" t="s">
        <v>370</v>
      </c>
      <c r="C560" s="216" t="str">
        <f>+VLOOKUP(B:B,INSUMOS!A:C,2,FALSE)</f>
        <v>TANQUE COLEMPAQUES 250 LT, PATA Y ACCESORIOS</v>
      </c>
      <c r="D560" s="538" t="str">
        <f>+VLOOKUP(B:B,INSUMOS!A:C,3,FALSE)</f>
        <v>UN</v>
      </c>
      <c r="E560" s="541">
        <v>1</v>
      </c>
      <c r="F560" s="544">
        <v>0</v>
      </c>
      <c r="G560" s="277">
        <f>+VLOOKUP(B:B,INSUMOS!A:E,4,FALSE)</f>
        <v>1</v>
      </c>
      <c r="H560" s="217">
        <f t="shared" si="29"/>
        <v>1</v>
      </c>
      <c r="I560" s="218"/>
      <c r="J560" s="218"/>
      <c r="K560" s="206"/>
      <c r="L560" s="164"/>
      <c r="M560" s="214"/>
    </row>
    <row r="561" spans="1:13" ht="18" outlineLevel="1" x14ac:dyDescent="0.25">
      <c r="A561" s="257"/>
      <c r="B561" s="535" t="s">
        <v>689</v>
      </c>
      <c r="C561" s="216" t="str">
        <f>+VLOOKUP(B:B,INSUMOS!A:C,2,FALSE)</f>
        <v>ENTRADA TANQUE PLASTICO DE 1/2"</v>
      </c>
      <c r="D561" s="538" t="str">
        <f>+VLOOKUP(B:B,INSUMOS!A:C,3,FALSE)</f>
        <v>UN</v>
      </c>
      <c r="E561" s="541">
        <v>1</v>
      </c>
      <c r="F561" s="544">
        <v>0</v>
      </c>
      <c r="G561" s="277">
        <f>+VLOOKUP(B:B,INSUMOS!A:E,4,FALSE)</f>
        <v>1</v>
      </c>
      <c r="H561" s="217">
        <f t="shared" si="29"/>
        <v>1</v>
      </c>
      <c r="I561" s="218"/>
      <c r="J561" s="218"/>
      <c r="M561" s="214"/>
    </row>
    <row r="562" spans="1:13" s="219" customFormat="1" ht="18" outlineLevel="1" x14ac:dyDescent="0.25">
      <c r="A562" s="257"/>
      <c r="B562" s="535" t="s">
        <v>627</v>
      </c>
      <c r="C562" s="216" t="str">
        <f>+VLOOKUP(B:B,INSUMOS!A:C,2,FALSE)</f>
        <v>CUADRILLA  INSTALACIONES (OFICIAL + AYUDANTE)</v>
      </c>
      <c r="D562" s="538" t="str">
        <f>+VLOOKUP(B:B,INSUMOS!A:C,3,FALSE)</f>
        <v>HC</v>
      </c>
      <c r="E562" s="541">
        <v>1.5</v>
      </c>
      <c r="F562" s="544">
        <v>0</v>
      </c>
      <c r="G562" s="277">
        <f>+VLOOKUP(B:B,INSUMOS!A:E,4,FALSE)</f>
        <v>1</v>
      </c>
      <c r="H562" s="217">
        <f t="shared" si="29"/>
        <v>1.5</v>
      </c>
      <c r="I562" s="218"/>
      <c r="J562" s="218"/>
      <c r="K562" s="206"/>
      <c r="L562" s="164"/>
      <c r="M562" s="214"/>
    </row>
    <row r="563" spans="1:13" s="219" customFormat="1" ht="18" x14ac:dyDescent="0.25">
      <c r="A563" s="207" t="s">
        <v>1416</v>
      </c>
      <c r="B563" s="208"/>
      <c r="C563" s="209" t="s">
        <v>1060</v>
      </c>
      <c r="D563" s="210" t="s">
        <v>330</v>
      </c>
      <c r="E563" s="211"/>
      <c r="F563" s="210"/>
      <c r="G563" s="210"/>
      <c r="H563" s="212">
        <f>+SUBTOTAL(9,H564:H570)</f>
        <v>2.1112000000000002</v>
      </c>
      <c r="I563" s="213"/>
      <c r="J563" s="213"/>
      <c r="K563" s="206"/>
      <c r="L563" s="164"/>
      <c r="M563" s="214"/>
    </row>
    <row r="564" spans="1:13" s="219" customFormat="1" ht="18" outlineLevel="1" x14ac:dyDescent="0.25">
      <c r="A564" s="256"/>
      <c r="B564" s="535" t="s">
        <v>129</v>
      </c>
      <c r="C564" s="216" t="str">
        <f>+VLOOKUP(B:B,INSUMOS!A:C,2,FALSE)</f>
        <v>HERRAMIENTA MENOR</v>
      </c>
      <c r="D564" s="538" t="str">
        <f>+VLOOKUP(B:B,INSUMOS!A:C,3,FALSE)</f>
        <v>GLB</v>
      </c>
      <c r="E564" s="541">
        <v>0.4</v>
      </c>
      <c r="F564" s="544">
        <v>0</v>
      </c>
      <c r="G564" s="277">
        <f>+VLOOKUP(B:B,INSUMOS!A:E,4,FALSE)</f>
        <v>1</v>
      </c>
      <c r="H564" s="217">
        <f t="shared" ref="H564:H570" si="30">+(E564+F564)*G564</f>
        <v>0.4</v>
      </c>
      <c r="I564" s="218"/>
      <c r="J564" s="218"/>
      <c r="K564" s="206"/>
      <c r="L564" s="164"/>
      <c r="M564" s="214"/>
    </row>
    <row r="565" spans="1:13" s="219" customFormat="1" ht="18" outlineLevel="1" x14ac:dyDescent="0.25">
      <c r="A565" s="257"/>
      <c r="B565" s="535" t="s">
        <v>291</v>
      </c>
      <c r="C565" s="216" t="str">
        <f>+VLOOKUP(B:B,INSUMOS!A:C,2,FALSE)</f>
        <v>LIMPIADOR REMOVEDOR PARA PVC Y CPVC (1/4 GAL)</v>
      </c>
      <c r="D565" s="538" t="str">
        <f>+VLOOKUP(B:B,INSUMOS!A:C,3,FALSE)</f>
        <v>UN</v>
      </c>
      <c r="E565" s="541">
        <v>0.02</v>
      </c>
      <c r="F565" s="544">
        <f>+E565*0.03</f>
        <v>5.9999999999999995E-4</v>
      </c>
      <c r="G565" s="277">
        <f>+VLOOKUP(B:B,INSUMOS!A:E,4,FALSE)</f>
        <v>1</v>
      </c>
      <c r="H565" s="217">
        <f t="shared" si="30"/>
        <v>2.06E-2</v>
      </c>
      <c r="I565" s="218"/>
      <c r="J565" s="218"/>
      <c r="K565" s="206"/>
      <c r="L565" s="164"/>
      <c r="M565" s="214"/>
    </row>
    <row r="566" spans="1:13" ht="18" outlineLevel="1" x14ac:dyDescent="0.25">
      <c r="A566" s="257"/>
      <c r="B566" s="535" t="s">
        <v>287</v>
      </c>
      <c r="C566" s="216" t="str">
        <f>+VLOOKUP(B:B,INSUMOS!A:C,2,FALSE)</f>
        <v>SOLDADURA PVC BOUNDING 1/8 GALON</v>
      </c>
      <c r="D566" s="538" t="str">
        <f>+VLOOKUP(B:B,INSUMOS!A:C,3,FALSE)</f>
        <v>UN</v>
      </c>
      <c r="E566" s="541">
        <v>0.02</v>
      </c>
      <c r="F566" s="544">
        <f>+E566*0.03</f>
        <v>5.9999999999999995E-4</v>
      </c>
      <c r="G566" s="277">
        <f>+VLOOKUP(B:B,INSUMOS!A:E,4,FALSE)</f>
        <v>1</v>
      </c>
      <c r="H566" s="217">
        <f t="shared" si="30"/>
        <v>2.06E-2</v>
      </c>
      <c r="I566" s="218"/>
      <c r="J566" s="218"/>
      <c r="M566" s="214"/>
    </row>
    <row r="567" spans="1:13" s="219" customFormat="1" ht="18" outlineLevel="1" x14ac:dyDescent="0.25">
      <c r="A567" s="257"/>
      <c r="B567" s="535" t="s">
        <v>395</v>
      </c>
      <c r="C567" s="216" t="str">
        <f>+VLOOKUP(B:B,INSUMOS!A:C,2,FALSE)</f>
        <v>TUBO PVC SANITARIO DE 2"</v>
      </c>
      <c r="D567" s="538" t="str">
        <f>+VLOOKUP(B:B,INSUMOS!A:C,3,FALSE)</f>
        <v>ML</v>
      </c>
      <c r="E567" s="541">
        <v>1</v>
      </c>
      <c r="F567" s="544">
        <v>0</v>
      </c>
      <c r="G567" s="277">
        <f>+VLOOKUP(B:B,INSUMOS!A:E,4,FALSE)</f>
        <v>1</v>
      </c>
      <c r="H567" s="217">
        <f t="shared" si="30"/>
        <v>1</v>
      </c>
      <c r="I567" s="218"/>
      <c r="J567" s="218"/>
      <c r="K567" s="206"/>
      <c r="L567" s="164"/>
      <c r="M567" s="214"/>
    </row>
    <row r="568" spans="1:13" s="219" customFormat="1" ht="18" outlineLevel="1" x14ac:dyDescent="0.25">
      <c r="A568" s="257"/>
      <c r="B568" s="535" t="s">
        <v>695</v>
      </c>
      <c r="C568" s="216" t="str">
        <f>+VLOOKUP(B:B,INSUMOS!A:C,2,FALSE)</f>
        <v>UNION PVC SANITARIA 2"</v>
      </c>
      <c r="D568" s="538" t="str">
        <f>+VLOOKUP(B:B,INSUMOS!A:C,3,FALSE)</f>
        <v>UN</v>
      </c>
      <c r="E568" s="541">
        <v>0.2</v>
      </c>
      <c r="F568" s="544">
        <v>0</v>
      </c>
      <c r="G568" s="277">
        <f>+VLOOKUP(B:B,INSUMOS!A:E,4,FALSE)</f>
        <v>1</v>
      </c>
      <c r="H568" s="217">
        <f t="shared" si="30"/>
        <v>0.2</v>
      </c>
      <c r="I568" s="218"/>
      <c r="J568" s="218"/>
      <c r="K568" s="206"/>
      <c r="L568" s="164"/>
      <c r="M568" s="214"/>
    </row>
    <row r="569" spans="1:13" s="219" customFormat="1" ht="18" outlineLevel="1" x14ac:dyDescent="0.25">
      <c r="A569" s="257"/>
      <c r="B569" s="535" t="s">
        <v>696</v>
      </c>
      <c r="C569" s="216" t="str">
        <f>+VLOOKUP(B:B,INSUMOS!A:C,2,FALSE)</f>
        <v>YEE PVC SANITARIA 2"</v>
      </c>
      <c r="D569" s="538" t="str">
        <f>+VLOOKUP(B:B,INSUMOS!A:C,3,FALSE)</f>
        <v>UN</v>
      </c>
      <c r="E569" s="541">
        <v>7.0000000000000007E-2</v>
      </c>
      <c r="F569" s="544">
        <v>0</v>
      </c>
      <c r="G569" s="277">
        <f>+VLOOKUP(B:B,INSUMOS!A:E,4,FALSE)</f>
        <v>1</v>
      </c>
      <c r="H569" s="217">
        <f t="shared" si="30"/>
        <v>7.0000000000000007E-2</v>
      </c>
      <c r="I569" s="218"/>
      <c r="J569" s="218"/>
      <c r="K569" s="206"/>
      <c r="L569" s="164"/>
      <c r="M569" s="214"/>
    </row>
    <row r="570" spans="1:13" s="219" customFormat="1" ht="18" outlineLevel="1" x14ac:dyDescent="0.25">
      <c r="A570" s="257"/>
      <c r="B570" s="535" t="s">
        <v>627</v>
      </c>
      <c r="C570" s="216" t="str">
        <f>+VLOOKUP(B:B,INSUMOS!A:C,2,FALSE)</f>
        <v>CUADRILLA  INSTALACIONES (OFICIAL + AYUDANTE)</v>
      </c>
      <c r="D570" s="538" t="str">
        <f>+VLOOKUP(B:B,INSUMOS!A:C,3,FALSE)</f>
        <v>HC</v>
      </c>
      <c r="E570" s="541">
        <v>0.4</v>
      </c>
      <c r="F570" s="544">
        <v>0</v>
      </c>
      <c r="G570" s="277">
        <f>+VLOOKUP(B:B,INSUMOS!A:E,4,FALSE)</f>
        <v>1</v>
      </c>
      <c r="H570" s="217">
        <f t="shared" si="30"/>
        <v>0.4</v>
      </c>
      <c r="I570" s="218"/>
      <c r="J570" s="218"/>
      <c r="K570" s="206"/>
      <c r="L570" s="164"/>
      <c r="M570" s="214"/>
    </row>
    <row r="571" spans="1:13" s="219" customFormat="1" ht="18" x14ac:dyDescent="0.25">
      <c r="A571" s="207" t="s">
        <v>1417</v>
      </c>
      <c r="B571" s="208"/>
      <c r="C571" s="209" t="s">
        <v>1061</v>
      </c>
      <c r="D571" s="210" t="s">
        <v>330</v>
      </c>
      <c r="E571" s="211"/>
      <c r="F571" s="210"/>
      <c r="G571" s="210"/>
      <c r="H571" s="212">
        <f>+SUBTOTAL(9,H572:H578)</f>
        <v>2.1318000000000001</v>
      </c>
      <c r="I571" s="213"/>
      <c r="J571" s="213"/>
      <c r="K571" s="206"/>
      <c r="L571" s="164"/>
      <c r="M571" s="214"/>
    </row>
    <row r="572" spans="1:13" s="219" customFormat="1" ht="18" outlineLevel="1" x14ac:dyDescent="0.25">
      <c r="A572" s="256"/>
      <c r="B572" s="535" t="s">
        <v>129</v>
      </c>
      <c r="C572" s="216" t="str">
        <f>+VLOOKUP(B:B,INSUMOS!A:C,2,FALSE)</f>
        <v>HERRAMIENTA MENOR</v>
      </c>
      <c r="D572" s="538" t="str">
        <f>+VLOOKUP(B:B,INSUMOS!A:C,3,FALSE)</f>
        <v>GLB</v>
      </c>
      <c r="E572" s="541">
        <v>0.4</v>
      </c>
      <c r="F572" s="544">
        <v>0</v>
      </c>
      <c r="G572" s="277">
        <f>+VLOOKUP(B:B,INSUMOS!A:E,4,FALSE)</f>
        <v>1</v>
      </c>
      <c r="H572" s="217">
        <f t="shared" ref="H572:H578" si="31">+(E572+F572)*G572</f>
        <v>0.4</v>
      </c>
      <c r="I572" s="218"/>
      <c r="J572" s="218"/>
      <c r="K572" s="206"/>
      <c r="L572" s="164"/>
      <c r="M572" s="214"/>
    </row>
    <row r="573" spans="1:13" s="219" customFormat="1" ht="18" outlineLevel="1" x14ac:dyDescent="0.25">
      <c r="A573" s="257"/>
      <c r="B573" s="535" t="s">
        <v>291</v>
      </c>
      <c r="C573" s="216" t="str">
        <f>+VLOOKUP(B:B,INSUMOS!A:C,2,FALSE)</f>
        <v>LIMPIADOR REMOVEDOR PARA PVC Y CPVC (1/4 GAL)</v>
      </c>
      <c r="D573" s="538" t="str">
        <f>+VLOOKUP(B:B,INSUMOS!A:C,3,FALSE)</f>
        <v>UN</v>
      </c>
      <c r="E573" s="541">
        <v>0.03</v>
      </c>
      <c r="F573" s="544">
        <f>+E573*0.03</f>
        <v>8.9999999999999998E-4</v>
      </c>
      <c r="G573" s="277">
        <f>+VLOOKUP(B:B,INSUMOS!A:E,4,FALSE)</f>
        <v>1</v>
      </c>
      <c r="H573" s="217">
        <f t="shared" si="31"/>
        <v>3.09E-2</v>
      </c>
      <c r="I573" s="218"/>
      <c r="J573" s="218"/>
      <c r="K573" s="206"/>
      <c r="L573" s="164"/>
      <c r="M573" s="214"/>
    </row>
    <row r="574" spans="1:13" s="219" customFormat="1" ht="18" outlineLevel="1" x14ac:dyDescent="0.25">
      <c r="A574" s="257"/>
      <c r="B574" s="535" t="s">
        <v>287</v>
      </c>
      <c r="C574" s="216" t="str">
        <f>+VLOOKUP(B:B,INSUMOS!A:C,2,FALSE)</f>
        <v>SOLDADURA PVC BOUNDING 1/8 GALON</v>
      </c>
      <c r="D574" s="538" t="str">
        <f>+VLOOKUP(B:B,INSUMOS!A:C,3,FALSE)</f>
        <v>UN</v>
      </c>
      <c r="E574" s="541">
        <v>0.03</v>
      </c>
      <c r="F574" s="544">
        <f>+E574*0.03</f>
        <v>8.9999999999999998E-4</v>
      </c>
      <c r="G574" s="277">
        <f>+VLOOKUP(B:B,INSUMOS!A:E,4,FALSE)</f>
        <v>1</v>
      </c>
      <c r="H574" s="217">
        <f t="shared" si="31"/>
        <v>3.09E-2</v>
      </c>
      <c r="I574" s="218"/>
      <c r="J574" s="218"/>
      <c r="K574" s="206"/>
      <c r="L574" s="164"/>
      <c r="M574" s="214"/>
    </row>
    <row r="575" spans="1:13" s="219" customFormat="1" ht="18" outlineLevel="1" x14ac:dyDescent="0.25">
      <c r="A575" s="257"/>
      <c r="B575" s="535" t="s">
        <v>396</v>
      </c>
      <c r="C575" s="216" t="str">
        <f>+VLOOKUP(B:B,INSUMOS!A:C,2,FALSE)</f>
        <v xml:space="preserve">TUBO PVC SANITARIA 3" </v>
      </c>
      <c r="D575" s="538" t="str">
        <f>+VLOOKUP(B:B,INSUMOS!A:C,3,FALSE)</f>
        <v>ML</v>
      </c>
      <c r="E575" s="541">
        <v>1</v>
      </c>
      <c r="F575" s="544">
        <v>0</v>
      </c>
      <c r="G575" s="277">
        <f>+VLOOKUP(B:B,INSUMOS!A:E,4,FALSE)</f>
        <v>1</v>
      </c>
      <c r="H575" s="217">
        <f t="shared" si="31"/>
        <v>1</v>
      </c>
      <c r="I575" s="218"/>
      <c r="J575" s="218"/>
      <c r="K575" s="206"/>
      <c r="L575" s="164"/>
      <c r="M575" s="214"/>
    </row>
    <row r="576" spans="1:13" s="219" customFormat="1" ht="18" outlineLevel="1" x14ac:dyDescent="0.25">
      <c r="A576" s="257"/>
      <c r="B576" s="535" t="s">
        <v>699</v>
      </c>
      <c r="C576" s="216" t="str">
        <f>+VLOOKUP(B:B,INSUMOS!A:C,2,FALSE)</f>
        <v>UNION PVC SANITARIA 3"</v>
      </c>
      <c r="D576" s="538" t="str">
        <f>+VLOOKUP(B:B,INSUMOS!A:C,3,FALSE)</f>
        <v>UN</v>
      </c>
      <c r="E576" s="541">
        <v>0.2</v>
      </c>
      <c r="F576" s="544">
        <v>0</v>
      </c>
      <c r="G576" s="277">
        <f>+VLOOKUP(B:B,INSUMOS!A:E,4,FALSE)</f>
        <v>1</v>
      </c>
      <c r="H576" s="217">
        <f t="shared" si="31"/>
        <v>0.2</v>
      </c>
      <c r="I576" s="218"/>
      <c r="J576" s="218"/>
      <c r="K576" s="206"/>
      <c r="L576" s="164"/>
      <c r="M576" s="214"/>
    </row>
    <row r="577" spans="1:209" s="262" customFormat="1" ht="18" outlineLevel="1" x14ac:dyDescent="0.25">
      <c r="A577" s="257"/>
      <c r="B577" s="535" t="s">
        <v>700</v>
      </c>
      <c r="C577" s="216" t="str">
        <f>+VLOOKUP(B:B,INSUMOS!A:C,2,FALSE)</f>
        <v>YEE PVC SANITARIA 3"</v>
      </c>
      <c r="D577" s="538" t="str">
        <f>+VLOOKUP(B:B,INSUMOS!A:C,3,FALSE)</f>
        <v>UN</v>
      </c>
      <c r="E577" s="541">
        <v>7.0000000000000007E-2</v>
      </c>
      <c r="F577" s="544">
        <v>0</v>
      </c>
      <c r="G577" s="277">
        <f>+VLOOKUP(B:B,INSUMOS!A:E,4,FALSE)</f>
        <v>1</v>
      </c>
      <c r="H577" s="217">
        <f t="shared" si="31"/>
        <v>7.0000000000000007E-2</v>
      </c>
      <c r="I577" s="218"/>
      <c r="J577" s="218"/>
      <c r="K577" s="206"/>
      <c r="L577" s="164"/>
      <c r="M577" s="214"/>
      <c r="N577" s="219"/>
      <c r="O577" s="219"/>
      <c r="P577" s="219"/>
      <c r="Q577" s="219"/>
      <c r="R577" s="219"/>
      <c r="S577" s="219"/>
      <c r="T577" s="219"/>
      <c r="U577" s="219"/>
      <c r="V577" s="219"/>
      <c r="W577" s="219"/>
      <c r="X577" s="219"/>
      <c r="Y577" s="219"/>
      <c r="Z577" s="219"/>
      <c r="AA577" s="219"/>
      <c r="AB577" s="219"/>
      <c r="AC577" s="219"/>
      <c r="AD577" s="219"/>
      <c r="AE577" s="219"/>
      <c r="AF577" s="219"/>
      <c r="AG577" s="219"/>
      <c r="AH577" s="219"/>
      <c r="AI577" s="219"/>
      <c r="AJ577" s="219"/>
      <c r="AK577" s="219"/>
      <c r="AL577" s="219"/>
      <c r="AM577" s="219"/>
      <c r="AN577" s="219"/>
      <c r="AO577" s="219"/>
      <c r="AP577" s="219"/>
      <c r="AQ577" s="219"/>
      <c r="AR577" s="219"/>
      <c r="AS577" s="219"/>
      <c r="AT577" s="219"/>
      <c r="AU577" s="219"/>
      <c r="AV577" s="219"/>
      <c r="AW577" s="219"/>
      <c r="AX577" s="219"/>
      <c r="AY577" s="219"/>
      <c r="AZ577" s="219"/>
      <c r="BA577" s="219"/>
      <c r="BB577" s="219"/>
      <c r="BC577" s="219"/>
      <c r="BD577" s="219"/>
      <c r="BE577" s="219"/>
      <c r="BF577" s="219"/>
      <c r="BG577" s="219"/>
      <c r="BH577" s="219"/>
      <c r="BI577" s="219"/>
      <c r="BJ577" s="219"/>
      <c r="BK577" s="219"/>
      <c r="BL577" s="219"/>
      <c r="BM577" s="219"/>
      <c r="BN577" s="219"/>
      <c r="BO577" s="219"/>
      <c r="BP577" s="219"/>
      <c r="BQ577" s="219"/>
      <c r="BR577" s="219"/>
      <c r="BS577" s="219"/>
      <c r="BT577" s="219"/>
      <c r="BU577" s="219"/>
      <c r="BV577" s="219"/>
      <c r="BW577" s="219"/>
      <c r="BX577" s="219"/>
      <c r="BY577" s="219"/>
      <c r="BZ577" s="219"/>
      <c r="CA577" s="219"/>
      <c r="CB577" s="219"/>
      <c r="CC577" s="219"/>
      <c r="CD577" s="219"/>
      <c r="CE577" s="219"/>
      <c r="CF577" s="219"/>
      <c r="CG577" s="219"/>
      <c r="CH577" s="219"/>
      <c r="CI577" s="219"/>
      <c r="CJ577" s="219"/>
      <c r="CK577" s="219"/>
      <c r="CL577" s="219"/>
      <c r="CM577" s="219"/>
      <c r="CN577" s="219"/>
      <c r="CO577" s="219"/>
      <c r="CP577" s="219"/>
      <c r="CQ577" s="219"/>
      <c r="CR577" s="219"/>
      <c r="CS577" s="219"/>
      <c r="CT577" s="219"/>
      <c r="CU577" s="219"/>
      <c r="CV577" s="219"/>
      <c r="CW577" s="219"/>
      <c r="CX577" s="219"/>
      <c r="CY577" s="219"/>
      <c r="CZ577" s="219"/>
      <c r="DA577" s="219"/>
      <c r="DB577" s="219"/>
      <c r="DC577" s="219"/>
      <c r="DD577" s="219"/>
      <c r="DE577" s="219"/>
      <c r="DF577" s="219"/>
      <c r="DG577" s="219"/>
      <c r="DH577" s="219"/>
      <c r="DI577" s="219"/>
      <c r="DJ577" s="219"/>
      <c r="DK577" s="219"/>
      <c r="DL577" s="219"/>
      <c r="DM577" s="219"/>
      <c r="DN577" s="219"/>
      <c r="DO577" s="219"/>
      <c r="DP577" s="219"/>
      <c r="DQ577" s="219"/>
      <c r="DR577" s="219"/>
      <c r="DS577" s="219"/>
      <c r="DT577" s="219"/>
      <c r="DU577" s="219"/>
      <c r="DV577" s="219"/>
      <c r="DW577" s="219"/>
      <c r="DX577" s="219"/>
      <c r="DY577" s="219"/>
      <c r="DZ577" s="219"/>
      <c r="EA577" s="219"/>
      <c r="EB577" s="219"/>
      <c r="EC577" s="219"/>
      <c r="ED577" s="219"/>
      <c r="EE577" s="219"/>
      <c r="EF577" s="219"/>
      <c r="EG577" s="219"/>
      <c r="EH577" s="219"/>
      <c r="EI577" s="219"/>
      <c r="EJ577" s="219"/>
      <c r="EK577" s="219"/>
      <c r="EL577" s="219"/>
      <c r="EM577" s="219"/>
      <c r="EN577" s="219"/>
      <c r="EO577" s="219"/>
      <c r="EP577" s="219"/>
      <c r="EQ577" s="219"/>
      <c r="ER577" s="219"/>
      <c r="ES577" s="219"/>
      <c r="ET577" s="219"/>
      <c r="EU577" s="219"/>
      <c r="EV577" s="219"/>
      <c r="EW577" s="219"/>
      <c r="EX577" s="219"/>
      <c r="EY577" s="219"/>
      <c r="EZ577" s="219"/>
      <c r="FA577" s="219"/>
      <c r="FB577" s="219"/>
      <c r="FC577" s="219"/>
      <c r="FD577" s="219"/>
      <c r="FE577" s="219"/>
      <c r="FF577" s="219"/>
      <c r="FG577" s="219"/>
      <c r="FH577" s="219"/>
      <c r="FI577" s="219"/>
      <c r="FJ577" s="219"/>
      <c r="FK577" s="219"/>
      <c r="FL577" s="219"/>
      <c r="FM577" s="219"/>
      <c r="FN577" s="219"/>
      <c r="FO577" s="219"/>
      <c r="FP577" s="219"/>
      <c r="FQ577" s="219"/>
      <c r="FR577" s="219"/>
      <c r="FS577" s="219"/>
      <c r="FT577" s="219"/>
      <c r="FU577" s="219"/>
      <c r="FV577" s="219"/>
      <c r="FW577" s="219"/>
      <c r="FX577" s="219"/>
      <c r="FY577" s="219"/>
      <c r="FZ577" s="219"/>
      <c r="GA577" s="219"/>
      <c r="GB577" s="219"/>
      <c r="GC577" s="219"/>
      <c r="GD577" s="219"/>
      <c r="GE577" s="219"/>
      <c r="GF577" s="219"/>
      <c r="GG577" s="219"/>
      <c r="GH577" s="219"/>
      <c r="GI577" s="219"/>
      <c r="GJ577" s="219"/>
      <c r="GK577" s="219"/>
      <c r="GL577" s="219"/>
      <c r="GM577" s="219"/>
      <c r="GN577" s="219"/>
      <c r="GO577" s="219"/>
      <c r="GP577" s="219"/>
      <c r="GQ577" s="219"/>
      <c r="GR577" s="219"/>
      <c r="GS577" s="219"/>
      <c r="GT577" s="219"/>
      <c r="GU577" s="219"/>
      <c r="GV577" s="219"/>
      <c r="GW577" s="219"/>
      <c r="GX577" s="219"/>
      <c r="GY577" s="219"/>
      <c r="GZ577" s="219"/>
      <c r="HA577" s="219"/>
    </row>
    <row r="578" spans="1:209" s="263" customFormat="1" ht="18" outlineLevel="1" x14ac:dyDescent="0.25">
      <c r="A578" s="257"/>
      <c r="B578" s="535" t="s">
        <v>627</v>
      </c>
      <c r="C578" s="216" t="str">
        <f>+VLOOKUP(B:B,INSUMOS!A:C,2,FALSE)</f>
        <v>CUADRILLA  INSTALACIONES (OFICIAL + AYUDANTE)</v>
      </c>
      <c r="D578" s="538" t="str">
        <f>+VLOOKUP(B:B,INSUMOS!A:C,3,FALSE)</f>
        <v>HC</v>
      </c>
      <c r="E578" s="541">
        <v>0.4</v>
      </c>
      <c r="F578" s="544">
        <v>0</v>
      </c>
      <c r="G578" s="277">
        <f>+VLOOKUP(B:B,INSUMOS!A:E,4,FALSE)</f>
        <v>1</v>
      </c>
      <c r="H578" s="217">
        <f t="shared" si="31"/>
        <v>0.4</v>
      </c>
      <c r="I578" s="218"/>
      <c r="J578" s="218"/>
      <c r="K578" s="206"/>
      <c r="L578" s="164"/>
      <c r="M578" s="214"/>
      <c r="N578" s="219"/>
      <c r="O578" s="219"/>
      <c r="P578" s="219"/>
      <c r="Q578" s="219"/>
      <c r="R578" s="219"/>
      <c r="S578" s="219"/>
      <c r="T578" s="219"/>
      <c r="U578" s="219"/>
      <c r="V578" s="219"/>
      <c r="W578" s="219"/>
      <c r="X578" s="219"/>
      <c r="Y578" s="219"/>
      <c r="Z578" s="219"/>
      <c r="AA578" s="219"/>
      <c r="AB578" s="219"/>
      <c r="AC578" s="219"/>
      <c r="AD578" s="219"/>
      <c r="AE578" s="219"/>
      <c r="AF578" s="219"/>
      <c r="AG578" s="219"/>
      <c r="AH578" s="219"/>
      <c r="AI578" s="219"/>
      <c r="AJ578" s="219"/>
      <c r="AK578" s="219"/>
      <c r="AL578" s="219"/>
      <c r="AM578" s="219"/>
      <c r="AN578" s="219"/>
      <c r="AO578" s="219"/>
      <c r="AP578" s="219"/>
      <c r="AQ578" s="219"/>
      <c r="AR578" s="219"/>
      <c r="AS578" s="219"/>
      <c r="AT578" s="219"/>
      <c r="AU578" s="219"/>
      <c r="AV578" s="219"/>
      <c r="AW578" s="219"/>
      <c r="AX578" s="219"/>
      <c r="AY578" s="219"/>
      <c r="AZ578" s="219"/>
      <c r="BA578" s="219"/>
      <c r="BB578" s="219"/>
      <c r="BC578" s="219"/>
      <c r="BD578" s="219"/>
      <c r="BE578" s="219"/>
      <c r="BF578" s="219"/>
      <c r="BG578" s="219"/>
      <c r="BH578" s="219"/>
      <c r="BI578" s="219"/>
      <c r="BJ578" s="219"/>
      <c r="BK578" s="219"/>
      <c r="BL578" s="219"/>
      <c r="BM578" s="219"/>
      <c r="BN578" s="219"/>
      <c r="BO578" s="219"/>
      <c r="BP578" s="219"/>
      <c r="BQ578" s="219"/>
      <c r="BR578" s="219"/>
      <c r="BS578" s="219"/>
      <c r="BT578" s="219"/>
      <c r="BU578" s="219"/>
      <c r="BV578" s="219"/>
      <c r="BW578" s="219"/>
      <c r="BX578" s="219"/>
      <c r="BY578" s="219"/>
      <c r="BZ578" s="219"/>
      <c r="CA578" s="219"/>
      <c r="CB578" s="219"/>
      <c r="CC578" s="219"/>
      <c r="CD578" s="219"/>
      <c r="CE578" s="219"/>
      <c r="CF578" s="219"/>
      <c r="CG578" s="219"/>
      <c r="CH578" s="219"/>
      <c r="CI578" s="219"/>
      <c r="CJ578" s="219"/>
      <c r="CK578" s="219"/>
      <c r="CL578" s="219"/>
      <c r="CM578" s="219"/>
      <c r="CN578" s="219"/>
      <c r="CO578" s="219"/>
      <c r="CP578" s="219"/>
      <c r="CQ578" s="219"/>
      <c r="CR578" s="219"/>
      <c r="CS578" s="219"/>
      <c r="CT578" s="219"/>
      <c r="CU578" s="219"/>
      <c r="CV578" s="219"/>
      <c r="CW578" s="219"/>
      <c r="CX578" s="219"/>
      <c r="CY578" s="219"/>
      <c r="CZ578" s="219"/>
      <c r="DA578" s="219"/>
      <c r="DB578" s="219"/>
      <c r="DC578" s="219"/>
      <c r="DD578" s="219"/>
      <c r="DE578" s="219"/>
      <c r="DF578" s="219"/>
      <c r="DG578" s="219"/>
      <c r="DH578" s="219"/>
      <c r="DI578" s="219"/>
      <c r="DJ578" s="219"/>
      <c r="DK578" s="219"/>
      <c r="DL578" s="219"/>
      <c r="DM578" s="219"/>
      <c r="DN578" s="219"/>
      <c r="DO578" s="219"/>
      <c r="DP578" s="219"/>
      <c r="DQ578" s="219"/>
      <c r="DR578" s="219"/>
      <c r="DS578" s="219"/>
      <c r="DT578" s="219"/>
      <c r="DU578" s="219"/>
      <c r="DV578" s="219"/>
      <c r="DW578" s="219"/>
      <c r="DX578" s="219"/>
      <c r="DY578" s="219"/>
      <c r="DZ578" s="219"/>
      <c r="EA578" s="219"/>
      <c r="EB578" s="219"/>
      <c r="EC578" s="219"/>
      <c r="ED578" s="219"/>
      <c r="EE578" s="219"/>
      <c r="EF578" s="219"/>
      <c r="EG578" s="219"/>
      <c r="EH578" s="219"/>
      <c r="EI578" s="219"/>
      <c r="EJ578" s="219"/>
      <c r="EK578" s="219"/>
      <c r="EL578" s="219"/>
      <c r="EM578" s="219"/>
      <c r="EN578" s="219"/>
      <c r="EO578" s="219"/>
      <c r="EP578" s="219"/>
      <c r="EQ578" s="219"/>
      <c r="ER578" s="219"/>
      <c r="ES578" s="219"/>
      <c r="ET578" s="219"/>
      <c r="EU578" s="219"/>
      <c r="EV578" s="219"/>
      <c r="EW578" s="219"/>
      <c r="EX578" s="219"/>
      <c r="EY578" s="219"/>
      <c r="EZ578" s="219"/>
      <c r="FA578" s="219"/>
      <c r="FB578" s="219"/>
      <c r="FC578" s="219"/>
      <c r="FD578" s="219"/>
      <c r="FE578" s="219"/>
      <c r="FF578" s="219"/>
      <c r="FG578" s="219"/>
      <c r="FH578" s="219"/>
      <c r="FI578" s="219"/>
      <c r="FJ578" s="219"/>
      <c r="FK578" s="219"/>
      <c r="FL578" s="219"/>
      <c r="FM578" s="219"/>
      <c r="FN578" s="219"/>
      <c r="FO578" s="219"/>
      <c r="FP578" s="219"/>
      <c r="FQ578" s="219"/>
      <c r="FR578" s="219"/>
      <c r="FS578" s="219"/>
      <c r="FT578" s="219"/>
      <c r="FU578" s="219"/>
      <c r="FV578" s="219"/>
      <c r="FW578" s="219"/>
      <c r="FX578" s="219"/>
      <c r="FY578" s="219"/>
      <c r="FZ578" s="219"/>
      <c r="GA578" s="219"/>
      <c r="GB578" s="219"/>
      <c r="GC578" s="219"/>
      <c r="GD578" s="219"/>
      <c r="GE578" s="219"/>
      <c r="GF578" s="219"/>
      <c r="GG578" s="219"/>
      <c r="GH578" s="219"/>
      <c r="GI578" s="219"/>
      <c r="GJ578" s="219"/>
      <c r="GK578" s="219"/>
      <c r="GL578" s="219"/>
      <c r="GM578" s="219"/>
      <c r="GN578" s="219"/>
      <c r="GO578" s="219"/>
      <c r="GP578" s="219"/>
      <c r="GQ578" s="219"/>
      <c r="GR578" s="219"/>
      <c r="GS578" s="219"/>
      <c r="GT578" s="219"/>
      <c r="GU578" s="219"/>
      <c r="GV578" s="219"/>
      <c r="GW578" s="219"/>
      <c r="GX578" s="219"/>
      <c r="GY578" s="219"/>
      <c r="GZ578" s="219"/>
      <c r="HA578" s="219"/>
    </row>
    <row r="579" spans="1:209" s="263" customFormat="1" ht="18" x14ac:dyDescent="0.25">
      <c r="A579" s="207" t="s">
        <v>1418</v>
      </c>
      <c r="B579" s="208"/>
      <c r="C579" s="209" t="s">
        <v>1062</v>
      </c>
      <c r="D579" s="210" t="s">
        <v>330</v>
      </c>
      <c r="E579" s="211"/>
      <c r="F579" s="210"/>
      <c r="G579" s="210"/>
      <c r="H579" s="212">
        <f>+SUBTOTAL(9,H580:H586)</f>
        <v>2.2730000000000001</v>
      </c>
      <c r="I579" s="213"/>
      <c r="J579" s="213"/>
      <c r="K579" s="206"/>
      <c r="L579" s="164"/>
      <c r="M579" s="214"/>
      <c r="N579" s="219"/>
      <c r="O579" s="219"/>
      <c r="P579" s="219"/>
      <c r="Q579" s="219"/>
      <c r="R579" s="219"/>
      <c r="S579" s="219"/>
      <c r="T579" s="219"/>
      <c r="U579" s="219"/>
      <c r="V579" s="219"/>
      <c r="W579" s="219"/>
      <c r="X579" s="219"/>
      <c r="Y579" s="219"/>
      <c r="Z579" s="219"/>
      <c r="AA579" s="219"/>
      <c r="AB579" s="219"/>
      <c r="AC579" s="219"/>
      <c r="AD579" s="219"/>
      <c r="AE579" s="219"/>
      <c r="AF579" s="219"/>
      <c r="AG579" s="219"/>
      <c r="AH579" s="219"/>
      <c r="AI579" s="219"/>
      <c r="AJ579" s="219"/>
      <c r="AK579" s="219"/>
      <c r="AL579" s="219"/>
      <c r="AM579" s="219"/>
      <c r="AN579" s="219"/>
      <c r="AO579" s="219"/>
      <c r="AP579" s="219"/>
      <c r="AQ579" s="219"/>
      <c r="AR579" s="219"/>
      <c r="AS579" s="219"/>
      <c r="AT579" s="219"/>
      <c r="AU579" s="219"/>
      <c r="AV579" s="219"/>
      <c r="AW579" s="219"/>
      <c r="AX579" s="219"/>
      <c r="AY579" s="219"/>
      <c r="AZ579" s="219"/>
      <c r="BA579" s="219"/>
      <c r="BB579" s="219"/>
      <c r="BC579" s="219"/>
      <c r="BD579" s="219"/>
      <c r="BE579" s="219"/>
      <c r="BF579" s="219"/>
      <c r="BG579" s="219"/>
      <c r="BH579" s="219"/>
      <c r="BI579" s="219"/>
      <c r="BJ579" s="219"/>
      <c r="BK579" s="219"/>
      <c r="BL579" s="219"/>
      <c r="BM579" s="219"/>
      <c r="BN579" s="219"/>
      <c r="BO579" s="219"/>
      <c r="BP579" s="219"/>
      <c r="BQ579" s="219"/>
      <c r="BR579" s="219"/>
      <c r="BS579" s="219"/>
      <c r="BT579" s="219"/>
      <c r="BU579" s="219"/>
      <c r="BV579" s="219"/>
      <c r="BW579" s="219"/>
      <c r="BX579" s="219"/>
      <c r="BY579" s="219"/>
      <c r="BZ579" s="219"/>
      <c r="CA579" s="219"/>
      <c r="CB579" s="219"/>
      <c r="CC579" s="219"/>
      <c r="CD579" s="219"/>
      <c r="CE579" s="219"/>
      <c r="CF579" s="219"/>
      <c r="CG579" s="219"/>
      <c r="CH579" s="219"/>
      <c r="CI579" s="219"/>
      <c r="CJ579" s="219"/>
      <c r="CK579" s="219"/>
      <c r="CL579" s="219"/>
      <c r="CM579" s="219"/>
      <c r="CN579" s="219"/>
      <c r="CO579" s="219"/>
      <c r="CP579" s="219"/>
      <c r="CQ579" s="219"/>
      <c r="CR579" s="219"/>
      <c r="CS579" s="219"/>
      <c r="CT579" s="219"/>
      <c r="CU579" s="219"/>
      <c r="CV579" s="219"/>
      <c r="CW579" s="219"/>
      <c r="CX579" s="219"/>
      <c r="CY579" s="219"/>
      <c r="CZ579" s="219"/>
      <c r="DA579" s="219"/>
      <c r="DB579" s="219"/>
      <c r="DC579" s="219"/>
      <c r="DD579" s="219"/>
      <c r="DE579" s="219"/>
      <c r="DF579" s="219"/>
      <c r="DG579" s="219"/>
      <c r="DH579" s="219"/>
      <c r="DI579" s="219"/>
      <c r="DJ579" s="219"/>
      <c r="DK579" s="219"/>
      <c r="DL579" s="219"/>
      <c r="DM579" s="219"/>
      <c r="DN579" s="219"/>
      <c r="DO579" s="219"/>
      <c r="DP579" s="219"/>
      <c r="DQ579" s="219"/>
      <c r="DR579" s="219"/>
      <c r="DS579" s="219"/>
      <c r="DT579" s="219"/>
      <c r="DU579" s="219"/>
      <c r="DV579" s="219"/>
      <c r="DW579" s="219"/>
      <c r="DX579" s="219"/>
      <c r="DY579" s="219"/>
      <c r="DZ579" s="219"/>
      <c r="EA579" s="219"/>
      <c r="EB579" s="219"/>
      <c r="EC579" s="219"/>
      <c r="ED579" s="219"/>
      <c r="EE579" s="219"/>
      <c r="EF579" s="219"/>
      <c r="EG579" s="219"/>
      <c r="EH579" s="219"/>
      <c r="EI579" s="219"/>
      <c r="EJ579" s="219"/>
      <c r="EK579" s="219"/>
      <c r="EL579" s="219"/>
      <c r="EM579" s="219"/>
      <c r="EN579" s="219"/>
      <c r="EO579" s="219"/>
      <c r="EP579" s="219"/>
      <c r="EQ579" s="219"/>
      <c r="ER579" s="219"/>
      <c r="ES579" s="219"/>
      <c r="ET579" s="219"/>
      <c r="EU579" s="219"/>
      <c r="EV579" s="219"/>
      <c r="EW579" s="219"/>
      <c r="EX579" s="219"/>
      <c r="EY579" s="219"/>
      <c r="EZ579" s="219"/>
      <c r="FA579" s="219"/>
      <c r="FB579" s="219"/>
      <c r="FC579" s="219"/>
      <c r="FD579" s="219"/>
      <c r="FE579" s="219"/>
      <c r="FF579" s="219"/>
      <c r="FG579" s="219"/>
      <c r="FH579" s="219"/>
      <c r="FI579" s="219"/>
      <c r="FJ579" s="219"/>
      <c r="FK579" s="219"/>
      <c r="FL579" s="219"/>
      <c r="FM579" s="219"/>
      <c r="FN579" s="219"/>
      <c r="FO579" s="219"/>
      <c r="FP579" s="219"/>
      <c r="FQ579" s="219"/>
      <c r="FR579" s="219"/>
      <c r="FS579" s="219"/>
      <c r="FT579" s="219"/>
      <c r="FU579" s="219"/>
      <c r="FV579" s="219"/>
      <c r="FW579" s="219"/>
      <c r="FX579" s="219"/>
      <c r="FY579" s="219"/>
      <c r="FZ579" s="219"/>
      <c r="GA579" s="219"/>
      <c r="GB579" s="219"/>
      <c r="GC579" s="219"/>
      <c r="GD579" s="219"/>
      <c r="GE579" s="219"/>
      <c r="GF579" s="219"/>
      <c r="GG579" s="219"/>
      <c r="GH579" s="219"/>
      <c r="GI579" s="219"/>
      <c r="GJ579" s="219"/>
      <c r="GK579" s="219"/>
      <c r="GL579" s="219"/>
      <c r="GM579" s="219"/>
      <c r="GN579" s="219"/>
      <c r="GO579" s="219"/>
      <c r="GP579" s="219"/>
      <c r="GQ579" s="219"/>
      <c r="GR579" s="219"/>
      <c r="GS579" s="219"/>
      <c r="GT579" s="219"/>
      <c r="GU579" s="219"/>
      <c r="GV579" s="219"/>
      <c r="GW579" s="219"/>
      <c r="GX579" s="219"/>
      <c r="GY579" s="219"/>
      <c r="GZ579" s="219"/>
      <c r="HA579" s="219"/>
    </row>
    <row r="580" spans="1:209" s="263" customFormat="1" ht="18" outlineLevel="1" x14ac:dyDescent="0.25">
      <c r="A580" s="256"/>
      <c r="B580" s="535" t="s">
        <v>129</v>
      </c>
      <c r="C580" s="216" t="str">
        <f>+VLOOKUP(B:B,INSUMOS!A:C,2,FALSE)</f>
        <v>HERRAMIENTA MENOR</v>
      </c>
      <c r="D580" s="538" t="str">
        <f>+VLOOKUP(B:B,INSUMOS!A:C,3,FALSE)</f>
        <v>GLB</v>
      </c>
      <c r="E580" s="541">
        <v>0.4</v>
      </c>
      <c r="F580" s="544">
        <v>0</v>
      </c>
      <c r="G580" s="277">
        <f>+VLOOKUP(B:B,INSUMOS!A:E,4,FALSE)</f>
        <v>1</v>
      </c>
      <c r="H580" s="217">
        <f t="shared" ref="H580:H586" si="32">+(E580+F580)*G580</f>
        <v>0.4</v>
      </c>
      <c r="I580" s="218"/>
      <c r="J580" s="218"/>
      <c r="K580" s="206"/>
      <c r="L580" s="164"/>
      <c r="M580" s="214"/>
      <c r="N580" s="219"/>
      <c r="O580" s="219"/>
      <c r="P580" s="219"/>
      <c r="Q580" s="219"/>
      <c r="R580" s="219"/>
      <c r="S580" s="219"/>
      <c r="T580" s="219"/>
      <c r="U580" s="219"/>
      <c r="V580" s="219"/>
      <c r="W580" s="219"/>
      <c r="X580" s="219"/>
      <c r="Y580" s="219"/>
      <c r="Z580" s="219"/>
      <c r="AA580" s="219"/>
      <c r="AB580" s="219"/>
      <c r="AC580" s="219"/>
      <c r="AD580" s="219"/>
      <c r="AE580" s="219"/>
      <c r="AF580" s="219"/>
      <c r="AG580" s="219"/>
      <c r="AH580" s="219"/>
      <c r="AI580" s="219"/>
      <c r="AJ580" s="219"/>
      <c r="AK580" s="219"/>
      <c r="AL580" s="219"/>
      <c r="AM580" s="219"/>
      <c r="AN580" s="219"/>
      <c r="AO580" s="219"/>
      <c r="AP580" s="219"/>
      <c r="AQ580" s="219"/>
      <c r="AR580" s="219"/>
      <c r="AS580" s="219"/>
      <c r="AT580" s="219"/>
      <c r="AU580" s="219"/>
      <c r="AV580" s="219"/>
      <c r="AW580" s="219"/>
      <c r="AX580" s="219"/>
      <c r="AY580" s="219"/>
      <c r="AZ580" s="219"/>
      <c r="BA580" s="219"/>
      <c r="BB580" s="219"/>
      <c r="BC580" s="219"/>
      <c r="BD580" s="219"/>
      <c r="BE580" s="219"/>
      <c r="BF580" s="219"/>
      <c r="BG580" s="219"/>
      <c r="BH580" s="219"/>
      <c r="BI580" s="219"/>
      <c r="BJ580" s="219"/>
      <c r="BK580" s="219"/>
      <c r="BL580" s="219"/>
      <c r="BM580" s="219"/>
      <c r="BN580" s="219"/>
      <c r="BO580" s="219"/>
      <c r="BP580" s="219"/>
      <c r="BQ580" s="219"/>
      <c r="BR580" s="219"/>
      <c r="BS580" s="219"/>
      <c r="BT580" s="219"/>
      <c r="BU580" s="219"/>
      <c r="BV580" s="219"/>
      <c r="BW580" s="219"/>
      <c r="BX580" s="219"/>
      <c r="BY580" s="219"/>
      <c r="BZ580" s="219"/>
      <c r="CA580" s="219"/>
      <c r="CB580" s="219"/>
      <c r="CC580" s="219"/>
      <c r="CD580" s="219"/>
      <c r="CE580" s="219"/>
      <c r="CF580" s="219"/>
      <c r="CG580" s="219"/>
      <c r="CH580" s="219"/>
      <c r="CI580" s="219"/>
      <c r="CJ580" s="219"/>
      <c r="CK580" s="219"/>
      <c r="CL580" s="219"/>
      <c r="CM580" s="219"/>
      <c r="CN580" s="219"/>
      <c r="CO580" s="219"/>
      <c r="CP580" s="219"/>
      <c r="CQ580" s="219"/>
      <c r="CR580" s="219"/>
      <c r="CS580" s="219"/>
      <c r="CT580" s="219"/>
      <c r="CU580" s="219"/>
      <c r="CV580" s="219"/>
      <c r="CW580" s="219"/>
      <c r="CX580" s="219"/>
      <c r="CY580" s="219"/>
      <c r="CZ580" s="219"/>
      <c r="DA580" s="219"/>
      <c r="DB580" s="219"/>
      <c r="DC580" s="219"/>
      <c r="DD580" s="219"/>
      <c r="DE580" s="219"/>
      <c r="DF580" s="219"/>
      <c r="DG580" s="219"/>
      <c r="DH580" s="219"/>
      <c r="DI580" s="219"/>
      <c r="DJ580" s="219"/>
      <c r="DK580" s="219"/>
      <c r="DL580" s="219"/>
      <c r="DM580" s="219"/>
      <c r="DN580" s="219"/>
      <c r="DO580" s="219"/>
      <c r="DP580" s="219"/>
      <c r="DQ580" s="219"/>
      <c r="DR580" s="219"/>
      <c r="DS580" s="219"/>
      <c r="DT580" s="219"/>
      <c r="DU580" s="219"/>
      <c r="DV580" s="219"/>
      <c r="DW580" s="219"/>
      <c r="DX580" s="219"/>
      <c r="DY580" s="219"/>
      <c r="DZ580" s="219"/>
      <c r="EA580" s="219"/>
      <c r="EB580" s="219"/>
      <c r="EC580" s="219"/>
      <c r="ED580" s="219"/>
      <c r="EE580" s="219"/>
      <c r="EF580" s="219"/>
      <c r="EG580" s="219"/>
      <c r="EH580" s="219"/>
      <c r="EI580" s="219"/>
      <c r="EJ580" s="219"/>
      <c r="EK580" s="219"/>
      <c r="EL580" s="219"/>
      <c r="EM580" s="219"/>
      <c r="EN580" s="219"/>
      <c r="EO580" s="219"/>
      <c r="EP580" s="219"/>
      <c r="EQ580" s="219"/>
      <c r="ER580" s="219"/>
      <c r="ES580" s="219"/>
      <c r="ET580" s="219"/>
      <c r="EU580" s="219"/>
      <c r="EV580" s="219"/>
      <c r="EW580" s="219"/>
      <c r="EX580" s="219"/>
      <c r="EY580" s="219"/>
      <c r="EZ580" s="219"/>
      <c r="FA580" s="219"/>
      <c r="FB580" s="219"/>
      <c r="FC580" s="219"/>
      <c r="FD580" s="219"/>
      <c r="FE580" s="219"/>
      <c r="FF580" s="219"/>
      <c r="FG580" s="219"/>
      <c r="FH580" s="219"/>
      <c r="FI580" s="219"/>
      <c r="FJ580" s="219"/>
      <c r="FK580" s="219"/>
      <c r="FL580" s="219"/>
      <c r="FM580" s="219"/>
      <c r="FN580" s="219"/>
      <c r="FO580" s="219"/>
      <c r="FP580" s="219"/>
      <c r="FQ580" s="219"/>
      <c r="FR580" s="219"/>
      <c r="FS580" s="219"/>
      <c r="FT580" s="219"/>
      <c r="FU580" s="219"/>
      <c r="FV580" s="219"/>
      <c r="FW580" s="219"/>
      <c r="FX580" s="219"/>
      <c r="FY580" s="219"/>
      <c r="FZ580" s="219"/>
      <c r="GA580" s="219"/>
      <c r="GB580" s="219"/>
      <c r="GC580" s="219"/>
      <c r="GD580" s="219"/>
      <c r="GE580" s="219"/>
      <c r="GF580" s="219"/>
      <c r="GG580" s="219"/>
      <c r="GH580" s="219"/>
      <c r="GI580" s="219"/>
      <c r="GJ580" s="219"/>
      <c r="GK580" s="219"/>
      <c r="GL580" s="219"/>
      <c r="GM580" s="219"/>
      <c r="GN580" s="219"/>
      <c r="GO580" s="219"/>
      <c r="GP580" s="219"/>
      <c r="GQ580" s="219"/>
      <c r="GR580" s="219"/>
      <c r="GS580" s="219"/>
      <c r="GT580" s="219"/>
      <c r="GU580" s="219"/>
      <c r="GV580" s="219"/>
      <c r="GW580" s="219"/>
      <c r="GX580" s="219"/>
      <c r="GY580" s="219"/>
      <c r="GZ580" s="219"/>
      <c r="HA580" s="219"/>
    </row>
    <row r="581" spans="1:209" s="263" customFormat="1" ht="18" outlineLevel="1" x14ac:dyDescent="0.25">
      <c r="A581" s="257"/>
      <c r="B581" s="535" t="s">
        <v>291</v>
      </c>
      <c r="C581" s="216" t="str">
        <f>+VLOOKUP(B:B,INSUMOS!A:C,2,FALSE)</f>
        <v>LIMPIADOR REMOVEDOR PARA PVC Y CPVC (1/4 GAL)</v>
      </c>
      <c r="D581" s="538" t="str">
        <f>+VLOOKUP(B:B,INSUMOS!A:C,3,FALSE)</f>
        <v>UN</v>
      </c>
      <c r="E581" s="541">
        <v>0.05</v>
      </c>
      <c r="F581" s="544">
        <f>+E581*0.03</f>
        <v>1.5E-3</v>
      </c>
      <c r="G581" s="277">
        <f>+VLOOKUP(B:B,INSUMOS!A:E,4,FALSE)</f>
        <v>1</v>
      </c>
      <c r="H581" s="217">
        <f t="shared" si="32"/>
        <v>5.1500000000000004E-2</v>
      </c>
      <c r="I581" s="218"/>
      <c r="J581" s="218"/>
      <c r="K581" s="206"/>
      <c r="L581" s="164"/>
      <c r="M581" s="214"/>
      <c r="N581" s="219"/>
      <c r="O581" s="219"/>
      <c r="P581" s="219"/>
      <c r="Q581" s="219"/>
      <c r="R581" s="219"/>
      <c r="S581" s="219"/>
      <c r="T581" s="219"/>
      <c r="U581" s="219"/>
      <c r="V581" s="219"/>
      <c r="W581" s="219"/>
      <c r="X581" s="219"/>
      <c r="Y581" s="219"/>
      <c r="Z581" s="219"/>
      <c r="AA581" s="219"/>
      <c r="AB581" s="219"/>
      <c r="AC581" s="219"/>
      <c r="AD581" s="219"/>
      <c r="AE581" s="219"/>
      <c r="AF581" s="219"/>
      <c r="AG581" s="219"/>
      <c r="AH581" s="219"/>
      <c r="AI581" s="219"/>
      <c r="AJ581" s="219"/>
      <c r="AK581" s="219"/>
      <c r="AL581" s="219"/>
      <c r="AM581" s="219"/>
      <c r="AN581" s="219"/>
      <c r="AO581" s="219"/>
      <c r="AP581" s="219"/>
      <c r="AQ581" s="219"/>
      <c r="AR581" s="219"/>
      <c r="AS581" s="219"/>
      <c r="AT581" s="219"/>
      <c r="AU581" s="219"/>
      <c r="AV581" s="219"/>
      <c r="AW581" s="219"/>
      <c r="AX581" s="219"/>
      <c r="AY581" s="219"/>
      <c r="AZ581" s="219"/>
      <c r="BA581" s="219"/>
      <c r="BB581" s="219"/>
      <c r="BC581" s="219"/>
      <c r="BD581" s="219"/>
      <c r="BE581" s="219"/>
      <c r="BF581" s="219"/>
      <c r="BG581" s="219"/>
      <c r="BH581" s="219"/>
      <c r="BI581" s="219"/>
      <c r="BJ581" s="219"/>
      <c r="BK581" s="219"/>
      <c r="BL581" s="219"/>
      <c r="BM581" s="219"/>
      <c r="BN581" s="219"/>
      <c r="BO581" s="219"/>
      <c r="BP581" s="219"/>
      <c r="BQ581" s="219"/>
      <c r="BR581" s="219"/>
      <c r="BS581" s="219"/>
      <c r="BT581" s="219"/>
      <c r="BU581" s="219"/>
      <c r="BV581" s="219"/>
      <c r="BW581" s="219"/>
      <c r="BX581" s="219"/>
      <c r="BY581" s="219"/>
      <c r="BZ581" s="219"/>
      <c r="CA581" s="219"/>
      <c r="CB581" s="219"/>
      <c r="CC581" s="219"/>
      <c r="CD581" s="219"/>
      <c r="CE581" s="219"/>
      <c r="CF581" s="219"/>
      <c r="CG581" s="219"/>
      <c r="CH581" s="219"/>
      <c r="CI581" s="219"/>
      <c r="CJ581" s="219"/>
      <c r="CK581" s="219"/>
      <c r="CL581" s="219"/>
      <c r="CM581" s="219"/>
      <c r="CN581" s="219"/>
      <c r="CO581" s="219"/>
      <c r="CP581" s="219"/>
      <c r="CQ581" s="219"/>
      <c r="CR581" s="219"/>
      <c r="CS581" s="219"/>
      <c r="CT581" s="219"/>
      <c r="CU581" s="219"/>
      <c r="CV581" s="219"/>
      <c r="CW581" s="219"/>
      <c r="CX581" s="219"/>
      <c r="CY581" s="219"/>
      <c r="CZ581" s="219"/>
      <c r="DA581" s="219"/>
      <c r="DB581" s="219"/>
      <c r="DC581" s="219"/>
      <c r="DD581" s="219"/>
      <c r="DE581" s="219"/>
      <c r="DF581" s="219"/>
      <c r="DG581" s="219"/>
      <c r="DH581" s="219"/>
      <c r="DI581" s="219"/>
      <c r="DJ581" s="219"/>
      <c r="DK581" s="219"/>
      <c r="DL581" s="219"/>
      <c r="DM581" s="219"/>
      <c r="DN581" s="219"/>
      <c r="DO581" s="219"/>
      <c r="DP581" s="219"/>
      <c r="DQ581" s="219"/>
      <c r="DR581" s="219"/>
      <c r="DS581" s="219"/>
      <c r="DT581" s="219"/>
      <c r="DU581" s="219"/>
      <c r="DV581" s="219"/>
      <c r="DW581" s="219"/>
      <c r="DX581" s="219"/>
      <c r="DY581" s="219"/>
      <c r="DZ581" s="219"/>
      <c r="EA581" s="219"/>
      <c r="EB581" s="219"/>
      <c r="EC581" s="219"/>
      <c r="ED581" s="219"/>
      <c r="EE581" s="219"/>
      <c r="EF581" s="219"/>
      <c r="EG581" s="219"/>
      <c r="EH581" s="219"/>
      <c r="EI581" s="219"/>
      <c r="EJ581" s="219"/>
      <c r="EK581" s="219"/>
      <c r="EL581" s="219"/>
      <c r="EM581" s="219"/>
      <c r="EN581" s="219"/>
      <c r="EO581" s="219"/>
      <c r="EP581" s="219"/>
      <c r="EQ581" s="219"/>
      <c r="ER581" s="219"/>
      <c r="ES581" s="219"/>
      <c r="ET581" s="219"/>
      <c r="EU581" s="219"/>
      <c r="EV581" s="219"/>
      <c r="EW581" s="219"/>
      <c r="EX581" s="219"/>
      <c r="EY581" s="219"/>
      <c r="EZ581" s="219"/>
      <c r="FA581" s="219"/>
      <c r="FB581" s="219"/>
      <c r="FC581" s="219"/>
      <c r="FD581" s="219"/>
      <c r="FE581" s="219"/>
      <c r="FF581" s="219"/>
      <c r="FG581" s="219"/>
      <c r="FH581" s="219"/>
      <c r="FI581" s="219"/>
      <c r="FJ581" s="219"/>
      <c r="FK581" s="219"/>
      <c r="FL581" s="219"/>
      <c r="FM581" s="219"/>
      <c r="FN581" s="219"/>
      <c r="FO581" s="219"/>
      <c r="FP581" s="219"/>
      <c r="FQ581" s="219"/>
      <c r="FR581" s="219"/>
      <c r="FS581" s="219"/>
      <c r="FT581" s="219"/>
      <c r="FU581" s="219"/>
      <c r="FV581" s="219"/>
      <c r="FW581" s="219"/>
      <c r="FX581" s="219"/>
      <c r="FY581" s="219"/>
      <c r="FZ581" s="219"/>
      <c r="GA581" s="219"/>
      <c r="GB581" s="219"/>
      <c r="GC581" s="219"/>
      <c r="GD581" s="219"/>
      <c r="GE581" s="219"/>
      <c r="GF581" s="219"/>
      <c r="GG581" s="219"/>
      <c r="GH581" s="219"/>
      <c r="GI581" s="219"/>
      <c r="GJ581" s="219"/>
      <c r="GK581" s="219"/>
      <c r="GL581" s="219"/>
      <c r="GM581" s="219"/>
      <c r="GN581" s="219"/>
      <c r="GO581" s="219"/>
      <c r="GP581" s="219"/>
      <c r="GQ581" s="219"/>
      <c r="GR581" s="219"/>
      <c r="GS581" s="219"/>
      <c r="GT581" s="219"/>
      <c r="GU581" s="219"/>
      <c r="GV581" s="219"/>
      <c r="GW581" s="219"/>
      <c r="GX581" s="219"/>
      <c r="GY581" s="219"/>
      <c r="GZ581" s="219"/>
      <c r="HA581" s="219"/>
    </row>
    <row r="582" spans="1:209" s="263" customFormat="1" ht="18" outlineLevel="1" x14ac:dyDescent="0.25">
      <c r="A582" s="257"/>
      <c r="B582" s="535" t="s">
        <v>287</v>
      </c>
      <c r="C582" s="216" t="str">
        <f>+VLOOKUP(B:B,INSUMOS!A:C,2,FALSE)</f>
        <v>SOLDADURA PVC BOUNDING 1/8 GALON</v>
      </c>
      <c r="D582" s="538" t="str">
        <f>+VLOOKUP(B:B,INSUMOS!A:C,3,FALSE)</f>
        <v>UN</v>
      </c>
      <c r="E582" s="541">
        <v>0.05</v>
      </c>
      <c r="F582" s="544">
        <f>+E582*0.03</f>
        <v>1.5E-3</v>
      </c>
      <c r="G582" s="277">
        <f>+VLOOKUP(B:B,INSUMOS!A:E,4,FALSE)</f>
        <v>1</v>
      </c>
      <c r="H582" s="217">
        <f t="shared" si="32"/>
        <v>5.1500000000000004E-2</v>
      </c>
      <c r="I582" s="218"/>
      <c r="J582" s="218"/>
      <c r="K582" s="206"/>
      <c r="L582" s="164"/>
      <c r="M582" s="214"/>
      <c r="N582" s="219"/>
      <c r="O582" s="219"/>
      <c r="P582" s="219"/>
      <c r="Q582" s="219"/>
      <c r="R582" s="219"/>
      <c r="S582" s="219"/>
      <c r="T582" s="219"/>
      <c r="U582" s="219"/>
      <c r="V582" s="219"/>
      <c r="W582" s="219"/>
      <c r="X582" s="219"/>
      <c r="Y582" s="219"/>
      <c r="Z582" s="219"/>
      <c r="AA582" s="219"/>
      <c r="AB582" s="219"/>
      <c r="AC582" s="219"/>
      <c r="AD582" s="219"/>
      <c r="AE582" s="219"/>
      <c r="AF582" s="219"/>
      <c r="AG582" s="219"/>
      <c r="AH582" s="219"/>
      <c r="AI582" s="219"/>
      <c r="AJ582" s="219"/>
      <c r="AK582" s="219"/>
      <c r="AL582" s="219"/>
      <c r="AM582" s="219"/>
      <c r="AN582" s="219"/>
      <c r="AO582" s="219"/>
      <c r="AP582" s="219"/>
      <c r="AQ582" s="219"/>
      <c r="AR582" s="219"/>
      <c r="AS582" s="219"/>
      <c r="AT582" s="219"/>
      <c r="AU582" s="219"/>
      <c r="AV582" s="219"/>
      <c r="AW582" s="219"/>
      <c r="AX582" s="219"/>
      <c r="AY582" s="219"/>
      <c r="AZ582" s="219"/>
      <c r="BA582" s="219"/>
      <c r="BB582" s="219"/>
      <c r="BC582" s="219"/>
      <c r="BD582" s="219"/>
      <c r="BE582" s="219"/>
      <c r="BF582" s="219"/>
      <c r="BG582" s="219"/>
      <c r="BH582" s="219"/>
      <c r="BI582" s="219"/>
      <c r="BJ582" s="219"/>
      <c r="BK582" s="219"/>
      <c r="BL582" s="219"/>
      <c r="BM582" s="219"/>
      <c r="BN582" s="219"/>
      <c r="BO582" s="219"/>
      <c r="BP582" s="219"/>
      <c r="BQ582" s="219"/>
      <c r="BR582" s="219"/>
      <c r="BS582" s="219"/>
      <c r="BT582" s="219"/>
      <c r="BU582" s="219"/>
      <c r="BV582" s="219"/>
      <c r="BW582" s="219"/>
      <c r="BX582" s="219"/>
      <c r="BY582" s="219"/>
      <c r="BZ582" s="219"/>
      <c r="CA582" s="219"/>
      <c r="CB582" s="219"/>
      <c r="CC582" s="219"/>
      <c r="CD582" s="219"/>
      <c r="CE582" s="219"/>
      <c r="CF582" s="219"/>
      <c r="CG582" s="219"/>
      <c r="CH582" s="219"/>
      <c r="CI582" s="219"/>
      <c r="CJ582" s="219"/>
      <c r="CK582" s="219"/>
      <c r="CL582" s="219"/>
      <c r="CM582" s="219"/>
      <c r="CN582" s="219"/>
      <c r="CO582" s="219"/>
      <c r="CP582" s="219"/>
      <c r="CQ582" s="219"/>
      <c r="CR582" s="219"/>
      <c r="CS582" s="219"/>
      <c r="CT582" s="219"/>
      <c r="CU582" s="219"/>
      <c r="CV582" s="219"/>
      <c r="CW582" s="219"/>
      <c r="CX582" s="219"/>
      <c r="CY582" s="219"/>
      <c r="CZ582" s="219"/>
      <c r="DA582" s="219"/>
      <c r="DB582" s="219"/>
      <c r="DC582" s="219"/>
      <c r="DD582" s="219"/>
      <c r="DE582" s="219"/>
      <c r="DF582" s="219"/>
      <c r="DG582" s="219"/>
      <c r="DH582" s="219"/>
      <c r="DI582" s="219"/>
      <c r="DJ582" s="219"/>
      <c r="DK582" s="219"/>
      <c r="DL582" s="219"/>
      <c r="DM582" s="219"/>
      <c r="DN582" s="219"/>
      <c r="DO582" s="219"/>
      <c r="DP582" s="219"/>
      <c r="DQ582" s="219"/>
      <c r="DR582" s="219"/>
      <c r="DS582" s="219"/>
      <c r="DT582" s="219"/>
      <c r="DU582" s="219"/>
      <c r="DV582" s="219"/>
      <c r="DW582" s="219"/>
      <c r="DX582" s="219"/>
      <c r="DY582" s="219"/>
      <c r="DZ582" s="219"/>
      <c r="EA582" s="219"/>
      <c r="EB582" s="219"/>
      <c r="EC582" s="219"/>
      <c r="ED582" s="219"/>
      <c r="EE582" s="219"/>
      <c r="EF582" s="219"/>
      <c r="EG582" s="219"/>
      <c r="EH582" s="219"/>
      <c r="EI582" s="219"/>
      <c r="EJ582" s="219"/>
      <c r="EK582" s="219"/>
      <c r="EL582" s="219"/>
      <c r="EM582" s="219"/>
      <c r="EN582" s="219"/>
      <c r="EO582" s="219"/>
      <c r="EP582" s="219"/>
      <c r="EQ582" s="219"/>
      <c r="ER582" s="219"/>
      <c r="ES582" s="219"/>
      <c r="ET582" s="219"/>
      <c r="EU582" s="219"/>
      <c r="EV582" s="219"/>
      <c r="EW582" s="219"/>
      <c r="EX582" s="219"/>
      <c r="EY582" s="219"/>
      <c r="EZ582" s="219"/>
      <c r="FA582" s="219"/>
      <c r="FB582" s="219"/>
      <c r="FC582" s="219"/>
      <c r="FD582" s="219"/>
      <c r="FE582" s="219"/>
      <c r="FF582" s="219"/>
      <c r="FG582" s="219"/>
      <c r="FH582" s="219"/>
      <c r="FI582" s="219"/>
      <c r="FJ582" s="219"/>
      <c r="FK582" s="219"/>
      <c r="FL582" s="219"/>
      <c r="FM582" s="219"/>
      <c r="FN582" s="219"/>
      <c r="FO582" s="219"/>
      <c r="FP582" s="219"/>
      <c r="FQ582" s="219"/>
      <c r="FR582" s="219"/>
      <c r="FS582" s="219"/>
      <c r="FT582" s="219"/>
      <c r="FU582" s="219"/>
      <c r="FV582" s="219"/>
      <c r="FW582" s="219"/>
      <c r="FX582" s="219"/>
      <c r="FY582" s="219"/>
      <c r="FZ582" s="219"/>
      <c r="GA582" s="219"/>
      <c r="GB582" s="219"/>
      <c r="GC582" s="219"/>
      <c r="GD582" s="219"/>
      <c r="GE582" s="219"/>
      <c r="GF582" s="219"/>
      <c r="GG582" s="219"/>
      <c r="GH582" s="219"/>
      <c r="GI582" s="219"/>
      <c r="GJ582" s="219"/>
      <c r="GK582" s="219"/>
      <c r="GL582" s="219"/>
      <c r="GM582" s="219"/>
      <c r="GN582" s="219"/>
      <c r="GO582" s="219"/>
      <c r="GP582" s="219"/>
      <c r="GQ582" s="219"/>
      <c r="GR582" s="219"/>
      <c r="GS582" s="219"/>
      <c r="GT582" s="219"/>
      <c r="GU582" s="219"/>
      <c r="GV582" s="219"/>
      <c r="GW582" s="219"/>
      <c r="GX582" s="219"/>
      <c r="GY582" s="219"/>
      <c r="GZ582" s="219"/>
      <c r="HA582" s="219"/>
    </row>
    <row r="583" spans="1:209" s="263" customFormat="1" ht="18" outlineLevel="1" x14ac:dyDescent="0.25">
      <c r="A583" s="257"/>
      <c r="B583" s="535" t="s">
        <v>397</v>
      </c>
      <c r="C583" s="216" t="str">
        <f>+VLOOKUP(B:B,INSUMOS!A:C,2,FALSE)</f>
        <v>TUBO PVC SANITARIA 4"</v>
      </c>
      <c r="D583" s="538" t="str">
        <f>+VLOOKUP(B:B,INSUMOS!A:C,3,FALSE)</f>
        <v>ML</v>
      </c>
      <c r="E583" s="541">
        <v>1</v>
      </c>
      <c r="F583" s="544">
        <v>0</v>
      </c>
      <c r="G583" s="277">
        <f>+VLOOKUP(B:B,INSUMOS!A:E,4,FALSE)</f>
        <v>1</v>
      </c>
      <c r="H583" s="217">
        <f t="shared" si="32"/>
        <v>1</v>
      </c>
      <c r="I583" s="218"/>
      <c r="J583" s="218"/>
      <c r="K583" s="206"/>
      <c r="L583" s="164"/>
      <c r="M583" s="214"/>
      <c r="N583" s="219"/>
      <c r="O583" s="219"/>
      <c r="P583" s="219"/>
      <c r="Q583" s="219"/>
      <c r="R583" s="219"/>
      <c r="S583" s="219"/>
      <c r="T583" s="219"/>
      <c r="U583" s="219"/>
      <c r="V583" s="219"/>
      <c r="W583" s="219"/>
      <c r="X583" s="219"/>
      <c r="Y583" s="219"/>
      <c r="Z583" s="219"/>
      <c r="AA583" s="219"/>
      <c r="AB583" s="219"/>
      <c r="AC583" s="219"/>
      <c r="AD583" s="219"/>
      <c r="AE583" s="219"/>
      <c r="AF583" s="219"/>
      <c r="AG583" s="219"/>
      <c r="AH583" s="219"/>
      <c r="AI583" s="219"/>
      <c r="AJ583" s="219"/>
      <c r="AK583" s="219"/>
      <c r="AL583" s="219"/>
      <c r="AM583" s="219"/>
      <c r="AN583" s="219"/>
      <c r="AO583" s="219"/>
      <c r="AP583" s="219"/>
      <c r="AQ583" s="219"/>
      <c r="AR583" s="219"/>
      <c r="AS583" s="219"/>
      <c r="AT583" s="219"/>
      <c r="AU583" s="219"/>
      <c r="AV583" s="219"/>
      <c r="AW583" s="219"/>
      <c r="AX583" s="219"/>
      <c r="AY583" s="219"/>
      <c r="AZ583" s="219"/>
      <c r="BA583" s="219"/>
      <c r="BB583" s="219"/>
      <c r="BC583" s="219"/>
      <c r="BD583" s="219"/>
      <c r="BE583" s="219"/>
      <c r="BF583" s="219"/>
      <c r="BG583" s="219"/>
      <c r="BH583" s="219"/>
      <c r="BI583" s="219"/>
      <c r="BJ583" s="219"/>
      <c r="BK583" s="219"/>
      <c r="BL583" s="219"/>
      <c r="BM583" s="219"/>
      <c r="BN583" s="219"/>
      <c r="BO583" s="219"/>
      <c r="BP583" s="219"/>
      <c r="BQ583" s="219"/>
      <c r="BR583" s="219"/>
      <c r="BS583" s="219"/>
      <c r="BT583" s="219"/>
      <c r="BU583" s="219"/>
      <c r="BV583" s="219"/>
      <c r="BW583" s="219"/>
      <c r="BX583" s="219"/>
      <c r="BY583" s="219"/>
      <c r="BZ583" s="219"/>
      <c r="CA583" s="219"/>
      <c r="CB583" s="219"/>
      <c r="CC583" s="219"/>
      <c r="CD583" s="219"/>
      <c r="CE583" s="219"/>
      <c r="CF583" s="219"/>
      <c r="CG583" s="219"/>
      <c r="CH583" s="219"/>
      <c r="CI583" s="219"/>
      <c r="CJ583" s="219"/>
      <c r="CK583" s="219"/>
      <c r="CL583" s="219"/>
      <c r="CM583" s="219"/>
      <c r="CN583" s="219"/>
      <c r="CO583" s="219"/>
      <c r="CP583" s="219"/>
      <c r="CQ583" s="219"/>
      <c r="CR583" s="219"/>
      <c r="CS583" s="219"/>
      <c r="CT583" s="219"/>
      <c r="CU583" s="219"/>
      <c r="CV583" s="219"/>
      <c r="CW583" s="219"/>
      <c r="CX583" s="219"/>
      <c r="CY583" s="219"/>
      <c r="CZ583" s="219"/>
      <c r="DA583" s="219"/>
      <c r="DB583" s="219"/>
      <c r="DC583" s="219"/>
      <c r="DD583" s="219"/>
      <c r="DE583" s="219"/>
      <c r="DF583" s="219"/>
      <c r="DG583" s="219"/>
      <c r="DH583" s="219"/>
      <c r="DI583" s="219"/>
      <c r="DJ583" s="219"/>
      <c r="DK583" s="219"/>
      <c r="DL583" s="219"/>
      <c r="DM583" s="219"/>
      <c r="DN583" s="219"/>
      <c r="DO583" s="219"/>
      <c r="DP583" s="219"/>
      <c r="DQ583" s="219"/>
      <c r="DR583" s="219"/>
      <c r="DS583" s="219"/>
      <c r="DT583" s="219"/>
      <c r="DU583" s="219"/>
      <c r="DV583" s="219"/>
      <c r="DW583" s="219"/>
      <c r="DX583" s="219"/>
      <c r="DY583" s="219"/>
      <c r="DZ583" s="219"/>
      <c r="EA583" s="219"/>
      <c r="EB583" s="219"/>
      <c r="EC583" s="219"/>
      <c r="ED583" s="219"/>
      <c r="EE583" s="219"/>
      <c r="EF583" s="219"/>
      <c r="EG583" s="219"/>
      <c r="EH583" s="219"/>
      <c r="EI583" s="219"/>
      <c r="EJ583" s="219"/>
      <c r="EK583" s="219"/>
      <c r="EL583" s="219"/>
      <c r="EM583" s="219"/>
      <c r="EN583" s="219"/>
      <c r="EO583" s="219"/>
      <c r="EP583" s="219"/>
      <c r="EQ583" s="219"/>
      <c r="ER583" s="219"/>
      <c r="ES583" s="219"/>
      <c r="ET583" s="219"/>
      <c r="EU583" s="219"/>
      <c r="EV583" s="219"/>
      <c r="EW583" s="219"/>
      <c r="EX583" s="219"/>
      <c r="EY583" s="219"/>
      <c r="EZ583" s="219"/>
      <c r="FA583" s="219"/>
      <c r="FB583" s="219"/>
      <c r="FC583" s="219"/>
      <c r="FD583" s="219"/>
      <c r="FE583" s="219"/>
      <c r="FF583" s="219"/>
      <c r="FG583" s="219"/>
      <c r="FH583" s="219"/>
      <c r="FI583" s="219"/>
      <c r="FJ583" s="219"/>
      <c r="FK583" s="219"/>
      <c r="FL583" s="219"/>
      <c r="FM583" s="219"/>
      <c r="FN583" s="219"/>
      <c r="FO583" s="219"/>
      <c r="FP583" s="219"/>
      <c r="FQ583" s="219"/>
      <c r="FR583" s="219"/>
      <c r="FS583" s="219"/>
      <c r="FT583" s="219"/>
      <c r="FU583" s="219"/>
      <c r="FV583" s="219"/>
      <c r="FW583" s="219"/>
      <c r="FX583" s="219"/>
      <c r="FY583" s="219"/>
      <c r="FZ583" s="219"/>
      <c r="GA583" s="219"/>
      <c r="GB583" s="219"/>
      <c r="GC583" s="219"/>
      <c r="GD583" s="219"/>
      <c r="GE583" s="219"/>
      <c r="GF583" s="219"/>
      <c r="GG583" s="219"/>
      <c r="GH583" s="219"/>
      <c r="GI583" s="219"/>
      <c r="GJ583" s="219"/>
      <c r="GK583" s="219"/>
      <c r="GL583" s="219"/>
      <c r="GM583" s="219"/>
      <c r="GN583" s="219"/>
      <c r="GO583" s="219"/>
      <c r="GP583" s="219"/>
      <c r="GQ583" s="219"/>
      <c r="GR583" s="219"/>
      <c r="GS583" s="219"/>
      <c r="GT583" s="219"/>
      <c r="GU583" s="219"/>
      <c r="GV583" s="219"/>
      <c r="GW583" s="219"/>
      <c r="GX583" s="219"/>
      <c r="GY583" s="219"/>
      <c r="GZ583" s="219"/>
      <c r="HA583" s="219"/>
    </row>
    <row r="584" spans="1:209" s="263" customFormat="1" ht="18" outlineLevel="1" x14ac:dyDescent="0.25">
      <c r="A584" s="257"/>
      <c r="B584" s="535" t="s">
        <v>701</v>
      </c>
      <c r="C584" s="216" t="str">
        <f>+VLOOKUP(B:B,INSUMOS!A:C,2,FALSE)</f>
        <v>UNION PVC SANITARIA 4"</v>
      </c>
      <c r="D584" s="538" t="str">
        <f>+VLOOKUP(B:B,INSUMOS!A:C,3,FALSE)</f>
        <v>UN</v>
      </c>
      <c r="E584" s="541">
        <v>0.2</v>
      </c>
      <c r="F584" s="544">
        <v>0</v>
      </c>
      <c r="G584" s="277">
        <f>+VLOOKUP(B:B,INSUMOS!A:E,4,FALSE)</f>
        <v>1</v>
      </c>
      <c r="H584" s="217">
        <f t="shared" si="32"/>
        <v>0.2</v>
      </c>
      <c r="I584" s="218"/>
      <c r="J584" s="218"/>
      <c r="K584" s="206"/>
      <c r="L584" s="164"/>
      <c r="M584" s="214"/>
      <c r="N584" s="219"/>
      <c r="O584" s="219"/>
      <c r="P584" s="219"/>
      <c r="Q584" s="219"/>
      <c r="R584" s="219"/>
      <c r="S584" s="219"/>
      <c r="T584" s="219"/>
      <c r="U584" s="219"/>
      <c r="V584" s="219"/>
      <c r="W584" s="219"/>
      <c r="X584" s="219"/>
      <c r="Y584" s="219"/>
      <c r="Z584" s="219"/>
      <c r="AA584" s="219"/>
      <c r="AB584" s="219"/>
      <c r="AC584" s="219"/>
      <c r="AD584" s="219"/>
      <c r="AE584" s="219"/>
      <c r="AF584" s="219"/>
      <c r="AG584" s="219"/>
      <c r="AH584" s="219"/>
      <c r="AI584" s="219"/>
      <c r="AJ584" s="219"/>
      <c r="AK584" s="219"/>
      <c r="AL584" s="219"/>
      <c r="AM584" s="219"/>
      <c r="AN584" s="219"/>
      <c r="AO584" s="219"/>
      <c r="AP584" s="219"/>
      <c r="AQ584" s="219"/>
      <c r="AR584" s="219"/>
      <c r="AS584" s="219"/>
      <c r="AT584" s="219"/>
      <c r="AU584" s="219"/>
      <c r="AV584" s="219"/>
      <c r="AW584" s="219"/>
      <c r="AX584" s="219"/>
      <c r="AY584" s="219"/>
      <c r="AZ584" s="219"/>
      <c r="BA584" s="219"/>
      <c r="BB584" s="219"/>
      <c r="BC584" s="219"/>
      <c r="BD584" s="219"/>
      <c r="BE584" s="219"/>
      <c r="BF584" s="219"/>
      <c r="BG584" s="219"/>
      <c r="BH584" s="219"/>
      <c r="BI584" s="219"/>
      <c r="BJ584" s="219"/>
      <c r="BK584" s="219"/>
      <c r="BL584" s="219"/>
      <c r="BM584" s="219"/>
      <c r="BN584" s="219"/>
      <c r="BO584" s="219"/>
      <c r="BP584" s="219"/>
      <c r="BQ584" s="219"/>
      <c r="BR584" s="219"/>
      <c r="BS584" s="219"/>
      <c r="BT584" s="219"/>
      <c r="BU584" s="219"/>
      <c r="BV584" s="219"/>
      <c r="BW584" s="219"/>
      <c r="BX584" s="219"/>
      <c r="BY584" s="219"/>
      <c r="BZ584" s="219"/>
      <c r="CA584" s="219"/>
      <c r="CB584" s="219"/>
      <c r="CC584" s="219"/>
      <c r="CD584" s="219"/>
      <c r="CE584" s="219"/>
      <c r="CF584" s="219"/>
      <c r="CG584" s="219"/>
      <c r="CH584" s="219"/>
      <c r="CI584" s="219"/>
      <c r="CJ584" s="219"/>
      <c r="CK584" s="219"/>
      <c r="CL584" s="219"/>
      <c r="CM584" s="219"/>
      <c r="CN584" s="219"/>
      <c r="CO584" s="219"/>
      <c r="CP584" s="219"/>
      <c r="CQ584" s="219"/>
      <c r="CR584" s="219"/>
      <c r="CS584" s="219"/>
      <c r="CT584" s="219"/>
      <c r="CU584" s="219"/>
      <c r="CV584" s="219"/>
      <c r="CW584" s="219"/>
      <c r="CX584" s="219"/>
      <c r="CY584" s="219"/>
      <c r="CZ584" s="219"/>
      <c r="DA584" s="219"/>
      <c r="DB584" s="219"/>
      <c r="DC584" s="219"/>
      <c r="DD584" s="219"/>
      <c r="DE584" s="219"/>
      <c r="DF584" s="219"/>
      <c r="DG584" s="219"/>
      <c r="DH584" s="219"/>
      <c r="DI584" s="219"/>
      <c r="DJ584" s="219"/>
      <c r="DK584" s="219"/>
      <c r="DL584" s="219"/>
      <c r="DM584" s="219"/>
      <c r="DN584" s="219"/>
      <c r="DO584" s="219"/>
      <c r="DP584" s="219"/>
      <c r="DQ584" s="219"/>
      <c r="DR584" s="219"/>
      <c r="DS584" s="219"/>
      <c r="DT584" s="219"/>
      <c r="DU584" s="219"/>
      <c r="DV584" s="219"/>
      <c r="DW584" s="219"/>
      <c r="DX584" s="219"/>
      <c r="DY584" s="219"/>
      <c r="DZ584" s="219"/>
      <c r="EA584" s="219"/>
      <c r="EB584" s="219"/>
      <c r="EC584" s="219"/>
      <c r="ED584" s="219"/>
      <c r="EE584" s="219"/>
      <c r="EF584" s="219"/>
      <c r="EG584" s="219"/>
      <c r="EH584" s="219"/>
      <c r="EI584" s="219"/>
      <c r="EJ584" s="219"/>
      <c r="EK584" s="219"/>
      <c r="EL584" s="219"/>
      <c r="EM584" s="219"/>
      <c r="EN584" s="219"/>
      <c r="EO584" s="219"/>
      <c r="EP584" s="219"/>
      <c r="EQ584" s="219"/>
      <c r="ER584" s="219"/>
      <c r="ES584" s="219"/>
      <c r="ET584" s="219"/>
      <c r="EU584" s="219"/>
      <c r="EV584" s="219"/>
      <c r="EW584" s="219"/>
      <c r="EX584" s="219"/>
      <c r="EY584" s="219"/>
      <c r="EZ584" s="219"/>
      <c r="FA584" s="219"/>
      <c r="FB584" s="219"/>
      <c r="FC584" s="219"/>
      <c r="FD584" s="219"/>
      <c r="FE584" s="219"/>
      <c r="FF584" s="219"/>
      <c r="FG584" s="219"/>
      <c r="FH584" s="219"/>
      <c r="FI584" s="219"/>
      <c r="FJ584" s="219"/>
      <c r="FK584" s="219"/>
      <c r="FL584" s="219"/>
      <c r="FM584" s="219"/>
      <c r="FN584" s="219"/>
      <c r="FO584" s="219"/>
      <c r="FP584" s="219"/>
      <c r="FQ584" s="219"/>
      <c r="FR584" s="219"/>
      <c r="FS584" s="219"/>
      <c r="FT584" s="219"/>
      <c r="FU584" s="219"/>
      <c r="FV584" s="219"/>
      <c r="FW584" s="219"/>
      <c r="FX584" s="219"/>
      <c r="FY584" s="219"/>
      <c r="FZ584" s="219"/>
      <c r="GA584" s="219"/>
      <c r="GB584" s="219"/>
      <c r="GC584" s="219"/>
      <c r="GD584" s="219"/>
      <c r="GE584" s="219"/>
      <c r="GF584" s="219"/>
      <c r="GG584" s="219"/>
      <c r="GH584" s="219"/>
      <c r="GI584" s="219"/>
      <c r="GJ584" s="219"/>
      <c r="GK584" s="219"/>
      <c r="GL584" s="219"/>
      <c r="GM584" s="219"/>
      <c r="GN584" s="219"/>
      <c r="GO584" s="219"/>
      <c r="GP584" s="219"/>
      <c r="GQ584" s="219"/>
      <c r="GR584" s="219"/>
      <c r="GS584" s="219"/>
      <c r="GT584" s="219"/>
      <c r="GU584" s="219"/>
      <c r="GV584" s="219"/>
      <c r="GW584" s="219"/>
      <c r="GX584" s="219"/>
      <c r="GY584" s="219"/>
      <c r="GZ584" s="219"/>
      <c r="HA584" s="219"/>
    </row>
    <row r="585" spans="1:209" s="263" customFormat="1" ht="18" outlineLevel="1" x14ac:dyDescent="0.25">
      <c r="A585" s="257"/>
      <c r="B585" s="535" t="s">
        <v>702</v>
      </c>
      <c r="C585" s="216" t="str">
        <f>+VLOOKUP(B:B,INSUMOS!A:C,2,FALSE)</f>
        <v>YEE PVC SANITARIA 4"</v>
      </c>
      <c r="D585" s="538" t="str">
        <f>+VLOOKUP(B:B,INSUMOS!A:C,3,FALSE)</f>
        <v>UN</v>
      </c>
      <c r="E585" s="541">
        <v>7.0000000000000007E-2</v>
      </c>
      <c r="F585" s="544">
        <v>0</v>
      </c>
      <c r="G585" s="277">
        <f>+VLOOKUP(B:B,INSUMOS!A:E,4,FALSE)</f>
        <v>1</v>
      </c>
      <c r="H585" s="217">
        <f t="shared" si="32"/>
        <v>7.0000000000000007E-2</v>
      </c>
      <c r="I585" s="218"/>
      <c r="J585" s="218"/>
      <c r="K585" s="206"/>
      <c r="L585" s="164"/>
      <c r="M585" s="214"/>
      <c r="N585" s="219"/>
      <c r="O585" s="219"/>
      <c r="P585" s="219"/>
      <c r="Q585" s="219"/>
      <c r="R585" s="219"/>
      <c r="S585" s="219"/>
      <c r="T585" s="219"/>
      <c r="U585" s="219"/>
      <c r="V585" s="219"/>
      <c r="W585" s="219"/>
      <c r="X585" s="219"/>
      <c r="Y585" s="219"/>
      <c r="Z585" s="219"/>
      <c r="AA585" s="219"/>
      <c r="AB585" s="219"/>
      <c r="AC585" s="219"/>
      <c r="AD585" s="219"/>
      <c r="AE585" s="219"/>
      <c r="AF585" s="219"/>
      <c r="AG585" s="219"/>
      <c r="AH585" s="219"/>
      <c r="AI585" s="219"/>
      <c r="AJ585" s="219"/>
      <c r="AK585" s="219"/>
      <c r="AL585" s="219"/>
      <c r="AM585" s="219"/>
      <c r="AN585" s="219"/>
      <c r="AO585" s="219"/>
      <c r="AP585" s="219"/>
      <c r="AQ585" s="219"/>
      <c r="AR585" s="219"/>
      <c r="AS585" s="219"/>
      <c r="AT585" s="219"/>
      <c r="AU585" s="219"/>
      <c r="AV585" s="219"/>
      <c r="AW585" s="219"/>
      <c r="AX585" s="219"/>
      <c r="AY585" s="219"/>
      <c r="AZ585" s="219"/>
      <c r="BA585" s="219"/>
      <c r="BB585" s="219"/>
      <c r="BC585" s="219"/>
      <c r="BD585" s="219"/>
      <c r="BE585" s="219"/>
      <c r="BF585" s="219"/>
      <c r="BG585" s="219"/>
      <c r="BH585" s="219"/>
      <c r="BI585" s="219"/>
      <c r="BJ585" s="219"/>
      <c r="BK585" s="219"/>
      <c r="BL585" s="219"/>
      <c r="BM585" s="219"/>
      <c r="BN585" s="219"/>
      <c r="BO585" s="219"/>
      <c r="BP585" s="219"/>
      <c r="BQ585" s="219"/>
      <c r="BR585" s="219"/>
      <c r="BS585" s="219"/>
      <c r="BT585" s="219"/>
      <c r="BU585" s="219"/>
      <c r="BV585" s="219"/>
      <c r="BW585" s="219"/>
      <c r="BX585" s="219"/>
      <c r="BY585" s="219"/>
      <c r="BZ585" s="219"/>
      <c r="CA585" s="219"/>
      <c r="CB585" s="219"/>
      <c r="CC585" s="219"/>
      <c r="CD585" s="219"/>
      <c r="CE585" s="219"/>
      <c r="CF585" s="219"/>
      <c r="CG585" s="219"/>
      <c r="CH585" s="219"/>
      <c r="CI585" s="219"/>
      <c r="CJ585" s="219"/>
      <c r="CK585" s="219"/>
      <c r="CL585" s="219"/>
      <c r="CM585" s="219"/>
      <c r="CN585" s="219"/>
      <c r="CO585" s="219"/>
      <c r="CP585" s="219"/>
      <c r="CQ585" s="219"/>
      <c r="CR585" s="219"/>
      <c r="CS585" s="219"/>
      <c r="CT585" s="219"/>
      <c r="CU585" s="219"/>
      <c r="CV585" s="219"/>
      <c r="CW585" s="219"/>
      <c r="CX585" s="219"/>
      <c r="CY585" s="219"/>
      <c r="CZ585" s="219"/>
      <c r="DA585" s="219"/>
      <c r="DB585" s="219"/>
      <c r="DC585" s="219"/>
      <c r="DD585" s="219"/>
      <c r="DE585" s="219"/>
      <c r="DF585" s="219"/>
      <c r="DG585" s="219"/>
      <c r="DH585" s="219"/>
      <c r="DI585" s="219"/>
      <c r="DJ585" s="219"/>
      <c r="DK585" s="219"/>
      <c r="DL585" s="219"/>
      <c r="DM585" s="219"/>
      <c r="DN585" s="219"/>
      <c r="DO585" s="219"/>
      <c r="DP585" s="219"/>
      <c r="DQ585" s="219"/>
      <c r="DR585" s="219"/>
      <c r="DS585" s="219"/>
      <c r="DT585" s="219"/>
      <c r="DU585" s="219"/>
      <c r="DV585" s="219"/>
      <c r="DW585" s="219"/>
      <c r="DX585" s="219"/>
      <c r="DY585" s="219"/>
      <c r="DZ585" s="219"/>
      <c r="EA585" s="219"/>
      <c r="EB585" s="219"/>
      <c r="EC585" s="219"/>
      <c r="ED585" s="219"/>
      <c r="EE585" s="219"/>
      <c r="EF585" s="219"/>
      <c r="EG585" s="219"/>
      <c r="EH585" s="219"/>
      <c r="EI585" s="219"/>
      <c r="EJ585" s="219"/>
      <c r="EK585" s="219"/>
      <c r="EL585" s="219"/>
      <c r="EM585" s="219"/>
      <c r="EN585" s="219"/>
      <c r="EO585" s="219"/>
      <c r="EP585" s="219"/>
      <c r="EQ585" s="219"/>
      <c r="ER585" s="219"/>
      <c r="ES585" s="219"/>
      <c r="ET585" s="219"/>
      <c r="EU585" s="219"/>
      <c r="EV585" s="219"/>
      <c r="EW585" s="219"/>
      <c r="EX585" s="219"/>
      <c r="EY585" s="219"/>
      <c r="EZ585" s="219"/>
      <c r="FA585" s="219"/>
      <c r="FB585" s="219"/>
      <c r="FC585" s="219"/>
      <c r="FD585" s="219"/>
      <c r="FE585" s="219"/>
      <c r="FF585" s="219"/>
      <c r="FG585" s="219"/>
      <c r="FH585" s="219"/>
      <c r="FI585" s="219"/>
      <c r="FJ585" s="219"/>
      <c r="FK585" s="219"/>
      <c r="FL585" s="219"/>
      <c r="FM585" s="219"/>
      <c r="FN585" s="219"/>
      <c r="FO585" s="219"/>
      <c r="FP585" s="219"/>
      <c r="FQ585" s="219"/>
      <c r="FR585" s="219"/>
      <c r="FS585" s="219"/>
      <c r="FT585" s="219"/>
      <c r="FU585" s="219"/>
      <c r="FV585" s="219"/>
      <c r="FW585" s="219"/>
      <c r="FX585" s="219"/>
      <c r="FY585" s="219"/>
      <c r="FZ585" s="219"/>
      <c r="GA585" s="219"/>
      <c r="GB585" s="219"/>
      <c r="GC585" s="219"/>
      <c r="GD585" s="219"/>
      <c r="GE585" s="219"/>
      <c r="GF585" s="219"/>
      <c r="GG585" s="219"/>
      <c r="GH585" s="219"/>
      <c r="GI585" s="219"/>
      <c r="GJ585" s="219"/>
      <c r="GK585" s="219"/>
      <c r="GL585" s="219"/>
      <c r="GM585" s="219"/>
      <c r="GN585" s="219"/>
      <c r="GO585" s="219"/>
      <c r="GP585" s="219"/>
      <c r="GQ585" s="219"/>
      <c r="GR585" s="219"/>
      <c r="GS585" s="219"/>
      <c r="GT585" s="219"/>
      <c r="GU585" s="219"/>
      <c r="GV585" s="219"/>
      <c r="GW585" s="219"/>
      <c r="GX585" s="219"/>
      <c r="GY585" s="219"/>
      <c r="GZ585" s="219"/>
      <c r="HA585" s="219"/>
    </row>
    <row r="586" spans="1:209" s="263" customFormat="1" ht="18" outlineLevel="1" x14ac:dyDescent="0.25">
      <c r="A586" s="257"/>
      <c r="B586" s="535" t="s">
        <v>627</v>
      </c>
      <c r="C586" s="216" t="str">
        <f>+VLOOKUP(B:B,INSUMOS!A:C,2,FALSE)</f>
        <v>CUADRILLA  INSTALACIONES (OFICIAL + AYUDANTE)</v>
      </c>
      <c r="D586" s="538" t="str">
        <f>+VLOOKUP(B:B,INSUMOS!A:C,3,FALSE)</f>
        <v>HC</v>
      </c>
      <c r="E586" s="541">
        <v>0.5</v>
      </c>
      <c r="F586" s="544">
        <v>0</v>
      </c>
      <c r="G586" s="277">
        <f>+VLOOKUP(B:B,INSUMOS!A:E,4,FALSE)</f>
        <v>1</v>
      </c>
      <c r="H586" s="217">
        <f t="shared" si="32"/>
        <v>0.5</v>
      </c>
      <c r="I586" s="218"/>
      <c r="J586" s="218"/>
      <c r="K586" s="206"/>
      <c r="L586" s="164"/>
      <c r="M586" s="214"/>
      <c r="N586" s="219"/>
      <c r="O586" s="219"/>
      <c r="P586" s="219"/>
      <c r="Q586" s="219"/>
      <c r="R586" s="219"/>
      <c r="S586" s="219"/>
      <c r="T586" s="219"/>
      <c r="U586" s="219"/>
      <c r="V586" s="219"/>
      <c r="W586" s="219"/>
      <c r="X586" s="219"/>
      <c r="Y586" s="219"/>
      <c r="Z586" s="219"/>
      <c r="AA586" s="219"/>
      <c r="AB586" s="219"/>
      <c r="AC586" s="219"/>
      <c r="AD586" s="219"/>
      <c r="AE586" s="219"/>
      <c r="AF586" s="219"/>
      <c r="AG586" s="219"/>
      <c r="AH586" s="219"/>
      <c r="AI586" s="219"/>
      <c r="AJ586" s="219"/>
      <c r="AK586" s="219"/>
      <c r="AL586" s="219"/>
      <c r="AM586" s="219"/>
      <c r="AN586" s="219"/>
      <c r="AO586" s="219"/>
      <c r="AP586" s="219"/>
      <c r="AQ586" s="219"/>
      <c r="AR586" s="219"/>
      <c r="AS586" s="219"/>
      <c r="AT586" s="219"/>
      <c r="AU586" s="219"/>
      <c r="AV586" s="219"/>
      <c r="AW586" s="219"/>
      <c r="AX586" s="219"/>
      <c r="AY586" s="219"/>
      <c r="AZ586" s="219"/>
      <c r="BA586" s="219"/>
      <c r="BB586" s="219"/>
      <c r="BC586" s="219"/>
      <c r="BD586" s="219"/>
      <c r="BE586" s="219"/>
      <c r="BF586" s="219"/>
      <c r="BG586" s="219"/>
      <c r="BH586" s="219"/>
      <c r="BI586" s="219"/>
      <c r="BJ586" s="219"/>
      <c r="BK586" s="219"/>
      <c r="BL586" s="219"/>
      <c r="BM586" s="219"/>
      <c r="BN586" s="219"/>
      <c r="BO586" s="219"/>
      <c r="BP586" s="219"/>
      <c r="BQ586" s="219"/>
      <c r="BR586" s="219"/>
      <c r="BS586" s="219"/>
      <c r="BT586" s="219"/>
      <c r="BU586" s="219"/>
      <c r="BV586" s="219"/>
      <c r="BW586" s="219"/>
      <c r="BX586" s="219"/>
      <c r="BY586" s="219"/>
      <c r="BZ586" s="219"/>
      <c r="CA586" s="219"/>
      <c r="CB586" s="219"/>
      <c r="CC586" s="219"/>
      <c r="CD586" s="219"/>
      <c r="CE586" s="219"/>
      <c r="CF586" s="219"/>
      <c r="CG586" s="219"/>
      <c r="CH586" s="219"/>
      <c r="CI586" s="219"/>
      <c r="CJ586" s="219"/>
      <c r="CK586" s="219"/>
      <c r="CL586" s="219"/>
      <c r="CM586" s="219"/>
      <c r="CN586" s="219"/>
      <c r="CO586" s="219"/>
      <c r="CP586" s="219"/>
      <c r="CQ586" s="219"/>
      <c r="CR586" s="219"/>
      <c r="CS586" s="219"/>
      <c r="CT586" s="219"/>
      <c r="CU586" s="219"/>
      <c r="CV586" s="219"/>
      <c r="CW586" s="219"/>
      <c r="CX586" s="219"/>
      <c r="CY586" s="219"/>
      <c r="CZ586" s="219"/>
      <c r="DA586" s="219"/>
      <c r="DB586" s="219"/>
      <c r="DC586" s="219"/>
      <c r="DD586" s="219"/>
      <c r="DE586" s="219"/>
      <c r="DF586" s="219"/>
      <c r="DG586" s="219"/>
      <c r="DH586" s="219"/>
      <c r="DI586" s="219"/>
      <c r="DJ586" s="219"/>
      <c r="DK586" s="219"/>
      <c r="DL586" s="219"/>
      <c r="DM586" s="219"/>
      <c r="DN586" s="219"/>
      <c r="DO586" s="219"/>
      <c r="DP586" s="219"/>
      <c r="DQ586" s="219"/>
      <c r="DR586" s="219"/>
      <c r="DS586" s="219"/>
      <c r="DT586" s="219"/>
      <c r="DU586" s="219"/>
      <c r="DV586" s="219"/>
      <c r="DW586" s="219"/>
      <c r="DX586" s="219"/>
      <c r="DY586" s="219"/>
      <c r="DZ586" s="219"/>
      <c r="EA586" s="219"/>
      <c r="EB586" s="219"/>
      <c r="EC586" s="219"/>
      <c r="ED586" s="219"/>
      <c r="EE586" s="219"/>
      <c r="EF586" s="219"/>
      <c r="EG586" s="219"/>
      <c r="EH586" s="219"/>
      <c r="EI586" s="219"/>
      <c r="EJ586" s="219"/>
      <c r="EK586" s="219"/>
      <c r="EL586" s="219"/>
      <c r="EM586" s="219"/>
      <c r="EN586" s="219"/>
      <c r="EO586" s="219"/>
      <c r="EP586" s="219"/>
      <c r="EQ586" s="219"/>
      <c r="ER586" s="219"/>
      <c r="ES586" s="219"/>
      <c r="ET586" s="219"/>
      <c r="EU586" s="219"/>
      <c r="EV586" s="219"/>
      <c r="EW586" s="219"/>
      <c r="EX586" s="219"/>
      <c r="EY586" s="219"/>
      <c r="EZ586" s="219"/>
      <c r="FA586" s="219"/>
      <c r="FB586" s="219"/>
      <c r="FC586" s="219"/>
      <c r="FD586" s="219"/>
      <c r="FE586" s="219"/>
      <c r="FF586" s="219"/>
      <c r="FG586" s="219"/>
      <c r="FH586" s="219"/>
      <c r="FI586" s="219"/>
      <c r="FJ586" s="219"/>
      <c r="FK586" s="219"/>
      <c r="FL586" s="219"/>
      <c r="FM586" s="219"/>
      <c r="FN586" s="219"/>
      <c r="FO586" s="219"/>
      <c r="FP586" s="219"/>
      <c r="FQ586" s="219"/>
      <c r="FR586" s="219"/>
      <c r="FS586" s="219"/>
      <c r="FT586" s="219"/>
      <c r="FU586" s="219"/>
      <c r="FV586" s="219"/>
      <c r="FW586" s="219"/>
      <c r="FX586" s="219"/>
      <c r="FY586" s="219"/>
      <c r="FZ586" s="219"/>
      <c r="GA586" s="219"/>
      <c r="GB586" s="219"/>
      <c r="GC586" s="219"/>
      <c r="GD586" s="219"/>
      <c r="GE586" s="219"/>
      <c r="GF586" s="219"/>
      <c r="GG586" s="219"/>
      <c r="GH586" s="219"/>
      <c r="GI586" s="219"/>
      <c r="GJ586" s="219"/>
      <c r="GK586" s="219"/>
      <c r="GL586" s="219"/>
      <c r="GM586" s="219"/>
      <c r="GN586" s="219"/>
      <c r="GO586" s="219"/>
      <c r="GP586" s="219"/>
      <c r="GQ586" s="219"/>
      <c r="GR586" s="219"/>
      <c r="GS586" s="219"/>
      <c r="GT586" s="219"/>
      <c r="GU586" s="219"/>
      <c r="GV586" s="219"/>
      <c r="GW586" s="219"/>
      <c r="GX586" s="219"/>
      <c r="GY586" s="219"/>
      <c r="GZ586" s="219"/>
      <c r="HA586" s="219"/>
    </row>
    <row r="587" spans="1:209" s="263" customFormat="1" ht="18" x14ac:dyDescent="0.25">
      <c r="A587" s="207" t="s">
        <v>1419</v>
      </c>
      <c r="B587" s="208"/>
      <c r="C587" s="209" t="s">
        <v>1612</v>
      </c>
      <c r="D587" s="210" t="s">
        <v>1</v>
      </c>
      <c r="E587" s="211"/>
      <c r="F587" s="210"/>
      <c r="G587" s="210"/>
      <c r="H587" s="212">
        <f>+SUBTOTAL(9,H588:H593)</f>
        <v>13.78968420415141</v>
      </c>
      <c r="I587" s="213"/>
      <c r="J587" s="213"/>
      <c r="K587" s="206"/>
      <c r="L587" s="164"/>
      <c r="M587" s="214"/>
      <c r="N587" s="219"/>
      <c r="O587" s="219"/>
      <c r="P587" s="219"/>
      <c r="Q587" s="219"/>
      <c r="R587" s="219"/>
      <c r="S587" s="219"/>
      <c r="T587" s="219"/>
      <c r="U587" s="219"/>
      <c r="V587" s="219"/>
      <c r="W587" s="219"/>
      <c r="X587" s="219"/>
      <c r="Y587" s="219"/>
      <c r="Z587" s="219"/>
      <c r="AA587" s="219"/>
      <c r="AB587" s="219"/>
      <c r="AC587" s="219"/>
      <c r="AD587" s="219"/>
      <c r="AE587" s="219"/>
      <c r="AF587" s="219"/>
      <c r="AG587" s="219"/>
      <c r="AH587" s="219"/>
      <c r="AI587" s="219"/>
      <c r="AJ587" s="219"/>
      <c r="AK587" s="219"/>
      <c r="AL587" s="219"/>
      <c r="AM587" s="219"/>
      <c r="AN587" s="219"/>
      <c r="AO587" s="219"/>
      <c r="AP587" s="219"/>
      <c r="AQ587" s="219"/>
      <c r="AR587" s="219"/>
      <c r="AS587" s="219"/>
      <c r="AT587" s="219"/>
      <c r="AU587" s="219"/>
      <c r="AV587" s="219"/>
      <c r="AW587" s="219"/>
      <c r="AX587" s="219"/>
      <c r="AY587" s="219"/>
      <c r="AZ587" s="219"/>
      <c r="BA587" s="219"/>
      <c r="BB587" s="219"/>
      <c r="BC587" s="219"/>
      <c r="BD587" s="219"/>
      <c r="BE587" s="219"/>
      <c r="BF587" s="219"/>
      <c r="BG587" s="219"/>
      <c r="BH587" s="219"/>
      <c r="BI587" s="219"/>
      <c r="BJ587" s="219"/>
      <c r="BK587" s="219"/>
      <c r="BL587" s="219"/>
      <c r="BM587" s="219"/>
      <c r="BN587" s="219"/>
      <c r="BO587" s="219"/>
      <c r="BP587" s="219"/>
      <c r="BQ587" s="219"/>
      <c r="BR587" s="219"/>
      <c r="BS587" s="219"/>
      <c r="BT587" s="219"/>
      <c r="BU587" s="219"/>
      <c r="BV587" s="219"/>
      <c r="BW587" s="219"/>
      <c r="BX587" s="219"/>
      <c r="BY587" s="219"/>
      <c r="BZ587" s="219"/>
      <c r="CA587" s="219"/>
      <c r="CB587" s="219"/>
      <c r="CC587" s="219"/>
      <c r="CD587" s="219"/>
      <c r="CE587" s="219"/>
      <c r="CF587" s="219"/>
      <c r="CG587" s="219"/>
      <c r="CH587" s="219"/>
      <c r="CI587" s="219"/>
      <c r="CJ587" s="219"/>
      <c r="CK587" s="219"/>
      <c r="CL587" s="219"/>
      <c r="CM587" s="219"/>
      <c r="CN587" s="219"/>
      <c r="CO587" s="219"/>
      <c r="CP587" s="219"/>
      <c r="CQ587" s="219"/>
      <c r="CR587" s="219"/>
      <c r="CS587" s="219"/>
      <c r="CT587" s="219"/>
      <c r="CU587" s="219"/>
      <c r="CV587" s="219"/>
      <c r="CW587" s="219"/>
      <c r="CX587" s="219"/>
      <c r="CY587" s="219"/>
      <c r="CZ587" s="219"/>
      <c r="DA587" s="219"/>
      <c r="DB587" s="219"/>
      <c r="DC587" s="219"/>
      <c r="DD587" s="219"/>
      <c r="DE587" s="219"/>
      <c r="DF587" s="219"/>
      <c r="DG587" s="219"/>
      <c r="DH587" s="219"/>
      <c r="DI587" s="219"/>
      <c r="DJ587" s="219"/>
      <c r="DK587" s="219"/>
      <c r="DL587" s="219"/>
      <c r="DM587" s="219"/>
      <c r="DN587" s="219"/>
      <c r="DO587" s="219"/>
      <c r="DP587" s="219"/>
      <c r="DQ587" s="219"/>
      <c r="DR587" s="219"/>
      <c r="DS587" s="219"/>
      <c r="DT587" s="219"/>
      <c r="DU587" s="219"/>
      <c r="DV587" s="219"/>
      <c r="DW587" s="219"/>
      <c r="DX587" s="219"/>
      <c r="DY587" s="219"/>
      <c r="DZ587" s="219"/>
      <c r="EA587" s="219"/>
      <c r="EB587" s="219"/>
      <c r="EC587" s="219"/>
      <c r="ED587" s="219"/>
      <c r="EE587" s="219"/>
      <c r="EF587" s="219"/>
      <c r="EG587" s="219"/>
      <c r="EH587" s="219"/>
      <c r="EI587" s="219"/>
      <c r="EJ587" s="219"/>
      <c r="EK587" s="219"/>
      <c r="EL587" s="219"/>
      <c r="EM587" s="219"/>
      <c r="EN587" s="219"/>
      <c r="EO587" s="219"/>
      <c r="EP587" s="219"/>
      <c r="EQ587" s="219"/>
      <c r="ER587" s="219"/>
      <c r="ES587" s="219"/>
      <c r="ET587" s="219"/>
      <c r="EU587" s="219"/>
      <c r="EV587" s="219"/>
      <c r="EW587" s="219"/>
      <c r="EX587" s="219"/>
      <c r="EY587" s="219"/>
      <c r="EZ587" s="219"/>
      <c r="FA587" s="219"/>
      <c r="FB587" s="219"/>
      <c r="FC587" s="219"/>
      <c r="FD587" s="219"/>
      <c r="FE587" s="219"/>
      <c r="FF587" s="219"/>
      <c r="FG587" s="219"/>
      <c r="FH587" s="219"/>
      <c r="FI587" s="219"/>
      <c r="FJ587" s="219"/>
      <c r="FK587" s="219"/>
      <c r="FL587" s="219"/>
      <c r="FM587" s="219"/>
      <c r="FN587" s="219"/>
      <c r="FO587" s="219"/>
      <c r="FP587" s="219"/>
      <c r="FQ587" s="219"/>
      <c r="FR587" s="219"/>
      <c r="FS587" s="219"/>
      <c r="FT587" s="219"/>
      <c r="FU587" s="219"/>
      <c r="FV587" s="219"/>
      <c r="FW587" s="219"/>
      <c r="FX587" s="219"/>
      <c r="FY587" s="219"/>
      <c r="FZ587" s="219"/>
      <c r="GA587" s="219"/>
      <c r="GB587" s="219"/>
      <c r="GC587" s="219"/>
      <c r="GD587" s="219"/>
      <c r="GE587" s="219"/>
      <c r="GF587" s="219"/>
      <c r="GG587" s="219"/>
      <c r="GH587" s="219"/>
      <c r="GI587" s="219"/>
      <c r="GJ587" s="219"/>
      <c r="GK587" s="219"/>
      <c r="GL587" s="219"/>
      <c r="GM587" s="219"/>
      <c r="GN587" s="219"/>
      <c r="GO587" s="219"/>
      <c r="GP587" s="219"/>
      <c r="GQ587" s="219"/>
      <c r="GR587" s="219"/>
      <c r="GS587" s="219"/>
      <c r="GT587" s="219"/>
      <c r="GU587" s="219"/>
      <c r="GV587" s="219"/>
      <c r="GW587" s="219"/>
      <c r="GX587" s="219"/>
      <c r="GY587" s="219"/>
      <c r="GZ587" s="219"/>
      <c r="HA587" s="219"/>
    </row>
    <row r="588" spans="1:209" s="263" customFormat="1" ht="18" outlineLevel="1" x14ac:dyDescent="0.25">
      <c r="A588" s="256"/>
      <c r="B588" s="535" t="s">
        <v>129</v>
      </c>
      <c r="C588" s="216" t="str">
        <f>+VLOOKUP(B:B,INSUMOS!A:C,2,FALSE)</f>
        <v>HERRAMIENTA MENOR</v>
      </c>
      <c r="D588" s="538" t="str">
        <f>+VLOOKUP(B:B,INSUMOS!A:C,3,FALSE)</f>
        <v>GLB</v>
      </c>
      <c r="E588" s="541">
        <v>10</v>
      </c>
      <c r="F588" s="544">
        <v>0</v>
      </c>
      <c r="G588" s="277">
        <f>+VLOOKUP(B:B,INSUMOS!A:E,4,FALSE)</f>
        <v>1</v>
      </c>
      <c r="H588" s="217">
        <f t="shared" ref="H588:H593" si="33">+(E588+F588)*G588</f>
        <v>10</v>
      </c>
      <c r="I588" s="218"/>
      <c r="J588" s="218"/>
      <c r="K588" s="206"/>
      <c r="L588" s="164"/>
      <c r="M588" s="214"/>
      <c r="N588" s="219"/>
      <c r="O588" s="219"/>
      <c r="P588" s="219"/>
      <c r="Q588" s="219"/>
      <c r="R588" s="219"/>
      <c r="S588" s="219"/>
      <c r="T588" s="219"/>
      <c r="U588" s="219"/>
      <c r="V588" s="219"/>
      <c r="W588" s="219"/>
      <c r="X588" s="219"/>
      <c r="Y588" s="219"/>
      <c r="Z588" s="219"/>
      <c r="AA588" s="219"/>
      <c r="AB588" s="219"/>
      <c r="AC588" s="219"/>
      <c r="AD588" s="219"/>
      <c r="AE588" s="219"/>
      <c r="AF588" s="219"/>
      <c r="AG588" s="219"/>
      <c r="AH588" s="219"/>
      <c r="AI588" s="219"/>
      <c r="AJ588" s="219"/>
      <c r="AK588" s="219"/>
      <c r="AL588" s="219"/>
      <c r="AM588" s="219"/>
      <c r="AN588" s="219"/>
      <c r="AO588" s="219"/>
      <c r="AP588" s="219"/>
      <c r="AQ588" s="219"/>
      <c r="AR588" s="219"/>
      <c r="AS588" s="219"/>
      <c r="AT588" s="219"/>
      <c r="AU588" s="219"/>
      <c r="AV588" s="219"/>
      <c r="AW588" s="219"/>
      <c r="AX588" s="219"/>
      <c r="AY588" s="219"/>
      <c r="AZ588" s="219"/>
      <c r="BA588" s="219"/>
      <c r="BB588" s="219"/>
      <c r="BC588" s="219"/>
      <c r="BD588" s="219"/>
      <c r="BE588" s="219"/>
      <c r="BF588" s="219"/>
      <c r="BG588" s="219"/>
      <c r="BH588" s="219"/>
      <c r="BI588" s="219"/>
      <c r="BJ588" s="219"/>
      <c r="BK588" s="219"/>
      <c r="BL588" s="219"/>
      <c r="BM588" s="219"/>
      <c r="BN588" s="219"/>
      <c r="BO588" s="219"/>
      <c r="BP588" s="219"/>
      <c r="BQ588" s="219"/>
      <c r="BR588" s="219"/>
      <c r="BS588" s="219"/>
      <c r="BT588" s="219"/>
      <c r="BU588" s="219"/>
      <c r="BV588" s="219"/>
      <c r="BW588" s="219"/>
      <c r="BX588" s="219"/>
      <c r="BY588" s="219"/>
      <c r="BZ588" s="219"/>
      <c r="CA588" s="219"/>
      <c r="CB588" s="219"/>
      <c r="CC588" s="219"/>
      <c r="CD588" s="219"/>
      <c r="CE588" s="219"/>
      <c r="CF588" s="219"/>
      <c r="CG588" s="219"/>
      <c r="CH588" s="219"/>
      <c r="CI588" s="219"/>
      <c r="CJ588" s="219"/>
      <c r="CK588" s="219"/>
      <c r="CL588" s="219"/>
      <c r="CM588" s="219"/>
      <c r="CN588" s="219"/>
      <c r="CO588" s="219"/>
      <c r="CP588" s="219"/>
      <c r="CQ588" s="219"/>
      <c r="CR588" s="219"/>
      <c r="CS588" s="219"/>
      <c r="CT588" s="219"/>
      <c r="CU588" s="219"/>
      <c r="CV588" s="219"/>
      <c r="CW588" s="219"/>
      <c r="CX588" s="219"/>
      <c r="CY588" s="219"/>
      <c r="CZ588" s="219"/>
      <c r="DA588" s="219"/>
      <c r="DB588" s="219"/>
      <c r="DC588" s="219"/>
      <c r="DD588" s="219"/>
      <c r="DE588" s="219"/>
      <c r="DF588" s="219"/>
      <c r="DG588" s="219"/>
      <c r="DH588" s="219"/>
      <c r="DI588" s="219"/>
      <c r="DJ588" s="219"/>
      <c r="DK588" s="219"/>
      <c r="DL588" s="219"/>
      <c r="DM588" s="219"/>
      <c r="DN588" s="219"/>
      <c r="DO588" s="219"/>
      <c r="DP588" s="219"/>
      <c r="DQ588" s="219"/>
      <c r="DR588" s="219"/>
      <c r="DS588" s="219"/>
      <c r="DT588" s="219"/>
      <c r="DU588" s="219"/>
      <c r="DV588" s="219"/>
      <c r="DW588" s="219"/>
      <c r="DX588" s="219"/>
      <c r="DY588" s="219"/>
      <c r="DZ588" s="219"/>
      <c r="EA588" s="219"/>
      <c r="EB588" s="219"/>
      <c r="EC588" s="219"/>
      <c r="ED588" s="219"/>
      <c r="EE588" s="219"/>
      <c r="EF588" s="219"/>
      <c r="EG588" s="219"/>
      <c r="EH588" s="219"/>
      <c r="EI588" s="219"/>
      <c r="EJ588" s="219"/>
      <c r="EK588" s="219"/>
      <c r="EL588" s="219"/>
      <c r="EM588" s="219"/>
      <c r="EN588" s="219"/>
      <c r="EO588" s="219"/>
      <c r="EP588" s="219"/>
      <c r="EQ588" s="219"/>
      <c r="ER588" s="219"/>
      <c r="ES588" s="219"/>
      <c r="ET588" s="219"/>
      <c r="EU588" s="219"/>
      <c r="EV588" s="219"/>
      <c r="EW588" s="219"/>
      <c r="EX588" s="219"/>
      <c r="EY588" s="219"/>
      <c r="EZ588" s="219"/>
      <c r="FA588" s="219"/>
      <c r="FB588" s="219"/>
      <c r="FC588" s="219"/>
      <c r="FD588" s="219"/>
      <c r="FE588" s="219"/>
      <c r="FF588" s="219"/>
      <c r="FG588" s="219"/>
      <c r="FH588" s="219"/>
      <c r="FI588" s="219"/>
      <c r="FJ588" s="219"/>
      <c r="FK588" s="219"/>
      <c r="FL588" s="219"/>
      <c r="FM588" s="219"/>
      <c r="FN588" s="219"/>
      <c r="FO588" s="219"/>
      <c r="FP588" s="219"/>
      <c r="FQ588" s="219"/>
      <c r="FR588" s="219"/>
      <c r="FS588" s="219"/>
      <c r="FT588" s="219"/>
      <c r="FU588" s="219"/>
      <c r="FV588" s="219"/>
      <c r="FW588" s="219"/>
      <c r="FX588" s="219"/>
      <c r="FY588" s="219"/>
      <c r="FZ588" s="219"/>
      <c r="GA588" s="219"/>
      <c r="GB588" s="219"/>
      <c r="GC588" s="219"/>
      <c r="GD588" s="219"/>
      <c r="GE588" s="219"/>
      <c r="GF588" s="219"/>
      <c r="GG588" s="219"/>
      <c r="GH588" s="219"/>
      <c r="GI588" s="219"/>
      <c r="GJ588" s="219"/>
      <c r="GK588" s="219"/>
      <c r="GL588" s="219"/>
      <c r="GM588" s="219"/>
      <c r="GN588" s="219"/>
      <c r="GO588" s="219"/>
      <c r="GP588" s="219"/>
      <c r="GQ588" s="219"/>
      <c r="GR588" s="219"/>
      <c r="GS588" s="219"/>
      <c r="GT588" s="219"/>
      <c r="GU588" s="219"/>
      <c r="GV588" s="219"/>
      <c r="GW588" s="219"/>
      <c r="GX588" s="219"/>
      <c r="GY588" s="219"/>
      <c r="GZ588" s="219"/>
      <c r="HA588" s="219"/>
    </row>
    <row r="589" spans="1:209" s="263" customFormat="1" ht="18" outlineLevel="1" x14ac:dyDescent="0.25">
      <c r="A589" s="257"/>
      <c r="B589" s="535" t="s">
        <v>412</v>
      </c>
      <c r="C589" s="216" t="str">
        <f>+VLOOKUP(B:B,INSUMOS!A:C,2,FALSE)</f>
        <v>MARCO Y TAPA PARA CAJA DE INSPECCIÓN 0.60 M X 0.60 M</v>
      </c>
      <c r="D589" s="538" t="str">
        <f>+VLOOKUP(B:B,INSUMOS!A:C,3,FALSE)</f>
        <v>UN</v>
      </c>
      <c r="E589" s="541">
        <v>1</v>
      </c>
      <c r="F589" s="544">
        <v>0</v>
      </c>
      <c r="G589" s="277">
        <f>+VLOOKUP(B:B,INSUMOS!A:E,4,FALSE)</f>
        <v>1</v>
      </c>
      <c r="H589" s="217">
        <f t="shared" si="33"/>
        <v>1</v>
      </c>
      <c r="I589" s="218"/>
      <c r="J589" s="218"/>
      <c r="K589" s="206"/>
      <c r="L589" s="164"/>
      <c r="M589" s="214"/>
      <c r="N589" s="219"/>
      <c r="O589" s="219"/>
      <c r="P589" s="219"/>
      <c r="Q589" s="219"/>
      <c r="R589" s="219"/>
      <c r="S589" s="219"/>
      <c r="T589" s="219"/>
      <c r="U589" s="219"/>
      <c r="V589" s="219"/>
      <c r="W589" s="219"/>
      <c r="X589" s="219"/>
      <c r="Y589" s="219"/>
      <c r="Z589" s="219"/>
      <c r="AA589" s="219"/>
      <c r="AB589" s="219"/>
      <c r="AC589" s="219"/>
      <c r="AD589" s="219"/>
      <c r="AE589" s="219"/>
      <c r="AF589" s="219"/>
      <c r="AG589" s="219"/>
      <c r="AH589" s="219"/>
      <c r="AI589" s="219"/>
      <c r="AJ589" s="219"/>
      <c r="AK589" s="219"/>
      <c r="AL589" s="219"/>
      <c r="AM589" s="219"/>
      <c r="AN589" s="219"/>
      <c r="AO589" s="219"/>
      <c r="AP589" s="219"/>
      <c r="AQ589" s="219"/>
      <c r="AR589" s="219"/>
      <c r="AS589" s="219"/>
      <c r="AT589" s="219"/>
      <c r="AU589" s="219"/>
      <c r="AV589" s="219"/>
      <c r="AW589" s="219"/>
      <c r="AX589" s="219"/>
      <c r="AY589" s="219"/>
      <c r="AZ589" s="219"/>
      <c r="BA589" s="219"/>
      <c r="BB589" s="219"/>
      <c r="BC589" s="219"/>
      <c r="BD589" s="219"/>
      <c r="BE589" s="219"/>
      <c r="BF589" s="219"/>
      <c r="BG589" s="219"/>
      <c r="BH589" s="219"/>
      <c r="BI589" s="219"/>
      <c r="BJ589" s="219"/>
      <c r="BK589" s="219"/>
      <c r="BL589" s="219"/>
      <c r="BM589" s="219"/>
      <c r="BN589" s="219"/>
      <c r="BO589" s="219"/>
      <c r="BP589" s="219"/>
      <c r="BQ589" s="219"/>
      <c r="BR589" s="219"/>
      <c r="BS589" s="219"/>
      <c r="BT589" s="219"/>
      <c r="BU589" s="219"/>
      <c r="BV589" s="219"/>
      <c r="BW589" s="219"/>
      <c r="BX589" s="219"/>
      <c r="BY589" s="219"/>
      <c r="BZ589" s="219"/>
      <c r="CA589" s="219"/>
      <c r="CB589" s="219"/>
      <c r="CC589" s="219"/>
      <c r="CD589" s="219"/>
      <c r="CE589" s="219"/>
      <c r="CF589" s="219"/>
      <c r="CG589" s="219"/>
      <c r="CH589" s="219"/>
      <c r="CI589" s="219"/>
      <c r="CJ589" s="219"/>
      <c r="CK589" s="219"/>
      <c r="CL589" s="219"/>
      <c r="CM589" s="219"/>
      <c r="CN589" s="219"/>
      <c r="CO589" s="219"/>
      <c r="CP589" s="219"/>
      <c r="CQ589" s="219"/>
      <c r="CR589" s="219"/>
      <c r="CS589" s="219"/>
      <c r="CT589" s="219"/>
      <c r="CU589" s="219"/>
      <c r="CV589" s="219"/>
      <c r="CW589" s="219"/>
      <c r="CX589" s="219"/>
      <c r="CY589" s="219"/>
      <c r="CZ589" s="219"/>
      <c r="DA589" s="219"/>
      <c r="DB589" s="219"/>
      <c r="DC589" s="219"/>
      <c r="DD589" s="219"/>
      <c r="DE589" s="219"/>
      <c r="DF589" s="219"/>
      <c r="DG589" s="219"/>
      <c r="DH589" s="219"/>
      <c r="DI589" s="219"/>
      <c r="DJ589" s="219"/>
      <c r="DK589" s="219"/>
      <c r="DL589" s="219"/>
      <c r="DM589" s="219"/>
      <c r="DN589" s="219"/>
      <c r="DO589" s="219"/>
      <c r="DP589" s="219"/>
      <c r="DQ589" s="219"/>
      <c r="DR589" s="219"/>
      <c r="DS589" s="219"/>
      <c r="DT589" s="219"/>
      <c r="DU589" s="219"/>
      <c r="DV589" s="219"/>
      <c r="DW589" s="219"/>
      <c r="DX589" s="219"/>
      <c r="DY589" s="219"/>
      <c r="DZ589" s="219"/>
      <c r="EA589" s="219"/>
      <c r="EB589" s="219"/>
      <c r="EC589" s="219"/>
      <c r="ED589" s="219"/>
      <c r="EE589" s="219"/>
      <c r="EF589" s="219"/>
      <c r="EG589" s="219"/>
      <c r="EH589" s="219"/>
      <c r="EI589" s="219"/>
      <c r="EJ589" s="219"/>
      <c r="EK589" s="219"/>
      <c r="EL589" s="219"/>
      <c r="EM589" s="219"/>
      <c r="EN589" s="219"/>
      <c r="EO589" s="219"/>
      <c r="EP589" s="219"/>
      <c r="EQ589" s="219"/>
      <c r="ER589" s="219"/>
      <c r="ES589" s="219"/>
      <c r="ET589" s="219"/>
      <c r="EU589" s="219"/>
      <c r="EV589" s="219"/>
      <c r="EW589" s="219"/>
      <c r="EX589" s="219"/>
      <c r="EY589" s="219"/>
      <c r="EZ589" s="219"/>
      <c r="FA589" s="219"/>
      <c r="FB589" s="219"/>
      <c r="FC589" s="219"/>
      <c r="FD589" s="219"/>
      <c r="FE589" s="219"/>
      <c r="FF589" s="219"/>
      <c r="FG589" s="219"/>
      <c r="FH589" s="219"/>
      <c r="FI589" s="219"/>
      <c r="FJ589" s="219"/>
      <c r="FK589" s="219"/>
      <c r="FL589" s="219"/>
      <c r="FM589" s="219"/>
      <c r="FN589" s="219"/>
      <c r="FO589" s="219"/>
      <c r="FP589" s="219"/>
      <c r="FQ589" s="219"/>
      <c r="FR589" s="219"/>
      <c r="FS589" s="219"/>
      <c r="FT589" s="219"/>
      <c r="FU589" s="219"/>
      <c r="FV589" s="219"/>
      <c r="FW589" s="219"/>
      <c r="FX589" s="219"/>
      <c r="FY589" s="219"/>
      <c r="FZ589" s="219"/>
      <c r="GA589" s="219"/>
      <c r="GB589" s="219"/>
      <c r="GC589" s="219"/>
      <c r="GD589" s="219"/>
      <c r="GE589" s="219"/>
      <c r="GF589" s="219"/>
      <c r="GG589" s="219"/>
      <c r="GH589" s="219"/>
      <c r="GI589" s="219"/>
      <c r="GJ589" s="219"/>
      <c r="GK589" s="219"/>
      <c r="GL589" s="219"/>
      <c r="GM589" s="219"/>
      <c r="GN589" s="219"/>
      <c r="GO589" s="219"/>
      <c r="GP589" s="219"/>
      <c r="GQ589" s="219"/>
      <c r="GR589" s="219"/>
      <c r="GS589" s="219"/>
      <c r="GT589" s="219"/>
      <c r="GU589" s="219"/>
      <c r="GV589" s="219"/>
      <c r="GW589" s="219"/>
      <c r="GX589" s="219"/>
      <c r="GY589" s="219"/>
      <c r="GZ589" s="219"/>
      <c r="HA589" s="219"/>
    </row>
    <row r="590" spans="1:209" s="263" customFormat="1" ht="18" outlineLevel="1" x14ac:dyDescent="0.25">
      <c r="A590" s="257"/>
      <c r="B590" s="535" t="s">
        <v>1509</v>
      </c>
      <c r="C590" s="216" t="str">
        <f>+VLOOKUP(B:B,INSUMOS!A:C,2,FALSE)</f>
        <v xml:space="preserve">MURO EN TOLETE RECOCIDO DE 20X10X6 CM </v>
      </c>
      <c r="D590" s="538" t="str">
        <f>+VLOOKUP(B:B,INSUMOS!A:C,3,FALSE)</f>
        <v>M2</v>
      </c>
      <c r="E590" s="541">
        <v>1.1200000000000001</v>
      </c>
      <c r="F590" s="544">
        <v>0</v>
      </c>
      <c r="G590" s="277">
        <f>+VLOOKUP(B:B,INSUMOS!A:E,4,FALSE)</f>
        <v>1</v>
      </c>
      <c r="H590" s="217">
        <f t="shared" si="33"/>
        <v>1.1200000000000001</v>
      </c>
      <c r="I590" s="218"/>
      <c r="J590" s="218"/>
      <c r="K590" s="206"/>
      <c r="L590" s="164"/>
      <c r="M590" s="214"/>
      <c r="N590" s="219"/>
      <c r="O590" s="219"/>
      <c r="P590" s="219"/>
      <c r="Q590" s="219"/>
      <c r="R590" s="219"/>
      <c r="S590" s="219"/>
      <c r="T590" s="219"/>
      <c r="U590" s="219"/>
      <c r="V590" s="219"/>
      <c r="W590" s="219"/>
      <c r="X590" s="219"/>
      <c r="Y590" s="219"/>
      <c r="Z590" s="219"/>
      <c r="AA590" s="219"/>
      <c r="AB590" s="219"/>
      <c r="AC590" s="219"/>
      <c r="AD590" s="219"/>
      <c r="AE590" s="219"/>
      <c r="AF590" s="219"/>
      <c r="AG590" s="219"/>
      <c r="AH590" s="219"/>
      <c r="AI590" s="219"/>
      <c r="AJ590" s="219"/>
      <c r="AK590" s="219"/>
      <c r="AL590" s="219"/>
      <c r="AM590" s="219"/>
      <c r="AN590" s="219"/>
      <c r="AO590" s="219"/>
      <c r="AP590" s="219"/>
      <c r="AQ590" s="219"/>
      <c r="AR590" s="219"/>
      <c r="AS590" s="219"/>
      <c r="AT590" s="219"/>
      <c r="AU590" s="219"/>
      <c r="AV590" s="219"/>
      <c r="AW590" s="219"/>
      <c r="AX590" s="219"/>
      <c r="AY590" s="219"/>
      <c r="AZ590" s="219"/>
      <c r="BA590" s="219"/>
      <c r="BB590" s="219"/>
      <c r="BC590" s="219"/>
      <c r="BD590" s="219"/>
      <c r="BE590" s="219"/>
      <c r="BF590" s="219"/>
      <c r="BG590" s="219"/>
      <c r="BH590" s="219"/>
      <c r="BI590" s="219"/>
      <c r="BJ590" s="219"/>
      <c r="BK590" s="219"/>
      <c r="BL590" s="219"/>
      <c r="BM590" s="219"/>
      <c r="BN590" s="219"/>
      <c r="BO590" s="219"/>
      <c r="BP590" s="219"/>
      <c r="BQ590" s="219"/>
      <c r="BR590" s="219"/>
      <c r="BS590" s="219"/>
      <c r="BT590" s="219"/>
      <c r="BU590" s="219"/>
      <c r="BV590" s="219"/>
      <c r="BW590" s="219"/>
      <c r="BX590" s="219"/>
      <c r="BY590" s="219"/>
      <c r="BZ590" s="219"/>
      <c r="CA590" s="219"/>
      <c r="CB590" s="219"/>
      <c r="CC590" s="219"/>
      <c r="CD590" s="219"/>
      <c r="CE590" s="219"/>
      <c r="CF590" s="219"/>
      <c r="CG590" s="219"/>
      <c r="CH590" s="219"/>
      <c r="CI590" s="219"/>
      <c r="CJ590" s="219"/>
      <c r="CK590" s="219"/>
      <c r="CL590" s="219"/>
      <c r="CM590" s="219"/>
      <c r="CN590" s="219"/>
      <c r="CO590" s="219"/>
      <c r="CP590" s="219"/>
      <c r="CQ590" s="219"/>
      <c r="CR590" s="219"/>
      <c r="CS590" s="219"/>
      <c r="CT590" s="219"/>
      <c r="CU590" s="219"/>
      <c r="CV590" s="219"/>
      <c r="CW590" s="219"/>
      <c r="CX590" s="219"/>
      <c r="CY590" s="219"/>
      <c r="CZ590" s="219"/>
      <c r="DA590" s="219"/>
      <c r="DB590" s="219"/>
      <c r="DC590" s="219"/>
      <c r="DD590" s="219"/>
      <c r="DE590" s="219"/>
      <c r="DF590" s="219"/>
      <c r="DG590" s="219"/>
      <c r="DH590" s="219"/>
      <c r="DI590" s="219"/>
      <c r="DJ590" s="219"/>
      <c r="DK590" s="219"/>
      <c r="DL590" s="219"/>
      <c r="DM590" s="219"/>
      <c r="DN590" s="219"/>
      <c r="DO590" s="219"/>
      <c r="DP590" s="219"/>
      <c r="DQ590" s="219"/>
      <c r="DR590" s="219"/>
      <c r="DS590" s="219"/>
      <c r="DT590" s="219"/>
      <c r="DU590" s="219"/>
      <c r="DV590" s="219"/>
      <c r="DW590" s="219"/>
      <c r="DX590" s="219"/>
      <c r="DY590" s="219"/>
      <c r="DZ590" s="219"/>
      <c r="EA590" s="219"/>
      <c r="EB590" s="219"/>
      <c r="EC590" s="219"/>
      <c r="ED590" s="219"/>
      <c r="EE590" s="219"/>
      <c r="EF590" s="219"/>
      <c r="EG590" s="219"/>
      <c r="EH590" s="219"/>
      <c r="EI590" s="219"/>
      <c r="EJ590" s="219"/>
      <c r="EK590" s="219"/>
      <c r="EL590" s="219"/>
      <c r="EM590" s="219"/>
      <c r="EN590" s="219"/>
      <c r="EO590" s="219"/>
      <c r="EP590" s="219"/>
      <c r="EQ590" s="219"/>
      <c r="ER590" s="219"/>
      <c r="ES590" s="219"/>
      <c r="ET590" s="219"/>
      <c r="EU590" s="219"/>
      <c r="EV590" s="219"/>
      <c r="EW590" s="219"/>
      <c r="EX590" s="219"/>
      <c r="EY590" s="219"/>
      <c r="EZ590" s="219"/>
      <c r="FA590" s="219"/>
      <c r="FB590" s="219"/>
      <c r="FC590" s="219"/>
      <c r="FD590" s="219"/>
      <c r="FE590" s="219"/>
      <c r="FF590" s="219"/>
      <c r="FG590" s="219"/>
      <c r="FH590" s="219"/>
      <c r="FI590" s="219"/>
      <c r="FJ590" s="219"/>
      <c r="FK590" s="219"/>
      <c r="FL590" s="219"/>
      <c r="FM590" s="219"/>
      <c r="FN590" s="219"/>
      <c r="FO590" s="219"/>
      <c r="FP590" s="219"/>
      <c r="FQ590" s="219"/>
      <c r="FR590" s="219"/>
      <c r="FS590" s="219"/>
      <c r="FT590" s="219"/>
      <c r="FU590" s="219"/>
      <c r="FV590" s="219"/>
      <c r="FW590" s="219"/>
      <c r="FX590" s="219"/>
      <c r="FY590" s="219"/>
      <c r="FZ590" s="219"/>
      <c r="GA590" s="219"/>
      <c r="GB590" s="219"/>
      <c r="GC590" s="219"/>
      <c r="GD590" s="219"/>
      <c r="GE590" s="219"/>
      <c r="GF590" s="219"/>
      <c r="GG590" s="219"/>
      <c r="GH590" s="219"/>
      <c r="GI590" s="219"/>
      <c r="GJ590" s="219"/>
      <c r="GK590" s="219"/>
      <c r="GL590" s="219"/>
      <c r="GM590" s="219"/>
      <c r="GN590" s="219"/>
      <c r="GO590" s="219"/>
      <c r="GP590" s="219"/>
      <c r="GQ590" s="219"/>
      <c r="GR590" s="219"/>
      <c r="GS590" s="219"/>
      <c r="GT590" s="219"/>
      <c r="GU590" s="219"/>
      <c r="GV590" s="219"/>
      <c r="GW590" s="219"/>
      <c r="GX590" s="219"/>
      <c r="GY590" s="219"/>
      <c r="GZ590" s="219"/>
      <c r="HA590" s="219"/>
    </row>
    <row r="591" spans="1:209" s="263" customFormat="1" ht="18" outlineLevel="1" x14ac:dyDescent="0.25">
      <c r="A591" s="257"/>
      <c r="B591" s="535" t="s">
        <v>1502</v>
      </c>
      <c r="C591" s="216" t="str">
        <f>+VLOOKUP(B:B,INSUMOS!A:C,2,FALSE)</f>
        <v>CONCRETO MEZCLA EN OBRA 1:2:4  AGREGADOS DE RIO (APRX. 2500 PSI)</v>
      </c>
      <c r="D591" s="538" t="str">
        <f>+VLOOKUP(B:B,INSUMOS!A:C,3,FALSE)</f>
        <v>M3</v>
      </c>
      <c r="E591" s="541">
        <f>0.6*0.6*0.1</f>
        <v>3.5999999999999997E-2</v>
      </c>
      <c r="F591" s="544">
        <f>+E591*0.05</f>
        <v>1.8E-3</v>
      </c>
      <c r="G591" s="277">
        <f>+VLOOKUP(B:B,INSUMOS!A:E,4,FALSE)</f>
        <v>1</v>
      </c>
      <c r="H591" s="217">
        <f t="shared" si="33"/>
        <v>3.78E-2</v>
      </c>
      <c r="I591" s="218"/>
      <c r="J591" s="218"/>
      <c r="K591" s="206"/>
      <c r="L591" s="164"/>
      <c r="M591" s="214"/>
      <c r="N591" s="219"/>
      <c r="O591" s="219"/>
      <c r="P591" s="219"/>
      <c r="Q591" s="219"/>
      <c r="R591" s="219"/>
      <c r="S591" s="219"/>
      <c r="T591" s="219"/>
      <c r="U591" s="219"/>
      <c r="V591" s="219"/>
      <c r="W591" s="219"/>
      <c r="X591" s="219"/>
      <c r="Y591" s="219"/>
      <c r="Z591" s="219"/>
      <c r="AA591" s="219"/>
      <c r="AB591" s="219"/>
      <c r="AC591" s="219"/>
      <c r="AD591" s="219"/>
      <c r="AE591" s="219"/>
      <c r="AF591" s="219"/>
      <c r="AG591" s="219"/>
      <c r="AH591" s="219"/>
      <c r="AI591" s="219"/>
      <c r="AJ591" s="219"/>
      <c r="AK591" s="219"/>
      <c r="AL591" s="219"/>
      <c r="AM591" s="219"/>
      <c r="AN591" s="219"/>
      <c r="AO591" s="219"/>
      <c r="AP591" s="219"/>
      <c r="AQ591" s="219"/>
      <c r="AR591" s="219"/>
      <c r="AS591" s="219"/>
      <c r="AT591" s="219"/>
      <c r="AU591" s="219"/>
      <c r="AV591" s="219"/>
      <c r="AW591" s="219"/>
      <c r="AX591" s="219"/>
      <c r="AY591" s="219"/>
      <c r="AZ591" s="219"/>
      <c r="BA591" s="219"/>
      <c r="BB591" s="219"/>
      <c r="BC591" s="219"/>
      <c r="BD591" s="219"/>
      <c r="BE591" s="219"/>
      <c r="BF591" s="219"/>
      <c r="BG591" s="219"/>
      <c r="BH591" s="219"/>
      <c r="BI591" s="219"/>
      <c r="BJ591" s="219"/>
      <c r="BK591" s="219"/>
      <c r="BL591" s="219"/>
      <c r="BM591" s="219"/>
      <c r="BN591" s="219"/>
      <c r="BO591" s="219"/>
      <c r="BP591" s="219"/>
      <c r="BQ591" s="219"/>
      <c r="BR591" s="219"/>
      <c r="BS591" s="219"/>
      <c r="BT591" s="219"/>
      <c r="BU591" s="219"/>
      <c r="BV591" s="219"/>
      <c r="BW591" s="219"/>
      <c r="BX591" s="219"/>
      <c r="BY591" s="219"/>
      <c r="BZ591" s="219"/>
      <c r="CA591" s="219"/>
      <c r="CB591" s="219"/>
      <c r="CC591" s="219"/>
      <c r="CD591" s="219"/>
      <c r="CE591" s="219"/>
      <c r="CF591" s="219"/>
      <c r="CG591" s="219"/>
      <c r="CH591" s="219"/>
      <c r="CI591" s="219"/>
      <c r="CJ591" s="219"/>
      <c r="CK591" s="219"/>
      <c r="CL591" s="219"/>
      <c r="CM591" s="219"/>
      <c r="CN591" s="219"/>
      <c r="CO591" s="219"/>
      <c r="CP591" s="219"/>
      <c r="CQ591" s="219"/>
      <c r="CR591" s="219"/>
      <c r="CS591" s="219"/>
      <c r="CT591" s="219"/>
      <c r="CU591" s="219"/>
      <c r="CV591" s="219"/>
      <c r="CW591" s="219"/>
      <c r="CX591" s="219"/>
      <c r="CY591" s="219"/>
      <c r="CZ591" s="219"/>
      <c r="DA591" s="219"/>
      <c r="DB591" s="219"/>
      <c r="DC591" s="219"/>
      <c r="DD591" s="219"/>
      <c r="DE591" s="219"/>
      <c r="DF591" s="219"/>
      <c r="DG591" s="219"/>
      <c r="DH591" s="219"/>
      <c r="DI591" s="219"/>
      <c r="DJ591" s="219"/>
      <c r="DK591" s="219"/>
      <c r="DL591" s="219"/>
      <c r="DM591" s="219"/>
      <c r="DN591" s="219"/>
      <c r="DO591" s="219"/>
      <c r="DP591" s="219"/>
      <c r="DQ591" s="219"/>
      <c r="DR591" s="219"/>
      <c r="DS591" s="219"/>
      <c r="DT591" s="219"/>
      <c r="DU591" s="219"/>
      <c r="DV591" s="219"/>
      <c r="DW591" s="219"/>
      <c r="DX591" s="219"/>
      <c r="DY591" s="219"/>
      <c r="DZ591" s="219"/>
      <c r="EA591" s="219"/>
      <c r="EB591" s="219"/>
      <c r="EC591" s="219"/>
      <c r="ED591" s="219"/>
      <c r="EE591" s="219"/>
      <c r="EF591" s="219"/>
      <c r="EG591" s="219"/>
      <c r="EH591" s="219"/>
      <c r="EI591" s="219"/>
      <c r="EJ591" s="219"/>
      <c r="EK591" s="219"/>
      <c r="EL591" s="219"/>
      <c r="EM591" s="219"/>
      <c r="EN591" s="219"/>
      <c r="EO591" s="219"/>
      <c r="EP591" s="219"/>
      <c r="EQ591" s="219"/>
      <c r="ER591" s="219"/>
      <c r="ES591" s="219"/>
      <c r="ET591" s="219"/>
      <c r="EU591" s="219"/>
      <c r="EV591" s="219"/>
      <c r="EW591" s="219"/>
      <c r="EX591" s="219"/>
      <c r="EY591" s="219"/>
      <c r="EZ591" s="219"/>
      <c r="FA591" s="219"/>
      <c r="FB591" s="219"/>
      <c r="FC591" s="219"/>
      <c r="FD591" s="219"/>
      <c r="FE591" s="219"/>
      <c r="FF591" s="219"/>
      <c r="FG591" s="219"/>
      <c r="FH591" s="219"/>
      <c r="FI591" s="219"/>
      <c r="FJ591" s="219"/>
      <c r="FK591" s="219"/>
      <c r="FL591" s="219"/>
      <c r="FM591" s="219"/>
      <c r="FN591" s="219"/>
      <c r="FO591" s="219"/>
      <c r="FP591" s="219"/>
      <c r="FQ591" s="219"/>
      <c r="FR591" s="219"/>
      <c r="FS591" s="219"/>
      <c r="FT591" s="219"/>
      <c r="FU591" s="219"/>
      <c r="FV591" s="219"/>
      <c r="FW591" s="219"/>
      <c r="FX591" s="219"/>
      <c r="FY591" s="219"/>
      <c r="FZ591" s="219"/>
      <c r="GA591" s="219"/>
      <c r="GB591" s="219"/>
      <c r="GC591" s="219"/>
      <c r="GD591" s="219"/>
      <c r="GE591" s="219"/>
      <c r="GF591" s="219"/>
      <c r="GG591" s="219"/>
      <c r="GH591" s="219"/>
      <c r="GI591" s="219"/>
      <c r="GJ591" s="219"/>
      <c r="GK591" s="219"/>
      <c r="GL591" s="219"/>
      <c r="GM591" s="219"/>
      <c r="GN591" s="219"/>
      <c r="GO591" s="219"/>
      <c r="GP591" s="219"/>
      <c r="GQ591" s="219"/>
      <c r="GR591" s="219"/>
      <c r="GS591" s="219"/>
      <c r="GT591" s="219"/>
      <c r="GU591" s="219"/>
      <c r="GV591" s="219"/>
      <c r="GW591" s="219"/>
      <c r="GX591" s="219"/>
      <c r="GY591" s="219"/>
      <c r="GZ591" s="219"/>
      <c r="HA591" s="219"/>
    </row>
    <row r="592" spans="1:209" s="263" customFormat="1" ht="18" outlineLevel="1" x14ac:dyDescent="0.25">
      <c r="A592" s="264"/>
      <c r="B592" s="535" t="s">
        <v>114</v>
      </c>
      <c r="C592" s="216" t="str">
        <f>+VLOOKUP(B:B,INSUMOS!A:C,2,FALSE)</f>
        <v>MORTERO 1:3 IMPERMEABILIZADO (HECHO EN OBRA)</v>
      </c>
      <c r="D592" s="538" t="str">
        <f>+VLOOKUP(B:B,INSUMOS!A:C,3,FALSE)</f>
        <v>M3</v>
      </c>
      <c r="E592" s="541">
        <f>0.6*4*0.4*0.03</f>
        <v>2.8799999999999999E-2</v>
      </c>
      <c r="F592" s="544">
        <f>+E592*0.05</f>
        <v>1.4400000000000001E-3</v>
      </c>
      <c r="G592" s="277">
        <f>+VLOOKUP(B:B,INSUMOS!A:E,4,FALSE)</f>
        <v>1</v>
      </c>
      <c r="H592" s="217">
        <f t="shared" si="33"/>
        <v>3.024E-2</v>
      </c>
      <c r="I592" s="218"/>
      <c r="J592" s="218"/>
      <c r="K592" s="206"/>
      <c r="L592" s="164"/>
      <c r="M592" s="214"/>
      <c r="N592" s="219"/>
      <c r="O592" s="219"/>
      <c r="P592" s="219"/>
      <c r="Q592" s="219"/>
      <c r="R592" s="219"/>
      <c r="S592" s="219"/>
      <c r="T592" s="219"/>
      <c r="U592" s="219"/>
      <c r="V592" s="219"/>
      <c r="W592" s="219"/>
      <c r="X592" s="219"/>
      <c r="Y592" s="219"/>
      <c r="Z592" s="219"/>
      <c r="AA592" s="219"/>
      <c r="AB592" s="219"/>
      <c r="AC592" s="219"/>
      <c r="AD592" s="219"/>
      <c r="AE592" s="219"/>
      <c r="AF592" s="219"/>
      <c r="AG592" s="219"/>
      <c r="AH592" s="219"/>
      <c r="AI592" s="219"/>
      <c r="AJ592" s="219"/>
      <c r="AK592" s="219"/>
      <c r="AL592" s="219"/>
      <c r="AM592" s="219"/>
      <c r="AN592" s="219"/>
      <c r="AO592" s="219"/>
      <c r="AP592" s="219"/>
      <c r="AQ592" s="219"/>
      <c r="AR592" s="219"/>
      <c r="AS592" s="219"/>
      <c r="AT592" s="219"/>
      <c r="AU592" s="219"/>
      <c r="AV592" s="219"/>
      <c r="AW592" s="219"/>
      <c r="AX592" s="219"/>
      <c r="AY592" s="219"/>
      <c r="AZ592" s="219"/>
      <c r="BA592" s="219"/>
      <c r="BB592" s="219"/>
      <c r="BC592" s="219"/>
      <c r="BD592" s="219"/>
      <c r="BE592" s="219"/>
      <c r="BF592" s="219"/>
      <c r="BG592" s="219"/>
      <c r="BH592" s="219"/>
      <c r="BI592" s="219"/>
      <c r="BJ592" s="219"/>
      <c r="BK592" s="219"/>
      <c r="BL592" s="219"/>
      <c r="BM592" s="219"/>
      <c r="BN592" s="219"/>
      <c r="BO592" s="219"/>
      <c r="BP592" s="219"/>
      <c r="BQ592" s="219"/>
      <c r="BR592" s="219"/>
      <c r="BS592" s="219"/>
      <c r="BT592" s="219"/>
      <c r="BU592" s="219"/>
      <c r="BV592" s="219"/>
      <c r="BW592" s="219"/>
      <c r="BX592" s="219"/>
      <c r="BY592" s="219"/>
      <c r="BZ592" s="219"/>
      <c r="CA592" s="219"/>
      <c r="CB592" s="219"/>
      <c r="CC592" s="219"/>
      <c r="CD592" s="219"/>
      <c r="CE592" s="219"/>
      <c r="CF592" s="219"/>
      <c r="CG592" s="219"/>
      <c r="CH592" s="219"/>
      <c r="CI592" s="219"/>
      <c r="CJ592" s="219"/>
      <c r="CK592" s="219"/>
      <c r="CL592" s="219"/>
      <c r="CM592" s="219"/>
      <c r="CN592" s="219"/>
      <c r="CO592" s="219"/>
      <c r="CP592" s="219"/>
      <c r="CQ592" s="219"/>
      <c r="CR592" s="219"/>
      <c r="CS592" s="219"/>
      <c r="CT592" s="219"/>
      <c r="CU592" s="219"/>
      <c r="CV592" s="219"/>
      <c r="CW592" s="219"/>
      <c r="CX592" s="219"/>
      <c r="CY592" s="219"/>
      <c r="CZ592" s="219"/>
      <c r="DA592" s="219"/>
      <c r="DB592" s="219"/>
      <c r="DC592" s="219"/>
      <c r="DD592" s="219"/>
      <c r="DE592" s="219"/>
      <c r="DF592" s="219"/>
      <c r="DG592" s="219"/>
      <c r="DH592" s="219"/>
      <c r="DI592" s="219"/>
      <c r="DJ592" s="219"/>
      <c r="DK592" s="219"/>
      <c r="DL592" s="219"/>
      <c r="DM592" s="219"/>
      <c r="DN592" s="219"/>
      <c r="DO592" s="219"/>
      <c r="DP592" s="219"/>
      <c r="DQ592" s="219"/>
      <c r="DR592" s="219"/>
      <c r="DS592" s="219"/>
      <c r="DT592" s="219"/>
      <c r="DU592" s="219"/>
      <c r="DV592" s="219"/>
      <c r="DW592" s="219"/>
      <c r="DX592" s="219"/>
      <c r="DY592" s="219"/>
      <c r="DZ592" s="219"/>
      <c r="EA592" s="219"/>
      <c r="EB592" s="219"/>
      <c r="EC592" s="219"/>
      <c r="ED592" s="219"/>
      <c r="EE592" s="219"/>
      <c r="EF592" s="219"/>
      <c r="EG592" s="219"/>
      <c r="EH592" s="219"/>
      <c r="EI592" s="219"/>
      <c r="EJ592" s="219"/>
      <c r="EK592" s="219"/>
      <c r="EL592" s="219"/>
      <c r="EM592" s="219"/>
      <c r="EN592" s="219"/>
      <c r="EO592" s="219"/>
      <c r="EP592" s="219"/>
      <c r="EQ592" s="219"/>
      <c r="ER592" s="219"/>
      <c r="ES592" s="219"/>
      <c r="ET592" s="219"/>
      <c r="EU592" s="219"/>
      <c r="EV592" s="219"/>
      <c r="EW592" s="219"/>
      <c r="EX592" s="219"/>
      <c r="EY592" s="219"/>
      <c r="EZ592" s="219"/>
      <c r="FA592" s="219"/>
      <c r="FB592" s="219"/>
      <c r="FC592" s="219"/>
      <c r="FD592" s="219"/>
      <c r="FE592" s="219"/>
      <c r="FF592" s="219"/>
      <c r="FG592" s="219"/>
      <c r="FH592" s="219"/>
      <c r="FI592" s="219"/>
      <c r="FJ592" s="219"/>
      <c r="FK592" s="219"/>
      <c r="FL592" s="219"/>
      <c r="FM592" s="219"/>
      <c r="FN592" s="219"/>
      <c r="FO592" s="219"/>
      <c r="FP592" s="219"/>
      <c r="FQ592" s="219"/>
      <c r="FR592" s="219"/>
      <c r="FS592" s="219"/>
      <c r="FT592" s="219"/>
      <c r="FU592" s="219"/>
      <c r="FV592" s="219"/>
      <c r="FW592" s="219"/>
      <c r="FX592" s="219"/>
      <c r="FY592" s="219"/>
      <c r="FZ592" s="219"/>
      <c r="GA592" s="219"/>
      <c r="GB592" s="219"/>
      <c r="GC592" s="219"/>
      <c r="GD592" s="219"/>
      <c r="GE592" s="219"/>
      <c r="GF592" s="219"/>
      <c r="GG592" s="219"/>
      <c r="GH592" s="219"/>
      <c r="GI592" s="219"/>
      <c r="GJ592" s="219"/>
      <c r="GK592" s="219"/>
      <c r="GL592" s="219"/>
      <c r="GM592" s="219"/>
      <c r="GN592" s="219"/>
      <c r="GO592" s="219"/>
      <c r="GP592" s="219"/>
      <c r="GQ592" s="219"/>
      <c r="GR592" s="219"/>
      <c r="GS592" s="219"/>
      <c r="GT592" s="219"/>
      <c r="GU592" s="219"/>
      <c r="GV592" s="219"/>
      <c r="GW592" s="219"/>
      <c r="GX592" s="219"/>
      <c r="GY592" s="219"/>
      <c r="GZ592" s="219"/>
      <c r="HA592" s="219"/>
    </row>
    <row r="593" spans="1:209" s="263" customFormat="1" ht="18" outlineLevel="1" x14ac:dyDescent="0.25">
      <c r="A593" s="261"/>
      <c r="B593" s="535" t="s">
        <v>625</v>
      </c>
      <c r="C593" s="216" t="str">
        <f>+VLOOKUP(B:B,INSUMOS!A:C,2,FALSE)</f>
        <v>CUADRILLA AA  (OFICIAL + 2 AYUDANTE)- ALBAÑILERIA</v>
      </c>
      <c r="D593" s="538" t="str">
        <f>+VLOOKUP(B:B,INSUMOS!A:C,3,FALSE)</f>
        <v>HC</v>
      </c>
      <c r="E593" s="541">
        <v>1.6016442041514081</v>
      </c>
      <c r="F593" s="544">
        <v>0</v>
      </c>
      <c r="G593" s="277">
        <f>+VLOOKUP(B:B,INSUMOS!A:E,4,FALSE)</f>
        <v>1</v>
      </c>
      <c r="H593" s="217">
        <f t="shared" si="33"/>
        <v>1.6016442041514081</v>
      </c>
      <c r="I593" s="218"/>
      <c r="J593" s="218"/>
      <c r="K593" s="206"/>
      <c r="L593" s="164"/>
      <c r="M593" s="214"/>
      <c r="N593" s="219"/>
      <c r="O593" s="219"/>
      <c r="P593" s="219"/>
      <c r="Q593" s="219"/>
      <c r="R593" s="219"/>
      <c r="S593" s="219"/>
      <c r="T593" s="219"/>
      <c r="U593" s="219"/>
      <c r="V593" s="219"/>
      <c r="W593" s="219"/>
      <c r="X593" s="219"/>
      <c r="Y593" s="219"/>
      <c r="Z593" s="219"/>
      <c r="AA593" s="219"/>
      <c r="AB593" s="219"/>
      <c r="AC593" s="219"/>
      <c r="AD593" s="219"/>
      <c r="AE593" s="219"/>
      <c r="AF593" s="219"/>
      <c r="AG593" s="219"/>
      <c r="AH593" s="219"/>
      <c r="AI593" s="219"/>
      <c r="AJ593" s="219"/>
      <c r="AK593" s="219"/>
      <c r="AL593" s="219"/>
      <c r="AM593" s="219"/>
      <c r="AN593" s="219"/>
      <c r="AO593" s="219"/>
      <c r="AP593" s="219"/>
      <c r="AQ593" s="219"/>
      <c r="AR593" s="219"/>
      <c r="AS593" s="219"/>
      <c r="AT593" s="219"/>
      <c r="AU593" s="219"/>
      <c r="AV593" s="219"/>
      <c r="AW593" s="219"/>
      <c r="AX593" s="219"/>
      <c r="AY593" s="219"/>
      <c r="AZ593" s="219"/>
      <c r="BA593" s="219"/>
      <c r="BB593" s="219"/>
      <c r="BC593" s="219"/>
      <c r="BD593" s="219"/>
      <c r="BE593" s="219"/>
      <c r="BF593" s="219"/>
      <c r="BG593" s="219"/>
      <c r="BH593" s="219"/>
      <c r="BI593" s="219"/>
      <c r="BJ593" s="219"/>
      <c r="BK593" s="219"/>
      <c r="BL593" s="219"/>
      <c r="BM593" s="219"/>
      <c r="BN593" s="219"/>
      <c r="BO593" s="219"/>
      <c r="BP593" s="219"/>
      <c r="BQ593" s="219"/>
      <c r="BR593" s="219"/>
      <c r="BS593" s="219"/>
      <c r="BT593" s="219"/>
      <c r="BU593" s="219"/>
      <c r="BV593" s="219"/>
      <c r="BW593" s="219"/>
      <c r="BX593" s="219"/>
      <c r="BY593" s="219"/>
      <c r="BZ593" s="219"/>
      <c r="CA593" s="219"/>
      <c r="CB593" s="219"/>
      <c r="CC593" s="219"/>
      <c r="CD593" s="219"/>
      <c r="CE593" s="219"/>
      <c r="CF593" s="219"/>
      <c r="CG593" s="219"/>
      <c r="CH593" s="219"/>
      <c r="CI593" s="219"/>
      <c r="CJ593" s="219"/>
      <c r="CK593" s="219"/>
      <c r="CL593" s="219"/>
      <c r="CM593" s="219"/>
      <c r="CN593" s="219"/>
      <c r="CO593" s="219"/>
      <c r="CP593" s="219"/>
      <c r="CQ593" s="219"/>
      <c r="CR593" s="219"/>
      <c r="CS593" s="219"/>
      <c r="CT593" s="219"/>
      <c r="CU593" s="219"/>
      <c r="CV593" s="219"/>
      <c r="CW593" s="219"/>
      <c r="CX593" s="219"/>
      <c r="CY593" s="219"/>
      <c r="CZ593" s="219"/>
      <c r="DA593" s="219"/>
      <c r="DB593" s="219"/>
      <c r="DC593" s="219"/>
      <c r="DD593" s="219"/>
      <c r="DE593" s="219"/>
      <c r="DF593" s="219"/>
      <c r="DG593" s="219"/>
      <c r="DH593" s="219"/>
      <c r="DI593" s="219"/>
      <c r="DJ593" s="219"/>
      <c r="DK593" s="219"/>
      <c r="DL593" s="219"/>
      <c r="DM593" s="219"/>
      <c r="DN593" s="219"/>
      <c r="DO593" s="219"/>
      <c r="DP593" s="219"/>
      <c r="DQ593" s="219"/>
      <c r="DR593" s="219"/>
      <c r="DS593" s="219"/>
      <c r="DT593" s="219"/>
      <c r="DU593" s="219"/>
      <c r="DV593" s="219"/>
      <c r="DW593" s="219"/>
      <c r="DX593" s="219"/>
      <c r="DY593" s="219"/>
      <c r="DZ593" s="219"/>
      <c r="EA593" s="219"/>
      <c r="EB593" s="219"/>
      <c r="EC593" s="219"/>
      <c r="ED593" s="219"/>
      <c r="EE593" s="219"/>
      <c r="EF593" s="219"/>
      <c r="EG593" s="219"/>
      <c r="EH593" s="219"/>
      <c r="EI593" s="219"/>
      <c r="EJ593" s="219"/>
      <c r="EK593" s="219"/>
      <c r="EL593" s="219"/>
      <c r="EM593" s="219"/>
      <c r="EN593" s="219"/>
      <c r="EO593" s="219"/>
      <c r="EP593" s="219"/>
      <c r="EQ593" s="219"/>
      <c r="ER593" s="219"/>
      <c r="ES593" s="219"/>
      <c r="ET593" s="219"/>
      <c r="EU593" s="219"/>
      <c r="EV593" s="219"/>
      <c r="EW593" s="219"/>
      <c r="EX593" s="219"/>
      <c r="EY593" s="219"/>
      <c r="EZ593" s="219"/>
      <c r="FA593" s="219"/>
      <c r="FB593" s="219"/>
      <c r="FC593" s="219"/>
      <c r="FD593" s="219"/>
      <c r="FE593" s="219"/>
      <c r="FF593" s="219"/>
      <c r="FG593" s="219"/>
      <c r="FH593" s="219"/>
      <c r="FI593" s="219"/>
      <c r="FJ593" s="219"/>
      <c r="FK593" s="219"/>
      <c r="FL593" s="219"/>
      <c r="FM593" s="219"/>
      <c r="FN593" s="219"/>
      <c r="FO593" s="219"/>
      <c r="FP593" s="219"/>
      <c r="FQ593" s="219"/>
      <c r="FR593" s="219"/>
      <c r="FS593" s="219"/>
      <c r="FT593" s="219"/>
      <c r="FU593" s="219"/>
      <c r="FV593" s="219"/>
      <c r="FW593" s="219"/>
      <c r="FX593" s="219"/>
      <c r="FY593" s="219"/>
      <c r="FZ593" s="219"/>
      <c r="GA593" s="219"/>
      <c r="GB593" s="219"/>
      <c r="GC593" s="219"/>
      <c r="GD593" s="219"/>
      <c r="GE593" s="219"/>
      <c r="GF593" s="219"/>
      <c r="GG593" s="219"/>
      <c r="GH593" s="219"/>
      <c r="GI593" s="219"/>
      <c r="GJ593" s="219"/>
      <c r="GK593" s="219"/>
      <c r="GL593" s="219"/>
      <c r="GM593" s="219"/>
      <c r="GN593" s="219"/>
      <c r="GO593" s="219"/>
      <c r="GP593" s="219"/>
      <c r="GQ593" s="219"/>
      <c r="GR593" s="219"/>
      <c r="GS593" s="219"/>
      <c r="GT593" s="219"/>
      <c r="GU593" s="219"/>
      <c r="GV593" s="219"/>
      <c r="GW593" s="219"/>
      <c r="GX593" s="219"/>
      <c r="GY593" s="219"/>
      <c r="GZ593" s="219"/>
      <c r="HA593" s="219"/>
    </row>
    <row r="594" spans="1:209" s="263" customFormat="1" ht="33.75" customHeight="1" x14ac:dyDescent="0.25">
      <c r="A594" s="207" t="s">
        <v>1420</v>
      </c>
      <c r="B594" s="208"/>
      <c r="C594" s="209" t="s">
        <v>1613</v>
      </c>
      <c r="D594" s="210" t="s">
        <v>1</v>
      </c>
      <c r="E594" s="211"/>
      <c r="F594" s="210"/>
      <c r="G594" s="210"/>
      <c r="H594" s="212">
        <f>+SUBTOTAL(9,H595:H600)</f>
        <v>16.19713304498169</v>
      </c>
      <c r="I594" s="213"/>
      <c r="J594" s="213"/>
      <c r="K594" s="206"/>
      <c r="L594" s="164"/>
      <c r="M594" s="214"/>
      <c r="N594" s="219"/>
      <c r="O594" s="219"/>
      <c r="P594" s="219"/>
      <c r="Q594" s="219"/>
      <c r="R594" s="219"/>
      <c r="S594" s="219"/>
      <c r="T594" s="219"/>
      <c r="U594" s="219"/>
      <c r="V594" s="219"/>
      <c r="W594" s="219"/>
      <c r="X594" s="219"/>
      <c r="Y594" s="219"/>
      <c r="Z594" s="219"/>
      <c r="AA594" s="219"/>
      <c r="AB594" s="219"/>
      <c r="AC594" s="219"/>
      <c r="AD594" s="219"/>
      <c r="AE594" s="219"/>
      <c r="AF594" s="219"/>
      <c r="AG594" s="219"/>
      <c r="AH594" s="219"/>
      <c r="AI594" s="219"/>
      <c r="AJ594" s="219"/>
      <c r="AK594" s="219"/>
      <c r="AL594" s="219"/>
      <c r="AM594" s="219"/>
      <c r="AN594" s="219"/>
      <c r="AO594" s="219"/>
      <c r="AP594" s="219"/>
      <c r="AQ594" s="219"/>
      <c r="AR594" s="219"/>
      <c r="AS594" s="219"/>
      <c r="AT594" s="219"/>
      <c r="AU594" s="219"/>
      <c r="AV594" s="219"/>
      <c r="AW594" s="219"/>
      <c r="AX594" s="219"/>
      <c r="AY594" s="219"/>
      <c r="AZ594" s="219"/>
      <c r="BA594" s="219"/>
      <c r="BB594" s="219"/>
      <c r="BC594" s="219"/>
      <c r="BD594" s="219"/>
      <c r="BE594" s="219"/>
      <c r="BF594" s="219"/>
      <c r="BG594" s="219"/>
      <c r="BH594" s="219"/>
      <c r="BI594" s="219"/>
      <c r="BJ594" s="219"/>
      <c r="BK594" s="219"/>
      <c r="BL594" s="219"/>
      <c r="BM594" s="219"/>
      <c r="BN594" s="219"/>
      <c r="BO594" s="219"/>
      <c r="BP594" s="219"/>
      <c r="BQ594" s="219"/>
      <c r="BR594" s="219"/>
      <c r="BS594" s="219"/>
      <c r="BT594" s="219"/>
      <c r="BU594" s="219"/>
      <c r="BV594" s="219"/>
      <c r="BW594" s="219"/>
      <c r="BX594" s="219"/>
      <c r="BY594" s="219"/>
      <c r="BZ594" s="219"/>
      <c r="CA594" s="219"/>
      <c r="CB594" s="219"/>
      <c r="CC594" s="219"/>
      <c r="CD594" s="219"/>
      <c r="CE594" s="219"/>
      <c r="CF594" s="219"/>
      <c r="CG594" s="219"/>
      <c r="CH594" s="219"/>
      <c r="CI594" s="219"/>
      <c r="CJ594" s="219"/>
      <c r="CK594" s="219"/>
      <c r="CL594" s="219"/>
      <c r="CM594" s="219"/>
      <c r="CN594" s="219"/>
      <c r="CO594" s="219"/>
      <c r="CP594" s="219"/>
      <c r="CQ594" s="219"/>
      <c r="CR594" s="219"/>
      <c r="CS594" s="219"/>
      <c r="CT594" s="219"/>
      <c r="CU594" s="219"/>
      <c r="CV594" s="219"/>
      <c r="CW594" s="219"/>
      <c r="CX594" s="219"/>
      <c r="CY594" s="219"/>
      <c r="CZ594" s="219"/>
      <c r="DA594" s="219"/>
      <c r="DB594" s="219"/>
      <c r="DC594" s="219"/>
      <c r="DD594" s="219"/>
      <c r="DE594" s="219"/>
      <c r="DF594" s="219"/>
      <c r="DG594" s="219"/>
      <c r="DH594" s="219"/>
      <c r="DI594" s="219"/>
      <c r="DJ594" s="219"/>
      <c r="DK594" s="219"/>
      <c r="DL594" s="219"/>
      <c r="DM594" s="219"/>
      <c r="DN594" s="219"/>
      <c r="DO594" s="219"/>
      <c r="DP594" s="219"/>
      <c r="DQ594" s="219"/>
      <c r="DR594" s="219"/>
      <c r="DS594" s="219"/>
      <c r="DT594" s="219"/>
      <c r="DU594" s="219"/>
      <c r="DV594" s="219"/>
      <c r="DW594" s="219"/>
      <c r="DX594" s="219"/>
      <c r="DY594" s="219"/>
      <c r="DZ594" s="219"/>
      <c r="EA594" s="219"/>
      <c r="EB594" s="219"/>
      <c r="EC594" s="219"/>
      <c r="ED594" s="219"/>
      <c r="EE594" s="219"/>
      <c r="EF594" s="219"/>
      <c r="EG594" s="219"/>
      <c r="EH594" s="219"/>
      <c r="EI594" s="219"/>
      <c r="EJ594" s="219"/>
      <c r="EK594" s="219"/>
      <c r="EL594" s="219"/>
      <c r="EM594" s="219"/>
      <c r="EN594" s="219"/>
      <c r="EO594" s="219"/>
      <c r="EP594" s="219"/>
      <c r="EQ594" s="219"/>
      <c r="ER594" s="219"/>
      <c r="ES594" s="219"/>
      <c r="ET594" s="219"/>
      <c r="EU594" s="219"/>
      <c r="EV594" s="219"/>
      <c r="EW594" s="219"/>
      <c r="EX594" s="219"/>
      <c r="EY594" s="219"/>
      <c r="EZ594" s="219"/>
      <c r="FA594" s="219"/>
      <c r="FB594" s="219"/>
      <c r="FC594" s="219"/>
      <c r="FD594" s="219"/>
      <c r="FE594" s="219"/>
      <c r="FF594" s="219"/>
      <c r="FG594" s="219"/>
      <c r="FH594" s="219"/>
      <c r="FI594" s="219"/>
      <c r="FJ594" s="219"/>
      <c r="FK594" s="219"/>
      <c r="FL594" s="219"/>
      <c r="FM594" s="219"/>
      <c r="FN594" s="219"/>
      <c r="FO594" s="219"/>
      <c r="FP594" s="219"/>
      <c r="FQ594" s="219"/>
      <c r="FR594" s="219"/>
      <c r="FS594" s="219"/>
      <c r="FT594" s="219"/>
      <c r="FU594" s="219"/>
      <c r="FV594" s="219"/>
      <c r="FW594" s="219"/>
      <c r="FX594" s="219"/>
      <c r="FY594" s="219"/>
      <c r="FZ594" s="219"/>
      <c r="GA594" s="219"/>
      <c r="GB594" s="219"/>
      <c r="GC594" s="219"/>
      <c r="GD594" s="219"/>
      <c r="GE594" s="219"/>
      <c r="GF594" s="219"/>
      <c r="GG594" s="219"/>
      <c r="GH594" s="219"/>
      <c r="GI594" s="219"/>
      <c r="GJ594" s="219"/>
      <c r="GK594" s="219"/>
      <c r="GL594" s="219"/>
      <c r="GM594" s="219"/>
      <c r="GN594" s="219"/>
      <c r="GO594" s="219"/>
      <c r="GP594" s="219"/>
      <c r="GQ594" s="219"/>
      <c r="GR594" s="219"/>
      <c r="GS594" s="219"/>
      <c r="GT594" s="219"/>
      <c r="GU594" s="219"/>
      <c r="GV594" s="219"/>
      <c r="GW594" s="219"/>
      <c r="GX594" s="219"/>
      <c r="GY594" s="219"/>
      <c r="GZ594" s="219"/>
      <c r="HA594" s="219"/>
    </row>
    <row r="595" spans="1:209" s="263" customFormat="1" ht="18" outlineLevel="1" x14ac:dyDescent="0.25">
      <c r="A595" s="256"/>
      <c r="B595" s="535" t="s">
        <v>129</v>
      </c>
      <c r="C595" s="216" t="str">
        <f>+VLOOKUP(B:B,INSUMOS!A:C,2,FALSE)</f>
        <v>HERRAMIENTA MENOR</v>
      </c>
      <c r="D595" s="538" t="str">
        <f>+VLOOKUP(B:B,INSUMOS!A:C,3,FALSE)</f>
        <v>GLB</v>
      </c>
      <c r="E595" s="541">
        <v>10</v>
      </c>
      <c r="F595" s="544">
        <v>0</v>
      </c>
      <c r="G595" s="277">
        <f>+VLOOKUP(B:B,INSUMOS!A:E,4,FALSE)</f>
        <v>1</v>
      </c>
      <c r="H595" s="217">
        <f t="shared" ref="H595:H600" si="34">+(E595+F595)*G595</f>
        <v>10</v>
      </c>
      <c r="I595" s="218"/>
      <c r="J595" s="218"/>
      <c r="K595" s="206"/>
      <c r="L595" s="164"/>
      <c r="M595" s="214"/>
      <c r="N595" s="219"/>
      <c r="O595" s="219"/>
      <c r="P595" s="219"/>
      <c r="Q595" s="219"/>
      <c r="R595" s="219"/>
      <c r="S595" s="219"/>
      <c r="T595" s="219"/>
      <c r="U595" s="219"/>
      <c r="V595" s="219"/>
      <c r="W595" s="219"/>
      <c r="X595" s="219"/>
      <c r="Y595" s="219"/>
      <c r="Z595" s="219"/>
      <c r="AA595" s="219"/>
      <c r="AB595" s="219"/>
      <c r="AC595" s="219"/>
      <c r="AD595" s="219"/>
      <c r="AE595" s="219"/>
      <c r="AF595" s="219"/>
      <c r="AG595" s="219"/>
      <c r="AH595" s="219"/>
      <c r="AI595" s="219"/>
      <c r="AJ595" s="219"/>
      <c r="AK595" s="219"/>
      <c r="AL595" s="219"/>
      <c r="AM595" s="219"/>
      <c r="AN595" s="219"/>
      <c r="AO595" s="219"/>
      <c r="AP595" s="219"/>
      <c r="AQ595" s="219"/>
      <c r="AR595" s="219"/>
      <c r="AS595" s="219"/>
      <c r="AT595" s="219"/>
      <c r="AU595" s="219"/>
      <c r="AV595" s="219"/>
      <c r="AW595" s="219"/>
      <c r="AX595" s="219"/>
      <c r="AY595" s="219"/>
      <c r="AZ595" s="219"/>
      <c r="BA595" s="219"/>
      <c r="BB595" s="219"/>
      <c r="BC595" s="219"/>
      <c r="BD595" s="219"/>
      <c r="BE595" s="219"/>
      <c r="BF595" s="219"/>
      <c r="BG595" s="219"/>
      <c r="BH595" s="219"/>
      <c r="BI595" s="219"/>
      <c r="BJ595" s="219"/>
      <c r="BK595" s="219"/>
      <c r="BL595" s="219"/>
      <c r="BM595" s="219"/>
      <c r="BN595" s="219"/>
      <c r="BO595" s="219"/>
      <c r="BP595" s="219"/>
      <c r="BQ595" s="219"/>
      <c r="BR595" s="219"/>
      <c r="BS595" s="219"/>
      <c r="BT595" s="219"/>
      <c r="BU595" s="219"/>
      <c r="BV595" s="219"/>
      <c r="BW595" s="219"/>
      <c r="BX595" s="219"/>
      <c r="BY595" s="219"/>
      <c r="BZ595" s="219"/>
      <c r="CA595" s="219"/>
      <c r="CB595" s="219"/>
      <c r="CC595" s="219"/>
      <c r="CD595" s="219"/>
      <c r="CE595" s="219"/>
      <c r="CF595" s="219"/>
      <c r="CG595" s="219"/>
      <c r="CH595" s="219"/>
      <c r="CI595" s="219"/>
      <c r="CJ595" s="219"/>
      <c r="CK595" s="219"/>
      <c r="CL595" s="219"/>
      <c r="CM595" s="219"/>
      <c r="CN595" s="219"/>
      <c r="CO595" s="219"/>
      <c r="CP595" s="219"/>
      <c r="CQ595" s="219"/>
      <c r="CR595" s="219"/>
      <c r="CS595" s="219"/>
      <c r="CT595" s="219"/>
      <c r="CU595" s="219"/>
      <c r="CV595" s="219"/>
      <c r="CW595" s="219"/>
      <c r="CX595" s="219"/>
      <c r="CY595" s="219"/>
      <c r="CZ595" s="219"/>
      <c r="DA595" s="219"/>
      <c r="DB595" s="219"/>
      <c r="DC595" s="219"/>
      <c r="DD595" s="219"/>
      <c r="DE595" s="219"/>
      <c r="DF595" s="219"/>
      <c r="DG595" s="219"/>
      <c r="DH595" s="219"/>
      <c r="DI595" s="219"/>
      <c r="DJ595" s="219"/>
      <c r="DK595" s="219"/>
      <c r="DL595" s="219"/>
      <c r="DM595" s="219"/>
      <c r="DN595" s="219"/>
      <c r="DO595" s="219"/>
      <c r="DP595" s="219"/>
      <c r="DQ595" s="219"/>
      <c r="DR595" s="219"/>
      <c r="DS595" s="219"/>
      <c r="DT595" s="219"/>
      <c r="DU595" s="219"/>
      <c r="DV595" s="219"/>
      <c r="DW595" s="219"/>
      <c r="DX595" s="219"/>
      <c r="DY595" s="219"/>
      <c r="DZ595" s="219"/>
      <c r="EA595" s="219"/>
      <c r="EB595" s="219"/>
      <c r="EC595" s="219"/>
      <c r="ED595" s="219"/>
      <c r="EE595" s="219"/>
      <c r="EF595" s="219"/>
      <c r="EG595" s="219"/>
      <c r="EH595" s="219"/>
      <c r="EI595" s="219"/>
      <c r="EJ595" s="219"/>
      <c r="EK595" s="219"/>
      <c r="EL595" s="219"/>
      <c r="EM595" s="219"/>
      <c r="EN595" s="219"/>
      <c r="EO595" s="219"/>
      <c r="EP595" s="219"/>
      <c r="EQ595" s="219"/>
      <c r="ER595" s="219"/>
      <c r="ES595" s="219"/>
      <c r="ET595" s="219"/>
      <c r="EU595" s="219"/>
      <c r="EV595" s="219"/>
      <c r="EW595" s="219"/>
      <c r="EX595" s="219"/>
      <c r="EY595" s="219"/>
      <c r="EZ595" s="219"/>
      <c r="FA595" s="219"/>
      <c r="FB595" s="219"/>
      <c r="FC595" s="219"/>
      <c r="FD595" s="219"/>
      <c r="FE595" s="219"/>
      <c r="FF595" s="219"/>
      <c r="FG595" s="219"/>
      <c r="FH595" s="219"/>
      <c r="FI595" s="219"/>
      <c r="FJ595" s="219"/>
      <c r="FK595" s="219"/>
      <c r="FL595" s="219"/>
      <c r="FM595" s="219"/>
      <c r="FN595" s="219"/>
      <c r="FO595" s="219"/>
      <c r="FP595" s="219"/>
      <c r="FQ595" s="219"/>
      <c r="FR595" s="219"/>
      <c r="FS595" s="219"/>
      <c r="FT595" s="219"/>
      <c r="FU595" s="219"/>
      <c r="FV595" s="219"/>
      <c r="FW595" s="219"/>
      <c r="FX595" s="219"/>
      <c r="FY595" s="219"/>
      <c r="FZ595" s="219"/>
      <c r="GA595" s="219"/>
      <c r="GB595" s="219"/>
      <c r="GC595" s="219"/>
      <c r="GD595" s="219"/>
      <c r="GE595" s="219"/>
      <c r="GF595" s="219"/>
      <c r="GG595" s="219"/>
      <c r="GH595" s="219"/>
      <c r="GI595" s="219"/>
      <c r="GJ595" s="219"/>
      <c r="GK595" s="219"/>
      <c r="GL595" s="219"/>
      <c r="GM595" s="219"/>
      <c r="GN595" s="219"/>
      <c r="GO595" s="219"/>
      <c r="GP595" s="219"/>
      <c r="GQ595" s="219"/>
      <c r="GR595" s="219"/>
      <c r="GS595" s="219"/>
      <c r="GT595" s="219"/>
      <c r="GU595" s="219"/>
      <c r="GV595" s="219"/>
      <c r="GW595" s="219"/>
      <c r="GX595" s="219"/>
      <c r="GY595" s="219"/>
      <c r="GZ595" s="219"/>
      <c r="HA595" s="219"/>
    </row>
    <row r="596" spans="1:209" s="263" customFormat="1" ht="18" outlineLevel="1" x14ac:dyDescent="0.25">
      <c r="A596" s="257"/>
      <c r="B596" s="535" t="s">
        <v>412</v>
      </c>
      <c r="C596" s="216" t="str">
        <f>+VLOOKUP(B:B,INSUMOS!A:C,2,FALSE)</f>
        <v>MARCO Y TAPA PARA CAJA DE INSPECCIÓN 0.60 M X 0.60 M</v>
      </c>
      <c r="D596" s="538" t="str">
        <f>+VLOOKUP(B:B,INSUMOS!A:C,3,FALSE)</f>
        <v>UN</v>
      </c>
      <c r="E596" s="541">
        <v>1</v>
      </c>
      <c r="F596" s="544">
        <v>0</v>
      </c>
      <c r="G596" s="277">
        <f>+VLOOKUP(B:B,INSUMOS!A:E,4,FALSE)</f>
        <v>1</v>
      </c>
      <c r="H596" s="217">
        <f t="shared" si="34"/>
        <v>1</v>
      </c>
      <c r="I596" s="218"/>
      <c r="J596" s="218"/>
      <c r="K596" s="206"/>
      <c r="L596" s="164"/>
      <c r="M596" s="214"/>
      <c r="N596" s="219"/>
      <c r="O596" s="219"/>
      <c r="P596" s="219"/>
      <c r="Q596" s="219"/>
      <c r="R596" s="219"/>
      <c r="S596" s="219"/>
      <c r="T596" s="219"/>
      <c r="U596" s="219"/>
      <c r="V596" s="219"/>
      <c r="W596" s="219"/>
      <c r="X596" s="219"/>
      <c r="Y596" s="219"/>
      <c r="Z596" s="219"/>
      <c r="AA596" s="219"/>
      <c r="AB596" s="219"/>
      <c r="AC596" s="219"/>
      <c r="AD596" s="219"/>
      <c r="AE596" s="219"/>
      <c r="AF596" s="219"/>
      <c r="AG596" s="219"/>
      <c r="AH596" s="219"/>
      <c r="AI596" s="219"/>
      <c r="AJ596" s="219"/>
      <c r="AK596" s="219"/>
      <c r="AL596" s="219"/>
      <c r="AM596" s="219"/>
      <c r="AN596" s="219"/>
      <c r="AO596" s="219"/>
      <c r="AP596" s="219"/>
      <c r="AQ596" s="219"/>
      <c r="AR596" s="219"/>
      <c r="AS596" s="219"/>
      <c r="AT596" s="219"/>
      <c r="AU596" s="219"/>
      <c r="AV596" s="219"/>
      <c r="AW596" s="219"/>
      <c r="AX596" s="219"/>
      <c r="AY596" s="219"/>
      <c r="AZ596" s="219"/>
      <c r="BA596" s="219"/>
      <c r="BB596" s="219"/>
      <c r="BC596" s="219"/>
      <c r="BD596" s="219"/>
      <c r="BE596" s="219"/>
      <c r="BF596" s="219"/>
      <c r="BG596" s="219"/>
      <c r="BH596" s="219"/>
      <c r="BI596" s="219"/>
      <c r="BJ596" s="219"/>
      <c r="BK596" s="219"/>
      <c r="BL596" s="219"/>
      <c r="BM596" s="219"/>
      <c r="BN596" s="219"/>
      <c r="BO596" s="219"/>
      <c r="BP596" s="219"/>
      <c r="BQ596" s="219"/>
      <c r="BR596" s="219"/>
      <c r="BS596" s="219"/>
      <c r="BT596" s="219"/>
      <c r="BU596" s="219"/>
      <c r="BV596" s="219"/>
      <c r="BW596" s="219"/>
      <c r="BX596" s="219"/>
      <c r="BY596" s="219"/>
      <c r="BZ596" s="219"/>
      <c r="CA596" s="219"/>
      <c r="CB596" s="219"/>
      <c r="CC596" s="219"/>
      <c r="CD596" s="219"/>
      <c r="CE596" s="219"/>
      <c r="CF596" s="219"/>
      <c r="CG596" s="219"/>
      <c r="CH596" s="219"/>
      <c r="CI596" s="219"/>
      <c r="CJ596" s="219"/>
      <c r="CK596" s="219"/>
      <c r="CL596" s="219"/>
      <c r="CM596" s="219"/>
      <c r="CN596" s="219"/>
      <c r="CO596" s="219"/>
      <c r="CP596" s="219"/>
      <c r="CQ596" s="219"/>
      <c r="CR596" s="219"/>
      <c r="CS596" s="219"/>
      <c r="CT596" s="219"/>
      <c r="CU596" s="219"/>
      <c r="CV596" s="219"/>
      <c r="CW596" s="219"/>
      <c r="CX596" s="219"/>
      <c r="CY596" s="219"/>
      <c r="CZ596" s="219"/>
      <c r="DA596" s="219"/>
      <c r="DB596" s="219"/>
      <c r="DC596" s="219"/>
      <c r="DD596" s="219"/>
      <c r="DE596" s="219"/>
      <c r="DF596" s="219"/>
      <c r="DG596" s="219"/>
      <c r="DH596" s="219"/>
      <c r="DI596" s="219"/>
      <c r="DJ596" s="219"/>
      <c r="DK596" s="219"/>
      <c r="DL596" s="219"/>
      <c r="DM596" s="219"/>
      <c r="DN596" s="219"/>
      <c r="DO596" s="219"/>
      <c r="DP596" s="219"/>
      <c r="DQ596" s="219"/>
      <c r="DR596" s="219"/>
      <c r="DS596" s="219"/>
      <c r="DT596" s="219"/>
      <c r="DU596" s="219"/>
      <c r="DV596" s="219"/>
      <c r="DW596" s="219"/>
      <c r="DX596" s="219"/>
      <c r="DY596" s="219"/>
      <c r="DZ596" s="219"/>
      <c r="EA596" s="219"/>
      <c r="EB596" s="219"/>
      <c r="EC596" s="219"/>
      <c r="ED596" s="219"/>
      <c r="EE596" s="219"/>
      <c r="EF596" s="219"/>
      <c r="EG596" s="219"/>
      <c r="EH596" s="219"/>
      <c r="EI596" s="219"/>
      <c r="EJ596" s="219"/>
      <c r="EK596" s="219"/>
      <c r="EL596" s="219"/>
      <c r="EM596" s="219"/>
      <c r="EN596" s="219"/>
      <c r="EO596" s="219"/>
      <c r="EP596" s="219"/>
      <c r="EQ596" s="219"/>
      <c r="ER596" s="219"/>
      <c r="ES596" s="219"/>
      <c r="ET596" s="219"/>
      <c r="EU596" s="219"/>
      <c r="EV596" s="219"/>
      <c r="EW596" s="219"/>
      <c r="EX596" s="219"/>
      <c r="EY596" s="219"/>
      <c r="EZ596" s="219"/>
      <c r="FA596" s="219"/>
      <c r="FB596" s="219"/>
      <c r="FC596" s="219"/>
      <c r="FD596" s="219"/>
      <c r="FE596" s="219"/>
      <c r="FF596" s="219"/>
      <c r="FG596" s="219"/>
      <c r="FH596" s="219"/>
      <c r="FI596" s="219"/>
      <c r="FJ596" s="219"/>
      <c r="FK596" s="219"/>
      <c r="FL596" s="219"/>
      <c r="FM596" s="219"/>
      <c r="FN596" s="219"/>
      <c r="FO596" s="219"/>
      <c r="FP596" s="219"/>
      <c r="FQ596" s="219"/>
      <c r="FR596" s="219"/>
      <c r="FS596" s="219"/>
      <c r="FT596" s="219"/>
      <c r="FU596" s="219"/>
      <c r="FV596" s="219"/>
      <c r="FW596" s="219"/>
      <c r="FX596" s="219"/>
      <c r="FY596" s="219"/>
      <c r="FZ596" s="219"/>
      <c r="GA596" s="219"/>
      <c r="GB596" s="219"/>
      <c r="GC596" s="219"/>
      <c r="GD596" s="219"/>
      <c r="GE596" s="219"/>
      <c r="GF596" s="219"/>
      <c r="GG596" s="219"/>
      <c r="GH596" s="219"/>
      <c r="GI596" s="219"/>
      <c r="GJ596" s="219"/>
      <c r="GK596" s="219"/>
      <c r="GL596" s="219"/>
      <c r="GM596" s="219"/>
      <c r="GN596" s="219"/>
      <c r="GO596" s="219"/>
      <c r="GP596" s="219"/>
      <c r="GQ596" s="219"/>
      <c r="GR596" s="219"/>
      <c r="GS596" s="219"/>
      <c r="GT596" s="219"/>
      <c r="GU596" s="219"/>
      <c r="GV596" s="219"/>
      <c r="GW596" s="219"/>
      <c r="GX596" s="219"/>
      <c r="GY596" s="219"/>
      <c r="GZ596" s="219"/>
      <c r="HA596" s="219"/>
    </row>
    <row r="597" spans="1:209" s="263" customFormat="1" ht="18" outlineLevel="1" x14ac:dyDescent="0.25">
      <c r="A597" s="257"/>
      <c r="B597" s="535" t="s">
        <v>1509</v>
      </c>
      <c r="C597" s="216" t="str">
        <f>+VLOOKUP(B:B,INSUMOS!A:C,2,FALSE)</f>
        <v xml:space="preserve">MURO EN TOLETE RECOCIDO DE 20X10X6 CM </v>
      </c>
      <c r="D597" s="538" t="str">
        <f>+VLOOKUP(B:B,INSUMOS!A:C,3,FALSE)</f>
        <v>M2</v>
      </c>
      <c r="E597" s="541">
        <v>1.68</v>
      </c>
      <c r="F597" s="544">
        <v>0</v>
      </c>
      <c r="G597" s="277">
        <f>+VLOOKUP(B:B,INSUMOS!A:E,4,FALSE)</f>
        <v>1</v>
      </c>
      <c r="H597" s="217">
        <f t="shared" si="34"/>
        <v>1.68</v>
      </c>
      <c r="I597" s="218"/>
      <c r="J597" s="218"/>
      <c r="K597" s="206"/>
      <c r="L597" s="164"/>
      <c r="M597" s="214"/>
      <c r="N597" s="219"/>
      <c r="O597" s="219"/>
      <c r="P597" s="219"/>
      <c r="Q597" s="219"/>
      <c r="R597" s="219"/>
      <c r="S597" s="219"/>
      <c r="T597" s="219"/>
      <c r="U597" s="219"/>
      <c r="V597" s="219"/>
      <c r="W597" s="219"/>
      <c r="X597" s="219"/>
      <c r="Y597" s="219"/>
      <c r="Z597" s="219"/>
      <c r="AA597" s="219"/>
      <c r="AB597" s="219"/>
      <c r="AC597" s="219"/>
      <c r="AD597" s="219"/>
      <c r="AE597" s="219"/>
      <c r="AF597" s="219"/>
      <c r="AG597" s="219"/>
      <c r="AH597" s="219"/>
      <c r="AI597" s="219"/>
      <c r="AJ597" s="219"/>
      <c r="AK597" s="219"/>
      <c r="AL597" s="219"/>
      <c r="AM597" s="219"/>
      <c r="AN597" s="219"/>
      <c r="AO597" s="219"/>
      <c r="AP597" s="219"/>
      <c r="AQ597" s="219"/>
      <c r="AR597" s="219"/>
      <c r="AS597" s="219"/>
      <c r="AT597" s="219"/>
      <c r="AU597" s="219"/>
      <c r="AV597" s="219"/>
      <c r="AW597" s="219"/>
      <c r="AX597" s="219"/>
      <c r="AY597" s="219"/>
      <c r="AZ597" s="219"/>
      <c r="BA597" s="219"/>
      <c r="BB597" s="219"/>
      <c r="BC597" s="219"/>
      <c r="BD597" s="219"/>
      <c r="BE597" s="219"/>
      <c r="BF597" s="219"/>
      <c r="BG597" s="219"/>
      <c r="BH597" s="219"/>
      <c r="BI597" s="219"/>
      <c r="BJ597" s="219"/>
      <c r="BK597" s="219"/>
      <c r="BL597" s="219"/>
      <c r="BM597" s="219"/>
      <c r="BN597" s="219"/>
      <c r="BO597" s="219"/>
      <c r="BP597" s="219"/>
      <c r="BQ597" s="219"/>
      <c r="BR597" s="219"/>
      <c r="BS597" s="219"/>
      <c r="BT597" s="219"/>
      <c r="BU597" s="219"/>
      <c r="BV597" s="219"/>
      <c r="BW597" s="219"/>
      <c r="BX597" s="219"/>
      <c r="BY597" s="219"/>
      <c r="BZ597" s="219"/>
      <c r="CA597" s="219"/>
      <c r="CB597" s="219"/>
      <c r="CC597" s="219"/>
      <c r="CD597" s="219"/>
      <c r="CE597" s="219"/>
      <c r="CF597" s="219"/>
      <c r="CG597" s="219"/>
      <c r="CH597" s="219"/>
      <c r="CI597" s="219"/>
      <c r="CJ597" s="219"/>
      <c r="CK597" s="219"/>
      <c r="CL597" s="219"/>
      <c r="CM597" s="219"/>
      <c r="CN597" s="219"/>
      <c r="CO597" s="219"/>
      <c r="CP597" s="219"/>
      <c r="CQ597" s="219"/>
      <c r="CR597" s="219"/>
      <c r="CS597" s="219"/>
      <c r="CT597" s="219"/>
      <c r="CU597" s="219"/>
      <c r="CV597" s="219"/>
      <c r="CW597" s="219"/>
      <c r="CX597" s="219"/>
      <c r="CY597" s="219"/>
      <c r="CZ597" s="219"/>
      <c r="DA597" s="219"/>
      <c r="DB597" s="219"/>
      <c r="DC597" s="219"/>
      <c r="DD597" s="219"/>
      <c r="DE597" s="219"/>
      <c r="DF597" s="219"/>
      <c r="DG597" s="219"/>
      <c r="DH597" s="219"/>
      <c r="DI597" s="219"/>
      <c r="DJ597" s="219"/>
      <c r="DK597" s="219"/>
      <c r="DL597" s="219"/>
      <c r="DM597" s="219"/>
      <c r="DN597" s="219"/>
      <c r="DO597" s="219"/>
      <c r="DP597" s="219"/>
      <c r="DQ597" s="219"/>
      <c r="DR597" s="219"/>
      <c r="DS597" s="219"/>
      <c r="DT597" s="219"/>
      <c r="DU597" s="219"/>
      <c r="DV597" s="219"/>
      <c r="DW597" s="219"/>
      <c r="DX597" s="219"/>
      <c r="DY597" s="219"/>
      <c r="DZ597" s="219"/>
      <c r="EA597" s="219"/>
      <c r="EB597" s="219"/>
      <c r="EC597" s="219"/>
      <c r="ED597" s="219"/>
      <c r="EE597" s="219"/>
      <c r="EF597" s="219"/>
      <c r="EG597" s="219"/>
      <c r="EH597" s="219"/>
      <c r="EI597" s="219"/>
      <c r="EJ597" s="219"/>
      <c r="EK597" s="219"/>
      <c r="EL597" s="219"/>
      <c r="EM597" s="219"/>
      <c r="EN597" s="219"/>
      <c r="EO597" s="219"/>
      <c r="EP597" s="219"/>
      <c r="EQ597" s="219"/>
      <c r="ER597" s="219"/>
      <c r="ES597" s="219"/>
      <c r="ET597" s="219"/>
      <c r="EU597" s="219"/>
      <c r="EV597" s="219"/>
      <c r="EW597" s="219"/>
      <c r="EX597" s="219"/>
      <c r="EY597" s="219"/>
      <c r="EZ597" s="219"/>
      <c r="FA597" s="219"/>
      <c r="FB597" s="219"/>
      <c r="FC597" s="219"/>
      <c r="FD597" s="219"/>
      <c r="FE597" s="219"/>
      <c r="FF597" s="219"/>
      <c r="FG597" s="219"/>
      <c r="FH597" s="219"/>
      <c r="FI597" s="219"/>
      <c r="FJ597" s="219"/>
      <c r="FK597" s="219"/>
      <c r="FL597" s="219"/>
      <c r="FM597" s="219"/>
      <c r="FN597" s="219"/>
      <c r="FO597" s="219"/>
      <c r="FP597" s="219"/>
      <c r="FQ597" s="219"/>
      <c r="FR597" s="219"/>
      <c r="FS597" s="219"/>
      <c r="FT597" s="219"/>
      <c r="FU597" s="219"/>
      <c r="FV597" s="219"/>
      <c r="FW597" s="219"/>
      <c r="FX597" s="219"/>
      <c r="FY597" s="219"/>
      <c r="FZ597" s="219"/>
      <c r="GA597" s="219"/>
      <c r="GB597" s="219"/>
      <c r="GC597" s="219"/>
      <c r="GD597" s="219"/>
      <c r="GE597" s="219"/>
      <c r="GF597" s="219"/>
      <c r="GG597" s="219"/>
      <c r="GH597" s="219"/>
      <c r="GI597" s="219"/>
      <c r="GJ597" s="219"/>
      <c r="GK597" s="219"/>
      <c r="GL597" s="219"/>
      <c r="GM597" s="219"/>
      <c r="GN597" s="219"/>
      <c r="GO597" s="219"/>
      <c r="GP597" s="219"/>
      <c r="GQ597" s="219"/>
      <c r="GR597" s="219"/>
      <c r="GS597" s="219"/>
      <c r="GT597" s="219"/>
      <c r="GU597" s="219"/>
      <c r="GV597" s="219"/>
      <c r="GW597" s="219"/>
      <c r="GX597" s="219"/>
      <c r="GY597" s="219"/>
      <c r="GZ597" s="219"/>
      <c r="HA597" s="219"/>
    </row>
    <row r="598" spans="1:209" s="263" customFormat="1" ht="18" outlineLevel="1" x14ac:dyDescent="0.25">
      <c r="A598" s="257"/>
      <c r="B598" s="535" t="s">
        <v>1502</v>
      </c>
      <c r="C598" s="216" t="str">
        <f>+VLOOKUP(B:B,INSUMOS!A:C,2,FALSE)</f>
        <v>CONCRETO MEZCLA EN OBRA 1:2:4  AGREGADOS DE RIO (APRX. 2500 PSI)</v>
      </c>
      <c r="D598" s="538" t="str">
        <f>+VLOOKUP(B:B,INSUMOS!A:C,3,FALSE)</f>
        <v>M3</v>
      </c>
      <c r="E598" s="541">
        <f>0.6*0.6*0.1</f>
        <v>3.5999999999999997E-2</v>
      </c>
      <c r="F598" s="544">
        <f>+E598*0.05</f>
        <v>1.8E-3</v>
      </c>
      <c r="G598" s="277">
        <f>+VLOOKUP(B:B,INSUMOS!A:E,4,FALSE)</f>
        <v>1</v>
      </c>
      <c r="H598" s="217">
        <f t="shared" si="34"/>
        <v>3.78E-2</v>
      </c>
      <c r="I598" s="218"/>
      <c r="J598" s="218"/>
      <c r="K598" s="206"/>
      <c r="L598" s="164"/>
      <c r="M598" s="214"/>
      <c r="N598" s="219"/>
      <c r="O598" s="219"/>
      <c r="P598" s="219"/>
      <c r="Q598" s="219"/>
      <c r="R598" s="219"/>
      <c r="S598" s="219"/>
      <c r="T598" s="219"/>
      <c r="U598" s="219"/>
      <c r="V598" s="219"/>
      <c r="W598" s="219"/>
      <c r="X598" s="219"/>
      <c r="Y598" s="219"/>
      <c r="Z598" s="219"/>
      <c r="AA598" s="219"/>
      <c r="AB598" s="219"/>
      <c r="AC598" s="219"/>
      <c r="AD598" s="219"/>
      <c r="AE598" s="219"/>
      <c r="AF598" s="219"/>
      <c r="AG598" s="219"/>
      <c r="AH598" s="219"/>
      <c r="AI598" s="219"/>
      <c r="AJ598" s="219"/>
      <c r="AK598" s="219"/>
      <c r="AL598" s="219"/>
      <c r="AM598" s="219"/>
      <c r="AN598" s="219"/>
      <c r="AO598" s="219"/>
      <c r="AP598" s="219"/>
      <c r="AQ598" s="219"/>
      <c r="AR598" s="219"/>
      <c r="AS598" s="219"/>
      <c r="AT598" s="219"/>
      <c r="AU598" s="219"/>
      <c r="AV598" s="219"/>
      <c r="AW598" s="219"/>
      <c r="AX598" s="219"/>
      <c r="AY598" s="219"/>
      <c r="AZ598" s="219"/>
      <c r="BA598" s="219"/>
      <c r="BB598" s="219"/>
      <c r="BC598" s="219"/>
      <c r="BD598" s="219"/>
      <c r="BE598" s="219"/>
      <c r="BF598" s="219"/>
      <c r="BG598" s="219"/>
      <c r="BH598" s="219"/>
      <c r="BI598" s="219"/>
      <c r="BJ598" s="219"/>
      <c r="BK598" s="219"/>
      <c r="BL598" s="219"/>
      <c r="BM598" s="219"/>
      <c r="BN598" s="219"/>
      <c r="BO598" s="219"/>
      <c r="BP598" s="219"/>
      <c r="BQ598" s="219"/>
      <c r="BR598" s="219"/>
      <c r="BS598" s="219"/>
      <c r="BT598" s="219"/>
      <c r="BU598" s="219"/>
      <c r="BV598" s="219"/>
      <c r="BW598" s="219"/>
      <c r="BX598" s="219"/>
      <c r="BY598" s="219"/>
      <c r="BZ598" s="219"/>
      <c r="CA598" s="219"/>
      <c r="CB598" s="219"/>
      <c r="CC598" s="219"/>
      <c r="CD598" s="219"/>
      <c r="CE598" s="219"/>
      <c r="CF598" s="219"/>
      <c r="CG598" s="219"/>
      <c r="CH598" s="219"/>
      <c r="CI598" s="219"/>
      <c r="CJ598" s="219"/>
      <c r="CK598" s="219"/>
      <c r="CL598" s="219"/>
      <c r="CM598" s="219"/>
      <c r="CN598" s="219"/>
      <c r="CO598" s="219"/>
      <c r="CP598" s="219"/>
      <c r="CQ598" s="219"/>
      <c r="CR598" s="219"/>
      <c r="CS598" s="219"/>
      <c r="CT598" s="219"/>
      <c r="CU598" s="219"/>
      <c r="CV598" s="219"/>
      <c r="CW598" s="219"/>
      <c r="CX598" s="219"/>
      <c r="CY598" s="219"/>
      <c r="CZ598" s="219"/>
      <c r="DA598" s="219"/>
      <c r="DB598" s="219"/>
      <c r="DC598" s="219"/>
      <c r="DD598" s="219"/>
      <c r="DE598" s="219"/>
      <c r="DF598" s="219"/>
      <c r="DG598" s="219"/>
      <c r="DH598" s="219"/>
      <c r="DI598" s="219"/>
      <c r="DJ598" s="219"/>
      <c r="DK598" s="219"/>
      <c r="DL598" s="219"/>
      <c r="DM598" s="219"/>
      <c r="DN598" s="219"/>
      <c r="DO598" s="219"/>
      <c r="DP598" s="219"/>
      <c r="DQ598" s="219"/>
      <c r="DR598" s="219"/>
      <c r="DS598" s="219"/>
      <c r="DT598" s="219"/>
      <c r="DU598" s="219"/>
      <c r="DV598" s="219"/>
      <c r="DW598" s="219"/>
      <c r="DX598" s="219"/>
      <c r="DY598" s="219"/>
      <c r="DZ598" s="219"/>
      <c r="EA598" s="219"/>
      <c r="EB598" s="219"/>
      <c r="EC598" s="219"/>
      <c r="ED598" s="219"/>
      <c r="EE598" s="219"/>
      <c r="EF598" s="219"/>
      <c r="EG598" s="219"/>
      <c r="EH598" s="219"/>
      <c r="EI598" s="219"/>
      <c r="EJ598" s="219"/>
      <c r="EK598" s="219"/>
      <c r="EL598" s="219"/>
      <c r="EM598" s="219"/>
      <c r="EN598" s="219"/>
      <c r="EO598" s="219"/>
      <c r="EP598" s="219"/>
      <c r="EQ598" s="219"/>
      <c r="ER598" s="219"/>
      <c r="ES598" s="219"/>
      <c r="ET598" s="219"/>
      <c r="EU598" s="219"/>
      <c r="EV598" s="219"/>
      <c r="EW598" s="219"/>
      <c r="EX598" s="219"/>
      <c r="EY598" s="219"/>
      <c r="EZ598" s="219"/>
      <c r="FA598" s="219"/>
      <c r="FB598" s="219"/>
      <c r="FC598" s="219"/>
      <c r="FD598" s="219"/>
      <c r="FE598" s="219"/>
      <c r="FF598" s="219"/>
      <c r="FG598" s="219"/>
      <c r="FH598" s="219"/>
      <c r="FI598" s="219"/>
      <c r="FJ598" s="219"/>
      <c r="FK598" s="219"/>
      <c r="FL598" s="219"/>
      <c r="FM598" s="219"/>
      <c r="FN598" s="219"/>
      <c r="FO598" s="219"/>
      <c r="FP598" s="219"/>
      <c r="FQ598" s="219"/>
      <c r="FR598" s="219"/>
      <c r="FS598" s="219"/>
      <c r="FT598" s="219"/>
      <c r="FU598" s="219"/>
      <c r="FV598" s="219"/>
      <c r="FW598" s="219"/>
      <c r="FX598" s="219"/>
      <c r="FY598" s="219"/>
      <c r="FZ598" s="219"/>
      <c r="GA598" s="219"/>
      <c r="GB598" s="219"/>
      <c r="GC598" s="219"/>
      <c r="GD598" s="219"/>
      <c r="GE598" s="219"/>
      <c r="GF598" s="219"/>
      <c r="GG598" s="219"/>
      <c r="GH598" s="219"/>
      <c r="GI598" s="219"/>
      <c r="GJ598" s="219"/>
      <c r="GK598" s="219"/>
      <c r="GL598" s="219"/>
      <c r="GM598" s="219"/>
      <c r="GN598" s="219"/>
      <c r="GO598" s="219"/>
      <c r="GP598" s="219"/>
      <c r="GQ598" s="219"/>
      <c r="GR598" s="219"/>
      <c r="GS598" s="219"/>
      <c r="GT598" s="219"/>
      <c r="GU598" s="219"/>
      <c r="GV598" s="219"/>
      <c r="GW598" s="219"/>
      <c r="GX598" s="219"/>
      <c r="GY598" s="219"/>
      <c r="GZ598" s="219"/>
      <c r="HA598" s="219"/>
    </row>
    <row r="599" spans="1:209" s="263" customFormat="1" ht="18" outlineLevel="1" x14ac:dyDescent="0.25">
      <c r="A599" s="264"/>
      <c r="B599" s="535" t="s">
        <v>114</v>
      </c>
      <c r="C599" s="216" t="str">
        <f>+VLOOKUP(B:B,INSUMOS!A:C,2,FALSE)</f>
        <v>MORTERO 1:3 IMPERMEABILIZADO (HECHO EN OBRA)</v>
      </c>
      <c r="D599" s="538" t="str">
        <f>+VLOOKUP(B:B,INSUMOS!A:C,3,FALSE)</f>
        <v>M3</v>
      </c>
      <c r="E599" s="541">
        <f>0.6*4*0.6*0.03</f>
        <v>4.3199999999999995E-2</v>
      </c>
      <c r="F599" s="544">
        <f>+E599*0.05</f>
        <v>2.16E-3</v>
      </c>
      <c r="G599" s="277">
        <f>+VLOOKUP(B:B,INSUMOS!A:E,4,FALSE)</f>
        <v>1</v>
      </c>
      <c r="H599" s="217">
        <f t="shared" si="34"/>
        <v>4.5359999999999998E-2</v>
      </c>
      <c r="I599" s="218"/>
      <c r="J599" s="218"/>
      <c r="K599" s="206"/>
      <c r="L599" s="164"/>
      <c r="M599" s="214"/>
      <c r="N599" s="219"/>
      <c r="O599" s="219"/>
      <c r="P599" s="219"/>
      <c r="Q599" s="219"/>
      <c r="R599" s="219"/>
      <c r="S599" s="219"/>
      <c r="T599" s="219"/>
      <c r="U599" s="219"/>
      <c r="V599" s="219"/>
      <c r="W599" s="219"/>
      <c r="X599" s="219"/>
      <c r="Y599" s="219"/>
      <c r="Z599" s="219"/>
      <c r="AA599" s="219"/>
      <c r="AB599" s="219"/>
      <c r="AC599" s="219"/>
      <c r="AD599" s="219"/>
      <c r="AE599" s="219"/>
      <c r="AF599" s="219"/>
      <c r="AG599" s="219"/>
      <c r="AH599" s="219"/>
      <c r="AI599" s="219"/>
      <c r="AJ599" s="219"/>
      <c r="AK599" s="219"/>
      <c r="AL599" s="219"/>
      <c r="AM599" s="219"/>
      <c r="AN599" s="219"/>
      <c r="AO599" s="219"/>
      <c r="AP599" s="219"/>
      <c r="AQ599" s="219"/>
      <c r="AR599" s="219"/>
      <c r="AS599" s="219"/>
      <c r="AT599" s="219"/>
      <c r="AU599" s="219"/>
      <c r="AV599" s="219"/>
      <c r="AW599" s="219"/>
      <c r="AX599" s="219"/>
      <c r="AY599" s="219"/>
      <c r="AZ599" s="219"/>
      <c r="BA599" s="219"/>
      <c r="BB599" s="219"/>
      <c r="BC599" s="219"/>
      <c r="BD599" s="219"/>
      <c r="BE599" s="219"/>
      <c r="BF599" s="219"/>
      <c r="BG599" s="219"/>
      <c r="BH599" s="219"/>
      <c r="BI599" s="219"/>
      <c r="BJ599" s="219"/>
      <c r="BK599" s="219"/>
      <c r="BL599" s="219"/>
      <c r="BM599" s="219"/>
      <c r="BN599" s="219"/>
      <c r="BO599" s="219"/>
      <c r="BP599" s="219"/>
      <c r="BQ599" s="219"/>
      <c r="BR599" s="219"/>
      <c r="BS599" s="219"/>
      <c r="BT599" s="219"/>
      <c r="BU599" s="219"/>
      <c r="BV599" s="219"/>
      <c r="BW599" s="219"/>
      <c r="BX599" s="219"/>
      <c r="BY599" s="219"/>
      <c r="BZ599" s="219"/>
      <c r="CA599" s="219"/>
      <c r="CB599" s="219"/>
      <c r="CC599" s="219"/>
      <c r="CD599" s="219"/>
      <c r="CE599" s="219"/>
      <c r="CF599" s="219"/>
      <c r="CG599" s="219"/>
      <c r="CH599" s="219"/>
      <c r="CI599" s="219"/>
      <c r="CJ599" s="219"/>
      <c r="CK599" s="219"/>
      <c r="CL599" s="219"/>
      <c r="CM599" s="219"/>
      <c r="CN599" s="219"/>
      <c r="CO599" s="219"/>
      <c r="CP599" s="219"/>
      <c r="CQ599" s="219"/>
      <c r="CR599" s="219"/>
      <c r="CS599" s="219"/>
      <c r="CT599" s="219"/>
      <c r="CU599" s="219"/>
      <c r="CV599" s="219"/>
      <c r="CW599" s="219"/>
      <c r="CX599" s="219"/>
      <c r="CY599" s="219"/>
      <c r="CZ599" s="219"/>
      <c r="DA599" s="219"/>
      <c r="DB599" s="219"/>
      <c r="DC599" s="219"/>
      <c r="DD599" s="219"/>
      <c r="DE599" s="219"/>
      <c r="DF599" s="219"/>
      <c r="DG599" s="219"/>
      <c r="DH599" s="219"/>
      <c r="DI599" s="219"/>
      <c r="DJ599" s="219"/>
      <c r="DK599" s="219"/>
      <c r="DL599" s="219"/>
      <c r="DM599" s="219"/>
      <c r="DN599" s="219"/>
      <c r="DO599" s="219"/>
      <c r="DP599" s="219"/>
      <c r="DQ599" s="219"/>
      <c r="DR599" s="219"/>
      <c r="DS599" s="219"/>
      <c r="DT599" s="219"/>
      <c r="DU599" s="219"/>
      <c r="DV599" s="219"/>
      <c r="DW599" s="219"/>
      <c r="DX599" s="219"/>
      <c r="DY599" s="219"/>
      <c r="DZ599" s="219"/>
      <c r="EA599" s="219"/>
      <c r="EB599" s="219"/>
      <c r="EC599" s="219"/>
      <c r="ED599" s="219"/>
      <c r="EE599" s="219"/>
      <c r="EF599" s="219"/>
      <c r="EG599" s="219"/>
      <c r="EH599" s="219"/>
      <c r="EI599" s="219"/>
      <c r="EJ599" s="219"/>
      <c r="EK599" s="219"/>
      <c r="EL599" s="219"/>
      <c r="EM599" s="219"/>
      <c r="EN599" s="219"/>
      <c r="EO599" s="219"/>
      <c r="EP599" s="219"/>
      <c r="EQ599" s="219"/>
      <c r="ER599" s="219"/>
      <c r="ES599" s="219"/>
      <c r="ET599" s="219"/>
      <c r="EU599" s="219"/>
      <c r="EV599" s="219"/>
      <c r="EW599" s="219"/>
      <c r="EX599" s="219"/>
      <c r="EY599" s="219"/>
      <c r="EZ599" s="219"/>
      <c r="FA599" s="219"/>
      <c r="FB599" s="219"/>
      <c r="FC599" s="219"/>
      <c r="FD599" s="219"/>
      <c r="FE599" s="219"/>
      <c r="FF599" s="219"/>
      <c r="FG599" s="219"/>
      <c r="FH599" s="219"/>
      <c r="FI599" s="219"/>
      <c r="FJ599" s="219"/>
      <c r="FK599" s="219"/>
      <c r="FL599" s="219"/>
      <c r="FM599" s="219"/>
      <c r="FN599" s="219"/>
      <c r="FO599" s="219"/>
      <c r="FP599" s="219"/>
      <c r="FQ599" s="219"/>
      <c r="FR599" s="219"/>
      <c r="FS599" s="219"/>
      <c r="FT599" s="219"/>
      <c r="FU599" s="219"/>
      <c r="FV599" s="219"/>
      <c r="FW599" s="219"/>
      <c r="FX599" s="219"/>
      <c r="FY599" s="219"/>
      <c r="FZ599" s="219"/>
      <c r="GA599" s="219"/>
      <c r="GB599" s="219"/>
      <c r="GC599" s="219"/>
      <c r="GD599" s="219"/>
      <c r="GE599" s="219"/>
      <c r="GF599" s="219"/>
      <c r="GG599" s="219"/>
      <c r="GH599" s="219"/>
      <c r="GI599" s="219"/>
      <c r="GJ599" s="219"/>
      <c r="GK599" s="219"/>
      <c r="GL599" s="219"/>
      <c r="GM599" s="219"/>
      <c r="GN599" s="219"/>
      <c r="GO599" s="219"/>
      <c r="GP599" s="219"/>
      <c r="GQ599" s="219"/>
      <c r="GR599" s="219"/>
      <c r="GS599" s="219"/>
      <c r="GT599" s="219"/>
      <c r="GU599" s="219"/>
      <c r="GV599" s="219"/>
      <c r="GW599" s="219"/>
      <c r="GX599" s="219"/>
      <c r="GY599" s="219"/>
      <c r="GZ599" s="219"/>
      <c r="HA599" s="219"/>
    </row>
    <row r="600" spans="1:209" s="263" customFormat="1" ht="18" outlineLevel="1" x14ac:dyDescent="0.25">
      <c r="A600" s="261"/>
      <c r="B600" s="535" t="s">
        <v>625</v>
      </c>
      <c r="C600" s="216" t="str">
        <f>+VLOOKUP(B:B,INSUMOS!A:C,2,FALSE)</f>
        <v>CUADRILLA AA  (OFICIAL + 2 AYUDANTE)- ALBAÑILERIA</v>
      </c>
      <c r="D600" s="538" t="str">
        <f>+VLOOKUP(B:B,INSUMOS!A:C,3,FALSE)</f>
        <v>HC</v>
      </c>
      <c r="E600" s="541">
        <v>3.4339730449816877</v>
      </c>
      <c r="F600" s="544">
        <v>0</v>
      </c>
      <c r="G600" s="277">
        <f>+VLOOKUP(B:B,INSUMOS!A:E,4,FALSE)</f>
        <v>1</v>
      </c>
      <c r="H600" s="217">
        <f t="shared" si="34"/>
        <v>3.4339730449816877</v>
      </c>
      <c r="I600" s="218"/>
      <c r="J600" s="218"/>
      <c r="K600" s="206"/>
      <c r="L600" s="164"/>
      <c r="M600" s="214"/>
      <c r="N600" s="219"/>
      <c r="O600" s="219"/>
      <c r="P600" s="219"/>
      <c r="Q600" s="219"/>
      <c r="R600" s="219"/>
      <c r="S600" s="219"/>
      <c r="T600" s="219"/>
      <c r="U600" s="219"/>
      <c r="V600" s="219"/>
      <c r="W600" s="219"/>
      <c r="X600" s="219"/>
      <c r="Y600" s="219"/>
      <c r="Z600" s="219"/>
      <c r="AA600" s="219"/>
      <c r="AB600" s="219"/>
      <c r="AC600" s="219"/>
      <c r="AD600" s="219"/>
      <c r="AE600" s="219"/>
      <c r="AF600" s="219"/>
      <c r="AG600" s="219"/>
      <c r="AH600" s="219"/>
      <c r="AI600" s="219"/>
      <c r="AJ600" s="219"/>
      <c r="AK600" s="219"/>
      <c r="AL600" s="219"/>
      <c r="AM600" s="219"/>
      <c r="AN600" s="219"/>
      <c r="AO600" s="219"/>
      <c r="AP600" s="219"/>
      <c r="AQ600" s="219"/>
      <c r="AR600" s="219"/>
      <c r="AS600" s="219"/>
      <c r="AT600" s="219"/>
      <c r="AU600" s="219"/>
      <c r="AV600" s="219"/>
      <c r="AW600" s="219"/>
      <c r="AX600" s="219"/>
      <c r="AY600" s="219"/>
      <c r="AZ600" s="219"/>
      <c r="BA600" s="219"/>
      <c r="BB600" s="219"/>
      <c r="BC600" s="219"/>
      <c r="BD600" s="219"/>
      <c r="BE600" s="219"/>
      <c r="BF600" s="219"/>
      <c r="BG600" s="219"/>
      <c r="BH600" s="219"/>
      <c r="BI600" s="219"/>
      <c r="BJ600" s="219"/>
      <c r="BK600" s="219"/>
      <c r="BL600" s="219"/>
      <c r="BM600" s="219"/>
      <c r="BN600" s="219"/>
      <c r="BO600" s="219"/>
      <c r="BP600" s="219"/>
      <c r="BQ600" s="219"/>
      <c r="BR600" s="219"/>
      <c r="BS600" s="219"/>
      <c r="BT600" s="219"/>
      <c r="BU600" s="219"/>
      <c r="BV600" s="219"/>
      <c r="BW600" s="219"/>
      <c r="BX600" s="219"/>
      <c r="BY600" s="219"/>
      <c r="BZ600" s="219"/>
      <c r="CA600" s="219"/>
      <c r="CB600" s="219"/>
      <c r="CC600" s="219"/>
      <c r="CD600" s="219"/>
      <c r="CE600" s="219"/>
      <c r="CF600" s="219"/>
      <c r="CG600" s="219"/>
      <c r="CH600" s="219"/>
      <c r="CI600" s="219"/>
      <c r="CJ600" s="219"/>
      <c r="CK600" s="219"/>
      <c r="CL600" s="219"/>
      <c r="CM600" s="219"/>
      <c r="CN600" s="219"/>
      <c r="CO600" s="219"/>
      <c r="CP600" s="219"/>
      <c r="CQ600" s="219"/>
      <c r="CR600" s="219"/>
      <c r="CS600" s="219"/>
      <c r="CT600" s="219"/>
      <c r="CU600" s="219"/>
      <c r="CV600" s="219"/>
      <c r="CW600" s="219"/>
      <c r="CX600" s="219"/>
      <c r="CY600" s="219"/>
      <c r="CZ600" s="219"/>
      <c r="DA600" s="219"/>
      <c r="DB600" s="219"/>
      <c r="DC600" s="219"/>
      <c r="DD600" s="219"/>
      <c r="DE600" s="219"/>
      <c r="DF600" s="219"/>
      <c r="DG600" s="219"/>
      <c r="DH600" s="219"/>
      <c r="DI600" s="219"/>
      <c r="DJ600" s="219"/>
      <c r="DK600" s="219"/>
      <c r="DL600" s="219"/>
      <c r="DM600" s="219"/>
      <c r="DN600" s="219"/>
      <c r="DO600" s="219"/>
      <c r="DP600" s="219"/>
      <c r="DQ600" s="219"/>
      <c r="DR600" s="219"/>
      <c r="DS600" s="219"/>
      <c r="DT600" s="219"/>
      <c r="DU600" s="219"/>
      <c r="DV600" s="219"/>
      <c r="DW600" s="219"/>
      <c r="DX600" s="219"/>
      <c r="DY600" s="219"/>
      <c r="DZ600" s="219"/>
      <c r="EA600" s="219"/>
      <c r="EB600" s="219"/>
      <c r="EC600" s="219"/>
      <c r="ED600" s="219"/>
      <c r="EE600" s="219"/>
      <c r="EF600" s="219"/>
      <c r="EG600" s="219"/>
      <c r="EH600" s="219"/>
      <c r="EI600" s="219"/>
      <c r="EJ600" s="219"/>
      <c r="EK600" s="219"/>
      <c r="EL600" s="219"/>
      <c r="EM600" s="219"/>
      <c r="EN600" s="219"/>
      <c r="EO600" s="219"/>
      <c r="EP600" s="219"/>
      <c r="EQ600" s="219"/>
      <c r="ER600" s="219"/>
      <c r="ES600" s="219"/>
      <c r="ET600" s="219"/>
      <c r="EU600" s="219"/>
      <c r="EV600" s="219"/>
      <c r="EW600" s="219"/>
      <c r="EX600" s="219"/>
      <c r="EY600" s="219"/>
      <c r="EZ600" s="219"/>
      <c r="FA600" s="219"/>
      <c r="FB600" s="219"/>
      <c r="FC600" s="219"/>
      <c r="FD600" s="219"/>
      <c r="FE600" s="219"/>
      <c r="FF600" s="219"/>
      <c r="FG600" s="219"/>
      <c r="FH600" s="219"/>
      <c r="FI600" s="219"/>
      <c r="FJ600" s="219"/>
      <c r="FK600" s="219"/>
      <c r="FL600" s="219"/>
      <c r="FM600" s="219"/>
      <c r="FN600" s="219"/>
      <c r="FO600" s="219"/>
      <c r="FP600" s="219"/>
      <c r="FQ600" s="219"/>
      <c r="FR600" s="219"/>
      <c r="FS600" s="219"/>
      <c r="FT600" s="219"/>
      <c r="FU600" s="219"/>
      <c r="FV600" s="219"/>
      <c r="FW600" s="219"/>
      <c r="FX600" s="219"/>
      <c r="FY600" s="219"/>
      <c r="FZ600" s="219"/>
      <c r="GA600" s="219"/>
      <c r="GB600" s="219"/>
      <c r="GC600" s="219"/>
      <c r="GD600" s="219"/>
      <c r="GE600" s="219"/>
      <c r="GF600" s="219"/>
      <c r="GG600" s="219"/>
      <c r="GH600" s="219"/>
      <c r="GI600" s="219"/>
      <c r="GJ600" s="219"/>
      <c r="GK600" s="219"/>
      <c r="GL600" s="219"/>
      <c r="GM600" s="219"/>
      <c r="GN600" s="219"/>
      <c r="GO600" s="219"/>
      <c r="GP600" s="219"/>
      <c r="GQ600" s="219"/>
      <c r="GR600" s="219"/>
      <c r="GS600" s="219"/>
      <c r="GT600" s="219"/>
      <c r="GU600" s="219"/>
      <c r="GV600" s="219"/>
      <c r="GW600" s="219"/>
      <c r="GX600" s="219"/>
      <c r="GY600" s="219"/>
      <c r="GZ600" s="219"/>
      <c r="HA600" s="219"/>
    </row>
    <row r="601" spans="1:209" s="263" customFormat="1" ht="30" customHeight="1" x14ac:dyDescent="0.25">
      <c r="A601" s="207" t="s">
        <v>1421</v>
      </c>
      <c r="B601" s="208"/>
      <c r="C601" s="209" t="s">
        <v>1614</v>
      </c>
      <c r="D601" s="210" t="s">
        <v>1</v>
      </c>
      <c r="E601" s="211"/>
      <c r="F601" s="210"/>
      <c r="G601" s="210"/>
      <c r="H601" s="212">
        <f>+SUBTOTAL(9,H602:H607)</f>
        <v>16.593566208931474</v>
      </c>
      <c r="I601" s="213"/>
      <c r="J601" s="213"/>
      <c r="K601" s="206"/>
      <c r="L601" s="164"/>
      <c r="M601" s="214"/>
      <c r="N601" s="219"/>
      <c r="O601" s="219"/>
      <c r="P601" s="219"/>
      <c r="Q601" s="219"/>
      <c r="R601" s="219"/>
      <c r="S601" s="219"/>
      <c r="T601" s="219"/>
      <c r="U601" s="219"/>
      <c r="V601" s="219"/>
      <c r="W601" s="219"/>
      <c r="X601" s="219"/>
      <c r="Y601" s="219"/>
      <c r="Z601" s="219"/>
      <c r="AA601" s="219"/>
      <c r="AB601" s="219"/>
      <c r="AC601" s="219"/>
      <c r="AD601" s="219"/>
      <c r="AE601" s="219"/>
      <c r="AF601" s="219"/>
      <c r="AG601" s="219"/>
      <c r="AH601" s="219"/>
      <c r="AI601" s="219"/>
      <c r="AJ601" s="219"/>
      <c r="AK601" s="219"/>
      <c r="AL601" s="219"/>
      <c r="AM601" s="219"/>
      <c r="AN601" s="219"/>
      <c r="AO601" s="219"/>
      <c r="AP601" s="219"/>
      <c r="AQ601" s="219"/>
      <c r="AR601" s="219"/>
      <c r="AS601" s="219"/>
      <c r="AT601" s="219"/>
      <c r="AU601" s="219"/>
      <c r="AV601" s="219"/>
      <c r="AW601" s="219"/>
      <c r="AX601" s="219"/>
      <c r="AY601" s="219"/>
      <c r="AZ601" s="219"/>
      <c r="BA601" s="219"/>
      <c r="BB601" s="219"/>
      <c r="BC601" s="219"/>
      <c r="BD601" s="219"/>
      <c r="BE601" s="219"/>
      <c r="BF601" s="219"/>
      <c r="BG601" s="219"/>
      <c r="BH601" s="219"/>
      <c r="BI601" s="219"/>
      <c r="BJ601" s="219"/>
      <c r="BK601" s="219"/>
      <c r="BL601" s="219"/>
      <c r="BM601" s="219"/>
      <c r="BN601" s="219"/>
      <c r="BO601" s="219"/>
      <c r="BP601" s="219"/>
      <c r="BQ601" s="219"/>
      <c r="BR601" s="219"/>
      <c r="BS601" s="219"/>
      <c r="BT601" s="219"/>
      <c r="BU601" s="219"/>
      <c r="BV601" s="219"/>
      <c r="BW601" s="219"/>
      <c r="BX601" s="219"/>
      <c r="BY601" s="219"/>
      <c r="BZ601" s="219"/>
      <c r="CA601" s="219"/>
      <c r="CB601" s="219"/>
      <c r="CC601" s="219"/>
      <c r="CD601" s="219"/>
      <c r="CE601" s="219"/>
      <c r="CF601" s="219"/>
      <c r="CG601" s="219"/>
      <c r="CH601" s="219"/>
      <c r="CI601" s="219"/>
      <c r="CJ601" s="219"/>
      <c r="CK601" s="219"/>
      <c r="CL601" s="219"/>
      <c r="CM601" s="219"/>
      <c r="CN601" s="219"/>
      <c r="CO601" s="219"/>
      <c r="CP601" s="219"/>
      <c r="CQ601" s="219"/>
      <c r="CR601" s="219"/>
      <c r="CS601" s="219"/>
      <c r="CT601" s="219"/>
      <c r="CU601" s="219"/>
      <c r="CV601" s="219"/>
      <c r="CW601" s="219"/>
      <c r="CX601" s="219"/>
      <c r="CY601" s="219"/>
      <c r="CZ601" s="219"/>
      <c r="DA601" s="219"/>
      <c r="DB601" s="219"/>
      <c r="DC601" s="219"/>
      <c r="DD601" s="219"/>
      <c r="DE601" s="219"/>
      <c r="DF601" s="219"/>
      <c r="DG601" s="219"/>
      <c r="DH601" s="219"/>
      <c r="DI601" s="219"/>
      <c r="DJ601" s="219"/>
      <c r="DK601" s="219"/>
      <c r="DL601" s="219"/>
      <c r="DM601" s="219"/>
      <c r="DN601" s="219"/>
      <c r="DO601" s="219"/>
      <c r="DP601" s="219"/>
      <c r="DQ601" s="219"/>
      <c r="DR601" s="219"/>
      <c r="DS601" s="219"/>
      <c r="DT601" s="219"/>
      <c r="DU601" s="219"/>
      <c r="DV601" s="219"/>
      <c r="DW601" s="219"/>
      <c r="DX601" s="219"/>
      <c r="DY601" s="219"/>
      <c r="DZ601" s="219"/>
      <c r="EA601" s="219"/>
      <c r="EB601" s="219"/>
      <c r="EC601" s="219"/>
      <c r="ED601" s="219"/>
      <c r="EE601" s="219"/>
      <c r="EF601" s="219"/>
      <c r="EG601" s="219"/>
      <c r="EH601" s="219"/>
      <c r="EI601" s="219"/>
      <c r="EJ601" s="219"/>
      <c r="EK601" s="219"/>
      <c r="EL601" s="219"/>
      <c r="EM601" s="219"/>
      <c r="EN601" s="219"/>
      <c r="EO601" s="219"/>
      <c r="EP601" s="219"/>
      <c r="EQ601" s="219"/>
      <c r="ER601" s="219"/>
      <c r="ES601" s="219"/>
      <c r="ET601" s="219"/>
      <c r="EU601" s="219"/>
      <c r="EV601" s="219"/>
      <c r="EW601" s="219"/>
      <c r="EX601" s="219"/>
      <c r="EY601" s="219"/>
      <c r="EZ601" s="219"/>
      <c r="FA601" s="219"/>
      <c r="FB601" s="219"/>
      <c r="FC601" s="219"/>
      <c r="FD601" s="219"/>
      <c r="FE601" s="219"/>
      <c r="FF601" s="219"/>
      <c r="FG601" s="219"/>
      <c r="FH601" s="219"/>
      <c r="FI601" s="219"/>
      <c r="FJ601" s="219"/>
      <c r="FK601" s="219"/>
      <c r="FL601" s="219"/>
      <c r="FM601" s="219"/>
      <c r="FN601" s="219"/>
      <c r="FO601" s="219"/>
      <c r="FP601" s="219"/>
      <c r="FQ601" s="219"/>
      <c r="FR601" s="219"/>
      <c r="FS601" s="219"/>
      <c r="FT601" s="219"/>
      <c r="FU601" s="219"/>
      <c r="FV601" s="219"/>
      <c r="FW601" s="219"/>
      <c r="FX601" s="219"/>
      <c r="FY601" s="219"/>
      <c r="FZ601" s="219"/>
      <c r="GA601" s="219"/>
      <c r="GB601" s="219"/>
      <c r="GC601" s="219"/>
      <c r="GD601" s="219"/>
      <c r="GE601" s="219"/>
      <c r="GF601" s="219"/>
      <c r="GG601" s="219"/>
      <c r="GH601" s="219"/>
      <c r="GI601" s="219"/>
      <c r="GJ601" s="219"/>
      <c r="GK601" s="219"/>
      <c r="GL601" s="219"/>
      <c r="GM601" s="219"/>
      <c r="GN601" s="219"/>
      <c r="GO601" s="219"/>
      <c r="GP601" s="219"/>
      <c r="GQ601" s="219"/>
      <c r="GR601" s="219"/>
      <c r="GS601" s="219"/>
      <c r="GT601" s="219"/>
      <c r="GU601" s="219"/>
      <c r="GV601" s="219"/>
      <c r="GW601" s="219"/>
      <c r="GX601" s="219"/>
      <c r="GY601" s="219"/>
      <c r="GZ601" s="219"/>
      <c r="HA601" s="219"/>
    </row>
    <row r="602" spans="1:209" s="263" customFormat="1" ht="18" outlineLevel="1" x14ac:dyDescent="0.25">
      <c r="A602" s="256"/>
      <c r="B602" s="535" t="s">
        <v>129</v>
      </c>
      <c r="C602" s="216" t="str">
        <f>+VLOOKUP(B:B,INSUMOS!A:C,2,FALSE)</f>
        <v>HERRAMIENTA MENOR</v>
      </c>
      <c r="D602" s="538" t="str">
        <f>+VLOOKUP(B:B,INSUMOS!A:C,3,FALSE)</f>
        <v>GLB</v>
      </c>
      <c r="E602" s="541">
        <v>10</v>
      </c>
      <c r="F602" s="544">
        <v>0</v>
      </c>
      <c r="G602" s="277">
        <f>+VLOOKUP(B:B,INSUMOS!A:E,4,FALSE)</f>
        <v>1</v>
      </c>
      <c r="H602" s="217">
        <f t="shared" ref="H602:H607" si="35">+(E602+F602)*G602</f>
        <v>10</v>
      </c>
      <c r="I602" s="218"/>
      <c r="J602" s="218"/>
      <c r="K602" s="206"/>
      <c r="L602" s="164"/>
      <c r="M602" s="214"/>
      <c r="N602" s="219"/>
      <c r="O602" s="219"/>
      <c r="P602" s="219"/>
      <c r="Q602" s="219"/>
      <c r="R602" s="219"/>
      <c r="S602" s="219"/>
      <c r="T602" s="219"/>
      <c r="U602" s="219"/>
      <c r="V602" s="219"/>
      <c r="W602" s="219"/>
      <c r="X602" s="219"/>
      <c r="Y602" s="219"/>
      <c r="Z602" s="219"/>
      <c r="AA602" s="219"/>
      <c r="AB602" s="219"/>
      <c r="AC602" s="219"/>
      <c r="AD602" s="219"/>
      <c r="AE602" s="219"/>
      <c r="AF602" s="219"/>
      <c r="AG602" s="219"/>
      <c r="AH602" s="219"/>
      <c r="AI602" s="219"/>
      <c r="AJ602" s="219"/>
      <c r="AK602" s="219"/>
      <c r="AL602" s="219"/>
      <c r="AM602" s="219"/>
      <c r="AN602" s="219"/>
      <c r="AO602" s="219"/>
      <c r="AP602" s="219"/>
      <c r="AQ602" s="219"/>
      <c r="AR602" s="219"/>
      <c r="AS602" s="219"/>
      <c r="AT602" s="219"/>
      <c r="AU602" s="219"/>
      <c r="AV602" s="219"/>
      <c r="AW602" s="219"/>
      <c r="AX602" s="219"/>
      <c r="AY602" s="219"/>
      <c r="AZ602" s="219"/>
      <c r="BA602" s="219"/>
      <c r="BB602" s="219"/>
      <c r="BC602" s="219"/>
      <c r="BD602" s="219"/>
      <c r="BE602" s="219"/>
      <c r="BF602" s="219"/>
      <c r="BG602" s="219"/>
      <c r="BH602" s="219"/>
      <c r="BI602" s="219"/>
      <c r="BJ602" s="219"/>
      <c r="BK602" s="219"/>
      <c r="BL602" s="219"/>
      <c r="BM602" s="219"/>
      <c r="BN602" s="219"/>
      <c r="BO602" s="219"/>
      <c r="BP602" s="219"/>
      <c r="BQ602" s="219"/>
      <c r="BR602" s="219"/>
      <c r="BS602" s="219"/>
      <c r="BT602" s="219"/>
      <c r="BU602" s="219"/>
      <c r="BV602" s="219"/>
      <c r="BW602" s="219"/>
      <c r="BX602" s="219"/>
      <c r="BY602" s="219"/>
      <c r="BZ602" s="219"/>
      <c r="CA602" s="219"/>
      <c r="CB602" s="219"/>
      <c r="CC602" s="219"/>
      <c r="CD602" s="219"/>
      <c r="CE602" s="219"/>
      <c r="CF602" s="219"/>
      <c r="CG602" s="219"/>
      <c r="CH602" s="219"/>
      <c r="CI602" s="219"/>
      <c r="CJ602" s="219"/>
      <c r="CK602" s="219"/>
      <c r="CL602" s="219"/>
      <c r="CM602" s="219"/>
      <c r="CN602" s="219"/>
      <c r="CO602" s="219"/>
      <c r="CP602" s="219"/>
      <c r="CQ602" s="219"/>
      <c r="CR602" s="219"/>
      <c r="CS602" s="219"/>
      <c r="CT602" s="219"/>
      <c r="CU602" s="219"/>
      <c r="CV602" s="219"/>
      <c r="CW602" s="219"/>
      <c r="CX602" s="219"/>
      <c r="CY602" s="219"/>
      <c r="CZ602" s="219"/>
      <c r="DA602" s="219"/>
      <c r="DB602" s="219"/>
      <c r="DC602" s="219"/>
      <c r="DD602" s="219"/>
      <c r="DE602" s="219"/>
      <c r="DF602" s="219"/>
      <c r="DG602" s="219"/>
      <c r="DH602" s="219"/>
      <c r="DI602" s="219"/>
      <c r="DJ602" s="219"/>
      <c r="DK602" s="219"/>
      <c r="DL602" s="219"/>
      <c r="DM602" s="219"/>
      <c r="DN602" s="219"/>
      <c r="DO602" s="219"/>
      <c r="DP602" s="219"/>
      <c r="DQ602" s="219"/>
      <c r="DR602" s="219"/>
      <c r="DS602" s="219"/>
      <c r="DT602" s="219"/>
      <c r="DU602" s="219"/>
      <c r="DV602" s="219"/>
      <c r="DW602" s="219"/>
      <c r="DX602" s="219"/>
      <c r="DY602" s="219"/>
      <c r="DZ602" s="219"/>
      <c r="EA602" s="219"/>
      <c r="EB602" s="219"/>
      <c r="EC602" s="219"/>
      <c r="ED602" s="219"/>
      <c r="EE602" s="219"/>
      <c r="EF602" s="219"/>
      <c r="EG602" s="219"/>
      <c r="EH602" s="219"/>
      <c r="EI602" s="219"/>
      <c r="EJ602" s="219"/>
      <c r="EK602" s="219"/>
      <c r="EL602" s="219"/>
      <c r="EM602" s="219"/>
      <c r="EN602" s="219"/>
      <c r="EO602" s="219"/>
      <c r="EP602" s="219"/>
      <c r="EQ602" s="219"/>
      <c r="ER602" s="219"/>
      <c r="ES602" s="219"/>
      <c r="ET602" s="219"/>
      <c r="EU602" s="219"/>
      <c r="EV602" s="219"/>
      <c r="EW602" s="219"/>
      <c r="EX602" s="219"/>
      <c r="EY602" s="219"/>
      <c r="EZ602" s="219"/>
      <c r="FA602" s="219"/>
      <c r="FB602" s="219"/>
      <c r="FC602" s="219"/>
      <c r="FD602" s="219"/>
      <c r="FE602" s="219"/>
      <c r="FF602" s="219"/>
      <c r="FG602" s="219"/>
      <c r="FH602" s="219"/>
      <c r="FI602" s="219"/>
      <c r="FJ602" s="219"/>
      <c r="FK602" s="219"/>
      <c r="FL602" s="219"/>
      <c r="FM602" s="219"/>
      <c r="FN602" s="219"/>
      <c r="FO602" s="219"/>
      <c r="FP602" s="219"/>
      <c r="FQ602" s="219"/>
      <c r="FR602" s="219"/>
      <c r="FS602" s="219"/>
      <c r="FT602" s="219"/>
      <c r="FU602" s="219"/>
      <c r="FV602" s="219"/>
      <c r="FW602" s="219"/>
      <c r="FX602" s="219"/>
      <c r="FY602" s="219"/>
      <c r="FZ602" s="219"/>
      <c r="GA602" s="219"/>
      <c r="GB602" s="219"/>
      <c r="GC602" s="219"/>
      <c r="GD602" s="219"/>
      <c r="GE602" s="219"/>
      <c r="GF602" s="219"/>
      <c r="GG602" s="219"/>
      <c r="GH602" s="219"/>
      <c r="GI602" s="219"/>
      <c r="GJ602" s="219"/>
      <c r="GK602" s="219"/>
      <c r="GL602" s="219"/>
      <c r="GM602" s="219"/>
      <c r="GN602" s="219"/>
      <c r="GO602" s="219"/>
      <c r="GP602" s="219"/>
      <c r="GQ602" s="219"/>
      <c r="GR602" s="219"/>
      <c r="GS602" s="219"/>
      <c r="GT602" s="219"/>
      <c r="GU602" s="219"/>
      <c r="GV602" s="219"/>
      <c r="GW602" s="219"/>
      <c r="GX602" s="219"/>
      <c r="GY602" s="219"/>
      <c r="GZ602" s="219"/>
      <c r="HA602" s="219"/>
    </row>
    <row r="603" spans="1:209" s="263" customFormat="1" ht="18" outlineLevel="1" x14ac:dyDescent="0.25">
      <c r="A603" s="257"/>
      <c r="B603" s="535" t="s">
        <v>413</v>
      </c>
      <c r="C603" s="216" t="str">
        <f>+VLOOKUP(B:B,INSUMOS!A:C,2,FALSE)</f>
        <v>MARCO Y TAPA PARA CAJA DE INSPECCIÓN 0.80 M X 0.80 M</v>
      </c>
      <c r="D603" s="538" t="str">
        <f>+VLOOKUP(B:B,INSUMOS!A:C,3,FALSE)</f>
        <v>UN</v>
      </c>
      <c r="E603" s="541">
        <v>1</v>
      </c>
      <c r="F603" s="544">
        <v>0</v>
      </c>
      <c r="G603" s="277">
        <f>+VLOOKUP(B:B,INSUMOS!A:E,4,FALSE)</f>
        <v>1</v>
      </c>
      <c r="H603" s="217">
        <f t="shared" si="35"/>
        <v>1</v>
      </c>
      <c r="I603" s="218"/>
      <c r="J603" s="218"/>
      <c r="K603" s="206"/>
      <c r="L603" s="164"/>
      <c r="M603" s="214"/>
      <c r="N603" s="219"/>
      <c r="O603" s="219"/>
      <c r="P603" s="219"/>
      <c r="Q603" s="219"/>
      <c r="R603" s="219"/>
      <c r="S603" s="219"/>
      <c r="T603" s="219"/>
      <c r="U603" s="219"/>
      <c r="V603" s="219"/>
      <c r="W603" s="219"/>
      <c r="X603" s="219"/>
      <c r="Y603" s="219"/>
      <c r="Z603" s="219"/>
      <c r="AA603" s="219"/>
      <c r="AB603" s="219"/>
      <c r="AC603" s="219"/>
      <c r="AD603" s="219"/>
      <c r="AE603" s="219"/>
      <c r="AF603" s="219"/>
      <c r="AG603" s="219"/>
      <c r="AH603" s="219"/>
      <c r="AI603" s="219"/>
      <c r="AJ603" s="219"/>
      <c r="AK603" s="219"/>
      <c r="AL603" s="219"/>
      <c r="AM603" s="219"/>
      <c r="AN603" s="219"/>
      <c r="AO603" s="219"/>
      <c r="AP603" s="219"/>
      <c r="AQ603" s="219"/>
      <c r="AR603" s="219"/>
      <c r="AS603" s="219"/>
      <c r="AT603" s="219"/>
      <c r="AU603" s="219"/>
      <c r="AV603" s="219"/>
      <c r="AW603" s="219"/>
      <c r="AX603" s="219"/>
      <c r="AY603" s="219"/>
      <c r="AZ603" s="219"/>
      <c r="BA603" s="219"/>
      <c r="BB603" s="219"/>
      <c r="BC603" s="219"/>
      <c r="BD603" s="219"/>
      <c r="BE603" s="219"/>
      <c r="BF603" s="219"/>
      <c r="BG603" s="219"/>
      <c r="BH603" s="219"/>
      <c r="BI603" s="219"/>
      <c r="BJ603" s="219"/>
      <c r="BK603" s="219"/>
      <c r="BL603" s="219"/>
      <c r="BM603" s="219"/>
      <c r="BN603" s="219"/>
      <c r="BO603" s="219"/>
      <c r="BP603" s="219"/>
      <c r="BQ603" s="219"/>
      <c r="BR603" s="219"/>
      <c r="BS603" s="219"/>
      <c r="BT603" s="219"/>
      <c r="BU603" s="219"/>
      <c r="BV603" s="219"/>
      <c r="BW603" s="219"/>
      <c r="BX603" s="219"/>
      <c r="BY603" s="219"/>
      <c r="BZ603" s="219"/>
      <c r="CA603" s="219"/>
      <c r="CB603" s="219"/>
      <c r="CC603" s="219"/>
      <c r="CD603" s="219"/>
      <c r="CE603" s="219"/>
      <c r="CF603" s="219"/>
      <c r="CG603" s="219"/>
      <c r="CH603" s="219"/>
      <c r="CI603" s="219"/>
      <c r="CJ603" s="219"/>
      <c r="CK603" s="219"/>
      <c r="CL603" s="219"/>
      <c r="CM603" s="219"/>
      <c r="CN603" s="219"/>
      <c r="CO603" s="219"/>
      <c r="CP603" s="219"/>
      <c r="CQ603" s="219"/>
      <c r="CR603" s="219"/>
      <c r="CS603" s="219"/>
      <c r="CT603" s="219"/>
      <c r="CU603" s="219"/>
      <c r="CV603" s="219"/>
      <c r="CW603" s="219"/>
      <c r="CX603" s="219"/>
      <c r="CY603" s="219"/>
      <c r="CZ603" s="219"/>
      <c r="DA603" s="219"/>
      <c r="DB603" s="219"/>
      <c r="DC603" s="219"/>
      <c r="DD603" s="219"/>
      <c r="DE603" s="219"/>
      <c r="DF603" s="219"/>
      <c r="DG603" s="219"/>
      <c r="DH603" s="219"/>
      <c r="DI603" s="219"/>
      <c r="DJ603" s="219"/>
      <c r="DK603" s="219"/>
      <c r="DL603" s="219"/>
      <c r="DM603" s="219"/>
      <c r="DN603" s="219"/>
      <c r="DO603" s="219"/>
      <c r="DP603" s="219"/>
      <c r="DQ603" s="219"/>
      <c r="DR603" s="219"/>
      <c r="DS603" s="219"/>
      <c r="DT603" s="219"/>
      <c r="DU603" s="219"/>
      <c r="DV603" s="219"/>
      <c r="DW603" s="219"/>
      <c r="DX603" s="219"/>
      <c r="DY603" s="219"/>
      <c r="DZ603" s="219"/>
      <c r="EA603" s="219"/>
      <c r="EB603" s="219"/>
      <c r="EC603" s="219"/>
      <c r="ED603" s="219"/>
      <c r="EE603" s="219"/>
      <c r="EF603" s="219"/>
      <c r="EG603" s="219"/>
      <c r="EH603" s="219"/>
      <c r="EI603" s="219"/>
      <c r="EJ603" s="219"/>
      <c r="EK603" s="219"/>
      <c r="EL603" s="219"/>
      <c r="EM603" s="219"/>
      <c r="EN603" s="219"/>
      <c r="EO603" s="219"/>
      <c r="EP603" s="219"/>
      <c r="EQ603" s="219"/>
      <c r="ER603" s="219"/>
      <c r="ES603" s="219"/>
      <c r="ET603" s="219"/>
      <c r="EU603" s="219"/>
      <c r="EV603" s="219"/>
      <c r="EW603" s="219"/>
      <c r="EX603" s="219"/>
      <c r="EY603" s="219"/>
      <c r="EZ603" s="219"/>
      <c r="FA603" s="219"/>
      <c r="FB603" s="219"/>
      <c r="FC603" s="219"/>
      <c r="FD603" s="219"/>
      <c r="FE603" s="219"/>
      <c r="FF603" s="219"/>
      <c r="FG603" s="219"/>
      <c r="FH603" s="219"/>
      <c r="FI603" s="219"/>
      <c r="FJ603" s="219"/>
      <c r="FK603" s="219"/>
      <c r="FL603" s="219"/>
      <c r="FM603" s="219"/>
      <c r="FN603" s="219"/>
      <c r="FO603" s="219"/>
      <c r="FP603" s="219"/>
      <c r="FQ603" s="219"/>
      <c r="FR603" s="219"/>
      <c r="FS603" s="219"/>
      <c r="FT603" s="219"/>
      <c r="FU603" s="219"/>
      <c r="FV603" s="219"/>
      <c r="FW603" s="219"/>
      <c r="FX603" s="219"/>
      <c r="FY603" s="219"/>
      <c r="FZ603" s="219"/>
      <c r="GA603" s="219"/>
      <c r="GB603" s="219"/>
      <c r="GC603" s="219"/>
      <c r="GD603" s="219"/>
      <c r="GE603" s="219"/>
      <c r="GF603" s="219"/>
      <c r="GG603" s="219"/>
      <c r="GH603" s="219"/>
      <c r="GI603" s="219"/>
      <c r="GJ603" s="219"/>
      <c r="GK603" s="219"/>
      <c r="GL603" s="219"/>
      <c r="GM603" s="219"/>
      <c r="GN603" s="219"/>
      <c r="GO603" s="219"/>
      <c r="GP603" s="219"/>
      <c r="GQ603" s="219"/>
      <c r="GR603" s="219"/>
      <c r="GS603" s="219"/>
      <c r="GT603" s="219"/>
      <c r="GU603" s="219"/>
      <c r="GV603" s="219"/>
      <c r="GW603" s="219"/>
      <c r="GX603" s="219"/>
      <c r="GY603" s="219"/>
      <c r="GZ603" s="219"/>
      <c r="HA603" s="219"/>
    </row>
    <row r="604" spans="1:209" s="263" customFormat="1" ht="18" outlineLevel="1" x14ac:dyDescent="0.25">
      <c r="A604" s="257"/>
      <c r="B604" s="535" t="s">
        <v>1509</v>
      </c>
      <c r="C604" s="216" t="str">
        <f>+VLOOKUP(B:B,INSUMOS!A:C,2,FALSE)</f>
        <v xml:space="preserve">MURO EN TOLETE RECOCIDO DE 20X10X6 CM </v>
      </c>
      <c r="D604" s="538" t="str">
        <f>+VLOOKUP(B:B,INSUMOS!A:C,3,FALSE)</f>
        <v>M2</v>
      </c>
      <c r="E604" s="541">
        <v>2.88</v>
      </c>
      <c r="F604" s="544">
        <v>0</v>
      </c>
      <c r="G604" s="277">
        <f>+VLOOKUP(B:B,INSUMOS!A:E,4,FALSE)</f>
        <v>1</v>
      </c>
      <c r="H604" s="217">
        <f t="shared" si="35"/>
        <v>2.88</v>
      </c>
      <c r="I604" s="218"/>
      <c r="J604" s="218"/>
      <c r="K604" s="206"/>
      <c r="L604" s="164"/>
      <c r="M604" s="214"/>
      <c r="N604" s="219"/>
      <c r="O604" s="219"/>
      <c r="P604" s="219"/>
      <c r="Q604" s="219"/>
      <c r="R604" s="219"/>
      <c r="S604" s="219"/>
      <c r="T604" s="219"/>
      <c r="U604" s="219"/>
      <c r="V604" s="219"/>
      <c r="W604" s="219"/>
      <c r="X604" s="219"/>
      <c r="Y604" s="219"/>
      <c r="Z604" s="219"/>
      <c r="AA604" s="219"/>
      <c r="AB604" s="219"/>
      <c r="AC604" s="219"/>
      <c r="AD604" s="219"/>
      <c r="AE604" s="219"/>
      <c r="AF604" s="219"/>
      <c r="AG604" s="219"/>
      <c r="AH604" s="219"/>
      <c r="AI604" s="219"/>
      <c r="AJ604" s="219"/>
      <c r="AK604" s="219"/>
      <c r="AL604" s="219"/>
      <c r="AM604" s="219"/>
      <c r="AN604" s="219"/>
      <c r="AO604" s="219"/>
      <c r="AP604" s="219"/>
      <c r="AQ604" s="219"/>
      <c r="AR604" s="219"/>
      <c r="AS604" s="219"/>
      <c r="AT604" s="219"/>
      <c r="AU604" s="219"/>
      <c r="AV604" s="219"/>
      <c r="AW604" s="219"/>
      <c r="AX604" s="219"/>
      <c r="AY604" s="219"/>
      <c r="AZ604" s="219"/>
      <c r="BA604" s="219"/>
      <c r="BB604" s="219"/>
      <c r="BC604" s="219"/>
      <c r="BD604" s="219"/>
      <c r="BE604" s="219"/>
      <c r="BF604" s="219"/>
      <c r="BG604" s="219"/>
      <c r="BH604" s="219"/>
      <c r="BI604" s="219"/>
      <c r="BJ604" s="219"/>
      <c r="BK604" s="219"/>
      <c r="BL604" s="219"/>
      <c r="BM604" s="219"/>
      <c r="BN604" s="219"/>
      <c r="BO604" s="219"/>
      <c r="BP604" s="219"/>
      <c r="BQ604" s="219"/>
      <c r="BR604" s="219"/>
      <c r="BS604" s="219"/>
      <c r="BT604" s="219"/>
      <c r="BU604" s="219"/>
      <c r="BV604" s="219"/>
      <c r="BW604" s="219"/>
      <c r="BX604" s="219"/>
      <c r="BY604" s="219"/>
      <c r="BZ604" s="219"/>
      <c r="CA604" s="219"/>
      <c r="CB604" s="219"/>
      <c r="CC604" s="219"/>
      <c r="CD604" s="219"/>
      <c r="CE604" s="219"/>
      <c r="CF604" s="219"/>
      <c r="CG604" s="219"/>
      <c r="CH604" s="219"/>
      <c r="CI604" s="219"/>
      <c r="CJ604" s="219"/>
      <c r="CK604" s="219"/>
      <c r="CL604" s="219"/>
      <c r="CM604" s="219"/>
      <c r="CN604" s="219"/>
      <c r="CO604" s="219"/>
      <c r="CP604" s="219"/>
      <c r="CQ604" s="219"/>
      <c r="CR604" s="219"/>
      <c r="CS604" s="219"/>
      <c r="CT604" s="219"/>
      <c r="CU604" s="219"/>
      <c r="CV604" s="219"/>
      <c r="CW604" s="219"/>
      <c r="CX604" s="219"/>
      <c r="CY604" s="219"/>
      <c r="CZ604" s="219"/>
      <c r="DA604" s="219"/>
      <c r="DB604" s="219"/>
      <c r="DC604" s="219"/>
      <c r="DD604" s="219"/>
      <c r="DE604" s="219"/>
      <c r="DF604" s="219"/>
      <c r="DG604" s="219"/>
      <c r="DH604" s="219"/>
      <c r="DI604" s="219"/>
      <c r="DJ604" s="219"/>
      <c r="DK604" s="219"/>
      <c r="DL604" s="219"/>
      <c r="DM604" s="219"/>
      <c r="DN604" s="219"/>
      <c r="DO604" s="219"/>
      <c r="DP604" s="219"/>
      <c r="DQ604" s="219"/>
      <c r="DR604" s="219"/>
      <c r="DS604" s="219"/>
      <c r="DT604" s="219"/>
      <c r="DU604" s="219"/>
      <c r="DV604" s="219"/>
      <c r="DW604" s="219"/>
      <c r="DX604" s="219"/>
      <c r="DY604" s="219"/>
      <c r="DZ604" s="219"/>
      <c r="EA604" s="219"/>
      <c r="EB604" s="219"/>
      <c r="EC604" s="219"/>
      <c r="ED604" s="219"/>
      <c r="EE604" s="219"/>
      <c r="EF604" s="219"/>
      <c r="EG604" s="219"/>
      <c r="EH604" s="219"/>
      <c r="EI604" s="219"/>
      <c r="EJ604" s="219"/>
      <c r="EK604" s="219"/>
      <c r="EL604" s="219"/>
      <c r="EM604" s="219"/>
      <c r="EN604" s="219"/>
      <c r="EO604" s="219"/>
      <c r="EP604" s="219"/>
      <c r="EQ604" s="219"/>
      <c r="ER604" s="219"/>
      <c r="ES604" s="219"/>
      <c r="ET604" s="219"/>
      <c r="EU604" s="219"/>
      <c r="EV604" s="219"/>
      <c r="EW604" s="219"/>
      <c r="EX604" s="219"/>
      <c r="EY604" s="219"/>
      <c r="EZ604" s="219"/>
      <c r="FA604" s="219"/>
      <c r="FB604" s="219"/>
      <c r="FC604" s="219"/>
      <c r="FD604" s="219"/>
      <c r="FE604" s="219"/>
      <c r="FF604" s="219"/>
      <c r="FG604" s="219"/>
      <c r="FH604" s="219"/>
      <c r="FI604" s="219"/>
      <c r="FJ604" s="219"/>
      <c r="FK604" s="219"/>
      <c r="FL604" s="219"/>
      <c r="FM604" s="219"/>
      <c r="FN604" s="219"/>
      <c r="FO604" s="219"/>
      <c r="FP604" s="219"/>
      <c r="FQ604" s="219"/>
      <c r="FR604" s="219"/>
      <c r="FS604" s="219"/>
      <c r="FT604" s="219"/>
      <c r="FU604" s="219"/>
      <c r="FV604" s="219"/>
      <c r="FW604" s="219"/>
      <c r="FX604" s="219"/>
      <c r="FY604" s="219"/>
      <c r="FZ604" s="219"/>
      <c r="GA604" s="219"/>
      <c r="GB604" s="219"/>
      <c r="GC604" s="219"/>
      <c r="GD604" s="219"/>
      <c r="GE604" s="219"/>
      <c r="GF604" s="219"/>
      <c r="GG604" s="219"/>
      <c r="GH604" s="219"/>
      <c r="GI604" s="219"/>
      <c r="GJ604" s="219"/>
      <c r="GK604" s="219"/>
      <c r="GL604" s="219"/>
      <c r="GM604" s="219"/>
      <c r="GN604" s="219"/>
      <c r="GO604" s="219"/>
      <c r="GP604" s="219"/>
      <c r="GQ604" s="219"/>
      <c r="GR604" s="219"/>
      <c r="GS604" s="219"/>
      <c r="GT604" s="219"/>
      <c r="GU604" s="219"/>
      <c r="GV604" s="219"/>
      <c r="GW604" s="219"/>
      <c r="GX604" s="219"/>
      <c r="GY604" s="219"/>
      <c r="GZ604" s="219"/>
      <c r="HA604" s="219"/>
    </row>
    <row r="605" spans="1:209" ht="18" outlineLevel="1" x14ac:dyDescent="0.25">
      <c r="A605" s="257"/>
      <c r="B605" s="535" t="s">
        <v>1502</v>
      </c>
      <c r="C605" s="216" t="str">
        <f>+VLOOKUP(B:B,INSUMOS!A:C,2,FALSE)</f>
        <v>CONCRETO MEZCLA EN OBRA 1:2:4  AGREGADOS DE RIO (APRX. 2500 PSI)</v>
      </c>
      <c r="D605" s="538" t="str">
        <f>+VLOOKUP(B:B,INSUMOS!A:C,3,FALSE)</f>
        <v>M3</v>
      </c>
      <c r="E605" s="541">
        <f>0.8*0.8*0.1</f>
        <v>6.4000000000000015E-2</v>
      </c>
      <c r="F605" s="544">
        <f>+E605*0.05</f>
        <v>3.200000000000001E-3</v>
      </c>
      <c r="G605" s="277">
        <f>+VLOOKUP(B:B,INSUMOS!A:E,4,FALSE)</f>
        <v>1</v>
      </c>
      <c r="H605" s="217">
        <f t="shared" si="35"/>
        <v>6.720000000000001E-2</v>
      </c>
      <c r="I605" s="218"/>
      <c r="J605" s="218"/>
      <c r="M605" s="214"/>
      <c r="N605" s="219"/>
      <c r="O605" s="219"/>
      <c r="P605" s="219"/>
      <c r="Q605" s="219"/>
      <c r="R605" s="219"/>
      <c r="S605" s="219"/>
      <c r="T605" s="219"/>
      <c r="U605" s="219"/>
      <c r="V605" s="219"/>
      <c r="W605" s="219"/>
      <c r="X605" s="219"/>
      <c r="Y605" s="219"/>
      <c r="Z605" s="219"/>
      <c r="AA605" s="219"/>
      <c r="AB605" s="219"/>
      <c r="AC605" s="219"/>
      <c r="AD605" s="219"/>
      <c r="AE605" s="219"/>
      <c r="AF605" s="219"/>
      <c r="AG605" s="219"/>
      <c r="AH605" s="219"/>
      <c r="AI605" s="219"/>
      <c r="AJ605" s="219"/>
      <c r="AK605" s="219"/>
      <c r="AL605" s="219"/>
      <c r="AM605" s="219"/>
      <c r="AN605" s="219"/>
      <c r="AO605" s="219"/>
      <c r="AP605" s="219"/>
      <c r="AQ605" s="219"/>
      <c r="AR605" s="219"/>
      <c r="AS605" s="219"/>
      <c r="AT605" s="219"/>
      <c r="AU605" s="219"/>
      <c r="AV605" s="219"/>
      <c r="AW605" s="219"/>
      <c r="AX605" s="219"/>
      <c r="AY605" s="219"/>
      <c r="AZ605" s="219"/>
      <c r="BA605" s="219"/>
      <c r="BB605" s="219"/>
      <c r="BC605" s="219"/>
      <c r="BD605" s="219"/>
      <c r="BE605" s="219"/>
      <c r="BF605" s="219"/>
      <c r="BG605" s="219"/>
      <c r="BH605" s="219"/>
      <c r="BI605" s="219"/>
      <c r="BJ605" s="219"/>
      <c r="BK605" s="219"/>
      <c r="BL605" s="219"/>
      <c r="BM605" s="219"/>
      <c r="BN605" s="219"/>
      <c r="BO605" s="219"/>
      <c r="BP605" s="219"/>
      <c r="BQ605" s="219"/>
      <c r="BR605" s="219"/>
      <c r="BS605" s="219"/>
      <c r="BT605" s="219"/>
      <c r="BU605" s="219"/>
      <c r="BV605" s="219"/>
      <c r="BW605" s="219"/>
      <c r="BX605" s="219"/>
      <c r="BY605" s="219"/>
      <c r="BZ605" s="219"/>
      <c r="CA605" s="219"/>
      <c r="CB605" s="219"/>
      <c r="CC605" s="219"/>
      <c r="CD605" s="219"/>
      <c r="CE605" s="219"/>
      <c r="CF605" s="219"/>
      <c r="CG605" s="219"/>
      <c r="CH605" s="219"/>
      <c r="CI605" s="219"/>
      <c r="CJ605" s="219"/>
      <c r="CK605" s="219"/>
      <c r="CL605" s="219"/>
      <c r="CM605" s="219"/>
      <c r="CN605" s="219"/>
      <c r="CO605" s="219"/>
      <c r="CP605" s="219"/>
      <c r="CQ605" s="219"/>
      <c r="CR605" s="219"/>
      <c r="CS605" s="219"/>
      <c r="CT605" s="219"/>
      <c r="CU605" s="219"/>
      <c r="CV605" s="219"/>
      <c r="CW605" s="219"/>
      <c r="CX605" s="219"/>
      <c r="CY605" s="219"/>
      <c r="CZ605" s="219"/>
      <c r="DA605" s="219"/>
      <c r="DB605" s="219"/>
      <c r="DC605" s="219"/>
      <c r="DD605" s="219"/>
      <c r="DE605" s="219"/>
      <c r="DF605" s="219"/>
      <c r="DG605" s="219"/>
      <c r="DH605" s="219"/>
      <c r="DI605" s="219"/>
      <c r="DJ605" s="219"/>
      <c r="DK605" s="219"/>
      <c r="DL605" s="219"/>
      <c r="DM605" s="219"/>
      <c r="DN605" s="219"/>
      <c r="DO605" s="219"/>
      <c r="DP605" s="219"/>
      <c r="DQ605" s="219"/>
      <c r="DR605" s="219"/>
      <c r="DS605" s="219"/>
      <c r="DT605" s="219"/>
      <c r="DU605" s="219"/>
      <c r="DV605" s="219"/>
      <c r="DW605" s="219"/>
      <c r="DX605" s="219"/>
      <c r="DY605" s="219"/>
      <c r="DZ605" s="219"/>
      <c r="EA605" s="219"/>
      <c r="EB605" s="219"/>
      <c r="EC605" s="219"/>
      <c r="ED605" s="219"/>
      <c r="EE605" s="219"/>
      <c r="EF605" s="219"/>
      <c r="EG605" s="219"/>
      <c r="EH605" s="219"/>
      <c r="EI605" s="219"/>
      <c r="EJ605" s="219"/>
      <c r="EK605" s="219"/>
      <c r="EL605" s="219"/>
      <c r="EM605" s="219"/>
      <c r="EN605" s="219"/>
      <c r="EO605" s="219"/>
      <c r="EP605" s="219"/>
      <c r="EQ605" s="219"/>
      <c r="ER605" s="219"/>
      <c r="ES605" s="219"/>
      <c r="ET605" s="219"/>
      <c r="EU605" s="219"/>
      <c r="EV605" s="219"/>
      <c r="EW605" s="219"/>
      <c r="EX605" s="219"/>
      <c r="EY605" s="219"/>
      <c r="EZ605" s="219"/>
      <c r="FA605" s="219"/>
      <c r="FB605" s="219"/>
      <c r="FC605" s="219"/>
      <c r="FD605" s="219"/>
      <c r="FE605" s="219"/>
      <c r="FF605" s="219"/>
      <c r="FG605" s="219"/>
      <c r="FH605" s="219"/>
      <c r="FI605" s="219"/>
      <c r="FJ605" s="219"/>
      <c r="FK605" s="219"/>
      <c r="FL605" s="219"/>
      <c r="FM605" s="219"/>
      <c r="FN605" s="219"/>
      <c r="FO605" s="219"/>
      <c r="FP605" s="219"/>
      <c r="FQ605" s="219"/>
      <c r="FR605" s="219"/>
      <c r="FS605" s="219"/>
      <c r="FT605" s="219"/>
      <c r="FU605" s="219"/>
      <c r="FV605" s="219"/>
      <c r="FW605" s="219"/>
      <c r="FX605" s="219"/>
      <c r="FY605" s="219"/>
      <c r="FZ605" s="219"/>
      <c r="GA605" s="219"/>
      <c r="GB605" s="219"/>
      <c r="GC605" s="219"/>
      <c r="GD605" s="219"/>
      <c r="GE605" s="219"/>
      <c r="GF605" s="219"/>
      <c r="GG605" s="219"/>
      <c r="GH605" s="219"/>
      <c r="GI605" s="219"/>
      <c r="GJ605" s="219"/>
      <c r="GK605" s="219"/>
      <c r="GL605" s="219"/>
      <c r="GM605" s="219"/>
      <c r="GN605" s="219"/>
      <c r="GO605" s="219"/>
      <c r="GP605" s="219"/>
      <c r="GQ605" s="219"/>
      <c r="GR605" s="219"/>
      <c r="GS605" s="219"/>
      <c r="GT605" s="219"/>
      <c r="GU605" s="219"/>
      <c r="GV605" s="219"/>
      <c r="GW605" s="219"/>
      <c r="GX605" s="219"/>
      <c r="GY605" s="219"/>
      <c r="GZ605" s="219"/>
      <c r="HA605" s="219"/>
    </row>
    <row r="606" spans="1:209" s="219" customFormat="1" ht="18" outlineLevel="1" x14ac:dyDescent="0.25">
      <c r="A606" s="257"/>
      <c r="B606" s="535" t="s">
        <v>114</v>
      </c>
      <c r="C606" s="216" t="str">
        <f>+VLOOKUP(B:B,INSUMOS!A:C,2,FALSE)</f>
        <v>MORTERO 1:3 IMPERMEABILIZADO (HECHO EN OBRA)</v>
      </c>
      <c r="D606" s="538" t="str">
        <f>+VLOOKUP(B:B,INSUMOS!A:C,3,FALSE)</f>
        <v>M3</v>
      </c>
      <c r="E606" s="541">
        <f>+E604*0.02</f>
        <v>5.7599999999999998E-2</v>
      </c>
      <c r="F606" s="544">
        <f>+E606*0.05</f>
        <v>2.8800000000000002E-3</v>
      </c>
      <c r="G606" s="277">
        <f>+VLOOKUP(B:B,INSUMOS!A:E,4,FALSE)</f>
        <v>1</v>
      </c>
      <c r="H606" s="217">
        <f t="shared" si="35"/>
        <v>6.0479999999999999E-2</v>
      </c>
      <c r="I606" s="218"/>
      <c r="J606" s="218"/>
      <c r="K606" s="206"/>
      <c r="L606" s="164"/>
      <c r="M606" s="214"/>
    </row>
    <row r="607" spans="1:209" s="219" customFormat="1" ht="18" outlineLevel="1" x14ac:dyDescent="0.25">
      <c r="A607" s="261"/>
      <c r="B607" s="535" t="s">
        <v>625</v>
      </c>
      <c r="C607" s="216" t="str">
        <f>+VLOOKUP(B:B,INSUMOS!A:C,2,FALSE)</f>
        <v>CUADRILLA AA  (OFICIAL + 2 AYUDANTE)- ALBAÑILERIA</v>
      </c>
      <c r="D607" s="538" t="str">
        <f>+VLOOKUP(B:B,INSUMOS!A:C,3,FALSE)</f>
        <v>HC</v>
      </c>
      <c r="E607" s="541">
        <v>2.585886208931476</v>
      </c>
      <c r="F607" s="544">
        <v>0</v>
      </c>
      <c r="G607" s="277">
        <f>+VLOOKUP(B:B,INSUMOS!A:E,4,FALSE)</f>
        <v>1</v>
      </c>
      <c r="H607" s="217">
        <f t="shared" si="35"/>
        <v>2.585886208931476</v>
      </c>
      <c r="I607" s="218"/>
      <c r="J607" s="218"/>
      <c r="K607" s="206"/>
      <c r="L607" s="164"/>
      <c r="M607" s="214"/>
    </row>
    <row r="608" spans="1:209" s="219" customFormat="1" ht="38.25" customHeight="1" x14ac:dyDescent="0.25">
      <c r="A608" s="207" t="s">
        <v>1422</v>
      </c>
      <c r="B608" s="208"/>
      <c r="C608" s="209" t="s">
        <v>1510</v>
      </c>
      <c r="D608" s="210" t="s">
        <v>1</v>
      </c>
      <c r="E608" s="211"/>
      <c r="F608" s="210"/>
      <c r="G608" s="210"/>
      <c r="H608" s="212">
        <f>+SUBTOTAL(9,H609:H614)</f>
        <v>18.112288408302799</v>
      </c>
      <c r="I608" s="213"/>
      <c r="J608" s="213"/>
      <c r="K608" s="206"/>
      <c r="L608" s="164"/>
      <c r="M608" s="214"/>
    </row>
    <row r="609" spans="1:209" s="219" customFormat="1" ht="18" outlineLevel="1" x14ac:dyDescent="0.25">
      <c r="A609" s="256"/>
      <c r="B609" s="535" t="s">
        <v>129</v>
      </c>
      <c r="C609" s="216" t="str">
        <f>+VLOOKUP(B:B,INSUMOS!A:C,2,FALSE)</f>
        <v>HERRAMIENTA MENOR</v>
      </c>
      <c r="D609" s="538" t="str">
        <f>+VLOOKUP(B:B,INSUMOS!A:C,3,FALSE)</f>
        <v>GLB</v>
      </c>
      <c r="E609" s="541">
        <v>10</v>
      </c>
      <c r="F609" s="544">
        <v>0</v>
      </c>
      <c r="G609" s="277">
        <f>+VLOOKUP(B:B,INSUMOS!A:E,4,FALSE)</f>
        <v>1</v>
      </c>
      <c r="H609" s="217">
        <f t="shared" ref="H609:H614" si="36">+(E609+F609)*G609</f>
        <v>10</v>
      </c>
      <c r="I609" s="218"/>
      <c r="J609" s="218"/>
      <c r="K609" s="206"/>
      <c r="L609" s="164"/>
      <c r="M609" s="214"/>
    </row>
    <row r="610" spans="1:209" s="219" customFormat="1" ht="18" outlineLevel="1" x14ac:dyDescent="0.25">
      <c r="A610" s="257"/>
      <c r="B610" s="535" t="s">
        <v>414</v>
      </c>
      <c r="C610" s="216" t="str">
        <f>+VLOOKUP(B:B,INSUMOS!A:C,2,FALSE)</f>
        <v>MARCO Y TAPA PARA CAJA DE INSPECCIÓN 1 M X 1 M</v>
      </c>
      <c r="D610" s="538" t="str">
        <f>+VLOOKUP(B:B,INSUMOS!A:C,3,FALSE)</f>
        <v>UN</v>
      </c>
      <c r="E610" s="541">
        <v>1</v>
      </c>
      <c r="F610" s="544">
        <v>0</v>
      </c>
      <c r="G610" s="277">
        <f>+VLOOKUP(B:B,INSUMOS!A:E,4,FALSE)</f>
        <v>1</v>
      </c>
      <c r="H610" s="217">
        <f t="shared" si="36"/>
        <v>1</v>
      </c>
      <c r="I610" s="218"/>
      <c r="J610" s="218"/>
      <c r="K610" s="206"/>
      <c r="L610" s="164"/>
      <c r="M610" s="214"/>
    </row>
    <row r="611" spans="1:209" s="219" customFormat="1" ht="18" outlineLevel="1" x14ac:dyDescent="0.25">
      <c r="A611" s="257"/>
      <c r="B611" s="535" t="s">
        <v>1509</v>
      </c>
      <c r="C611" s="216" t="str">
        <f>+VLOOKUP(B:B,INSUMOS!A:C,2,FALSE)</f>
        <v xml:space="preserve">MURO EN TOLETE RECOCIDO DE 20X10X6 CM </v>
      </c>
      <c r="D611" s="538" t="s">
        <v>19</v>
      </c>
      <c r="E611" s="541">
        <v>4.4000000000000004</v>
      </c>
      <c r="F611" s="544">
        <v>0</v>
      </c>
      <c r="G611" s="277">
        <f>+VLOOKUP(B:B,INSUMOS!A:E,4,FALSE)</f>
        <v>1</v>
      </c>
      <c r="H611" s="217">
        <f t="shared" si="36"/>
        <v>4.4000000000000004</v>
      </c>
      <c r="I611" s="218"/>
      <c r="J611" s="218"/>
      <c r="K611" s="206"/>
      <c r="L611" s="164"/>
      <c r="M611" s="214"/>
    </row>
    <row r="612" spans="1:209" s="219" customFormat="1" ht="18" outlineLevel="1" x14ac:dyDescent="0.25">
      <c r="A612" s="257"/>
      <c r="B612" s="535" t="s">
        <v>1502</v>
      </c>
      <c r="C612" s="216" t="str">
        <f>+VLOOKUP(B:B,INSUMOS!A:C,2,FALSE)</f>
        <v>CONCRETO MEZCLA EN OBRA 1:2:4  AGREGADOS DE RIO (APRX. 2500 PSI)</v>
      </c>
      <c r="D612" s="538" t="str">
        <f>+VLOOKUP(B:B,INSUMOS!A:C,3,FALSE)</f>
        <v>M3</v>
      </c>
      <c r="E612" s="541">
        <f>1*1*0.1</f>
        <v>0.1</v>
      </c>
      <c r="F612" s="544">
        <f>+E612*0.05</f>
        <v>5.000000000000001E-3</v>
      </c>
      <c r="G612" s="277">
        <f>+VLOOKUP(B:B,INSUMOS!A:E,4,FALSE)</f>
        <v>1</v>
      </c>
      <c r="H612" s="217">
        <f t="shared" si="36"/>
        <v>0.10500000000000001</v>
      </c>
      <c r="I612" s="218"/>
      <c r="J612" s="218"/>
      <c r="K612" s="206"/>
      <c r="L612" s="164"/>
      <c r="M612" s="214"/>
    </row>
    <row r="613" spans="1:209" ht="18" outlineLevel="1" x14ac:dyDescent="0.25">
      <c r="A613" s="257"/>
      <c r="B613" s="535" t="s">
        <v>114</v>
      </c>
      <c r="C613" s="216" t="str">
        <f>+VLOOKUP(B:B,INSUMOS!A:C,2,FALSE)</f>
        <v>MORTERO 1:3 IMPERMEABILIZADO (HECHO EN OBRA)</v>
      </c>
      <c r="D613" s="538" t="s">
        <v>19</v>
      </c>
      <c r="E613" s="541">
        <f>4*0.02</f>
        <v>0.08</v>
      </c>
      <c r="F613" s="544">
        <f>+E613*0.05</f>
        <v>4.0000000000000001E-3</v>
      </c>
      <c r="G613" s="277">
        <f>+VLOOKUP(B:B,INSUMOS!A:E,4,FALSE)</f>
        <v>1</v>
      </c>
      <c r="H613" s="217">
        <f t="shared" si="36"/>
        <v>8.4000000000000005E-2</v>
      </c>
      <c r="I613" s="218"/>
      <c r="J613" s="218"/>
      <c r="M613" s="214"/>
      <c r="N613" s="219"/>
      <c r="O613" s="219"/>
      <c r="P613" s="219"/>
      <c r="Q613" s="219"/>
      <c r="R613" s="219"/>
      <c r="S613" s="219"/>
      <c r="T613" s="219"/>
      <c r="U613" s="219"/>
      <c r="V613" s="219"/>
      <c r="W613" s="219"/>
      <c r="X613" s="219"/>
      <c r="Y613" s="219"/>
      <c r="Z613" s="219"/>
      <c r="AA613" s="219"/>
      <c r="AB613" s="219"/>
      <c r="AC613" s="219"/>
      <c r="AD613" s="219"/>
      <c r="AE613" s="219"/>
      <c r="AF613" s="219"/>
      <c r="AG613" s="219"/>
      <c r="AH613" s="219"/>
      <c r="AI613" s="219"/>
      <c r="AJ613" s="219"/>
      <c r="AK613" s="219"/>
      <c r="AL613" s="219"/>
      <c r="AM613" s="219"/>
      <c r="AN613" s="219"/>
      <c r="AO613" s="219"/>
      <c r="AP613" s="219"/>
      <c r="AQ613" s="219"/>
      <c r="AR613" s="219"/>
      <c r="AS613" s="219"/>
      <c r="AT613" s="219"/>
      <c r="AU613" s="219"/>
      <c r="AV613" s="219"/>
      <c r="AW613" s="219"/>
      <c r="AX613" s="219"/>
      <c r="AY613" s="219"/>
      <c r="AZ613" s="219"/>
      <c r="BA613" s="219"/>
      <c r="BB613" s="219"/>
      <c r="BC613" s="219"/>
      <c r="BD613" s="219"/>
      <c r="BE613" s="219"/>
      <c r="BF613" s="219"/>
      <c r="BG613" s="219"/>
      <c r="BH613" s="219"/>
      <c r="BI613" s="219"/>
      <c r="BJ613" s="219"/>
      <c r="BK613" s="219"/>
      <c r="BL613" s="219"/>
      <c r="BM613" s="219"/>
      <c r="BN613" s="219"/>
      <c r="BO613" s="219"/>
      <c r="BP613" s="219"/>
      <c r="BQ613" s="219"/>
      <c r="BR613" s="219"/>
      <c r="BS613" s="219"/>
      <c r="BT613" s="219"/>
      <c r="BU613" s="219"/>
      <c r="BV613" s="219"/>
      <c r="BW613" s="219"/>
      <c r="BX613" s="219"/>
      <c r="BY613" s="219"/>
      <c r="BZ613" s="219"/>
      <c r="CA613" s="219"/>
      <c r="CB613" s="219"/>
      <c r="CC613" s="219"/>
      <c r="CD613" s="219"/>
      <c r="CE613" s="219"/>
      <c r="CF613" s="219"/>
      <c r="CG613" s="219"/>
      <c r="CH613" s="219"/>
      <c r="CI613" s="219"/>
      <c r="CJ613" s="219"/>
      <c r="CK613" s="219"/>
      <c r="CL613" s="219"/>
      <c r="CM613" s="219"/>
      <c r="CN613" s="219"/>
      <c r="CO613" s="219"/>
      <c r="CP613" s="219"/>
      <c r="CQ613" s="219"/>
      <c r="CR613" s="219"/>
      <c r="CS613" s="219"/>
      <c r="CT613" s="219"/>
      <c r="CU613" s="219"/>
      <c r="CV613" s="219"/>
      <c r="CW613" s="219"/>
      <c r="CX613" s="219"/>
      <c r="CY613" s="219"/>
      <c r="CZ613" s="219"/>
      <c r="DA613" s="219"/>
      <c r="DB613" s="219"/>
      <c r="DC613" s="219"/>
      <c r="DD613" s="219"/>
      <c r="DE613" s="219"/>
      <c r="DF613" s="219"/>
      <c r="DG613" s="219"/>
      <c r="DH613" s="219"/>
      <c r="DI613" s="219"/>
      <c r="DJ613" s="219"/>
      <c r="DK613" s="219"/>
      <c r="DL613" s="219"/>
      <c r="DM613" s="219"/>
      <c r="DN613" s="219"/>
      <c r="DO613" s="219"/>
      <c r="DP613" s="219"/>
      <c r="DQ613" s="219"/>
      <c r="DR613" s="219"/>
      <c r="DS613" s="219"/>
      <c r="DT613" s="219"/>
      <c r="DU613" s="219"/>
      <c r="DV613" s="219"/>
      <c r="DW613" s="219"/>
      <c r="DX613" s="219"/>
      <c r="DY613" s="219"/>
      <c r="DZ613" s="219"/>
      <c r="EA613" s="219"/>
      <c r="EB613" s="219"/>
      <c r="EC613" s="219"/>
      <c r="ED613" s="219"/>
      <c r="EE613" s="219"/>
      <c r="EF613" s="219"/>
      <c r="EG613" s="219"/>
      <c r="EH613" s="219"/>
      <c r="EI613" s="219"/>
      <c r="EJ613" s="219"/>
      <c r="EK613" s="219"/>
      <c r="EL613" s="219"/>
      <c r="EM613" s="219"/>
      <c r="EN613" s="219"/>
      <c r="EO613" s="219"/>
      <c r="EP613" s="219"/>
      <c r="EQ613" s="219"/>
      <c r="ER613" s="219"/>
      <c r="ES613" s="219"/>
      <c r="ET613" s="219"/>
      <c r="EU613" s="219"/>
      <c r="EV613" s="219"/>
      <c r="EW613" s="219"/>
      <c r="EX613" s="219"/>
      <c r="EY613" s="219"/>
      <c r="EZ613" s="219"/>
      <c r="FA613" s="219"/>
      <c r="FB613" s="219"/>
      <c r="FC613" s="219"/>
      <c r="FD613" s="219"/>
      <c r="FE613" s="219"/>
      <c r="FF613" s="219"/>
      <c r="FG613" s="219"/>
      <c r="FH613" s="219"/>
      <c r="FI613" s="219"/>
      <c r="FJ613" s="219"/>
      <c r="FK613" s="219"/>
      <c r="FL613" s="219"/>
      <c r="FM613" s="219"/>
      <c r="FN613" s="219"/>
      <c r="FO613" s="219"/>
      <c r="FP613" s="219"/>
      <c r="FQ613" s="219"/>
      <c r="FR613" s="219"/>
      <c r="FS613" s="219"/>
      <c r="FT613" s="219"/>
      <c r="FU613" s="219"/>
      <c r="FV613" s="219"/>
      <c r="FW613" s="219"/>
      <c r="FX613" s="219"/>
      <c r="FY613" s="219"/>
      <c r="FZ613" s="219"/>
      <c r="GA613" s="219"/>
      <c r="GB613" s="219"/>
      <c r="GC613" s="219"/>
      <c r="GD613" s="219"/>
      <c r="GE613" s="219"/>
      <c r="GF613" s="219"/>
      <c r="GG613" s="219"/>
      <c r="GH613" s="219"/>
      <c r="GI613" s="219"/>
      <c r="GJ613" s="219"/>
      <c r="GK613" s="219"/>
      <c r="GL613" s="219"/>
      <c r="GM613" s="219"/>
      <c r="GN613" s="219"/>
      <c r="GO613" s="219"/>
      <c r="GP613" s="219"/>
      <c r="GQ613" s="219"/>
      <c r="GR613" s="219"/>
      <c r="GS613" s="219"/>
      <c r="GT613" s="219"/>
      <c r="GU613" s="219"/>
      <c r="GV613" s="219"/>
      <c r="GW613" s="219"/>
      <c r="GX613" s="219"/>
      <c r="GY613" s="219"/>
      <c r="GZ613" s="219"/>
      <c r="HA613" s="219"/>
    </row>
    <row r="614" spans="1:209" s="258" customFormat="1" ht="18" outlineLevel="1" x14ac:dyDescent="0.25">
      <c r="A614" s="257"/>
      <c r="B614" s="535" t="s">
        <v>625</v>
      </c>
      <c r="C614" s="216" t="str">
        <f>+VLOOKUP(B:B,INSUMOS!A:C,2,FALSE)</f>
        <v>CUADRILLA AA  (OFICIAL + 2 AYUDANTE)- ALBAÑILERIA</v>
      </c>
      <c r="D614" s="538" t="str">
        <f>+VLOOKUP(B:B,INSUMOS!A:C,3,FALSE)</f>
        <v>HC</v>
      </c>
      <c r="E614" s="541">
        <v>2.5232884083027995</v>
      </c>
      <c r="F614" s="544">
        <v>0</v>
      </c>
      <c r="G614" s="277">
        <f>+VLOOKUP(B:B,INSUMOS!A:E,4,FALSE)</f>
        <v>1</v>
      </c>
      <c r="H614" s="217">
        <f t="shared" si="36"/>
        <v>2.5232884083027995</v>
      </c>
      <c r="I614" s="218"/>
      <c r="J614" s="218"/>
      <c r="K614" s="206"/>
      <c r="L614" s="164"/>
      <c r="M614" s="214"/>
      <c r="N614" s="219"/>
      <c r="O614" s="219"/>
      <c r="P614" s="219"/>
      <c r="Q614" s="219"/>
      <c r="R614" s="219"/>
      <c r="S614" s="219"/>
      <c r="T614" s="219"/>
      <c r="U614" s="219"/>
      <c r="V614" s="219"/>
      <c r="W614" s="219"/>
      <c r="X614" s="219"/>
      <c r="Y614" s="219"/>
      <c r="Z614" s="219"/>
      <c r="AA614" s="219"/>
      <c r="AB614" s="219"/>
      <c r="AC614" s="219"/>
      <c r="AD614" s="219"/>
      <c r="AE614" s="219"/>
      <c r="AF614" s="219"/>
      <c r="AG614" s="219"/>
      <c r="AH614" s="219"/>
      <c r="AI614" s="219"/>
      <c r="AJ614" s="219"/>
      <c r="AK614" s="219"/>
      <c r="AL614" s="219"/>
      <c r="AM614" s="219"/>
      <c r="AN614" s="219"/>
      <c r="AO614" s="219"/>
      <c r="AP614" s="219"/>
      <c r="AQ614" s="219"/>
      <c r="AR614" s="219"/>
      <c r="AS614" s="219"/>
      <c r="AT614" s="219"/>
      <c r="AU614" s="219"/>
      <c r="AV614" s="219"/>
      <c r="AW614" s="219"/>
      <c r="AX614" s="219"/>
      <c r="AY614" s="219"/>
      <c r="AZ614" s="219"/>
      <c r="BA614" s="219"/>
      <c r="BB614" s="219"/>
      <c r="BC614" s="219"/>
      <c r="BD614" s="219"/>
      <c r="BE614" s="219"/>
      <c r="BF614" s="219"/>
      <c r="BG614" s="219"/>
      <c r="BH614" s="219"/>
      <c r="BI614" s="219"/>
      <c r="BJ614" s="219"/>
      <c r="BK614" s="219"/>
      <c r="BL614" s="219"/>
      <c r="BM614" s="219"/>
      <c r="BN614" s="219"/>
      <c r="BO614" s="219"/>
      <c r="BP614" s="219"/>
      <c r="BQ614" s="219"/>
      <c r="BR614" s="219"/>
      <c r="BS614" s="219"/>
      <c r="BT614" s="219"/>
      <c r="BU614" s="219"/>
      <c r="BV614" s="219"/>
      <c r="BW614" s="219"/>
      <c r="BX614" s="219"/>
      <c r="BY614" s="219"/>
      <c r="BZ614" s="219"/>
      <c r="CA614" s="219"/>
      <c r="CB614" s="219"/>
      <c r="CC614" s="219"/>
      <c r="CD614" s="219"/>
      <c r="CE614" s="219"/>
      <c r="CF614" s="219"/>
      <c r="CG614" s="219"/>
      <c r="CH614" s="219"/>
      <c r="CI614" s="219"/>
      <c r="CJ614" s="219"/>
      <c r="CK614" s="219"/>
      <c r="CL614" s="219"/>
      <c r="CM614" s="219"/>
      <c r="CN614" s="219"/>
      <c r="CO614" s="219"/>
      <c r="CP614" s="219"/>
      <c r="CQ614" s="219"/>
      <c r="CR614" s="219"/>
      <c r="CS614" s="219"/>
      <c r="CT614" s="219"/>
      <c r="CU614" s="219"/>
      <c r="CV614" s="219"/>
      <c r="CW614" s="219"/>
      <c r="CX614" s="219"/>
      <c r="CY614" s="219"/>
      <c r="CZ614" s="219"/>
      <c r="DA614" s="219"/>
      <c r="DB614" s="219"/>
      <c r="DC614" s="219"/>
      <c r="DD614" s="219"/>
      <c r="DE614" s="219"/>
      <c r="DF614" s="219"/>
      <c r="DG614" s="219"/>
      <c r="DH614" s="219"/>
      <c r="DI614" s="219"/>
      <c r="DJ614" s="219"/>
      <c r="DK614" s="219"/>
      <c r="DL614" s="219"/>
      <c r="DM614" s="219"/>
      <c r="DN614" s="219"/>
      <c r="DO614" s="219"/>
      <c r="DP614" s="219"/>
      <c r="DQ614" s="219"/>
      <c r="DR614" s="219"/>
      <c r="DS614" s="219"/>
      <c r="DT614" s="219"/>
      <c r="DU614" s="219"/>
      <c r="DV614" s="219"/>
      <c r="DW614" s="219"/>
      <c r="DX614" s="219"/>
      <c r="DY614" s="219"/>
      <c r="DZ614" s="219"/>
      <c r="EA614" s="219"/>
      <c r="EB614" s="219"/>
      <c r="EC614" s="219"/>
      <c r="ED614" s="219"/>
      <c r="EE614" s="219"/>
      <c r="EF614" s="219"/>
      <c r="EG614" s="219"/>
      <c r="EH614" s="219"/>
      <c r="EI614" s="219"/>
      <c r="EJ614" s="219"/>
      <c r="EK614" s="219"/>
      <c r="EL614" s="219"/>
      <c r="EM614" s="219"/>
      <c r="EN614" s="219"/>
      <c r="EO614" s="219"/>
      <c r="EP614" s="219"/>
      <c r="EQ614" s="219"/>
      <c r="ER614" s="219"/>
      <c r="ES614" s="219"/>
      <c r="ET614" s="219"/>
      <c r="EU614" s="219"/>
      <c r="EV614" s="219"/>
      <c r="EW614" s="219"/>
      <c r="EX614" s="219"/>
      <c r="EY614" s="219"/>
      <c r="EZ614" s="219"/>
      <c r="FA614" s="219"/>
      <c r="FB614" s="219"/>
      <c r="FC614" s="219"/>
      <c r="FD614" s="219"/>
      <c r="FE614" s="219"/>
      <c r="FF614" s="219"/>
      <c r="FG614" s="219"/>
      <c r="FH614" s="219"/>
      <c r="FI614" s="219"/>
      <c r="FJ614" s="219"/>
      <c r="FK614" s="219"/>
      <c r="FL614" s="219"/>
      <c r="FM614" s="219"/>
      <c r="FN614" s="219"/>
      <c r="FO614" s="219"/>
      <c r="FP614" s="219"/>
      <c r="FQ614" s="219"/>
      <c r="FR614" s="219"/>
      <c r="FS614" s="219"/>
      <c r="FT614" s="219"/>
      <c r="FU614" s="219"/>
      <c r="FV614" s="219"/>
      <c r="FW614" s="219"/>
      <c r="FX614" s="219"/>
      <c r="FY614" s="219"/>
      <c r="FZ614" s="219"/>
      <c r="GA614" s="219"/>
      <c r="GB614" s="219"/>
      <c r="GC614" s="219"/>
      <c r="GD614" s="219"/>
      <c r="GE614" s="219"/>
      <c r="GF614" s="219"/>
      <c r="GG614" s="219"/>
      <c r="GH614" s="219"/>
      <c r="GI614" s="219"/>
      <c r="GJ614" s="219"/>
      <c r="GK614" s="219"/>
      <c r="GL614" s="219"/>
      <c r="GM614" s="219"/>
      <c r="GN614" s="219"/>
      <c r="GO614" s="219"/>
      <c r="GP614" s="219"/>
      <c r="GQ614" s="219"/>
      <c r="GR614" s="219"/>
      <c r="GS614" s="219"/>
      <c r="GT614" s="219"/>
      <c r="GU614" s="219"/>
      <c r="GV614" s="219"/>
      <c r="GW614" s="219"/>
      <c r="GX614" s="219"/>
      <c r="GY614" s="219"/>
      <c r="GZ614" s="219"/>
      <c r="HA614" s="219"/>
    </row>
    <row r="615" spans="1:209" s="258" customFormat="1" ht="18" x14ac:dyDescent="0.25">
      <c r="A615" s="207" t="s">
        <v>1423</v>
      </c>
      <c r="B615" s="208"/>
      <c r="C615" s="209" t="s">
        <v>1615</v>
      </c>
      <c r="D615" s="210" t="s">
        <v>1</v>
      </c>
      <c r="E615" s="211"/>
      <c r="F615" s="210"/>
      <c r="G615" s="210"/>
      <c r="H615" s="212">
        <f>+SUBTOTAL(9,H616:H619)</f>
        <v>1.6060000000000001</v>
      </c>
      <c r="I615" s="213"/>
      <c r="J615" s="213"/>
      <c r="K615" s="206"/>
      <c r="L615" s="164"/>
      <c r="M615" s="214"/>
      <c r="N615" s="219"/>
      <c r="O615" s="219"/>
      <c r="P615" s="219"/>
      <c r="Q615" s="219"/>
      <c r="R615" s="219"/>
      <c r="S615" s="219"/>
      <c r="T615" s="219"/>
      <c r="U615" s="219"/>
      <c r="V615" s="219"/>
      <c r="W615" s="219"/>
      <c r="X615" s="219"/>
      <c r="Y615" s="219"/>
      <c r="Z615" s="219"/>
      <c r="AA615" s="219"/>
      <c r="AB615" s="219"/>
      <c r="AC615" s="219"/>
      <c r="AD615" s="219"/>
      <c r="AE615" s="219"/>
      <c r="AF615" s="219"/>
      <c r="AG615" s="219"/>
      <c r="AH615" s="219"/>
      <c r="AI615" s="219"/>
      <c r="AJ615" s="219"/>
      <c r="AK615" s="219"/>
      <c r="AL615" s="219"/>
      <c r="AM615" s="219"/>
      <c r="AN615" s="219"/>
      <c r="AO615" s="219"/>
      <c r="AP615" s="219"/>
      <c r="AQ615" s="219"/>
      <c r="AR615" s="219"/>
      <c r="AS615" s="219"/>
      <c r="AT615" s="219"/>
      <c r="AU615" s="219"/>
      <c r="AV615" s="219"/>
      <c r="AW615" s="219"/>
      <c r="AX615" s="219"/>
      <c r="AY615" s="219"/>
      <c r="AZ615" s="219"/>
      <c r="BA615" s="219"/>
      <c r="BB615" s="219"/>
      <c r="BC615" s="219"/>
      <c r="BD615" s="219"/>
      <c r="BE615" s="219"/>
      <c r="BF615" s="219"/>
      <c r="BG615" s="219"/>
      <c r="BH615" s="219"/>
      <c r="BI615" s="219"/>
      <c r="BJ615" s="219"/>
      <c r="BK615" s="219"/>
      <c r="BL615" s="219"/>
      <c r="BM615" s="219"/>
      <c r="BN615" s="219"/>
      <c r="BO615" s="219"/>
      <c r="BP615" s="219"/>
      <c r="BQ615" s="219"/>
      <c r="BR615" s="219"/>
      <c r="BS615" s="219"/>
      <c r="BT615" s="219"/>
      <c r="BU615" s="219"/>
      <c r="BV615" s="219"/>
      <c r="BW615" s="219"/>
      <c r="BX615" s="219"/>
      <c r="BY615" s="219"/>
      <c r="BZ615" s="219"/>
      <c r="CA615" s="219"/>
      <c r="CB615" s="219"/>
      <c r="CC615" s="219"/>
      <c r="CD615" s="219"/>
      <c r="CE615" s="219"/>
      <c r="CF615" s="219"/>
      <c r="CG615" s="219"/>
      <c r="CH615" s="219"/>
      <c r="CI615" s="219"/>
      <c r="CJ615" s="219"/>
      <c r="CK615" s="219"/>
      <c r="CL615" s="219"/>
      <c r="CM615" s="219"/>
      <c r="CN615" s="219"/>
      <c r="CO615" s="219"/>
      <c r="CP615" s="219"/>
      <c r="CQ615" s="219"/>
      <c r="CR615" s="219"/>
      <c r="CS615" s="219"/>
      <c r="CT615" s="219"/>
      <c r="CU615" s="219"/>
      <c r="CV615" s="219"/>
      <c r="CW615" s="219"/>
      <c r="CX615" s="219"/>
      <c r="CY615" s="219"/>
      <c r="CZ615" s="219"/>
      <c r="DA615" s="219"/>
      <c r="DB615" s="219"/>
      <c r="DC615" s="219"/>
      <c r="DD615" s="219"/>
      <c r="DE615" s="219"/>
      <c r="DF615" s="219"/>
      <c r="DG615" s="219"/>
      <c r="DH615" s="219"/>
      <c r="DI615" s="219"/>
      <c r="DJ615" s="219"/>
      <c r="DK615" s="219"/>
      <c r="DL615" s="219"/>
      <c r="DM615" s="219"/>
      <c r="DN615" s="219"/>
      <c r="DO615" s="219"/>
      <c r="DP615" s="219"/>
      <c r="DQ615" s="219"/>
      <c r="DR615" s="219"/>
      <c r="DS615" s="219"/>
      <c r="DT615" s="219"/>
      <c r="DU615" s="219"/>
      <c r="DV615" s="219"/>
      <c r="DW615" s="219"/>
      <c r="DX615" s="219"/>
      <c r="DY615" s="219"/>
      <c r="DZ615" s="219"/>
      <c r="EA615" s="219"/>
      <c r="EB615" s="219"/>
      <c r="EC615" s="219"/>
      <c r="ED615" s="219"/>
      <c r="EE615" s="219"/>
      <c r="EF615" s="219"/>
      <c r="EG615" s="219"/>
      <c r="EH615" s="219"/>
      <c r="EI615" s="219"/>
      <c r="EJ615" s="219"/>
      <c r="EK615" s="219"/>
      <c r="EL615" s="219"/>
      <c r="EM615" s="219"/>
      <c r="EN615" s="219"/>
      <c r="EO615" s="219"/>
      <c r="EP615" s="219"/>
      <c r="EQ615" s="219"/>
      <c r="ER615" s="219"/>
      <c r="ES615" s="219"/>
      <c r="ET615" s="219"/>
      <c r="EU615" s="219"/>
      <c r="EV615" s="219"/>
      <c r="EW615" s="219"/>
      <c r="EX615" s="219"/>
      <c r="EY615" s="219"/>
      <c r="EZ615" s="219"/>
      <c r="FA615" s="219"/>
      <c r="FB615" s="219"/>
      <c r="FC615" s="219"/>
      <c r="FD615" s="219"/>
      <c r="FE615" s="219"/>
      <c r="FF615" s="219"/>
      <c r="FG615" s="219"/>
      <c r="FH615" s="219"/>
      <c r="FI615" s="219"/>
      <c r="FJ615" s="219"/>
      <c r="FK615" s="219"/>
      <c r="FL615" s="219"/>
      <c r="FM615" s="219"/>
      <c r="FN615" s="219"/>
      <c r="FO615" s="219"/>
      <c r="FP615" s="219"/>
      <c r="FQ615" s="219"/>
      <c r="FR615" s="219"/>
      <c r="FS615" s="219"/>
      <c r="FT615" s="219"/>
      <c r="FU615" s="219"/>
      <c r="FV615" s="219"/>
      <c r="FW615" s="219"/>
      <c r="FX615" s="219"/>
      <c r="FY615" s="219"/>
      <c r="FZ615" s="219"/>
      <c r="GA615" s="219"/>
      <c r="GB615" s="219"/>
      <c r="GC615" s="219"/>
      <c r="GD615" s="219"/>
      <c r="GE615" s="219"/>
      <c r="GF615" s="219"/>
      <c r="GG615" s="219"/>
      <c r="GH615" s="219"/>
      <c r="GI615" s="219"/>
      <c r="GJ615" s="219"/>
      <c r="GK615" s="219"/>
      <c r="GL615" s="219"/>
      <c r="GM615" s="219"/>
      <c r="GN615" s="219"/>
      <c r="GO615" s="219"/>
      <c r="GP615" s="219"/>
      <c r="GQ615" s="219"/>
      <c r="GR615" s="219"/>
      <c r="GS615" s="219"/>
      <c r="GT615" s="219"/>
      <c r="GU615" s="219"/>
      <c r="GV615" s="219"/>
      <c r="GW615" s="219"/>
      <c r="GX615" s="219"/>
      <c r="GY615" s="219"/>
      <c r="GZ615" s="219"/>
      <c r="HA615" s="219"/>
    </row>
    <row r="616" spans="1:209" s="258" customFormat="1" ht="18" outlineLevel="1" x14ac:dyDescent="0.25">
      <c r="A616" s="256"/>
      <c r="B616" s="535" t="s">
        <v>129</v>
      </c>
      <c r="C616" s="216" t="str">
        <f>+VLOOKUP(B:B,INSUMOS!A:C,2,FALSE)</f>
        <v>HERRAMIENTA MENOR</v>
      </c>
      <c r="D616" s="538" t="str">
        <f>+VLOOKUP(B:B,INSUMOS!A:C,3,FALSE)</f>
        <v>GLB</v>
      </c>
      <c r="E616" s="541">
        <v>0.1</v>
      </c>
      <c r="F616" s="544">
        <v>0</v>
      </c>
      <c r="G616" s="277">
        <f>+VLOOKUP(B:B,INSUMOS!A:E,4,FALSE)</f>
        <v>1</v>
      </c>
      <c r="H616" s="217">
        <f>+(E616+F616)*G616</f>
        <v>0.1</v>
      </c>
      <c r="I616" s="218"/>
      <c r="J616" s="218"/>
      <c r="K616" s="206"/>
      <c r="L616" s="164"/>
      <c r="M616" s="214"/>
      <c r="N616" s="219"/>
      <c r="O616" s="219"/>
      <c r="P616" s="219"/>
      <c r="Q616" s="219"/>
      <c r="R616" s="219"/>
      <c r="S616" s="219"/>
      <c r="T616" s="219"/>
      <c r="U616" s="219"/>
      <c r="V616" s="219"/>
      <c r="W616" s="219"/>
      <c r="X616" s="219"/>
      <c r="Y616" s="219"/>
      <c r="Z616" s="219"/>
      <c r="AA616" s="219"/>
      <c r="AB616" s="219"/>
      <c r="AC616" s="219"/>
      <c r="AD616" s="219"/>
      <c r="AE616" s="219"/>
      <c r="AF616" s="219"/>
      <c r="AG616" s="219"/>
      <c r="AH616" s="219"/>
      <c r="AI616" s="219"/>
      <c r="AJ616" s="219"/>
      <c r="AK616" s="219"/>
      <c r="AL616" s="219"/>
      <c r="AM616" s="219"/>
      <c r="AN616" s="219"/>
      <c r="AO616" s="219"/>
      <c r="AP616" s="219"/>
      <c r="AQ616" s="219"/>
      <c r="AR616" s="219"/>
      <c r="AS616" s="219"/>
      <c r="AT616" s="219"/>
      <c r="AU616" s="219"/>
      <c r="AV616" s="219"/>
      <c r="AW616" s="219"/>
      <c r="AX616" s="219"/>
      <c r="AY616" s="219"/>
      <c r="AZ616" s="219"/>
      <c r="BA616" s="219"/>
      <c r="BB616" s="219"/>
      <c r="BC616" s="219"/>
      <c r="BD616" s="219"/>
      <c r="BE616" s="219"/>
      <c r="BF616" s="219"/>
      <c r="BG616" s="219"/>
      <c r="BH616" s="219"/>
      <c r="BI616" s="219"/>
      <c r="BJ616" s="219"/>
      <c r="BK616" s="219"/>
      <c r="BL616" s="219"/>
      <c r="BM616" s="219"/>
      <c r="BN616" s="219"/>
      <c r="BO616" s="219"/>
      <c r="BP616" s="219"/>
      <c r="BQ616" s="219"/>
      <c r="BR616" s="219"/>
      <c r="BS616" s="219"/>
      <c r="BT616" s="219"/>
      <c r="BU616" s="219"/>
      <c r="BV616" s="219"/>
      <c r="BW616" s="219"/>
      <c r="BX616" s="219"/>
      <c r="BY616" s="219"/>
      <c r="BZ616" s="219"/>
      <c r="CA616" s="219"/>
      <c r="CB616" s="219"/>
      <c r="CC616" s="219"/>
      <c r="CD616" s="219"/>
      <c r="CE616" s="219"/>
      <c r="CF616" s="219"/>
      <c r="CG616" s="219"/>
      <c r="CH616" s="219"/>
      <c r="CI616" s="219"/>
      <c r="CJ616" s="219"/>
      <c r="CK616" s="219"/>
      <c r="CL616" s="219"/>
      <c r="CM616" s="219"/>
      <c r="CN616" s="219"/>
      <c r="CO616" s="219"/>
      <c r="CP616" s="219"/>
      <c r="CQ616" s="219"/>
      <c r="CR616" s="219"/>
      <c r="CS616" s="219"/>
      <c r="CT616" s="219"/>
      <c r="CU616" s="219"/>
      <c r="CV616" s="219"/>
      <c r="CW616" s="219"/>
      <c r="CX616" s="219"/>
      <c r="CY616" s="219"/>
      <c r="CZ616" s="219"/>
      <c r="DA616" s="219"/>
      <c r="DB616" s="219"/>
      <c r="DC616" s="219"/>
      <c r="DD616" s="219"/>
      <c r="DE616" s="219"/>
      <c r="DF616" s="219"/>
      <c r="DG616" s="219"/>
      <c r="DH616" s="219"/>
      <c r="DI616" s="219"/>
      <c r="DJ616" s="219"/>
      <c r="DK616" s="219"/>
      <c r="DL616" s="219"/>
      <c r="DM616" s="219"/>
      <c r="DN616" s="219"/>
      <c r="DO616" s="219"/>
      <c r="DP616" s="219"/>
      <c r="DQ616" s="219"/>
      <c r="DR616" s="219"/>
      <c r="DS616" s="219"/>
      <c r="DT616" s="219"/>
      <c r="DU616" s="219"/>
      <c r="DV616" s="219"/>
      <c r="DW616" s="219"/>
      <c r="DX616" s="219"/>
      <c r="DY616" s="219"/>
      <c r="DZ616" s="219"/>
      <c r="EA616" s="219"/>
      <c r="EB616" s="219"/>
      <c r="EC616" s="219"/>
      <c r="ED616" s="219"/>
      <c r="EE616" s="219"/>
      <c r="EF616" s="219"/>
      <c r="EG616" s="219"/>
      <c r="EH616" s="219"/>
      <c r="EI616" s="219"/>
      <c r="EJ616" s="219"/>
      <c r="EK616" s="219"/>
      <c r="EL616" s="219"/>
      <c r="EM616" s="219"/>
      <c r="EN616" s="219"/>
      <c r="EO616" s="219"/>
      <c r="EP616" s="219"/>
      <c r="EQ616" s="219"/>
      <c r="ER616" s="219"/>
      <c r="ES616" s="219"/>
      <c r="ET616" s="219"/>
      <c r="EU616" s="219"/>
      <c r="EV616" s="219"/>
      <c r="EW616" s="219"/>
      <c r="EX616" s="219"/>
      <c r="EY616" s="219"/>
      <c r="EZ616" s="219"/>
      <c r="FA616" s="219"/>
      <c r="FB616" s="219"/>
      <c r="FC616" s="219"/>
      <c r="FD616" s="219"/>
      <c r="FE616" s="219"/>
      <c r="FF616" s="219"/>
      <c r="FG616" s="219"/>
      <c r="FH616" s="219"/>
      <c r="FI616" s="219"/>
      <c r="FJ616" s="219"/>
      <c r="FK616" s="219"/>
      <c r="FL616" s="219"/>
      <c r="FM616" s="219"/>
      <c r="FN616" s="219"/>
      <c r="FO616" s="219"/>
      <c r="FP616" s="219"/>
      <c r="FQ616" s="219"/>
      <c r="FR616" s="219"/>
      <c r="FS616" s="219"/>
      <c r="FT616" s="219"/>
      <c r="FU616" s="219"/>
      <c r="FV616" s="219"/>
      <c r="FW616" s="219"/>
      <c r="FX616" s="219"/>
      <c r="FY616" s="219"/>
      <c r="FZ616" s="219"/>
      <c r="GA616" s="219"/>
      <c r="GB616" s="219"/>
      <c r="GC616" s="219"/>
      <c r="GD616" s="219"/>
      <c r="GE616" s="219"/>
      <c r="GF616" s="219"/>
      <c r="GG616" s="219"/>
      <c r="GH616" s="219"/>
      <c r="GI616" s="219"/>
      <c r="GJ616" s="219"/>
      <c r="GK616" s="219"/>
      <c r="GL616" s="219"/>
      <c r="GM616" s="219"/>
      <c r="GN616" s="219"/>
      <c r="GO616" s="219"/>
      <c r="GP616" s="219"/>
      <c r="GQ616" s="219"/>
      <c r="GR616" s="219"/>
      <c r="GS616" s="219"/>
      <c r="GT616" s="219"/>
      <c r="GU616" s="219"/>
      <c r="GV616" s="219"/>
      <c r="GW616" s="219"/>
      <c r="GX616" s="219"/>
      <c r="GY616" s="219"/>
      <c r="GZ616" s="219"/>
      <c r="HA616" s="219"/>
    </row>
    <row r="617" spans="1:209" s="258" customFormat="1" ht="18" outlineLevel="1" x14ac:dyDescent="0.25">
      <c r="A617" s="257"/>
      <c r="B617" s="535" t="s">
        <v>279</v>
      </c>
      <c r="C617" s="216" t="str">
        <f>+VLOOKUP(B:B,INSUMOS!A:C,2,FALSE)</f>
        <v xml:space="preserve">PEGACOR BLANCO </v>
      </c>
      <c r="D617" s="538" t="str">
        <f>+VLOOKUP(B:B,INSUMOS!A:C,3,FALSE)</f>
        <v>KG</v>
      </c>
      <c r="E617" s="541">
        <v>0.2</v>
      </c>
      <c r="F617" s="544">
        <f>+E617*0.03</f>
        <v>6.0000000000000001E-3</v>
      </c>
      <c r="G617" s="277">
        <f>+VLOOKUP(B:B,INSUMOS!A:E,4,FALSE)</f>
        <v>1</v>
      </c>
      <c r="H617" s="217">
        <f>+(E617+F617)*G617</f>
        <v>0.20600000000000002</v>
      </c>
      <c r="I617" s="218"/>
      <c r="J617" s="218"/>
      <c r="K617" s="206"/>
      <c r="L617" s="164"/>
      <c r="M617" s="214"/>
      <c r="N617" s="219"/>
      <c r="O617" s="219"/>
      <c r="P617" s="219"/>
      <c r="Q617" s="219"/>
      <c r="R617" s="219"/>
      <c r="S617" s="219"/>
      <c r="T617" s="219"/>
      <c r="U617" s="219"/>
      <c r="V617" s="219"/>
      <c r="W617" s="219"/>
      <c r="X617" s="219"/>
      <c r="Y617" s="219"/>
      <c r="Z617" s="219"/>
      <c r="AA617" s="219"/>
      <c r="AB617" s="219"/>
      <c r="AC617" s="219"/>
      <c r="AD617" s="219"/>
      <c r="AE617" s="219"/>
      <c r="AF617" s="219"/>
      <c r="AG617" s="219"/>
      <c r="AH617" s="219"/>
      <c r="AI617" s="219"/>
      <c r="AJ617" s="219"/>
      <c r="AK617" s="219"/>
      <c r="AL617" s="219"/>
      <c r="AM617" s="219"/>
      <c r="AN617" s="219"/>
      <c r="AO617" s="219"/>
      <c r="AP617" s="219"/>
      <c r="AQ617" s="219"/>
      <c r="AR617" s="219"/>
      <c r="AS617" s="219"/>
      <c r="AT617" s="219"/>
      <c r="AU617" s="219"/>
      <c r="AV617" s="219"/>
      <c r="AW617" s="219"/>
      <c r="AX617" s="219"/>
      <c r="AY617" s="219"/>
      <c r="AZ617" s="219"/>
      <c r="BA617" s="219"/>
      <c r="BB617" s="219"/>
      <c r="BC617" s="219"/>
      <c r="BD617" s="219"/>
      <c r="BE617" s="219"/>
      <c r="BF617" s="219"/>
      <c r="BG617" s="219"/>
      <c r="BH617" s="219"/>
      <c r="BI617" s="219"/>
      <c r="BJ617" s="219"/>
      <c r="BK617" s="219"/>
      <c r="BL617" s="219"/>
      <c r="BM617" s="219"/>
      <c r="BN617" s="219"/>
      <c r="BO617" s="219"/>
      <c r="BP617" s="219"/>
      <c r="BQ617" s="219"/>
      <c r="BR617" s="219"/>
      <c r="BS617" s="219"/>
      <c r="BT617" s="219"/>
      <c r="BU617" s="219"/>
      <c r="BV617" s="219"/>
      <c r="BW617" s="219"/>
      <c r="BX617" s="219"/>
      <c r="BY617" s="219"/>
      <c r="BZ617" s="219"/>
      <c r="CA617" s="219"/>
      <c r="CB617" s="219"/>
      <c r="CC617" s="219"/>
      <c r="CD617" s="219"/>
      <c r="CE617" s="219"/>
      <c r="CF617" s="219"/>
      <c r="CG617" s="219"/>
      <c r="CH617" s="219"/>
      <c r="CI617" s="219"/>
      <c r="CJ617" s="219"/>
      <c r="CK617" s="219"/>
      <c r="CL617" s="219"/>
      <c r="CM617" s="219"/>
      <c r="CN617" s="219"/>
      <c r="CO617" s="219"/>
      <c r="CP617" s="219"/>
      <c r="CQ617" s="219"/>
      <c r="CR617" s="219"/>
      <c r="CS617" s="219"/>
      <c r="CT617" s="219"/>
      <c r="CU617" s="219"/>
      <c r="CV617" s="219"/>
      <c r="CW617" s="219"/>
      <c r="CX617" s="219"/>
      <c r="CY617" s="219"/>
      <c r="CZ617" s="219"/>
      <c r="DA617" s="219"/>
      <c r="DB617" s="219"/>
      <c r="DC617" s="219"/>
      <c r="DD617" s="219"/>
      <c r="DE617" s="219"/>
      <c r="DF617" s="219"/>
      <c r="DG617" s="219"/>
      <c r="DH617" s="219"/>
      <c r="DI617" s="219"/>
      <c r="DJ617" s="219"/>
      <c r="DK617" s="219"/>
      <c r="DL617" s="219"/>
      <c r="DM617" s="219"/>
      <c r="DN617" s="219"/>
      <c r="DO617" s="219"/>
      <c r="DP617" s="219"/>
      <c r="DQ617" s="219"/>
      <c r="DR617" s="219"/>
      <c r="DS617" s="219"/>
      <c r="DT617" s="219"/>
      <c r="DU617" s="219"/>
      <c r="DV617" s="219"/>
      <c r="DW617" s="219"/>
      <c r="DX617" s="219"/>
      <c r="DY617" s="219"/>
      <c r="DZ617" s="219"/>
      <c r="EA617" s="219"/>
      <c r="EB617" s="219"/>
      <c r="EC617" s="219"/>
      <c r="ED617" s="219"/>
      <c r="EE617" s="219"/>
      <c r="EF617" s="219"/>
      <c r="EG617" s="219"/>
      <c r="EH617" s="219"/>
      <c r="EI617" s="219"/>
      <c r="EJ617" s="219"/>
      <c r="EK617" s="219"/>
      <c r="EL617" s="219"/>
      <c r="EM617" s="219"/>
      <c r="EN617" s="219"/>
      <c r="EO617" s="219"/>
      <c r="EP617" s="219"/>
      <c r="EQ617" s="219"/>
      <c r="ER617" s="219"/>
      <c r="ES617" s="219"/>
      <c r="ET617" s="219"/>
      <c r="EU617" s="219"/>
      <c r="EV617" s="219"/>
      <c r="EW617" s="219"/>
      <c r="EX617" s="219"/>
      <c r="EY617" s="219"/>
      <c r="EZ617" s="219"/>
      <c r="FA617" s="219"/>
      <c r="FB617" s="219"/>
      <c r="FC617" s="219"/>
      <c r="FD617" s="219"/>
      <c r="FE617" s="219"/>
      <c r="FF617" s="219"/>
      <c r="FG617" s="219"/>
      <c r="FH617" s="219"/>
      <c r="FI617" s="219"/>
      <c r="FJ617" s="219"/>
      <c r="FK617" s="219"/>
      <c r="FL617" s="219"/>
      <c r="FM617" s="219"/>
      <c r="FN617" s="219"/>
      <c r="FO617" s="219"/>
      <c r="FP617" s="219"/>
      <c r="FQ617" s="219"/>
      <c r="FR617" s="219"/>
      <c r="FS617" s="219"/>
      <c r="FT617" s="219"/>
      <c r="FU617" s="219"/>
      <c r="FV617" s="219"/>
      <c r="FW617" s="219"/>
      <c r="FX617" s="219"/>
      <c r="FY617" s="219"/>
      <c r="FZ617" s="219"/>
      <c r="GA617" s="219"/>
      <c r="GB617" s="219"/>
      <c r="GC617" s="219"/>
      <c r="GD617" s="219"/>
      <c r="GE617" s="219"/>
      <c r="GF617" s="219"/>
      <c r="GG617" s="219"/>
      <c r="GH617" s="219"/>
      <c r="GI617" s="219"/>
      <c r="GJ617" s="219"/>
      <c r="GK617" s="219"/>
      <c r="GL617" s="219"/>
      <c r="GM617" s="219"/>
      <c r="GN617" s="219"/>
      <c r="GO617" s="219"/>
      <c r="GP617" s="219"/>
      <c r="GQ617" s="219"/>
      <c r="GR617" s="219"/>
      <c r="GS617" s="219"/>
      <c r="GT617" s="219"/>
      <c r="GU617" s="219"/>
      <c r="GV617" s="219"/>
      <c r="GW617" s="219"/>
      <c r="GX617" s="219"/>
      <c r="GY617" s="219"/>
      <c r="GZ617" s="219"/>
      <c r="HA617" s="219"/>
    </row>
    <row r="618" spans="1:209" s="258" customFormat="1" ht="18" outlineLevel="1" x14ac:dyDescent="0.25">
      <c r="A618" s="257"/>
      <c r="B618" s="535" t="s">
        <v>402</v>
      </c>
      <c r="C618" s="216" t="str">
        <f>+VLOOKUP(B:B,INSUMOS!A:C,2,FALSE)</f>
        <v>REJILLA PLASTICA 3"X2" SOSCO</v>
      </c>
      <c r="D618" s="538" t="str">
        <f>+VLOOKUP(B:B,INSUMOS!A:C,3,FALSE)</f>
        <v>UN</v>
      </c>
      <c r="E618" s="541">
        <v>1</v>
      </c>
      <c r="F618" s="544">
        <v>0</v>
      </c>
      <c r="G618" s="277">
        <f>+VLOOKUP(B:B,INSUMOS!A:E,4,FALSE)</f>
        <v>1</v>
      </c>
      <c r="H618" s="217">
        <f>+(E618+F618)*G618</f>
        <v>1</v>
      </c>
      <c r="I618" s="218"/>
      <c r="J618" s="218"/>
      <c r="K618" s="206"/>
      <c r="L618" s="164"/>
      <c r="M618" s="214"/>
      <c r="N618" s="219"/>
      <c r="O618" s="219"/>
      <c r="P618" s="219"/>
      <c r="Q618" s="219"/>
      <c r="R618" s="219"/>
      <c r="S618" s="219"/>
      <c r="T618" s="219"/>
      <c r="U618" s="219"/>
      <c r="V618" s="219"/>
      <c r="W618" s="219"/>
      <c r="X618" s="219"/>
      <c r="Y618" s="219"/>
      <c r="Z618" s="219"/>
      <c r="AA618" s="219"/>
      <c r="AB618" s="219"/>
      <c r="AC618" s="219"/>
      <c r="AD618" s="219"/>
      <c r="AE618" s="219"/>
      <c r="AF618" s="219"/>
      <c r="AG618" s="219"/>
      <c r="AH618" s="219"/>
      <c r="AI618" s="219"/>
      <c r="AJ618" s="219"/>
      <c r="AK618" s="219"/>
      <c r="AL618" s="219"/>
      <c r="AM618" s="219"/>
      <c r="AN618" s="219"/>
      <c r="AO618" s="219"/>
      <c r="AP618" s="219"/>
      <c r="AQ618" s="219"/>
      <c r="AR618" s="219"/>
      <c r="AS618" s="219"/>
      <c r="AT618" s="219"/>
      <c r="AU618" s="219"/>
      <c r="AV618" s="219"/>
      <c r="AW618" s="219"/>
      <c r="AX618" s="219"/>
      <c r="AY618" s="219"/>
      <c r="AZ618" s="219"/>
      <c r="BA618" s="219"/>
      <c r="BB618" s="219"/>
      <c r="BC618" s="219"/>
      <c r="BD618" s="219"/>
      <c r="BE618" s="219"/>
      <c r="BF618" s="219"/>
      <c r="BG618" s="219"/>
      <c r="BH618" s="219"/>
      <c r="BI618" s="219"/>
      <c r="BJ618" s="219"/>
      <c r="BK618" s="219"/>
      <c r="BL618" s="219"/>
      <c r="BM618" s="219"/>
      <c r="BN618" s="219"/>
      <c r="BO618" s="219"/>
      <c r="BP618" s="219"/>
      <c r="BQ618" s="219"/>
      <c r="BR618" s="219"/>
      <c r="BS618" s="219"/>
      <c r="BT618" s="219"/>
      <c r="BU618" s="219"/>
      <c r="BV618" s="219"/>
      <c r="BW618" s="219"/>
      <c r="BX618" s="219"/>
      <c r="BY618" s="219"/>
      <c r="BZ618" s="219"/>
      <c r="CA618" s="219"/>
      <c r="CB618" s="219"/>
      <c r="CC618" s="219"/>
      <c r="CD618" s="219"/>
      <c r="CE618" s="219"/>
      <c r="CF618" s="219"/>
      <c r="CG618" s="219"/>
      <c r="CH618" s="219"/>
      <c r="CI618" s="219"/>
      <c r="CJ618" s="219"/>
      <c r="CK618" s="219"/>
      <c r="CL618" s="219"/>
      <c r="CM618" s="219"/>
      <c r="CN618" s="219"/>
      <c r="CO618" s="219"/>
      <c r="CP618" s="219"/>
      <c r="CQ618" s="219"/>
      <c r="CR618" s="219"/>
      <c r="CS618" s="219"/>
      <c r="CT618" s="219"/>
      <c r="CU618" s="219"/>
      <c r="CV618" s="219"/>
      <c r="CW618" s="219"/>
      <c r="CX618" s="219"/>
      <c r="CY618" s="219"/>
      <c r="CZ618" s="219"/>
      <c r="DA618" s="219"/>
      <c r="DB618" s="219"/>
      <c r="DC618" s="219"/>
      <c r="DD618" s="219"/>
      <c r="DE618" s="219"/>
      <c r="DF618" s="219"/>
      <c r="DG618" s="219"/>
      <c r="DH618" s="219"/>
      <c r="DI618" s="219"/>
      <c r="DJ618" s="219"/>
      <c r="DK618" s="219"/>
      <c r="DL618" s="219"/>
      <c r="DM618" s="219"/>
      <c r="DN618" s="219"/>
      <c r="DO618" s="219"/>
      <c r="DP618" s="219"/>
      <c r="DQ618" s="219"/>
      <c r="DR618" s="219"/>
      <c r="DS618" s="219"/>
      <c r="DT618" s="219"/>
      <c r="DU618" s="219"/>
      <c r="DV618" s="219"/>
      <c r="DW618" s="219"/>
      <c r="DX618" s="219"/>
      <c r="DY618" s="219"/>
      <c r="DZ618" s="219"/>
      <c r="EA618" s="219"/>
      <c r="EB618" s="219"/>
      <c r="EC618" s="219"/>
      <c r="ED618" s="219"/>
      <c r="EE618" s="219"/>
      <c r="EF618" s="219"/>
      <c r="EG618" s="219"/>
      <c r="EH618" s="219"/>
      <c r="EI618" s="219"/>
      <c r="EJ618" s="219"/>
      <c r="EK618" s="219"/>
      <c r="EL618" s="219"/>
      <c r="EM618" s="219"/>
      <c r="EN618" s="219"/>
      <c r="EO618" s="219"/>
      <c r="EP618" s="219"/>
      <c r="EQ618" s="219"/>
      <c r="ER618" s="219"/>
      <c r="ES618" s="219"/>
      <c r="ET618" s="219"/>
      <c r="EU618" s="219"/>
      <c r="EV618" s="219"/>
      <c r="EW618" s="219"/>
      <c r="EX618" s="219"/>
      <c r="EY618" s="219"/>
      <c r="EZ618" s="219"/>
      <c r="FA618" s="219"/>
      <c r="FB618" s="219"/>
      <c r="FC618" s="219"/>
      <c r="FD618" s="219"/>
      <c r="FE618" s="219"/>
      <c r="FF618" s="219"/>
      <c r="FG618" s="219"/>
      <c r="FH618" s="219"/>
      <c r="FI618" s="219"/>
      <c r="FJ618" s="219"/>
      <c r="FK618" s="219"/>
      <c r="FL618" s="219"/>
      <c r="FM618" s="219"/>
      <c r="FN618" s="219"/>
      <c r="FO618" s="219"/>
      <c r="FP618" s="219"/>
      <c r="FQ618" s="219"/>
      <c r="FR618" s="219"/>
      <c r="FS618" s="219"/>
      <c r="FT618" s="219"/>
      <c r="FU618" s="219"/>
      <c r="FV618" s="219"/>
      <c r="FW618" s="219"/>
      <c r="FX618" s="219"/>
      <c r="FY618" s="219"/>
      <c r="FZ618" s="219"/>
      <c r="GA618" s="219"/>
      <c r="GB618" s="219"/>
      <c r="GC618" s="219"/>
      <c r="GD618" s="219"/>
      <c r="GE618" s="219"/>
      <c r="GF618" s="219"/>
      <c r="GG618" s="219"/>
      <c r="GH618" s="219"/>
      <c r="GI618" s="219"/>
      <c r="GJ618" s="219"/>
      <c r="GK618" s="219"/>
      <c r="GL618" s="219"/>
      <c r="GM618" s="219"/>
      <c r="GN618" s="219"/>
      <c r="GO618" s="219"/>
      <c r="GP618" s="219"/>
      <c r="GQ618" s="219"/>
      <c r="GR618" s="219"/>
      <c r="GS618" s="219"/>
      <c r="GT618" s="219"/>
      <c r="GU618" s="219"/>
      <c r="GV618" s="219"/>
      <c r="GW618" s="219"/>
      <c r="GX618" s="219"/>
      <c r="GY618" s="219"/>
      <c r="GZ618" s="219"/>
      <c r="HA618" s="219"/>
    </row>
    <row r="619" spans="1:209" s="258" customFormat="1" ht="18" outlineLevel="1" x14ac:dyDescent="0.25">
      <c r="A619" s="257"/>
      <c r="B619" s="535" t="s">
        <v>625</v>
      </c>
      <c r="C619" s="216" t="str">
        <f>+VLOOKUP(B:B,INSUMOS!A:C,2,FALSE)</f>
        <v>CUADRILLA AA  (OFICIAL + 2 AYUDANTE)- ALBAÑILERIA</v>
      </c>
      <c r="D619" s="538" t="str">
        <f>+VLOOKUP(B:B,INSUMOS!A:C,3,FALSE)</f>
        <v>HC</v>
      </c>
      <c r="E619" s="541">
        <v>0.3</v>
      </c>
      <c r="F619" s="544">
        <v>0</v>
      </c>
      <c r="G619" s="277">
        <f>+VLOOKUP(B:B,INSUMOS!A:E,4,FALSE)</f>
        <v>1</v>
      </c>
      <c r="H619" s="217">
        <f>+(E619+F619)*G619</f>
        <v>0.3</v>
      </c>
      <c r="I619" s="218"/>
      <c r="J619" s="218"/>
      <c r="K619" s="206"/>
      <c r="L619" s="164"/>
      <c r="M619" s="214"/>
      <c r="N619" s="219"/>
      <c r="O619" s="219"/>
      <c r="P619" s="219"/>
      <c r="Q619" s="219"/>
      <c r="R619" s="219"/>
      <c r="S619" s="219"/>
      <c r="T619" s="219"/>
      <c r="U619" s="219"/>
      <c r="V619" s="219"/>
      <c r="W619" s="219"/>
      <c r="X619" s="219"/>
      <c r="Y619" s="219"/>
      <c r="Z619" s="219"/>
      <c r="AA619" s="219"/>
      <c r="AB619" s="219"/>
      <c r="AC619" s="219"/>
      <c r="AD619" s="219"/>
      <c r="AE619" s="219"/>
      <c r="AF619" s="219"/>
      <c r="AG619" s="219"/>
      <c r="AH619" s="219"/>
      <c r="AI619" s="219"/>
      <c r="AJ619" s="219"/>
      <c r="AK619" s="219"/>
      <c r="AL619" s="219"/>
      <c r="AM619" s="219"/>
      <c r="AN619" s="219"/>
      <c r="AO619" s="219"/>
      <c r="AP619" s="219"/>
      <c r="AQ619" s="219"/>
      <c r="AR619" s="219"/>
      <c r="AS619" s="219"/>
      <c r="AT619" s="219"/>
      <c r="AU619" s="219"/>
      <c r="AV619" s="219"/>
      <c r="AW619" s="219"/>
      <c r="AX619" s="219"/>
      <c r="AY619" s="219"/>
      <c r="AZ619" s="219"/>
      <c r="BA619" s="219"/>
      <c r="BB619" s="219"/>
      <c r="BC619" s="219"/>
      <c r="BD619" s="219"/>
      <c r="BE619" s="219"/>
      <c r="BF619" s="219"/>
      <c r="BG619" s="219"/>
      <c r="BH619" s="219"/>
      <c r="BI619" s="219"/>
      <c r="BJ619" s="219"/>
      <c r="BK619" s="219"/>
      <c r="BL619" s="219"/>
      <c r="BM619" s="219"/>
      <c r="BN619" s="219"/>
      <c r="BO619" s="219"/>
      <c r="BP619" s="219"/>
      <c r="BQ619" s="219"/>
      <c r="BR619" s="219"/>
      <c r="BS619" s="219"/>
      <c r="BT619" s="219"/>
      <c r="BU619" s="219"/>
      <c r="BV619" s="219"/>
      <c r="BW619" s="219"/>
      <c r="BX619" s="219"/>
      <c r="BY619" s="219"/>
      <c r="BZ619" s="219"/>
      <c r="CA619" s="219"/>
      <c r="CB619" s="219"/>
      <c r="CC619" s="219"/>
      <c r="CD619" s="219"/>
      <c r="CE619" s="219"/>
      <c r="CF619" s="219"/>
      <c r="CG619" s="219"/>
      <c r="CH619" s="219"/>
      <c r="CI619" s="219"/>
      <c r="CJ619" s="219"/>
      <c r="CK619" s="219"/>
      <c r="CL619" s="219"/>
      <c r="CM619" s="219"/>
      <c r="CN619" s="219"/>
      <c r="CO619" s="219"/>
      <c r="CP619" s="219"/>
      <c r="CQ619" s="219"/>
      <c r="CR619" s="219"/>
      <c r="CS619" s="219"/>
      <c r="CT619" s="219"/>
      <c r="CU619" s="219"/>
      <c r="CV619" s="219"/>
      <c r="CW619" s="219"/>
      <c r="CX619" s="219"/>
      <c r="CY619" s="219"/>
      <c r="CZ619" s="219"/>
      <c r="DA619" s="219"/>
      <c r="DB619" s="219"/>
      <c r="DC619" s="219"/>
      <c r="DD619" s="219"/>
      <c r="DE619" s="219"/>
      <c r="DF619" s="219"/>
      <c r="DG619" s="219"/>
      <c r="DH619" s="219"/>
      <c r="DI619" s="219"/>
      <c r="DJ619" s="219"/>
      <c r="DK619" s="219"/>
      <c r="DL619" s="219"/>
      <c r="DM619" s="219"/>
      <c r="DN619" s="219"/>
      <c r="DO619" s="219"/>
      <c r="DP619" s="219"/>
      <c r="DQ619" s="219"/>
      <c r="DR619" s="219"/>
      <c r="DS619" s="219"/>
      <c r="DT619" s="219"/>
      <c r="DU619" s="219"/>
      <c r="DV619" s="219"/>
      <c r="DW619" s="219"/>
      <c r="DX619" s="219"/>
      <c r="DY619" s="219"/>
      <c r="DZ619" s="219"/>
      <c r="EA619" s="219"/>
      <c r="EB619" s="219"/>
      <c r="EC619" s="219"/>
      <c r="ED619" s="219"/>
      <c r="EE619" s="219"/>
      <c r="EF619" s="219"/>
      <c r="EG619" s="219"/>
      <c r="EH619" s="219"/>
      <c r="EI619" s="219"/>
      <c r="EJ619" s="219"/>
      <c r="EK619" s="219"/>
      <c r="EL619" s="219"/>
      <c r="EM619" s="219"/>
      <c r="EN619" s="219"/>
      <c r="EO619" s="219"/>
      <c r="EP619" s="219"/>
      <c r="EQ619" s="219"/>
      <c r="ER619" s="219"/>
      <c r="ES619" s="219"/>
      <c r="ET619" s="219"/>
      <c r="EU619" s="219"/>
      <c r="EV619" s="219"/>
      <c r="EW619" s="219"/>
      <c r="EX619" s="219"/>
      <c r="EY619" s="219"/>
      <c r="EZ619" s="219"/>
      <c r="FA619" s="219"/>
      <c r="FB619" s="219"/>
      <c r="FC619" s="219"/>
      <c r="FD619" s="219"/>
      <c r="FE619" s="219"/>
      <c r="FF619" s="219"/>
      <c r="FG619" s="219"/>
      <c r="FH619" s="219"/>
      <c r="FI619" s="219"/>
      <c r="FJ619" s="219"/>
      <c r="FK619" s="219"/>
      <c r="FL619" s="219"/>
      <c r="FM619" s="219"/>
      <c r="FN619" s="219"/>
      <c r="FO619" s="219"/>
      <c r="FP619" s="219"/>
      <c r="FQ619" s="219"/>
      <c r="FR619" s="219"/>
      <c r="FS619" s="219"/>
      <c r="FT619" s="219"/>
      <c r="FU619" s="219"/>
      <c r="FV619" s="219"/>
      <c r="FW619" s="219"/>
      <c r="FX619" s="219"/>
      <c r="FY619" s="219"/>
      <c r="FZ619" s="219"/>
      <c r="GA619" s="219"/>
      <c r="GB619" s="219"/>
      <c r="GC619" s="219"/>
      <c r="GD619" s="219"/>
      <c r="GE619" s="219"/>
      <c r="GF619" s="219"/>
      <c r="GG619" s="219"/>
      <c r="GH619" s="219"/>
      <c r="GI619" s="219"/>
      <c r="GJ619" s="219"/>
      <c r="GK619" s="219"/>
      <c r="GL619" s="219"/>
      <c r="GM619" s="219"/>
      <c r="GN619" s="219"/>
      <c r="GO619" s="219"/>
      <c r="GP619" s="219"/>
      <c r="GQ619" s="219"/>
      <c r="GR619" s="219"/>
      <c r="GS619" s="219"/>
      <c r="GT619" s="219"/>
      <c r="GU619" s="219"/>
      <c r="GV619" s="219"/>
      <c r="GW619" s="219"/>
      <c r="GX619" s="219"/>
      <c r="GY619" s="219"/>
      <c r="GZ619" s="219"/>
      <c r="HA619" s="219"/>
    </row>
    <row r="620" spans="1:209" s="258" customFormat="1" ht="18" x14ac:dyDescent="0.25">
      <c r="A620" s="207" t="s">
        <v>1424</v>
      </c>
      <c r="B620" s="208"/>
      <c r="C620" s="209" t="s">
        <v>1616</v>
      </c>
      <c r="D620" s="210" t="s">
        <v>1</v>
      </c>
      <c r="E620" s="211"/>
      <c r="F620" s="210"/>
      <c r="G620" s="210"/>
      <c r="H620" s="212">
        <f>+SUBTOTAL(9,H621:H624)</f>
        <v>2.121</v>
      </c>
      <c r="I620" s="213"/>
      <c r="J620" s="213"/>
      <c r="K620" s="206"/>
      <c r="L620" s="164"/>
      <c r="M620" s="214"/>
      <c r="N620" s="219"/>
      <c r="O620" s="219"/>
      <c r="P620" s="219"/>
      <c r="Q620" s="219"/>
      <c r="R620" s="219"/>
      <c r="S620" s="219"/>
      <c r="T620" s="219"/>
      <c r="U620" s="219"/>
      <c r="V620" s="219"/>
      <c r="W620" s="219"/>
      <c r="X620" s="219"/>
      <c r="Y620" s="219"/>
      <c r="Z620" s="219"/>
      <c r="AA620" s="219"/>
      <c r="AB620" s="219"/>
      <c r="AC620" s="219"/>
      <c r="AD620" s="219"/>
      <c r="AE620" s="219"/>
      <c r="AF620" s="219"/>
      <c r="AG620" s="219"/>
      <c r="AH620" s="219"/>
      <c r="AI620" s="219"/>
      <c r="AJ620" s="219"/>
      <c r="AK620" s="219"/>
      <c r="AL620" s="219"/>
      <c r="AM620" s="219"/>
      <c r="AN620" s="219"/>
      <c r="AO620" s="219"/>
      <c r="AP620" s="219"/>
      <c r="AQ620" s="219"/>
      <c r="AR620" s="219"/>
      <c r="AS620" s="219"/>
      <c r="AT620" s="219"/>
      <c r="AU620" s="219"/>
      <c r="AV620" s="219"/>
      <c r="AW620" s="219"/>
      <c r="AX620" s="219"/>
      <c r="AY620" s="219"/>
      <c r="AZ620" s="219"/>
      <c r="BA620" s="219"/>
      <c r="BB620" s="219"/>
      <c r="BC620" s="219"/>
      <c r="BD620" s="219"/>
      <c r="BE620" s="219"/>
      <c r="BF620" s="219"/>
      <c r="BG620" s="219"/>
      <c r="BH620" s="219"/>
      <c r="BI620" s="219"/>
      <c r="BJ620" s="219"/>
      <c r="BK620" s="219"/>
      <c r="BL620" s="219"/>
      <c r="BM620" s="219"/>
      <c r="BN620" s="219"/>
      <c r="BO620" s="219"/>
      <c r="BP620" s="219"/>
      <c r="BQ620" s="219"/>
      <c r="BR620" s="219"/>
      <c r="BS620" s="219"/>
      <c r="BT620" s="219"/>
      <c r="BU620" s="219"/>
      <c r="BV620" s="219"/>
      <c r="BW620" s="219"/>
      <c r="BX620" s="219"/>
      <c r="BY620" s="219"/>
      <c r="BZ620" s="219"/>
      <c r="CA620" s="219"/>
      <c r="CB620" s="219"/>
      <c r="CC620" s="219"/>
      <c r="CD620" s="219"/>
      <c r="CE620" s="219"/>
      <c r="CF620" s="219"/>
      <c r="CG620" s="219"/>
      <c r="CH620" s="219"/>
      <c r="CI620" s="219"/>
      <c r="CJ620" s="219"/>
      <c r="CK620" s="219"/>
      <c r="CL620" s="219"/>
      <c r="CM620" s="219"/>
      <c r="CN620" s="219"/>
      <c r="CO620" s="219"/>
      <c r="CP620" s="219"/>
      <c r="CQ620" s="219"/>
      <c r="CR620" s="219"/>
      <c r="CS620" s="219"/>
      <c r="CT620" s="219"/>
      <c r="CU620" s="219"/>
      <c r="CV620" s="219"/>
      <c r="CW620" s="219"/>
      <c r="CX620" s="219"/>
      <c r="CY620" s="219"/>
      <c r="CZ620" s="219"/>
      <c r="DA620" s="219"/>
      <c r="DB620" s="219"/>
      <c r="DC620" s="219"/>
      <c r="DD620" s="219"/>
      <c r="DE620" s="219"/>
      <c r="DF620" s="219"/>
      <c r="DG620" s="219"/>
      <c r="DH620" s="219"/>
      <c r="DI620" s="219"/>
      <c r="DJ620" s="219"/>
      <c r="DK620" s="219"/>
      <c r="DL620" s="219"/>
      <c r="DM620" s="219"/>
      <c r="DN620" s="219"/>
      <c r="DO620" s="219"/>
      <c r="DP620" s="219"/>
      <c r="DQ620" s="219"/>
      <c r="DR620" s="219"/>
      <c r="DS620" s="219"/>
      <c r="DT620" s="219"/>
      <c r="DU620" s="219"/>
      <c r="DV620" s="219"/>
      <c r="DW620" s="219"/>
      <c r="DX620" s="219"/>
      <c r="DY620" s="219"/>
      <c r="DZ620" s="219"/>
      <c r="EA620" s="219"/>
      <c r="EB620" s="219"/>
      <c r="EC620" s="219"/>
      <c r="ED620" s="219"/>
      <c r="EE620" s="219"/>
      <c r="EF620" s="219"/>
      <c r="EG620" s="219"/>
      <c r="EH620" s="219"/>
      <c r="EI620" s="219"/>
      <c r="EJ620" s="219"/>
      <c r="EK620" s="219"/>
      <c r="EL620" s="219"/>
      <c r="EM620" s="219"/>
      <c r="EN620" s="219"/>
      <c r="EO620" s="219"/>
      <c r="EP620" s="219"/>
      <c r="EQ620" s="219"/>
      <c r="ER620" s="219"/>
      <c r="ES620" s="219"/>
      <c r="ET620" s="219"/>
      <c r="EU620" s="219"/>
      <c r="EV620" s="219"/>
      <c r="EW620" s="219"/>
      <c r="EX620" s="219"/>
      <c r="EY620" s="219"/>
      <c r="EZ620" s="219"/>
      <c r="FA620" s="219"/>
      <c r="FB620" s="219"/>
      <c r="FC620" s="219"/>
      <c r="FD620" s="219"/>
      <c r="FE620" s="219"/>
      <c r="FF620" s="219"/>
      <c r="FG620" s="219"/>
      <c r="FH620" s="219"/>
      <c r="FI620" s="219"/>
      <c r="FJ620" s="219"/>
      <c r="FK620" s="219"/>
      <c r="FL620" s="219"/>
      <c r="FM620" s="219"/>
      <c r="FN620" s="219"/>
      <c r="FO620" s="219"/>
      <c r="FP620" s="219"/>
      <c r="FQ620" s="219"/>
      <c r="FR620" s="219"/>
      <c r="FS620" s="219"/>
      <c r="FT620" s="219"/>
      <c r="FU620" s="219"/>
      <c r="FV620" s="219"/>
      <c r="FW620" s="219"/>
      <c r="FX620" s="219"/>
      <c r="FY620" s="219"/>
      <c r="FZ620" s="219"/>
      <c r="GA620" s="219"/>
      <c r="GB620" s="219"/>
      <c r="GC620" s="219"/>
      <c r="GD620" s="219"/>
      <c r="GE620" s="219"/>
      <c r="GF620" s="219"/>
      <c r="GG620" s="219"/>
      <c r="GH620" s="219"/>
      <c r="GI620" s="219"/>
      <c r="GJ620" s="219"/>
      <c r="GK620" s="219"/>
      <c r="GL620" s="219"/>
      <c r="GM620" s="219"/>
      <c r="GN620" s="219"/>
      <c r="GO620" s="219"/>
      <c r="GP620" s="219"/>
      <c r="GQ620" s="219"/>
      <c r="GR620" s="219"/>
      <c r="GS620" s="219"/>
      <c r="GT620" s="219"/>
      <c r="GU620" s="219"/>
      <c r="GV620" s="219"/>
      <c r="GW620" s="219"/>
      <c r="GX620" s="219"/>
      <c r="GY620" s="219"/>
      <c r="GZ620" s="219"/>
      <c r="HA620" s="219"/>
    </row>
    <row r="621" spans="1:209" ht="18" outlineLevel="1" x14ac:dyDescent="0.25">
      <c r="A621" s="256"/>
      <c r="B621" s="535" t="s">
        <v>129</v>
      </c>
      <c r="C621" s="216" t="str">
        <f>+VLOOKUP(B:B,INSUMOS!A:C,2,FALSE)</f>
        <v>HERRAMIENTA MENOR</v>
      </c>
      <c r="D621" s="538" t="str">
        <f>+VLOOKUP(B:B,INSUMOS!A:C,3,FALSE)</f>
        <v>GLB</v>
      </c>
      <c r="E621" s="541">
        <v>0.1</v>
      </c>
      <c r="F621" s="544">
        <v>0</v>
      </c>
      <c r="G621" s="277">
        <f>+VLOOKUP(B:B,INSUMOS!A:E,4,FALSE)</f>
        <v>1</v>
      </c>
      <c r="H621" s="217">
        <f>+(E621+F621)*G621</f>
        <v>0.1</v>
      </c>
      <c r="I621" s="218"/>
      <c r="J621" s="218"/>
      <c r="M621" s="214"/>
      <c r="N621" s="219"/>
      <c r="O621" s="219"/>
      <c r="P621" s="219"/>
      <c r="Q621" s="219"/>
      <c r="R621" s="219"/>
      <c r="S621" s="219"/>
      <c r="T621" s="219"/>
      <c r="U621" s="219"/>
      <c r="V621" s="219"/>
      <c r="W621" s="219"/>
      <c r="X621" s="219"/>
      <c r="Y621" s="219"/>
      <c r="Z621" s="219"/>
      <c r="AA621" s="219"/>
      <c r="AB621" s="219"/>
      <c r="AC621" s="219"/>
      <c r="AD621" s="219"/>
      <c r="AE621" s="219"/>
      <c r="AF621" s="219"/>
      <c r="AG621" s="219"/>
      <c r="AH621" s="219"/>
      <c r="AI621" s="219"/>
      <c r="AJ621" s="219"/>
      <c r="AK621" s="219"/>
      <c r="AL621" s="219"/>
      <c r="AM621" s="219"/>
      <c r="AN621" s="219"/>
      <c r="AO621" s="219"/>
      <c r="AP621" s="219"/>
      <c r="AQ621" s="219"/>
      <c r="AR621" s="219"/>
      <c r="AS621" s="219"/>
      <c r="AT621" s="219"/>
      <c r="AU621" s="219"/>
      <c r="AV621" s="219"/>
      <c r="AW621" s="219"/>
      <c r="AX621" s="219"/>
      <c r="AY621" s="219"/>
      <c r="AZ621" s="219"/>
      <c r="BA621" s="219"/>
      <c r="BB621" s="219"/>
      <c r="BC621" s="219"/>
      <c r="BD621" s="219"/>
      <c r="BE621" s="219"/>
      <c r="BF621" s="219"/>
      <c r="BG621" s="219"/>
      <c r="BH621" s="219"/>
      <c r="BI621" s="219"/>
      <c r="BJ621" s="219"/>
      <c r="BK621" s="219"/>
      <c r="BL621" s="219"/>
      <c r="BM621" s="219"/>
      <c r="BN621" s="219"/>
      <c r="BO621" s="219"/>
      <c r="BP621" s="219"/>
      <c r="BQ621" s="219"/>
      <c r="BR621" s="219"/>
      <c r="BS621" s="219"/>
      <c r="BT621" s="219"/>
      <c r="BU621" s="219"/>
      <c r="BV621" s="219"/>
      <c r="BW621" s="219"/>
      <c r="BX621" s="219"/>
      <c r="BY621" s="219"/>
      <c r="BZ621" s="219"/>
      <c r="CA621" s="219"/>
      <c r="CB621" s="219"/>
      <c r="CC621" s="219"/>
      <c r="CD621" s="219"/>
      <c r="CE621" s="219"/>
      <c r="CF621" s="219"/>
      <c r="CG621" s="219"/>
      <c r="CH621" s="219"/>
      <c r="CI621" s="219"/>
      <c r="CJ621" s="219"/>
      <c r="CK621" s="219"/>
      <c r="CL621" s="219"/>
      <c r="CM621" s="219"/>
      <c r="CN621" s="219"/>
      <c r="CO621" s="219"/>
      <c r="CP621" s="219"/>
      <c r="CQ621" s="219"/>
      <c r="CR621" s="219"/>
      <c r="CS621" s="219"/>
      <c r="CT621" s="219"/>
      <c r="CU621" s="219"/>
      <c r="CV621" s="219"/>
      <c r="CW621" s="219"/>
      <c r="CX621" s="219"/>
      <c r="CY621" s="219"/>
      <c r="CZ621" s="219"/>
      <c r="DA621" s="219"/>
      <c r="DB621" s="219"/>
      <c r="DC621" s="219"/>
      <c r="DD621" s="219"/>
      <c r="DE621" s="219"/>
      <c r="DF621" s="219"/>
      <c r="DG621" s="219"/>
      <c r="DH621" s="219"/>
      <c r="DI621" s="219"/>
      <c r="DJ621" s="219"/>
      <c r="DK621" s="219"/>
      <c r="DL621" s="219"/>
      <c r="DM621" s="219"/>
      <c r="DN621" s="219"/>
      <c r="DO621" s="219"/>
      <c r="DP621" s="219"/>
      <c r="DQ621" s="219"/>
      <c r="DR621" s="219"/>
      <c r="DS621" s="219"/>
      <c r="DT621" s="219"/>
      <c r="DU621" s="219"/>
      <c r="DV621" s="219"/>
      <c r="DW621" s="219"/>
      <c r="DX621" s="219"/>
      <c r="DY621" s="219"/>
      <c r="DZ621" s="219"/>
      <c r="EA621" s="219"/>
      <c r="EB621" s="219"/>
      <c r="EC621" s="219"/>
      <c r="ED621" s="219"/>
      <c r="EE621" s="219"/>
      <c r="EF621" s="219"/>
      <c r="EG621" s="219"/>
      <c r="EH621" s="219"/>
      <c r="EI621" s="219"/>
      <c r="EJ621" s="219"/>
      <c r="EK621" s="219"/>
      <c r="EL621" s="219"/>
      <c r="EM621" s="219"/>
      <c r="EN621" s="219"/>
      <c r="EO621" s="219"/>
      <c r="EP621" s="219"/>
      <c r="EQ621" s="219"/>
      <c r="ER621" s="219"/>
      <c r="ES621" s="219"/>
      <c r="ET621" s="219"/>
      <c r="EU621" s="219"/>
      <c r="EV621" s="219"/>
      <c r="EW621" s="219"/>
      <c r="EX621" s="219"/>
      <c r="EY621" s="219"/>
      <c r="EZ621" s="219"/>
      <c r="FA621" s="219"/>
      <c r="FB621" s="219"/>
      <c r="FC621" s="219"/>
      <c r="FD621" s="219"/>
      <c r="FE621" s="219"/>
      <c r="FF621" s="219"/>
      <c r="FG621" s="219"/>
      <c r="FH621" s="219"/>
      <c r="FI621" s="219"/>
      <c r="FJ621" s="219"/>
      <c r="FK621" s="219"/>
      <c r="FL621" s="219"/>
      <c r="FM621" s="219"/>
      <c r="FN621" s="219"/>
      <c r="FO621" s="219"/>
      <c r="FP621" s="219"/>
      <c r="FQ621" s="219"/>
      <c r="FR621" s="219"/>
      <c r="FS621" s="219"/>
      <c r="FT621" s="219"/>
      <c r="FU621" s="219"/>
      <c r="FV621" s="219"/>
      <c r="FW621" s="219"/>
      <c r="FX621" s="219"/>
      <c r="FY621" s="219"/>
      <c r="FZ621" s="219"/>
      <c r="GA621" s="219"/>
      <c r="GB621" s="219"/>
      <c r="GC621" s="219"/>
      <c r="GD621" s="219"/>
      <c r="GE621" s="219"/>
      <c r="GF621" s="219"/>
      <c r="GG621" s="219"/>
      <c r="GH621" s="219"/>
      <c r="GI621" s="219"/>
      <c r="GJ621" s="219"/>
      <c r="GK621" s="219"/>
      <c r="GL621" s="219"/>
      <c r="GM621" s="219"/>
      <c r="GN621" s="219"/>
      <c r="GO621" s="219"/>
      <c r="GP621" s="219"/>
      <c r="GQ621" s="219"/>
      <c r="GR621" s="219"/>
      <c r="GS621" s="219"/>
      <c r="GT621" s="219"/>
      <c r="GU621" s="219"/>
      <c r="GV621" s="219"/>
      <c r="GW621" s="219"/>
      <c r="GX621" s="219"/>
      <c r="GY621" s="219"/>
      <c r="GZ621" s="219"/>
      <c r="HA621" s="219"/>
    </row>
    <row r="622" spans="1:209" s="219" customFormat="1" ht="18" outlineLevel="1" x14ac:dyDescent="0.25">
      <c r="A622" s="257"/>
      <c r="B622" s="535" t="s">
        <v>279</v>
      </c>
      <c r="C622" s="216" t="str">
        <f>+VLOOKUP(B:B,INSUMOS!A:C,2,FALSE)</f>
        <v xml:space="preserve">PEGACOR BLANCO </v>
      </c>
      <c r="D622" s="538" t="str">
        <f>+VLOOKUP(B:B,INSUMOS!A:C,3,FALSE)</f>
        <v>KG</v>
      </c>
      <c r="E622" s="541">
        <v>0.7</v>
      </c>
      <c r="F622" s="544">
        <f>+E622*0.03</f>
        <v>2.0999999999999998E-2</v>
      </c>
      <c r="G622" s="277">
        <f>+VLOOKUP(B:B,INSUMOS!A:E,4,FALSE)</f>
        <v>1</v>
      </c>
      <c r="H622" s="217">
        <f>+(E622+F622)*G622</f>
        <v>0.72099999999999997</v>
      </c>
      <c r="I622" s="218"/>
      <c r="J622" s="218"/>
      <c r="K622" s="206"/>
      <c r="L622" s="164"/>
      <c r="M622" s="214"/>
    </row>
    <row r="623" spans="1:209" s="219" customFormat="1" ht="18" outlineLevel="1" x14ac:dyDescent="0.25">
      <c r="A623" s="257"/>
      <c r="B623" s="535" t="s">
        <v>731</v>
      </c>
      <c r="C623" s="216" t="str">
        <f>+VLOOKUP(B:B,INSUMOS!A:C,2,FALSE)</f>
        <v>REJILLA PLASTICA 3X1 1/2"</v>
      </c>
      <c r="D623" s="538" t="str">
        <f>+VLOOKUP(B:B,INSUMOS!A:C,3,FALSE)</f>
        <v>UN</v>
      </c>
      <c r="E623" s="541">
        <v>1</v>
      </c>
      <c r="F623" s="544">
        <v>0</v>
      </c>
      <c r="G623" s="277">
        <f>+VLOOKUP(B:B,INSUMOS!A:E,4,FALSE)</f>
        <v>1</v>
      </c>
      <c r="H623" s="217">
        <f>+(E623+F623)*G623</f>
        <v>1</v>
      </c>
      <c r="I623" s="218"/>
      <c r="J623" s="218"/>
      <c r="K623" s="206"/>
      <c r="L623" s="164"/>
      <c r="M623" s="214"/>
    </row>
    <row r="624" spans="1:209" s="219" customFormat="1" ht="18" outlineLevel="1" x14ac:dyDescent="0.25">
      <c r="A624" s="257"/>
      <c r="B624" s="535" t="s">
        <v>625</v>
      </c>
      <c r="C624" s="216" t="str">
        <f>+VLOOKUP(B:B,INSUMOS!A:C,2,FALSE)</f>
        <v>CUADRILLA AA  (OFICIAL + 2 AYUDANTE)- ALBAÑILERIA</v>
      </c>
      <c r="D624" s="538" t="str">
        <f>+VLOOKUP(B:B,INSUMOS!A:C,3,FALSE)</f>
        <v>HC</v>
      </c>
      <c r="E624" s="541">
        <v>0.3</v>
      </c>
      <c r="F624" s="544">
        <v>0</v>
      </c>
      <c r="G624" s="277">
        <f>+VLOOKUP(B:B,INSUMOS!A:E,4,FALSE)</f>
        <v>1</v>
      </c>
      <c r="H624" s="217">
        <f>+(E624+F624)*G624</f>
        <v>0.3</v>
      </c>
      <c r="I624" s="218"/>
      <c r="J624" s="218"/>
      <c r="K624" s="206"/>
      <c r="L624" s="164"/>
      <c r="M624" s="214"/>
    </row>
    <row r="625" spans="1:21" s="219" customFormat="1" ht="18" x14ac:dyDescent="0.25">
      <c r="A625" s="207" t="s">
        <v>1425</v>
      </c>
      <c r="B625" s="208"/>
      <c r="C625" s="209" t="s">
        <v>1492</v>
      </c>
      <c r="D625" s="210" t="s">
        <v>1</v>
      </c>
      <c r="E625" s="211"/>
      <c r="F625" s="210"/>
      <c r="G625" s="210"/>
      <c r="H625" s="212">
        <f>+SUBTOTAL(9,H626:H628)</f>
        <v>1.4000000000000001</v>
      </c>
      <c r="I625" s="213"/>
      <c r="J625" s="213"/>
      <c r="K625" s="206"/>
      <c r="L625" s="164"/>
      <c r="M625" s="214"/>
    </row>
    <row r="626" spans="1:21" s="219" customFormat="1" ht="18" outlineLevel="1" x14ac:dyDescent="0.25">
      <c r="A626" s="256"/>
      <c r="B626" s="535" t="s">
        <v>129</v>
      </c>
      <c r="C626" s="216" t="str">
        <f>+VLOOKUP(B:B,INSUMOS!A:C,2,FALSE)</f>
        <v>HERRAMIENTA MENOR</v>
      </c>
      <c r="D626" s="538" t="str">
        <f>+VLOOKUP(B:B,INSUMOS!A:C,3,FALSE)</f>
        <v>GLB</v>
      </c>
      <c r="E626" s="541">
        <v>0.1</v>
      </c>
      <c r="F626" s="544">
        <v>0</v>
      </c>
      <c r="G626" s="277">
        <f>+VLOOKUP(B:B,INSUMOS!A:E,4,FALSE)</f>
        <v>1</v>
      </c>
      <c r="H626" s="217">
        <f>+(E626+F626)*G626</f>
        <v>0.1</v>
      </c>
      <c r="I626" s="218"/>
      <c r="J626" s="218"/>
      <c r="K626" s="206"/>
      <c r="L626" s="164"/>
      <c r="M626" s="214"/>
    </row>
    <row r="627" spans="1:21" s="219" customFormat="1" ht="18" outlineLevel="1" x14ac:dyDescent="0.25">
      <c r="A627" s="257"/>
      <c r="B627" s="535" t="s">
        <v>732</v>
      </c>
      <c r="C627" s="216" t="str">
        <f>+VLOOKUP(B:B,INSUMOS!A:C,2,FALSE)</f>
        <v>REJILLA SIFON PLASTICA 3X2 CUADRADA</v>
      </c>
      <c r="D627" s="538" t="str">
        <f>+VLOOKUP(B:B,INSUMOS!A:C,3,FALSE)</f>
        <v>UN</v>
      </c>
      <c r="E627" s="541">
        <v>1</v>
      </c>
      <c r="F627" s="544">
        <v>0</v>
      </c>
      <c r="G627" s="277">
        <f>+VLOOKUP(B:B,INSUMOS!A:E,4,FALSE)</f>
        <v>1</v>
      </c>
      <c r="H627" s="217">
        <f>+(E627+F627)*G627</f>
        <v>1</v>
      </c>
      <c r="I627" s="218"/>
      <c r="J627" s="218"/>
      <c r="K627" s="206"/>
      <c r="L627" s="164"/>
      <c r="M627" s="214"/>
    </row>
    <row r="628" spans="1:21" ht="18" outlineLevel="1" x14ac:dyDescent="0.25">
      <c r="A628" s="257"/>
      <c r="B628" s="535" t="s">
        <v>625</v>
      </c>
      <c r="C628" s="216" t="str">
        <f>+VLOOKUP(B:B,INSUMOS!A:C,2,FALSE)</f>
        <v>CUADRILLA AA  (OFICIAL + 2 AYUDANTE)- ALBAÑILERIA</v>
      </c>
      <c r="D628" s="538" t="str">
        <f>+VLOOKUP(B:B,INSUMOS!A:C,3,FALSE)</f>
        <v>HC</v>
      </c>
      <c r="E628" s="541">
        <v>0.3</v>
      </c>
      <c r="F628" s="544">
        <v>0</v>
      </c>
      <c r="G628" s="277">
        <f>+VLOOKUP(B:B,INSUMOS!A:E,4,FALSE)</f>
        <v>1</v>
      </c>
      <c r="H628" s="217">
        <f>+(E628+F628)*G628</f>
        <v>0.3</v>
      </c>
      <c r="I628" s="218"/>
      <c r="J628" s="218"/>
      <c r="M628" s="214"/>
      <c r="N628" s="219"/>
      <c r="O628" s="219"/>
      <c r="P628" s="219"/>
      <c r="Q628" s="219"/>
      <c r="R628" s="219"/>
      <c r="S628" s="219"/>
      <c r="T628" s="219"/>
      <c r="U628" s="219"/>
    </row>
    <row r="629" spans="1:21" s="219" customFormat="1" ht="18" x14ac:dyDescent="0.25">
      <c r="A629" s="207" t="s">
        <v>1426</v>
      </c>
      <c r="B629" s="208"/>
      <c r="C629" s="209" t="s">
        <v>1667</v>
      </c>
      <c r="D629" s="210" t="s">
        <v>330</v>
      </c>
      <c r="E629" s="211"/>
      <c r="F629" s="210"/>
      <c r="G629" s="210"/>
      <c r="H629" s="212">
        <f>+SUBTOTAL(9,H630:H635)</f>
        <v>3.5254500000000002</v>
      </c>
      <c r="I629" s="213"/>
      <c r="J629" s="213"/>
      <c r="K629" s="206"/>
      <c r="L629" s="164"/>
      <c r="M629" s="214"/>
    </row>
    <row r="630" spans="1:21" s="219" customFormat="1" ht="18" outlineLevel="1" x14ac:dyDescent="0.25">
      <c r="A630" s="256"/>
      <c r="B630" s="535" t="s">
        <v>129</v>
      </c>
      <c r="C630" s="216" t="str">
        <f>+VLOOKUP(B:B,INSUMOS!A:C,2,FALSE)</f>
        <v>HERRAMIENTA MENOR</v>
      </c>
      <c r="D630" s="538" t="str">
        <f>+VLOOKUP(B:B,INSUMOS!A:C,3,FALSE)</f>
        <v>GLB</v>
      </c>
      <c r="E630" s="541">
        <v>0.25</v>
      </c>
      <c r="F630" s="544">
        <v>0</v>
      </c>
      <c r="G630" s="277">
        <f>+VLOOKUP(B:B,INSUMOS!A:E,4,FALSE)</f>
        <v>1</v>
      </c>
      <c r="H630" s="217">
        <f t="shared" ref="H630:H635" si="37">+(E630+F630)*G630</f>
        <v>0.25</v>
      </c>
      <c r="I630" s="218"/>
      <c r="J630" s="218"/>
      <c r="K630" s="206"/>
      <c r="L630" s="164"/>
      <c r="M630" s="214"/>
    </row>
    <row r="631" spans="1:21" s="219" customFormat="1" ht="18" outlineLevel="1" x14ac:dyDescent="0.25">
      <c r="A631" s="257"/>
      <c r="B631" s="535" t="s">
        <v>188</v>
      </c>
      <c r="C631" s="216" t="str">
        <f>+VLOOKUP(B:B,INSUMOS!A:C,2,FALSE)</f>
        <v>ANGULO 1" POR 1/8" - 6 MTS</v>
      </c>
      <c r="D631" s="538" t="str">
        <f>+VLOOKUP(B:B,INSUMOS!A:C,3,FALSE)</f>
        <v>UN</v>
      </c>
      <c r="E631" s="541">
        <v>0.45</v>
      </c>
      <c r="F631" s="544">
        <v>0</v>
      </c>
      <c r="G631" s="277">
        <f>+VLOOKUP(B:B,INSUMOS!A:E,4,FALSE)</f>
        <v>1</v>
      </c>
      <c r="H631" s="217">
        <f t="shared" si="37"/>
        <v>0.45</v>
      </c>
      <c r="I631" s="218"/>
      <c r="J631" s="218"/>
      <c r="K631" s="206"/>
      <c r="L631" s="164"/>
      <c r="M631" s="214"/>
    </row>
    <row r="632" spans="1:21" s="219" customFormat="1" ht="18" outlineLevel="1" x14ac:dyDescent="0.25">
      <c r="A632" s="257"/>
      <c r="B632" s="535" t="s">
        <v>1490</v>
      </c>
      <c r="C632" s="216" t="str">
        <f>+VLOOKUP(B:B,INSUMOS!A:C,2,FALSE)</f>
        <v>VARILLA G-60 1/2 X6 M</v>
      </c>
      <c r="D632" s="538" t="str">
        <f>+VLOOKUP(B:B,INSUMOS!A:C,3,FALSE)</f>
        <v>UN</v>
      </c>
      <c r="E632" s="541">
        <v>1</v>
      </c>
      <c r="F632" s="544">
        <f>+E632*0.03</f>
        <v>0.03</v>
      </c>
      <c r="G632" s="277">
        <f>+VLOOKUP(B:B,INSUMOS!A:E,4,FALSE)</f>
        <v>1</v>
      </c>
      <c r="H632" s="217">
        <f t="shared" si="37"/>
        <v>1.03</v>
      </c>
      <c r="I632" s="218"/>
      <c r="J632" s="218"/>
      <c r="K632" s="206"/>
      <c r="L632" s="164"/>
      <c r="M632" s="214"/>
    </row>
    <row r="633" spans="1:21" s="219" customFormat="1" ht="18" outlineLevel="1" x14ac:dyDescent="0.25">
      <c r="A633" s="257"/>
      <c r="B633" s="535" t="s">
        <v>814</v>
      </c>
      <c r="C633" s="216" t="str">
        <f>+VLOOKUP(B:B,INSUMOS!A:C,2,FALSE)</f>
        <v xml:space="preserve">ANTICORROSIVO </v>
      </c>
      <c r="D633" s="538" t="str">
        <f>+VLOOKUP(B:B,INSUMOS!A:C,3,FALSE)</f>
        <v>GAL</v>
      </c>
      <c r="E633" s="541">
        <v>1.4999999999999999E-2</v>
      </c>
      <c r="F633" s="544">
        <f>+E633*0.03</f>
        <v>4.4999999999999999E-4</v>
      </c>
      <c r="G633" s="277">
        <f>+VLOOKUP(B:B,INSUMOS!A:E,4,FALSE)</f>
        <v>1</v>
      </c>
      <c r="H633" s="217">
        <f t="shared" si="37"/>
        <v>1.545E-2</v>
      </c>
      <c r="I633" s="218"/>
      <c r="J633" s="218"/>
      <c r="K633" s="206"/>
      <c r="L633" s="164"/>
      <c r="M633" s="214"/>
    </row>
    <row r="634" spans="1:21" s="219" customFormat="1" ht="18" outlineLevel="1" x14ac:dyDescent="0.25">
      <c r="A634" s="257"/>
      <c r="B634" s="535" t="s">
        <v>288</v>
      </c>
      <c r="C634" s="216" t="str">
        <f>+VLOOKUP(B:B,INSUMOS!A:C,2,FALSE)</f>
        <v>SOLDADURA ELÉCT. 3/32” WEST ARCO</v>
      </c>
      <c r="D634" s="538" t="str">
        <f>+VLOOKUP(B:B,INSUMOS!A:C,3,FALSE)</f>
        <v>KG</v>
      </c>
      <c r="E634" s="541">
        <v>1</v>
      </c>
      <c r="F634" s="544">
        <f>+E634*0.03</f>
        <v>0.03</v>
      </c>
      <c r="G634" s="277">
        <f>+VLOOKUP(B:B,INSUMOS!A:E,4,FALSE)</f>
        <v>1</v>
      </c>
      <c r="H634" s="217">
        <f t="shared" si="37"/>
        <v>1.03</v>
      </c>
      <c r="I634" s="218"/>
      <c r="J634" s="218"/>
      <c r="K634" s="206"/>
      <c r="L634" s="164"/>
      <c r="M634" s="214"/>
    </row>
    <row r="635" spans="1:21" s="219" customFormat="1" ht="18" outlineLevel="1" x14ac:dyDescent="0.25">
      <c r="A635" s="257"/>
      <c r="B635" s="535" t="s">
        <v>826</v>
      </c>
      <c r="C635" s="216" t="str">
        <f>+VLOOKUP(B:B,INSUMOS!A:C,2,FALSE)</f>
        <v>SOLDADOR</v>
      </c>
      <c r="D635" s="538" t="str">
        <f>+VLOOKUP(B:B,INSUMOS!A:C,3,FALSE)</f>
        <v>HH</v>
      </c>
      <c r="E635" s="541">
        <v>0.75</v>
      </c>
      <c r="F635" s="544">
        <v>0</v>
      </c>
      <c r="G635" s="277">
        <f>+VLOOKUP(B:B,INSUMOS!A:E,4,FALSE)</f>
        <v>1</v>
      </c>
      <c r="H635" s="217">
        <f t="shared" si="37"/>
        <v>0.75</v>
      </c>
      <c r="I635" s="218"/>
      <c r="J635" s="218"/>
      <c r="K635" s="206"/>
      <c r="L635" s="164"/>
      <c r="M635" s="214"/>
    </row>
    <row r="636" spans="1:21" s="219" customFormat="1" ht="18" x14ac:dyDescent="0.25">
      <c r="A636" s="207" t="s">
        <v>1427</v>
      </c>
      <c r="B636" s="208"/>
      <c r="C636" s="209" t="s">
        <v>1668</v>
      </c>
      <c r="D636" s="210" t="s">
        <v>1</v>
      </c>
      <c r="E636" s="211"/>
      <c r="F636" s="210"/>
      <c r="G636" s="210"/>
      <c r="H636" s="212">
        <f>+SUBTOTAL(9,H637:H640)</f>
        <v>1.4015000000000002</v>
      </c>
      <c r="I636" s="213"/>
      <c r="J636" s="213"/>
      <c r="K636" s="206"/>
      <c r="L636" s="164"/>
      <c r="M636" s="214"/>
    </row>
    <row r="637" spans="1:21" s="219" customFormat="1" ht="18" outlineLevel="1" x14ac:dyDescent="0.25">
      <c r="A637" s="256"/>
      <c r="B637" s="535" t="s">
        <v>129</v>
      </c>
      <c r="C637" s="216" t="str">
        <f>+VLOOKUP(B:B,INSUMOS!A:C,2,FALSE)</f>
        <v>HERRAMIENTA MENOR</v>
      </c>
      <c r="D637" s="538" t="str">
        <f>+VLOOKUP(B:B,INSUMOS!A:C,3,FALSE)</f>
        <v>GLB</v>
      </c>
      <c r="E637" s="541">
        <v>0.1</v>
      </c>
      <c r="F637" s="544">
        <v>0</v>
      </c>
      <c r="G637" s="277">
        <f>+VLOOKUP(B:B,INSUMOS!A:E,4,FALSE)</f>
        <v>1</v>
      </c>
      <c r="H637" s="217">
        <f>+(E637+F637)*G637</f>
        <v>0.1</v>
      </c>
      <c r="I637" s="218"/>
      <c r="J637" s="218"/>
      <c r="K637" s="206"/>
      <c r="L637" s="164"/>
      <c r="M637" s="214"/>
    </row>
    <row r="638" spans="1:21" s="219" customFormat="1" ht="18" outlineLevel="1" x14ac:dyDescent="0.25">
      <c r="A638" s="257"/>
      <c r="B638" s="535" t="s">
        <v>340</v>
      </c>
      <c r="C638" s="216" t="str">
        <f>+VLOOKUP(B:B,INSUMOS!A:C,2,FALSE)</f>
        <v>REJILLA VENTILACION 20X20 CM-PVC EUROPEA</v>
      </c>
      <c r="D638" s="538" t="str">
        <f>+VLOOKUP(B:B,INSUMOS!A:C,3,FALSE)</f>
        <v>UN</v>
      </c>
      <c r="E638" s="541">
        <v>1</v>
      </c>
      <c r="F638" s="544">
        <v>0</v>
      </c>
      <c r="G638" s="277">
        <f>+VLOOKUP(B:B,INSUMOS!A:E,4,FALSE)</f>
        <v>1</v>
      </c>
      <c r="H638" s="217">
        <f>+(E638+F638)*G638</f>
        <v>1</v>
      </c>
      <c r="I638" s="218"/>
      <c r="J638" s="218"/>
      <c r="K638" s="206"/>
      <c r="L638" s="164"/>
      <c r="M638" s="214"/>
    </row>
    <row r="639" spans="1:21" s="219" customFormat="1" ht="18" outlineLevel="1" x14ac:dyDescent="0.25">
      <c r="A639" s="257"/>
      <c r="B639" s="535" t="s">
        <v>278</v>
      </c>
      <c r="C639" s="216" t="str">
        <f>+VLOOKUP(B:B,INSUMOS!A:C,2,FALSE)</f>
        <v>SILICONA NEUTRA BLANCA PINTUCO 300 ML</v>
      </c>
      <c r="D639" s="538" t="str">
        <f>+VLOOKUP(B:B,INSUMOS!A:C,3,FALSE)</f>
        <v>UN</v>
      </c>
      <c r="E639" s="541">
        <v>0.05</v>
      </c>
      <c r="F639" s="544">
        <f>+E639*0.03</f>
        <v>1.5E-3</v>
      </c>
      <c r="G639" s="277">
        <f>+VLOOKUP(B:B,INSUMOS!A:E,4,FALSE)</f>
        <v>1</v>
      </c>
      <c r="H639" s="217">
        <f>+(E639+F639)*G639</f>
        <v>5.1500000000000004E-2</v>
      </c>
      <c r="I639" s="218"/>
      <c r="J639" s="218"/>
      <c r="K639" s="206"/>
      <c r="L639" s="164"/>
      <c r="M639" s="214"/>
    </row>
    <row r="640" spans="1:21" s="219" customFormat="1" ht="18" outlineLevel="1" x14ac:dyDescent="0.25">
      <c r="A640" s="257"/>
      <c r="B640" s="535" t="s">
        <v>30</v>
      </c>
      <c r="C640" s="216" t="str">
        <f>+VLOOKUP(B:B,INSUMOS!A:C,2,FALSE)</f>
        <v>AYUDANTE ALBAÑILERÍA CON PRESTACIONES</v>
      </c>
      <c r="D640" s="538" t="str">
        <f>+VLOOKUP(B:B,INSUMOS!A:C,3,FALSE)</f>
        <v>HH</v>
      </c>
      <c r="E640" s="541">
        <v>0.25</v>
      </c>
      <c r="F640" s="544">
        <v>0</v>
      </c>
      <c r="G640" s="277">
        <f>+VLOOKUP(B:B,INSUMOS!A:E,4,FALSE)</f>
        <v>1</v>
      </c>
      <c r="H640" s="217">
        <f>+(E640+F640)*G640</f>
        <v>0.25</v>
      </c>
      <c r="I640" s="218"/>
      <c r="J640" s="218"/>
      <c r="K640" s="206"/>
      <c r="L640" s="164"/>
      <c r="M640" s="214"/>
    </row>
    <row r="641" spans="1:13" s="219" customFormat="1" ht="18" x14ac:dyDescent="0.25">
      <c r="A641" s="207" t="s">
        <v>1428</v>
      </c>
      <c r="B641" s="208"/>
      <c r="C641" s="209" t="s">
        <v>849</v>
      </c>
      <c r="D641" s="210" t="s">
        <v>1</v>
      </c>
      <c r="E641" s="211"/>
      <c r="F641" s="210"/>
      <c r="G641" s="210"/>
      <c r="H641" s="212">
        <f>+SUBTOTAL(9,H642:H648)</f>
        <v>5.3617999999999997</v>
      </c>
      <c r="I641" s="213"/>
      <c r="J641" s="213"/>
      <c r="K641" s="206"/>
      <c r="L641" s="164"/>
      <c r="M641" s="214"/>
    </row>
    <row r="642" spans="1:13" s="219" customFormat="1" ht="18" outlineLevel="1" x14ac:dyDescent="0.25">
      <c r="A642" s="256"/>
      <c r="B642" s="535" t="s">
        <v>129</v>
      </c>
      <c r="C642" s="216" t="str">
        <f>+VLOOKUP(B:B,INSUMOS!A:C,2,FALSE)</f>
        <v>HERRAMIENTA MENOR</v>
      </c>
      <c r="D642" s="538" t="str">
        <f>+VLOOKUP(B:B,INSUMOS!A:C,3,FALSE)</f>
        <v>GLB</v>
      </c>
      <c r="E642" s="541">
        <v>1.1000000000000001</v>
      </c>
      <c r="F642" s="544">
        <v>0</v>
      </c>
      <c r="G642" s="277">
        <f>+VLOOKUP(B:B,INSUMOS!A:E,4,FALSE)</f>
        <v>1</v>
      </c>
      <c r="H642" s="217">
        <f t="shared" ref="H642:H648" si="38">+(E642+F642)*G642</f>
        <v>1.1000000000000001</v>
      </c>
      <c r="I642" s="218"/>
      <c r="J642" s="218"/>
      <c r="K642" s="206"/>
      <c r="L642" s="164"/>
      <c r="M642" s="214"/>
    </row>
    <row r="643" spans="1:13" s="219" customFormat="1" ht="18" outlineLevel="1" x14ac:dyDescent="0.25">
      <c r="A643" s="257"/>
      <c r="B643" s="535" t="s">
        <v>398</v>
      </c>
      <c r="C643" s="216" t="str">
        <f>+VLOOKUP(B:B,INSUMOS!A:C,2,FALSE)</f>
        <v>CODO 90  C X C PVC SANITARIA 2"</v>
      </c>
      <c r="D643" s="538" t="str">
        <f>+VLOOKUP(B:B,INSUMOS!A:C,3,FALSE)</f>
        <v>UN</v>
      </c>
      <c r="E643" s="541">
        <v>2</v>
      </c>
      <c r="F643" s="544">
        <v>0</v>
      </c>
      <c r="G643" s="277">
        <f>+VLOOKUP(B:B,INSUMOS!A:E,4,FALSE)</f>
        <v>1</v>
      </c>
      <c r="H643" s="217">
        <f t="shared" si="38"/>
        <v>2</v>
      </c>
      <c r="I643" s="218"/>
      <c r="J643" s="218"/>
      <c r="K643" s="206"/>
      <c r="L643" s="164"/>
      <c r="M643" s="214"/>
    </row>
    <row r="644" spans="1:13" ht="18" outlineLevel="1" x14ac:dyDescent="0.25">
      <c r="A644" s="257"/>
      <c r="B644" s="535" t="s">
        <v>291</v>
      </c>
      <c r="C644" s="216" t="str">
        <f>+VLOOKUP(B:B,INSUMOS!A:C,2,FALSE)</f>
        <v>LIMPIADOR REMOVEDOR PARA PVC Y CPVC (1/4 GAL)</v>
      </c>
      <c r="D644" s="538" t="str">
        <f>+VLOOKUP(B:B,INSUMOS!A:C,3,FALSE)</f>
        <v>UN</v>
      </c>
      <c r="E644" s="541">
        <v>0.03</v>
      </c>
      <c r="F644" s="544">
        <f>+E644*0.03</f>
        <v>8.9999999999999998E-4</v>
      </c>
      <c r="G644" s="277">
        <f>+VLOOKUP(B:B,INSUMOS!A:E,4,FALSE)</f>
        <v>1</v>
      </c>
      <c r="H644" s="217">
        <f t="shared" si="38"/>
        <v>3.09E-2</v>
      </c>
      <c r="I644" s="218"/>
      <c r="J644" s="218"/>
      <c r="M644" s="214"/>
    </row>
    <row r="645" spans="1:13" s="219" customFormat="1" ht="18" outlineLevel="1" x14ac:dyDescent="0.25">
      <c r="A645" s="257"/>
      <c r="B645" s="535" t="s">
        <v>287</v>
      </c>
      <c r="C645" s="216" t="str">
        <f>+VLOOKUP(B:B,INSUMOS!A:C,2,FALSE)</f>
        <v>SOLDADURA PVC BOUNDING 1/8 GALON</v>
      </c>
      <c r="D645" s="538" t="str">
        <f>+VLOOKUP(B:B,INSUMOS!A:C,3,FALSE)</f>
        <v>UN</v>
      </c>
      <c r="E645" s="541">
        <v>0.03</v>
      </c>
      <c r="F645" s="544">
        <f>+E645*0.03</f>
        <v>8.9999999999999998E-4</v>
      </c>
      <c r="G645" s="277">
        <f>+VLOOKUP(B:B,INSUMOS!A:E,4,FALSE)</f>
        <v>1</v>
      </c>
      <c r="H645" s="217">
        <f t="shared" si="38"/>
        <v>3.09E-2</v>
      </c>
      <c r="I645" s="218"/>
      <c r="J645" s="218"/>
      <c r="K645" s="206"/>
      <c r="L645" s="164"/>
      <c r="M645" s="214"/>
    </row>
    <row r="646" spans="1:13" s="219" customFormat="1" ht="18" outlineLevel="1" x14ac:dyDescent="0.25">
      <c r="A646" s="257"/>
      <c r="B646" s="535" t="s">
        <v>734</v>
      </c>
      <c r="C646" s="216" t="str">
        <f>+VLOOKUP(B:B,INSUMOS!A:C,2,FALSE)</f>
        <v>TAPON PRUEBA SANITARIA PVC 2"</v>
      </c>
      <c r="D646" s="538" t="str">
        <f>+VLOOKUP(B:B,INSUMOS!A:C,3,FALSE)</f>
        <v>UN</v>
      </c>
      <c r="E646" s="541">
        <v>1</v>
      </c>
      <c r="F646" s="544">
        <v>0</v>
      </c>
      <c r="G646" s="277">
        <f>+VLOOKUP(B:B,INSUMOS!A:E,4,FALSE)</f>
        <v>1</v>
      </c>
      <c r="H646" s="217">
        <f t="shared" si="38"/>
        <v>1</v>
      </c>
      <c r="I646" s="218"/>
      <c r="J646" s="218"/>
      <c r="K646" s="206"/>
      <c r="L646" s="164"/>
      <c r="M646" s="214"/>
    </row>
    <row r="647" spans="1:13" s="219" customFormat="1" ht="18" outlineLevel="1" x14ac:dyDescent="0.25">
      <c r="A647" s="257"/>
      <c r="B647" s="535" t="s">
        <v>395</v>
      </c>
      <c r="C647" s="216" t="str">
        <f>+VLOOKUP(B:B,INSUMOS!A:C,2,FALSE)</f>
        <v>TUBO PVC SANITARIO DE 2"</v>
      </c>
      <c r="D647" s="538" t="str">
        <f>+VLOOKUP(B:B,INSUMOS!A:C,3,FALSE)</f>
        <v>ML</v>
      </c>
      <c r="E647" s="541">
        <v>1</v>
      </c>
      <c r="F647" s="544">
        <v>0</v>
      </c>
      <c r="G647" s="277">
        <f>+VLOOKUP(B:B,INSUMOS!A:E,4,FALSE)</f>
        <v>1</v>
      </c>
      <c r="H647" s="217">
        <f t="shared" si="38"/>
        <v>1</v>
      </c>
      <c r="I647" s="218"/>
      <c r="J647" s="218"/>
      <c r="K647" s="206"/>
      <c r="L647" s="164"/>
      <c r="M647" s="214"/>
    </row>
    <row r="648" spans="1:13" s="219" customFormat="1" ht="18" outlineLevel="1" x14ac:dyDescent="0.25">
      <c r="A648" s="257"/>
      <c r="B648" s="535" t="s">
        <v>627</v>
      </c>
      <c r="C648" s="216" t="str">
        <f>+VLOOKUP(B:B,INSUMOS!A:C,2,FALSE)</f>
        <v>CUADRILLA  INSTALACIONES (OFICIAL + AYUDANTE)</v>
      </c>
      <c r="D648" s="538" t="str">
        <f>+VLOOKUP(B:B,INSUMOS!A:C,3,FALSE)</f>
        <v>HC</v>
      </c>
      <c r="E648" s="541">
        <v>0.2</v>
      </c>
      <c r="F648" s="544">
        <v>0</v>
      </c>
      <c r="G648" s="277">
        <f>+VLOOKUP(B:B,INSUMOS!A:E,4,FALSE)</f>
        <v>1</v>
      </c>
      <c r="H648" s="217">
        <f t="shared" si="38"/>
        <v>0.2</v>
      </c>
      <c r="I648" s="218"/>
      <c r="J648" s="218"/>
      <c r="K648" s="206"/>
      <c r="L648" s="164"/>
      <c r="M648" s="214"/>
    </row>
    <row r="649" spans="1:13" s="219" customFormat="1" ht="18" x14ac:dyDescent="0.25">
      <c r="A649" s="207" t="s">
        <v>1429</v>
      </c>
      <c r="B649" s="208"/>
      <c r="C649" s="209" t="s">
        <v>850</v>
      </c>
      <c r="D649" s="210" t="s">
        <v>1</v>
      </c>
      <c r="E649" s="211"/>
      <c r="F649" s="210"/>
      <c r="G649" s="210"/>
      <c r="H649" s="212">
        <f>+SUBTOTAL(9,H650:H656)</f>
        <v>5.4029999999999996</v>
      </c>
      <c r="I649" s="213"/>
      <c r="J649" s="213"/>
      <c r="K649" s="206"/>
      <c r="L649" s="164"/>
      <c r="M649" s="214"/>
    </row>
    <row r="650" spans="1:13" s="219" customFormat="1" ht="18" outlineLevel="1" x14ac:dyDescent="0.25">
      <c r="A650" s="256"/>
      <c r="B650" s="535" t="s">
        <v>129</v>
      </c>
      <c r="C650" s="216" t="str">
        <f>+VLOOKUP(B:B,INSUMOS!A:C,2,FALSE)</f>
        <v>HERRAMIENTA MENOR</v>
      </c>
      <c r="D650" s="538" t="str">
        <f>+VLOOKUP(B:B,INSUMOS!A:C,3,FALSE)</f>
        <v>GLB</v>
      </c>
      <c r="E650" s="541">
        <v>1.1000000000000001</v>
      </c>
      <c r="F650" s="544">
        <v>0</v>
      </c>
      <c r="G650" s="277">
        <f>+VLOOKUP(B:B,INSUMOS!A:E,4,FALSE)</f>
        <v>1</v>
      </c>
      <c r="H650" s="217">
        <f t="shared" ref="H650:H656" si="39">+(E650+F650)*G650</f>
        <v>1.1000000000000001</v>
      </c>
      <c r="I650" s="218"/>
      <c r="J650" s="218"/>
      <c r="K650" s="206"/>
      <c r="L650" s="164"/>
      <c r="M650" s="214"/>
    </row>
    <row r="651" spans="1:13" ht="18" outlineLevel="1" x14ac:dyDescent="0.25">
      <c r="A651" s="257"/>
      <c r="B651" s="535" t="s">
        <v>399</v>
      </c>
      <c r="C651" s="216" t="str">
        <f>+VLOOKUP(B:B,INSUMOS!A:C,2,FALSE)</f>
        <v>CODO 90  C X C PVC SANITARIA 3"</v>
      </c>
      <c r="D651" s="538" t="str">
        <f>+VLOOKUP(B:B,INSUMOS!A:C,3,FALSE)</f>
        <v>UN</v>
      </c>
      <c r="E651" s="541">
        <v>2</v>
      </c>
      <c r="F651" s="544">
        <v>0</v>
      </c>
      <c r="G651" s="277">
        <f>+VLOOKUP(B:B,INSUMOS!A:E,4,FALSE)</f>
        <v>1</v>
      </c>
      <c r="H651" s="217">
        <f t="shared" si="39"/>
        <v>2</v>
      </c>
      <c r="I651" s="218"/>
      <c r="J651" s="218"/>
      <c r="M651" s="214"/>
    </row>
    <row r="652" spans="1:13" s="219" customFormat="1" ht="18" outlineLevel="1" x14ac:dyDescent="0.25">
      <c r="A652" s="257"/>
      <c r="B652" s="535" t="s">
        <v>291</v>
      </c>
      <c r="C652" s="216" t="str">
        <f>+VLOOKUP(B:B,INSUMOS!A:C,2,FALSE)</f>
        <v>LIMPIADOR REMOVEDOR PARA PVC Y CPVC (1/4 GAL)</v>
      </c>
      <c r="D652" s="538" t="str">
        <f>+VLOOKUP(B:B,INSUMOS!A:C,3,FALSE)</f>
        <v>UN</v>
      </c>
      <c r="E652" s="541">
        <v>0.05</v>
      </c>
      <c r="F652" s="544">
        <f>+E652*0.03</f>
        <v>1.5E-3</v>
      </c>
      <c r="G652" s="277">
        <f>+VLOOKUP(B:B,INSUMOS!A:E,4,FALSE)</f>
        <v>1</v>
      </c>
      <c r="H652" s="217">
        <f t="shared" si="39"/>
        <v>5.1500000000000004E-2</v>
      </c>
      <c r="I652" s="218"/>
      <c r="J652" s="218"/>
      <c r="K652" s="206"/>
      <c r="L652" s="164"/>
      <c r="M652" s="214"/>
    </row>
    <row r="653" spans="1:13" s="219" customFormat="1" ht="18" outlineLevel="1" x14ac:dyDescent="0.25">
      <c r="A653" s="257"/>
      <c r="B653" s="535" t="s">
        <v>287</v>
      </c>
      <c r="C653" s="216" t="str">
        <f>+VLOOKUP(B:B,INSUMOS!A:C,2,FALSE)</f>
        <v>SOLDADURA PVC BOUNDING 1/8 GALON</v>
      </c>
      <c r="D653" s="538" t="str">
        <f>+VLOOKUP(B:B,INSUMOS!A:C,3,FALSE)</f>
        <v>UN</v>
      </c>
      <c r="E653" s="541">
        <v>0.05</v>
      </c>
      <c r="F653" s="544">
        <f>+E653*0.03</f>
        <v>1.5E-3</v>
      </c>
      <c r="G653" s="277">
        <f>+VLOOKUP(B:B,INSUMOS!A:E,4,FALSE)</f>
        <v>1</v>
      </c>
      <c r="H653" s="217">
        <f t="shared" si="39"/>
        <v>5.1500000000000004E-2</v>
      </c>
      <c r="I653" s="218"/>
      <c r="J653" s="218"/>
      <c r="K653" s="206"/>
      <c r="L653" s="164"/>
      <c r="M653" s="214"/>
    </row>
    <row r="654" spans="1:13" s="219" customFormat="1" ht="18" outlineLevel="1" x14ac:dyDescent="0.25">
      <c r="A654" s="257"/>
      <c r="B654" s="535" t="s">
        <v>394</v>
      </c>
      <c r="C654" s="216" t="str">
        <f>+VLOOKUP(B:B,INSUMOS!A:C,2,FALSE)</f>
        <v>TAPON DE PRUEBA 3"</v>
      </c>
      <c r="D654" s="538" t="str">
        <f>+VLOOKUP(B:B,INSUMOS!A:C,3,FALSE)</f>
        <v>UN</v>
      </c>
      <c r="E654" s="541">
        <v>1</v>
      </c>
      <c r="F654" s="544">
        <v>0</v>
      </c>
      <c r="G654" s="277">
        <f>+VLOOKUP(B:B,INSUMOS!A:E,4,FALSE)</f>
        <v>1</v>
      </c>
      <c r="H654" s="217">
        <f t="shared" si="39"/>
        <v>1</v>
      </c>
      <c r="I654" s="218"/>
      <c r="J654" s="218"/>
      <c r="K654" s="206"/>
      <c r="L654" s="164"/>
      <c r="M654" s="214"/>
    </row>
    <row r="655" spans="1:13" s="219" customFormat="1" ht="18" outlineLevel="1" x14ac:dyDescent="0.25">
      <c r="A655" s="257"/>
      <c r="B655" s="535" t="s">
        <v>396</v>
      </c>
      <c r="C655" s="216" t="str">
        <f>+VLOOKUP(B:B,INSUMOS!A:C,2,FALSE)</f>
        <v xml:space="preserve">TUBO PVC SANITARIA 3" </v>
      </c>
      <c r="D655" s="538" t="str">
        <f>+VLOOKUP(B:B,INSUMOS!A:C,3,FALSE)</f>
        <v>ML</v>
      </c>
      <c r="E655" s="541">
        <v>1</v>
      </c>
      <c r="F655" s="544">
        <v>0</v>
      </c>
      <c r="G655" s="277">
        <f>+VLOOKUP(B:B,INSUMOS!A:E,4,FALSE)</f>
        <v>1</v>
      </c>
      <c r="H655" s="217">
        <f t="shared" si="39"/>
        <v>1</v>
      </c>
      <c r="I655" s="218"/>
      <c r="J655" s="218"/>
      <c r="K655" s="206"/>
      <c r="L655" s="164"/>
      <c r="M655" s="214"/>
    </row>
    <row r="656" spans="1:13" ht="18" outlineLevel="1" x14ac:dyDescent="0.25">
      <c r="A656" s="257"/>
      <c r="B656" s="535" t="s">
        <v>627</v>
      </c>
      <c r="C656" s="216" t="str">
        <f>+VLOOKUP(B:B,INSUMOS!A:C,2,FALSE)</f>
        <v>CUADRILLA  INSTALACIONES (OFICIAL + AYUDANTE)</v>
      </c>
      <c r="D656" s="538" t="str">
        <f>+VLOOKUP(B:B,INSUMOS!A:C,3,FALSE)</f>
        <v>HC</v>
      </c>
      <c r="E656" s="541">
        <v>0.2</v>
      </c>
      <c r="F656" s="544">
        <v>0</v>
      </c>
      <c r="G656" s="277">
        <f>+VLOOKUP(B:B,INSUMOS!A:E,4,FALSE)</f>
        <v>1</v>
      </c>
      <c r="H656" s="217">
        <f t="shared" si="39"/>
        <v>0.2</v>
      </c>
      <c r="I656" s="218"/>
      <c r="J656" s="218"/>
      <c r="M656" s="214"/>
    </row>
    <row r="657" spans="1:13" ht="18" x14ac:dyDescent="0.25">
      <c r="A657" s="207" t="s">
        <v>1430</v>
      </c>
      <c r="B657" s="208"/>
      <c r="C657" s="209" t="s">
        <v>1227</v>
      </c>
      <c r="D657" s="210" t="s">
        <v>1</v>
      </c>
      <c r="E657" s="211"/>
      <c r="F657" s="210"/>
      <c r="G657" s="210"/>
      <c r="H657" s="212">
        <f>+SUBTOTAL(9,H658:H664)</f>
        <v>5.8029999999999999</v>
      </c>
      <c r="I657" s="213"/>
      <c r="J657" s="213"/>
      <c r="M657" s="214"/>
    </row>
    <row r="658" spans="1:13" s="219" customFormat="1" ht="18" outlineLevel="1" x14ac:dyDescent="0.25">
      <c r="A658" s="256"/>
      <c r="B658" s="535" t="s">
        <v>129</v>
      </c>
      <c r="C658" s="216" t="str">
        <f>+VLOOKUP(B:B,INSUMOS!A:C,2,FALSE)</f>
        <v>HERRAMIENTA MENOR</v>
      </c>
      <c r="D658" s="538" t="str">
        <f>+VLOOKUP(B:B,INSUMOS!A:C,3,FALSE)</f>
        <v>GLB</v>
      </c>
      <c r="E658" s="541">
        <v>2</v>
      </c>
      <c r="F658" s="544">
        <v>0</v>
      </c>
      <c r="G658" s="277">
        <f>+VLOOKUP(B:B,INSUMOS!A:E,4,FALSE)</f>
        <v>1</v>
      </c>
      <c r="H658" s="217">
        <f t="shared" ref="H658:H664" si="40">+(E658+F658)*G658</f>
        <v>2</v>
      </c>
      <c r="I658" s="218"/>
      <c r="J658" s="218"/>
      <c r="K658" s="206"/>
      <c r="L658" s="164"/>
      <c r="M658" s="214"/>
    </row>
    <row r="659" spans="1:13" s="219" customFormat="1" ht="18" outlineLevel="1" x14ac:dyDescent="0.25">
      <c r="A659" s="257"/>
      <c r="B659" s="535" t="s">
        <v>400</v>
      </c>
      <c r="C659" s="216" t="str">
        <f>+VLOOKUP(B:B,INSUMOS!A:C,2,FALSE)</f>
        <v>CODO 90  C X C PVC SANITARIA 4"</v>
      </c>
      <c r="D659" s="538" t="str">
        <f>+VLOOKUP(B:B,INSUMOS!A:C,3,FALSE)</f>
        <v>UN</v>
      </c>
      <c r="E659" s="541">
        <v>1</v>
      </c>
      <c r="F659" s="544">
        <v>0</v>
      </c>
      <c r="G659" s="277">
        <f>+VLOOKUP(B:B,INSUMOS!A:E,4,FALSE)</f>
        <v>1</v>
      </c>
      <c r="H659" s="217">
        <f t="shared" si="40"/>
        <v>1</v>
      </c>
      <c r="I659" s="218"/>
      <c r="J659" s="218"/>
      <c r="K659" s="206"/>
      <c r="L659" s="164"/>
      <c r="M659" s="214"/>
    </row>
    <row r="660" spans="1:13" s="219" customFormat="1" ht="18" outlineLevel="1" x14ac:dyDescent="0.25">
      <c r="A660" s="257"/>
      <c r="B660" s="535" t="s">
        <v>291</v>
      </c>
      <c r="C660" s="216" t="str">
        <f>+VLOOKUP(B:B,INSUMOS!A:C,2,FALSE)</f>
        <v>LIMPIADOR REMOVEDOR PARA PVC Y CPVC (1/4 GAL)</v>
      </c>
      <c r="D660" s="538" t="str">
        <f>+VLOOKUP(B:B,INSUMOS!A:C,3,FALSE)</f>
        <v>UN</v>
      </c>
      <c r="E660" s="541">
        <v>0.05</v>
      </c>
      <c r="F660" s="544">
        <f>+E660*0.03</f>
        <v>1.5E-3</v>
      </c>
      <c r="G660" s="277">
        <f>+VLOOKUP(B:B,INSUMOS!A:E,4,FALSE)</f>
        <v>1</v>
      </c>
      <c r="H660" s="217">
        <f t="shared" si="40"/>
        <v>5.1500000000000004E-2</v>
      </c>
      <c r="I660" s="218"/>
      <c r="J660" s="218"/>
      <c r="K660" s="206"/>
      <c r="L660" s="164"/>
      <c r="M660" s="214"/>
    </row>
    <row r="661" spans="1:13" s="219" customFormat="1" ht="18" outlineLevel="1" x14ac:dyDescent="0.25">
      <c r="A661" s="257"/>
      <c r="B661" s="535" t="s">
        <v>287</v>
      </c>
      <c r="C661" s="216" t="str">
        <f>+VLOOKUP(B:B,INSUMOS!A:C,2,FALSE)</f>
        <v>SOLDADURA PVC BOUNDING 1/8 GALON</v>
      </c>
      <c r="D661" s="538" t="str">
        <f>+VLOOKUP(B:B,INSUMOS!A:C,3,FALSE)</f>
        <v>UN</v>
      </c>
      <c r="E661" s="541">
        <v>0.05</v>
      </c>
      <c r="F661" s="544">
        <f>+E661*0.03</f>
        <v>1.5E-3</v>
      </c>
      <c r="G661" s="277">
        <f>+VLOOKUP(B:B,INSUMOS!A:E,4,FALSE)</f>
        <v>1</v>
      </c>
      <c r="H661" s="217">
        <f t="shared" si="40"/>
        <v>5.1500000000000004E-2</v>
      </c>
      <c r="I661" s="218"/>
      <c r="J661" s="218"/>
      <c r="K661" s="206"/>
      <c r="L661" s="164"/>
      <c r="M661" s="214"/>
    </row>
    <row r="662" spans="1:13" ht="18" outlineLevel="1" x14ac:dyDescent="0.25">
      <c r="A662" s="257"/>
      <c r="B662" s="535" t="s">
        <v>737</v>
      </c>
      <c r="C662" s="216" t="str">
        <f>+VLOOKUP(B:B,INSUMOS!A:C,2,FALSE)</f>
        <v>TAPON PRUEBA SANITARIA PVC 3"</v>
      </c>
      <c r="D662" s="538" t="str">
        <f>+VLOOKUP(B:B,INSUMOS!A:C,3,FALSE)</f>
        <v>UN</v>
      </c>
      <c r="E662" s="541">
        <v>1</v>
      </c>
      <c r="F662" s="544">
        <v>0</v>
      </c>
      <c r="G662" s="277">
        <f>+VLOOKUP(B:B,INSUMOS!A:E,4,FALSE)</f>
        <v>1</v>
      </c>
      <c r="H662" s="217">
        <f t="shared" si="40"/>
        <v>1</v>
      </c>
      <c r="I662" s="218"/>
      <c r="J662" s="218"/>
      <c r="M662" s="214"/>
    </row>
    <row r="663" spans="1:13" s="219" customFormat="1" ht="18" outlineLevel="1" x14ac:dyDescent="0.25">
      <c r="A663" s="257"/>
      <c r="B663" s="535" t="s">
        <v>397</v>
      </c>
      <c r="C663" s="216" t="str">
        <f>+VLOOKUP(B:B,INSUMOS!A:C,2,FALSE)</f>
        <v>TUBO PVC SANITARIA 4"</v>
      </c>
      <c r="D663" s="538" t="str">
        <f>+VLOOKUP(B:B,INSUMOS!A:C,3,FALSE)</f>
        <v>ML</v>
      </c>
      <c r="E663" s="541">
        <v>1.5</v>
      </c>
      <c r="F663" s="544">
        <v>0</v>
      </c>
      <c r="G663" s="277">
        <f>+VLOOKUP(B:B,INSUMOS!A:E,4,FALSE)</f>
        <v>1</v>
      </c>
      <c r="H663" s="217">
        <f t="shared" si="40"/>
        <v>1.5</v>
      </c>
      <c r="I663" s="218"/>
      <c r="J663" s="218"/>
      <c r="K663" s="206"/>
      <c r="L663" s="164"/>
      <c r="M663" s="214"/>
    </row>
    <row r="664" spans="1:13" s="219" customFormat="1" ht="18" outlineLevel="1" x14ac:dyDescent="0.25">
      <c r="A664" s="257"/>
      <c r="B664" s="535" t="s">
        <v>627</v>
      </c>
      <c r="C664" s="216" t="str">
        <f>+VLOOKUP(B:B,INSUMOS!A:C,2,FALSE)</f>
        <v>CUADRILLA  INSTALACIONES (OFICIAL + AYUDANTE)</v>
      </c>
      <c r="D664" s="538" t="str">
        <f>+VLOOKUP(B:B,INSUMOS!A:C,3,FALSE)</f>
        <v>HC</v>
      </c>
      <c r="E664" s="541">
        <v>0.2</v>
      </c>
      <c r="F664" s="544">
        <v>0</v>
      </c>
      <c r="G664" s="277">
        <f>+VLOOKUP(B:B,INSUMOS!A:E,4,FALSE)</f>
        <v>1</v>
      </c>
      <c r="H664" s="217">
        <f t="shared" si="40"/>
        <v>0.2</v>
      </c>
      <c r="I664" s="218"/>
      <c r="J664" s="218"/>
      <c r="K664" s="206"/>
      <c r="L664" s="164"/>
      <c r="M664" s="214"/>
    </row>
    <row r="665" spans="1:13" s="219" customFormat="1" ht="18" x14ac:dyDescent="0.25">
      <c r="A665" s="207" t="s">
        <v>1431</v>
      </c>
      <c r="B665" s="208"/>
      <c r="C665" s="209" t="s">
        <v>851</v>
      </c>
      <c r="D665" s="210" t="s">
        <v>1</v>
      </c>
      <c r="E665" s="211"/>
      <c r="F665" s="210"/>
      <c r="G665" s="210"/>
      <c r="H665" s="212">
        <f>+SUBTOTAL(9,H666:H673)</f>
        <v>5.4123999999999999</v>
      </c>
      <c r="I665" s="213"/>
      <c r="J665" s="213"/>
      <c r="K665" s="206"/>
      <c r="L665" s="164"/>
      <c r="M665" s="214"/>
    </row>
    <row r="666" spans="1:13" s="219" customFormat="1" ht="18" outlineLevel="1" x14ac:dyDescent="0.25">
      <c r="A666" s="256"/>
      <c r="B666" s="535" t="s">
        <v>129</v>
      </c>
      <c r="C666" s="216" t="str">
        <f>+VLOOKUP(B:B,INSUMOS!A:C,2,FALSE)</f>
        <v>HERRAMIENTA MENOR</v>
      </c>
      <c r="D666" s="538" t="str">
        <f>+VLOOKUP(B:B,INSUMOS!A:C,3,FALSE)</f>
        <v>GLB</v>
      </c>
      <c r="E666" s="541">
        <v>1.1000000000000001</v>
      </c>
      <c r="F666" s="544">
        <v>0</v>
      </c>
      <c r="G666" s="277">
        <f>+VLOOKUP(B:B,INSUMOS!A:E,4,FALSE)</f>
        <v>1</v>
      </c>
      <c r="H666" s="217">
        <f t="shared" ref="H666:H673" si="41">+(E666+F666)*G666</f>
        <v>1.1000000000000001</v>
      </c>
      <c r="I666" s="218"/>
      <c r="J666" s="218"/>
      <c r="K666" s="206"/>
      <c r="L666" s="164"/>
      <c r="M666" s="214"/>
    </row>
    <row r="667" spans="1:13" s="219" customFormat="1" ht="18" outlineLevel="1" x14ac:dyDescent="0.25">
      <c r="A667" s="257"/>
      <c r="B667" s="535" t="s">
        <v>354</v>
      </c>
      <c r="C667" s="216" t="str">
        <f>+VLOOKUP(B:B,INSUMOS!A:C,2,FALSE)</f>
        <v>CODO 45 3" PVC S</v>
      </c>
      <c r="D667" s="538" t="str">
        <f>+VLOOKUP(B:B,INSUMOS!A:C,3,FALSE)</f>
        <v>UN</v>
      </c>
      <c r="E667" s="541">
        <v>1</v>
      </c>
      <c r="F667" s="544">
        <v>0</v>
      </c>
      <c r="G667" s="277">
        <f>+VLOOKUP(B:B,INSUMOS!A:E,4,FALSE)</f>
        <v>1</v>
      </c>
      <c r="H667" s="217">
        <f t="shared" si="41"/>
        <v>1</v>
      </c>
      <c r="I667" s="218"/>
      <c r="J667" s="218"/>
      <c r="K667" s="206"/>
      <c r="L667" s="164"/>
      <c r="M667" s="214"/>
    </row>
    <row r="668" spans="1:13" s="219" customFormat="1" ht="18" outlineLevel="1" x14ac:dyDescent="0.25">
      <c r="A668" s="257"/>
      <c r="B668" s="535" t="s">
        <v>291</v>
      </c>
      <c r="C668" s="216" t="str">
        <f>+VLOOKUP(B:B,INSUMOS!A:C,2,FALSE)</f>
        <v>LIMPIADOR REMOVEDOR PARA PVC Y CPVC (1/4 GAL)</v>
      </c>
      <c r="D668" s="538" t="str">
        <f>+VLOOKUP(B:B,INSUMOS!A:C,3,FALSE)</f>
        <v>UN</v>
      </c>
      <c r="E668" s="541">
        <v>0.04</v>
      </c>
      <c r="F668" s="544">
        <f>+E668*0.03</f>
        <v>1.1999999999999999E-3</v>
      </c>
      <c r="G668" s="277">
        <f>+VLOOKUP(B:B,INSUMOS!A:E,4,FALSE)</f>
        <v>1</v>
      </c>
      <c r="H668" s="217">
        <f t="shared" si="41"/>
        <v>4.1200000000000001E-2</v>
      </c>
      <c r="I668" s="218"/>
      <c r="J668" s="218"/>
      <c r="K668" s="206"/>
      <c r="L668" s="164"/>
      <c r="M668" s="214"/>
    </row>
    <row r="669" spans="1:13" ht="18" outlineLevel="1" x14ac:dyDescent="0.25">
      <c r="A669" s="257"/>
      <c r="B669" s="535" t="s">
        <v>287</v>
      </c>
      <c r="C669" s="216" t="str">
        <f>+VLOOKUP(B:B,INSUMOS!A:C,2,FALSE)</f>
        <v>SOLDADURA PVC BOUNDING 1/8 GALON</v>
      </c>
      <c r="D669" s="538" t="str">
        <f>+VLOOKUP(B:B,INSUMOS!A:C,3,FALSE)</f>
        <v>UN</v>
      </c>
      <c r="E669" s="541">
        <v>0.04</v>
      </c>
      <c r="F669" s="544">
        <f>+E669*0.03</f>
        <v>1.1999999999999999E-3</v>
      </c>
      <c r="G669" s="277">
        <f>+VLOOKUP(B:B,INSUMOS!A:E,4,FALSE)</f>
        <v>1</v>
      </c>
      <c r="H669" s="217">
        <f t="shared" si="41"/>
        <v>4.1200000000000001E-2</v>
      </c>
      <c r="I669" s="218"/>
      <c r="J669" s="218"/>
      <c r="M669" s="214"/>
    </row>
    <row r="670" spans="1:13" s="219" customFormat="1" ht="18" outlineLevel="1" x14ac:dyDescent="0.25">
      <c r="A670" s="257"/>
      <c r="B670" s="535" t="s">
        <v>735</v>
      </c>
      <c r="C670" s="216" t="str">
        <f>+VLOOKUP(B:B,INSUMOS!A:C,2,FALSE)</f>
        <v>SIFÓN PVC 135º 3”</v>
      </c>
      <c r="D670" s="538" t="str">
        <f>+VLOOKUP(B:B,INSUMOS!A:C,3,FALSE)</f>
        <v>UN</v>
      </c>
      <c r="E670" s="541">
        <v>1</v>
      </c>
      <c r="F670" s="544">
        <v>0</v>
      </c>
      <c r="G670" s="277">
        <f>+VLOOKUP(B:B,INSUMOS!A:E,4,FALSE)</f>
        <v>1</v>
      </c>
      <c r="H670" s="217">
        <f t="shared" si="41"/>
        <v>1</v>
      </c>
      <c r="I670" s="218"/>
      <c r="J670" s="218"/>
      <c r="K670" s="206"/>
      <c r="L670" s="164"/>
      <c r="M670" s="214"/>
    </row>
    <row r="671" spans="1:13" s="219" customFormat="1" ht="18" outlineLevel="1" x14ac:dyDescent="0.25">
      <c r="A671" s="257"/>
      <c r="B671" s="535" t="s">
        <v>737</v>
      </c>
      <c r="C671" s="216" t="str">
        <f>+VLOOKUP(B:B,INSUMOS!A:C,2,FALSE)</f>
        <v>TAPON PRUEBA SANITARIA PVC 3"</v>
      </c>
      <c r="D671" s="538" t="str">
        <f>+VLOOKUP(B:B,INSUMOS!A:C,3,FALSE)</f>
        <v>UN</v>
      </c>
      <c r="E671" s="541">
        <v>1</v>
      </c>
      <c r="F671" s="544">
        <v>0</v>
      </c>
      <c r="G671" s="277">
        <f>+VLOOKUP(B:B,INSUMOS!A:E,4,FALSE)</f>
        <v>1</v>
      </c>
      <c r="H671" s="217">
        <f t="shared" si="41"/>
        <v>1</v>
      </c>
      <c r="I671" s="218"/>
      <c r="J671" s="218"/>
      <c r="K671" s="206"/>
      <c r="L671" s="164"/>
      <c r="M671" s="214"/>
    </row>
    <row r="672" spans="1:13" s="219" customFormat="1" ht="18" outlineLevel="1" x14ac:dyDescent="0.25">
      <c r="A672" s="257"/>
      <c r="B672" s="535" t="s">
        <v>396</v>
      </c>
      <c r="C672" s="216" t="str">
        <f>+VLOOKUP(B:B,INSUMOS!A:C,2,FALSE)</f>
        <v xml:space="preserve">TUBO PVC SANITARIA 3" </v>
      </c>
      <c r="D672" s="538" t="str">
        <f>+VLOOKUP(B:B,INSUMOS!A:C,3,FALSE)</f>
        <v>ML</v>
      </c>
      <c r="E672" s="541">
        <v>1.03</v>
      </c>
      <c r="F672" s="544">
        <v>0</v>
      </c>
      <c r="G672" s="277">
        <f>+VLOOKUP(B:B,INSUMOS!A:E,4,FALSE)</f>
        <v>1</v>
      </c>
      <c r="H672" s="217">
        <f t="shared" si="41"/>
        <v>1.03</v>
      </c>
      <c r="I672" s="218"/>
      <c r="J672" s="218"/>
      <c r="K672" s="206"/>
      <c r="L672" s="164"/>
      <c r="M672" s="214"/>
    </row>
    <row r="673" spans="1:13" s="219" customFormat="1" ht="18" outlineLevel="1" x14ac:dyDescent="0.25">
      <c r="A673" s="260"/>
      <c r="B673" s="535" t="s">
        <v>627</v>
      </c>
      <c r="C673" s="216" t="str">
        <f>+VLOOKUP(B:B,INSUMOS!A:C,2,FALSE)</f>
        <v>CUADRILLA  INSTALACIONES (OFICIAL + AYUDANTE)</v>
      </c>
      <c r="D673" s="538" t="str">
        <f>+VLOOKUP(B:B,INSUMOS!A:C,3,FALSE)</f>
        <v>HC</v>
      </c>
      <c r="E673" s="541">
        <v>0.2</v>
      </c>
      <c r="F673" s="544">
        <v>0</v>
      </c>
      <c r="G673" s="277">
        <f>+VLOOKUP(B:B,INSUMOS!A:E,4,FALSE)</f>
        <v>1</v>
      </c>
      <c r="H673" s="217">
        <f t="shared" si="41"/>
        <v>0.2</v>
      </c>
      <c r="I673" s="218"/>
      <c r="J673" s="218"/>
      <c r="K673" s="206"/>
      <c r="L673" s="164"/>
      <c r="M673" s="214"/>
    </row>
    <row r="674" spans="1:13" s="219" customFormat="1" ht="18" x14ac:dyDescent="0.25">
      <c r="A674" s="207" t="s">
        <v>1432</v>
      </c>
      <c r="B674" s="208"/>
      <c r="C674" s="209" t="s">
        <v>709</v>
      </c>
      <c r="D674" s="210" t="s">
        <v>330</v>
      </c>
      <c r="E674" s="211"/>
      <c r="F674" s="210"/>
      <c r="G674" s="210"/>
      <c r="H674" s="212">
        <f>+SUBTOTAL(9,H675:H682)</f>
        <v>2.3317999999999999</v>
      </c>
      <c r="I674" s="213"/>
      <c r="J674" s="213"/>
      <c r="K674" s="206"/>
      <c r="L674" s="164"/>
      <c r="M674" s="214"/>
    </row>
    <row r="675" spans="1:13" s="219" customFormat="1" ht="18" outlineLevel="1" x14ac:dyDescent="0.25">
      <c r="A675" s="256"/>
      <c r="B675" s="535" t="s">
        <v>129</v>
      </c>
      <c r="C675" s="216" t="str">
        <f>+VLOOKUP(B:B,INSUMOS!A:C,2,FALSE)</f>
        <v>HERRAMIENTA MENOR</v>
      </c>
      <c r="D675" s="538" t="str">
        <f>+VLOOKUP(B:B,INSUMOS!A:C,3,FALSE)</f>
        <v>GLB</v>
      </c>
      <c r="E675" s="541">
        <v>0.1</v>
      </c>
      <c r="F675" s="544">
        <v>0</v>
      </c>
      <c r="G675" s="277">
        <f>+VLOOKUP(B:B,INSUMOS!A:E,4,FALSE)</f>
        <v>1</v>
      </c>
      <c r="H675" s="217">
        <f t="shared" ref="H675:H682" si="42">+(E675+F675)*G675</f>
        <v>0.1</v>
      </c>
      <c r="I675" s="218"/>
      <c r="J675" s="218"/>
      <c r="K675" s="206"/>
      <c r="L675" s="164"/>
      <c r="M675" s="214"/>
    </row>
    <row r="676" spans="1:13" s="219" customFormat="1" ht="18" outlineLevel="1" x14ac:dyDescent="0.25">
      <c r="A676" s="260"/>
      <c r="B676" s="535" t="s">
        <v>2358</v>
      </c>
      <c r="C676" s="216" t="str">
        <f>+VLOOKUP(B:B,INSUMOS!A:C,2,FALSE)</f>
        <v>TUBO PVC VENTILACIÓN DE 3"</v>
      </c>
      <c r="D676" s="538" t="str">
        <f>+VLOOKUP(B:B,INSUMOS!A:C,3,FALSE)</f>
        <v>ML</v>
      </c>
      <c r="E676" s="541">
        <v>1</v>
      </c>
      <c r="F676" s="544">
        <v>0</v>
      </c>
      <c r="G676" s="277">
        <f>+VLOOKUP(B:B,INSUMOS!A:E,4,FALSE)</f>
        <v>1</v>
      </c>
      <c r="H676" s="217">
        <f t="shared" si="42"/>
        <v>1</v>
      </c>
      <c r="I676" s="218"/>
      <c r="J676" s="218"/>
      <c r="K676" s="206"/>
      <c r="L676" s="164"/>
      <c r="M676" s="214"/>
    </row>
    <row r="677" spans="1:13" ht="18" outlineLevel="1" x14ac:dyDescent="0.25">
      <c r="A677" s="257"/>
      <c r="B677" s="535" t="s">
        <v>685</v>
      </c>
      <c r="C677" s="216" t="str">
        <f>+VLOOKUP(B:B,INSUMOS!A:C,2,FALSE)</f>
        <v>ABRAZADERA ACERO DE 3"</v>
      </c>
      <c r="D677" s="538" t="str">
        <f>+VLOOKUP(B:B,INSUMOS!A:C,3,FALSE)</f>
        <v>UN</v>
      </c>
      <c r="E677" s="541">
        <v>0.5</v>
      </c>
      <c r="F677" s="544">
        <v>0</v>
      </c>
      <c r="G677" s="277">
        <f>+VLOOKUP(B:B,INSUMOS!A:E,4,FALSE)</f>
        <v>1</v>
      </c>
      <c r="H677" s="217">
        <f t="shared" si="42"/>
        <v>0.5</v>
      </c>
      <c r="I677" s="218"/>
      <c r="J677" s="218"/>
      <c r="M677" s="214"/>
    </row>
    <row r="678" spans="1:13" s="219" customFormat="1" ht="18" outlineLevel="1" x14ac:dyDescent="0.25">
      <c r="A678" s="257"/>
      <c r="B678" s="535" t="s">
        <v>682</v>
      </c>
      <c r="C678" s="216" t="str">
        <f>+VLOOKUP(B:B,INSUMOS!A:C,2,FALSE)</f>
        <v>CODO REVENTILADO 3X2</v>
      </c>
      <c r="D678" s="538" t="str">
        <f>+VLOOKUP(B:B,INSUMOS!A:C,3,FALSE)</f>
        <v>UN</v>
      </c>
      <c r="E678" s="541">
        <v>0.16</v>
      </c>
      <c r="F678" s="544">
        <v>0</v>
      </c>
      <c r="G678" s="277">
        <f>+VLOOKUP(B:B,INSUMOS!A:E,4,FALSE)</f>
        <v>1</v>
      </c>
      <c r="H678" s="217">
        <f t="shared" si="42"/>
        <v>0.16</v>
      </c>
      <c r="I678" s="218"/>
      <c r="J678" s="218"/>
      <c r="K678" s="206"/>
      <c r="L678" s="164"/>
      <c r="M678" s="214"/>
    </row>
    <row r="679" spans="1:13" s="219" customFormat="1" ht="18" outlineLevel="1" x14ac:dyDescent="0.25">
      <c r="A679" s="257"/>
      <c r="B679" s="535" t="s">
        <v>291</v>
      </c>
      <c r="C679" s="216" t="str">
        <f>+VLOOKUP(B:B,INSUMOS!A:C,2,FALSE)</f>
        <v>LIMPIADOR REMOVEDOR PARA PVC Y CPVC (1/4 GAL)</v>
      </c>
      <c r="D679" s="538" t="str">
        <f>+VLOOKUP(B:B,INSUMOS!A:C,3,FALSE)</f>
        <v>UN</v>
      </c>
      <c r="E679" s="541">
        <v>0.03</v>
      </c>
      <c r="F679" s="544">
        <f>+E679*0.03</f>
        <v>8.9999999999999998E-4</v>
      </c>
      <c r="G679" s="277">
        <f>+VLOOKUP(B:B,INSUMOS!A:E,4,FALSE)</f>
        <v>1</v>
      </c>
      <c r="H679" s="217">
        <f t="shared" si="42"/>
        <v>3.09E-2</v>
      </c>
      <c r="I679" s="218"/>
      <c r="J679" s="218"/>
      <c r="K679" s="206"/>
      <c r="L679" s="164"/>
      <c r="M679" s="214"/>
    </row>
    <row r="680" spans="1:13" s="219" customFormat="1" ht="18" outlineLevel="1" x14ac:dyDescent="0.25">
      <c r="A680" s="257"/>
      <c r="B680" s="535" t="s">
        <v>287</v>
      </c>
      <c r="C680" s="216" t="str">
        <f>+VLOOKUP(B:B,INSUMOS!A:C,2,FALSE)</f>
        <v>SOLDADURA PVC BOUNDING 1/8 GALON</v>
      </c>
      <c r="D680" s="538" t="str">
        <f>+VLOOKUP(B:B,INSUMOS!A:C,3,FALSE)</f>
        <v>UN</v>
      </c>
      <c r="E680" s="541">
        <v>0.03</v>
      </c>
      <c r="F680" s="544">
        <f>+E680*0.03</f>
        <v>8.9999999999999998E-4</v>
      </c>
      <c r="G680" s="277">
        <f>+VLOOKUP(B:B,INSUMOS!A:E,4,FALSE)</f>
        <v>1</v>
      </c>
      <c r="H680" s="217">
        <f t="shared" si="42"/>
        <v>3.09E-2</v>
      </c>
      <c r="I680" s="218"/>
      <c r="J680" s="218"/>
      <c r="K680" s="206"/>
      <c r="L680" s="164"/>
      <c r="M680" s="214"/>
    </row>
    <row r="681" spans="1:13" s="219" customFormat="1" ht="18" outlineLevel="1" x14ac:dyDescent="0.25">
      <c r="A681" s="257"/>
      <c r="B681" s="535" t="s">
        <v>739</v>
      </c>
      <c r="C681" s="216" t="str">
        <f>+VLOOKUP(B:B,INSUMOS!A:C,2,FALSE)</f>
        <v>TEE PVC SANITARIA REDUCIDA 3” X 2”</v>
      </c>
      <c r="D681" s="538" t="str">
        <f>+VLOOKUP(B:B,INSUMOS!A:C,3,FALSE)</f>
        <v>UN</v>
      </c>
      <c r="E681" s="541">
        <v>0.16</v>
      </c>
      <c r="F681" s="544">
        <v>0</v>
      </c>
      <c r="G681" s="277">
        <f>+VLOOKUP(B:B,INSUMOS!A:E,4,FALSE)</f>
        <v>1</v>
      </c>
      <c r="H681" s="217">
        <f t="shared" si="42"/>
        <v>0.16</v>
      </c>
      <c r="I681" s="218"/>
      <c r="J681" s="218"/>
      <c r="K681" s="206"/>
      <c r="L681" s="164"/>
      <c r="M681" s="214"/>
    </row>
    <row r="682" spans="1:13" s="219" customFormat="1" ht="18" outlineLevel="1" x14ac:dyDescent="0.25">
      <c r="A682" s="260"/>
      <c r="B682" s="535" t="s">
        <v>627</v>
      </c>
      <c r="C682" s="216" t="str">
        <f>+VLOOKUP(B:B,INSUMOS!A:C,2,FALSE)</f>
        <v>CUADRILLA  INSTALACIONES (OFICIAL + AYUDANTE)</v>
      </c>
      <c r="D682" s="538" t="str">
        <f>+VLOOKUP(B:B,INSUMOS!A:C,3,FALSE)</f>
        <v>HC</v>
      </c>
      <c r="E682" s="541">
        <v>0.35</v>
      </c>
      <c r="F682" s="544">
        <v>0</v>
      </c>
      <c r="G682" s="277">
        <f>+VLOOKUP(B:B,INSUMOS!A:E,4,FALSE)</f>
        <v>1</v>
      </c>
      <c r="H682" s="217">
        <f t="shared" si="42"/>
        <v>0.35</v>
      </c>
      <c r="I682" s="218"/>
      <c r="J682" s="218"/>
      <c r="K682" s="206"/>
      <c r="L682" s="164"/>
      <c r="M682" s="214"/>
    </row>
    <row r="683" spans="1:13" s="219" customFormat="1" ht="18" x14ac:dyDescent="0.25">
      <c r="A683" s="207" t="s">
        <v>1433</v>
      </c>
      <c r="B683" s="208"/>
      <c r="C683" s="209" t="s">
        <v>936</v>
      </c>
      <c r="D683" s="210" t="s">
        <v>330</v>
      </c>
      <c r="E683" s="211"/>
      <c r="F683" s="210"/>
      <c r="G683" s="210"/>
      <c r="H683" s="212">
        <f>+SUBTOTAL(9,H684:H691)</f>
        <v>2.3317999999999999</v>
      </c>
      <c r="I683" s="213"/>
      <c r="J683" s="213"/>
      <c r="K683" s="206"/>
      <c r="L683" s="164"/>
      <c r="M683" s="214"/>
    </row>
    <row r="684" spans="1:13" s="219" customFormat="1" ht="18" outlineLevel="1" x14ac:dyDescent="0.25">
      <c r="A684" s="256"/>
      <c r="B684" s="535" t="s">
        <v>129</v>
      </c>
      <c r="C684" s="216" t="str">
        <f>+VLOOKUP(B:B,INSUMOS!A:C,2,FALSE)</f>
        <v>HERRAMIENTA MENOR</v>
      </c>
      <c r="D684" s="538" t="str">
        <f>+VLOOKUP(B:B,INSUMOS!A:C,3,FALSE)</f>
        <v>GLB</v>
      </c>
      <c r="E684" s="541">
        <v>0.1</v>
      </c>
      <c r="F684" s="544">
        <v>0</v>
      </c>
      <c r="G684" s="277">
        <f>+VLOOKUP(B:B,INSUMOS!A:E,4,FALSE)</f>
        <v>1</v>
      </c>
      <c r="H684" s="217">
        <f t="shared" ref="H684:H691" si="43">+(E684+F684)*G684</f>
        <v>0.1</v>
      </c>
      <c r="I684" s="218"/>
      <c r="J684" s="218"/>
      <c r="K684" s="206"/>
      <c r="L684" s="164"/>
      <c r="M684" s="214"/>
    </row>
    <row r="685" spans="1:13" s="219" customFormat="1" ht="18" outlineLevel="1" x14ac:dyDescent="0.25">
      <c r="A685" s="260"/>
      <c r="B685" s="535" t="s">
        <v>2359</v>
      </c>
      <c r="C685" s="216" t="str">
        <f>+VLOOKUP(B:B,INSUMOS!A:C,2,FALSE)</f>
        <v>TUBO PVC VENTILACIÓN DE 4"</v>
      </c>
      <c r="D685" s="538" t="str">
        <f>+VLOOKUP(B:B,INSUMOS!A:C,3,FALSE)</f>
        <v>ML</v>
      </c>
      <c r="E685" s="541">
        <v>1</v>
      </c>
      <c r="F685" s="544">
        <v>0</v>
      </c>
      <c r="G685" s="277">
        <f>+VLOOKUP(B:B,INSUMOS!A:E,4,FALSE)</f>
        <v>1</v>
      </c>
      <c r="H685" s="217">
        <f t="shared" si="43"/>
        <v>1</v>
      </c>
      <c r="I685" s="218"/>
      <c r="J685" s="218"/>
      <c r="K685" s="206"/>
      <c r="L685" s="164"/>
      <c r="M685" s="214"/>
    </row>
    <row r="686" spans="1:13" ht="18" outlineLevel="1" x14ac:dyDescent="0.25">
      <c r="A686" s="257"/>
      <c r="B686" s="535" t="s">
        <v>812</v>
      </c>
      <c r="C686" s="216" t="str">
        <f>+VLOOKUP(B:B,INSUMOS!A:C,2,FALSE)</f>
        <v>ABRAZADERA DE ACERO 4"</v>
      </c>
      <c r="D686" s="538" t="str">
        <f>+VLOOKUP(B:B,INSUMOS!A:C,3,FALSE)</f>
        <v>UN</v>
      </c>
      <c r="E686" s="541">
        <v>0.5</v>
      </c>
      <c r="F686" s="544">
        <v>0</v>
      </c>
      <c r="G686" s="277">
        <f>+VLOOKUP(B:B,INSUMOS!A:E,4,FALSE)</f>
        <v>1</v>
      </c>
      <c r="H686" s="217">
        <f t="shared" si="43"/>
        <v>0.5</v>
      </c>
      <c r="I686" s="218"/>
      <c r="J686" s="218"/>
      <c r="M686" s="214"/>
    </row>
    <row r="687" spans="1:13" s="219" customFormat="1" ht="18" outlineLevel="1" x14ac:dyDescent="0.25">
      <c r="A687" s="257"/>
      <c r="B687" s="535" t="s">
        <v>738</v>
      </c>
      <c r="C687" s="216" t="str">
        <f>+VLOOKUP(B:B,INSUMOS!A:C,2,FALSE)</f>
        <v>CODO REVENTILADO 4X2</v>
      </c>
      <c r="D687" s="538" t="str">
        <f>+VLOOKUP(B:B,INSUMOS!A:C,3,FALSE)</f>
        <v>UN</v>
      </c>
      <c r="E687" s="541">
        <v>0.16</v>
      </c>
      <c r="F687" s="544">
        <v>0</v>
      </c>
      <c r="G687" s="277">
        <f>+VLOOKUP(B:B,INSUMOS!A:E,4,FALSE)</f>
        <v>1</v>
      </c>
      <c r="H687" s="217">
        <f t="shared" si="43"/>
        <v>0.16</v>
      </c>
      <c r="I687" s="218"/>
      <c r="J687" s="218"/>
      <c r="K687" s="206"/>
      <c r="L687" s="164"/>
      <c r="M687" s="214"/>
    </row>
    <row r="688" spans="1:13" s="219" customFormat="1" ht="18" outlineLevel="1" x14ac:dyDescent="0.25">
      <c r="A688" s="257"/>
      <c r="B688" s="535" t="s">
        <v>291</v>
      </c>
      <c r="C688" s="216" t="str">
        <f>+VLOOKUP(B:B,INSUMOS!A:C,2,FALSE)</f>
        <v>LIMPIADOR REMOVEDOR PARA PVC Y CPVC (1/4 GAL)</v>
      </c>
      <c r="D688" s="538" t="str">
        <f>+VLOOKUP(B:B,INSUMOS!A:C,3,FALSE)</f>
        <v>UN</v>
      </c>
      <c r="E688" s="541">
        <v>0.03</v>
      </c>
      <c r="F688" s="544">
        <f>+E688*0.03</f>
        <v>8.9999999999999998E-4</v>
      </c>
      <c r="G688" s="277">
        <f>+VLOOKUP(B:B,INSUMOS!A:E,4,FALSE)</f>
        <v>1</v>
      </c>
      <c r="H688" s="217">
        <f t="shared" si="43"/>
        <v>3.09E-2</v>
      </c>
      <c r="I688" s="218"/>
      <c r="J688" s="218"/>
      <c r="K688" s="206"/>
      <c r="L688" s="164"/>
      <c r="M688" s="214"/>
    </row>
    <row r="689" spans="1:13" s="219" customFormat="1" ht="18" outlineLevel="1" x14ac:dyDescent="0.25">
      <c r="A689" s="257"/>
      <c r="B689" s="535" t="s">
        <v>287</v>
      </c>
      <c r="C689" s="216" t="str">
        <f>+VLOOKUP(B:B,INSUMOS!A:C,2,FALSE)</f>
        <v>SOLDADURA PVC BOUNDING 1/8 GALON</v>
      </c>
      <c r="D689" s="538" t="str">
        <f>+VLOOKUP(B:B,INSUMOS!A:C,3,FALSE)</f>
        <v>UN</v>
      </c>
      <c r="E689" s="541">
        <v>0.03</v>
      </c>
      <c r="F689" s="544">
        <f>+E689*0.03</f>
        <v>8.9999999999999998E-4</v>
      </c>
      <c r="G689" s="277">
        <f>+VLOOKUP(B:B,INSUMOS!A:E,4,FALSE)</f>
        <v>1</v>
      </c>
      <c r="H689" s="217">
        <f t="shared" si="43"/>
        <v>3.09E-2</v>
      </c>
      <c r="I689" s="218"/>
      <c r="J689" s="218"/>
      <c r="K689" s="206"/>
      <c r="L689" s="164"/>
      <c r="M689" s="214"/>
    </row>
    <row r="690" spans="1:13" s="219" customFormat="1" ht="18" outlineLevel="1" x14ac:dyDescent="0.25">
      <c r="A690" s="257"/>
      <c r="B690" s="535" t="s">
        <v>686</v>
      </c>
      <c r="C690" s="216" t="str">
        <f>+VLOOKUP(B:B,INSUMOS!A:C,2,FALSE)</f>
        <v>TEE PVC SANITARIA REDUCIDA 4X2</v>
      </c>
      <c r="D690" s="538" t="str">
        <f>+VLOOKUP(B:B,INSUMOS!A:C,3,FALSE)</f>
        <v>UN</v>
      </c>
      <c r="E690" s="541">
        <v>0.16</v>
      </c>
      <c r="F690" s="544">
        <v>0</v>
      </c>
      <c r="G690" s="277">
        <f>+VLOOKUP(B:B,INSUMOS!A:E,4,FALSE)</f>
        <v>1</v>
      </c>
      <c r="H690" s="217">
        <f t="shared" si="43"/>
        <v>0.16</v>
      </c>
      <c r="I690" s="218"/>
      <c r="J690" s="218"/>
      <c r="K690" s="206"/>
      <c r="L690" s="164"/>
      <c r="M690" s="214"/>
    </row>
    <row r="691" spans="1:13" s="219" customFormat="1" ht="18" outlineLevel="1" x14ac:dyDescent="0.25">
      <c r="A691" s="260"/>
      <c r="B691" s="535" t="s">
        <v>627</v>
      </c>
      <c r="C691" s="216" t="str">
        <f>+VLOOKUP(B:B,INSUMOS!A:C,2,FALSE)</f>
        <v>CUADRILLA  INSTALACIONES (OFICIAL + AYUDANTE)</v>
      </c>
      <c r="D691" s="538" t="str">
        <f>+VLOOKUP(B:B,INSUMOS!A:C,3,FALSE)</f>
        <v>HC</v>
      </c>
      <c r="E691" s="541">
        <v>0.35</v>
      </c>
      <c r="F691" s="544">
        <v>0</v>
      </c>
      <c r="G691" s="277">
        <f>+VLOOKUP(B:B,INSUMOS!A:E,4,FALSE)</f>
        <v>1</v>
      </c>
      <c r="H691" s="217">
        <f t="shared" si="43"/>
        <v>0.35</v>
      </c>
      <c r="I691" s="218"/>
      <c r="J691" s="218"/>
      <c r="K691" s="206"/>
      <c r="L691" s="164"/>
      <c r="M691" s="214"/>
    </row>
    <row r="692" spans="1:13" s="219" customFormat="1" ht="18" x14ac:dyDescent="0.25">
      <c r="A692" s="207" t="s">
        <v>1434</v>
      </c>
      <c r="B692" s="208"/>
      <c r="C692" s="209" t="s">
        <v>2351</v>
      </c>
      <c r="D692" s="210" t="s">
        <v>330</v>
      </c>
      <c r="E692" s="241"/>
      <c r="F692" s="242"/>
      <c r="G692" s="210"/>
      <c r="H692" s="212">
        <f>+SUBTOTAL(9,H693:H699)</f>
        <v>2.0305999999999997</v>
      </c>
      <c r="I692" s="213"/>
      <c r="J692" s="213"/>
      <c r="K692" s="206"/>
      <c r="L692" s="164"/>
      <c r="M692" s="214"/>
    </row>
    <row r="693" spans="1:13" ht="18" outlineLevel="1" x14ac:dyDescent="0.25">
      <c r="A693" s="256"/>
      <c r="B693" s="535" t="s">
        <v>129</v>
      </c>
      <c r="C693" s="216" t="str">
        <f>+VLOOKUP(B:B,INSUMOS!A:C,2,FALSE)</f>
        <v>HERRAMIENTA MENOR</v>
      </c>
      <c r="D693" s="538" t="str">
        <f>+VLOOKUP(B:B,INSUMOS!A:C,3,FALSE)</f>
        <v>GLB</v>
      </c>
      <c r="E693" s="541">
        <v>0.5</v>
      </c>
      <c r="F693" s="544">
        <v>0</v>
      </c>
      <c r="G693" s="277">
        <f>+VLOOKUP(B:B,INSUMOS!A:E,4,FALSE)</f>
        <v>1</v>
      </c>
      <c r="H693" s="217">
        <f t="shared" ref="H693:H699" si="44">+(E693+F693)*G693</f>
        <v>0.5</v>
      </c>
      <c r="I693" s="218"/>
      <c r="J693" s="218"/>
      <c r="M693" s="214"/>
    </row>
    <row r="694" spans="1:13" ht="18" outlineLevel="1" x14ac:dyDescent="0.25">
      <c r="A694" s="257"/>
      <c r="B694" s="535" t="s">
        <v>291</v>
      </c>
      <c r="C694" s="216" t="str">
        <f>+VLOOKUP(B:B,INSUMOS!A:C,2,FALSE)</f>
        <v>LIMPIADOR REMOVEDOR PARA PVC Y CPVC (1/4 GAL)</v>
      </c>
      <c r="D694" s="538" t="str">
        <f>+VLOOKUP(B:B,INSUMOS!A:C,3,FALSE)</f>
        <v>UN</v>
      </c>
      <c r="E694" s="541">
        <v>0.01</v>
      </c>
      <c r="F694" s="544">
        <f>+E694*0.03</f>
        <v>2.9999999999999997E-4</v>
      </c>
      <c r="G694" s="277">
        <f>+VLOOKUP(B:B,INSUMOS!A:E,4,FALSE)</f>
        <v>1</v>
      </c>
      <c r="H694" s="217">
        <f t="shared" si="44"/>
        <v>1.03E-2</v>
      </c>
      <c r="I694" s="218"/>
      <c r="J694" s="218"/>
      <c r="M694" s="214"/>
    </row>
    <row r="695" spans="1:13" ht="18" outlineLevel="1" x14ac:dyDescent="0.25">
      <c r="A695" s="257"/>
      <c r="B695" s="535" t="s">
        <v>287</v>
      </c>
      <c r="C695" s="216" t="str">
        <f>+VLOOKUP(B:B,INSUMOS!A:C,2,FALSE)</f>
        <v>SOLDADURA PVC BOUNDING 1/8 GALON</v>
      </c>
      <c r="D695" s="538" t="str">
        <f>+VLOOKUP(B:B,INSUMOS!A:C,3,FALSE)</f>
        <v>UN</v>
      </c>
      <c r="E695" s="541">
        <v>0.01</v>
      </c>
      <c r="F695" s="544">
        <f>+E695*0.03</f>
        <v>2.9999999999999997E-4</v>
      </c>
      <c r="G695" s="277">
        <f>+VLOOKUP(B:B,INSUMOS!A:E,4,FALSE)</f>
        <v>1</v>
      </c>
      <c r="H695" s="217">
        <f t="shared" si="44"/>
        <v>1.03E-2</v>
      </c>
      <c r="I695" s="218"/>
      <c r="J695" s="218"/>
      <c r="M695" s="214"/>
    </row>
    <row r="696" spans="1:13" ht="18" outlineLevel="1" x14ac:dyDescent="0.25">
      <c r="A696" s="257"/>
      <c r="B696" s="535" t="s">
        <v>740</v>
      </c>
      <c r="C696" s="216" t="str">
        <f>+VLOOKUP(B:B,INSUMOS!A:C,2,FALSE)</f>
        <v>TEE PVC SANITARIA 1-1/2”</v>
      </c>
      <c r="D696" s="538" t="str">
        <f>+VLOOKUP(B:B,INSUMOS!A:C,3,FALSE)</f>
        <v>UN</v>
      </c>
      <c r="E696" s="541">
        <v>7.0000000000000007E-2</v>
      </c>
      <c r="F696" s="544">
        <v>0</v>
      </c>
      <c r="G696" s="277">
        <f>+VLOOKUP(B:B,INSUMOS!A:E,4,FALSE)</f>
        <v>1</v>
      </c>
      <c r="H696" s="217">
        <f t="shared" si="44"/>
        <v>7.0000000000000007E-2</v>
      </c>
      <c r="I696" s="218"/>
      <c r="J696" s="218"/>
      <c r="M696" s="214"/>
    </row>
    <row r="697" spans="1:13" s="219" customFormat="1" ht="18" outlineLevel="1" x14ac:dyDescent="0.25">
      <c r="A697" s="257"/>
      <c r="B697" s="535" t="s">
        <v>741</v>
      </c>
      <c r="C697" s="216" t="str">
        <f>+VLOOKUP(B:B,INSUMOS!A:C,2,FALSE)</f>
        <v>TUBO PVC SANITARIO 1-1/2”</v>
      </c>
      <c r="D697" s="538" t="str">
        <f>+VLOOKUP(B:B,INSUMOS!A:C,3,FALSE)</f>
        <v>ML</v>
      </c>
      <c r="E697" s="541">
        <v>1.03</v>
      </c>
      <c r="F697" s="544">
        <v>0</v>
      </c>
      <c r="G697" s="277">
        <f>+VLOOKUP(B:B,INSUMOS!A:E,4,FALSE)</f>
        <v>1</v>
      </c>
      <c r="H697" s="217">
        <f t="shared" si="44"/>
        <v>1.03</v>
      </c>
      <c r="I697" s="218"/>
      <c r="J697" s="218"/>
      <c r="K697" s="206"/>
      <c r="L697" s="164"/>
      <c r="M697" s="214"/>
    </row>
    <row r="698" spans="1:13" s="219" customFormat="1" ht="18" outlineLevel="1" x14ac:dyDescent="0.25">
      <c r="A698" s="257"/>
      <c r="B698" s="535" t="s">
        <v>742</v>
      </c>
      <c r="C698" s="216" t="str">
        <f>+VLOOKUP(B:B,INSUMOS!A:C,2,FALSE)</f>
        <v>UNIÓN PVC SANITARIA 1 - 1/2”</v>
      </c>
      <c r="D698" s="538" t="str">
        <f>+VLOOKUP(B:B,INSUMOS!A:C,3,FALSE)</f>
        <v>UN</v>
      </c>
      <c r="E698" s="541">
        <v>0.16</v>
      </c>
      <c r="F698" s="544">
        <v>0</v>
      </c>
      <c r="G698" s="277">
        <f>+VLOOKUP(B:B,INSUMOS!A:E,4,FALSE)</f>
        <v>1</v>
      </c>
      <c r="H698" s="217">
        <f t="shared" si="44"/>
        <v>0.16</v>
      </c>
      <c r="I698" s="218"/>
      <c r="J698" s="218"/>
      <c r="K698" s="206"/>
      <c r="L698" s="164"/>
      <c r="M698" s="214"/>
    </row>
    <row r="699" spans="1:13" s="219" customFormat="1" ht="18" outlineLevel="1" x14ac:dyDescent="0.25">
      <c r="A699" s="257"/>
      <c r="B699" s="535" t="s">
        <v>627</v>
      </c>
      <c r="C699" s="216" t="str">
        <f>+VLOOKUP(B:B,INSUMOS!A:C,2,FALSE)</f>
        <v>CUADRILLA  INSTALACIONES (OFICIAL + AYUDANTE)</v>
      </c>
      <c r="D699" s="538" t="str">
        <f>+VLOOKUP(B:B,INSUMOS!A:C,3,FALSE)</f>
        <v>HC</v>
      </c>
      <c r="E699" s="541">
        <v>0.25</v>
      </c>
      <c r="F699" s="544">
        <v>0</v>
      </c>
      <c r="G699" s="277">
        <f>+VLOOKUP(B:B,INSUMOS!A:E,4,FALSE)</f>
        <v>1</v>
      </c>
      <c r="H699" s="217">
        <f t="shared" si="44"/>
        <v>0.25</v>
      </c>
      <c r="I699" s="218"/>
      <c r="J699" s="218"/>
      <c r="K699" s="206"/>
      <c r="L699" s="164"/>
      <c r="M699" s="214"/>
    </row>
    <row r="700" spans="1:13" s="219" customFormat="1" ht="18" x14ac:dyDescent="0.25">
      <c r="A700" s="207" t="s">
        <v>1435</v>
      </c>
      <c r="B700" s="208"/>
      <c r="C700" s="209" t="s">
        <v>2352</v>
      </c>
      <c r="D700" s="210" t="s">
        <v>330</v>
      </c>
      <c r="E700" s="241"/>
      <c r="F700" s="242"/>
      <c r="G700" s="210"/>
      <c r="H700" s="212">
        <f>+SUBTOTAL(9,H701:H707)</f>
        <v>2.2012</v>
      </c>
      <c r="I700" s="213"/>
      <c r="J700" s="213"/>
      <c r="K700" s="206"/>
      <c r="L700" s="164"/>
      <c r="M700" s="214"/>
    </row>
    <row r="701" spans="1:13" ht="18" outlineLevel="1" x14ac:dyDescent="0.25">
      <c r="A701" s="256"/>
      <c r="B701" s="535" t="s">
        <v>129</v>
      </c>
      <c r="C701" s="216" t="str">
        <f>+VLOOKUP(B:B,INSUMOS!A:C,2,FALSE)</f>
        <v>HERRAMIENTA MENOR</v>
      </c>
      <c r="D701" s="538" t="str">
        <f>+VLOOKUP(B:B,INSUMOS!A:C,3,FALSE)</f>
        <v>GLB</v>
      </c>
      <c r="E701" s="541">
        <v>0.5</v>
      </c>
      <c r="F701" s="544">
        <v>0</v>
      </c>
      <c r="G701" s="277">
        <f>+VLOOKUP(B:B,INSUMOS!A:E,4,FALSE)</f>
        <v>1</v>
      </c>
      <c r="H701" s="217">
        <f t="shared" ref="H701:H707" si="45">+(E701+F701)*G701</f>
        <v>0.5</v>
      </c>
      <c r="I701" s="218"/>
      <c r="J701" s="218"/>
      <c r="M701" s="214"/>
    </row>
    <row r="702" spans="1:13" ht="18" outlineLevel="1" x14ac:dyDescent="0.25">
      <c r="A702" s="257"/>
      <c r="B702" s="535" t="s">
        <v>291</v>
      </c>
      <c r="C702" s="216" t="str">
        <f>+VLOOKUP(B:B,INSUMOS!A:C,2,FALSE)</f>
        <v>LIMPIADOR REMOVEDOR PARA PVC Y CPVC (1/4 GAL)</v>
      </c>
      <c r="D702" s="538" t="str">
        <f>+VLOOKUP(B:B,INSUMOS!A:C,3,FALSE)</f>
        <v>UN</v>
      </c>
      <c r="E702" s="541">
        <v>0.02</v>
      </c>
      <c r="F702" s="544">
        <f>+E702*0.03</f>
        <v>5.9999999999999995E-4</v>
      </c>
      <c r="G702" s="277">
        <f>+VLOOKUP(B:B,INSUMOS!A:E,4,FALSE)</f>
        <v>1</v>
      </c>
      <c r="H702" s="217">
        <f t="shared" si="45"/>
        <v>2.06E-2</v>
      </c>
      <c r="I702" s="218"/>
      <c r="J702" s="218"/>
      <c r="M702" s="214"/>
    </row>
    <row r="703" spans="1:13" ht="18" outlineLevel="1" x14ac:dyDescent="0.25">
      <c r="A703" s="257"/>
      <c r="B703" s="535" t="s">
        <v>287</v>
      </c>
      <c r="C703" s="216" t="str">
        <f>+VLOOKUP(B:B,INSUMOS!A:C,2,FALSE)</f>
        <v>SOLDADURA PVC BOUNDING 1/8 GALON</v>
      </c>
      <c r="D703" s="538" t="str">
        <f>+VLOOKUP(B:B,INSUMOS!A:C,3,FALSE)</f>
        <v>UN</v>
      </c>
      <c r="E703" s="541">
        <v>0.02</v>
      </c>
      <c r="F703" s="544">
        <f>+E703*0.03</f>
        <v>5.9999999999999995E-4</v>
      </c>
      <c r="G703" s="277">
        <f>+VLOOKUP(B:B,INSUMOS!A:E,4,FALSE)</f>
        <v>1</v>
      </c>
      <c r="H703" s="217">
        <f t="shared" si="45"/>
        <v>2.06E-2</v>
      </c>
      <c r="I703" s="218"/>
      <c r="J703" s="218"/>
      <c r="M703" s="214"/>
    </row>
    <row r="704" spans="1:13" ht="18" outlineLevel="1" x14ac:dyDescent="0.25">
      <c r="A704" s="257"/>
      <c r="B704" s="535" t="s">
        <v>696</v>
      </c>
      <c r="C704" s="216" t="str">
        <f>+VLOOKUP(B:B,INSUMOS!A:C,2,FALSE)</f>
        <v>YEE PVC SANITARIA 2"</v>
      </c>
      <c r="D704" s="538" t="str">
        <f>+VLOOKUP(B:B,INSUMOS!A:C,3,FALSE)</f>
        <v>UN</v>
      </c>
      <c r="E704" s="541">
        <v>7.0000000000000007E-2</v>
      </c>
      <c r="F704" s="544">
        <v>0</v>
      </c>
      <c r="G704" s="277">
        <f>+VLOOKUP(B:B,INSUMOS!A:E,4,FALSE)</f>
        <v>1</v>
      </c>
      <c r="H704" s="217">
        <f t="shared" si="45"/>
        <v>7.0000000000000007E-2</v>
      </c>
      <c r="I704" s="218"/>
      <c r="J704" s="218"/>
      <c r="M704" s="214"/>
    </row>
    <row r="705" spans="1:13" s="219" customFormat="1" ht="18" outlineLevel="1" x14ac:dyDescent="0.25">
      <c r="A705" s="257"/>
      <c r="B705" s="535" t="s">
        <v>395</v>
      </c>
      <c r="C705" s="216" t="str">
        <f>+VLOOKUP(B:B,INSUMOS!A:C,2,FALSE)</f>
        <v>TUBO PVC SANITARIO DE 2"</v>
      </c>
      <c r="D705" s="538" t="str">
        <f>+VLOOKUP(B:B,INSUMOS!A:C,3,FALSE)</f>
        <v>ML</v>
      </c>
      <c r="E705" s="541">
        <v>1.03</v>
      </c>
      <c r="F705" s="544">
        <v>0</v>
      </c>
      <c r="G705" s="277">
        <f>+VLOOKUP(B:B,INSUMOS!A:E,4,FALSE)</f>
        <v>1</v>
      </c>
      <c r="H705" s="217">
        <f t="shared" si="45"/>
        <v>1.03</v>
      </c>
      <c r="I705" s="218"/>
      <c r="J705" s="218"/>
      <c r="K705" s="206"/>
      <c r="L705" s="164"/>
      <c r="M705" s="214"/>
    </row>
    <row r="706" spans="1:13" s="219" customFormat="1" ht="18" outlineLevel="1" x14ac:dyDescent="0.25">
      <c r="A706" s="257"/>
      <c r="B706" s="535" t="s">
        <v>695</v>
      </c>
      <c r="C706" s="216" t="str">
        <f>+VLOOKUP(B:B,INSUMOS!A:C,2,FALSE)</f>
        <v>UNION PVC SANITARIA 2"</v>
      </c>
      <c r="D706" s="538" t="str">
        <f>+VLOOKUP(B:B,INSUMOS!A:C,3,FALSE)</f>
        <v>UN</v>
      </c>
      <c r="E706" s="541">
        <v>0.16</v>
      </c>
      <c r="F706" s="544">
        <v>0</v>
      </c>
      <c r="G706" s="277">
        <f>+VLOOKUP(B:B,INSUMOS!A:E,4,FALSE)</f>
        <v>1</v>
      </c>
      <c r="H706" s="217">
        <f t="shared" si="45"/>
        <v>0.16</v>
      </c>
      <c r="I706" s="218"/>
      <c r="J706" s="218"/>
      <c r="K706" s="206"/>
      <c r="L706" s="164"/>
      <c r="M706" s="214"/>
    </row>
    <row r="707" spans="1:13" s="219" customFormat="1" ht="18" outlineLevel="1" x14ac:dyDescent="0.25">
      <c r="A707" s="257"/>
      <c r="B707" s="535" t="s">
        <v>627</v>
      </c>
      <c r="C707" s="216" t="str">
        <f>+VLOOKUP(B:B,INSUMOS!A:C,2,FALSE)</f>
        <v>CUADRILLA  INSTALACIONES (OFICIAL + AYUDANTE)</v>
      </c>
      <c r="D707" s="538" t="str">
        <f>+VLOOKUP(B:B,INSUMOS!A:C,3,FALSE)</f>
        <v>HC</v>
      </c>
      <c r="E707" s="541">
        <v>0.4</v>
      </c>
      <c r="F707" s="544">
        <v>0</v>
      </c>
      <c r="G707" s="277">
        <f>+VLOOKUP(B:B,INSUMOS!A:E,4,FALSE)</f>
        <v>1</v>
      </c>
      <c r="H707" s="217">
        <f t="shared" si="45"/>
        <v>0.4</v>
      </c>
      <c r="I707" s="218"/>
      <c r="J707" s="218"/>
      <c r="K707" s="206"/>
      <c r="L707" s="164"/>
      <c r="M707" s="214"/>
    </row>
    <row r="708" spans="1:13" s="219" customFormat="1" ht="18" x14ac:dyDescent="0.25">
      <c r="A708" s="207" t="s">
        <v>1436</v>
      </c>
      <c r="B708" s="208"/>
      <c r="C708" s="209" t="s">
        <v>2353</v>
      </c>
      <c r="D708" s="210" t="s">
        <v>330</v>
      </c>
      <c r="E708" s="241"/>
      <c r="F708" s="242"/>
      <c r="G708" s="210"/>
      <c r="H708" s="212">
        <f>+SUBTOTAL(9,H709:H715)</f>
        <v>2.2218</v>
      </c>
      <c r="I708" s="213"/>
      <c r="J708" s="213"/>
      <c r="K708" s="206"/>
      <c r="L708" s="164"/>
      <c r="M708" s="214"/>
    </row>
    <row r="709" spans="1:13" s="219" customFormat="1" ht="18" outlineLevel="1" x14ac:dyDescent="0.25">
      <c r="A709" s="256"/>
      <c r="B709" s="535" t="s">
        <v>129</v>
      </c>
      <c r="C709" s="216" t="str">
        <f>+VLOOKUP(B:B,INSUMOS!A:C,2,FALSE)</f>
        <v>HERRAMIENTA MENOR</v>
      </c>
      <c r="D709" s="538" t="str">
        <f>+VLOOKUP(B:B,INSUMOS!A:C,3,FALSE)</f>
        <v>GLB</v>
      </c>
      <c r="E709" s="541">
        <v>0.5</v>
      </c>
      <c r="F709" s="544">
        <v>0</v>
      </c>
      <c r="G709" s="277">
        <f>+VLOOKUP(B:B,INSUMOS!A:E,4,FALSE)</f>
        <v>1</v>
      </c>
      <c r="H709" s="217">
        <f t="shared" ref="H709:H715" si="46">+(E709+F709)*G709</f>
        <v>0.5</v>
      </c>
      <c r="I709" s="218"/>
      <c r="J709" s="218"/>
      <c r="K709" s="206"/>
      <c r="L709" s="164"/>
      <c r="M709" s="214"/>
    </row>
    <row r="710" spans="1:13" ht="18" outlineLevel="1" x14ac:dyDescent="0.25">
      <c r="A710" s="257"/>
      <c r="B710" s="535" t="s">
        <v>291</v>
      </c>
      <c r="C710" s="216" t="str">
        <f>+VLOOKUP(B:B,INSUMOS!A:C,2,FALSE)</f>
        <v>LIMPIADOR REMOVEDOR PARA PVC Y CPVC (1/4 GAL)</v>
      </c>
      <c r="D710" s="538" t="str">
        <f>+VLOOKUP(B:B,INSUMOS!A:C,3,FALSE)</f>
        <v>UN</v>
      </c>
      <c r="E710" s="541">
        <v>0.03</v>
      </c>
      <c r="F710" s="544">
        <f>+E710*0.03</f>
        <v>8.9999999999999998E-4</v>
      </c>
      <c r="G710" s="277">
        <f>+VLOOKUP(B:B,INSUMOS!A:E,4,FALSE)</f>
        <v>1</v>
      </c>
      <c r="H710" s="217">
        <f t="shared" si="46"/>
        <v>3.09E-2</v>
      </c>
      <c r="I710" s="218"/>
      <c r="J710" s="218"/>
      <c r="M710" s="214"/>
    </row>
    <row r="711" spans="1:13" ht="18" outlineLevel="1" x14ac:dyDescent="0.25">
      <c r="A711" s="257"/>
      <c r="B711" s="535" t="s">
        <v>287</v>
      </c>
      <c r="C711" s="216" t="str">
        <f>+VLOOKUP(B:B,INSUMOS!A:C,2,FALSE)</f>
        <v>SOLDADURA PVC BOUNDING 1/8 GALON</v>
      </c>
      <c r="D711" s="538" t="str">
        <f>+VLOOKUP(B:B,INSUMOS!A:C,3,FALSE)</f>
        <v>UN</v>
      </c>
      <c r="E711" s="541">
        <v>0.03</v>
      </c>
      <c r="F711" s="544">
        <f>+E711*0.03</f>
        <v>8.9999999999999998E-4</v>
      </c>
      <c r="G711" s="277">
        <f>+VLOOKUP(B:B,INSUMOS!A:E,4,FALSE)</f>
        <v>1</v>
      </c>
      <c r="H711" s="217">
        <f t="shared" si="46"/>
        <v>3.09E-2</v>
      </c>
      <c r="I711" s="218"/>
      <c r="J711" s="218"/>
      <c r="M711" s="214"/>
    </row>
    <row r="712" spans="1:13" ht="18" outlineLevel="1" x14ac:dyDescent="0.25">
      <c r="A712" s="257"/>
      <c r="B712" s="535" t="s">
        <v>700</v>
      </c>
      <c r="C712" s="216" t="str">
        <f>+VLOOKUP(B:B,INSUMOS!A:C,2,FALSE)</f>
        <v>YEE PVC SANITARIA 3"</v>
      </c>
      <c r="D712" s="538" t="str">
        <f>+VLOOKUP(B:B,INSUMOS!A:C,3,FALSE)</f>
        <v>UN</v>
      </c>
      <c r="E712" s="541">
        <v>7.0000000000000007E-2</v>
      </c>
      <c r="F712" s="544">
        <v>0</v>
      </c>
      <c r="G712" s="277">
        <f>+VLOOKUP(B:B,INSUMOS!A:E,4,FALSE)</f>
        <v>1</v>
      </c>
      <c r="H712" s="217">
        <f t="shared" si="46"/>
        <v>7.0000000000000007E-2</v>
      </c>
      <c r="I712" s="218"/>
      <c r="J712" s="218"/>
      <c r="M712" s="214"/>
    </row>
    <row r="713" spans="1:13" ht="18" outlineLevel="1" x14ac:dyDescent="0.25">
      <c r="A713" s="257"/>
      <c r="B713" s="535" t="s">
        <v>396</v>
      </c>
      <c r="C713" s="216" t="str">
        <f>+VLOOKUP(B:B,INSUMOS!A:C,2,FALSE)</f>
        <v xml:space="preserve">TUBO PVC SANITARIA 3" </v>
      </c>
      <c r="D713" s="538" t="str">
        <f>+VLOOKUP(B:B,INSUMOS!A:C,3,FALSE)</f>
        <v>ML</v>
      </c>
      <c r="E713" s="541">
        <v>1.03</v>
      </c>
      <c r="F713" s="544">
        <v>0</v>
      </c>
      <c r="G713" s="277">
        <f>+VLOOKUP(B:B,INSUMOS!A:E,4,FALSE)</f>
        <v>1</v>
      </c>
      <c r="H713" s="217">
        <f t="shared" si="46"/>
        <v>1.03</v>
      </c>
      <c r="I713" s="218"/>
      <c r="J713" s="218"/>
      <c r="M713" s="214"/>
    </row>
    <row r="714" spans="1:13" ht="18" outlineLevel="1" x14ac:dyDescent="0.25">
      <c r="A714" s="257"/>
      <c r="B714" s="535" t="s">
        <v>699</v>
      </c>
      <c r="C714" s="216" t="str">
        <f>+VLOOKUP(B:B,INSUMOS!A:C,2,FALSE)</f>
        <v>UNION PVC SANITARIA 3"</v>
      </c>
      <c r="D714" s="538" t="str">
        <f>+VLOOKUP(B:B,INSUMOS!A:C,3,FALSE)</f>
        <v>UN</v>
      </c>
      <c r="E714" s="541">
        <v>0.16</v>
      </c>
      <c r="F714" s="544">
        <v>0</v>
      </c>
      <c r="G714" s="277">
        <f>+VLOOKUP(B:B,INSUMOS!A:E,4,FALSE)</f>
        <v>1</v>
      </c>
      <c r="H714" s="217">
        <f t="shared" si="46"/>
        <v>0.16</v>
      </c>
      <c r="I714" s="218"/>
      <c r="J714" s="218"/>
      <c r="M714" s="214"/>
    </row>
    <row r="715" spans="1:13" s="219" customFormat="1" ht="18" outlineLevel="1" x14ac:dyDescent="0.25">
      <c r="A715" s="257"/>
      <c r="B715" s="535" t="s">
        <v>627</v>
      </c>
      <c r="C715" s="216" t="str">
        <f>+VLOOKUP(B:B,INSUMOS!A:C,2,FALSE)</f>
        <v>CUADRILLA  INSTALACIONES (OFICIAL + AYUDANTE)</v>
      </c>
      <c r="D715" s="538" t="str">
        <f>+VLOOKUP(B:B,INSUMOS!A:C,3,FALSE)</f>
        <v>HC</v>
      </c>
      <c r="E715" s="541">
        <v>0.4</v>
      </c>
      <c r="F715" s="544">
        <v>0</v>
      </c>
      <c r="G715" s="277">
        <f>+VLOOKUP(B:B,INSUMOS!A:E,4,FALSE)</f>
        <v>1</v>
      </c>
      <c r="H715" s="217">
        <f t="shared" si="46"/>
        <v>0.4</v>
      </c>
      <c r="I715" s="218"/>
      <c r="J715" s="218"/>
      <c r="K715" s="206"/>
      <c r="L715" s="164"/>
      <c r="M715" s="214"/>
    </row>
    <row r="716" spans="1:13" s="219" customFormat="1" ht="18" x14ac:dyDescent="0.25">
      <c r="A716" s="207" t="s">
        <v>1437</v>
      </c>
      <c r="B716" s="208"/>
      <c r="C716" s="209" t="s">
        <v>2350</v>
      </c>
      <c r="D716" s="210" t="s">
        <v>330</v>
      </c>
      <c r="E716" s="241"/>
      <c r="F716" s="242"/>
      <c r="G716" s="210"/>
      <c r="H716" s="212">
        <f>+SUBTOTAL(9,H717:H723)</f>
        <v>2.2629999999999999</v>
      </c>
      <c r="I716" s="213"/>
      <c r="J716" s="213"/>
      <c r="K716" s="206"/>
      <c r="L716" s="164"/>
      <c r="M716" s="214"/>
    </row>
    <row r="717" spans="1:13" s="219" customFormat="1" ht="18" outlineLevel="1" x14ac:dyDescent="0.25">
      <c r="A717" s="256"/>
      <c r="B717" s="535" t="s">
        <v>129</v>
      </c>
      <c r="C717" s="216" t="str">
        <f>+VLOOKUP(B:B,INSUMOS!A:C,2,FALSE)</f>
        <v>HERRAMIENTA MENOR</v>
      </c>
      <c r="D717" s="538" t="str">
        <f>+VLOOKUP(B:B,INSUMOS!A:C,3,FALSE)</f>
        <v>GLB</v>
      </c>
      <c r="E717" s="541">
        <v>0.5</v>
      </c>
      <c r="F717" s="544">
        <v>0</v>
      </c>
      <c r="G717" s="277">
        <f>+VLOOKUP(B:B,INSUMOS!A:E,4,FALSE)</f>
        <v>1</v>
      </c>
      <c r="H717" s="217">
        <f t="shared" ref="H717:H723" si="47">+(E717+F717)*G717</f>
        <v>0.5</v>
      </c>
      <c r="I717" s="218"/>
      <c r="J717" s="218"/>
      <c r="K717" s="206"/>
      <c r="L717" s="164"/>
      <c r="M717" s="214"/>
    </row>
    <row r="718" spans="1:13" ht="18" outlineLevel="1" x14ac:dyDescent="0.25">
      <c r="A718" s="257"/>
      <c r="B718" s="535" t="s">
        <v>291</v>
      </c>
      <c r="C718" s="216" t="str">
        <f>+VLOOKUP(B:B,INSUMOS!A:C,2,FALSE)</f>
        <v>LIMPIADOR REMOVEDOR PARA PVC Y CPVC (1/4 GAL)</v>
      </c>
      <c r="D718" s="538" t="str">
        <f>+VLOOKUP(B:B,INSUMOS!A:C,3,FALSE)</f>
        <v>UN</v>
      </c>
      <c r="E718" s="541">
        <v>0.05</v>
      </c>
      <c r="F718" s="544">
        <f>+E718*0.03</f>
        <v>1.5E-3</v>
      </c>
      <c r="G718" s="277">
        <f>+VLOOKUP(B:B,INSUMOS!A:E,4,FALSE)</f>
        <v>1</v>
      </c>
      <c r="H718" s="217">
        <f t="shared" si="47"/>
        <v>5.1500000000000004E-2</v>
      </c>
      <c r="I718" s="218"/>
      <c r="J718" s="218"/>
      <c r="M718" s="214"/>
    </row>
    <row r="719" spans="1:13" ht="18" outlineLevel="1" x14ac:dyDescent="0.25">
      <c r="A719" s="257"/>
      <c r="B719" s="535" t="s">
        <v>287</v>
      </c>
      <c r="C719" s="216" t="str">
        <f>+VLOOKUP(B:B,INSUMOS!A:C,2,FALSE)</f>
        <v>SOLDADURA PVC BOUNDING 1/8 GALON</v>
      </c>
      <c r="D719" s="538" t="str">
        <f>+VLOOKUP(B:B,INSUMOS!A:C,3,FALSE)</f>
        <v>UN</v>
      </c>
      <c r="E719" s="541">
        <v>0.05</v>
      </c>
      <c r="F719" s="544">
        <f>+E719*0.03</f>
        <v>1.5E-3</v>
      </c>
      <c r="G719" s="277">
        <f>+VLOOKUP(B:B,INSUMOS!A:E,4,FALSE)</f>
        <v>1</v>
      </c>
      <c r="H719" s="217">
        <f t="shared" si="47"/>
        <v>5.1500000000000004E-2</v>
      </c>
      <c r="I719" s="218"/>
      <c r="J719" s="218"/>
      <c r="M719" s="214"/>
    </row>
    <row r="720" spans="1:13" ht="18" outlineLevel="1" x14ac:dyDescent="0.25">
      <c r="A720" s="257"/>
      <c r="B720" s="535" t="s">
        <v>702</v>
      </c>
      <c r="C720" s="216" t="str">
        <f>+VLOOKUP(B:B,INSUMOS!A:C,2,FALSE)</f>
        <v>YEE PVC SANITARIA 4"</v>
      </c>
      <c r="D720" s="538" t="str">
        <f>+VLOOKUP(B:B,INSUMOS!A:C,3,FALSE)</f>
        <v>UN</v>
      </c>
      <c r="E720" s="541">
        <v>7.0000000000000007E-2</v>
      </c>
      <c r="F720" s="544">
        <v>0</v>
      </c>
      <c r="G720" s="277">
        <f>+VLOOKUP(B:B,INSUMOS!A:E,4,FALSE)</f>
        <v>1</v>
      </c>
      <c r="H720" s="217">
        <f t="shared" si="47"/>
        <v>7.0000000000000007E-2</v>
      </c>
      <c r="I720" s="218"/>
      <c r="J720" s="218"/>
      <c r="M720" s="214"/>
    </row>
    <row r="721" spans="1:13" ht="18" outlineLevel="1" x14ac:dyDescent="0.25">
      <c r="A721" s="257"/>
      <c r="B721" s="535" t="s">
        <v>397</v>
      </c>
      <c r="C721" s="216" t="str">
        <f>+VLOOKUP(B:B,INSUMOS!A:C,2,FALSE)</f>
        <v>TUBO PVC SANITARIA 4"</v>
      </c>
      <c r="D721" s="538" t="str">
        <f>+VLOOKUP(B:B,INSUMOS!A:C,3,FALSE)</f>
        <v>ML</v>
      </c>
      <c r="E721" s="541">
        <v>1.03</v>
      </c>
      <c r="F721" s="544">
        <v>0</v>
      </c>
      <c r="G721" s="277">
        <f>+VLOOKUP(B:B,INSUMOS!A:E,4,FALSE)</f>
        <v>1</v>
      </c>
      <c r="H721" s="217">
        <f t="shared" si="47"/>
        <v>1.03</v>
      </c>
      <c r="I721" s="218"/>
      <c r="J721" s="218"/>
      <c r="M721" s="214"/>
    </row>
    <row r="722" spans="1:13" ht="18" outlineLevel="1" x14ac:dyDescent="0.25">
      <c r="A722" s="257"/>
      <c r="B722" s="535" t="s">
        <v>701</v>
      </c>
      <c r="C722" s="216" t="str">
        <f>+VLOOKUP(B:B,INSUMOS!A:C,2,FALSE)</f>
        <v>UNION PVC SANITARIA 4"</v>
      </c>
      <c r="D722" s="538" t="str">
        <f>+VLOOKUP(B:B,INSUMOS!A:C,3,FALSE)</f>
        <v>UN</v>
      </c>
      <c r="E722" s="541">
        <v>0.16</v>
      </c>
      <c r="F722" s="544">
        <v>0</v>
      </c>
      <c r="G722" s="277">
        <f>+VLOOKUP(B:B,INSUMOS!A:E,4,FALSE)</f>
        <v>1</v>
      </c>
      <c r="H722" s="217">
        <f t="shared" si="47"/>
        <v>0.16</v>
      </c>
      <c r="I722" s="218"/>
      <c r="J722" s="218"/>
      <c r="M722" s="214"/>
    </row>
    <row r="723" spans="1:13" ht="18" outlineLevel="1" x14ac:dyDescent="0.25">
      <c r="A723" s="257"/>
      <c r="B723" s="535" t="s">
        <v>627</v>
      </c>
      <c r="C723" s="216" t="str">
        <f>+VLOOKUP(B:B,INSUMOS!A:C,2,FALSE)</f>
        <v>CUADRILLA  INSTALACIONES (OFICIAL + AYUDANTE)</v>
      </c>
      <c r="D723" s="538" t="str">
        <f>+VLOOKUP(B:B,INSUMOS!A:C,3,FALSE)</f>
        <v>HC</v>
      </c>
      <c r="E723" s="541">
        <v>0.4</v>
      </c>
      <c r="F723" s="544">
        <v>0</v>
      </c>
      <c r="G723" s="277">
        <f>+VLOOKUP(B:B,INSUMOS!A:E,4,FALSE)</f>
        <v>1</v>
      </c>
      <c r="H723" s="217">
        <f t="shared" si="47"/>
        <v>0.4</v>
      </c>
      <c r="I723" s="218"/>
      <c r="J723" s="218"/>
      <c r="M723" s="214"/>
    </row>
    <row r="724" spans="1:13" s="219" customFormat="1" ht="18" x14ac:dyDescent="0.25">
      <c r="A724" s="207" t="s">
        <v>1438</v>
      </c>
      <c r="B724" s="208"/>
      <c r="C724" s="209" t="s">
        <v>1493</v>
      </c>
      <c r="D724" s="210" t="s">
        <v>330</v>
      </c>
      <c r="E724" s="211"/>
      <c r="F724" s="210"/>
      <c r="G724" s="210"/>
      <c r="H724" s="212">
        <f>+SUBTOTAL(9,H725:H731)</f>
        <v>1.1749437302036922</v>
      </c>
      <c r="I724" s="213"/>
      <c r="J724" s="213"/>
      <c r="K724" s="206"/>
      <c r="L724" s="164"/>
      <c r="M724" s="214"/>
    </row>
    <row r="725" spans="1:13" s="219" customFormat="1" ht="18" outlineLevel="1" x14ac:dyDescent="0.25">
      <c r="A725" s="256"/>
      <c r="B725" s="535" t="s">
        <v>129</v>
      </c>
      <c r="C725" s="216" t="str">
        <f>+VLOOKUP(B:B,INSUMOS!A:C,2,FALSE)</f>
        <v>HERRAMIENTA MENOR</v>
      </c>
      <c r="D725" s="538" t="str">
        <f>+VLOOKUP(B:B,INSUMOS!A:C,3,FALSE)</f>
        <v>GLB</v>
      </c>
      <c r="E725" s="541">
        <v>1.2E-2</v>
      </c>
      <c r="F725" s="544">
        <v>0</v>
      </c>
      <c r="G725" s="277">
        <f>+VLOOKUP(B:B,INSUMOS!A:E,4,FALSE)</f>
        <v>1</v>
      </c>
      <c r="H725" s="217">
        <f t="shared" ref="H725:H731" si="48">+(E725+F725)*G725</f>
        <v>1.2E-2</v>
      </c>
      <c r="I725" s="218"/>
      <c r="J725" s="218"/>
      <c r="K725" s="206"/>
      <c r="L725" s="164"/>
      <c r="M725" s="214"/>
    </row>
    <row r="726" spans="1:13" s="219" customFormat="1" ht="18" outlineLevel="1" x14ac:dyDescent="0.25">
      <c r="A726" s="257"/>
      <c r="B726" s="535" t="s">
        <v>400</v>
      </c>
      <c r="C726" s="216" t="str">
        <f>+VLOOKUP(B:B,INSUMOS!A:C,2,FALSE)</f>
        <v>CODO 90  C X C PVC SANITARIA 4"</v>
      </c>
      <c r="D726" s="538" t="str">
        <f>+VLOOKUP(B:B,INSUMOS!A:C,3,FALSE)</f>
        <v>UN</v>
      </c>
      <c r="E726" s="541">
        <v>0.01</v>
      </c>
      <c r="F726" s="544">
        <v>0</v>
      </c>
      <c r="G726" s="277">
        <f>+VLOOKUP(B:B,INSUMOS!A:E,4,FALSE)</f>
        <v>1</v>
      </c>
      <c r="H726" s="217">
        <f t="shared" si="48"/>
        <v>0.01</v>
      </c>
      <c r="I726" s="218"/>
      <c r="J726" s="218"/>
      <c r="K726" s="206"/>
      <c r="L726" s="164"/>
      <c r="M726" s="214"/>
    </row>
    <row r="727" spans="1:13" ht="18" outlineLevel="1" x14ac:dyDescent="0.25">
      <c r="A727" s="257"/>
      <c r="B727" s="535" t="s">
        <v>397</v>
      </c>
      <c r="C727" s="216" t="str">
        <f>+VLOOKUP(B:B,INSUMOS!A:C,2,FALSE)</f>
        <v>TUBO PVC SANITARIA 4"</v>
      </c>
      <c r="D727" s="538" t="str">
        <f>+VLOOKUP(B:B,INSUMOS!A:C,3,FALSE)</f>
        <v>ML</v>
      </c>
      <c r="E727" s="541">
        <v>1.03</v>
      </c>
      <c r="F727" s="544">
        <v>0</v>
      </c>
      <c r="G727" s="277">
        <f>+VLOOKUP(B:B,INSUMOS!A:E,4,FALSE)</f>
        <v>1</v>
      </c>
      <c r="H727" s="217">
        <f t="shared" si="48"/>
        <v>1.03</v>
      </c>
      <c r="I727" s="218"/>
      <c r="J727" s="218"/>
      <c r="M727" s="214"/>
    </row>
    <row r="728" spans="1:13" ht="18" outlineLevel="1" x14ac:dyDescent="0.25">
      <c r="A728" s="257"/>
      <c r="B728" s="535" t="s">
        <v>153</v>
      </c>
      <c r="C728" s="216" t="str">
        <f>+VLOOKUP(B:B,INSUMOS!A:C,2,FALSE)</f>
        <v>ANDAMIO TUBULAR 1,5*1,5 C/CRUCETA</v>
      </c>
      <c r="D728" s="538" t="str">
        <f>+VLOOKUP(B:B,INSUMOS!A:C,3,FALSE)</f>
        <v>DIA</v>
      </c>
      <c r="E728" s="541">
        <v>2.1000000000000001E-2</v>
      </c>
      <c r="F728" s="544">
        <v>0</v>
      </c>
      <c r="G728" s="277">
        <f>+VLOOKUP(B:B,INSUMOS!A:E,4,FALSE)</f>
        <v>1</v>
      </c>
      <c r="H728" s="217">
        <f t="shared" si="48"/>
        <v>2.1000000000000001E-2</v>
      </c>
      <c r="I728" s="218"/>
      <c r="J728" s="218"/>
      <c r="M728" s="214"/>
    </row>
    <row r="729" spans="1:13" ht="18" outlineLevel="1" x14ac:dyDescent="0.25">
      <c r="A729" s="257"/>
      <c r="B729" s="535" t="s">
        <v>287</v>
      </c>
      <c r="C729" s="216" t="str">
        <f>+VLOOKUP(B:B,INSUMOS!A:C,2,FALSE)</f>
        <v>SOLDADURA PVC BOUNDING 1/8 GALON</v>
      </c>
      <c r="D729" s="538" t="str">
        <f>+VLOOKUP(B:B,INSUMOS!A:C,3,FALSE)</f>
        <v>UN</v>
      </c>
      <c r="E729" s="541">
        <v>9.437302036924256E-4</v>
      </c>
      <c r="F729" s="544">
        <v>0</v>
      </c>
      <c r="G729" s="277">
        <f>+VLOOKUP(B:B,INSUMOS!A:E,4,FALSE)</f>
        <v>1</v>
      </c>
      <c r="H729" s="217">
        <f t="shared" si="48"/>
        <v>9.437302036924256E-4</v>
      </c>
      <c r="I729" s="218"/>
      <c r="J729" s="218"/>
      <c r="M729" s="214"/>
    </row>
    <row r="730" spans="1:13" ht="18" outlineLevel="1" x14ac:dyDescent="0.25">
      <c r="A730" s="257"/>
      <c r="B730" s="535" t="s">
        <v>291</v>
      </c>
      <c r="C730" s="216" t="str">
        <f>+VLOOKUP(B:B,INSUMOS!A:C,2,FALSE)</f>
        <v>LIMPIADOR REMOVEDOR PARA PVC Y CPVC (1/4 GAL)</v>
      </c>
      <c r="D730" s="538" t="str">
        <f>+VLOOKUP(B:B,INSUMOS!A:C,3,FALSE)</f>
        <v>UN</v>
      </c>
      <c r="E730" s="541">
        <v>1E-3</v>
      </c>
      <c r="F730" s="544">
        <v>0</v>
      </c>
      <c r="G730" s="277">
        <f>+VLOOKUP(B:B,INSUMOS!A:E,4,FALSE)</f>
        <v>1</v>
      </c>
      <c r="H730" s="217">
        <f t="shared" si="48"/>
        <v>1E-3</v>
      </c>
      <c r="I730" s="218"/>
      <c r="J730" s="218"/>
      <c r="M730" s="214"/>
    </row>
    <row r="731" spans="1:13" ht="18" outlineLevel="1" x14ac:dyDescent="0.25">
      <c r="A731" s="257"/>
      <c r="B731" s="535" t="s">
        <v>627</v>
      </c>
      <c r="C731" s="216" t="str">
        <f>+VLOOKUP(B:B,INSUMOS!A:C,2,FALSE)</f>
        <v>CUADRILLA  INSTALACIONES (OFICIAL + AYUDANTE)</v>
      </c>
      <c r="D731" s="538" t="str">
        <f>+VLOOKUP(B:B,INSUMOS!A:C,3,FALSE)</f>
        <v>HC</v>
      </c>
      <c r="E731" s="541">
        <v>0.1</v>
      </c>
      <c r="F731" s="544">
        <v>0</v>
      </c>
      <c r="G731" s="277">
        <f>+VLOOKUP(B:B,INSUMOS!A:E,4,FALSE)</f>
        <v>1</v>
      </c>
      <c r="H731" s="217">
        <f t="shared" si="48"/>
        <v>0.1</v>
      </c>
      <c r="I731" s="218"/>
      <c r="J731" s="218"/>
      <c r="M731" s="214"/>
    </row>
    <row r="732" spans="1:13" ht="18" x14ac:dyDescent="0.25">
      <c r="A732" s="207" t="s">
        <v>1439</v>
      </c>
      <c r="B732" s="208"/>
      <c r="C732" s="209" t="s">
        <v>1585</v>
      </c>
      <c r="D732" s="210" t="s">
        <v>330</v>
      </c>
      <c r="E732" s="211"/>
      <c r="F732" s="210"/>
      <c r="G732" s="210"/>
      <c r="H732" s="212">
        <f>+SUBTOTAL(9,H733:H739)</f>
        <v>1.9290412125204686</v>
      </c>
      <c r="I732" s="213"/>
      <c r="J732" s="213"/>
      <c r="M732" s="214"/>
    </row>
    <row r="733" spans="1:13" ht="18" outlineLevel="1" x14ac:dyDescent="0.25">
      <c r="A733" s="256"/>
      <c r="B733" s="535" t="s">
        <v>129</v>
      </c>
      <c r="C733" s="216" t="str">
        <f>+VLOOKUP(B:B,INSUMOS!A:C,2,FALSE)</f>
        <v>HERRAMIENTA MENOR</v>
      </c>
      <c r="D733" s="538" t="str">
        <f>+VLOOKUP(B:B,INSUMOS!A:C,3,FALSE)</f>
        <v>GLB</v>
      </c>
      <c r="E733" s="541">
        <v>0.1</v>
      </c>
      <c r="F733" s="544">
        <v>0</v>
      </c>
      <c r="G733" s="277">
        <f>+VLOOKUP(B:B,INSUMOS!A:E,4,FALSE)</f>
        <v>1</v>
      </c>
      <c r="H733" s="217">
        <f t="shared" ref="H733:H739" si="49">+(E733+F733)*G733</f>
        <v>0.1</v>
      </c>
      <c r="I733" s="218"/>
      <c r="J733" s="218"/>
      <c r="M733" s="214"/>
    </row>
    <row r="734" spans="1:13" s="219" customFormat="1" ht="18" outlineLevel="1" x14ac:dyDescent="0.25">
      <c r="A734" s="257"/>
      <c r="B734" s="535" t="s">
        <v>399</v>
      </c>
      <c r="C734" s="216" t="str">
        <f>+VLOOKUP(B:B,INSUMOS!A:C,2,FALSE)</f>
        <v>CODO 90  C X C PVC SANITARIA 3"</v>
      </c>
      <c r="D734" s="538" t="str">
        <f>+VLOOKUP(B:B,INSUMOS!A:C,3,FALSE)</f>
        <v>UN</v>
      </c>
      <c r="E734" s="541">
        <v>0.06</v>
      </c>
      <c r="F734" s="544">
        <v>0</v>
      </c>
      <c r="G734" s="277">
        <f>+VLOOKUP(B:B,INSUMOS!A:E,4,FALSE)</f>
        <v>1</v>
      </c>
      <c r="H734" s="217">
        <f t="shared" si="49"/>
        <v>0.06</v>
      </c>
      <c r="I734" s="218"/>
      <c r="J734" s="218"/>
      <c r="K734" s="206"/>
      <c r="L734" s="164"/>
      <c r="M734" s="214"/>
    </row>
    <row r="735" spans="1:13" s="219" customFormat="1" ht="18" outlineLevel="1" x14ac:dyDescent="0.25">
      <c r="A735" s="257"/>
      <c r="B735" s="535" t="s">
        <v>396</v>
      </c>
      <c r="C735" s="216" t="str">
        <f>+VLOOKUP(B:B,INSUMOS!A:C,2,FALSE)</f>
        <v xml:space="preserve">TUBO PVC SANITARIA 3" </v>
      </c>
      <c r="D735" s="538" t="str">
        <f>+VLOOKUP(B:B,INSUMOS!A:C,3,FALSE)</f>
        <v>ML</v>
      </c>
      <c r="E735" s="541">
        <v>1.010630516498972</v>
      </c>
      <c r="F735" s="544">
        <v>0</v>
      </c>
      <c r="G735" s="277">
        <f>+VLOOKUP(B:B,INSUMOS!A:E,4,FALSE)</f>
        <v>1</v>
      </c>
      <c r="H735" s="217">
        <f t="shared" si="49"/>
        <v>1.010630516498972</v>
      </c>
      <c r="I735" s="218"/>
      <c r="J735" s="218"/>
      <c r="K735" s="206"/>
      <c r="L735" s="164"/>
      <c r="M735" s="214"/>
    </row>
    <row r="736" spans="1:13" s="219" customFormat="1" ht="18" outlineLevel="1" x14ac:dyDescent="0.25">
      <c r="A736" s="257"/>
      <c r="B736" s="535" t="s">
        <v>153</v>
      </c>
      <c r="C736" s="216" t="str">
        <f>+VLOOKUP(B:B,INSUMOS!A:C,2,FALSE)</f>
        <v>ANDAMIO TUBULAR 1,5*1,5 C/CRUCETA</v>
      </c>
      <c r="D736" s="538" t="str">
        <f>+VLOOKUP(B:B,INSUMOS!A:C,3,FALSE)</f>
        <v>DIA</v>
      </c>
      <c r="E736" s="541">
        <v>0.16</v>
      </c>
      <c r="F736" s="544">
        <v>0</v>
      </c>
      <c r="G736" s="277">
        <f>+VLOOKUP(B:B,INSUMOS!A:E,4,FALSE)</f>
        <v>1</v>
      </c>
      <c r="H736" s="217">
        <f t="shared" si="49"/>
        <v>0.16</v>
      </c>
      <c r="I736" s="218"/>
      <c r="J736" s="218"/>
      <c r="K736" s="206"/>
      <c r="L736" s="164"/>
      <c r="M736" s="214"/>
    </row>
    <row r="737" spans="1:13" s="219" customFormat="1" ht="18" outlineLevel="1" x14ac:dyDescent="0.25">
      <c r="A737" s="257"/>
      <c r="B737" s="535" t="s">
        <v>287</v>
      </c>
      <c r="C737" s="216" t="str">
        <f>+VLOOKUP(B:B,INSUMOS!A:C,2,FALSE)</f>
        <v>SOLDADURA PVC BOUNDING 1/8 GALON</v>
      </c>
      <c r="D737" s="538" t="str">
        <f>+VLOOKUP(B:B,INSUMOS!A:C,3,FALSE)</f>
        <v>UN</v>
      </c>
      <c r="E737" s="541">
        <v>9.410696021496778E-3</v>
      </c>
      <c r="F737" s="544">
        <v>0</v>
      </c>
      <c r="G737" s="277">
        <f>+VLOOKUP(B:B,INSUMOS!A:E,4,FALSE)</f>
        <v>1</v>
      </c>
      <c r="H737" s="217">
        <f t="shared" si="49"/>
        <v>9.410696021496778E-3</v>
      </c>
      <c r="I737" s="218"/>
      <c r="J737" s="218"/>
      <c r="K737" s="206"/>
      <c r="L737" s="164"/>
      <c r="M737" s="214"/>
    </row>
    <row r="738" spans="1:13" s="219" customFormat="1" ht="18" outlineLevel="1" x14ac:dyDescent="0.25">
      <c r="A738" s="257"/>
      <c r="B738" s="535" t="s">
        <v>291</v>
      </c>
      <c r="C738" s="216" t="str">
        <f>+VLOOKUP(B:B,INSUMOS!A:C,2,FALSE)</f>
        <v>LIMPIADOR REMOVEDOR PARA PVC Y CPVC (1/4 GAL)</v>
      </c>
      <c r="D738" s="538" t="str">
        <f>+VLOOKUP(B:B,INSUMOS!A:C,3,FALSE)</f>
        <v>UN</v>
      </c>
      <c r="E738" s="541">
        <v>8.9999999999999993E-3</v>
      </c>
      <c r="F738" s="544">
        <v>0</v>
      </c>
      <c r="G738" s="277">
        <f>+VLOOKUP(B:B,INSUMOS!A:E,4,FALSE)</f>
        <v>1</v>
      </c>
      <c r="H738" s="217">
        <f t="shared" si="49"/>
        <v>8.9999999999999993E-3</v>
      </c>
      <c r="I738" s="218"/>
      <c r="J738" s="218"/>
      <c r="K738" s="206"/>
      <c r="L738" s="164"/>
      <c r="M738" s="214"/>
    </row>
    <row r="739" spans="1:13" s="219" customFormat="1" ht="18" outlineLevel="1" x14ac:dyDescent="0.25">
      <c r="A739" s="257"/>
      <c r="B739" s="535" t="s">
        <v>627</v>
      </c>
      <c r="C739" s="216" t="str">
        <f>+VLOOKUP(B:B,INSUMOS!A:C,2,FALSE)</f>
        <v>CUADRILLA  INSTALACIONES (OFICIAL + AYUDANTE)</v>
      </c>
      <c r="D739" s="538" t="str">
        <f>+VLOOKUP(B:B,INSUMOS!A:C,3,FALSE)</f>
        <v>HC</v>
      </c>
      <c r="E739" s="541">
        <v>0.57999999999999996</v>
      </c>
      <c r="F739" s="544">
        <v>0</v>
      </c>
      <c r="G739" s="277">
        <f>+VLOOKUP(B:B,INSUMOS!A:E,4,FALSE)</f>
        <v>1</v>
      </c>
      <c r="H739" s="217">
        <f t="shared" si="49"/>
        <v>0.57999999999999996</v>
      </c>
      <c r="I739" s="218"/>
      <c r="J739" s="218"/>
      <c r="K739" s="206"/>
      <c r="L739" s="164"/>
      <c r="M739" s="214"/>
    </row>
    <row r="740" spans="1:13" s="219" customFormat="1" ht="18" x14ac:dyDescent="0.25">
      <c r="A740" s="207" t="s">
        <v>1440</v>
      </c>
      <c r="B740" s="208"/>
      <c r="C740" s="209" t="s">
        <v>1073</v>
      </c>
      <c r="D740" s="210" t="s">
        <v>330</v>
      </c>
      <c r="E740" s="241"/>
      <c r="F740" s="242"/>
      <c r="G740" s="210"/>
      <c r="H740" s="212">
        <f>+SUBTOTAL(9,H741:H744)</f>
        <v>1.81</v>
      </c>
      <c r="I740" s="213"/>
      <c r="J740" s="213"/>
      <c r="K740" s="206"/>
      <c r="L740" s="164"/>
      <c r="M740" s="214"/>
    </row>
    <row r="741" spans="1:13" ht="18" outlineLevel="1" x14ac:dyDescent="0.25">
      <c r="A741" s="256"/>
      <c r="B741" s="535" t="s">
        <v>129</v>
      </c>
      <c r="C741" s="216" t="str">
        <f>+VLOOKUP(B:B,INSUMOS!A:C,2,FALSE)</f>
        <v>HERRAMIENTA MENOR</v>
      </c>
      <c r="D741" s="538" t="str">
        <f>+VLOOKUP(B:B,INSUMOS!A:C,3,FALSE)</f>
        <v>GLB</v>
      </c>
      <c r="E741" s="541">
        <v>0.1</v>
      </c>
      <c r="F741" s="544">
        <v>0</v>
      </c>
      <c r="G741" s="277">
        <f>+VLOOKUP(B:B,INSUMOS!A:E,4,FALSE)</f>
        <v>1</v>
      </c>
      <c r="H741" s="217">
        <f>+(E741+F741)*G741</f>
        <v>0.1</v>
      </c>
      <c r="I741" s="218"/>
      <c r="J741" s="218"/>
      <c r="M741" s="214"/>
    </row>
    <row r="742" spans="1:13" ht="18" outlineLevel="1" x14ac:dyDescent="0.25">
      <c r="A742" s="257"/>
      <c r="B742" s="535" t="s">
        <v>400</v>
      </c>
      <c r="C742" s="216" t="str">
        <f>+VLOOKUP(B:B,INSUMOS!A:C,2,FALSE)</f>
        <v>CODO 90  C X C PVC SANITARIA 4"</v>
      </c>
      <c r="D742" s="538" t="str">
        <f>+VLOOKUP(B:B,INSUMOS!A:C,3,FALSE)</f>
        <v>UN</v>
      </c>
      <c r="E742" s="541">
        <v>0.06</v>
      </c>
      <c r="F742" s="544">
        <v>0</v>
      </c>
      <c r="G742" s="277">
        <f>+VLOOKUP(B:B,INSUMOS!A:E,4,FALSE)</f>
        <v>1</v>
      </c>
      <c r="H742" s="217">
        <f>+(E742+F742)*G742</f>
        <v>0.06</v>
      </c>
      <c r="I742" s="218"/>
      <c r="J742" s="218"/>
      <c r="M742" s="214"/>
    </row>
    <row r="743" spans="1:13" ht="18" outlineLevel="1" x14ac:dyDescent="0.25">
      <c r="A743" s="257"/>
      <c r="B743" s="535" t="s">
        <v>397</v>
      </c>
      <c r="C743" s="216" t="str">
        <f>+VLOOKUP(B:B,INSUMOS!A:C,2,FALSE)</f>
        <v>TUBO PVC SANITARIA 4"</v>
      </c>
      <c r="D743" s="538" t="str">
        <f>+VLOOKUP(B:B,INSUMOS!A:C,3,FALSE)</f>
        <v>ML</v>
      </c>
      <c r="E743" s="541">
        <v>1.05</v>
      </c>
      <c r="F743" s="544">
        <v>0</v>
      </c>
      <c r="G743" s="277">
        <f>+VLOOKUP(B:B,INSUMOS!A:E,4,FALSE)</f>
        <v>1</v>
      </c>
      <c r="H743" s="217">
        <f>+(E743+F743)*G743</f>
        <v>1.05</v>
      </c>
      <c r="I743" s="218"/>
      <c r="J743" s="218"/>
      <c r="M743" s="214"/>
    </row>
    <row r="744" spans="1:13" ht="18" outlineLevel="1" x14ac:dyDescent="0.25">
      <c r="A744" s="257"/>
      <c r="B744" s="535" t="s">
        <v>627</v>
      </c>
      <c r="C744" s="216" t="str">
        <f>+VLOOKUP(B:B,INSUMOS!A:C,2,FALSE)</f>
        <v>CUADRILLA  INSTALACIONES (OFICIAL + AYUDANTE)</v>
      </c>
      <c r="D744" s="538" t="str">
        <f>+VLOOKUP(B:B,INSUMOS!A:C,3,FALSE)</f>
        <v>HC</v>
      </c>
      <c r="E744" s="541">
        <v>0.6</v>
      </c>
      <c r="F744" s="544">
        <v>0</v>
      </c>
      <c r="G744" s="277">
        <f>+VLOOKUP(B:B,INSUMOS!A:E,4,FALSE)</f>
        <v>1</v>
      </c>
      <c r="H744" s="217">
        <f>+(E744+F744)*G744</f>
        <v>0.6</v>
      </c>
      <c r="I744" s="218"/>
      <c r="J744" s="218"/>
      <c r="M744" s="214"/>
    </row>
    <row r="745" spans="1:13" s="219" customFormat="1" ht="18" x14ac:dyDescent="0.25">
      <c r="A745" s="207" t="s">
        <v>1441</v>
      </c>
      <c r="B745" s="208"/>
      <c r="C745" s="209" t="s">
        <v>1074</v>
      </c>
      <c r="D745" s="210" t="s">
        <v>330</v>
      </c>
      <c r="E745" s="241"/>
      <c r="F745" s="242"/>
      <c r="G745" s="210"/>
      <c r="H745" s="212">
        <f>+SUBTOTAL(9,H746:H749)</f>
        <v>1.8599999999999999</v>
      </c>
      <c r="I745" s="213"/>
      <c r="J745" s="213"/>
      <c r="K745" s="206"/>
      <c r="L745" s="164"/>
      <c r="M745" s="214"/>
    </row>
    <row r="746" spans="1:13" s="219" customFormat="1" ht="18" outlineLevel="1" x14ac:dyDescent="0.25">
      <c r="A746" s="256"/>
      <c r="B746" s="535" t="s">
        <v>129</v>
      </c>
      <c r="C746" s="216" t="str">
        <f>+VLOOKUP(B:B,INSUMOS!A:C,2,FALSE)</f>
        <v>HERRAMIENTA MENOR</v>
      </c>
      <c r="D746" s="538" t="str">
        <f>+VLOOKUP(B:B,INSUMOS!A:C,3,FALSE)</f>
        <v>GLB</v>
      </c>
      <c r="E746" s="541">
        <v>0.1</v>
      </c>
      <c r="F746" s="544">
        <v>0</v>
      </c>
      <c r="G746" s="277">
        <f>+VLOOKUP(B:B,INSUMOS!A:E,4,FALSE)</f>
        <v>1</v>
      </c>
      <c r="H746" s="217">
        <f>+(E746+F746)*G746</f>
        <v>0.1</v>
      </c>
      <c r="I746" s="218"/>
      <c r="J746" s="218"/>
      <c r="K746" s="206"/>
      <c r="L746" s="164"/>
      <c r="M746" s="214"/>
    </row>
    <row r="747" spans="1:13" s="219" customFormat="1" ht="18" outlineLevel="1" x14ac:dyDescent="0.25">
      <c r="A747" s="257"/>
      <c r="B747" s="535" t="s">
        <v>399</v>
      </c>
      <c r="C747" s="216" t="str">
        <f>+VLOOKUP(B:B,INSUMOS!A:C,2,FALSE)</f>
        <v>CODO 90  C X C PVC SANITARIA 3"</v>
      </c>
      <c r="D747" s="538" t="str">
        <f>+VLOOKUP(B:B,INSUMOS!A:C,3,FALSE)</f>
        <v>UN</v>
      </c>
      <c r="E747" s="541">
        <v>0.06</v>
      </c>
      <c r="F747" s="544">
        <v>0</v>
      </c>
      <c r="G747" s="277">
        <f>+VLOOKUP(B:B,INSUMOS!A:E,4,FALSE)</f>
        <v>1</v>
      </c>
      <c r="H747" s="217">
        <f>+(E747+F747)*G747</f>
        <v>0.06</v>
      </c>
      <c r="I747" s="218"/>
      <c r="J747" s="218"/>
      <c r="K747" s="206"/>
      <c r="L747" s="164"/>
      <c r="M747" s="214"/>
    </row>
    <row r="748" spans="1:13" s="219" customFormat="1" ht="18" outlineLevel="1" x14ac:dyDescent="0.25">
      <c r="A748" s="257"/>
      <c r="B748" s="535" t="s">
        <v>396</v>
      </c>
      <c r="C748" s="216" t="str">
        <f>+VLOOKUP(B:B,INSUMOS!A:C,2,FALSE)</f>
        <v xml:space="preserve">TUBO PVC SANITARIA 3" </v>
      </c>
      <c r="D748" s="538" t="str">
        <f>+VLOOKUP(B:B,INSUMOS!A:C,3,FALSE)</f>
        <v>ML</v>
      </c>
      <c r="E748" s="541">
        <v>1.05</v>
      </c>
      <c r="F748" s="544">
        <v>0</v>
      </c>
      <c r="G748" s="277">
        <f>+VLOOKUP(B:B,INSUMOS!A:E,4,FALSE)</f>
        <v>1</v>
      </c>
      <c r="H748" s="217">
        <f>+(E748+F748)*G748</f>
        <v>1.05</v>
      </c>
      <c r="I748" s="218"/>
      <c r="J748" s="218"/>
      <c r="K748" s="206"/>
      <c r="L748" s="164"/>
      <c r="M748" s="214"/>
    </row>
    <row r="749" spans="1:13" ht="18" outlineLevel="1" x14ac:dyDescent="0.25">
      <c r="A749" s="257"/>
      <c r="B749" s="535" t="s">
        <v>627</v>
      </c>
      <c r="C749" s="216" t="str">
        <f>+VLOOKUP(B:B,INSUMOS!A:C,2,FALSE)</f>
        <v>CUADRILLA  INSTALACIONES (OFICIAL + AYUDANTE)</v>
      </c>
      <c r="D749" s="538" t="str">
        <f>+VLOOKUP(B:B,INSUMOS!A:C,3,FALSE)</f>
        <v>HC</v>
      </c>
      <c r="E749" s="541">
        <v>0.65</v>
      </c>
      <c r="F749" s="544">
        <v>0</v>
      </c>
      <c r="G749" s="277">
        <f>+VLOOKUP(B:B,INSUMOS!A:E,4,FALSE)</f>
        <v>1</v>
      </c>
      <c r="H749" s="217">
        <f>+(E749+F749)*G749</f>
        <v>0.65</v>
      </c>
      <c r="I749" s="218"/>
      <c r="J749" s="218"/>
      <c r="M749" s="214"/>
    </row>
    <row r="750" spans="1:13" ht="18" x14ac:dyDescent="0.25">
      <c r="A750" s="207" t="s">
        <v>1442</v>
      </c>
      <c r="B750" s="208"/>
      <c r="C750" s="265" t="s">
        <v>1601</v>
      </c>
      <c r="D750" s="210" t="s">
        <v>330</v>
      </c>
      <c r="E750" s="211"/>
      <c r="F750" s="210"/>
      <c r="G750" s="210"/>
      <c r="H750" s="212">
        <f>+SUBTOTAL(9,H751:H757)</f>
        <v>5.0008175776574531</v>
      </c>
      <c r="I750" s="213"/>
      <c r="J750" s="213"/>
      <c r="M750" s="214"/>
    </row>
    <row r="751" spans="1:13" ht="18" outlineLevel="1" x14ac:dyDescent="0.25">
      <c r="A751" s="256"/>
      <c r="B751" s="535" t="s">
        <v>129</v>
      </c>
      <c r="C751" s="216" t="str">
        <f>+VLOOKUP(B:B,INSUMOS!A:C,2,FALSE)</f>
        <v>HERRAMIENTA MENOR</v>
      </c>
      <c r="D751" s="538" t="str">
        <f>+VLOOKUP(B:B,INSUMOS!A:C,3,FALSE)</f>
        <v>GLB</v>
      </c>
      <c r="E751" s="541">
        <v>0.45931757765745268</v>
      </c>
      <c r="F751" s="544">
        <v>0</v>
      </c>
      <c r="G751" s="277">
        <f>+VLOOKUP(B:B,INSUMOS!A:E,4,FALSE)</f>
        <v>1</v>
      </c>
      <c r="H751" s="217">
        <f t="shared" ref="H751:H757" si="50">+(E751+F751)*G751</f>
        <v>0.45931757765745268</v>
      </c>
      <c r="I751" s="218"/>
      <c r="J751" s="218"/>
      <c r="M751" s="214"/>
    </row>
    <row r="752" spans="1:13" ht="18" outlineLevel="1" x14ac:dyDescent="0.25">
      <c r="A752" s="257"/>
      <c r="B752" s="535" t="s">
        <v>743</v>
      </c>
      <c r="C752" s="216" t="str">
        <f>+VLOOKUP(B:B,INSUMOS!A:C,2,FALSE)</f>
        <v>SOLDADURA 6013 - 3/32”</v>
      </c>
      <c r="D752" s="538" t="str">
        <f>+VLOOKUP(B:B,INSUMOS!A:C,3,FALSE)</f>
        <v>KG</v>
      </c>
      <c r="E752" s="541">
        <v>0.05</v>
      </c>
      <c r="F752" s="544">
        <f>+E752*0.03</f>
        <v>1.5E-3</v>
      </c>
      <c r="G752" s="277">
        <f>+VLOOKUP(B:B,INSUMOS!A:E,4,FALSE)</f>
        <v>1</v>
      </c>
      <c r="H752" s="217">
        <f t="shared" si="50"/>
        <v>5.1500000000000004E-2</v>
      </c>
      <c r="I752" s="218"/>
      <c r="J752" s="218"/>
      <c r="M752" s="214"/>
    </row>
    <row r="753" spans="1:13" s="219" customFormat="1" ht="25.5" outlineLevel="1" x14ac:dyDescent="0.25">
      <c r="A753" s="257"/>
      <c r="B753" s="535" t="s">
        <v>744</v>
      </c>
      <c r="C753" s="216" t="str">
        <f>+VLOOKUP(B:B,INSUMOS!A:C,2,FALSE)</f>
        <v>TUBO RECTANGULAR EN LÁMINA GALVANIZADA CAL. 26 DE 12X06 CM INCLUYE CODO LÁMINA</v>
      </c>
      <c r="D753" s="538" t="str">
        <f>+VLOOKUP(B:B,INSUMOS!A:C,3,FALSE)</f>
        <v>ML</v>
      </c>
      <c r="E753" s="541">
        <v>1.03</v>
      </c>
      <c r="F753" s="544">
        <v>0</v>
      </c>
      <c r="G753" s="277">
        <f>+VLOOKUP(B:B,INSUMOS!A:E,4,FALSE)</f>
        <v>1</v>
      </c>
      <c r="H753" s="217">
        <f t="shared" si="50"/>
        <v>1.03</v>
      </c>
      <c r="I753" s="218"/>
      <c r="J753" s="218"/>
      <c r="K753" s="206"/>
      <c r="L753" s="164"/>
      <c r="M753" s="214"/>
    </row>
    <row r="754" spans="1:13" s="219" customFormat="1" ht="18" outlineLevel="1" x14ac:dyDescent="0.25">
      <c r="A754" s="257"/>
      <c r="B754" s="535" t="s">
        <v>745</v>
      </c>
      <c r="C754" s="216" t="str">
        <f>+VLOOKUP(B:B,INSUMOS!A:C,2,FALSE)</f>
        <v>ABRAZADERA ACERO 4"</v>
      </c>
      <c r="D754" s="538" t="str">
        <f>+VLOOKUP(B:B,INSUMOS!A:C,3,FALSE)</f>
        <v>UN</v>
      </c>
      <c r="E754" s="541">
        <v>1</v>
      </c>
      <c r="F754" s="544">
        <v>0</v>
      </c>
      <c r="G754" s="277">
        <f>+VLOOKUP(B:B,INSUMOS!A:E,4,FALSE)</f>
        <v>1</v>
      </c>
      <c r="H754" s="217">
        <f t="shared" si="50"/>
        <v>1</v>
      </c>
      <c r="I754" s="218"/>
      <c r="J754" s="218"/>
      <c r="K754" s="206"/>
      <c r="L754" s="164"/>
      <c r="M754" s="214"/>
    </row>
    <row r="755" spans="1:13" s="219" customFormat="1" ht="18" outlineLevel="1" x14ac:dyDescent="0.25">
      <c r="A755" s="257"/>
      <c r="B755" s="535" t="s">
        <v>284</v>
      </c>
      <c r="C755" s="216" t="str">
        <f>+VLOOKUP(B:B,INSUMOS!A:C,2,FALSE)</f>
        <v>TORNILLO EN ALUMINIO AUTOPERFORANTE</v>
      </c>
      <c r="D755" s="538" t="str">
        <f>+VLOOKUP(B:B,INSUMOS!A:C,3,FALSE)</f>
        <v>UN</v>
      </c>
      <c r="E755" s="541">
        <v>2</v>
      </c>
      <c r="F755" s="544">
        <v>0</v>
      </c>
      <c r="G755" s="277">
        <f>+VLOOKUP(B:B,INSUMOS!A:E,4,FALSE)</f>
        <v>1</v>
      </c>
      <c r="H755" s="217">
        <f t="shared" si="50"/>
        <v>2</v>
      </c>
      <c r="I755" s="218"/>
      <c r="J755" s="218"/>
      <c r="K755" s="206"/>
      <c r="L755" s="164"/>
      <c r="M755" s="214"/>
    </row>
    <row r="756" spans="1:13" s="219" customFormat="1" ht="18" outlineLevel="1" x14ac:dyDescent="0.25">
      <c r="A756" s="257"/>
      <c r="B756" s="535" t="s">
        <v>153</v>
      </c>
      <c r="C756" s="216" t="str">
        <f>+VLOOKUP(B:B,INSUMOS!A:C,2,FALSE)</f>
        <v>ANDAMIO TUBULAR 1,5*1,5 C/CRUCETA</v>
      </c>
      <c r="D756" s="538" t="str">
        <f>+VLOOKUP(B:B,INSUMOS!A:C,3,FALSE)</f>
        <v>DIA</v>
      </c>
      <c r="E756" s="541">
        <v>0.16</v>
      </c>
      <c r="F756" s="544">
        <v>0</v>
      </c>
      <c r="G756" s="277">
        <f>+VLOOKUP(B:B,INSUMOS!A:E,4,FALSE)</f>
        <v>1</v>
      </c>
      <c r="H756" s="217">
        <f t="shared" si="50"/>
        <v>0.16</v>
      </c>
      <c r="I756" s="218"/>
      <c r="J756" s="218"/>
      <c r="K756" s="206"/>
      <c r="L756" s="164"/>
      <c r="M756" s="214"/>
    </row>
    <row r="757" spans="1:13" ht="18" outlineLevel="1" x14ac:dyDescent="0.25">
      <c r="A757" s="257"/>
      <c r="B757" s="535" t="s">
        <v>627</v>
      </c>
      <c r="C757" s="216" t="str">
        <f>+VLOOKUP(B:B,INSUMOS!A:C,2,FALSE)</f>
        <v>CUADRILLA  INSTALACIONES (OFICIAL + AYUDANTE)</v>
      </c>
      <c r="D757" s="538" t="str">
        <f>+VLOOKUP(B:B,INSUMOS!A:C,3,FALSE)</f>
        <v>HC</v>
      </c>
      <c r="E757" s="541">
        <v>0.3</v>
      </c>
      <c r="F757" s="544">
        <v>0</v>
      </c>
      <c r="G757" s="277">
        <f>+VLOOKUP(B:B,INSUMOS!A:E,4,FALSE)</f>
        <v>1</v>
      </c>
      <c r="H757" s="217">
        <f t="shared" si="50"/>
        <v>0.3</v>
      </c>
      <c r="I757" s="218"/>
      <c r="J757" s="218"/>
      <c r="M757" s="214"/>
    </row>
    <row r="758" spans="1:13" ht="18" x14ac:dyDescent="0.25">
      <c r="A758" s="207" t="s">
        <v>1443</v>
      </c>
      <c r="B758" s="208"/>
      <c r="C758" s="265" t="s">
        <v>939</v>
      </c>
      <c r="D758" s="210" t="s">
        <v>330</v>
      </c>
      <c r="E758" s="211"/>
      <c r="F758" s="210"/>
      <c r="G758" s="210"/>
      <c r="H758" s="212">
        <f>+SUBTOTAL(9,H759:H765)</f>
        <v>4.09</v>
      </c>
      <c r="I758" s="213"/>
      <c r="J758" s="213"/>
      <c r="M758" s="214"/>
    </row>
    <row r="759" spans="1:13" ht="18" outlineLevel="1" x14ac:dyDescent="0.25">
      <c r="A759" s="256"/>
      <c r="B759" s="535" t="s">
        <v>129</v>
      </c>
      <c r="C759" s="216" t="str">
        <f>+VLOOKUP(B:B,INSUMOS!A:C,2,FALSE)</f>
        <v>HERRAMIENTA MENOR</v>
      </c>
      <c r="D759" s="538" t="str">
        <f>+VLOOKUP(B:B,INSUMOS!A:C,3,FALSE)</f>
        <v>GLB</v>
      </c>
      <c r="E759" s="541">
        <v>0.2</v>
      </c>
      <c r="F759" s="544">
        <v>0</v>
      </c>
      <c r="G759" s="277">
        <f>+VLOOKUP(B:B,INSUMOS!A:E,4,FALSE)</f>
        <v>1</v>
      </c>
      <c r="H759" s="217">
        <f t="shared" ref="H759:H765" si="51">+(E759+F759)*G759</f>
        <v>0.2</v>
      </c>
      <c r="I759" s="218"/>
      <c r="J759" s="218"/>
      <c r="M759" s="214"/>
    </row>
    <row r="760" spans="1:13" ht="18" outlineLevel="1" x14ac:dyDescent="0.25">
      <c r="A760" s="257"/>
      <c r="B760" s="535" t="s">
        <v>476</v>
      </c>
      <c r="C760" s="216" t="str">
        <f>+VLOOKUP(B:B,INSUMOS!A:C,2,FALSE)</f>
        <v xml:space="preserve">BAJANTE RAINGO PAVCO 3 M </v>
      </c>
      <c r="D760" s="538" t="str">
        <f>+VLOOKUP(B:B,INSUMOS!A:C,3,FALSE)</f>
        <v>UN</v>
      </c>
      <c r="E760" s="541">
        <v>0.33</v>
      </c>
      <c r="F760" s="544">
        <v>0</v>
      </c>
      <c r="G760" s="277">
        <f>+VLOOKUP(B:B,INSUMOS!A:E,4,FALSE)</f>
        <v>1</v>
      </c>
      <c r="H760" s="217">
        <f t="shared" si="51"/>
        <v>0.33</v>
      </c>
      <c r="I760" s="218"/>
      <c r="J760" s="218"/>
      <c r="M760" s="214"/>
    </row>
    <row r="761" spans="1:13" s="219" customFormat="1" ht="18" outlineLevel="1" x14ac:dyDescent="0.25">
      <c r="A761" s="257"/>
      <c r="B761" s="535" t="s">
        <v>881</v>
      </c>
      <c r="C761" s="216" t="str">
        <f>+VLOOKUP(B:B,INSUMOS!A:C,2,FALSE)</f>
        <v xml:space="preserve">CODO BAJANTE 45° BLANCO </v>
      </c>
      <c r="D761" s="538" t="str">
        <f>+VLOOKUP(B:B,INSUMOS!A:C,3,FALSE)</f>
        <v>UN</v>
      </c>
      <c r="E761" s="541">
        <v>0.7</v>
      </c>
      <c r="F761" s="544">
        <v>0</v>
      </c>
      <c r="G761" s="277">
        <f>+VLOOKUP(B:B,INSUMOS!A:E,4,FALSE)</f>
        <v>1</v>
      </c>
      <c r="H761" s="217">
        <f t="shared" si="51"/>
        <v>0.7</v>
      </c>
      <c r="I761" s="218"/>
      <c r="J761" s="218"/>
      <c r="K761" s="206"/>
      <c r="L761" s="164"/>
      <c r="M761" s="214"/>
    </row>
    <row r="762" spans="1:13" s="219" customFormat="1" ht="18" outlineLevel="1" x14ac:dyDescent="0.25">
      <c r="A762" s="257"/>
      <c r="B762" s="535" t="s">
        <v>477</v>
      </c>
      <c r="C762" s="216" t="str">
        <f>+VLOOKUP(B:B,INSUMOS!A:C,2,FALSE)</f>
        <v xml:space="preserve">SOPORTE DE BAJANTE RAINGO </v>
      </c>
      <c r="D762" s="538" t="str">
        <f>+VLOOKUP(B:B,INSUMOS!A:C,3,FALSE)</f>
        <v>UN</v>
      </c>
      <c r="E762" s="541">
        <v>0.33</v>
      </c>
      <c r="F762" s="544">
        <v>0</v>
      </c>
      <c r="G762" s="277">
        <f>+VLOOKUP(B:B,INSUMOS!A:E,4,FALSE)</f>
        <v>1</v>
      </c>
      <c r="H762" s="217">
        <f t="shared" si="51"/>
        <v>0.33</v>
      </c>
      <c r="I762" s="218"/>
      <c r="J762" s="218"/>
      <c r="K762" s="206"/>
      <c r="L762" s="164"/>
      <c r="M762" s="214"/>
    </row>
    <row r="763" spans="1:13" s="219" customFormat="1" ht="18" outlineLevel="1" x14ac:dyDescent="0.25">
      <c r="A763" s="257"/>
      <c r="B763" s="535" t="s">
        <v>882</v>
      </c>
      <c r="C763" s="216" t="str">
        <f>+VLOOKUP(B:B,INSUMOS!A:C,2,FALSE)</f>
        <v>TORNILLO PARA MADERA 1” No. 6</v>
      </c>
      <c r="D763" s="538" t="str">
        <f>+VLOOKUP(B:B,INSUMOS!A:C,3,FALSE)</f>
        <v>UN</v>
      </c>
      <c r="E763" s="541">
        <v>2</v>
      </c>
      <c r="F763" s="544">
        <v>0</v>
      </c>
      <c r="G763" s="277">
        <f>+VLOOKUP(B:B,INSUMOS!A:E,4,FALSE)</f>
        <v>1</v>
      </c>
      <c r="H763" s="217">
        <f t="shared" si="51"/>
        <v>2</v>
      </c>
      <c r="I763" s="218"/>
      <c r="J763" s="218"/>
      <c r="K763" s="206"/>
      <c r="L763" s="164"/>
      <c r="M763" s="214"/>
    </row>
    <row r="764" spans="1:13" s="219" customFormat="1" ht="18" outlineLevel="1" x14ac:dyDescent="0.25">
      <c r="A764" s="257"/>
      <c r="B764" s="535" t="s">
        <v>883</v>
      </c>
      <c r="C764" s="216" t="str">
        <f>+VLOOKUP(B:B,INSUMOS!A:C,2,FALSE)</f>
        <v xml:space="preserve">UNIÓN CANAL AMAZONA BLANCO </v>
      </c>
      <c r="D764" s="538" t="str">
        <f>+VLOOKUP(B:B,INSUMOS!A:C,3,FALSE)</f>
        <v>UN</v>
      </c>
      <c r="E764" s="541">
        <v>0.33</v>
      </c>
      <c r="F764" s="544">
        <v>0</v>
      </c>
      <c r="G764" s="277">
        <f>+VLOOKUP(B:B,INSUMOS!A:E,4,FALSE)</f>
        <v>1</v>
      </c>
      <c r="H764" s="217">
        <f t="shared" si="51"/>
        <v>0.33</v>
      </c>
      <c r="I764" s="218"/>
      <c r="J764" s="218"/>
      <c r="K764" s="206"/>
      <c r="L764" s="164"/>
      <c r="M764" s="214"/>
    </row>
    <row r="765" spans="1:13" s="219" customFormat="1" ht="18" outlineLevel="1" x14ac:dyDescent="0.25">
      <c r="A765" s="266"/>
      <c r="B765" s="535" t="s">
        <v>627</v>
      </c>
      <c r="C765" s="216" t="str">
        <f>+VLOOKUP(B:B,INSUMOS!A:C,2,FALSE)</f>
        <v>CUADRILLA  INSTALACIONES (OFICIAL + AYUDANTE)</v>
      </c>
      <c r="D765" s="538" t="str">
        <f>+VLOOKUP(B:B,INSUMOS!A:C,3,FALSE)</f>
        <v>HC</v>
      </c>
      <c r="E765" s="541">
        <v>0.2</v>
      </c>
      <c r="F765" s="544">
        <v>0</v>
      </c>
      <c r="G765" s="277">
        <f>+VLOOKUP(B:B,INSUMOS!A:E,4,FALSE)</f>
        <v>1</v>
      </c>
      <c r="H765" s="217">
        <f t="shared" si="51"/>
        <v>0.2</v>
      </c>
      <c r="I765" s="218"/>
      <c r="J765" s="218"/>
      <c r="K765" s="206"/>
      <c r="L765" s="164"/>
      <c r="M765" s="214"/>
    </row>
    <row r="766" spans="1:13" ht="18" x14ac:dyDescent="0.25">
      <c r="A766" s="207" t="s">
        <v>1444</v>
      </c>
      <c r="B766" s="208"/>
      <c r="C766" s="268" t="s">
        <v>859</v>
      </c>
      <c r="D766" s="210" t="s">
        <v>330</v>
      </c>
      <c r="E766" s="211"/>
      <c r="F766" s="210"/>
      <c r="G766" s="210"/>
      <c r="H766" s="212">
        <f>+SUBTOTAL(9,H767:H773)</f>
        <v>8.52</v>
      </c>
      <c r="I766" s="213"/>
      <c r="J766" s="213"/>
      <c r="M766" s="214"/>
    </row>
    <row r="767" spans="1:13" ht="18" outlineLevel="1" x14ac:dyDescent="0.25">
      <c r="A767" s="256"/>
      <c r="B767" s="535" t="s">
        <v>129</v>
      </c>
      <c r="C767" s="216" t="str">
        <f>+VLOOKUP(B:B,INSUMOS!A:C,2,FALSE)</f>
        <v>HERRAMIENTA MENOR</v>
      </c>
      <c r="D767" s="538" t="str">
        <f>+VLOOKUP(B:B,INSUMOS!A:C,3,FALSE)</f>
        <v>GLB</v>
      </c>
      <c r="E767" s="541">
        <v>0.2</v>
      </c>
      <c r="F767" s="544">
        <v>0</v>
      </c>
      <c r="G767" s="277">
        <f>+VLOOKUP(B:B,INSUMOS!A:E,4,FALSE)</f>
        <v>1</v>
      </c>
      <c r="H767" s="217">
        <f t="shared" ref="H767:H773" si="52">+(E767+F767)*G767</f>
        <v>0.2</v>
      </c>
      <c r="I767" s="218"/>
      <c r="J767" s="218"/>
      <c r="M767" s="214"/>
    </row>
    <row r="768" spans="1:13" ht="18" outlineLevel="1" x14ac:dyDescent="0.25">
      <c r="A768" s="257"/>
      <c r="B768" s="535" t="s">
        <v>884</v>
      </c>
      <c r="C768" s="216" t="str">
        <f>+VLOOKUP(B:B,INSUMOS!A:C,2,FALSE)</f>
        <v xml:space="preserve">CANAL AMAZONA X 3M </v>
      </c>
      <c r="D768" s="538" t="str">
        <f>+VLOOKUP(B:B,INSUMOS!A:C,3,FALSE)</f>
        <v>UN</v>
      </c>
      <c r="E768" s="541">
        <v>0.33</v>
      </c>
      <c r="F768" s="544">
        <v>0</v>
      </c>
      <c r="G768" s="277">
        <f>+VLOOKUP(B:B,INSUMOS!A:E,4,FALSE)</f>
        <v>1</v>
      </c>
      <c r="H768" s="217">
        <f t="shared" si="52"/>
        <v>0.33</v>
      </c>
      <c r="I768" s="218"/>
      <c r="J768" s="218"/>
      <c r="M768" s="214"/>
    </row>
    <row r="769" spans="1:13" s="219" customFormat="1" ht="18" outlineLevel="1" x14ac:dyDescent="0.25">
      <c r="A769" s="257"/>
      <c r="B769" s="535" t="s">
        <v>886</v>
      </c>
      <c r="C769" s="216" t="str">
        <f>+VLOOKUP(B:B,INSUMOS!A:C,2,FALSE)</f>
        <v xml:space="preserve">SOPORTE DE CANAL AMAZONA </v>
      </c>
      <c r="D769" s="538" t="str">
        <f>+VLOOKUP(B:B,INSUMOS!A:C,3,FALSE)</f>
        <v>UN</v>
      </c>
      <c r="E769" s="541">
        <v>2</v>
      </c>
      <c r="F769" s="544">
        <v>0</v>
      </c>
      <c r="G769" s="277">
        <f>+VLOOKUP(B:B,INSUMOS!A:E,4,FALSE)</f>
        <v>1</v>
      </c>
      <c r="H769" s="217">
        <f t="shared" si="52"/>
        <v>2</v>
      </c>
      <c r="I769" s="218"/>
      <c r="J769" s="218"/>
      <c r="K769" s="206"/>
      <c r="L769" s="164"/>
      <c r="M769" s="214"/>
    </row>
    <row r="770" spans="1:13" s="219" customFormat="1" ht="18" outlineLevel="1" x14ac:dyDescent="0.25">
      <c r="A770" s="257"/>
      <c r="B770" s="535" t="s">
        <v>885</v>
      </c>
      <c r="C770" s="216" t="str">
        <f>+VLOOKUP(B:B,INSUMOS!A:C,2,FALSE)</f>
        <v>TAPA EXTERNA CANAL AMAZONICA</v>
      </c>
      <c r="D770" s="538" t="str">
        <f>+VLOOKUP(B:B,INSUMOS!A:C,3,FALSE)</f>
        <v>UN</v>
      </c>
      <c r="E770" s="541">
        <v>0.68</v>
      </c>
      <c r="F770" s="544">
        <v>0</v>
      </c>
      <c r="G770" s="277">
        <f>+VLOOKUP(B:B,INSUMOS!A:E,4,FALSE)</f>
        <v>1</v>
      </c>
      <c r="H770" s="217">
        <f t="shared" si="52"/>
        <v>0.68</v>
      </c>
      <c r="I770" s="218"/>
      <c r="J770" s="218"/>
      <c r="K770" s="206"/>
      <c r="L770" s="164"/>
      <c r="M770" s="214"/>
    </row>
    <row r="771" spans="1:13" s="219" customFormat="1" ht="18" outlineLevel="1" x14ac:dyDescent="0.25">
      <c r="A771" s="257"/>
      <c r="B771" s="535" t="s">
        <v>882</v>
      </c>
      <c r="C771" s="216" t="str">
        <f>+VLOOKUP(B:B,INSUMOS!A:C,2,FALSE)</f>
        <v>TORNILLO PARA MADERA 1” No. 6</v>
      </c>
      <c r="D771" s="538" t="str">
        <f>+VLOOKUP(B:B,INSUMOS!A:C,3,FALSE)</f>
        <v>UN</v>
      </c>
      <c r="E771" s="541">
        <v>4</v>
      </c>
      <c r="F771" s="544">
        <f>+E771*0.03</f>
        <v>0.12</v>
      </c>
      <c r="G771" s="277">
        <f>+VLOOKUP(B:B,INSUMOS!A:E,4,FALSE)</f>
        <v>1</v>
      </c>
      <c r="H771" s="217">
        <f t="shared" si="52"/>
        <v>4.12</v>
      </c>
      <c r="I771" s="218"/>
      <c r="J771" s="218"/>
      <c r="K771" s="206"/>
      <c r="L771" s="164"/>
      <c r="M771" s="214"/>
    </row>
    <row r="772" spans="1:13" s="219" customFormat="1" ht="18" outlineLevel="1" x14ac:dyDescent="0.25">
      <c r="A772" s="257"/>
      <c r="B772" s="535" t="s">
        <v>883</v>
      </c>
      <c r="C772" s="216" t="str">
        <f>+VLOOKUP(B:B,INSUMOS!A:C,2,FALSE)</f>
        <v xml:space="preserve">UNIÓN CANAL AMAZONA BLANCO </v>
      </c>
      <c r="D772" s="538" t="str">
        <f>+VLOOKUP(B:B,INSUMOS!A:C,3,FALSE)</f>
        <v>UN</v>
      </c>
      <c r="E772" s="541">
        <v>0.34</v>
      </c>
      <c r="F772" s="544">
        <v>0</v>
      </c>
      <c r="G772" s="277">
        <f>+VLOOKUP(B:B,INSUMOS!A:E,4,FALSE)</f>
        <v>1</v>
      </c>
      <c r="H772" s="217">
        <f t="shared" si="52"/>
        <v>0.34</v>
      </c>
      <c r="I772" s="218"/>
      <c r="J772" s="218"/>
      <c r="K772" s="206"/>
      <c r="L772" s="164"/>
      <c r="M772" s="214"/>
    </row>
    <row r="773" spans="1:13" s="219" customFormat="1" ht="18" outlineLevel="1" x14ac:dyDescent="0.25">
      <c r="A773" s="257"/>
      <c r="B773" s="535" t="s">
        <v>627</v>
      </c>
      <c r="C773" s="216" t="str">
        <f>+VLOOKUP(B:B,INSUMOS!A:C,2,FALSE)</f>
        <v>CUADRILLA  INSTALACIONES (OFICIAL + AYUDANTE)</v>
      </c>
      <c r="D773" s="538" t="str">
        <f>+VLOOKUP(B:B,INSUMOS!A:C,3,FALSE)</f>
        <v>HC</v>
      </c>
      <c r="E773" s="541">
        <v>0.85</v>
      </c>
      <c r="F773" s="544">
        <v>0</v>
      </c>
      <c r="G773" s="277">
        <f>+VLOOKUP(B:B,INSUMOS!A:E,4,FALSE)</f>
        <v>1</v>
      </c>
      <c r="H773" s="217">
        <f t="shared" si="52"/>
        <v>0.85</v>
      </c>
      <c r="I773" s="218"/>
      <c r="J773" s="218"/>
      <c r="K773" s="206"/>
      <c r="L773" s="164"/>
      <c r="M773" s="214"/>
    </row>
    <row r="774" spans="1:13" ht="18" x14ac:dyDescent="0.25">
      <c r="A774" s="207" t="s">
        <v>1445</v>
      </c>
      <c r="B774" s="208"/>
      <c r="C774" s="268" t="s">
        <v>862</v>
      </c>
      <c r="D774" s="210" t="s">
        <v>330</v>
      </c>
      <c r="E774" s="211"/>
      <c r="F774" s="210"/>
      <c r="G774" s="210"/>
      <c r="H774" s="212">
        <f>+SUBTOTAL(9,H775:H781)</f>
        <v>5.8900000000000006</v>
      </c>
      <c r="I774" s="213"/>
      <c r="J774" s="213"/>
      <c r="M774" s="214"/>
    </row>
    <row r="775" spans="1:13" ht="18" outlineLevel="1" x14ac:dyDescent="0.25">
      <c r="A775" s="256"/>
      <c r="B775" s="535" t="s">
        <v>129</v>
      </c>
      <c r="C775" s="216" t="str">
        <f>+VLOOKUP(B:B,INSUMOS!A:C,2,FALSE)</f>
        <v>HERRAMIENTA MENOR</v>
      </c>
      <c r="D775" s="538" t="str">
        <f>+VLOOKUP(B:B,INSUMOS!A:C,3,FALSE)</f>
        <v>GLB</v>
      </c>
      <c r="E775" s="541">
        <v>0.2</v>
      </c>
      <c r="F775" s="544">
        <v>0</v>
      </c>
      <c r="G775" s="277">
        <f>+VLOOKUP(B:B,INSUMOS!A:E,4,FALSE)</f>
        <v>1</v>
      </c>
      <c r="H775" s="217">
        <f t="shared" ref="H775:H781" si="53">+(E775+F775)*G775</f>
        <v>0.2</v>
      </c>
      <c r="I775" s="218"/>
      <c r="J775" s="218"/>
      <c r="M775" s="214"/>
    </row>
    <row r="776" spans="1:13" ht="18" outlineLevel="1" x14ac:dyDescent="0.25">
      <c r="A776" s="257"/>
      <c r="B776" s="535" t="s">
        <v>885</v>
      </c>
      <c r="C776" s="216" t="str">
        <f>+VLOOKUP(B:B,INSUMOS!A:C,2,FALSE)</f>
        <v>TAPA EXTERNA CANAL AMAZONICA</v>
      </c>
      <c r="D776" s="538" t="str">
        <f>+VLOOKUP(B:B,INSUMOS!A:C,3,FALSE)</f>
        <v>UN</v>
      </c>
      <c r="E776" s="541">
        <v>0.33</v>
      </c>
      <c r="F776" s="544">
        <v>0</v>
      </c>
      <c r="G776" s="277">
        <f>+VLOOKUP(B:B,INSUMOS!A:E,4,FALSE)</f>
        <v>1</v>
      </c>
      <c r="H776" s="217">
        <f t="shared" si="53"/>
        <v>0.33</v>
      </c>
      <c r="I776" s="218"/>
      <c r="J776" s="218"/>
      <c r="M776" s="214"/>
    </row>
    <row r="777" spans="1:13" s="219" customFormat="1" ht="18" outlineLevel="1" x14ac:dyDescent="0.25">
      <c r="A777" s="257"/>
      <c r="B777" s="535" t="s">
        <v>882</v>
      </c>
      <c r="C777" s="216" t="str">
        <f>+VLOOKUP(B:B,INSUMOS!A:C,2,FALSE)</f>
        <v>TORNILLO PARA MADERA 1” No. 6</v>
      </c>
      <c r="D777" s="538" t="str">
        <f>+VLOOKUP(B:B,INSUMOS!A:C,3,FALSE)</f>
        <v>UN</v>
      </c>
      <c r="E777" s="541">
        <v>4</v>
      </c>
      <c r="F777" s="544">
        <f>+E777*0.03</f>
        <v>0.12</v>
      </c>
      <c r="G777" s="277">
        <f>+VLOOKUP(B:B,INSUMOS!A:E,4,FALSE)</f>
        <v>1</v>
      </c>
      <c r="H777" s="217">
        <f t="shared" si="53"/>
        <v>4.12</v>
      </c>
      <c r="I777" s="218"/>
      <c r="J777" s="218"/>
      <c r="K777" s="206"/>
      <c r="L777" s="164"/>
      <c r="M777" s="214"/>
    </row>
    <row r="778" spans="1:13" s="219" customFormat="1" ht="18" outlineLevel="1" x14ac:dyDescent="0.25">
      <c r="A778" s="257"/>
      <c r="B778" s="535" t="s">
        <v>472</v>
      </c>
      <c r="C778" s="216" t="str">
        <f>+VLOOKUP(B:B,INSUMOS!A:C,2,FALSE)</f>
        <v>CANAL RAINGO X 3M</v>
      </c>
      <c r="D778" s="538" t="str">
        <f>+VLOOKUP(B:B,INSUMOS!A:C,3,FALSE)</f>
        <v>UN</v>
      </c>
      <c r="E778" s="541">
        <v>0.33</v>
      </c>
      <c r="F778" s="544">
        <v>0</v>
      </c>
      <c r="G778" s="277">
        <f>+VLOOKUP(B:B,INSUMOS!A:E,4,FALSE)</f>
        <v>1</v>
      </c>
      <c r="H778" s="217">
        <f t="shared" si="53"/>
        <v>0.33</v>
      </c>
      <c r="I778" s="218"/>
      <c r="J778" s="218"/>
      <c r="K778" s="206"/>
      <c r="L778" s="164"/>
      <c r="M778" s="214"/>
    </row>
    <row r="779" spans="1:13" s="219" customFormat="1" ht="18" outlineLevel="1" x14ac:dyDescent="0.25">
      <c r="A779" s="257"/>
      <c r="B779" s="535" t="s">
        <v>477</v>
      </c>
      <c r="C779" s="216" t="str">
        <f>+VLOOKUP(B:B,INSUMOS!A:C,2,FALSE)</f>
        <v xml:space="preserve">SOPORTE DE BAJANTE RAINGO </v>
      </c>
      <c r="D779" s="538" t="str">
        <f>+VLOOKUP(B:B,INSUMOS!A:C,3,FALSE)</f>
        <v>UN</v>
      </c>
      <c r="E779" s="541">
        <v>0.33</v>
      </c>
      <c r="F779" s="544">
        <v>0</v>
      </c>
      <c r="G779" s="277">
        <f>+VLOOKUP(B:B,INSUMOS!A:E,4,FALSE)</f>
        <v>1</v>
      </c>
      <c r="H779" s="217">
        <f t="shared" si="53"/>
        <v>0.33</v>
      </c>
      <c r="I779" s="218"/>
      <c r="J779" s="218"/>
      <c r="K779" s="206"/>
      <c r="L779" s="164"/>
      <c r="M779" s="214"/>
    </row>
    <row r="780" spans="1:13" s="219" customFormat="1" ht="18" outlineLevel="1" x14ac:dyDescent="0.25">
      <c r="A780" s="257"/>
      <c r="B780" s="535" t="s">
        <v>427</v>
      </c>
      <c r="C780" s="216" t="str">
        <f>+VLOOKUP(B:B,INSUMOS!A:C,2,FALSE)</f>
        <v>UNION CANAL</v>
      </c>
      <c r="D780" s="538" t="str">
        <f>+VLOOKUP(B:B,INSUMOS!A:C,3,FALSE)</f>
        <v>UN</v>
      </c>
      <c r="E780" s="541">
        <v>0.33</v>
      </c>
      <c r="F780" s="544">
        <v>0</v>
      </c>
      <c r="G780" s="277">
        <f>+VLOOKUP(B:B,INSUMOS!A:E,4,FALSE)</f>
        <v>1</v>
      </c>
      <c r="H780" s="217">
        <f t="shared" si="53"/>
        <v>0.33</v>
      </c>
      <c r="I780" s="218"/>
      <c r="J780" s="218"/>
      <c r="K780" s="206"/>
      <c r="L780" s="164"/>
      <c r="M780" s="214"/>
    </row>
    <row r="781" spans="1:13" s="219" customFormat="1" ht="18" outlineLevel="1" x14ac:dyDescent="0.25">
      <c r="A781" s="257"/>
      <c r="B781" s="535" t="s">
        <v>627</v>
      </c>
      <c r="C781" s="216" t="str">
        <f>+VLOOKUP(B:B,INSUMOS!A:C,2,FALSE)</f>
        <v>CUADRILLA  INSTALACIONES (OFICIAL + AYUDANTE)</v>
      </c>
      <c r="D781" s="538" t="str">
        <f>+VLOOKUP(B:B,INSUMOS!A:C,3,FALSE)</f>
        <v>HC</v>
      </c>
      <c r="E781" s="541">
        <v>0.25</v>
      </c>
      <c r="F781" s="544">
        <v>0</v>
      </c>
      <c r="G781" s="277">
        <f>+VLOOKUP(B:B,INSUMOS!A:E,4,FALSE)</f>
        <v>1</v>
      </c>
      <c r="H781" s="217">
        <f t="shared" si="53"/>
        <v>0.25</v>
      </c>
      <c r="I781" s="218"/>
      <c r="J781" s="218"/>
      <c r="K781" s="206"/>
      <c r="L781" s="164"/>
      <c r="M781" s="214"/>
    </row>
    <row r="782" spans="1:13" ht="18" x14ac:dyDescent="0.25">
      <c r="A782" s="207" t="s">
        <v>1446</v>
      </c>
      <c r="B782" s="208"/>
      <c r="C782" s="268" t="s">
        <v>1076</v>
      </c>
      <c r="D782" s="210" t="s">
        <v>1</v>
      </c>
      <c r="E782" s="211"/>
      <c r="F782" s="210"/>
      <c r="G782" s="210"/>
      <c r="H782" s="212">
        <f>+SUBTOTAL(9,H783:H788)</f>
        <v>3.8010000000000002</v>
      </c>
      <c r="I782" s="213"/>
      <c r="J782" s="213"/>
      <c r="M782" s="214"/>
    </row>
    <row r="783" spans="1:13" ht="18" outlineLevel="1" x14ac:dyDescent="0.25">
      <c r="A783" s="256"/>
      <c r="B783" s="535" t="s">
        <v>129</v>
      </c>
      <c r="C783" s="216" t="str">
        <f>+VLOOKUP(B:B,INSUMOS!A:C,2,FALSE)</f>
        <v>HERRAMIENTA MENOR</v>
      </c>
      <c r="D783" s="538" t="str">
        <f>+VLOOKUP(B:B,INSUMOS!A:C,3,FALSE)</f>
        <v>GLB</v>
      </c>
      <c r="E783" s="541">
        <v>0.2</v>
      </c>
      <c r="F783" s="544">
        <v>0</v>
      </c>
      <c r="G783" s="277">
        <f>+VLOOKUP(B:B,INSUMOS!A:E,4,FALSE)</f>
        <v>1</v>
      </c>
      <c r="H783" s="217">
        <f t="shared" ref="H783:H788" si="54">+(E783+F783)*G783</f>
        <v>0.2</v>
      </c>
      <c r="I783" s="218"/>
      <c r="J783" s="218"/>
      <c r="M783" s="214"/>
    </row>
    <row r="784" spans="1:13" ht="18" outlineLevel="1" x14ac:dyDescent="0.25">
      <c r="A784" s="257"/>
      <c r="B784" s="535" t="s">
        <v>814</v>
      </c>
      <c r="C784" s="216" t="str">
        <f>+VLOOKUP(B:B,INSUMOS!A:C,2,FALSE)</f>
        <v xml:space="preserve">ANTICORROSIVO </v>
      </c>
      <c r="D784" s="538" t="str">
        <f>+VLOOKUP(B:B,INSUMOS!A:C,3,FALSE)</f>
        <v>GAL</v>
      </c>
      <c r="E784" s="541">
        <v>0.02</v>
      </c>
      <c r="F784" s="544">
        <f>+E784*0.03</f>
        <v>5.9999999999999995E-4</v>
      </c>
      <c r="G784" s="277">
        <f>+VLOOKUP(B:B,INSUMOS!A:E,4,FALSE)</f>
        <v>1</v>
      </c>
      <c r="H784" s="217">
        <f t="shared" si="54"/>
        <v>2.06E-2</v>
      </c>
      <c r="I784" s="218"/>
      <c r="J784" s="218"/>
      <c r="M784" s="214"/>
    </row>
    <row r="785" spans="1:13" s="219" customFormat="1" ht="18" outlineLevel="1" x14ac:dyDescent="0.25">
      <c r="A785" s="257"/>
      <c r="B785" s="535" t="s">
        <v>270</v>
      </c>
      <c r="C785" s="216" t="str">
        <f>+VLOOKUP(B:B,INSUMOS!A:C,2,FALSE)</f>
        <v>BISAGRA COBRE NUDO CABEZA PLANA 3"</v>
      </c>
      <c r="D785" s="538" t="str">
        <f>+VLOOKUP(B:B,INSUMOS!A:C,3,FALSE)</f>
        <v>UN</v>
      </c>
      <c r="E785" s="541">
        <v>0.51</v>
      </c>
      <c r="F785" s="544">
        <v>0</v>
      </c>
      <c r="G785" s="277">
        <f>+VLOOKUP(B:B,INSUMOS!A:E,4,FALSE)</f>
        <v>1</v>
      </c>
      <c r="H785" s="217">
        <f t="shared" si="54"/>
        <v>0.51</v>
      </c>
      <c r="I785" s="218"/>
      <c r="J785" s="218"/>
      <c r="K785" s="206"/>
      <c r="L785" s="164"/>
      <c r="M785" s="214"/>
    </row>
    <row r="786" spans="1:13" s="219" customFormat="1" ht="18" outlineLevel="1" x14ac:dyDescent="0.25">
      <c r="A786" s="257"/>
      <c r="B786" s="535" t="s">
        <v>847</v>
      </c>
      <c r="C786" s="216" t="str">
        <f>+VLOOKUP(B:B,INSUMOS!A:C,2,FALSE)</f>
        <v xml:space="preserve">LÁMINA COLD ROLLED CAL.16 DE 1,00 X 2,00 M </v>
      </c>
      <c r="D786" s="538" t="str">
        <f>+VLOOKUP(B:B,INSUMOS!A:C,3,FALSE)</f>
        <v>UN</v>
      </c>
      <c r="E786" s="541">
        <v>0.37</v>
      </c>
      <c r="F786" s="544">
        <v>0</v>
      </c>
      <c r="G786" s="277">
        <f>+VLOOKUP(B:B,INSUMOS!A:E,4,FALSE)</f>
        <v>1</v>
      </c>
      <c r="H786" s="217">
        <f t="shared" si="54"/>
        <v>0.37</v>
      </c>
      <c r="I786" s="218"/>
      <c r="J786" s="218"/>
      <c r="K786" s="206"/>
      <c r="L786" s="164"/>
      <c r="M786" s="214"/>
    </row>
    <row r="787" spans="1:13" s="219" customFormat="1" ht="18" outlineLevel="1" x14ac:dyDescent="0.25">
      <c r="A787" s="257"/>
      <c r="B787" s="535" t="s">
        <v>288</v>
      </c>
      <c r="C787" s="216" t="str">
        <f>+VLOOKUP(B:B,INSUMOS!A:C,2,FALSE)</f>
        <v>SOLDADURA ELÉCT. 3/32” WEST ARCO</v>
      </c>
      <c r="D787" s="538" t="str">
        <f>+VLOOKUP(B:B,INSUMOS!A:C,3,FALSE)</f>
        <v>KG</v>
      </c>
      <c r="E787" s="541">
        <v>0.68</v>
      </c>
      <c r="F787" s="544">
        <f>+E787*0.03</f>
        <v>2.0400000000000001E-2</v>
      </c>
      <c r="G787" s="277">
        <f>+VLOOKUP(B:B,INSUMOS!A:E,4,FALSE)</f>
        <v>1</v>
      </c>
      <c r="H787" s="217">
        <f t="shared" si="54"/>
        <v>0.70040000000000002</v>
      </c>
      <c r="I787" s="218"/>
      <c r="J787" s="218"/>
      <c r="K787" s="206"/>
      <c r="L787" s="164"/>
      <c r="M787" s="214"/>
    </row>
    <row r="788" spans="1:13" s="219" customFormat="1" ht="18" outlineLevel="1" x14ac:dyDescent="0.25">
      <c r="A788" s="257"/>
      <c r="B788" s="535" t="s">
        <v>826</v>
      </c>
      <c r="C788" s="216" t="str">
        <f>+VLOOKUP(B:B,INSUMOS!A:C,2,FALSE)</f>
        <v>SOLDADOR</v>
      </c>
      <c r="D788" s="538" t="str">
        <f>+VLOOKUP(B:B,INSUMOS!A:C,3,FALSE)</f>
        <v>HH</v>
      </c>
      <c r="E788" s="541">
        <v>2</v>
      </c>
      <c r="F788" s="544">
        <v>0</v>
      </c>
      <c r="G788" s="277">
        <f>+VLOOKUP(B:B,INSUMOS!A:E,4,FALSE)</f>
        <v>1</v>
      </c>
      <c r="H788" s="217">
        <f t="shared" si="54"/>
        <v>2</v>
      </c>
      <c r="I788" s="218"/>
      <c r="J788" s="218"/>
      <c r="K788" s="206"/>
      <c r="L788" s="164"/>
      <c r="M788" s="214"/>
    </row>
    <row r="789" spans="1:13" s="219" customFormat="1" ht="18" x14ac:dyDescent="0.25">
      <c r="A789" s="207" t="s">
        <v>1475</v>
      </c>
      <c r="B789" s="208"/>
      <c r="C789" s="252" t="s">
        <v>874</v>
      </c>
      <c r="D789" s="210" t="s">
        <v>19</v>
      </c>
      <c r="E789" s="211"/>
      <c r="F789" s="210"/>
      <c r="G789" s="210"/>
      <c r="H789" s="212">
        <f>+SUBTOTAL(9,H790:H792)</f>
        <v>1.73</v>
      </c>
      <c r="I789" s="213"/>
      <c r="J789" s="213"/>
      <c r="K789" s="206"/>
      <c r="L789" s="164"/>
      <c r="M789" s="214"/>
    </row>
    <row r="790" spans="1:13" ht="18" outlineLevel="1" x14ac:dyDescent="0.25">
      <c r="A790" s="256"/>
      <c r="B790" s="535" t="s">
        <v>129</v>
      </c>
      <c r="C790" s="216" t="str">
        <f>+VLOOKUP(B:B,INSUMOS!A:C,2,FALSE)</f>
        <v>HERRAMIENTA MENOR</v>
      </c>
      <c r="D790" s="538" t="str">
        <f>+VLOOKUP(B:B,INSUMOS!A:C,3,FALSE)</f>
        <v>GLB</v>
      </c>
      <c r="E790" s="541">
        <v>0.5</v>
      </c>
      <c r="F790" s="544">
        <v>0</v>
      </c>
      <c r="G790" s="277">
        <f>+VLOOKUP(B:B,INSUMOS!A:E,4,FALSE)</f>
        <v>1</v>
      </c>
      <c r="H790" s="217">
        <f>+(E790+F790)*G790</f>
        <v>0.5</v>
      </c>
      <c r="I790" s="218"/>
      <c r="J790" s="218"/>
      <c r="M790" s="214"/>
    </row>
    <row r="791" spans="1:13" ht="18" outlineLevel="1" x14ac:dyDescent="0.25">
      <c r="A791" s="260"/>
      <c r="B791" s="535" t="s">
        <v>192</v>
      </c>
      <c r="C791" s="216" t="str">
        <f>+VLOOKUP(B:B,INSUMOS!A:C,2,FALSE)</f>
        <v>GEOTEXTIL PAVCO NO TEJIDO 2500 M² 1.08</v>
      </c>
      <c r="D791" s="538" t="str">
        <f>+VLOOKUP(B:B,INSUMOS!A:C,3,FALSE)</f>
        <v>M2</v>
      </c>
      <c r="E791" s="541">
        <v>1.08</v>
      </c>
      <c r="F791" s="544">
        <v>0</v>
      </c>
      <c r="G791" s="277">
        <f>+VLOOKUP(B:B,INSUMOS!A:E,4,FALSE)</f>
        <v>1</v>
      </c>
      <c r="H791" s="217">
        <f>+(E791+F791)*G791</f>
        <v>1.08</v>
      </c>
      <c r="I791" s="218"/>
      <c r="J791" s="218"/>
      <c r="M791" s="214"/>
    </row>
    <row r="792" spans="1:13" ht="18" outlineLevel="1" x14ac:dyDescent="0.25">
      <c r="A792" s="260"/>
      <c r="B792" s="535" t="s">
        <v>30</v>
      </c>
      <c r="C792" s="216" t="str">
        <f>+VLOOKUP(B:B,INSUMOS!A:C,2,FALSE)</f>
        <v>AYUDANTE ALBAÑILERÍA CON PRESTACIONES</v>
      </c>
      <c r="D792" s="538" t="str">
        <f>+VLOOKUP(B:B,INSUMOS!A:C,3,FALSE)</f>
        <v>HH</v>
      </c>
      <c r="E792" s="541">
        <v>0.15</v>
      </c>
      <c r="F792" s="544">
        <v>0</v>
      </c>
      <c r="G792" s="277">
        <f>+VLOOKUP(B:B,INSUMOS!A:E,4,FALSE)</f>
        <v>1</v>
      </c>
      <c r="H792" s="217">
        <f>+(E792+F792)*G792</f>
        <v>0.15</v>
      </c>
      <c r="I792" s="218"/>
      <c r="J792" s="218"/>
      <c r="M792" s="214"/>
    </row>
    <row r="793" spans="1:13" ht="23.25" customHeight="1" x14ac:dyDescent="0.25">
      <c r="A793" s="269" t="s">
        <v>1727</v>
      </c>
      <c r="B793" s="270"/>
      <c r="C793" s="271" t="s">
        <v>1590</v>
      </c>
      <c r="D793" s="272" t="s">
        <v>1</v>
      </c>
      <c r="E793" s="273"/>
      <c r="F793" s="274"/>
      <c r="G793" s="275"/>
      <c r="H793" s="276">
        <f>+SUBTOTAL(9,H794:H798)</f>
        <v>1.37</v>
      </c>
      <c r="I793" s="213"/>
      <c r="J793" s="213"/>
      <c r="M793" s="214"/>
    </row>
    <row r="794" spans="1:13" ht="18" outlineLevel="1" x14ac:dyDescent="0.25">
      <c r="A794" s="243"/>
      <c r="B794" s="535" t="s">
        <v>129</v>
      </c>
      <c r="C794" s="216" t="str">
        <f>+VLOOKUP(B:B,INSUMOS!A:C,2,FALSE)</f>
        <v>HERRAMIENTA MENOR</v>
      </c>
      <c r="D794" s="538" t="str">
        <f>+VLOOKUP(B:B,INSUMOS!A:C,3,FALSE)</f>
        <v>GLB</v>
      </c>
      <c r="E794" s="541">
        <v>0.1</v>
      </c>
      <c r="F794" s="544">
        <v>0</v>
      </c>
      <c r="G794" s="277">
        <f>+VLOOKUP(B:B,INSUMOS!A:E,4,FALSE)</f>
        <v>1</v>
      </c>
      <c r="H794" s="217">
        <f>+(E794+F794)*G794</f>
        <v>0.1</v>
      </c>
      <c r="I794" s="218"/>
      <c r="J794" s="218"/>
      <c r="M794" s="214"/>
    </row>
    <row r="795" spans="1:13" ht="18" outlineLevel="1" x14ac:dyDescent="0.25">
      <c r="A795" s="245"/>
      <c r="B795" s="535" t="s">
        <v>1591</v>
      </c>
      <c r="C795" s="216" t="str">
        <f>+VLOOKUP(B:B,INSUMOS!A:C,2,FALSE)</f>
        <v>SIFÓN PVC PAVCO DE 2"</v>
      </c>
      <c r="D795" s="538" t="str">
        <f>+VLOOKUP(B:B,INSUMOS!A:C,3,FALSE)</f>
        <v>UN</v>
      </c>
      <c r="E795" s="541">
        <v>1</v>
      </c>
      <c r="F795" s="544">
        <v>0</v>
      </c>
      <c r="G795" s="277">
        <f>+VLOOKUP(B:B,INSUMOS!A:E,4,FALSE)</f>
        <v>1</v>
      </c>
      <c r="H795" s="217">
        <f>+(E795+F795)*G795</f>
        <v>1</v>
      </c>
      <c r="I795" s="218"/>
      <c r="J795" s="218"/>
      <c r="M795" s="214"/>
    </row>
    <row r="796" spans="1:13" ht="18" outlineLevel="1" x14ac:dyDescent="0.25">
      <c r="A796" s="245"/>
      <c r="B796" s="535" t="s">
        <v>291</v>
      </c>
      <c r="C796" s="216" t="str">
        <f>+VLOOKUP(B:B,INSUMOS!A:C,2,FALSE)</f>
        <v>LIMPIADOR REMOVEDOR PARA PVC Y CPVC (1/4 GAL)</v>
      </c>
      <c r="D796" s="538" t="str">
        <f>+VLOOKUP(B:B,INSUMOS!A:C,3,FALSE)</f>
        <v>UN</v>
      </c>
      <c r="E796" s="541">
        <v>0.01</v>
      </c>
      <c r="F796" s="544">
        <v>0</v>
      </c>
      <c r="G796" s="277">
        <f>+VLOOKUP(B:B,INSUMOS!A:E,4,FALSE)</f>
        <v>1</v>
      </c>
      <c r="H796" s="217">
        <f>+(E796+F796)*G796</f>
        <v>0.01</v>
      </c>
      <c r="I796" s="218"/>
      <c r="J796" s="218"/>
      <c r="M796" s="214"/>
    </row>
    <row r="797" spans="1:13" ht="18" outlineLevel="1" x14ac:dyDescent="0.25">
      <c r="A797" s="245"/>
      <c r="B797" s="535" t="s">
        <v>287</v>
      </c>
      <c r="C797" s="216" t="str">
        <f>+VLOOKUP(B:B,INSUMOS!A:C,2,FALSE)</f>
        <v>SOLDADURA PVC BOUNDING 1/8 GALON</v>
      </c>
      <c r="D797" s="538" t="str">
        <f>+VLOOKUP(B:B,INSUMOS!A:C,3,FALSE)</f>
        <v>UN</v>
      </c>
      <c r="E797" s="541">
        <v>0.01</v>
      </c>
      <c r="F797" s="544">
        <v>0</v>
      </c>
      <c r="G797" s="277">
        <f>+VLOOKUP(B:B,INSUMOS!A:E,4,FALSE)</f>
        <v>1</v>
      </c>
      <c r="H797" s="217">
        <f>+(E797+F797)*G797</f>
        <v>0.01</v>
      </c>
      <c r="I797" s="218"/>
      <c r="J797" s="218"/>
      <c r="M797" s="214"/>
    </row>
    <row r="798" spans="1:13" ht="18" outlineLevel="1" x14ac:dyDescent="0.25">
      <c r="A798" s="248"/>
      <c r="B798" s="535" t="s">
        <v>28</v>
      </c>
      <c r="C798" s="216" t="str">
        <f>+VLOOKUP(B:B,INSUMOS!A:C,2,FALSE)</f>
        <v xml:space="preserve">OFICIAL ALBAÑILERIA CON PRESTACIONES </v>
      </c>
      <c r="D798" s="538" t="str">
        <f>+VLOOKUP(B:B,INSUMOS!A:C,3,FALSE)</f>
        <v>HH</v>
      </c>
      <c r="E798" s="541">
        <v>0.25</v>
      </c>
      <c r="F798" s="544">
        <v>0</v>
      </c>
      <c r="G798" s="277">
        <f>+VLOOKUP(B:B,INSUMOS!A:E,4,FALSE)</f>
        <v>1</v>
      </c>
      <c r="H798" s="217">
        <f>+(E798+F798)*G798</f>
        <v>0.25</v>
      </c>
      <c r="I798" s="218"/>
      <c r="J798" s="218"/>
      <c r="M798" s="214"/>
    </row>
    <row r="799" spans="1:13" ht="23.25" customHeight="1" x14ac:dyDescent="0.25">
      <c r="A799" s="269" t="s">
        <v>1728</v>
      </c>
      <c r="B799" s="270"/>
      <c r="C799" s="271" t="s">
        <v>1593</v>
      </c>
      <c r="D799" s="272" t="s">
        <v>1</v>
      </c>
      <c r="E799" s="273"/>
      <c r="F799" s="274"/>
      <c r="G799" s="210"/>
      <c r="H799" s="276">
        <f>+SUBTOTAL(9,H800:H804)</f>
        <v>1.3839999999999999</v>
      </c>
      <c r="I799" s="213"/>
      <c r="J799" s="213"/>
      <c r="M799" s="214"/>
    </row>
    <row r="800" spans="1:13" ht="18" outlineLevel="1" x14ac:dyDescent="0.25">
      <c r="A800" s="243"/>
      <c r="B800" s="535" t="s">
        <v>129</v>
      </c>
      <c r="C800" s="216" t="str">
        <f>+VLOOKUP(B:B,INSUMOS!A:C,2,FALSE)</f>
        <v>HERRAMIENTA MENOR</v>
      </c>
      <c r="D800" s="538" t="str">
        <f>+VLOOKUP(B:B,INSUMOS!A:C,3,FALSE)</f>
        <v>GLB</v>
      </c>
      <c r="E800" s="541">
        <v>0.1</v>
      </c>
      <c r="F800" s="544">
        <v>0</v>
      </c>
      <c r="G800" s="277">
        <f>+VLOOKUP(B:B,INSUMOS!A:E,4,FALSE)</f>
        <v>1</v>
      </c>
      <c r="H800" s="217">
        <f>+(E800+F800)*G800</f>
        <v>0.1</v>
      </c>
      <c r="I800" s="218"/>
      <c r="J800" s="218"/>
      <c r="M800" s="214"/>
    </row>
    <row r="801" spans="1:13" ht="18" outlineLevel="1" x14ac:dyDescent="0.25">
      <c r="A801" s="245"/>
      <c r="B801" s="535" t="s">
        <v>1596</v>
      </c>
      <c r="C801" s="216" t="str">
        <f>+VLOOKUP(B:B,INSUMOS!A:C,2,FALSE)</f>
        <v>SIFÓN PVC PAVCO DE 3"</v>
      </c>
      <c r="D801" s="538" t="str">
        <f>+VLOOKUP(B:B,INSUMOS!A:C,3,FALSE)</f>
        <v>UN</v>
      </c>
      <c r="E801" s="541">
        <v>1</v>
      </c>
      <c r="F801" s="544">
        <v>0</v>
      </c>
      <c r="G801" s="277">
        <f>+VLOOKUP(B:B,INSUMOS!A:E,4,FALSE)</f>
        <v>1</v>
      </c>
      <c r="H801" s="217">
        <f>+(E801+F801)*G801</f>
        <v>1</v>
      </c>
      <c r="I801" s="218"/>
      <c r="J801" s="218"/>
      <c r="M801" s="214"/>
    </row>
    <row r="802" spans="1:13" ht="18" outlineLevel="1" x14ac:dyDescent="0.25">
      <c r="A802" s="245"/>
      <c r="B802" s="535" t="s">
        <v>291</v>
      </c>
      <c r="C802" s="216" t="str">
        <f>+VLOOKUP(B:B,INSUMOS!A:C,2,FALSE)</f>
        <v>LIMPIADOR REMOVEDOR PARA PVC Y CPVC (1/4 GAL)</v>
      </c>
      <c r="D802" s="538" t="str">
        <f>+VLOOKUP(B:B,INSUMOS!A:C,3,FALSE)</f>
        <v>UN</v>
      </c>
      <c r="E802" s="541">
        <v>1.7000000000000001E-2</v>
      </c>
      <c r="F802" s="544">
        <v>0</v>
      </c>
      <c r="G802" s="277">
        <f>+VLOOKUP(B:B,INSUMOS!A:E,4,FALSE)</f>
        <v>1</v>
      </c>
      <c r="H802" s="217">
        <f>+(E802+F802)*G802</f>
        <v>1.7000000000000001E-2</v>
      </c>
      <c r="I802" s="218"/>
      <c r="J802" s="218"/>
      <c r="M802" s="214"/>
    </row>
    <row r="803" spans="1:13" ht="18" outlineLevel="1" x14ac:dyDescent="0.25">
      <c r="A803" s="245"/>
      <c r="B803" s="535" t="s">
        <v>287</v>
      </c>
      <c r="C803" s="216" t="str">
        <f>+VLOOKUP(B:B,INSUMOS!A:C,2,FALSE)</f>
        <v>SOLDADURA PVC BOUNDING 1/8 GALON</v>
      </c>
      <c r="D803" s="538" t="str">
        <f>+VLOOKUP(B:B,INSUMOS!A:C,3,FALSE)</f>
        <v>UN</v>
      </c>
      <c r="E803" s="541">
        <v>1.7000000000000001E-2</v>
      </c>
      <c r="F803" s="544">
        <v>0</v>
      </c>
      <c r="G803" s="277">
        <f>+VLOOKUP(B:B,INSUMOS!A:E,4,FALSE)</f>
        <v>1</v>
      </c>
      <c r="H803" s="217">
        <f>+(E803+F803)*G803</f>
        <v>1.7000000000000001E-2</v>
      </c>
      <c r="I803" s="218"/>
      <c r="J803" s="218"/>
      <c r="M803" s="214"/>
    </row>
    <row r="804" spans="1:13" ht="18" outlineLevel="1" x14ac:dyDescent="0.25">
      <c r="A804" s="279"/>
      <c r="B804" s="535" t="s">
        <v>28</v>
      </c>
      <c r="C804" s="216" t="str">
        <f>+VLOOKUP(B:B,INSUMOS!A:C,2,FALSE)</f>
        <v xml:space="preserve">OFICIAL ALBAÑILERIA CON PRESTACIONES </v>
      </c>
      <c r="D804" s="538" t="str">
        <f>+VLOOKUP(B:B,INSUMOS!A:C,3,FALSE)</f>
        <v>HH</v>
      </c>
      <c r="E804" s="541">
        <v>0.25</v>
      </c>
      <c r="F804" s="544">
        <v>0</v>
      </c>
      <c r="G804" s="277">
        <f>+VLOOKUP(B:B,INSUMOS!A:E,4,FALSE)</f>
        <v>1</v>
      </c>
      <c r="H804" s="217">
        <f>+(E804+F804)*G804</f>
        <v>0.25</v>
      </c>
      <c r="I804" s="218"/>
      <c r="J804" s="218"/>
      <c r="M804" s="214"/>
    </row>
    <row r="805" spans="1:13" ht="23.25" customHeight="1" x14ac:dyDescent="0.25">
      <c r="A805" s="280" t="s">
        <v>1729</v>
      </c>
      <c r="B805" s="246"/>
      <c r="C805" s="209" t="s">
        <v>1595</v>
      </c>
      <c r="D805" s="228" t="s">
        <v>1</v>
      </c>
      <c r="E805" s="241"/>
      <c r="F805" s="242"/>
      <c r="G805" s="281"/>
      <c r="H805" s="212">
        <f>+SUBTOTAL(9,H806:H810)</f>
        <v>1.3860000000000001</v>
      </c>
      <c r="I805" s="213"/>
      <c r="J805" s="213"/>
      <c r="M805" s="214"/>
    </row>
    <row r="806" spans="1:13" ht="18" outlineLevel="1" x14ac:dyDescent="0.25">
      <c r="A806" s="244"/>
      <c r="B806" s="535" t="s">
        <v>129</v>
      </c>
      <c r="C806" s="216" t="str">
        <f>+VLOOKUP(B:B,INSUMOS!A:C,2,FALSE)</f>
        <v>HERRAMIENTA MENOR</v>
      </c>
      <c r="D806" s="538" t="str">
        <f>+VLOOKUP(B:B,INSUMOS!A:C,3,FALSE)</f>
        <v>GLB</v>
      </c>
      <c r="E806" s="541">
        <v>0.1</v>
      </c>
      <c r="F806" s="544">
        <v>0</v>
      </c>
      <c r="G806" s="277">
        <f>+VLOOKUP(B:B,INSUMOS!A:E,4,FALSE)</f>
        <v>1</v>
      </c>
      <c r="H806" s="217">
        <f>+(E806+F806)*G806</f>
        <v>0.1</v>
      </c>
      <c r="I806" s="218"/>
      <c r="J806" s="218"/>
      <c r="M806" s="214"/>
    </row>
    <row r="807" spans="1:13" ht="18" outlineLevel="1" x14ac:dyDescent="0.25">
      <c r="A807" s="245"/>
      <c r="B807" s="535" t="s">
        <v>1597</v>
      </c>
      <c r="C807" s="216" t="str">
        <f>+VLOOKUP(B:B,INSUMOS!A:C,2,FALSE)</f>
        <v>SIFÓN PVC PAVCO DE 4"</v>
      </c>
      <c r="D807" s="538" t="str">
        <f>+VLOOKUP(B:B,INSUMOS!A:C,3,FALSE)</f>
        <v>UN</v>
      </c>
      <c r="E807" s="541">
        <v>1</v>
      </c>
      <c r="F807" s="544">
        <v>0</v>
      </c>
      <c r="G807" s="277">
        <f>+VLOOKUP(B:B,INSUMOS!A:E,4,FALSE)</f>
        <v>1</v>
      </c>
      <c r="H807" s="217">
        <f>+(E807+F807)*G807</f>
        <v>1</v>
      </c>
      <c r="I807" s="218"/>
      <c r="J807" s="218"/>
      <c r="M807" s="214"/>
    </row>
    <row r="808" spans="1:13" ht="18" outlineLevel="1" x14ac:dyDescent="0.25">
      <c r="A808" s="245"/>
      <c r="B808" s="535" t="s">
        <v>291</v>
      </c>
      <c r="C808" s="216" t="str">
        <f>+VLOOKUP(B:B,INSUMOS!A:C,2,FALSE)</f>
        <v>LIMPIADOR REMOVEDOR PARA PVC Y CPVC (1/4 GAL)</v>
      </c>
      <c r="D808" s="538" t="str">
        <f>+VLOOKUP(B:B,INSUMOS!A:C,3,FALSE)</f>
        <v>UN</v>
      </c>
      <c r="E808" s="541">
        <v>1.7999999999999999E-2</v>
      </c>
      <c r="F808" s="544">
        <v>0</v>
      </c>
      <c r="G808" s="277">
        <f>+VLOOKUP(B:B,INSUMOS!A:E,4,FALSE)</f>
        <v>1</v>
      </c>
      <c r="H808" s="217">
        <f>+(E808+F808)*G808</f>
        <v>1.7999999999999999E-2</v>
      </c>
      <c r="I808" s="218"/>
      <c r="J808" s="218"/>
      <c r="M808" s="214"/>
    </row>
    <row r="809" spans="1:13" ht="18" outlineLevel="1" x14ac:dyDescent="0.25">
      <c r="A809" s="245"/>
      <c r="B809" s="535" t="s">
        <v>287</v>
      </c>
      <c r="C809" s="216" t="str">
        <f>+VLOOKUP(B:B,INSUMOS!A:C,2,FALSE)</f>
        <v>SOLDADURA PVC BOUNDING 1/8 GALON</v>
      </c>
      <c r="D809" s="538" t="str">
        <f>+VLOOKUP(B:B,INSUMOS!A:C,3,FALSE)</f>
        <v>UN</v>
      </c>
      <c r="E809" s="541">
        <v>1.7999999999999999E-2</v>
      </c>
      <c r="F809" s="544">
        <v>0</v>
      </c>
      <c r="G809" s="277">
        <f>+VLOOKUP(B:B,INSUMOS!A:E,4,FALSE)</f>
        <v>1</v>
      </c>
      <c r="H809" s="217">
        <f>+(E809+F809)*G809</f>
        <v>1.7999999999999999E-2</v>
      </c>
      <c r="I809" s="218"/>
      <c r="J809" s="218"/>
      <c r="M809" s="214"/>
    </row>
    <row r="810" spans="1:13" ht="18" outlineLevel="1" x14ac:dyDescent="0.25">
      <c r="A810" s="248"/>
      <c r="B810" s="535" t="s">
        <v>28</v>
      </c>
      <c r="C810" s="216" t="str">
        <f>+VLOOKUP(B:B,INSUMOS!A:C,2,FALSE)</f>
        <v xml:space="preserve">OFICIAL ALBAÑILERIA CON PRESTACIONES </v>
      </c>
      <c r="D810" s="538" t="str">
        <f>+VLOOKUP(B:B,INSUMOS!A:C,3,FALSE)</f>
        <v>HH</v>
      </c>
      <c r="E810" s="541">
        <v>0.25</v>
      </c>
      <c r="F810" s="544">
        <v>0</v>
      </c>
      <c r="G810" s="277">
        <f>+VLOOKUP(B:B,INSUMOS!A:E,4,FALSE)</f>
        <v>1</v>
      </c>
      <c r="H810" s="217">
        <f>+(E810+F810)*G810</f>
        <v>0.25</v>
      </c>
      <c r="I810" s="218"/>
      <c r="J810" s="218"/>
      <c r="M810" s="214"/>
    </row>
    <row r="811" spans="1:13" ht="93" customHeight="1" x14ac:dyDescent="0.25">
      <c r="A811" s="207" t="s">
        <v>2239</v>
      </c>
      <c r="B811" s="208"/>
      <c r="C811" s="282" t="s">
        <v>1078</v>
      </c>
      <c r="D811" s="210" t="s">
        <v>1</v>
      </c>
      <c r="E811" s="211"/>
      <c r="F811" s="210"/>
      <c r="G811" s="210"/>
      <c r="H811" s="212">
        <f>+SUBTOTAL(9,H812:H818)</f>
        <v>16.091159024722934</v>
      </c>
      <c r="I811" s="213"/>
      <c r="J811" s="213"/>
      <c r="M811" s="214"/>
    </row>
    <row r="812" spans="1:13" ht="18" outlineLevel="1" x14ac:dyDescent="0.25">
      <c r="A812" s="283"/>
      <c r="B812" s="535" t="s">
        <v>129</v>
      </c>
      <c r="C812" s="216" t="str">
        <f>+VLOOKUP(B:B,INSUMOS!A:C,2,FALSE)</f>
        <v>HERRAMIENTA MENOR</v>
      </c>
      <c r="D812" s="538" t="str">
        <f>+VLOOKUP(B:B,INSUMOS!A:C,3,FALSE)</f>
        <v>GLB</v>
      </c>
      <c r="E812" s="541">
        <v>0.95600602898550702</v>
      </c>
      <c r="F812" s="544">
        <v>0</v>
      </c>
      <c r="G812" s="277">
        <f>+VLOOKUP(B:B,INSUMOS!A:E,4,FALSE)</f>
        <v>1</v>
      </c>
      <c r="H812" s="217">
        <f t="shared" ref="H812:H818" si="55">+(E812+F812)*G812</f>
        <v>0.95600602898550702</v>
      </c>
      <c r="I812" s="218"/>
      <c r="J812" s="218"/>
      <c r="M812" s="214"/>
    </row>
    <row r="813" spans="1:13" ht="18" outlineLevel="1" x14ac:dyDescent="0.25">
      <c r="A813" s="260"/>
      <c r="B813" s="535" t="s">
        <v>62</v>
      </c>
      <c r="C813" s="216" t="str">
        <f>+VLOOKUP(B:B,INSUMOS!A:C,2,FALSE)</f>
        <v>TRANSPORTE DE EQUIPO MENOR</v>
      </c>
      <c r="D813" s="538" t="str">
        <f>+VLOOKUP(B:B,INSUMOS!A:C,3,FALSE)</f>
        <v>VJ</v>
      </c>
      <c r="E813" s="541">
        <v>3.4143072463768118E-2</v>
      </c>
      <c r="F813" s="544">
        <v>0</v>
      </c>
      <c r="G813" s="277">
        <f>+VLOOKUP(B:B,INSUMOS!A:E,4,FALSE)</f>
        <v>1</v>
      </c>
      <c r="H813" s="217">
        <f t="shared" si="55"/>
        <v>3.4143072463768118E-2</v>
      </c>
      <c r="I813" s="218"/>
      <c r="J813" s="218"/>
      <c r="M813" s="214"/>
    </row>
    <row r="814" spans="1:13" s="219" customFormat="1" ht="18" outlineLevel="1" x14ac:dyDescent="0.25">
      <c r="A814" s="257"/>
      <c r="B814" s="535" t="s">
        <v>153</v>
      </c>
      <c r="C814" s="216" t="str">
        <f>+VLOOKUP(B:B,INSUMOS!A:C,2,FALSE)</f>
        <v>ANDAMIO TUBULAR 1,5*1,5 C/CRUCETA</v>
      </c>
      <c r="D814" s="538" t="str">
        <f>+VLOOKUP(B:B,INSUMOS!A:C,3,FALSE)</f>
        <v>DIA</v>
      </c>
      <c r="E814" s="541">
        <v>0.24100992327365728</v>
      </c>
      <c r="F814" s="544">
        <v>0</v>
      </c>
      <c r="G814" s="277">
        <f>+VLOOKUP(B:B,INSUMOS!A:E,4,FALSE)</f>
        <v>1</v>
      </c>
      <c r="H814" s="217">
        <f t="shared" si="55"/>
        <v>0.24100992327365728</v>
      </c>
      <c r="I814" s="218"/>
      <c r="J814" s="218"/>
      <c r="K814" s="206"/>
      <c r="L814" s="164"/>
      <c r="M814" s="214"/>
    </row>
    <row r="815" spans="1:13" s="219" customFormat="1" ht="18" outlineLevel="1" x14ac:dyDescent="0.25">
      <c r="A815" s="257"/>
      <c r="B815" s="535" t="s">
        <v>890</v>
      </c>
      <c r="C815" s="216" t="str">
        <f>+VLOOKUP(B:B,INSUMOS!A:C,2,FALSE)</f>
        <v>AMARRES PLÁSTICOS 20 CM</v>
      </c>
      <c r="D815" s="538" t="str">
        <f>+VLOOKUP(B:B,INSUMOS!A:C,3,FALSE)</f>
        <v>UN</v>
      </c>
      <c r="E815" s="541">
        <v>12</v>
      </c>
      <c r="F815" s="544">
        <f>+E815*0.03</f>
        <v>0.36</v>
      </c>
      <c r="G815" s="277">
        <f>+VLOOKUP(B:B,INSUMOS!A:E,4,FALSE)</f>
        <v>1</v>
      </c>
      <c r="H815" s="217">
        <f t="shared" si="55"/>
        <v>12.36</v>
      </c>
      <c r="I815" s="218"/>
      <c r="J815" s="218"/>
      <c r="K815" s="206"/>
      <c r="L815" s="164"/>
      <c r="M815" s="214"/>
    </row>
    <row r="816" spans="1:13" s="219" customFormat="1" ht="18" outlineLevel="1" x14ac:dyDescent="0.25">
      <c r="A816" s="257"/>
      <c r="B816" s="535" t="s">
        <v>889</v>
      </c>
      <c r="C816" s="216" t="str">
        <f>+VLOOKUP(B:B,INSUMOS!A:C,2,FALSE)</f>
        <v>PLAQUETA DE IDENTIFICACIÓN EN ACRÍLICO</v>
      </c>
      <c r="D816" s="538" t="str">
        <f>+VLOOKUP(B:B,INSUMOS!A:C,3,FALSE)</f>
        <v>UN</v>
      </c>
      <c r="E816" s="541">
        <v>1</v>
      </c>
      <c r="F816" s="544">
        <v>0</v>
      </c>
      <c r="G816" s="277">
        <f>+VLOOKUP(B:B,INSUMOS!A:E,4,FALSE)</f>
        <v>1</v>
      </c>
      <c r="H816" s="217">
        <f t="shared" si="55"/>
        <v>1</v>
      </c>
      <c r="I816" s="218"/>
      <c r="J816" s="218"/>
      <c r="K816" s="206"/>
      <c r="L816" s="164"/>
      <c r="M816" s="214"/>
    </row>
    <row r="817" spans="1:13" s="219" customFormat="1" ht="18" outlineLevel="1" x14ac:dyDescent="0.25">
      <c r="A817" s="257"/>
      <c r="B817" s="535" t="s">
        <v>888</v>
      </c>
      <c r="C817" s="216" t="str">
        <f>+VLOOKUP(B:B,INSUMOS!A:C,2,FALSE)</f>
        <v>CAJA DE 6 CIRCUITOS SNEIDER</v>
      </c>
      <c r="D817" s="538" t="str">
        <f>+VLOOKUP(B:B,INSUMOS!A:C,3,FALSE)</f>
        <v>UN</v>
      </c>
      <c r="E817" s="541">
        <v>1</v>
      </c>
      <c r="F817" s="544">
        <v>0</v>
      </c>
      <c r="G817" s="277">
        <f>+VLOOKUP(B:B,INSUMOS!A:E,4,FALSE)</f>
        <v>1</v>
      </c>
      <c r="H817" s="217">
        <f t="shared" si="55"/>
        <v>1</v>
      </c>
      <c r="I817" s="218"/>
      <c r="J817" s="218"/>
      <c r="K817" s="206"/>
      <c r="L817" s="164"/>
      <c r="M817" s="214"/>
    </row>
    <row r="818" spans="1:13" s="219" customFormat="1" ht="18" outlineLevel="1" x14ac:dyDescent="0.25">
      <c r="A818" s="257"/>
      <c r="B818" s="535" t="s">
        <v>632</v>
      </c>
      <c r="C818" s="216" t="str">
        <f>+VLOOKUP(B:B,INSUMOS!A:C,2,FALSE)</f>
        <v>CUADRILLA  ELECTRICAS (OFICIAL+AYUDANTE)</v>
      </c>
      <c r="D818" s="538" t="str">
        <f>+VLOOKUP(B:B,INSUMOS!A:C,3,FALSE)</f>
        <v>HC</v>
      </c>
      <c r="E818" s="541">
        <v>0.5</v>
      </c>
      <c r="F818" s="544">
        <v>0</v>
      </c>
      <c r="G818" s="277">
        <f>+VLOOKUP(B:B,INSUMOS!A:E,4,FALSE)</f>
        <v>1</v>
      </c>
      <c r="H818" s="217">
        <f t="shared" si="55"/>
        <v>0.5</v>
      </c>
      <c r="I818" s="218"/>
      <c r="J818" s="218"/>
      <c r="K818" s="206"/>
      <c r="L818" s="164"/>
      <c r="M818" s="214"/>
    </row>
    <row r="819" spans="1:13" ht="18" x14ac:dyDescent="0.25">
      <c r="A819" s="207" t="s">
        <v>1447</v>
      </c>
      <c r="B819" s="208"/>
      <c r="C819" s="282" t="s">
        <v>1079</v>
      </c>
      <c r="D819" s="210" t="s">
        <v>1</v>
      </c>
      <c r="E819" s="211"/>
      <c r="F819" s="210"/>
      <c r="G819" s="210"/>
      <c r="H819" s="212">
        <f>+SUBTOTAL(9,H820:H824)</f>
        <v>4.3538014390451831</v>
      </c>
      <c r="I819" s="213"/>
      <c r="J819" s="213"/>
      <c r="M819" s="214"/>
    </row>
    <row r="820" spans="1:13" ht="18" outlineLevel="1" x14ac:dyDescent="0.25">
      <c r="A820" s="283"/>
      <c r="B820" s="535" t="s">
        <v>129</v>
      </c>
      <c r="C820" s="216" t="str">
        <f>+VLOOKUP(B:B,INSUMOS!A:C,2,FALSE)</f>
        <v>HERRAMIENTA MENOR</v>
      </c>
      <c r="D820" s="538" t="str">
        <f>+VLOOKUP(B:B,INSUMOS!A:C,3,FALSE)</f>
        <v>GLB</v>
      </c>
      <c r="E820" s="541">
        <v>0.13495837681159401</v>
      </c>
      <c r="F820" s="544">
        <v>0</v>
      </c>
      <c r="G820" s="277">
        <f>+VLOOKUP(B:B,INSUMOS!A:E,4,FALSE)</f>
        <v>1</v>
      </c>
      <c r="H820" s="217">
        <f>+(E820+F820)*G820</f>
        <v>0.13495837681159401</v>
      </c>
      <c r="I820" s="218"/>
      <c r="J820" s="218"/>
      <c r="M820" s="214"/>
    </row>
    <row r="821" spans="1:13" ht="18" outlineLevel="1" x14ac:dyDescent="0.25">
      <c r="A821" s="257"/>
      <c r="B821" s="535" t="s">
        <v>62</v>
      </c>
      <c r="C821" s="216" t="str">
        <f>+VLOOKUP(B:B,INSUMOS!A:C,2,FALSE)</f>
        <v>TRANSPORTE DE EQUIPO MENOR</v>
      </c>
      <c r="D821" s="538" t="str">
        <f>+VLOOKUP(B:B,INSUMOS!A:C,3,FALSE)</f>
        <v>VJ</v>
      </c>
      <c r="E821" s="541">
        <v>4.8199420289855074E-3</v>
      </c>
      <c r="F821" s="544">
        <v>0</v>
      </c>
      <c r="G821" s="277">
        <f>+VLOOKUP(B:B,INSUMOS!A:E,4,FALSE)</f>
        <v>1</v>
      </c>
      <c r="H821" s="217">
        <f>+(E821+F821)*G821</f>
        <v>4.8199420289855074E-3</v>
      </c>
      <c r="I821" s="218"/>
      <c r="J821" s="218"/>
      <c r="M821" s="214"/>
    </row>
    <row r="822" spans="1:13" s="219" customFormat="1" ht="18" outlineLevel="1" x14ac:dyDescent="0.25">
      <c r="A822" s="257"/>
      <c r="B822" s="535" t="s">
        <v>153</v>
      </c>
      <c r="C822" s="216" t="str">
        <f>+VLOOKUP(B:B,INSUMOS!A:C,2,FALSE)</f>
        <v>ANDAMIO TUBULAR 1,5*1,5 C/CRUCETA</v>
      </c>
      <c r="D822" s="538" t="str">
        <f>+VLOOKUP(B:B,INSUMOS!A:C,3,FALSE)</f>
        <v>DIA</v>
      </c>
      <c r="E822" s="541">
        <v>3.4023120204603581E-2</v>
      </c>
      <c r="F822" s="544">
        <v>0</v>
      </c>
      <c r="G822" s="277">
        <f>+VLOOKUP(B:B,INSUMOS!A:E,4,FALSE)</f>
        <v>1</v>
      </c>
      <c r="H822" s="217">
        <f>+(E822+F822)*G822</f>
        <v>3.4023120204603581E-2</v>
      </c>
      <c r="I822" s="218"/>
      <c r="J822" s="218"/>
      <c r="K822" s="206"/>
      <c r="L822" s="164"/>
      <c r="M822" s="214"/>
    </row>
    <row r="823" spans="1:13" s="219" customFormat="1" ht="18" outlineLevel="1" x14ac:dyDescent="0.25">
      <c r="A823" s="257"/>
      <c r="B823" s="535" t="s">
        <v>891</v>
      </c>
      <c r="C823" s="216" t="str">
        <f>+VLOOKUP(B:B,INSUMOS!A:C,2,FALSE)</f>
        <v xml:space="preserve">AUTOMÁTICO ENCHUFABLE.  LUMINEX 1X15 -30A-40/ 10KA </v>
      </c>
      <c r="D823" s="538" t="str">
        <f>+VLOOKUP(B:B,INSUMOS!A:C,3,FALSE)</f>
        <v>UN</v>
      </c>
      <c r="E823" s="541">
        <v>4</v>
      </c>
      <c r="F823" s="544">
        <v>0</v>
      </c>
      <c r="G823" s="277">
        <f>+VLOOKUP(B:B,INSUMOS!A:E,4,FALSE)</f>
        <v>1</v>
      </c>
      <c r="H823" s="217">
        <f>+(E823+F823)*G823</f>
        <v>4</v>
      </c>
      <c r="I823" s="218"/>
      <c r="J823" s="218"/>
      <c r="K823" s="206"/>
      <c r="L823" s="164"/>
      <c r="M823" s="214"/>
    </row>
    <row r="824" spans="1:13" s="219" customFormat="1" ht="18" outlineLevel="1" x14ac:dyDescent="0.25">
      <c r="A824" s="261"/>
      <c r="B824" s="535" t="s">
        <v>632</v>
      </c>
      <c r="C824" s="216" t="str">
        <f>+VLOOKUP(B:B,INSUMOS!A:C,2,FALSE)</f>
        <v>CUADRILLA  ELECTRICAS (OFICIAL+AYUDANTE)</v>
      </c>
      <c r="D824" s="538" t="str">
        <f>+VLOOKUP(B:B,INSUMOS!A:C,3,FALSE)</f>
        <v>HC</v>
      </c>
      <c r="E824" s="541">
        <v>0.18</v>
      </c>
      <c r="F824" s="544">
        <v>0</v>
      </c>
      <c r="G824" s="277">
        <f>+VLOOKUP(B:B,INSUMOS!A:E,4,FALSE)</f>
        <v>1</v>
      </c>
      <c r="H824" s="217">
        <f>+(E824+F824)*G824</f>
        <v>0.18</v>
      </c>
      <c r="I824" s="218"/>
      <c r="J824" s="218"/>
      <c r="K824" s="206"/>
      <c r="L824" s="164"/>
      <c r="M824" s="214"/>
    </row>
    <row r="825" spans="1:13" ht="18" x14ac:dyDescent="0.25">
      <c r="A825" s="207" t="s">
        <v>2238</v>
      </c>
      <c r="B825" s="208"/>
      <c r="C825" s="282" t="s">
        <v>1081</v>
      </c>
      <c r="D825" s="210" t="s">
        <v>1</v>
      </c>
      <c r="E825" s="211"/>
      <c r="F825" s="210"/>
      <c r="G825" s="210"/>
      <c r="H825" s="212">
        <f>+SUBTOTAL(9,H826:H844)</f>
        <v>29.288526959931804</v>
      </c>
      <c r="I825" s="213"/>
      <c r="J825" s="213"/>
      <c r="M825" s="214"/>
    </row>
    <row r="826" spans="1:13" ht="18" outlineLevel="1" x14ac:dyDescent="0.25">
      <c r="A826" s="283"/>
      <c r="B826" s="535" t="s">
        <v>129</v>
      </c>
      <c r="C826" s="216" t="str">
        <f>+VLOOKUP(B:B,INSUMOS!A:C,2,FALSE)</f>
        <v>HERRAMIENTA MENOR</v>
      </c>
      <c r="D826" s="538" t="str">
        <f>+VLOOKUP(B:B,INSUMOS!A:C,3,FALSE)</f>
        <v>GLB</v>
      </c>
      <c r="E826" s="541">
        <v>0.13584788405797099</v>
      </c>
      <c r="F826" s="544">
        <v>0</v>
      </c>
      <c r="G826" s="277">
        <f>+VLOOKUP(B:B,INSUMOS!A:E,4,FALSE)</f>
        <v>1</v>
      </c>
      <c r="H826" s="217">
        <f t="shared" ref="H826:H844" si="56">+(E826+F826)*G826</f>
        <v>0.13584788405797099</v>
      </c>
      <c r="I826" s="218"/>
      <c r="J826" s="218"/>
      <c r="M826" s="214"/>
    </row>
    <row r="827" spans="1:13" ht="18" outlineLevel="1" x14ac:dyDescent="0.25">
      <c r="A827" s="257"/>
      <c r="B827" s="535" t="s">
        <v>62</v>
      </c>
      <c r="C827" s="216" t="str">
        <f>+VLOOKUP(B:B,INSUMOS!A:C,2,FALSE)</f>
        <v>TRANSPORTE DE EQUIPO MENOR</v>
      </c>
      <c r="D827" s="538" t="str">
        <f>+VLOOKUP(B:B,INSUMOS!A:C,3,FALSE)</f>
        <v>VJ</v>
      </c>
      <c r="E827" s="541">
        <v>4.8517101449275365E-3</v>
      </c>
      <c r="F827" s="544">
        <v>0</v>
      </c>
      <c r="G827" s="277">
        <f>+VLOOKUP(B:B,INSUMOS!A:E,4,FALSE)</f>
        <v>1</v>
      </c>
      <c r="H827" s="217">
        <f t="shared" si="56"/>
        <v>4.8517101449275365E-3</v>
      </c>
      <c r="I827" s="218"/>
      <c r="J827" s="218"/>
      <c r="M827" s="214"/>
    </row>
    <row r="828" spans="1:13" ht="18" outlineLevel="1" x14ac:dyDescent="0.25">
      <c r="A828" s="257"/>
      <c r="B828" s="535" t="s">
        <v>153</v>
      </c>
      <c r="C828" s="216" t="str">
        <f>+VLOOKUP(B:B,INSUMOS!A:C,2,FALSE)</f>
        <v>ANDAMIO TUBULAR 1,5*1,5 C/CRUCETA</v>
      </c>
      <c r="D828" s="538" t="str">
        <f>+VLOOKUP(B:B,INSUMOS!A:C,3,FALSE)</f>
        <v>DIA</v>
      </c>
      <c r="E828" s="541">
        <v>3.4247365728900261E-2</v>
      </c>
      <c r="F828" s="544">
        <v>0</v>
      </c>
      <c r="G828" s="277">
        <f>+VLOOKUP(B:B,INSUMOS!A:E,4,FALSE)</f>
        <v>1</v>
      </c>
      <c r="H828" s="217">
        <f t="shared" si="56"/>
        <v>3.4247365728900261E-2</v>
      </c>
      <c r="I828" s="218"/>
      <c r="J828" s="218"/>
      <c r="M828" s="214"/>
    </row>
    <row r="829" spans="1:13" ht="18" outlineLevel="1" x14ac:dyDescent="0.25">
      <c r="A829" s="257"/>
      <c r="B829" s="535" t="s">
        <v>491</v>
      </c>
      <c r="C829" s="216" t="str">
        <f>+VLOOKUP(B:B,INSUMOS!A:C,2,FALSE)</f>
        <v>TUBO CONDUIT PVC 1/2"</v>
      </c>
      <c r="D829" s="538" t="str">
        <f>+VLOOKUP(B:B,INSUMOS!A:C,3,FALSE)</f>
        <v>UN</v>
      </c>
      <c r="E829" s="541">
        <v>2.72</v>
      </c>
      <c r="F829" s="544">
        <v>0</v>
      </c>
      <c r="G829" s="277">
        <f>+VLOOKUP(B:B,INSUMOS!A:E,4,FALSE)</f>
        <v>1</v>
      </c>
      <c r="H829" s="217">
        <f t="shared" si="56"/>
        <v>2.72</v>
      </c>
      <c r="I829" s="218"/>
      <c r="J829" s="218"/>
      <c r="M829" s="214"/>
    </row>
    <row r="830" spans="1:13" ht="18" outlineLevel="1" x14ac:dyDescent="0.25">
      <c r="A830" s="257"/>
      <c r="B830" s="535" t="s">
        <v>892</v>
      </c>
      <c r="C830" s="216" t="str">
        <f>+VLOOKUP(B:B,INSUMOS!A:C,2,FALSE)</f>
        <v>TUBO CONDUIT PVC Ø3/4"</v>
      </c>
      <c r="D830" s="538" t="str">
        <f>+VLOOKUP(B:B,INSUMOS!A:C,3,FALSE)</f>
        <v>ML</v>
      </c>
      <c r="E830" s="541">
        <v>0.68</v>
      </c>
      <c r="F830" s="544">
        <v>0</v>
      </c>
      <c r="G830" s="277">
        <f>+VLOOKUP(B:B,INSUMOS!A:E,4,FALSE)</f>
        <v>1</v>
      </c>
      <c r="H830" s="217">
        <f t="shared" si="56"/>
        <v>0.68</v>
      </c>
      <c r="I830" s="218"/>
      <c r="J830" s="218"/>
      <c r="M830" s="214"/>
    </row>
    <row r="831" spans="1:13" ht="18" outlineLevel="1" x14ac:dyDescent="0.25">
      <c r="A831" s="257"/>
      <c r="B831" s="535" t="s">
        <v>893</v>
      </c>
      <c r="C831" s="216" t="str">
        <f>+VLOOKUP(B:B,INSUMOS!A:C,2,FALSE)</f>
        <v>ADAPTADOR TERMINAL PVC Ø1/2"</v>
      </c>
      <c r="D831" s="538" t="str">
        <f>+VLOOKUP(B:B,INSUMOS!A:C,3,FALSE)</f>
        <v>UN</v>
      </c>
      <c r="E831" s="541">
        <v>1.6</v>
      </c>
      <c r="F831" s="544">
        <v>0</v>
      </c>
      <c r="G831" s="277">
        <f>+VLOOKUP(B:B,INSUMOS!A:E,4,FALSE)</f>
        <v>1</v>
      </c>
      <c r="H831" s="217">
        <f t="shared" si="56"/>
        <v>1.6</v>
      </c>
      <c r="I831" s="218"/>
      <c r="J831" s="218"/>
      <c r="M831" s="214"/>
    </row>
    <row r="832" spans="1:13" ht="18" outlineLevel="1" x14ac:dyDescent="0.25">
      <c r="A832" s="257"/>
      <c r="B832" s="535" t="s">
        <v>894</v>
      </c>
      <c r="C832" s="216" t="str">
        <f>+VLOOKUP(B:B,INSUMOS!A:C,2,FALSE)</f>
        <v>ADAPTADOR TERMINAL PVC Ø3/4"</v>
      </c>
      <c r="D832" s="538" t="str">
        <f>+VLOOKUP(B:B,INSUMOS!A:C,3,FALSE)</f>
        <v>UN</v>
      </c>
      <c r="E832" s="541">
        <v>0.4</v>
      </c>
      <c r="F832" s="544">
        <v>0</v>
      </c>
      <c r="G832" s="277">
        <f>+VLOOKUP(B:B,INSUMOS!A:E,4,FALSE)</f>
        <v>1</v>
      </c>
      <c r="H832" s="217">
        <f t="shared" si="56"/>
        <v>0.4</v>
      </c>
      <c r="I832" s="218"/>
      <c r="J832" s="218"/>
      <c r="M832" s="214"/>
    </row>
    <row r="833" spans="1:13" ht="18" outlineLevel="1" x14ac:dyDescent="0.25">
      <c r="A833" s="257"/>
      <c r="B833" s="535" t="s">
        <v>679</v>
      </c>
      <c r="C833" s="216" t="str">
        <f>+VLOOKUP(B:B,INSUMOS!A:C,2,FALSE)</f>
        <v xml:space="preserve">SOLDADURA PVC NCT 576 </v>
      </c>
      <c r="D833" s="538" t="str">
        <f>+VLOOKUP(B:B,INSUMOS!A:C,3,FALSE)</f>
        <v>GAL</v>
      </c>
      <c r="E833" s="541">
        <v>0.02</v>
      </c>
      <c r="F833" s="544">
        <f>+E833*0.03</f>
        <v>5.9999999999999995E-4</v>
      </c>
      <c r="G833" s="277">
        <f>+VLOOKUP(B:B,INSUMOS!A:E,4,FALSE)</f>
        <v>1</v>
      </c>
      <c r="H833" s="217">
        <f t="shared" si="56"/>
        <v>2.06E-2</v>
      </c>
      <c r="I833" s="218"/>
      <c r="J833" s="218"/>
      <c r="M833" s="214"/>
    </row>
    <row r="834" spans="1:13" ht="18" outlineLevel="1" x14ac:dyDescent="0.25">
      <c r="A834" s="257"/>
      <c r="B834" s="535" t="s">
        <v>497</v>
      </c>
      <c r="C834" s="216" t="str">
        <f>+VLOOKUP(B:B,INSUMOS!A:C,2,FALSE)</f>
        <v>ALAMBRE COBRE DESNUDO 12 AWG</v>
      </c>
      <c r="D834" s="538" t="str">
        <f>+VLOOKUP(B:B,INSUMOS!A:C,3,FALSE)</f>
        <v>ML</v>
      </c>
      <c r="E834" s="541">
        <v>3.5700000000000007</v>
      </c>
      <c r="F834" s="544">
        <f>+E834*0.03</f>
        <v>0.10710000000000001</v>
      </c>
      <c r="G834" s="277">
        <f>+VLOOKUP(B:B,INSUMOS!A:E,4,FALSE)</f>
        <v>1</v>
      </c>
      <c r="H834" s="217">
        <f t="shared" si="56"/>
        <v>3.6771000000000007</v>
      </c>
      <c r="I834" s="218"/>
      <c r="J834" s="218"/>
      <c r="M834" s="214"/>
    </row>
    <row r="835" spans="1:13" ht="18" outlineLevel="1" x14ac:dyDescent="0.25">
      <c r="A835" s="257"/>
      <c r="B835" s="535" t="s">
        <v>493</v>
      </c>
      <c r="C835" s="216" t="str">
        <f>+VLOOKUP(B:B,INSUMOS!A:C,2,FALSE)</f>
        <v>ALAMBRE COBRE THW 12 AWG</v>
      </c>
      <c r="D835" s="538" t="str">
        <f>+VLOOKUP(B:B,INSUMOS!A:C,3,FALSE)</f>
        <v>ML</v>
      </c>
      <c r="E835" s="541">
        <v>9.9960000000000022</v>
      </c>
      <c r="F835" s="544">
        <f>+E835*0.03</f>
        <v>0.29988000000000004</v>
      </c>
      <c r="G835" s="277">
        <f>+VLOOKUP(B:B,INSUMOS!A:E,4,FALSE)</f>
        <v>1</v>
      </c>
      <c r="H835" s="217">
        <f t="shared" si="56"/>
        <v>10.295880000000002</v>
      </c>
      <c r="I835" s="218"/>
      <c r="J835" s="218"/>
      <c r="M835" s="214"/>
    </row>
    <row r="836" spans="1:13" ht="18" outlineLevel="1" x14ac:dyDescent="0.25">
      <c r="A836" s="257"/>
      <c r="B836" s="535" t="s">
        <v>895</v>
      </c>
      <c r="C836" s="216" t="str">
        <f>+VLOOKUP(B:B,INSUMOS!A:C,2,FALSE)</f>
        <v>CONECTOR DE RESORTE AMARILLO "Y" 22-12 AWG</v>
      </c>
      <c r="D836" s="538" t="str">
        <f>+VLOOKUP(B:B,INSUMOS!A:C,3,FALSE)</f>
        <v>UN</v>
      </c>
      <c r="E836" s="541">
        <v>3</v>
      </c>
      <c r="F836" s="544">
        <f>+E836*0.03</f>
        <v>0.09</v>
      </c>
      <c r="G836" s="277">
        <f>+VLOOKUP(B:B,INSUMOS!A:E,4,FALSE)</f>
        <v>1</v>
      </c>
      <c r="H836" s="217">
        <f t="shared" si="56"/>
        <v>3.09</v>
      </c>
      <c r="I836" s="218"/>
      <c r="J836" s="218"/>
      <c r="M836" s="214"/>
    </row>
    <row r="837" spans="1:13" ht="18" outlineLevel="1" x14ac:dyDescent="0.25">
      <c r="A837" s="257"/>
      <c r="B837" s="535" t="s">
        <v>896</v>
      </c>
      <c r="C837" s="216" t="str">
        <f>+VLOOKUP(B:B,INSUMOS!A:C,2,FALSE)</f>
        <v>CAJA GALVANIZADA REFERENCIA 2400+ SUPLEMENTO (CAL 20)</v>
      </c>
      <c r="D837" s="538" t="str">
        <f>+VLOOKUP(B:B,INSUMOS!A:C,3,FALSE)</f>
        <v>UN</v>
      </c>
      <c r="E837" s="541">
        <v>0.2</v>
      </c>
      <c r="F837" s="544">
        <v>0</v>
      </c>
      <c r="G837" s="277">
        <f>+VLOOKUP(B:B,INSUMOS!A:E,4,FALSE)</f>
        <v>1</v>
      </c>
      <c r="H837" s="217">
        <f t="shared" si="56"/>
        <v>0.2</v>
      </c>
      <c r="I837" s="218"/>
      <c r="J837" s="218"/>
      <c r="M837" s="214"/>
    </row>
    <row r="838" spans="1:13" ht="18" outlineLevel="1" x14ac:dyDescent="0.25">
      <c r="A838" s="257"/>
      <c r="B838" s="535" t="s">
        <v>489</v>
      </c>
      <c r="C838" s="216" t="str">
        <f>+VLOOKUP(B:B,INSUMOS!A:C,2,FALSE)</f>
        <v>CAJA 5800 GALVANIZADO</v>
      </c>
      <c r="D838" s="538" t="str">
        <f>+VLOOKUP(B:B,INSUMOS!A:C,3,FALSE)</f>
        <v>UN</v>
      </c>
      <c r="E838" s="541">
        <v>0.8</v>
      </c>
      <c r="F838" s="544">
        <v>0</v>
      </c>
      <c r="G838" s="277">
        <f>+VLOOKUP(B:B,INSUMOS!A:E,4,FALSE)</f>
        <v>1</v>
      </c>
      <c r="H838" s="217">
        <f t="shared" si="56"/>
        <v>0.8</v>
      </c>
      <c r="I838" s="218"/>
      <c r="J838" s="218"/>
      <c r="M838" s="214"/>
    </row>
    <row r="839" spans="1:13" ht="18" outlineLevel="1" x14ac:dyDescent="0.25">
      <c r="A839" s="257"/>
      <c r="B839" s="535" t="s">
        <v>898</v>
      </c>
      <c r="C839" s="216" t="str">
        <f>+VLOOKUP(B:B,INSUMOS!A:C,2,FALSE)</f>
        <v xml:space="preserve">TORNILLO LÁMINA #14X1/2" GOLOSO </v>
      </c>
      <c r="D839" s="538" t="str">
        <f>+VLOOKUP(B:B,INSUMOS!A:C,3,FALSE)</f>
        <v>UN</v>
      </c>
      <c r="E839" s="541">
        <v>1</v>
      </c>
      <c r="F839" s="544">
        <f>+E839*0.03</f>
        <v>0.03</v>
      </c>
      <c r="G839" s="277">
        <f>+VLOOKUP(B:B,INSUMOS!A:E,4,FALSE)</f>
        <v>1</v>
      </c>
      <c r="H839" s="217">
        <f t="shared" si="56"/>
        <v>1.03</v>
      </c>
      <c r="I839" s="218"/>
      <c r="J839" s="218"/>
      <c r="M839" s="214"/>
    </row>
    <row r="840" spans="1:13" ht="18" outlineLevel="1" x14ac:dyDescent="0.25">
      <c r="A840" s="257"/>
      <c r="B840" s="535" t="s">
        <v>897</v>
      </c>
      <c r="C840" s="216" t="str">
        <f>+VLOOKUP(B:B,INSUMOS!A:C,2,FALSE)</f>
        <v>ROSETA P.V.C LEGRAN</v>
      </c>
      <c r="D840" s="538" t="str">
        <f>+VLOOKUP(B:B,INSUMOS!A:C,3,FALSE)</f>
        <v>UN</v>
      </c>
      <c r="E840" s="541">
        <v>1</v>
      </c>
      <c r="F840" s="544">
        <v>0</v>
      </c>
      <c r="G840" s="277">
        <f>+VLOOKUP(B:B,INSUMOS!A:E,4,FALSE)</f>
        <v>1</v>
      </c>
      <c r="H840" s="217">
        <f t="shared" si="56"/>
        <v>1</v>
      </c>
      <c r="I840" s="218"/>
      <c r="J840" s="218"/>
      <c r="M840" s="214"/>
    </row>
    <row r="841" spans="1:13" ht="18" outlineLevel="1" x14ac:dyDescent="0.25">
      <c r="A841" s="257"/>
      <c r="B841" s="535" t="s">
        <v>507</v>
      </c>
      <c r="C841" s="216" t="str">
        <f>+VLOOKUP(B:B,INSUMOS!A:C,2,FALSE)</f>
        <v>CURVA PVC 1/2"</v>
      </c>
      <c r="D841" s="538" t="str">
        <f>+VLOOKUP(B:B,INSUMOS!A:C,3,FALSE)</f>
        <v>UN</v>
      </c>
      <c r="E841" s="541">
        <v>1</v>
      </c>
      <c r="F841" s="544">
        <v>0</v>
      </c>
      <c r="G841" s="277">
        <f>+VLOOKUP(B:B,INSUMOS!A:E,4,FALSE)</f>
        <v>1</v>
      </c>
      <c r="H841" s="217">
        <f t="shared" si="56"/>
        <v>1</v>
      </c>
      <c r="I841" s="218"/>
      <c r="J841" s="218"/>
      <c r="M841" s="214"/>
    </row>
    <row r="842" spans="1:13" ht="18" outlineLevel="1" x14ac:dyDescent="0.25">
      <c r="A842" s="257"/>
      <c r="B842" s="535" t="s">
        <v>899</v>
      </c>
      <c r="C842" s="216" t="str">
        <f>+VLOOKUP(B:B,INSUMOS!A:C,2,FALSE)</f>
        <v>CURVA DE 3/4" P.V.C TIPO PESADO</v>
      </c>
      <c r="D842" s="538" t="str">
        <f>+VLOOKUP(B:B,INSUMOS!A:C,3,FALSE)</f>
        <v>UN</v>
      </c>
      <c r="E842" s="541">
        <v>1</v>
      </c>
      <c r="F842" s="544">
        <v>0</v>
      </c>
      <c r="G842" s="277">
        <f>+VLOOKUP(B:B,INSUMOS!A:E,4,FALSE)</f>
        <v>1</v>
      </c>
      <c r="H842" s="217">
        <f t="shared" si="56"/>
        <v>1</v>
      </c>
      <c r="I842" s="218"/>
      <c r="J842" s="218"/>
      <c r="M842" s="214"/>
    </row>
    <row r="843" spans="1:13" ht="18" outlineLevel="1" x14ac:dyDescent="0.25">
      <c r="A843" s="257"/>
      <c r="B843" s="535" t="s">
        <v>484</v>
      </c>
      <c r="C843" s="216" t="str">
        <f>+VLOOKUP(B:B,INSUMOS!A:C,2,FALSE)</f>
        <v xml:space="preserve">TOMA CORRIENTE DOBLE </v>
      </c>
      <c r="D843" s="538" t="str">
        <f>+VLOOKUP(B:B,INSUMOS!A:C,3,FALSE)</f>
        <v>UN</v>
      </c>
      <c r="E843" s="541">
        <v>1</v>
      </c>
      <c r="F843" s="544">
        <v>0</v>
      </c>
      <c r="G843" s="277">
        <f>+VLOOKUP(B:B,INSUMOS!A:E,4,FALSE)</f>
        <v>1</v>
      </c>
      <c r="H843" s="217">
        <f t="shared" si="56"/>
        <v>1</v>
      </c>
      <c r="I843" s="218"/>
      <c r="J843" s="218"/>
      <c r="M843" s="214"/>
    </row>
    <row r="844" spans="1:13" ht="18" outlineLevel="1" x14ac:dyDescent="0.25">
      <c r="A844" s="257"/>
      <c r="B844" s="535" t="s">
        <v>632</v>
      </c>
      <c r="C844" s="216" t="str">
        <f>+VLOOKUP(B:B,INSUMOS!A:C,2,FALSE)</f>
        <v>CUADRILLA  ELECTRICAS (OFICIAL+AYUDANTE)</v>
      </c>
      <c r="D844" s="538" t="str">
        <f>+VLOOKUP(B:B,INSUMOS!A:C,3,FALSE)</f>
        <v>HC</v>
      </c>
      <c r="E844" s="541">
        <v>0.6</v>
      </c>
      <c r="F844" s="544">
        <v>0</v>
      </c>
      <c r="G844" s="277">
        <f>+VLOOKUP(B:B,INSUMOS!A:E,4,FALSE)</f>
        <v>1</v>
      </c>
      <c r="H844" s="217">
        <f t="shared" si="56"/>
        <v>0.6</v>
      </c>
      <c r="I844" s="218"/>
      <c r="J844" s="218"/>
      <c r="M844" s="214"/>
    </row>
    <row r="845" spans="1:13" ht="48.75" customHeight="1" x14ac:dyDescent="0.25">
      <c r="A845" s="207" t="s">
        <v>2237</v>
      </c>
      <c r="B845" s="208"/>
      <c r="C845" s="282" t="s">
        <v>2466</v>
      </c>
      <c r="D845" s="210" t="s">
        <v>1</v>
      </c>
      <c r="E845" s="211"/>
      <c r="F845" s="210"/>
      <c r="G845" s="210"/>
      <c r="H845" s="212">
        <f>+SUBTOTAL(9,H846:H864)</f>
        <v>31.688946786018757</v>
      </c>
      <c r="I845" s="213"/>
      <c r="J845" s="511"/>
      <c r="M845" s="214"/>
    </row>
    <row r="846" spans="1:13" ht="18" outlineLevel="1" x14ac:dyDescent="0.25">
      <c r="A846" s="283"/>
      <c r="B846" s="535" t="s">
        <v>129</v>
      </c>
      <c r="C846" s="216" t="str">
        <f>+VLOOKUP(B:B,INSUMOS!A:C,2,FALSE)</f>
        <v>HERRAMIENTA MENOR</v>
      </c>
      <c r="D846" s="538" t="str">
        <f>+VLOOKUP(B:B,INSUMOS!A:C,3,FALSE)</f>
        <v>GLB</v>
      </c>
      <c r="E846" s="541">
        <v>0.85009623188405803</v>
      </c>
      <c r="F846" s="544">
        <v>0</v>
      </c>
      <c r="G846" s="277">
        <f>+VLOOKUP(B:B,INSUMOS!A:E,4,FALSE)</f>
        <v>1</v>
      </c>
      <c r="H846" s="217">
        <f t="shared" ref="H846:H864" si="57">+(E846+F846)*G846</f>
        <v>0.85009623188405803</v>
      </c>
      <c r="I846" s="218"/>
      <c r="J846" s="218"/>
      <c r="M846" s="214"/>
    </row>
    <row r="847" spans="1:13" ht="18" outlineLevel="1" x14ac:dyDescent="0.25">
      <c r="A847" s="257"/>
      <c r="B847" s="535" t="s">
        <v>62</v>
      </c>
      <c r="C847" s="216" t="str">
        <f>+VLOOKUP(B:B,INSUMOS!A:C,2,FALSE)</f>
        <v>TRANSPORTE DE EQUIPO MENOR</v>
      </c>
      <c r="D847" s="538" t="str">
        <f>+VLOOKUP(B:B,INSUMOS!A:C,3,FALSE)</f>
        <v>VJ</v>
      </c>
      <c r="E847" s="541">
        <v>3.0360579710144928E-2</v>
      </c>
      <c r="F847" s="544">
        <v>0</v>
      </c>
      <c r="G847" s="277">
        <f>+VLOOKUP(B:B,INSUMOS!A:E,4,FALSE)</f>
        <v>1</v>
      </c>
      <c r="H847" s="217">
        <f t="shared" si="57"/>
        <v>3.0360579710144928E-2</v>
      </c>
      <c r="I847" s="218"/>
      <c r="J847" s="218"/>
      <c r="M847" s="214"/>
    </row>
    <row r="848" spans="1:13" ht="18" outlineLevel="1" x14ac:dyDescent="0.25">
      <c r="A848" s="257"/>
      <c r="B848" s="535" t="s">
        <v>153</v>
      </c>
      <c r="C848" s="216" t="str">
        <f>+VLOOKUP(B:B,INSUMOS!A:C,2,FALSE)</f>
        <v>ANDAMIO TUBULAR 1,5*1,5 C/CRUCETA</v>
      </c>
      <c r="D848" s="538" t="str">
        <f>+VLOOKUP(B:B,INSUMOS!A:C,3,FALSE)</f>
        <v>DIA</v>
      </c>
      <c r="E848" s="541">
        <v>0.21430997442455244</v>
      </c>
      <c r="F848" s="544">
        <v>0</v>
      </c>
      <c r="G848" s="277">
        <f>+VLOOKUP(B:B,INSUMOS!A:E,4,FALSE)</f>
        <v>1</v>
      </c>
      <c r="H848" s="217">
        <f t="shared" si="57"/>
        <v>0.21430997442455244</v>
      </c>
      <c r="I848" s="218"/>
      <c r="J848" s="218"/>
      <c r="M848" s="214"/>
    </row>
    <row r="849" spans="1:13" ht="18" outlineLevel="1" x14ac:dyDescent="0.25">
      <c r="A849" s="257"/>
      <c r="B849" s="535" t="s">
        <v>902</v>
      </c>
      <c r="C849" s="216" t="str">
        <f>+VLOOKUP(B:B,INSUMOS!A:C,2,FALSE)</f>
        <v>TUBO  Ø1/2" P.V.C TIPO PESADO</v>
      </c>
      <c r="D849" s="538" t="str">
        <f>+VLOOKUP(B:B,INSUMOS!A:C,3,FALSE)</f>
        <v>ML</v>
      </c>
      <c r="E849" s="541">
        <v>2.72</v>
      </c>
      <c r="F849" s="544">
        <v>0</v>
      </c>
      <c r="G849" s="277">
        <f>+VLOOKUP(B:B,INSUMOS!A:E,4,FALSE)</f>
        <v>1</v>
      </c>
      <c r="H849" s="217">
        <f t="shared" si="57"/>
        <v>2.72</v>
      </c>
      <c r="I849" s="218"/>
      <c r="J849" s="218"/>
      <c r="M849" s="214"/>
    </row>
    <row r="850" spans="1:13" ht="18" outlineLevel="1" x14ac:dyDescent="0.25">
      <c r="A850" s="257"/>
      <c r="B850" s="535" t="s">
        <v>903</v>
      </c>
      <c r="C850" s="216" t="str">
        <f>+VLOOKUP(B:B,INSUMOS!A:C,2,FALSE)</f>
        <v>TUBO  Ø3/4" P.V.C TIPO PESADO</v>
      </c>
      <c r="D850" s="538" t="str">
        <f>+VLOOKUP(B:B,INSUMOS!A:C,3,FALSE)</f>
        <v>ML</v>
      </c>
      <c r="E850" s="541">
        <v>0.68</v>
      </c>
      <c r="F850" s="544">
        <v>0</v>
      </c>
      <c r="G850" s="277">
        <f>+VLOOKUP(B:B,INSUMOS!A:E,4,FALSE)</f>
        <v>1</v>
      </c>
      <c r="H850" s="217">
        <f t="shared" si="57"/>
        <v>0.68</v>
      </c>
      <c r="I850" s="218"/>
      <c r="J850" s="218"/>
      <c r="M850" s="214"/>
    </row>
    <row r="851" spans="1:13" ht="18" outlineLevel="1" x14ac:dyDescent="0.25">
      <c r="A851" s="257"/>
      <c r="B851" s="535" t="s">
        <v>507</v>
      </c>
      <c r="C851" s="216" t="str">
        <f>+VLOOKUP(B:B,INSUMOS!A:C,2,FALSE)</f>
        <v>CURVA PVC 1/2"</v>
      </c>
      <c r="D851" s="538" t="str">
        <f>+VLOOKUP(B:B,INSUMOS!A:C,3,FALSE)</f>
        <v>UN</v>
      </c>
      <c r="E851" s="541">
        <v>1</v>
      </c>
      <c r="F851" s="544">
        <v>0</v>
      </c>
      <c r="G851" s="277">
        <f>+VLOOKUP(B:B,INSUMOS!A:E,4,FALSE)</f>
        <v>1</v>
      </c>
      <c r="H851" s="217">
        <f t="shared" si="57"/>
        <v>1</v>
      </c>
      <c r="I851" s="218"/>
      <c r="J851" s="218"/>
      <c r="M851" s="214"/>
    </row>
    <row r="852" spans="1:13" ht="18" outlineLevel="1" x14ac:dyDescent="0.25">
      <c r="A852" s="257"/>
      <c r="B852" s="535" t="s">
        <v>899</v>
      </c>
      <c r="C852" s="216" t="str">
        <f>+VLOOKUP(B:B,INSUMOS!A:C,2,FALSE)</f>
        <v>CURVA DE 3/4" P.V.C TIPO PESADO</v>
      </c>
      <c r="D852" s="538" t="str">
        <f>+VLOOKUP(B:B,INSUMOS!A:C,3,FALSE)</f>
        <v>UN</v>
      </c>
      <c r="E852" s="541">
        <v>1</v>
      </c>
      <c r="F852" s="544">
        <v>0</v>
      </c>
      <c r="G852" s="277">
        <f>+VLOOKUP(B:B,INSUMOS!A:E,4,FALSE)</f>
        <v>1</v>
      </c>
      <c r="H852" s="217">
        <f t="shared" si="57"/>
        <v>1</v>
      </c>
      <c r="I852" s="218"/>
      <c r="J852" s="218"/>
      <c r="M852" s="214"/>
    </row>
    <row r="853" spans="1:13" ht="18" outlineLevel="1" x14ac:dyDescent="0.25">
      <c r="A853" s="257"/>
      <c r="B853" s="535" t="s">
        <v>900</v>
      </c>
      <c r="C853" s="216" t="str">
        <f>+VLOOKUP(B:B,INSUMOS!A:C,2,FALSE)</f>
        <v xml:space="preserve">TERMINAL P.V.C Ø1/2" TIPO PESADO </v>
      </c>
      <c r="D853" s="538" t="str">
        <f>+VLOOKUP(B:B,INSUMOS!A:C,3,FALSE)</f>
        <v>UN</v>
      </c>
      <c r="E853" s="541">
        <v>1.6</v>
      </c>
      <c r="F853" s="544">
        <v>0</v>
      </c>
      <c r="G853" s="277">
        <f>+VLOOKUP(B:B,INSUMOS!A:E,4,FALSE)</f>
        <v>1</v>
      </c>
      <c r="H853" s="217">
        <f t="shared" si="57"/>
        <v>1.6</v>
      </c>
      <c r="I853" s="218"/>
      <c r="J853" s="218"/>
      <c r="M853" s="214"/>
    </row>
    <row r="854" spans="1:13" ht="18" outlineLevel="1" x14ac:dyDescent="0.25">
      <c r="A854" s="257"/>
      <c r="B854" s="535" t="s">
        <v>901</v>
      </c>
      <c r="C854" s="216" t="str">
        <f>+VLOOKUP(B:B,INSUMOS!A:C,2,FALSE)</f>
        <v>TERMINAL P.V.C Ø3/4" TIPO PESADO</v>
      </c>
      <c r="D854" s="538" t="str">
        <f>+VLOOKUP(B:B,INSUMOS!A:C,3,FALSE)</f>
        <v>UN</v>
      </c>
      <c r="E854" s="541">
        <v>0.4</v>
      </c>
      <c r="F854" s="544">
        <v>0</v>
      </c>
      <c r="G854" s="277">
        <f>+VLOOKUP(B:B,INSUMOS!A:E,4,FALSE)</f>
        <v>1</v>
      </c>
      <c r="H854" s="217">
        <f t="shared" si="57"/>
        <v>0.4</v>
      </c>
      <c r="I854" s="218"/>
      <c r="J854" s="218"/>
      <c r="M854" s="214"/>
    </row>
    <row r="855" spans="1:13" ht="18" outlineLevel="1" x14ac:dyDescent="0.25">
      <c r="A855" s="257"/>
      <c r="B855" s="535" t="s">
        <v>291</v>
      </c>
      <c r="C855" s="216" t="str">
        <f>+VLOOKUP(B:B,INSUMOS!A:C,2,FALSE)</f>
        <v>LIMPIADOR REMOVEDOR PARA PVC Y CPVC (1/4 GAL)</v>
      </c>
      <c r="D855" s="538" t="str">
        <f>+VLOOKUP(B:B,INSUMOS!A:C,3,FALSE)</f>
        <v>UN</v>
      </c>
      <c r="E855" s="541">
        <v>0.02</v>
      </c>
      <c r="F855" s="544">
        <f>+E855*0.03</f>
        <v>5.9999999999999995E-4</v>
      </c>
      <c r="G855" s="277">
        <f>+VLOOKUP(B:B,INSUMOS!A:E,4,FALSE)</f>
        <v>1</v>
      </c>
      <c r="H855" s="217">
        <f t="shared" si="57"/>
        <v>2.06E-2</v>
      </c>
      <c r="I855" s="218"/>
      <c r="J855" s="218"/>
      <c r="M855" s="214"/>
    </row>
    <row r="856" spans="1:13" ht="18" outlineLevel="1" x14ac:dyDescent="0.25">
      <c r="A856" s="257"/>
      <c r="B856" s="535" t="s">
        <v>679</v>
      </c>
      <c r="C856" s="216" t="str">
        <f>+VLOOKUP(B:B,INSUMOS!A:C,2,FALSE)</f>
        <v xml:space="preserve">SOLDADURA PVC NCT 576 </v>
      </c>
      <c r="D856" s="538" t="str">
        <f>+VLOOKUP(B:B,INSUMOS!A:C,3,FALSE)</f>
        <v>GAL</v>
      </c>
      <c r="E856" s="541">
        <v>0.02</v>
      </c>
      <c r="F856" s="544">
        <f>+E856*0.03</f>
        <v>5.9999999999999995E-4</v>
      </c>
      <c r="G856" s="277">
        <f>+VLOOKUP(B:B,INSUMOS!A:E,4,FALSE)</f>
        <v>1</v>
      </c>
      <c r="H856" s="217">
        <f t="shared" si="57"/>
        <v>2.06E-2</v>
      </c>
      <c r="I856" s="218"/>
      <c r="J856" s="218"/>
      <c r="M856" s="214"/>
    </row>
    <row r="857" spans="1:13" ht="18" outlineLevel="1" x14ac:dyDescent="0.25">
      <c r="A857" s="257"/>
      <c r="B857" s="535" t="s">
        <v>493</v>
      </c>
      <c r="C857" s="216" t="str">
        <f>+VLOOKUP(B:B,INSUMOS!A:C,2,FALSE)</f>
        <v>ALAMBRE COBRE THW 12 AWG</v>
      </c>
      <c r="D857" s="538" t="str">
        <f>+VLOOKUP(B:B,INSUMOS!A:C,3,FALSE)</f>
        <v>ML</v>
      </c>
      <c r="E857" s="541">
        <v>9.9960000000000004</v>
      </c>
      <c r="F857" s="544">
        <f>+E857*0.03</f>
        <v>0.29987999999999998</v>
      </c>
      <c r="G857" s="277">
        <f>+VLOOKUP(B:B,INSUMOS!A:E,4,FALSE)</f>
        <v>1</v>
      </c>
      <c r="H857" s="217">
        <f t="shared" si="57"/>
        <v>10.29588</v>
      </c>
      <c r="I857" s="218"/>
      <c r="J857" s="218"/>
      <c r="M857" s="214"/>
    </row>
    <row r="858" spans="1:13" ht="18" outlineLevel="1" x14ac:dyDescent="0.25">
      <c r="A858" s="257"/>
      <c r="B858" s="535" t="s">
        <v>497</v>
      </c>
      <c r="C858" s="216" t="str">
        <f>+VLOOKUP(B:B,INSUMOS!A:C,2,FALSE)</f>
        <v>ALAMBRE COBRE DESNUDO 12 AWG</v>
      </c>
      <c r="D858" s="538" t="str">
        <f>+VLOOKUP(B:B,INSUMOS!A:C,3,FALSE)</f>
        <v>ML</v>
      </c>
      <c r="E858" s="541">
        <v>3.57</v>
      </c>
      <c r="F858" s="544">
        <f>+E858*0.03</f>
        <v>0.10709999999999999</v>
      </c>
      <c r="G858" s="277">
        <f>+VLOOKUP(B:B,INSUMOS!A:E,4,FALSE)</f>
        <v>1</v>
      </c>
      <c r="H858" s="217">
        <f t="shared" si="57"/>
        <v>3.6770999999999998</v>
      </c>
      <c r="I858" s="218"/>
      <c r="J858" s="218"/>
      <c r="M858" s="214"/>
    </row>
    <row r="859" spans="1:13" ht="18" outlineLevel="1" x14ac:dyDescent="0.25">
      <c r="A859" s="257"/>
      <c r="B859" s="535" t="s">
        <v>895</v>
      </c>
      <c r="C859" s="216" t="str">
        <f>+VLOOKUP(B:B,INSUMOS!A:C,2,FALSE)</f>
        <v>CONECTOR DE RESORTE AMARILLO "Y" 22-12 AWG</v>
      </c>
      <c r="D859" s="538" t="str">
        <f>+VLOOKUP(B:B,INSUMOS!A:C,3,FALSE)</f>
        <v>UN</v>
      </c>
      <c r="E859" s="541">
        <v>3</v>
      </c>
      <c r="F859" s="544">
        <f>+E859*0.03</f>
        <v>0.09</v>
      </c>
      <c r="G859" s="277">
        <f>+VLOOKUP(B:B,INSUMOS!A:E,4,FALSE)</f>
        <v>1</v>
      </c>
      <c r="H859" s="217">
        <f t="shared" si="57"/>
        <v>3.09</v>
      </c>
      <c r="I859" s="218"/>
      <c r="J859" s="218"/>
      <c r="M859" s="214"/>
    </row>
    <row r="860" spans="1:13" ht="18" outlineLevel="1" x14ac:dyDescent="0.25">
      <c r="A860" s="257"/>
      <c r="B860" s="535" t="s">
        <v>896</v>
      </c>
      <c r="C860" s="216" t="str">
        <f>+VLOOKUP(B:B,INSUMOS!A:C,2,FALSE)</f>
        <v>CAJA GALVANIZADA REFERENCIA 2400+ SUPLEMENTO (CAL 20)</v>
      </c>
      <c r="D860" s="538" t="str">
        <f>+VLOOKUP(B:B,INSUMOS!A:C,3,FALSE)</f>
        <v>UN</v>
      </c>
      <c r="E860" s="541">
        <v>0.2</v>
      </c>
      <c r="F860" s="544">
        <v>0</v>
      </c>
      <c r="G860" s="277">
        <f>+VLOOKUP(B:B,INSUMOS!A:E,4,FALSE)</f>
        <v>1</v>
      </c>
      <c r="H860" s="217">
        <f t="shared" si="57"/>
        <v>0.2</v>
      </c>
      <c r="I860" s="218"/>
      <c r="J860" s="218"/>
      <c r="M860" s="214"/>
    </row>
    <row r="861" spans="1:13" ht="18" outlineLevel="1" x14ac:dyDescent="0.25">
      <c r="A861" s="257"/>
      <c r="B861" s="535" t="s">
        <v>501</v>
      </c>
      <c r="C861" s="216" t="str">
        <f>+VLOOKUP(B:B,INSUMOS!A:C,2,FALSE)</f>
        <v>CAJA OCTOGONAL</v>
      </c>
      <c r="D861" s="538" t="str">
        <f>+VLOOKUP(B:B,INSUMOS!A:C,3,FALSE)</f>
        <v>UN</v>
      </c>
      <c r="E861" s="541">
        <v>0.8</v>
      </c>
      <c r="F861" s="544">
        <v>0</v>
      </c>
      <c r="G861" s="277">
        <f>+VLOOKUP(B:B,INSUMOS!A:E,4,FALSE)</f>
        <v>1</v>
      </c>
      <c r="H861" s="217">
        <f t="shared" si="57"/>
        <v>0.8</v>
      </c>
      <c r="I861" s="218"/>
      <c r="J861" s="218"/>
      <c r="M861" s="214"/>
    </row>
    <row r="862" spans="1:13" ht="18" outlineLevel="1" x14ac:dyDescent="0.25">
      <c r="A862" s="257"/>
      <c r="B862" s="535" t="s">
        <v>898</v>
      </c>
      <c r="C862" s="216" t="str">
        <f>+VLOOKUP(B:B,INSUMOS!A:C,2,FALSE)</f>
        <v xml:space="preserve">TORNILLO LÁMINA #14X1/2" GOLOSO </v>
      </c>
      <c r="D862" s="538" t="str">
        <f>+VLOOKUP(B:B,INSUMOS!A:C,3,FALSE)</f>
        <v>UN</v>
      </c>
      <c r="E862" s="541">
        <v>3</v>
      </c>
      <c r="F862" s="544">
        <f>+E862*0.03</f>
        <v>0.09</v>
      </c>
      <c r="G862" s="277">
        <f>+VLOOKUP(B:B,INSUMOS!A:E,4,FALSE)</f>
        <v>1</v>
      </c>
      <c r="H862" s="217">
        <f t="shared" si="57"/>
        <v>3.09</v>
      </c>
      <c r="I862" s="218"/>
      <c r="J862" s="218"/>
      <c r="M862" s="214"/>
    </row>
    <row r="863" spans="1:13" ht="18" outlineLevel="1" x14ac:dyDescent="0.25">
      <c r="A863" s="257"/>
      <c r="B863" s="535" t="s">
        <v>897</v>
      </c>
      <c r="C863" s="216" t="str">
        <f>+VLOOKUP(B:B,INSUMOS!A:C,2,FALSE)</f>
        <v>ROSETA P.V.C LEGRAN</v>
      </c>
      <c r="D863" s="538" t="str">
        <f>+VLOOKUP(B:B,INSUMOS!A:C,3,FALSE)</f>
        <v>UN</v>
      </c>
      <c r="E863" s="541">
        <v>1</v>
      </c>
      <c r="F863" s="544">
        <v>0</v>
      </c>
      <c r="G863" s="277">
        <f>+VLOOKUP(B:B,INSUMOS!A:E,4,FALSE)</f>
        <v>1</v>
      </c>
      <c r="H863" s="217">
        <f t="shared" si="57"/>
        <v>1</v>
      </c>
      <c r="I863" s="218"/>
      <c r="J863" s="218"/>
      <c r="M863" s="214"/>
    </row>
    <row r="864" spans="1:13" ht="18" outlineLevel="1" x14ac:dyDescent="0.25">
      <c r="A864" s="261"/>
      <c r="B864" s="535" t="s">
        <v>632</v>
      </c>
      <c r="C864" s="216" t="str">
        <f>+VLOOKUP(B:B,INSUMOS!A:C,2,FALSE)</f>
        <v>CUADRILLA  ELECTRICAS (OFICIAL+AYUDANTE)</v>
      </c>
      <c r="D864" s="538" t="str">
        <f>+VLOOKUP(B:B,INSUMOS!A:C,3,FALSE)</f>
        <v>HC</v>
      </c>
      <c r="E864" s="541">
        <v>1</v>
      </c>
      <c r="F864" s="544">
        <v>0</v>
      </c>
      <c r="G864" s="277">
        <f>+VLOOKUP(B:B,INSUMOS!A:E,4,FALSE)</f>
        <v>1</v>
      </c>
      <c r="H864" s="217">
        <f t="shared" si="57"/>
        <v>1</v>
      </c>
      <c r="I864" s="218"/>
      <c r="J864" s="218"/>
      <c r="M864" s="214"/>
    </row>
    <row r="865" spans="1:13" ht="18" x14ac:dyDescent="0.25">
      <c r="A865" s="207" t="s">
        <v>2236</v>
      </c>
      <c r="B865" s="208"/>
      <c r="C865" s="282" t="s">
        <v>1094</v>
      </c>
      <c r="D865" s="210" t="s">
        <v>1</v>
      </c>
      <c r="E865" s="211"/>
      <c r="F865" s="210"/>
      <c r="G865" s="210"/>
      <c r="H865" s="212">
        <f>+SUBTOTAL(9,H866:H881)</f>
        <v>34.670149101449276</v>
      </c>
      <c r="I865" s="213"/>
      <c r="J865" s="213"/>
      <c r="M865" s="214"/>
    </row>
    <row r="866" spans="1:13" ht="18" outlineLevel="1" x14ac:dyDescent="0.25">
      <c r="A866" s="283"/>
      <c r="B866" s="535" t="s">
        <v>129</v>
      </c>
      <c r="C866" s="216" t="str">
        <f>+VLOOKUP(B:B,INSUMOS!A:C,2,FALSE)</f>
        <v>HERRAMIENTA MENOR</v>
      </c>
      <c r="D866" s="538" t="str">
        <f>+VLOOKUP(B:B,INSUMOS!A:C,3,FALSE)</f>
        <v>GLB</v>
      </c>
      <c r="E866" s="541">
        <v>0.95600602898550702</v>
      </c>
      <c r="F866" s="544">
        <v>0</v>
      </c>
      <c r="G866" s="277">
        <f>+VLOOKUP(B:B,INSUMOS!A:E,4,FALSE)</f>
        <v>1</v>
      </c>
      <c r="H866" s="217">
        <f t="shared" ref="H866:H881" si="58">+(E866+F866)*G866</f>
        <v>0.95600602898550702</v>
      </c>
      <c r="I866" s="218"/>
      <c r="J866" s="218"/>
      <c r="M866" s="214"/>
    </row>
    <row r="867" spans="1:13" ht="18" outlineLevel="1" x14ac:dyDescent="0.25">
      <c r="A867" s="257"/>
      <c r="B867" s="535" t="s">
        <v>62</v>
      </c>
      <c r="C867" s="216" t="str">
        <f>+VLOOKUP(B:B,INSUMOS!A:C,2,FALSE)</f>
        <v>TRANSPORTE DE EQUIPO MENOR</v>
      </c>
      <c r="D867" s="538" t="str">
        <f>+VLOOKUP(B:B,INSUMOS!A:C,3,FALSE)</f>
        <v>VJ</v>
      </c>
      <c r="E867" s="541">
        <v>3.4143072463768118E-2</v>
      </c>
      <c r="F867" s="544">
        <v>0</v>
      </c>
      <c r="G867" s="277">
        <f>+VLOOKUP(B:B,INSUMOS!A:E,4,FALSE)</f>
        <v>1</v>
      </c>
      <c r="H867" s="217">
        <f t="shared" si="58"/>
        <v>3.4143072463768118E-2</v>
      </c>
      <c r="I867" s="218"/>
      <c r="J867" s="218"/>
      <c r="M867" s="214"/>
    </row>
    <row r="868" spans="1:13" ht="18" outlineLevel="1" x14ac:dyDescent="0.25">
      <c r="A868" s="257"/>
      <c r="B868" s="535" t="s">
        <v>153</v>
      </c>
      <c r="C868" s="216" t="str">
        <f>+VLOOKUP(B:B,INSUMOS!A:C,2,FALSE)</f>
        <v>ANDAMIO TUBULAR 1,5*1,5 C/CRUCETA</v>
      </c>
      <c r="D868" s="538" t="str">
        <f>+VLOOKUP(B:B,INSUMOS!A:C,3,FALSE)</f>
        <v>DIA</v>
      </c>
      <c r="E868" s="541">
        <v>0.35</v>
      </c>
      <c r="F868" s="544">
        <v>0</v>
      </c>
      <c r="G868" s="277">
        <f>+VLOOKUP(B:B,INSUMOS!A:E,4,FALSE)</f>
        <v>1</v>
      </c>
      <c r="H868" s="217">
        <f t="shared" si="58"/>
        <v>0.35</v>
      </c>
      <c r="I868" s="218"/>
      <c r="J868" s="218"/>
      <c r="M868" s="214"/>
    </row>
    <row r="869" spans="1:13" ht="25.5" outlineLevel="1" x14ac:dyDescent="0.25">
      <c r="A869" s="257"/>
      <c r="B869" s="535" t="s">
        <v>904</v>
      </c>
      <c r="C869" s="216" t="str">
        <f>+VLOOKUP(B:B,INSUMOS!A:C,2,FALSE)</f>
        <v>TENSORES DE ENTRADA Y SALIDA PARA CABLE ANTIFRAUDE MONOFASICO # 8/7-HILOS</v>
      </c>
      <c r="D869" s="538" t="str">
        <f>+VLOOKUP(B:B,INSUMOS!A:C,3,FALSE)</f>
        <v>UN</v>
      </c>
      <c r="E869" s="541">
        <v>2</v>
      </c>
      <c r="F869" s="544">
        <v>0</v>
      </c>
      <c r="G869" s="277">
        <f>+VLOOKUP(B:B,INSUMOS!A:E,4,FALSE)</f>
        <v>1</v>
      </c>
      <c r="H869" s="217">
        <f t="shared" si="58"/>
        <v>2</v>
      </c>
      <c r="I869" s="218"/>
      <c r="J869" s="218"/>
      <c r="M869" s="214"/>
    </row>
    <row r="870" spans="1:13" ht="18" outlineLevel="1" x14ac:dyDescent="0.25">
      <c r="A870" s="257"/>
      <c r="B870" s="535" t="s">
        <v>905</v>
      </c>
      <c r="C870" s="216" t="str">
        <f>+VLOOKUP(B:B,INSUMOS!A:C,2,FALSE)</f>
        <v>CABLE ANTIFRAUDE MONOFASICO #8 AWG/THHN/THWN PROCABLES</v>
      </c>
      <c r="D870" s="538" t="str">
        <f>+VLOOKUP(B:B,INSUMOS!A:C,3,FALSE)</f>
        <v>UN</v>
      </c>
      <c r="E870" s="541">
        <v>15</v>
      </c>
      <c r="F870" s="544">
        <f>+E870*0.03</f>
        <v>0.44999999999999996</v>
      </c>
      <c r="G870" s="277">
        <f>+VLOOKUP(B:B,INSUMOS!A:E,4,FALSE)</f>
        <v>1</v>
      </c>
      <c r="H870" s="217">
        <f t="shared" si="58"/>
        <v>15.45</v>
      </c>
      <c r="I870" s="218"/>
      <c r="J870" s="218"/>
      <c r="M870" s="214"/>
    </row>
    <row r="871" spans="1:13" ht="18" outlineLevel="1" x14ac:dyDescent="0.25">
      <c r="A871" s="257"/>
      <c r="B871" s="535" t="s">
        <v>906</v>
      </c>
      <c r="C871" s="216" t="str">
        <f>+VLOOKUP(B:B,INSUMOS!A:C,2,FALSE)</f>
        <v>CAPACETE DE 1" METALICO</v>
      </c>
      <c r="D871" s="538" t="str">
        <f>+VLOOKUP(B:B,INSUMOS!A:C,3,FALSE)</f>
        <v>UN</v>
      </c>
      <c r="E871" s="541">
        <v>1</v>
      </c>
      <c r="F871" s="544">
        <v>0</v>
      </c>
      <c r="G871" s="277">
        <f>+VLOOKUP(B:B,INSUMOS!A:E,4,FALSE)</f>
        <v>1</v>
      </c>
      <c r="H871" s="217">
        <f t="shared" si="58"/>
        <v>1</v>
      </c>
      <c r="I871" s="218"/>
      <c r="J871" s="218"/>
      <c r="M871" s="214"/>
    </row>
    <row r="872" spans="1:13" ht="18" outlineLevel="1" x14ac:dyDescent="0.25">
      <c r="A872" s="257"/>
      <c r="B872" s="535" t="s">
        <v>907</v>
      </c>
      <c r="C872" s="216" t="str">
        <f>+VLOOKUP(B:B,INSUMOS!A:C,2,FALSE)</f>
        <v>TUBO DE 1" IMC  TIPO PESADO</v>
      </c>
      <c r="D872" s="538" t="str">
        <f>+VLOOKUP(B:B,INSUMOS!A:C,3,FALSE)</f>
        <v>ML</v>
      </c>
      <c r="E872" s="541">
        <v>1</v>
      </c>
      <c r="F872" s="544">
        <v>0</v>
      </c>
      <c r="G872" s="277">
        <f>+VLOOKUP(B:B,INSUMOS!A:E,4,FALSE)</f>
        <v>1</v>
      </c>
      <c r="H872" s="217">
        <f t="shared" si="58"/>
        <v>1</v>
      </c>
      <c r="I872" s="218"/>
      <c r="J872" s="218"/>
      <c r="M872" s="214"/>
    </row>
    <row r="873" spans="1:13" ht="18" outlineLevel="1" x14ac:dyDescent="0.25">
      <c r="A873" s="257"/>
      <c r="B873" s="535" t="s">
        <v>908</v>
      </c>
      <c r="C873" s="216" t="str">
        <f>+VLOOKUP(B:B,INSUMOS!A:C,2,FALSE)</f>
        <v>UNION METALICA IMC DE 1" TIPO PESADO</v>
      </c>
      <c r="D873" s="538" t="str">
        <f>+VLOOKUP(B:B,INSUMOS!A:C,3,FALSE)</f>
        <v>UN</v>
      </c>
      <c r="E873" s="541">
        <v>1</v>
      </c>
      <c r="F873" s="544">
        <v>0</v>
      </c>
      <c r="G873" s="277">
        <f>+VLOOKUP(B:B,INSUMOS!A:E,4,FALSE)</f>
        <v>1</v>
      </c>
      <c r="H873" s="217">
        <f t="shared" si="58"/>
        <v>1</v>
      </c>
      <c r="I873" s="218"/>
      <c r="J873" s="218"/>
      <c r="M873" s="214"/>
    </row>
    <row r="874" spans="1:13" ht="18" outlineLevel="1" x14ac:dyDescent="0.25">
      <c r="A874" s="257"/>
      <c r="B874" s="535" t="s">
        <v>909</v>
      </c>
      <c r="C874" s="216" t="str">
        <f>+VLOOKUP(B:B,INSUMOS!A:C,2,FALSE)</f>
        <v>CURVA METALICA DE 1" IMC TIPO PESADO</v>
      </c>
      <c r="D874" s="538" t="str">
        <f>+VLOOKUP(B:B,INSUMOS!A:C,3,FALSE)</f>
        <v>UN</v>
      </c>
      <c r="E874" s="541">
        <v>1</v>
      </c>
      <c r="F874" s="544">
        <v>0</v>
      </c>
      <c r="G874" s="277">
        <f>+VLOOKUP(B:B,INSUMOS!A:E,4,FALSE)</f>
        <v>1</v>
      </c>
      <c r="H874" s="217">
        <f t="shared" si="58"/>
        <v>1</v>
      </c>
      <c r="I874" s="218"/>
      <c r="J874" s="218"/>
      <c r="M874" s="214"/>
    </row>
    <row r="875" spans="1:13" ht="18" outlineLevel="1" x14ac:dyDescent="0.25">
      <c r="A875" s="257"/>
      <c r="B875" s="535" t="s">
        <v>910</v>
      </c>
      <c r="C875" s="216" t="str">
        <f>+VLOOKUP(B:B,INSUMOS!A:C,2,FALSE)</f>
        <v>GANCHO L DE ENTRADA Y SALIDA</v>
      </c>
      <c r="D875" s="538" t="str">
        <f>+VLOOKUP(B:B,INSUMOS!A:C,3,FALSE)</f>
        <v>UN</v>
      </c>
      <c r="E875" s="541">
        <v>2</v>
      </c>
      <c r="F875" s="544">
        <v>0</v>
      </c>
      <c r="G875" s="277">
        <f>+VLOOKUP(B:B,INSUMOS!A:E,4,FALSE)</f>
        <v>1</v>
      </c>
      <c r="H875" s="217">
        <f t="shared" si="58"/>
        <v>2</v>
      </c>
      <c r="I875" s="218"/>
      <c r="J875" s="218"/>
      <c r="M875" s="214"/>
    </row>
    <row r="876" spans="1:13" ht="18" outlineLevel="1" x14ac:dyDescent="0.25">
      <c r="A876" s="257"/>
      <c r="B876" s="535" t="s">
        <v>911</v>
      </c>
      <c r="C876" s="216" t="str">
        <f>+VLOOKUP(B:B,INSUMOS!A:C,2,FALSE)</f>
        <v>CINTA BANDIT DE 1/2" ACERO INOXIDABLE A304</v>
      </c>
      <c r="D876" s="538" t="str">
        <f>+VLOOKUP(B:B,INSUMOS!A:C,3,FALSE)</f>
        <v>ML</v>
      </c>
      <c r="E876" s="541">
        <v>1</v>
      </c>
      <c r="F876" s="544">
        <f>+E876*0.03</f>
        <v>0.03</v>
      </c>
      <c r="G876" s="277">
        <f>+VLOOKUP(B:B,INSUMOS!A:E,4,FALSE)</f>
        <v>1</v>
      </c>
      <c r="H876" s="217">
        <f t="shared" si="58"/>
        <v>1.03</v>
      </c>
      <c r="I876" s="218"/>
      <c r="J876" s="218"/>
      <c r="M876" s="214"/>
    </row>
    <row r="877" spans="1:13" ht="18" outlineLevel="1" x14ac:dyDescent="0.25">
      <c r="A877" s="257"/>
      <c r="B877" s="535" t="s">
        <v>912</v>
      </c>
      <c r="C877" s="216" t="str">
        <f>+VLOOKUP(B:B,INSUMOS!A:C,2,FALSE)</f>
        <v>CAJA MONOFASICA PARA MEDIDOR TIPO PECHO DE PALOMA O LONCHERA</v>
      </c>
      <c r="D877" s="538" t="str">
        <f>+VLOOKUP(B:B,INSUMOS!A:C,3,FALSE)</f>
        <v>UN</v>
      </c>
      <c r="E877" s="541">
        <v>1</v>
      </c>
      <c r="F877" s="544">
        <v>0</v>
      </c>
      <c r="G877" s="277">
        <f>+VLOOKUP(B:B,INSUMOS!A:E,4,FALSE)</f>
        <v>1</v>
      </c>
      <c r="H877" s="217">
        <f t="shared" si="58"/>
        <v>1</v>
      </c>
      <c r="I877" s="218"/>
      <c r="J877" s="218"/>
      <c r="M877" s="214"/>
    </row>
    <row r="878" spans="1:13" ht="18" outlineLevel="1" x14ac:dyDescent="0.25">
      <c r="A878" s="257"/>
      <c r="B878" s="535" t="s">
        <v>913</v>
      </c>
      <c r="C878" s="216" t="str">
        <f>+VLOOKUP(B:B,INSUMOS!A:C,2,FALSE)</f>
        <v>PIN DE CORTE DE 0 A 50 AMP SNEIDER, IGUAL O CALIDAD SUPERIOR</v>
      </c>
      <c r="D878" s="538" t="str">
        <f>+VLOOKUP(B:B,INSUMOS!A:C,3,FALSE)</f>
        <v>UN</v>
      </c>
      <c r="E878" s="541">
        <v>1</v>
      </c>
      <c r="F878" s="544">
        <v>0</v>
      </c>
      <c r="G878" s="277">
        <f>+VLOOKUP(B:B,INSUMOS!A:E,4,FALSE)</f>
        <v>1</v>
      </c>
      <c r="H878" s="217">
        <f t="shared" si="58"/>
        <v>1</v>
      </c>
      <c r="I878" s="218"/>
      <c r="J878" s="218"/>
      <c r="M878" s="214"/>
    </row>
    <row r="879" spans="1:13" ht="18" outlineLevel="1" x14ac:dyDescent="0.25">
      <c r="A879" s="257"/>
      <c r="B879" s="535" t="s">
        <v>914</v>
      </c>
      <c r="C879" s="216" t="str">
        <f>+VLOOKUP(B:B,INSUMOS!A:C,2,FALSE)</f>
        <v>VARILLA COBRE/COBRE DE 1,50 M X 5/8" CON CONECTOR</v>
      </c>
      <c r="D879" s="538" t="str">
        <f>+VLOOKUP(B:B,INSUMOS!A:C,3,FALSE)</f>
        <v>ML</v>
      </c>
      <c r="E879" s="541">
        <v>1</v>
      </c>
      <c r="F879" s="544">
        <v>0</v>
      </c>
      <c r="G879" s="277">
        <f>+VLOOKUP(B:B,INSUMOS!A:E,4,FALSE)</f>
        <v>1</v>
      </c>
      <c r="H879" s="217">
        <f t="shared" si="58"/>
        <v>1</v>
      </c>
      <c r="I879" s="218"/>
      <c r="J879" s="218"/>
      <c r="M879" s="214"/>
    </row>
    <row r="880" spans="1:13" ht="18" outlineLevel="1" x14ac:dyDescent="0.25">
      <c r="A880" s="257"/>
      <c r="B880" s="535" t="s">
        <v>797</v>
      </c>
      <c r="C880" s="216" t="str">
        <f>+VLOOKUP(B:B,INSUMOS!A:C,2,FALSE)</f>
        <v xml:space="preserve">ALAMBRE COBRE DESNUDO AWG 8 </v>
      </c>
      <c r="D880" s="538" t="str">
        <f>+VLOOKUP(B:B,INSUMOS!A:C,3,FALSE)</f>
        <v>ML</v>
      </c>
      <c r="E880" s="541">
        <v>5</v>
      </c>
      <c r="F880" s="544">
        <f>+E880*0.03</f>
        <v>0.15</v>
      </c>
      <c r="G880" s="277">
        <f>+VLOOKUP(B:B,INSUMOS!A:E,4,FALSE)</f>
        <v>1</v>
      </c>
      <c r="H880" s="217">
        <f t="shared" si="58"/>
        <v>5.15</v>
      </c>
      <c r="I880" s="218"/>
      <c r="J880" s="218"/>
      <c r="M880" s="214"/>
    </row>
    <row r="881" spans="1:13" ht="18" outlineLevel="1" x14ac:dyDescent="0.25">
      <c r="A881" s="261"/>
      <c r="B881" s="535" t="s">
        <v>632</v>
      </c>
      <c r="C881" s="216" t="str">
        <f>+VLOOKUP(B:B,INSUMOS!A:C,2,FALSE)</f>
        <v>CUADRILLA  ELECTRICAS (OFICIAL+AYUDANTE)</v>
      </c>
      <c r="D881" s="538" t="str">
        <f>+VLOOKUP(B:B,INSUMOS!A:C,3,FALSE)</f>
        <v>HC</v>
      </c>
      <c r="E881" s="541">
        <v>0.7</v>
      </c>
      <c r="F881" s="544">
        <v>0</v>
      </c>
      <c r="G881" s="277">
        <f>+VLOOKUP(B:B,INSUMOS!A:E,4,FALSE)</f>
        <v>1</v>
      </c>
      <c r="H881" s="217">
        <f t="shared" si="58"/>
        <v>0.7</v>
      </c>
      <c r="I881" s="218"/>
      <c r="J881" s="218"/>
      <c r="M881" s="214"/>
    </row>
    <row r="882" spans="1:13" ht="25.5" x14ac:dyDescent="0.25">
      <c r="A882" s="207" t="s">
        <v>2235</v>
      </c>
      <c r="B882" s="208"/>
      <c r="C882" s="282" t="s">
        <v>1699</v>
      </c>
      <c r="D882" s="210" t="s">
        <v>1</v>
      </c>
      <c r="E882" s="211"/>
      <c r="F882" s="210"/>
      <c r="G882" s="210"/>
      <c r="H882" s="212">
        <f>+SUBTOTAL(9,H883:H891)</f>
        <v>25.393801439045184</v>
      </c>
      <c r="I882" s="213"/>
      <c r="J882" s="213"/>
      <c r="M882" s="214"/>
    </row>
    <row r="883" spans="1:13" ht="18" outlineLevel="1" x14ac:dyDescent="0.25">
      <c r="A883" s="283"/>
      <c r="B883" s="535" t="s">
        <v>129</v>
      </c>
      <c r="C883" s="216" t="str">
        <f>+VLOOKUP(B:B,INSUMOS!A:C,2,FALSE)</f>
        <v>HERRAMIENTA MENOR</v>
      </c>
      <c r="D883" s="538" t="str">
        <f>+VLOOKUP(B:B,INSUMOS!A:C,3,FALSE)</f>
        <v>GLB</v>
      </c>
      <c r="E883" s="541">
        <v>0.13495837681159401</v>
      </c>
      <c r="F883" s="544">
        <v>0</v>
      </c>
      <c r="G883" s="277">
        <f>+VLOOKUP(B:B,INSUMOS!A:E,4,FALSE)</f>
        <v>1</v>
      </c>
      <c r="H883" s="217">
        <f t="shared" ref="H883:H891" si="59">+(E883+F883)*G883</f>
        <v>0.13495837681159401</v>
      </c>
      <c r="I883" s="218"/>
      <c r="J883" s="218"/>
      <c r="M883" s="214"/>
    </row>
    <row r="884" spans="1:13" ht="18" outlineLevel="1" x14ac:dyDescent="0.25">
      <c r="A884" s="257"/>
      <c r="B884" s="535" t="s">
        <v>62</v>
      </c>
      <c r="C884" s="216" t="str">
        <f>+VLOOKUP(B:B,INSUMOS!A:C,2,FALSE)</f>
        <v>TRANSPORTE DE EQUIPO MENOR</v>
      </c>
      <c r="D884" s="538" t="str">
        <f>+VLOOKUP(B:B,INSUMOS!A:C,3,FALSE)</f>
        <v>VJ</v>
      </c>
      <c r="E884" s="541">
        <v>4.8199420289855074E-3</v>
      </c>
      <c r="F884" s="544">
        <v>0</v>
      </c>
      <c r="G884" s="277">
        <f>+VLOOKUP(B:B,INSUMOS!A:E,4,FALSE)</f>
        <v>1</v>
      </c>
      <c r="H884" s="217">
        <f t="shared" si="59"/>
        <v>4.8199420289855074E-3</v>
      </c>
      <c r="I884" s="218"/>
      <c r="J884" s="218"/>
      <c r="M884" s="214"/>
    </row>
    <row r="885" spans="1:13" ht="18" outlineLevel="1" x14ac:dyDescent="0.25">
      <c r="A885" s="257"/>
      <c r="B885" s="535" t="s">
        <v>153</v>
      </c>
      <c r="C885" s="216" t="str">
        <f>+VLOOKUP(B:B,INSUMOS!A:C,2,FALSE)</f>
        <v>ANDAMIO TUBULAR 1,5*1,5 C/CRUCETA</v>
      </c>
      <c r="D885" s="538" t="str">
        <f>+VLOOKUP(B:B,INSUMOS!A:C,3,FALSE)</f>
        <v>DIA</v>
      </c>
      <c r="E885" s="541">
        <v>3.4023120204603581E-2</v>
      </c>
      <c r="F885" s="544">
        <v>0</v>
      </c>
      <c r="G885" s="277">
        <f>+VLOOKUP(B:B,INSUMOS!A:E,4,FALSE)</f>
        <v>1</v>
      </c>
      <c r="H885" s="217">
        <f t="shared" si="59"/>
        <v>3.4023120204603581E-2</v>
      </c>
      <c r="I885" s="218"/>
      <c r="J885" s="218"/>
      <c r="M885" s="214"/>
    </row>
    <row r="886" spans="1:13" ht="18" outlineLevel="1" x14ac:dyDescent="0.25">
      <c r="A886" s="257"/>
      <c r="B886" s="535" t="s">
        <v>916</v>
      </c>
      <c r="C886" s="216" t="str">
        <f>+VLOOKUP(B:B,INSUMOS!A:C,2,FALSE)</f>
        <v xml:space="preserve">TUBO DE 1" P.V.C TIPO PESADO </v>
      </c>
      <c r="D886" s="538" t="str">
        <f>+VLOOKUP(B:B,INSUMOS!A:C,3,FALSE)</f>
        <v>ML</v>
      </c>
      <c r="E886" s="541">
        <v>2.5</v>
      </c>
      <c r="F886" s="544">
        <v>0</v>
      </c>
      <c r="G886" s="277">
        <f>+VLOOKUP(B:B,INSUMOS!A:E,4,FALSE)</f>
        <v>1</v>
      </c>
      <c r="H886" s="217">
        <f t="shared" si="59"/>
        <v>2.5</v>
      </c>
      <c r="I886" s="218"/>
      <c r="J886" s="218"/>
      <c r="M886" s="214"/>
    </row>
    <row r="887" spans="1:13" ht="18" outlineLevel="1" x14ac:dyDescent="0.25">
      <c r="A887" s="257"/>
      <c r="B887" s="535" t="s">
        <v>917</v>
      </c>
      <c r="C887" s="216" t="str">
        <f>+VLOOKUP(B:B,INSUMOS!A:C,2,FALSE)</f>
        <v>TERMINAL DE 1" P.V.C TIPO PESADO</v>
      </c>
      <c r="D887" s="538" t="str">
        <f>+VLOOKUP(B:B,INSUMOS!A:C,3,FALSE)</f>
        <v>UN</v>
      </c>
      <c r="E887" s="541">
        <v>2</v>
      </c>
      <c r="F887" s="544">
        <v>0</v>
      </c>
      <c r="G887" s="277">
        <f>+VLOOKUP(B:B,INSUMOS!A:E,4,FALSE)</f>
        <v>1</v>
      </c>
      <c r="H887" s="217">
        <f t="shared" si="59"/>
        <v>2</v>
      </c>
      <c r="I887" s="218"/>
      <c r="J887" s="218"/>
      <c r="M887" s="214"/>
    </row>
    <row r="888" spans="1:13" ht="18" outlineLevel="1" x14ac:dyDescent="0.25">
      <c r="A888" s="257"/>
      <c r="B888" s="535" t="s">
        <v>918</v>
      </c>
      <c r="C888" s="216" t="str">
        <f>+VLOOKUP(B:B,INSUMOS!A:C,2,FALSE)</f>
        <v>CURVAS DE 1" P.V.C TIPO PESADO</v>
      </c>
      <c r="D888" s="538" t="str">
        <f>+VLOOKUP(B:B,INSUMOS!A:C,3,FALSE)</f>
        <v>UN</v>
      </c>
      <c r="E888" s="541">
        <v>2</v>
      </c>
      <c r="F888" s="544">
        <v>0</v>
      </c>
      <c r="G888" s="277">
        <f>+VLOOKUP(B:B,INSUMOS!A:E,4,FALSE)</f>
        <v>1</v>
      </c>
      <c r="H888" s="217">
        <f t="shared" si="59"/>
        <v>2</v>
      </c>
      <c r="I888" s="218"/>
      <c r="J888" s="218"/>
      <c r="M888" s="214"/>
    </row>
    <row r="889" spans="1:13" ht="18" outlineLevel="1" x14ac:dyDescent="0.25">
      <c r="A889" s="257"/>
      <c r="B889" s="535" t="s">
        <v>915</v>
      </c>
      <c r="C889" s="216" t="str">
        <f>+VLOOKUP(B:B,INSUMOS!A:C,2,FALSE)</f>
        <v>CABLE AISLADO NO 8-7HILOS AWG/THHN/THWN PROCABLES</v>
      </c>
      <c r="D889" s="538" t="str">
        <f>+VLOOKUP(B:B,INSUMOS!A:C,3,FALSE)</f>
        <v>ML</v>
      </c>
      <c r="E889" s="541">
        <v>9</v>
      </c>
      <c r="F889" s="544">
        <f>+E889*0.03</f>
        <v>0.27</v>
      </c>
      <c r="G889" s="277">
        <f>+VLOOKUP(B:B,INSUMOS!A:E,4,FALSE)</f>
        <v>1</v>
      </c>
      <c r="H889" s="217">
        <f t="shared" si="59"/>
        <v>9.27</v>
      </c>
      <c r="I889" s="218"/>
      <c r="J889" s="218"/>
      <c r="M889" s="214"/>
    </row>
    <row r="890" spans="1:13" ht="18" outlineLevel="1" x14ac:dyDescent="0.25">
      <c r="A890" s="257"/>
      <c r="B890" s="535" t="s">
        <v>797</v>
      </c>
      <c r="C890" s="216" t="str">
        <f>+VLOOKUP(B:B,INSUMOS!A:C,2,FALSE)</f>
        <v xml:space="preserve">ALAMBRE COBRE DESNUDO AWG 8 </v>
      </c>
      <c r="D890" s="538" t="str">
        <f>+VLOOKUP(B:B,INSUMOS!A:C,3,FALSE)</f>
        <v>ML</v>
      </c>
      <c r="E890" s="541">
        <v>9</v>
      </c>
      <c r="F890" s="544">
        <f>+E890*0.03</f>
        <v>0.27</v>
      </c>
      <c r="G890" s="277">
        <f>+VLOOKUP(B:B,INSUMOS!A:E,4,FALSE)</f>
        <v>1</v>
      </c>
      <c r="H890" s="217">
        <f t="shared" si="59"/>
        <v>9.27</v>
      </c>
      <c r="I890" s="218"/>
      <c r="J890" s="218"/>
      <c r="M890" s="214"/>
    </row>
    <row r="891" spans="1:13" ht="18" outlineLevel="1" x14ac:dyDescent="0.25">
      <c r="A891" s="261"/>
      <c r="B891" s="535" t="s">
        <v>632</v>
      </c>
      <c r="C891" s="216" t="str">
        <f>+VLOOKUP(B:B,INSUMOS!A:C,2,FALSE)</f>
        <v>CUADRILLA  ELECTRICAS (OFICIAL+AYUDANTE)</v>
      </c>
      <c r="D891" s="538" t="str">
        <f>+VLOOKUP(B:B,INSUMOS!A:C,3,FALSE)</f>
        <v>HC</v>
      </c>
      <c r="E891" s="541">
        <v>0.18</v>
      </c>
      <c r="F891" s="544">
        <v>0</v>
      </c>
      <c r="G891" s="277">
        <f>+VLOOKUP(B:B,INSUMOS!A:E,4,FALSE)</f>
        <v>1</v>
      </c>
      <c r="H891" s="217">
        <f t="shared" si="59"/>
        <v>0.18</v>
      </c>
      <c r="I891" s="218"/>
      <c r="J891" s="218"/>
      <c r="M891" s="214"/>
    </row>
    <row r="892" spans="1:13" ht="25.5" x14ac:dyDescent="0.25">
      <c r="A892" s="207" t="s">
        <v>2234</v>
      </c>
      <c r="B892" s="208"/>
      <c r="C892" s="282" t="s">
        <v>1106</v>
      </c>
      <c r="D892" s="210" t="s">
        <v>1</v>
      </c>
      <c r="E892" s="211"/>
      <c r="F892" s="210"/>
      <c r="G892" s="210"/>
      <c r="H892" s="212">
        <f>+SUBTOTAL(9,H893:H901)</f>
        <v>5.8106995942028981</v>
      </c>
      <c r="I892" s="213"/>
      <c r="J892" s="213"/>
      <c r="M892" s="214"/>
    </row>
    <row r="893" spans="1:13" ht="18" outlineLevel="1" x14ac:dyDescent="0.25">
      <c r="A893" s="283"/>
      <c r="B893" s="535" t="s">
        <v>129</v>
      </c>
      <c r="C893" s="216" t="str">
        <f>+VLOOKUP(B:B,INSUMOS!A:C,2,FALSE)</f>
        <v>HERRAMIENTA MENOR</v>
      </c>
      <c r="D893" s="538" t="str">
        <f>+VLOOKUP(B:B,INSUMOS!A:C,3,FALSE)</f>
        <v>GLB</v>
      </c>
      <c r="E893" s="541">
        <v>0.13584788405797099</v>
      </c>
      <c r="F893" s="544">
        <v>0</v>
      </c>
      <c r="G893" s="277">
        <f>+VLOOKUP(B:B,INSUMOS!A:E,4,FALSE)</f>
        <v>1</v>
      </c>
      <c r="H893" s="217">
        <f t="shared" ref="H893:H901" si="60">+(E893+F893)*G893</f>
        <v>0.13584788405797099</v>
      </c>
      <c r="I893" s="218"/>
      <c r="J893" s="218"/>
      <c r="M893" s="214"/>
    </row>
    <row r="894" spans="1:13" ht="18" outlineLevel="1" x14ac:dyDescent="0.25">
      <c r="A894" s="257"/>
      <c r="B894" s="535" t="s">
        <v>62</v>
      </c>
      <c r="C894" s="216" t="str">
        <f>+VLOOKUP(B:B,INSUMOS!A:C,2,FALSE)</f>
        <v>TRANSPORTE DE EQUIPO MENOR</v>
      </c>
      <c r="D894" s="538" t="str">
        <f>+VLOOKUP(B:B,INSUMOS!A:C,3,FALSE)</f>
        <v>VJ</v>
      </c>
      <c r="E894" s="541">
        <v>4.8517101449275365E-3</v>
      </c>
      <c r="F894" s="544">
        <v>0</v>
      </c>
      <c r="G894" s="277">
        <f>+VLOOKUP(B:B,INSUMOS!A:E,4,FALSE)</f>
        <v>1</v>
      </c>
      <c r="H894" s="217">
        <f t="shared" si="60"/>
        <v>4.8517101449275365E-3</v>
      </c>
      <c r="I894" s="218"/>
      <c r="J894" s="218"/>
      <c r="M894" s="214"/>
    </row>
    <row r="895" spans="1:13" ht="18" outlineLevel="1" x14ac:dyDescent="0.25">
      <c r="A895" s="257"/>
      <c r="B895" s="535" t="s">
        <v>153</v>
      </c>
      <c r="C895" s="216" t="str">
        <f>+VLOOKUP(B:B,INSUMOS!A:C,2,FALSE)</f>
        <v>ANDAMIO TUBULAR 1,5*1,5 C/CRUCETA</v>
      </c>
      <c r="D895" s="538" t="str">
        <f>+VLOOKUP(B:B,INSUMOS!A:C,3,FALSE)</f>
        <v>DIA</v>
      </c>
      <c r="E895" s="541">
        <v>7.0000000000000007E-2</v>
      </c>
      <c r="F895" s="544">
        <v>0</v>
      </c>
      <c r="G895" s="277">
        <f>+VLOOKUP(B:B,INSUMOS!A:E,4,FALSE)</f>
        <v>1</v>
      </c>
      <c r="H895" s="217">
        <f t="shared" si="60"/>
        <v>7.0000000000000007E-2</v>
      </c>
      <c r="I895" s="218"/>
      <c r="J895" s="218"/>
      <c r="M895" s="214"/>
    </row>
    <row r="896" spans="1:13" ht="18" outlineLevel="1" x14ac:dyDescent="0.25">
      <c r="A896" s="257"/>
      <c r="B896" s="535" t="s">
        <v>486</v>
      </c>
      <c r="C896" s="216" t="str">
        <f>+VLOOKUP(B:B,INSUMOS!A:C,2,FALSE)</f>
        <v>INTERRUPTOR SENCILLO</v>
      </c>
      <c r="D896" s="538" t="str">
        <f>+VLOOKUP(B:B,INSUMOS!A:C,3,FALSE)</f>
        <v>UN</v>
      </c>
      <c r="E896" s="541">
        <v>1</v>
      </c>
      <c r="F896" s="544">
        <v>0</v>
      </c>
      <c r="G896" s="277">
        <f>+VLOOKUP(B:B,INSUMOS!A:E,4,FALSE)</f>
        <v>1</v>
      </c>
      <c r="H896" s="217">
        <f t="shared" si="60"/>
        <v>1</v>
      </c>
      <c r="I896" s="218"/>
      <c r="J896" s="218"/>
      <c r="M896" s="214"/>
    </row>
    <row r="897" spans="1:13" ht="18" outlineLevel="1" x14ac:dyDescent="0.25">
      <c r="A897" s="257"/>
      <c r="B897" s="535" t="s">
        <v>484</v>
      </c>
      <c r="C897" s="216" t="str">
        <f>+VLOOKUP(B:B,INSUMOS!A:C,2,FALSE)</f>
        <v xml:space="preserve">TOMA CORRIENTE DOBLE </v>
      </c>
      <c r="D897" s="538" t="str">
        <f>+VLOOKUP(B:B,INSUMOS!A:C,3,FALSE)</f>
        <v>UN</v>
      </c>
      <c r="E897" s="541">
        <v>1</v>
      </c>
      <c r="F897" s="544">
        <v>0</v>
      </c>
      <c r="G897" s="277">
        <f>+VLOOKUP(B:B,INSUMOS!A:E,4,FALSE)</f>
        <v>1</v>
      </c>
      <c r="H897" s="217">
        <f t="shared" si="60"/>
        <v>1</v>
      </c>
      <c r="I897" s="218"/>
      <c r="J897" s="218"/>
      <c r="M897" s="214"/>
    </row>
    <row r="898" spans="1:13" ht="18" outlineLevel="1" x14ac:dyDescent="0.25">
      <c r="A898" s="257"/>
      <c r="B898" s="535" t="s">
        <v>919</v>
      </c>
      <c r="C898" s="216" t="str">
        <f>+VLOOKUP(B:B,INSUMOS!A:C,2,FALSE)</f>
        <v>INTERRUTOR CONMUTABLE SENCILLO LX AMBIA REFRESH</v>
      </c>
      <c r="D898" s="538" t="str">
        <f>+VLOOKUP(B:B,INSUMOS!A:C,3,FALSE)</f>
        <v>UN</v>
      </c>
      <c r="E898" s="541">
        <v>1</v>
      </c>
      <c r="F898" s="544">
        <v>0</v>
      </c>
      <c r="G898" s="277">
        <f>+VLOOKUP(B:B,INSUMOS!A:E,4,FALSE)</f>
        <v>1</v>
      </c>
      <c r="H898" s="217">
        <f t="shared" si="60"/>
        <v>1</v>
      </c>
      <c r="I898" s="218"/>
      <c r="J898" s="218"/>
      <c r="M898" s="214"/>
    </row>
    <row r="899" spans="1:13" ht="18" outlineLevel="1" x14ac:dyDescent="0.25">
      <c r="A899" s="257"/>
      <c r="B899" s="535" t="s">
        <v>920</v>
      </c>
      <c r="C899" s="216" t="str">
        <f>+VLOOKUP(B:B,INSUMOS!A:C,2,FALSE)</f>
        <v xml:space="preserve"> SALIDA PARA TOMA TELEFONO </v>
      </c>
      <c r="D899" s="538" t="str">
        <f>+VLOOKUP(B:B,INSUMOS!A:C,3,FALSE)</f>
        <v>UN</v>
      </c>
      <c r="E899" s="541">
        <v>1</v>
      </c>
      <c r="F899" s="544">
        <v>0</v>
      </c>
      <c r="G899" s="277">
        <f>+VLOOKUP(B:B,INSUMOS!A:E,4,FALSE)</f>
        <v>1</v>
      </c>
      <c r="H899" s="217">
        <f t="shared" si="60"/>
        <v>1</v>
      </c>
      <c r="I899" s="218"/>
      <c r="J899" s="218"/>
      <c r="M899" s="214"/>
    </row>
    <row r="900" spans="1:13" ht="18" outlineLevel="1" x14ac:dyDescent="0.25">
      <c r="A900" s="257"/>
      <c r="B900" s="535" t="s">
        <v>921</v>
      </c>
      <c r="C900" s="216" t="str">
        <f>+VLOOKUP(B:B,INSUMOS!A:C,2,FALSE)</f>
        <v>SALIDA TOMA TELEVISION</v>
      </c>
      <c r="D900" s="538" t="str">
        <f>+VLOOKUP(B:B,INSUMOS!A:C,3,FALSE)</f>
        <v>UN</v>
      </c>
      <c r="E900" s="541">
        <v>1</v>
      </c>
      <c r="F900" s="544">
        <v>0</v>
      </c>
      <c r="G900" s="277">
        <f>+VLOOKUP(B:B,INSUMOS!A:E,4,FALSE)</f>
        <v>1</v>
      </c>
      <c r="H900" s="217">
        <f t="shared" si="60"/>
        <v>1</v>
      </c>
      <c r="I900" s="218"/>
      <c r="J900" s="218"/>
      <c r="M900" s="214"/>
    </row>
    <row r="901" spans="1:13" ht="18" outlineLevel="1" x14ac:dyDescent="0.25">
      <c r="A901" s="261"/>
      <c r="B901" s="535" t="s">
        <v>632</v>
      </c>
      <c r="C901" s="216" t="str">
        <f>+VLOOKUP(B:B,INSUMOS!A:C,2,FALSE)</f>
        <v>CUADRILLA  ELECTRICAS (OFICIAL+AYUDANTE)</v>
      </c>
      <c r="D901" s="538" t="str">
        <f>+VLOOKUP(B:B,INSUMOS!A:C,3,FALSE)</f>
        <v>HC</v>
      </c>
      <c r="E901" s="541">
        <v>0.6</v>
      </c>
      <c r="F901" s="544">
        <v>0</v>
      </c>
      <c r="G901" s="277">
        <f>+VLOOKUP(B:B,INSUMOS!A:E,4,FALSE)</f>
        <v>1</v>
      </c>
      <c r="H901" s="217">
        <f t="shared" si="60"/>
        <v>0.6</v>
      </c>
      <c r="I901" s="218"/>
      <c r="J901" s="218"/>
      <c r="M901" s="214"/>
    </row>
    <row r="902" spans="1:13" s="219" customFormat="1" ht="38.25" x14ac:dyDescent="0.25">
      <c r="A902" s="207" t="s">
        <v>2233</v>
      </c>
      <c r="B902" s="208"/>
      <c r="C902" s="284" t="s">
        <v>1297</v>
      </c>
      <c r="D902" s="210" t="s">
        <v>19</v>
      </c>
      <c r="E902" s="211"/>
      <c r="F902" s="210"/>
      <c r="G902" s="210"/>
      <c r="H902" s="212">
        <f>+SUBTOTAL(9,H903:H911)</f>
        <v>7.9360000000000008</v>
      </c>
      <c r="I902" s="213"/>
      <c r="J902" s="213"/>
      <c r="K902" s="206"/>
      <c r="L902" s="164"/>
      <c r="M902" s="214"/>
    </row>
    <row r="903" spans="1:13" s="219" customFormat="1" ht="18" outlineLevel="1" x14ac:dyDescent="0.25">
      <c r="A903" s="256"/>
      <c r="B903" s="535" t="s">
        <v>129</v>
      </c>
      <c r="C903" s="216" t="str">
        <f>+VLOOKUP(B:B,INSUMOS!A:C,2,FALSE)</f>
        <v>HERRAMIENTA MENOR</v>
      </c>
      <c r="D903" s="538" t="str">
        <f>+VLOOKUP(B:B,INSUMOS!A:C,3,FALSE)</f>
        <v>GLB</v>
      </c>
      <c r="E903" s="541">
        <v>0.5</v>
      </c>
      <c r="F903" s="544">
        <v>0</v>
      </c>
      <c r="G903" s="277">
        <f>+VLOOKUP(B:B,INSUMOS!A:E,4,FALSE)</f>
        <v>1</v>
      </c>
      <c r="H903" s="217">
        <f t="shared" ref="H903:H911" si="61">+(E903+F903)*G903</f>
        <v>0.5</v>
      </c>
      <c r="I903" s="218"/>
      <c r="J903" s="218"/>
      <c r="K903" s="206"/>
      <c r="L903" s="164"/>
      <c r="M903" s="214"/>
    </row>
    <row r="904" spans="1:13" s="219" customFormat="1" ht="18" outlineLevel="1" x14ac:dyDescent="0.25">
      <c r="A904" s="257"/>
      <c r="B904" s="535" t="s">
        <v>1295</v>
      </c>
      <c r="C904" s="216" t="str">
        <f>+VLOOKUP(B:B,INSUMOS!A:C,2,FALSE)</f>
        <v>TEJA GERFOR LUMINIT PREMIUM TIPO ZINC P7 # 6   183 X 920 MM</v>
      </c>
      <c r="D904" s="538" t="str">
        <f>+VLOOKUP(B:B,INSUMOS!A:C,3,FALSE)</f>
        <v>UN</v>
      </c>
      <c r="E904" s="541">
        <v>0.59</v>
      </c>
      <c r="F904" s="544">
        <v>0</v>
      </c>
      <c r="G904" s="277">
        <f>+VLOOKUP(B:B,INSUMOS!A:E,4,FALSE)</f>
        <v>1</v>
      </c>
      <c r="H904" s="217">
        <f t="shared" si="61"/>
        <v>0.59</v>
      </c>
      <c r="I904" s="218"/>
      <c r="J904" s="218"/>
      <c r="K904" s="206"/>
      <c r="L904" s="164"/>
      <c r="M904" s="214"/>
    </row>
    <row r="905" spans="1:13" s="219" customFormat="1" ht="18" outlineLevel="1" x14ac:dyDescent="0.25">
      <c r="A905" s="257"/>
      <c r="B905" s="535" t="s">
        <v>284</v>
      </c>
      <c r="C905" s="216" t="str">
        <f>+VLOOKUP(B:B,INSUMOS!A:C,2,FALSE)</f>
        <v>TORNILLO EN ALUMINIO AUTOPERFORANTE</v>
      </c>
      <c r="D905" s="538" t="str">
        <f>+VLOOKUP(B:B,INSUMOS!A:C,3,FALSE)</f>
        <v>UN</v>
      </c>
      <c r="E905" s="541">
        <v>1.6</v>
      </c>
      <c r="F905" s="544">
        <f>+E905*0.03</f>
        <v>4.8000000000000001E-2</v>
      </c>
      <c r="G905" s="277">
        <f>+VLOOKUP(B:B,INSUMOS!A:E,4,FALSE)</f>
        <v>1</v>
      </c>
      <c r="H905" s="217">
        <f t="shared" si="61"/>
        <v>1.6480000000000001</v>
      </c>
      <c r="I905" s="218"/>
      <c r="J905" s="218"/>
      <c r="K905" s="206"/>
      <c r="L905" s="164"/>
      <c r="M905" s="214"/>
    </row>
    <row r="906" spans="1:13" ht="18" outlineLevel="1" x14ac:dyDescent="0.25">
      <c r="A906" s="257"/>
      <c r="B906" s="535" t="s">
        <v>283</v>
      </c>
      <c r="C906" s="216" t="str">
        <f>+VLOOKUP(B:B,INSUMOS!A:C,2,FALSE)</f>
        <v>ARANDELA PLANA (Ref. VARIAS)</v>
      </c>
      <c r="D906" s="538" t="str">
        <f>+VLOOKUP(B:B,INSUMOS!A:C,3,FALSE)</f>
        <v>UN</v>
      </c>
      <c r="E906" s="541">
        <v>1.6</v>
      </c>
      <c r="F906" s="544">
        <f>+E906*0.03</f>
        <v>4.8000000000000001E-2</v>
      </c>
      <c r="G906" s="277">
        <f>+VLOOKUP(B:B,INSUMOS!A:E,4,FALSE)</f>
        <v>1</v>
      </c>
      <c r="H906" s="217">
        <f t="shared" si="61"/>
        <v>1.6480000000000001</v>
      </c>
      <c r="I906" s="218"/>
      <c r="J906" s="218"/>
      <c r="M906" s="214"/>
    </row>
    <row r="907" spans="1:13" s="219" customFormat="1" ht="18" outlineLevel="1" x14ac:dyDescent="0.25">
      <c r="A907" s="257"/>
      <c r="B907" s="535" t="s">
        <v>271</v>
      </c>
      <c r="C907" s="216" t="str">
        <f>+VLOOKUP(B:B,INSUMOS!A:C,2,FALSE)</f>
        <v>NEOPRENO</v>
      </c>
      <c r="D907" s="538" t="str">
        <f>+VLOOKUP(B:B,INSUMOS!A:C,3,FALSE)</f>
        <v>UN</v>
      </c>
      <c r="E907" s="541">
        <v>1</v>
      </c>
      <c r="F907" s="544">
        <f>+E907*0.03</f>
        <v>0.03</v>
      </c>
      <c r="G907" s="277">
        <f>+VLOOKUP(B:B,INSUMOS!A:E,4,FALSE)</f>
        <v>1</v>
      </c>
      <c r="H907" s="217">
        <f t="shared" si="61"/>
        <v>1.03</v>
      </c>
      <c r="I907" s="218"/>
      <c r="J907" s="218"/>
      <c r="K907" s="206"/>
      <c r="L907" s="164"/>
      <c r="M907" s="214"/>
    </row>
    <row r="908" spans="1:13" s="219" customFormat="1" ht="18" outlineLevel="1" x14ac:dyDescent="0.25">
      <c r="A908" s="257"/>
      <c r="B908" s="535" t="s">
        <v>766</v>
      </c>
      <c r="C908" s="216" t="str">
        <f>+VLOOKUP(B:B,INSUMOS!A:C,2,FALSE)</f>
        <v>CLIP TIPO SENCILLO</v>
      </c>
      <c r="D908" s="538" t="str">
        <f>+VLOOKUP(B:B,INSUMOS!A:C,3,FALSE)</f>
        <v>UN</v>
      </c>
      <c r="E908" s="541">
        <v>2</v>
      </c>
      <c r="F908" s="544">
        <f>+E908*0.03</f>
        <v>0.06</v>
      </c>
      <c r="G908" s="277">
        <f>+VLOOKUP(B:B,INSUMOS!A:E,4,FALSE)</f>
        <v>1</v>
      </c>
      <c r="H908" s="217">
        <f t="shared" si="61"/>
        <v>2.06</v>
      </c>
      <c r="I908" s="218"/>
      <c r="J908" s="218"/>
      <c r="K908" s="206"/>
      <c r="L908" s="164"/>
      <c r="M908" s="214"/>
    </row>
    <row r="909" spans="1:13" s="219" customFormat="1" ht="18" outlineLevel="1" x14ac:dyDescent="0.25">
      <c r="A909" s="257"/>
      <c r="B909" s="535" t="s">
        <v>153</v>
      </c>
      <c r="C909" s="216" t="str">
        <f>+VLOOKUP(B:B,INSUMOS!A:C,2,FALSE)</f>
        <v>ANDAMIO TUBULAR 1,5*1,5 C/CRUCETA</v>
      </c>
      <c r="D909" s="538" t="str">
        <f>+VLOOKUP(B:B,INSUMOS!A:C,3,FALSE)</f>
        <v>DIA</v>
      </c>
      <c r="E909" s="541">
        <v>0.08</v>
      </c>
      <c r="F909" s="544">
        <v>0</v>
      </c>
      <c r="G909" s="277">
        <f>+VLOOKUP(B:B,INSUMOS!A:E,4,FALSE)</f>
        <v>1</v>
      </c>
      <c r="H909" s="217">
        <f t="shared" si="61"/>
        <v>0.08</v>
      </c>
      <c r="I909" s="218"/>
      <c r="J909" s="218"/>
      <c r="K909" s="206"/>
      <c r="L909" s="164"/>
      <c r="M909" s="214"/>
    </row>
    <row r="910" spans="1:13" s="219" customFormat="1" ht="18" outlineLevel="1" x14ac:dyDescent="0.25">
      <c r="A910" s="257"/>
      <c r="B910" s="535" t="s">
        <v>237</v>
      </c>
      <c r="C910" s="216" t="str">
        <f>+VLOOKUP(B:B,INSUMOS!A:C,2,FALSE)</f>
        <v>TABLA BURRA EN ORDINARIO 2.90 X 0.13 X 0.025</v>
      </c>
      <c r="D910" s="538" t="str">
        <f>+VLOOKUP(B:B,INSUMOS!A:C,3,FALSE)</f>
        <v>UN</v>
      </c>
      <c r="E910" s="541">
        <v>0.01</v>
      </c>
      <c r="F910" s="544">
        <v>0</v>
      </c>
      <c r="G910" s="277">
        <f>+VLOOKUP(B:B,INSUMOS!A:E,4,FALSE)</f>
        <v>1</v>
      </c>
      <c r="H910" s="217">
        <f t="shared" si="61"/>
        <v>0.01</v>
      </c>
      <c r="I910" s="218"/>
      <c r="J910" s="218"/>
      <c r="K910" s="206"/>
      <c r="L910" s="164"/>
      <c r="M910" s="214"/>
    </row>
    <row r="911" spans="1:13" s="219" customFormat="1" ht="18" outlineLevel="1" x14ac:dyDescent="0.25">
      <c r="A911" s="260"/>
      <c r="B911" s="535" t="s">
        <v>625</v>
      </c>
      <c r="C911" s="216" t="str">
        <f>+VLOOKUP(B:B,INSUMOS!A:C,2,FALSE)</f>
        <v>CUADRILLA AA  (OFICIAL + 2 AYUDANTE)- ALBAÑILERIA</v>
      </c>
      <c r="D911" s="538" t="str">
        <f>+VLOOKUP(B:B,INSUMOS!A:C,3,FALSE)</f>
        <v>HC</v>
      </c>
      <c r="E911" s="541">
        <v>0.37</v>
      </c>
      <c r="F911" s="544">
        <v>0</v>
      </c>
      <c r="G911" s="277">
        <f>+VLOOKUP(B:B,INSUMOS!A:E,4,FALSE)</f>
        <v>1</v>
      </c>
      <c r="H911" s="217">
        <f t="shared" si="61"/>
        <v>0.37</v>
      </c>
      <c r="I911" s="218"/>
      <c r="J911" s="218"/>
      <c r="K911" s="206"/>
      <c r="L911" s="164"/>
      <c r="M911" s="214"/>
    </row>
    <row r="912" spans="1:13" s="219" customFormat="1" ht="38.25" x14ac:dyDescent="0.25">
      <c r="A912" s="207" t="s">
        <v>2204</v>
      </c>
      <c r="B912" s="208"/>
      <c r="C912" s="284" t="s">
        <v>1296</v>
      </c>
      <c r="D912" s="210" t="s">
        <v>19</v>
      </c>
      <c r="E912" s="211"/>
      <c r="F912" s="210"/>
      <c r="G912" s="210"/>
      <c r="H912" s="212">
        <f>+SUBTOTAL(9,H913:H921)</f>
        <v>9.5500000000000007</v>
      </c>
      <c r="I912" s="213"/>
      <c r="J912" s="213"/>
      <c r="K912" s="206"/>
      <c r="L912" s="164"/>
      <c r="M912" s="214"/>
    </row>
    <row r="913" spans="1:13" s="219" customFormat="1" ht="18" outlineLevel="1" x14ac:dyDescent="0.25">
      <c r="A913" s="256"/>
      <c r="B913" s="535" t="s">
        <v>129</v>
      </c>
      <c r="C913" s="216" t="str">
        <f>+VLOOKUP(B:B,INSUMOS!A:C,2,FALSE)</f>
        <v>HERRAMIENTA MENOR</v>
      </c>
      <c r="D913" s="538" t="str">
        <f>+VLOOKUP(B:B,INSUMOS!A:C,3,FALSE)</f>
        <v>GLB</v>
      </c>
      <c r="E913" s="541">
        <v>0.5</v>
      </c>
      <c r="F913" s="544">
        <v>0</v>
      </c>
      <c r="G913" s="277">
        <f>+VLOOKUP(B:B,INSUMOS!A:E,4,FALSE)</f>
        <v>1</v>
      </c>
      <c r="H913" s="217">
        <f t="shared" ref="H913:H921" si="62">+(E913+F913)*G913</f>
        <v>0.5</v>
      </c>
      <c r="I913" s="218"/>
      <c r="J913" s="218"/>
      <c r="K913" s="206"/>
      <c r="L913" s="164"/>
      <c r="M913" s="214"/>
    </row>
    <row r="914" spans="1:13" s="219" customFormat="1" ht="18" outlineLevel="1" x14ac:dyDescent="0.25">
      <c r="A914" s="257"/>
      <c r="B914" s="535" t="s">
        <v>1298</v>
      </c>
      <c r="C914" s="216" t="str">
        <f>+VLOOKUP(B:B,INSUMOS!A:C,2,FALSE)</f>
        <v>TEJA GERFOR PREMIUM TIPO ZINC P7 MARFIL # 10   305 X 920 MM</v>
      </c>
      <c r="D914" s="538" t="str">
        <f>+VLOOKUP(B:B,INSUMOS!A:C,3,FALSE)</f>
        <v>UN</v>
      </c>
      <c r="E914" s="541">
        <v>0.35</v>
      </c>
      <c r="F914" s="544">
        <v>0</v>
      </c>
      <c r="G914" s="277">
        <f>+VLOOKUP(B:B,INSUMOS!A:E,4,FALSE)</f>
        <v>1</v>
      </c>
      <c r="H914" s="217">
        <f t="shared" si="62"/>
        <v>0.35</v>
      </c>
      <c r="I914" s="218"/>
      <c r="J914" s="218"/>
      <c r="K914" s="206"/>
      <c r="L914" s="164"/>
      <c r="M914" s="214"/>
    </row>
    <row r="915" spans="1:13" s="219" customFormat="1" ht="18" outlineLevel="1" x14ac:dyDescent="0.25">
      <c r="A915" s="257"/>
      <c r="B915" s="535" t="s">
        <v>284</v>
      </c>
      <c r="C915" s="216" t="str">
        <f>+VLOOKUP(B:B,INSUMOS!A:C,2,FALSE)</f>
        <v>TORNILLO EN ALUMINIO AUTOPERFORANTE</v>
      </c>
      <c r="D915" s="538" t="str">
        <f>+VLOOKUP(B:B,INSUMOS!A:C,3,FALSE)</f>
        <v>UN</v>
      </c>
      <c r="E915" s="541">
        <v>2</v>
      </c>
      <c r="F915" s="544">
        <f>+E915*0.03</f>
        <v>0.06</v>
      </c>
      <c r="G915" s="277">
        <f>+VLOOKUP(B:B,INSUMOS!A:E,4,FALSE)</f>
        <v>1</v>
      </c>
      <c r="H915" s="217">
        <f t="shared" si="62"/>
        <v>2.06</v>
      </c>
      <c r="I915" s="218"/>
      <c r="J915" s="218"/>
      <c r="K915" s="206"/>
      <c r="L915" s="164"/>
      <c r="M915" s="214"/>
    </row>
    <row r="916" spans="1:13" ht="18" outlineLevel="1" x14ac:dyDescent="0.25">
      <c r="A916" s="257"/>
      <c r="B916" s="535" t="s">
        <v>283</v>
      </c>
      <c r="C916" s="216" t="str">
        <f>+VLOOKUP(B:B,INSUMOS!A:C,2,FALSE)</f>
        <v>ARANDELA PLANA (Ref. VARIAS)</v>
      </c>
      <c r="D916" s="538" t="str">
        <f>+VLOOKUP(B:B,INSUMOS!A:C,3,FALSE)</f>
        <v>UN</v>
      </c>
      <c r="E916" s="541">
        <v>2</v>
      </c>
      <c r="F916" s="544">
        <f>+E916*0.03</f>
        <v>0.06</v>
      </c>
      <c r="G916" s="277">
        <f>+VLOOKUP(B:B,INSUMOS!A:E,4,FALSE)</f>
        <v>1</v>
      </c>
      <c r="H916" s="217">
        <f t="shared" si="62"/>
        <v>2.06</v>
      </c>
      <c r="I916" s="218"/>
      <c r="J916" s="218"/>
      <c r="M916" s="214"/>
    </row>
    <row r="917" spans="1:13" s="219" customFormat="1" ht="18" outlineLevel="1" x14ac:dyDescent="0.25">
      <c r="A917" s="257"/>
      <c r="B917" s="535" t="s">
        <v>271</v>
      </c>
      <c r="C917" s="216" t="str">
        <f>+VLOOKUP(B:B,INSUMOS!A:C,2,FALSE)</f>
        <v>NEOPRENO</v>
      </c>
      <c r="D917" s="538" t="str">
        <f>+VLOOKUP(B:B,INSUMOS!A:C,3,FALSE)</f>
        <v>UN</v>
      </c>
      <c r="E917" s="541">
        <v>2</v>
      </c>
      <c r="F917" s="544">
        <f>+E917*0.03</f>
        <v>0.06</v>
      </c>
      <c r="G917" s="277">
        <f>+VLOOKUP(B:B,INSUMOS!A:E,4,FALSE)</f>
        <v>1</v>
      </c>
      <c r="H917" s="217">
        <f t="shared" si="62"/>
        <v>2.06</v>
      </c>
      <c r="I917" s="218"/>
      <c r="J917" s="218"/>
      <c r="K917" s="206"/>
      <c r="L917" s="164"/>
      <c r="M917" s="214"/>
    </row>
    <row r="918" spans="1:13" s="219" customFormat="1" ht="18" outlineLevel="1" x14ac:dyDescent="0.25">
      <c r="A918" s="257"/>
      <c r="B918" s="535" t="s">
        <v>766</v>
      </c>
      <c r="C918" s="216" t="str">
        <f>+VLOOKUP(B:B,INSUMOS!A:C,2,FALSE)</f>
        <v>CLIP TIPO SENCILLO</v>
      </c>
      <c r="D918" s="538" t="str">
        <f>+VLOOKUP(B:B,INSUMOS!A:C,3,FALSE)</f>
        <v>UN</v>
      </c>
      <c r="E918" s="541">
        <v>2</v>
      </c>
      <c r="F918" s="544">
        <f>+E918*0.03</f>
        <v>0.06</v>
      </c>
      <c r="G918" s="277">
        <f>+VLOOKUP(B:B,INSUMOS!A:E,4,FALSE)</f>
        <v>1</v>
      </c>
      <c r="H918" s="217">
        <f t="shared" si="62"/>
        <v>2.06</v>
      </c>
      <c r="I918" s="218"/>
      <c r="J918" s="218"/>
      <c r="K918" s="206"/>
      <c r="L918" s="164"/>
      <c r="M918" s="214"/>
    </row>
    <row r="919" spans="1:13" s="219" customFormat="1" ht="18" outlineLevel="1" x14ac:dyDescent="0.25">
      <c r="A919" s="257"/>
      <c r="B919" s="535" t="s">
        <v>153</v>
      </c>
      <c r="C919" s="216" t="str">
        <f>+VLOOKUP(B:B,INSUMOS!A:C,2,FALSE)</f>
        <v>ANDAMIO TUBULAR 1,5*1,5 C/CRUCETA</v>
      </c>
      <c r="D919" s="538" t="str">
        <f>+VLOOKUP(B:B,INSUMOS!A:C,3,FALSE)</f>
        <v>DIA</v>
      </c>
      <c r="E919" s="541">
        <v>0.08</v>
      </c>
      <c r="F919" s="544">
        <v>0</v>
      </c>
      <c r="G919" s="277">
        <f>+VLOOKUP(B:B,INSUMOS!A:E,4,FALSE)</f>
        <v>1</v>
      </c>
      <c r="H919" s="217">
        <f t="shared" si="62"/>
        <v>0.08</v>
      </c>
      <c r="I919" s="218"/>
      <c r="J919" s="218"/>
      <c r="K919" s="206"/>
      <c r="L919" s="164"/>
      <c r="M919" s="214"/>
    </row>
    <row r="920" spans="1:13" s="219" customFormat="1" ht="18" outlineLevel="1" x14ac:dyDescent="0.25">
      <c r="A920" s="257"/>
      <c r="B920" s="535" t="s">
        <v>237</v>
      </c>
      <c r="C920" s="216" t="str">
        <f>+VLOOKUP(B:B,INSUMOS!A:C,2,FALSE)</f>
        <v>TABLA BURRA EN ORDINARIO 2.90 X 0.13 X 0.025</v>
      </c>
      <c r="D920" s="538" t="str">
        <f>+VLOOKUP(B:B,INSUMOS!A:C,3,FALSE)</f>
        <v>UN</v>
      </c>
      <c r="E920" s="541">
        <v>0.01</v>
      </c>
      <c r="F920" s="544">
        <v>0</v>
      </c>
      <c r="G920" s="277">
        <f>+VLOOKUP(B:B,INSUMOS!A:E,4,FALSE)</f>
        <v>1</v>
      </c>
      <c r="H920" s="217">
        <f t="shared" si="62"/>
        <v>0.01</v>
      </c>
      <c r="I920" s="218"/>
      <c r="J920" s="218"/>
      <c r="K920" s="206"/>
      <c r="L920" s="164"/>
      <c r="M920" s="214"/>
    </row>
    <row r="921" spans="1:13" s="219" customFormat="1" ht="18" outlineLevel="1" x14ac:dyDescent="0.25">
      <c r="A921" s="260"/>
      <c r="B921" s="535" t="s">
        <v>625</v>
      </c>
      <c r="C921" s="216" t="str">
        <f>+VLOOKUP(B:B,INSUMOS!A:C,2,FALSE)</f>
        <v>CUADRILLA AA  (OFICIAL + 2 AYUDANTE)- ALBAÑILERIA</v>
      </c>
      <c r="D921" s="538" t="str">
        <f>+VLOOKUP(B:B,INSUMOS!A:C,3,FALSE)</f>
        <v>HC</v>
      </c>
      <c r="E921" s="541">
        <v>0.37</v>
      </c>
      <c r="F921" s="544">
        <v>0</v>
      </c>
      <c r="G921" s="277">
        <f>+VLOOKUP(B:B,INSUMOS!A:E,4,FALSE)</f>
        <v>1</v>
      </c>
      <c r="H921" s="217">
        <f t="shared" si="62"/>
        <v>0.37</v>
      </c>
      <c r="I921" s="218"/>
      <c r="J921" s="218"/>
      <c r="K921" s="206"/>
      <c r="L921" s="164"/>
      <c r="M921" s="214"/>
    </row>
    <row r="922" spans="1:13" s="219" customFormat="1" ht="38.25" x14ac:dyDescent="0.25">
      <c r="A922" s="207" t="s">
        <v>2195</v>
      </c>
      <c r="B922" s="208"/>
      <c r="C922" s="252" t="s">
        <v>1541</v>
      </c>
      <c r="D922" s="210" t="s">
        <v>19</v>
      </c>
      <c r="E922" s="211"/>
      <c r="F922" s="210"/>
      <c r="G922" s="210"/>
      <c r="H922" s="212">
        <f>+SUBTOTAL(9,H923:H930)</f>
        <v>10.944000000000001</v>
      </c>
      <c r="I922" s="213"/>
      <c r="J922" s="213"/>
      <c r="K922" s="206"/>
      <c r="L922" s="164"/>
      <c r="M922" s="214"/>
    </row>
    <row r="923" spans="1:13" s="219" customFormat="1" ht="18" outlineLevel="1" x14ac:dyDescent="0.25">
      <c r="A923" s="256"/>
      <c r="B923" s="535" t="s">
        <v>129</v>
      </c>
      <c r="C923" s="216" t="str">
        <f>+VLOOKUP(B:B,INSUMOS!A:C,2,FALSE)</f>
        <v>HERRAMIENTA MENOR</v>
      </c>
      <c r="D923" s="538" t="str">
        <f>+VLOOKUP(B:B,INSUMOS!A:C,3,FALSE)</f>
        <v>GLB</v>
      </c>
      <c r="E923" s="541">
        <v>5</v>
      </c>
      <c r="F923" s="544">
        <v>0</v>
      </c>
      <c r="G923" s="277">
        <f>+VLOOKUP(B:B,INSUMOS!A:E,4,FALSE)</f>
        <v>1</v>
      </c>
      <c r="H923" s="217">
        <f t="shared" ref="H923:H930" si="63">+(E923+F923)*G923</f>
        <v>5</v>
      </c>
      <c r="I923" s="218"/>
      <c r="J923" s="218"/>
      <c r="K923" s="206"/>
      <c r="L923" s="164"/>
      <c r="M923" s="214"/>
    </row>
    <row r="924" spans="1:13" ht="18" outlineLevel="1" x14ac:dyDescent="0.25">
      <c r="A924" s="257"/>
      <c r="B924" s="535" t="s">
        <v>941</v>
      </c>
      <c r="C924" s="216" t="str">
        <f>+VLOOKUP(B:B,INSUMOS!A:C,2,FALSE)</f>
        <v>TEJA TRASLÚCIDA POLICARBONATO P7 NO. 6 0,92 X 1,83 M OPAL</v>
      </c>
      <c r="D924" s="538" t="str">
        <f>+VLOOKUP(B:B,INSUMOS!A:C,3,FALSE)</f>
        <v>UN</v>
      </c>
      <c r="E924" s="541">
        <v>0.61</v>
      </c>
      <c r="F924" s="544">
        <v>0</v>
      </c>
      <c r="G924" s="277">
        <f>+VLOOKUP(B:B,INSUMOS!A:E,4,FALSE)</f>
        <v>1</v>
      </c>
      <c r="H924" s="217">
        <f t="shared" si="63"/>
        <v>0.61</v>
      </c>
      <c r="I924" s="218"/>
      <c r="J924" s="218"/>
      <c r="M924" s="214"/>
    </row>
    <row r="925" spans="1:13" ht="18" outlineLevel="1" x14ac:dyDescent="0.25">
      <c r="A925" s="257"/>
      <c r="B925" s="535" t="s">
        <v>767</v>
      </c>
      <c r="C925" s="216" t="str">
        <f>+VLOOKUP(B:B,INSUMOS!A:C,2,FALSE)</f>
        <v>TORNILLO AUTOPERFORANTE 10-16X3/4, CABEZA HEXAGONALPARA CANALETA 90</v>
      </c>
      <c r="D925" s="538" t="str">
        <f>+VLOOKUP(B:B,INSUMOS!A:C,3,FALSE)</f>
        <v>UN</v>
      </c>
      <c r="E925" s="541">
        <v>1.6</v>
      </c>
      <c r="F925" s="544">
        <f>+E925*0.03</f>
        <v>4.8000000000000001E-2</v>
      </c>
      <c r="G925" s="277">
        <f>+VLOOKUP(B:B,INSUMOS!A:E,4,FALSE)</f>
        <v>1</v>
      </c>
      <c r="H925" s="217">
        <f t="shared" si="63"/>
        <v>1.6480000000000001</v>
      </c>
      <c r="I925" s="218"/>
      <c r="J925" s="218"/>
      <c r="M925" s="214"/>
    </row>
    <row r="926" spans="1:13" ht="18" outlineLevel="1" x14ac:dyDescent="0.25">
      <c r="A926" s="257"/>
      <c r="B926" s="535" t="s">
        <v>283</v>
      </c>
      <c r="C926" s="216" t="str">
        <f>+VLOOKUP(B:B,INSUMOS!A:C,2,FALSE)</f>
        <v>ARANDELA PLANA (Ref. VARIAS)</v>
      </c>
      <c r="D926" s="538" t="str">
        <f>+VLOOKUP(B:B,INSUMOS!A:C,3,FALSE)</f>
        <v>UN</v>
      </c>
      <c r="E926" s="541">
        <v>1.6</v>
      </c>
      <c r="F926" s="544">
        <f>+E926*0.03</f>
        <v>4.8000000000000001E-2</v>
      </c>
      <c r="G926" s="277">
        <f>+VLOOKUP(B:B,INSUMOS!A:E,4,FALSE)</f>
        <v>1</v>
      </c>
      <c r="H926" s="217">
        <f t="shared" si="63"/>
        <v>1.6480000000000001</v>
      </c>
      <c r="I926" s="218"/>
      <c r="J926" s="218"/>
      <c r="M926" s="214"/>
    </row>
    <row r="927" spans="1:13" s="219" customFormat="1" ht="18" outlineLevel="1" x14ac:dyDescent="0.25">
      <c r="A927" s="257"/>
      <c r="B927" s="535" t="s">
        <v>271</v>
      </c>
      <c r="C927" s="216" t="str">
        <f>+VLOOKUP(B:B,INSUMOS!A:C,2,FALSE)</f>
        <v>NEOPRENO</v>
      </c>
      <c r="D927" s="538" t="str">
        <f>+VLOOKUP(B:B,INSUMOS!A:C,3,FALSE)</f>
        <v>UN</v>
      </c>
      <c r="E927" s="541">
        <v>1.6</v>
      </c>
      <c r="F927" s="544">
        <f>+E927*0.03</f>
        <v>4.8000000000000001E-2</v>
      </c>
      <c r="G927" s="277">
        <f>+VLOOKUP(B:B,INSUMOS!A:E,4,FALSE)</f>
        <v>1</v>
      </c>
      <c r="H927" s="217">
        <f t="shared" si="63"/>
        <v>1.6480000000000001</v>
      </c>
      <c r="I927" s="218"/>
      <c r="J927" s="218"/>
      <c r="K927" s="206"/>
      <c r="L927" s="164"/>
      <c r="M927" s="214"/>
    </row>
    <row r="928" spans="1:13" s="219" customFormat="1" ht="18" outlineLevel="1" x14ac:dyDescent="0.25">
      <c r="A928" s="257"/>
      <c r="B928" s="535" t="s">
        <v>153</v>
      </c>
      <c r="C928" s="216" t="str">
        <f>+VLOOKUP(B:B,INSUMOS!A:C,2,FALSE)</f>
        <v>ANDAMIO TUBULAR 1,5*1,5 C/CRUCETA</v>
      </c>
      <c r="D928" s="538" t="str">
        <f>+VLOOKUP(B:B,INSUMOS!A:C,3,FALSE)</f>
        <v>DIA</v>
      </c>
      <c r="E928" s="541">
        <v>0.08</v>
      </c>
      <c r="F928" s="544">
        <v>0</v>
      </c>
      <c r="G928" s="277">
        <f>+VLOOKUP(B:B,INSUMOS!A:E,4,FALSE)</f>
        <v>1</v>
      </c>
      <c r="H928" s="217">
        <f t="shared" si="63"/>
        <v>0.08</v>
      </c>
      <c r="I928" s="218"/>
      <c r="J928" s="218"/>
      <c r="K928" s="206"/>
      <c r="L928" s="164"/>
      <c r="M928" s="214"/>
    </row>
    <row r="929" spans="1:13" s="219" customFormat="1" ht="18" outlineLevel="1" x14ac:dyDescent="0.25">
      <c r="A929" s="257"/>
      <c r="B929" s="535" t="s">
        <v>237</v>
      </c>
      <c r="C929" s="216" t="str">
        <f>+VLOOKUP(B:B,INSUMOS!A:C,2,FALSE)</f>
        <v>TABLA BURRA EN ORDINARIO 2.90 X 0.13 X 0.025</v>
      </c>
      <c r="D929" s="538" t="str">
        <f>+VLOOKUP(B:B,INSUMOS!A:C,3,FALSE)</f>
        <v>UN</v>
      </c>
      <c r="E929" s="541">
        <v>0.01</v>
      </c>
      <c r="F929" s="544">
        <v>0</v>
      </c>
      <c r="G929" s="277">
        <f>+VLOOKUP(B:B,INSUMOS!A:E,4,FALSE)</f>
        <v>1</v>
      </c>
      <c r="H929" s="217">
        <f t="shared" si="63"/>
        <v>0.01</v>
      </c>
      <c r="I929" s="218"/>
      <c r="J929" s="218"/>
      <c r="K929" s="206"/>
      <c r="L929" s="164"/>
      <c r="M929" s="214"/>
    </row>
    <row r="930" spans="1:13" s="219" customFormat="1" ht="18" outlineLevel="1" x14ac:dyDescent="0.25">
      <c r="A930" s="260"/>
      <c r="B930" s="535" t="s">
        <v>625</v>
      </c>
      <c r="C930" s="216" t="str">
        <f>+VLOOKUP(B:B,INSUMOS!A:C,2,FALSE)</f>
        <v>CUADRILLA AA  (OFICIAL + 2 AYUDANTE)- ALBAÑILERIA</v>
      </c>
      <c r="D930" s="538" t="str">
        <f>+VLOOKUP(B:B,INSUMOS!A:C,3,FALSE)</f>
        <v>HC</v>
      </c>
      <c r="E930" s="541">
        <v>0.3</v>
      </c>
      <c r="F930" s="544">
        <v>0</v>
      </c>
      <c r="G930" s="277">
        <f>+VLOOKUP(B:B,INSUMOS!A:E,4,FALSE)</f>
        <v>1</v>
      </c>
      <c r="H930" s="217">
        <f t="shared" si="63"/>
        <v>0.3</v>
      </c>
      <c r="I930" s="218"/>
      <c r="J930" s="218"/>
      <c r="K930" s="206"/>
      <c r="L930" s="164"/>
      <c r="M930" s="214"/>
    </row>
    <row r="931" spans="1:13" ht="38.25" x14ac:dyDescent="0.25">
      <c r="A931" s="207" t="s">
        <v>2232</v>
      </c>
      <c r="B931" s="208"/>
      <c r="C931" s="209" t="s">
        <v>1635</v>
      </c>
      <c r="D931" s="210" t="s">
        <v>19</v>
      </c>
      <c r="E931" s="211"/>
      <c r="F931" s="210"/>
      <c r="G931" s="210"/>
      <c r="H931" s="212">
        <f>+SUBTOTAL(9,H932:H938)</f>
        <v>11.774000000000001</v>
      </c>
      <c r="I931" s="213"/>
      <c r="J931" s="213"/>
      <c r="M931" s="214"/>
    </row>
    <row r="932" spans="1:13" s="219" customFormat="1" ht="18" outlineLevel="1" x14ac:dyDescent="0.25">
      <c r="A932" s="256"/>
      <c r="B932" s="535" t="s">
        <v>129</v>
      </c>
      <c r="C932" s="216" t="str">
        <f>+VLOOKUP(B:B,INSUMOS!A:C,2,FALSE)</f>
        <v>HERRAMIENTA MENOR</v>
      </c>
      <c r="D932" s="538" t="str">
        <f>+VLOOKUP(B:B,INSUMOS!A:C,3,FALSE)</f>
        <v>GLB</v>
      </c>
      <c r="E932" s="541">
        <v>5</v>
      </c>
      <c r="F932" s="544">
        <v>0</v>
      </c>
      <c r="G932" s="277">
        <f>+VLOOKUP(B:B,INSUMOS!A:E,4,FALSE)</f>
        <v>1</v>
      </c>
      <c r="H932" s="217">
        <f t="shared" ref="H932:H938" si="64">+(E932+F932)*G932</f>
        <v>5</v>
      </c>
      <c r="I932" s="218"/>
      <c r="J932" s="218"/>
      <c r="K932" s="206"/>
      <c r="L932" s="164"/>
      <c r="M932" s="214"/>
    </row>
    <row r="933" spans="1:13" s="219" customFormat="1" ht="18" outlineLevel="1" x14ac:dyDescent="0.25">
      <c r="A933" s="257"/>
      <c r="B933" s="535" t="s">
        <v>445</v>
      </c>
      <c r="C933" s="216" t="str">
        <f>+VLOOKUP(B:B,INSUMOS!A:C,2,FALSE)</f>
        <v>TEJA ARQUITECTÓNICA ACESCO O SIMILAR 73 CM  X 305 CM X 0,3 MM</v>
      </c>
      <c r="D933" s="538" t="str">
        <f>+VLOOKUP(B:B,INSUMOS!A:C,3,FALSE)</f>
        <v>UN</v>
      </c>
      <c r="E933" s="541">
        <v>0.73</v>
      </c>
      <c r="F933" s="544">
        <v>0</v>
      </c>
      <c r="G933" s="277">
        <f>+VLOOKUP(B:B,INSUMOS!A:E,4,FALSE)</f>
        <v>1</v>
      </c>
      <c r="H933" s="217">
        <f t="shared" si="64"/>
        <v>0.73</v>
      </c>
      <c r="I933" s="218"/>
      <c r="J933" s="218"/>
      <c r="K933" s="206"/>
      <c r="L933" s="164"/>
      <c r="M933" s="214"/>
    </row>
    <row r="934" spans="1:13" s="219" customFormat="1" ht="18" outlineLevel="1" x14ac:dyDescent="0.25">
      <c r="A934" s="257"/>
      <c r="B934" s="535" t="s">
        <v>767</v>
      </c>
      <c r="C934" s="216" t="str">
        <f>+VLOOKUP(B:B,INSUMOS!A:C,2,FALSE)</f>
        <v>TORNILLO AUTOPERFORANTE 10-16X3/4, CABEZA HEXAGONALPARA CANALETA 90</v>
      </c>
      <c r="D934" s="538" t="str">
        <f>+VLOOKUP(B:B,INSUMOS!A:C,3,FALSE)</f>
        <v>UN</v>
      </c>
      <c r="E934" s="541">
        <v>1.6</v>
      </c>
      <c r="F934" s="544">
        <f>+E934*0.03</f>
        <v>4.8000000000000001E-2</v>
      </c>
      <c r="G934" s="277">
        <f>+VLOOKUP(B:B,INSUMOS!A:E,4,FALSE)</f>
        <v>1</v>
      </c>
      <c r="H934" s="217">
        <f t="shared" si="64"/>
        <v>1.6480000000000001</v>
      </c>
      <c r="I934" s="218"/>
      <c r="J934" s="218"/>
      <c r="K934" s="206"/>
      <c r="L934" s="164"/>
      <c r="M934" s="214"/>
    </row>
    <row r="935" spans="1:13" s="219" customFormat="1" ht="18" outlineLevel="1" x14ac:dyDescent="0.25">
      <c r="A935" s="257"/>
      <c r="B935" s="535" t="s">
        <v>283</v>
      </c>
      <c r="C935" s="216" t="str">
        <f>+VLOOKUP(B:B,INSUMOS!A:C,2,FALSE)</f>
        <v>ARANDELA PLANA (Ref. VARIAS)</v>
      </c>
      <c r="D935" s="538" t="str">
        <f>+VLOOKUP(B:B,INSUMOS!A:C,3,FALSE)</f>
        <v>UN</v>
      </c>
      <c r="E935" s="541">
        <v>1.6</v>
      </c>
      <c r="F935" s="544">
        <f>+E935*0.03</f>
        <v>4.8000000000000001E-2</v>
      </c>
      <c r="G935" s="277">
        <f>+VLOOKUP(B:B,INSUMOS!A:E,4,FALSE)</f>
        <v>1</v>
      </c>
      <c r="H935" s="217">
        <f t="shared" si="64"/>
        <v>1.6480000000000001</v>
      </c>
      <c r="I935" s="218"/>
      <c r="J935" s="218"/>
      <c r="K935" s="206"/>
      <c r="L935" s="164"/>
      <c r="M935" s="214"/>
    </row>
    <row r="936" spans="1:13" s="219" customFormat="1" ht="18" outlineLevel="1" x14ac:dyDescent="0.25">
      <c r="A936" s="257"/>
      <c r="B936" s="535" t="s">
        <v>271</v>
      </c>
      <c r="C936" s="216" t="str">
        <f>+VLOOKUP(B:B,INSUMOS!A:C,2,FALSE)</f>
        <v>NEOPRENO</v>
      </c>
      <c r="D936" s="538" t="str">
        <f>+VLOOKUP(B:B,INSUMOS!A:C,3,FALSE)</f>
        <v>UN</v>
      </c>
      <c r="E936" s="541">
        <v>1.6</v>
      </c>
      <c r="F936" s="544">
        <f>+E936*0.03</f>
        <v>4.8000000000000001E-2</v>
      </c>
      <c r="G936" s="277">
        <f>+VLOOKUP(B:B,INSUMOS!A:E,4,FALSE)</f>
        <v>1</v>
      </c>
      <c r="H936" s="217">
        <f t="shared" si="64"/>
        <v>1.6480000000000001</v>
      </c>
      <c r="I936" s="218"/>
      <c r="J936" s="218"/>
      <c r="K936" s="206"/>
      <c r="L936" s="164"/>
      <c r="M936" s="214"/>
    </row>
    <row r="937" spans="1:13" s="219" customFormat="1" ht="18" outlineLevel="1" x14ac:dyDescent="0.25">
      <c r="A937" s="257"/>
      <c r="B937" s="535" t="s">
        <v>153</v>
      </c>
      <c r="C937" s="216" t="str">
        <f>+VLOOKUP(B:B,INSUMOS!A:C,2,FALSE)</f>
        <v>ANDAMIO TUBULAR 1,5*1,5 C/CRUCETA</v>
      </c>
      <c r="D937" s="538" t="str">
        <f>+VLOOKUP(B:B,INSUMOS!A:C,3,FALSE)</f>
        <v>DIA</v>
      </c>
      <c r="E937" s="541">
        <v>0.8</v>
      </c>
      <c r="F937" s="544">
        <v>0</v>
      </c>
      <c r="G937" s="277">
        <f>+VLOOKUP(B:B,INSUMOS!A:E,4,FALSE)</f>
        <v>1</v>
      </c>
      <c r="H937" s="217">
        <f t="shared" si="64"/>
        <v>0.8</v>
      </c>
      <c r="I937" s="218"/>
      <c r="J937" s="218"/>
      <c r="K937" s="206"/>
      <c r="L937" s="164"/>
      <c r="M937" s="214"/>
    </row>
    <row r="938" spans="1:13" s="219" customFormat="1" ht="18" outlineLevel="1" x14ac:dyDescent="0.25">
      <c r="A938" s="257"/>
      <c r="B938" s="535" t="s">
        <v>625</v>
      </c>
      <c r="C938" s="216" t="str">
        <f>+VLOOKUP(B:B,INSUMOS!A:C,2,FALSE)</f>
        <v>CUADRILLA AA  (OFICIAL + 2 AYUDANTE)- ALBAÑILERIA</v>
      </c>
      <c r="D938" s="538" t="str">
        <f>+VLOOKUP(B:B,INSUMOS!A:C,3,FALSE)</f>
        <v>HC</v>
      </c>
      <c r="E938" s="541">
        <v>0.3</v>
      </c>
      <c r="F938" s="544">
        <v>0</v>
      </c>
      <c r="G938" s="277">
        <f>+VLOOKUP(B:B,INSUMOS!A:E,4,FALSE)</f>
        <v>1</v>
      </c>
      <c r="H938" s="217">
        <f t="shared" si="64"/>
        <v>0.3</v>
      </c>
      <c r="I938" s="218"/>
      <c r="J938" s="218"/>
      <c r="K938" s="206"/>
      <c r="L938" s="164"/>
      <c r="M938" s="214"/>
    </row>
    <row r="939" spans="1:13" s="219" customFormat="1" ht="25.5" x14ac:dyDescent="0.25">
      <c r="A939" s="207" t="s">
        <v>2207</v>
      </c>
      <c r="B939" s="208"/>
      <c r="C939" s="252" t="s">
        <v>1113</v>
      </c>
      <c r="D939" s="210" t="s">
        <v>19</v>
      </c>
      <c r="E939" s="211"/>
      <c r="F939" s="210"/>
      <c r="G939" s="210"/>
      <c r="H939" s="212">
        <f>+SUBTOTAL(9,H940:H948)</f>
        <v>10.094000000000001</v>
      </c>
      <c r="I939" s="213"/>
      <c r="J939" s="213"/>
      <c r="K939" s="206"/>
      <c r="L939" s="164"/>
      <c r="M939" s="214"/>
    </row>
    <row r="940" spans="1:13" s="219" customFormat="1" ht="18" outlineLevel="1" x14ac:dyDescent="0.25">
      <c r="A940" s="256"/>
      <c r="B940" s="535" t="s">
        <v>129</v>
      </c>
      <c r="C940" s="216" t="str">
        <f>+VLOOKUP(B:B,INSUMOS!A:C,2,FALSE)</f>
        <v>HERRAMIENTA MENOR</v>
      </c>
      <c r="D940" s="538" t="str">
        <f>+VLOOKUP(B:B,INSUMOS!A:C,3,FALSE)</f>
        <v>GLB</v>
      </c>
      <c r="E940" s="541">
        <v>2.1</v>
      </c>
      <c r="F940" s="544">
        <v>0</v>
      </c>
      <c r="G940" s="277">
        <f>+VLOOKUP(B:B,INSUMOS!A:E,4,FALSE)</f>
        <v>1</v>
      </c>
      <c r="H940" s="217">
        <f t="shared" ref="H940:H948" si="65">+(E940+F940)*G940</f>
        <v>2.1</v>
      </c>
      <c r="I940" s="218"/>
      <c r="J940" s="218"/>
      <c r="K940" s="206"/>
      <c r="L940" s="164"/>
      <c r="M940" s="214"/>
    </row>
    <row r="941" spans="1:13" ht="18" outlineLevel="1" x14ac:dyDescent="0.25">
      <c r="A941" s="257"/>
      <c r="B941" s="535" t="s">
        <v>451</v>
      </c>
      <c r="C941" s="216" t="str">
        <f>+VLOOKUP(B:B,INSUMOS!A:C,2,FALSE)</f>
        <v>TEJA TERMO ACÚSTICA REF. CN02401MP, IGUAL O SUPERIOR CALIDAD</v>
      </c>
      <c r="D941" s="538" t="str">
        <f>+VLOOKUP(B:B,INSUMOS!A:C,3,FALSE)</f>
        <v>M2</v>
      </c>
      <c r="E941" s="541">
        <v>0.5</v>
      </c>
      <c r="F941" s="544">
        <v>0</v>
      </c>
      <c r="G941" s="277">
        <f>+VLOOKUP(B:B,INSUMOS!A:E,4,FALSE)</f>
        <v>1</v>
      </c>
      <c r="H941" s="217">
        <f t="shared" si="65"/>
        <v>0.5</v>
      </c>
      <c r="I941" s="218"/>
      <c r="J941" s="218"/>
      <c r="M941" s="214"/>
    </row>
    <row r="942" spans="1:13" s="219" customFormat="1" ht="18" outlineLevel="1" x14ac:dyDescent="0.25">
      <c r="A942" s="257"/>
      <c r="B942" s="535" t="s">
        <v>767</v>
      </c>
      <c r="C942" s="216" t="str">
        <f>+VLOOKUP(B:B,INSUMOS!A:C,2,FALSE)</f>
        <v>TORNILLO AUTOPERFORANTE 10-16X3/4, CABEZA HEXAGONALPARA CANALETA 90</v>
      </c>
      <c r="D942" s="538" t="str">
        <f>+VLOOKUP(B:B,INSUMOS!A:C,3,FALSE)</f>
        <v>UN</v>
      </c>
      <c r="E942" s="541">
        <v>1.6</v>
      </c>
      <c r="F942" s="544">
        <f>+E942*0.03</f>
        <v>4.8000000000000001E-2</v>
      </c>
      <c r="G942" s="277">
        <f>+VLOOKUP(B:B,INSUMOS!A:E,4,FALSE)</f>
        <v>1</v>
      </c>
      <c r="H942" s="217">
        <f t="shared" si="65"/>
        <v>1.6480000000000001</v>
      </c>
      <c r="I942" s="218"/>
      <c r="J942" s="218"/>
      <c r="K942" s="206"/>
      <c r="L942" s="164"/>
      <c r="M942" s="214"/>
    </row>
    <row r="943" spans="1:13" s="219" customFormat="1" ht="18" outlineLevel="1" x14ac:dyDescent="0.25">
      <c r="A943" s="257"/>
      <c r="B943" s="535" t="s">
        <v>283</v>
      </c>
      <c r="C943" s="216" t="str">
        <f>+VLOOKUP(B:B,INSUMOS!A:C,2,FALSE)</f>
        <v>ARANDELA PLANA (Ref. VARIAS)</v>
      </c>
      <c r="D943" s="538" t="str">
        <f>+VLOOKUP(B:B,INSUMOS!A:C,3,FALSE)</f>
        <v>UN</v>
      </c>
      <c r="E943" s="541">
        <v>1.6</v>
      </c>
      <c r="F943" s="544">
        <f>+E943*0.03</f>
        <v>4.8000000000000001E-2</v>
      </c>
      <c r="G943" s="277">
        <f>+VLOOKUP(B:B,INSUMOS!A:E,4,FALSE)</f>
        <v>1</v>
      </c>
      <c r="H943" s="217">
        <f t="shared" si="65"/>
        <v>1.6480000000000001</v>
      </c>
      <c r="I943" s="218"/>
      <c r="J943" s="218"/>
      <c r="K943" s="206"/>
      <c r="L943" s="164"/>
      <c r="M943" s="214"/>
    </row>
    <row r="944" spans="1:13" s="219" customFormat="1" ht="18" outlineLevel="1" x14ac:dyDescent="0.25">
      <c r="A944" s="257"/>
      <c r="B944" s="535" t="s">
        <v>271</v>
      </c>
      <c r="C944" s="216" t="str">
        <f>+VLOOKUP(B:B,INSUMOS!A:C,2,FALSE)</f>
        <v>NEOPRENO</v>
      </c>
      <c r="D944" s="538" t="str">
        <f>+VLOOKUP(B:B,INSUMOS!A:C,3,FALSE)</f>
        <v>UN</v>
      </c>
      <c r="E944" s="541">
        <v>1.6</v>
      </c>
      <c r="F944" s="544">
        <f>+E944*0.03</f>
        <v>4.8000000000000001E-2</v>
      </c>
      <c r="G944" s="277">
        <f>+VLOOKUP(B:B,INSUMOS!A:E,4,FALSE)</f>
        <v>1</v>
      </c>
      <c r="H944" s="217">
        <f t="shared" si="65"/>
        <v>1.6480000000000001</v>
      </c>
      <c r="I944" s="218"/>
      <c r="J944" s="218"/>
      <c r="K944" s="206"/>
      <c r="L944" s="164"/>
      <c r="M944" s="214"/>
    </row>
    <row r="945" spans="1:13" s="219" customFormat="1" ht="18" outlineLevel="1" x14ac:dyDescent="0.25">
      <c r="A945" s="257"/>
      <c r="B945" s="535" t="s">
        <v>766</v>
      </c>
      <c r="C945" s="216" t="str">
        <f>+VLOOKUP(B:B,INSUMOS!A:C,2,FALSE)</f>
        <v>CLIP TIPO SENCILLO</v>
      </c>
      <c r="D945" s="538" t="str">
        <f>+VLOOKUP(B:B,INSUMOS!A:C,3,FALSE)</f>
        <v>UN</v>
      </c>
      <c r="E945" s="541">
        <v>2</v>
      </c>
      <c r="F945" s="544">
        <f>+E945*0.03</f>
        <v>0.06</v>
      </c>
      <c r="G945" s="277">
        <f>+VLOOKUP(B:B,INSUMOS!A:E,4,FALSE)</f>
        <v>1</v>
      </c>
      <c r="H945" s="217">
        <f t="shared" si="65"/>
        <v>2.06</v>
      </c>
      <c r="I945" s="218"/>
      <c r="J945" s="218"/>
      <c r="K945" s="206"/>
      <c r="L945" s="164"/>
      <c r="M945" s="214"/>
    </row>
    <row r="946" spans="1:13" s="219" customFormat="1" ht="18" outlineLevel="1" x14ac:dyDescent="0.25">
      <c r="A946" s="257"/>
      <c r="B946" s="535" t="s">
        <v>153</v>
      </c>
      <c r="C946" s="216" t="str">
        <f>+VLOOKUP(B:B,INSUMOS!A:C,2,FALSE)</f>
        <v>ANDAMIO TUBULAR 1,5*1,5 C/CRUCETA</v>
      </c>
      <c r="D946" s="538" t="str">
        <f>+VLOOKUP(B:B,INSUMOS!A:C,3,FALSE)</f>
        <v>DIA</v>
      </c>
      <c r="E946" s="541">
        <v>0.08</v>
      </c>
      <c r="F946" s="544">
        <v>0</v>
      </c>
      <c r="G946" s="277">
        <f>+VLOOKUP(B:B,INSUMOS!A:E,4,FALSE)</f>
        <v>1</v>
      </c>
      <c r="H946" s="217">
        <f t="shared" si="65"/>
        <v>0.08</v>
      </c>
      <c r="I946" s="218"/>
      <c r="J946" s="218"/>
      <c r="K946" s="206"/>
      <c r="L946" s="164"/>
      <c r="M946" s="214"/>
    </row>
    <row r="947" spans="1:13" s="219" customFormat="1" ht="18" outlineLevel="1" x14ac:dyDescent="0.25">
      <c r="A947" s="257"/>
      <c r="B947" s="535" t="s">
        <v>237</v>
      </c>
      <c r="C947" s="216" t="str">
        <f>+VLOOKUP(B:B,INSUMOS!A:C,2,FALSE)</f>
        <v>TABLA BURRA EN ORDINARIO 2.90 X 0.13 X 0.025</v>
      </c>
      <c r="D947" s="538" t="str">
        <f>+VLOOKUP(B:B,INSUMOS!A:C,3,FALSE)</f>
        <v>UN</v>
      </c>
      <c r="E947" s="541">
        <v>0.01</v>
      </c>
      <c r="F947" s="544">
        <v>0</v>
      </c>
      <c r="G947" s="277">
        <f>+VLOOKUP(B:B,INSUMOS!A:E,4,FALSE)</f>
        <v>1</v>
      </c>
      <c r="H947" s="217">
        <f t="shared" si="65"/>
        <v>0.01</v>
      </c>
      <c r="I947" s="218"/>
      <c r="J947" s="218"/>
      <c r="K947" s="206"/>
      <c r="L947" s="164"/>
      <c r="M947" s="214"/>
    </row>
    <row r="948" spans="1:13" s="219" customFormat="1" ht="18" outlineLevel="1" x14ac:dyDescent="0.25">
      <c r="A948" s="260"/>
      <c r="B948" s="535" t="s">
        <v>625</v>
      </c>
      <c r="C948" s="216" t="str">
        <f>+VLOOKUP(B:B,INSUMOS!A:C,2,FALSE)</f>
        <v>CUADRILLA AA  (OFICIAL + 2 AYUDANTE)- ALBAÑILERIA</v>
      </c>
      <c r="D948" s="538" t="str">
        <f>+VLOOKUP(B:B,INSUMOS!A:C,3,FALSE)</f>
        <v>HC</v>
      </c>
      <c r="E948" s="541">
        <v>0.4</v>
      </c>
      <c r="F948" s="544">
        <v>0</v>
      </c>
      <c r="G948" s="277">
        <f>+VLOOKUP(B:B,INSUMOS!A:E,4,FALSE)</f>
        <v>1</v>
      </c>
      <c r="H948" s="217">
        <f t="shared" si="65"/>
        <v>0.4</v>
      </c>
      <c r="I948" s="218"/>
      <c r="J948" s="218"/>
      <c r="K948" s="206"/>
      <c r="L948" s="164"/>
      <c r="M948" s="214"/>
    </row>
    <row r="949" spans="1:13" ht="51" x14ac:dyDescent="0.25">
      <c r="A949" s="207" t="s">
        <v>2231</v>
      </c>
      <c r="B949" s="208"/>
      <c r="C949" s="209" t="s">
        <v>1115</v>
      </c>
      <c r="D949" s="210" t="s">
        <v>19</v>
      </c>
      <c r="E949" s="211"/>
      <c r="F949" s="210"/>
      <c r="G949" s="210"/>
      <c r="H949" s="212">
        <f>+SUBTOTAL(9,H950:H956)</f>
        <v>6.8140000000000001</v>
      </c>
      <c r="I949" s="213"/>
      <c r="J949" s="213"/>
      <c r="M949" s="214"/>
    </row>
    <row r="950" spans="1:13" s="219" customFormat="1" ht="18" outlineLevel="1" x14ac:dyDescent="0.25">
      <c r="A950" s="256"/>
      <c r="B950" s="535" t="s">
        <v>129</v>
      </c>
      <c r="C950" s="216" t="str">
        <f>+VLOOKUP(B:B,INSUMOS!A:C,2,FALSE)</f>
        <v>HERRAMIENTA MENOR</v>
      </c>
      <c r="D950" s="538" t="str">
        <f>+VLOOKUP(B:B,INSUMOS!A:C,3,FALSE)</f>
        <v>GLB</v>
      </c>
      <c r="E950" s="541">
        <v>0.4</v>
      </c>
      <c r="F950" s="544">
        <v>0</v>
      </c>
      <c r="G950" s="277">
        <f>+VLOOKUP(B:B,INSUMOS!A:E,4,FALSE)</f>
        <v>1</v>
      </c>
      <c r="H950" s="217">
        <f t="shared" ref="H950:H956" si="66">+(E950+F950)*G950</f>
        <v>0.4</v>
      </c>
      <c r="I950" s="218"/>
      <c r="J950" s="218"/>
      <c r="K950" s="206"/>
      <c r="L950" s="164"/>
      <c r="M950" s="214"/>
    </row>
    <row r="951" spans="1:13" s="219" customFormat="1" ht="18" outlineLevel="1" x14ac:dyDescent="0.25">
      <c r="A951" s="257"/>
      <c r="B951" s="535" t="s">
        <v>453</v>
      </c>
      <c r="C951" s="216" t="str">
        <f>+VLOOKUP(B:B,INSUMOS!A:C,2,FALSE)</f>
        <v>TEJA TRAPEZOIDAL METÁLICA COLOR CALIBRE 26 0,90 M X 3 M</v>
      </c>
      <c r="D951" s="538" t="str">
        <f>+VLOOKUP(B:B,INSUMOS!A:C,3,FALSE)</f>
        <v>UN</v>
      </c>
      <c r="E951" s="541">
        <v>0.37</v>
      </c>
      <c r="F951" s="544">
        <v>0</v>
      </c>
      <c r="G951" s="277">
        <f>+VLOOKUP(B:B,INSUMOS!A:E,4,FALSE)</f>
        <v>1</v>
      </c>
      <c r="H951" s="217">
        <f t="shared" si="66"/>
        <v>0.37</v>
      </c>
      <c r="I951" s="218"/>
      <c r="J951" s="218"/>
      <c r="K951" s="206"/>
      <c r="L951" s="164"/>
      <c r="M951" s="214"/>
    </row>
    <row r="952" spans="1:13" s="219" customFormat="1" ht="18" outlineLevel="1" x14ac:dyDescent="0.25">
      <c r="A952" s="257"/>
      <c r="B952" s="535" t="s">
        <v>767</v>
      </c>
      <c r="C952" s="216" t="str">
        <f>+VLOOKUP(B:B,INSUMOS!A:C,2,FALSE)</f>
        <v>TORNILLO AUTOPERFORANTE 10-16X3/4, CABEZA HEXAGONALPARA CANALETA 90</v>
      </c>
      <c r="D952" s="538" t="str">
        <f>+VLOOKUP(B:B,INSUMOS!A:C,3,FALSE)</f>
        <v>UN</v>
      </c>
      <c r="E952" s="541">
        <v>1.6</v>
      </c>
      <c r="F952" s="544">
        <f>+E952*0.03</f>
        <v>4.8000000000000001E-2</v>
      </c>
      <c r="G952" s="277">
        <f>+VLOOKUP(B:B,INSUMOS!A:E,4,FALSE)</f>
        <v>1</v>
      </c>
      <c r="H952" s="217">
        <f t="shared" si="66"/>
        <v>1.6480000000000001</v>
      </c>
      <c r="I952" s="218"/>
      <c r="J952" s="218"/>
      <c r="K952" s="206"/>
      <c r="L952" s="164"/>
      <c r="M952" s="214"/>
    </row>
    <row r="953" spans="1:13" s="219" customFormat="1" ht="18" outlineLevel="1" x14ac:dyDescent="0.25">
      <c r="A953" s="257"/>
      <c r="B953" s="535" t="s">
        <v>283</v>
      </c>
      <c r="C953" s="216" t="str">
        <f>+VLOOKUP(B:B,INSUMOS!A:C,2,FALSE)</f>
        <v>ARANDELA PLANA (Ref. VARIAS)</v>
      </c>
      <c r="D953" s="538" t="str">
        <f>+VLOOKUP(B:B,INSUMOS!A:C,3,FALSE)</f>
        <v>UN</v>
      </c>
      <c r="E953" s="541">
        <v>1.6</v>
      </c>
      <c r="F953" s="544">
        <f>+E953*0.03</f>
        <v>4.8000000000000001E-2</v>
      </c>
      <c r="G953" s="277">
        <f>+VLOOKUP(B:B,INSUMOS!A:E,4,FALSE)</f>
        <v>1</v>
      </c>
      <c r="H953" s="217">
        <f t="shared" si="66"/>
        <v>1.6480000000000001</v>
      </c>
      <c r="I953" s="218"/>
      <c r="J953" s="218"/>
      <c r="K953" s="206"/>
      <c r="L953" s="164"/>
      <c r="M953" s="214"/>
    </row>
    <row r="954" spans="1:13" s="219" customFormat="1" ht="18" outlineLevel="1" x14ac:dyDescent="0.25">
      <c r="A954" s="257"/>
      <c r="B954" s="535" t="s">
        <v>271</v>
      </c>
      <c r="C954" s="216" t="str">
        <f>+VLOOKUP(B:B,INSUMOS!A:C,2,FALSE)</f>
        <v>NEOPRENO</v>
      </c>
      <c r="D954" s="538" t="str">
        <f>+VLOOKUP(B:B,INSUMOS!A:C,3,FALSE)</f>
        <v>UN</v>
      </c>
      <c r="E954" s="541">
        <v>1.6</v>
      </c>
      <c r="F954" s="544">
        <f>+E954*0.03</f>
        <v>4.8000000000000001E-2</v>
      </c>
      <c r="G954" s="277">
        <f>+VLOOKUP(B:B,INSUMOS!A:E,4,FALSE)</f>
        <v>1</v>
      </c>
      <c r="H954" s="217">
        <f t="shared" si="66"/>
        <v>1.6480000000000001</v>
      </c>
      <c r="I954" s="218"/>
      <c r="J954" s="218"/>
      <c r="K954" s="206"/>
      <c r="L954" s="164"/>
      <c r="M954" s="214"/>
    </row>
    <row r="955" spans="1:13" s="219" customFormat="1" ht="18" outlineLevel="1" x14ac:dyDescent="0.25">
      <c r="A955" s="257"/>
      <c r="B955" s="535" t="s">
        <v>153</v>
      </c>
      <c r="C955" s="216" t="str">
        <f>+VLOOKUP(B:B,INSUMOS!A:C,2,FALSE)</f>
        <v>ANDAMIO TUBULAR 1,5*1,5 C/CRUCETA</v>
      </c>
      <c r="D955" s="538" t="str">
        <f>+VLOOKUP(B:B,INSUMOS!A:C,3,FALSE)</f>
        <v>DIA</v>
      </c>
      <c r="E955" s="541">
        <v>0.8</v>
      </c>
      <c r="F955" s="544">
        <v>0</v>
      </c>
      <c r="G955" s="277">
        <f>+VLOOKUP(B:B,INSUMOS!A:E,4,FALSE)</f>
        <v>1</v>
      </c>
      <c r="H955" s="217">
        <f t="shared" si="66"/>
        <v>0.8</v>
      </c>
      <c r="I955" s="218"/>
      <c r="J955" s="218"/>
      <c r="K955" s="206"/>
      <c r="L955" s="164"/>
      <c r="M955" s="214"/>
    </row>
    <row r="956" spans="1:13" s="219" customFormat="1" ht="18" outlineLevel="1" x14ac:dyDescent="0.25">
      <c r="A956" s="257"/>
      <c r="B956" s="535" t="s">
        <v>625</v>
      </c>
      <c r="C956" s="216" t="str">
        <f>+VLOOKUP(B:B,INSUMOS!A:C,2,FALSE)</f>
        <v>CUADRILLA AA  (OFICIAL + 2 AYUDANTE)- ALBAÑILERIA</v>
      </c>
      <c r="D956" s="538" t="str">
        <f>+VLOOKUP(B:B,INSUMOS!A:C,3,FALSE)</f>
        <v>HC</v>
      </c>
      <c r="E956" s="541">
        <v>0.3</v>
      </c>
      <c r="F956" s="544">
        <v>0</v>
      </c>
      <c r="G956" s="277">
        <f>+VLOOKUP(B:B,INSUMOS!A:E,4,FALSE)</f>
        <v>1</v>
      </c>
      <c r="H956" s="217">
        <f t="shared" si="66"/>
        <v>0.3</v>
      </c>
      <c r="I956" s="218"/>
      <c r="J956" s="218"/>
      <c r="K956" s="206"/>
      <c r="L956" s="164"/>
      <c r="M956" s="214"/>
    </row>
    <row r="957" spans="1:13" s="219" customFormat="1" ht="25.5" x14ac:dyDescent="0.25">
      <c r="A957" s="207" t="s">
        <v>2230</v>
      </c>
      <c r="B957" s="208"/>
      <c r="C957" s="284" t="s">
        <v>1116</v>
      </c>
      <c r="D957" s="210" t="s">
        <v>19</v>
      </c>
      <c r="E957" s="211"/>
      <c r="F957" s="210"/>
      <c r="G957" s="210"/>
      <c r="H957" s="212">
        <f>+SUBTOTAL(9,H958:H964)</f>
        <v>6.2975029748283742</v>
      </c>
      <c r="I957" s="213"/>
      <c r="J957" s="213"/>
      <c r="K957" s="206"/>
      <c r="L957" s="164"/>
      <c r="M957" s="214"/>
    </row>
    <row r="958" spans="1:13" ht="18" outlineLevel="1" x14ac:dyDescent="0.25">
      <c r="A958" s="256"/>
      <c r="B958" s="535" t="s">
        <v>129</v>
      </c>
      <c r="C958" s="216" t="str">
        <f>+VLOOKUP(B:B,INSUMOS!A:C,2,FALSE)</f>
        <v>HERRAMIENTA MENOR</v>
      </c>
      <c r="D958" s="538" t="str">
        <f>+VLOOKUP(B:B,INSUMOS!A:C,3,FALSE)</f>
        <v>GLB</v>
      </c>
      <c r="E958" s="541">
        <v>2.1</v>
      </c>
      <c r="F958" s="544">
        <v>0</v>
      </c>
      <c r="G958" s="277">
        <f>+VLOOKUP(B:B,INSUMOS!A:E,4,FALSE)</f>
        <v>1</v>
      </c>
      <c r="H958" s="217">
        <f t="shared" ref="H958:H964" si="67">+(E958+F958)*G958</f>
        <v>2.1</v>
      </c>
      <c r="I958" s="218"/>
      <c r="J958" s="218"/>
      <c r="M958" s="214"/>
    </row>
    <row r="959" spans="1:13" s="219" customFormat="1" ht="18" outlineLevel="1" x14ac:dyDescent="0.25">
      <c r="A959" s="257"/>
      <c r="B959" s="535" t="s">
        <v>454</v>
      </c>
      <c r="C959" s="216" t="str">
        <f>+VLOOKUP(B:B,INSUMOS!A:C,2,FALSE)</f>
        <v>TEJA  EN PVC MARFIL, IGUAL O SUPERIOR CALIDAD 92 CM X 152 CM</v>
      </c>
      <c r="D959" s="538" t="str">
        <f>+VLOOKUP(B:B,INSUMOS!A:C,3,FALSE)</f>
        <v>UN</v>
      </c>
      <c r="E959" s="541">
        <v>0.71510297482837504</v>
      </c>
      <c r="F959" s="544">
        <v>0</v>
      </c>
      <c r="G959" s="277">
        <f>+VLOOKUP(B:B,INSUMOS!A:E,4,FALSE)</f>
        <v>1</v>
      </c>
      <c r="H959" s="217">
        <f t="shared" si="67"/>
        <v>0.71510297482837504</v>
      </c>
      <c r="I959" s="218"/>
      <c r="J959" s="218"/>
      <c r="K959" s="206"/>
      <c r="L959" s="164"/>
      <c r="M959" s="214"/>
    </row>
    <row r="960" spans="1:13" s="219" customFormat="1" ht="18" outlineLevel="1" x14ac:dyDescent="0.25">
      <c r="A960" s="257"/>
      <c r="B960" s="535" t="s">
        <v>767</v>
      </c>
      <c r="C960" s="216" t="str">
        <f>+VLOOKUP(B:B,INSUMOS!A:C,2,FALSE)</f>
        <v>TORNILLO AUTOPERFORANTE 10-16X3/4, CABEZA HEXAGONALPARA CANALETA 90</v>
      </c>
      <c r="D960" s="538" t="str">
        <f>+VLOOKUP(B:B,INSUMOS!A:C,3,FALSE)</f>
        <v>UN</v>
      </c>
      <c r="E960" s="541">
        <v>2</v>
      </c>
      <c r="F960" s="544">
        <f>+E960*0.03</f>
        <v>0.06</v>
      </c>
      <c r="G960" s="277">
        <f>+VLOOKUP(B:B,INSUMOS!A:E,4,FALSE)</f>
        <v>1</v>
      </c>
      <c r="H960" s="217">
        <f t="shared" si="67"/>
        <v>2.06</v>
      </c>
      <c r="I960" s="218"/>
      <c r="J960" s="218"/>
      <c r="K960" s="206"/>
      <c r="L960" s="164"/>
      <c r="M960" s="214"/>
    </row>
    <row r="961" spans="1:13" s="219" customFormat="1" ht="18" outlineLevel="1" x14ac:dyDescent="0.25">
      <c r="A961" s="257"/>
      <c r="B961" s="535" t="s">
        <v>766</v>
      </c>
      <c r="C961" s="216" t="str">
        <f>+VLOOKUP(B:B,INSUMOS!A:C,2,FALSE)</f>
        <v>CLIP TIPO SENCILLO</v>
      </c>
      <c r="D961" s="538" t="str">
        <f>+VLOOKUP(B:B,INSUMOS!A:C,3,FALSE)</f>
        <v>UN</v>
      </c>
      <c r="E961" s="541">
        <v>1</v>
      </c>
      <c r="F961" s="544">
        <f>+E961*0.03</f>
        <v>0.03</v>
      </c>
      <c r="G961" s="277">
        <f>+VLOOKUP(B:B,INSUMOS!A:E,4,FALSE)</f>
        <v>1</v>
      </c>
      <c r="H961" s="217">
        <f t="shared" si="67"/>
        <v>1.03</v>
      </c>
      <c r="I961" s="218"/>
      <c r="J961" s="218"/>
      <c r="K961" s="206"/>
      <c r="L961" s="164"/>
      <c r="M961" s="214"/>
    </row>
    <row r="962" spans="1:13" ht="18" outlineLevel="1" x14ac:dyDescent="0.25">
      <c r="A962" s="257"/>
      <c r="B962" s="535" t="s">
        <v>153</v>
      </c>
      <c r="C962" s="216" t="str">
        <f>+VLOOKUP(B:B,INSUMOS!A:C,2,FALSE)</f>
        <v>ANDAMIO TUBULAR 1,5*1,5 C/CRUCETA</v>
      </c>
      <c r="D962" s="538" t="str">
        <f>+VLOOKUP(B:B,INSUMOS!A:C,3,FALSE)</f>
        <v>DIA</v>
      </c>
      <c r="E962" s="541">
        <v>0.08</v>
      </c>
      <c r="F962" s="544">
        <f>+E962*0.03</f>
        <v>2.3999999999999998E-3</v>
      </c>
      <c r="G962" s="277">
        <f>+VLOOKUP(B:B,INSUMOS!A:E,4,FALSE)</f>
        <v>1</v>
      </c>
      <c r="H962" s="217">
        <f t="shared" si="67"/>
        <v>8.2400000000000001E-2</v>
      </c>
      <c r="I962" s="218"/>
      <c r="J962" s="218"/>
      <c r="M962" s="214"/>
    </row>
    <row r="963" spans="1:13" s="206" customFormat="1" ht="18" outlineLevel="1" x14ac:dyDescent="0.25">
      <c r="A963" s="257"/>
      <c r="B963" s="535" t="s">
        <v>237</v>
      </c>
      <c r="C963" s="216" t="str">
        <f>+VLOOKUP(B:B,INSUMOS!A:C,2,FALSE)</f>
        <v>TABLA BURRA EN ORDINARIO 2.90 X 0.13 X 0.025</v>
      </c>
      <c r="D963" s="538" t="str">
        <f>+VLOOKUP(B:B,INSUMOS!A:C,3,FALSE)</f>
        <v>UN</v>
      </c>
      <c r="E963" s="541">
        <v>0.01</v>
      </c>
      <c r="F963" s="544">
        <v>0</v>
      </c>
      <c r="G963" s="277">
        <f>+VLOOKUP(B:B,INSUMOS!A:E,4,FALSE)</f>
        <v>1</v>
      </c>
      <c r="H963" s="217">
        <f t="shared" si="67"/>
        <v>0.01</v>
      </c>
      <c r="I963" s="218"/>
      <c r="J963" s="218"/>
      <c r="L963" s="164"/>
      <c r="M963" s="214"/>
    </row>
    <row r="964" spans="1:13" s="219" customFormat="1" ht="18" outlineLevel="1" x14ac:dyDescent="0.25">
      <c r="A964" s="257"/>
      <c r="B964" s="535" t="s">
        <v>625</v>
      </c>
      <c r="C964" s="216" t="str">
        <f>+VLOOKUP(B:B,INSUMOS!A:C,2,FALSE)</f>
        <v>CUADRILLA AA  (OFICIAL + 2 AYUDANTE)- ALBAÑILERIA</v>
      </c>
      <c r="D964" s="538" t="str">
        <f>+VLOOKUP(B:B,INSUMOS!A:C,3,FALSE)</f>
        <v>HC</v>
      </c>
      <c r="E964" s="541">
        <v>0.3</v>
      </c>
      <c r="F964" s="544">
        <v>0</v>
      </c>
      <c r="G964" s="277">
        <f>+VLOOKUP(B:B,INSUMOS!A:E,4,FALSE)</f>
        <v>1</v>
      </c>
      <c r="H964" s="217">
        <f t="shared" si="67"/>
        <v>0.3</v>
      </c>
      <c r="I964" s="218"/>
      <c r="J964" s="218"/>
      <c r="K964" s="206"/>
      <c r="L964" s="164"/>
      <c r="M964" s="214"/>
    </row>
    <row r="965" spans="1:13" s="219" customFormat="1" ht="51" x14ac:dyDescent="0.25">
      <c r="A965" s="207" t="s">
        <v>2229</v>
      </c>
      <c r="B965" s="208"/>
      <c r="C965" s="284" t="s">
        <v>1118</v>
      </c>
      <c r="D965" s="210" t="s">
        <v>19</v>
      </c>
      <c r="E965" s="211"/>
      <c r="F965" s="210"/>
      <c r="G965" s="210"/>
      <c r="H965" s="212">
        <f>+SUBTOTAL(9,H966:H972)</f>
        <v>7.0379653124257544</v>
      </c>
      <c r="I965" s="213"/>
      <c r="J965" s="213"/>
      <c r="K965" s="206"/>
      <c r="L965" s="164"/>
      <c r="M965" s="214"/>
    </row>
    <row r="966" spans="1:13" s="219" customFormat="1" ht="18" outlineLevel="1" x14ac:dyDescent="0.25">
      <c r="A966" s="256"/>
      <c r="B966" s="535" t="s">
        <v>129</v>
      </c>
      <c r="C966" s="216" t="str">
        <f>+VLOOKUP(B:B,INSUMOS!A:C,2,FALSE)</f>
        <v>HERRAMIENTA MENOR</v>
      </c>
      <c r="D966" s="538" t="str">
        <f>+VLOOKUP(B:B,INSUMOS!A:C,3,FALSE)</f>
        <v>GLB</v>
      </c>
      <c r="E966" s="541">
        <v>0.4</v>
      </c>
      <c r="F966" s="544">
        <v>0</v>
      </c>
      <c r="G966" s="277">
        <f>+VLOOKUP(B:B,INSUMOS!A:E,4,FALSE)</f>
        <v>1</v>
      </c>
      <c r="H966" s="217">
        <f t="shared" ref="H966:H972" si="68">+(E966+F966)*G966</f>
        <v>0.4</v>
      </c>
      <c r="I966" s="218"/>
      <c r="J966" s="218"/>
      <c r="K966" s="206"/>
      <c r="L966" s="164"/>
      <c r="M966" s="214"/>
    </row>
    <row r="967" spans="1:13" s="219" customFormat="1" ht="25.5" outlineLevel="1" x14ac:dyDescent="0.25">
      <c r="A967" s="257"/>
      <c r="B967" s="535" t="s">
        <v>460</v>
      </c>
      <c r="C967" s="216" t="str">
        <f>+VLOOKUP(B:B,INSUMOS!A:C,2,FALSE)</f>
        <v xml:space="preserve">TEJA CLARABOYA NO. 6  0,92 X 1,83 M INCLUYE TUBO SALIDA UNIVERSAL, TAPA TUBO DE SALIDA </v>
      </c>
      <c r="D967" s="538" t="str">
        <f>+VLOOKUP(B:B,INSUMOS!A:C,3,FALSE)</f>
        <v>UN</v>
      </c>
      <c r="E967" s="541">
        <v>0.59396531242575401</v>
      </c>
      <c r="F967" s="544">
        <v>0</v>
      </c>
      <c r="G967" s="277">
        <f>+VLOOKUP(B:B,INSUMOS!A:E,4,FALSE)</f>
        <v>1</v>
      </c>
      <c r="H967" s="217">
        <f t="shared" si="68"/>
        <v>0.59396531242575401</v>
      </c>
      <c r="I967" s="218"/>
      <c r="J967" s="218"/>
      <c r="K967" s="206"/>
      <c r="L967" s="164"/>
      <c r="M967" s="214"/>
    </row>
    <row r="968" spans="1:13" ht="18" outlineLevel="1" x14ac:dyDescent="0.25">
      <c r="A968" s="257"/>
      <c r="B968" s="535" t="s">
        <v>767</v>
      </c>
      <c r="C968" s="216" t="str">
        <f>+VLOOKUP(B:B,INSUMOS!A:C,2,FALSE)</f>
        <v>TORNILLO AUTOPERFORANTE 10-16X3/4, CABEZA HEXAGONALPARA CANALETA 90</v>
      </c>
      <c r="D968" s="538" t="str">
        <f>+VLOOKUP(B:B,INSUMOS!A:C,3,FALSE)</f>
        <v>UN</v>
      </c>
      <c r="E968" s="541">
        <v>1.6</v>
      </c>
      <c r="F968" s="544">
        <f>+E968*0.03</f>
        <v>4.8000000000000001E-2</v>
      </c>
      <c r="G968" s="277">
        <f>+VLOOKUP(B:B,INSUMOS!A:E,4,FALSE)</f>
        <v>1</v>
      </c>
      <c r="H968" s="217">
        <f t="shared" si="68"/>
        <v>1.6480000000000001</v>
      </c>
      <c r="I968" s="218"/>
      <c r="J968" s="218"/>
      <c r="M968" s="214"/>
    </row>
    <row r="969" spans="1:13" s="219" customFormat="1" ht="18" outlineLevel="1" x14ac:dyDescent="0.25">
      <c r="A969" s="257"/>
      <c r="B969" s="535" t="s">
        <v>283</v>
      </c>
      <c r="C969" s="216" t="str">
        <f>+VLOOKUP(B:B,INSUMOS!A:C,2,FALSE)</f>
        <v>ARANDELA PLANA (Ref. VARIAS)</v>
      </c>
      <c r="D969" s="538" t="str">
        <f>+VLOOKUP(B:B,INSUMOS!A:C,3,FALSE)</f>
        <v>UN</v>
      </c>
      <c r="E969" s="541">
        <v>1.6</v>
      </c>
      <c r="F969" s="544">
        <f>+E969*0.03</f>
        <v>4.8000000000000001E-2</v>
      </c>
      <c r="G969" s="277">
        <f>+VLOOKUP(B:B,INSUMOS!A:E,4,FALSE)</f>
        <v>1</v>
      </c>
      <c r="H969" s="217">
        <f t="shared" si="68"/>
        <v>1.6480000000000001</v>
      </c>
      <c r="I969" s="218"/>
      <c r="J969" s="218"/>
      <c r="K969" s="206"/>
      <c r="L969" s="164"/>
      <c r="M969" s="214"/>
    </row>
    <row r="970" spans="1:13" s="219" customFormat="1" ht="18" outlineLevel="1" x14ac:dyDescent="0.25">
      <c r="A970" s="257"/>
      <c r="B970" s="535" t="s">
        <v>271</v>
      </c>
      <c r="C970" s="216" t="str">
        <f>+VLOOKUP(B:B,INSUMOS!A:C,2,FALSE)</f>
        <v>NEOPRENO</v>
      </c>
      <c r="D970" s="538" t="str">
        <f>+VLOOKUP(B:B,INSUMOS!A:C,3,FALSE)</f>
        <v>UN</v>
      </c>
      <c r="E970" s="541">
        <v>1.6</v>
      </c>
      <c r="F970" s="544">
        <f>+E970*0.03</f>
        <v>4.8000000000000001E-2</v>
      </c>
      <c r="G970" s="277">
        <f>+VLOOKUP(B:B,INSUMOS!A:E,4,FALSE)</f>
        <v>1</v>
      </c>
      <c r="H970" s="217">
        <f t="shared" si="68"/>
        <v>1.6480000000000001</v>
      </c>
      <c r="I970" s="218"/>
      <c r="J970" s="218"/>
      <c r="K970" s="206"/>
      <c r="L970" s="164"/>
      <c r="M970" s="214"/>
    </row>
    <row r="971" spans="1:13" s="219" customFormat="1" ht="18" outlineLevel="1" x14ac:dyDescent="0.25">
      <c r="A971" s="257"/>
      <c r="B971" s="535" t="s">
        <v>153</v>
      </c>
      <c r="C971" s="216" t="str">
        <f>+VLOOKUP(B:B,INSUMOS!A:C,2,FALSE)</f>
        <v>ANDAMIO TUBULAR 1,5*1,5 C/CRUCETA</v>
      </c>
      <c r="D971" s="538" t="str">
        <f>+VLOOKUP(B:B,INSUMOS!A:C,3,FALSE)</f>
        <v>DIA</v>
      </c>
      <c r="E971" s="541">
        <v>0.8</v>
      </c>
      <c r="F971" s="544">
        <v>0</v>
      </c>
      <c r="G971" s="277">
        <f>+VLOOKUP(B:B,INSUMOS!A:E,4,FALSE)</f>
        <v>1</v>
      </c>
      <c r="H971" s="217">
        <f t="shared" si="68"/>
        <v>0.8</v>
      </c>
      <c r="I971" s="218"/>
      <c r="J971" s="218"/>
      <c r="K971" s="206"/>
      <c r="L971" s="164"/>
      <c r="M971" s="214"/>
    </row>
    <row r="972" spans="1:13" s="219" customFormat="1" ht="18" outlineLevel="1" x14ac:dyDescent="0.25">
      <c r="A972" s="261"/>
      <c r="B972" s="535" t="s">
        <v>625</v>
      </c>
      <c r="C972" s="216" t="str">
        <f>+VLOOKUP(B:B,INSUMOS!A:C,2,FALSE)</f>
        <v>CUADRILLA AA  (OFICIAL + 2 AYUDANTE)- ALBAÑILERIA</v>
      </c>
      <c r="D972" s="538" t="str">
        <f>+VLOOKUP(B:B,INSUMOS!A:C,3,FALSE)</f>
        <v>HC</v>
      </c>
      <c r="E972" s="541">
        <v>0.3</v>
      </c>
      <c r="F972" s="544">
        <v>0</v>
      </c>
      <c r="G972" s="277">
        <f>+VLOOKUP(B:B,INSUMOS!A:E,4,FALSE)</f>
        <v>1</v>
      </c>
      <c r="H972" s="217">
        <f t="shared" si="68"/>
        <v>0.3</v>
      </c>
      <c r="I972" s="218"/>
      <c r="J972" s="218"/>
      <c r="K972" s="206"/>
      <c r="L972" s="164"/>
      <c r="M972" s="214"/>
    </row>
    <row r="973" spans="1:13" s="219" customFormat="1" ht="25.5" x14ac:dyDescent="0.25">
      <c r="A973" s="207" t="s">
        <v>2228</v>
      </c>
      <c r="B973" s="208"/>
      <c r="C973" s="284" t="s">
        <v>1639</v>
      </c>
      <c r="D973" s="210" t="s">
        <v>19</v>
      </c>
      <c r="E973" s="211"/>
      <c r="F973" s="210"/>
      <c r="G973" s="210"/>
      <c r="H973" s="212">
        <f>+SUBTOTAL(9,H974:H980)</f>
        <v>7.1379653124257549</v>
      </c>
      <c r="I973" s="213"/>
      <c r="J973" s="213"/>
      <c r="K973" s="206"/>
      <c r="L973" s="164"/>
      <c r="M973" s="214"/>
    </row>
    <row r="974" spans="1:13" s="219" customFormat="1" ht="18" outlineLevel="1" x14ac:dyDescent="0.25">
      <c r="A974" s="256"/>
      <c r="B974" s="535" t="s">
        <v>129</v>
      </c>
      <c r="C974" s="216" t="str">
        <f>+VLOOKUP(B:B,INSUMOS!A:C,2,FALSE)</f>
        <v>HERRAMIENTA MENOR</v>
      </c>
      <c r="D974" s="538" t="str">
        <f>+VLOOKUP(B:B,INSUMOS!A:C,3,FALSE)</f>
        <v>GLB</v>
      </c>
      <c r="E974" s="541">
        <v>0.4</v>
      </c>
      <c r="F974" s="544">
        <v>0</v>
      </c>
      <c r="G974" s="277">
        <f>+VLOOKUP(B:B,INSUMOS!A:E,4,FALSE)</f>
        <v>1</v>
      </c>
      <c r="H974" s="217">
        <f t="shared" ref="H974:H980" si="69">+(E974+F974)*G974</f>
        <v>0.4</v>
      </c>
      <c r="I974" s="218"/>
      <c r="J974" s="218"/>
      <c r="K974" s="206"/>
      <c r="L974" s="164"/>
      <c r="M974" s="214"/>
    </row>
    <row r="975" spans="1:13" s="219" customFormat="1" ht="18" outlineLevel="1" x14ac:dyDescent="0.25">
      <c r="A975" s="257"/>
      <c r="B975" s="535" t="s">
        <v>444</v>
      </c>
      <c r="C975" s="216" t="str">
        <f>+VLOOKUP(B:B,INSUMOS!A:C,2,FALSE)</f>
        <v>TEJA TRASLÚCIDA  POLICARBONATO No. 6 183X920MM</v>
      </c>
      <c r="D975" s="538" t="str">
        <f>+VLOOKUP(B:B,INSUMOS!A:C,3,FALSE)</f>
        <v>UN</v>
      </c>
      <c r="E975" s="541">
        <v>0.59396531242575401</v>
      </c>
      <c r="F975" s="544">
        <v>0</v>
      </c>
      <c r="G975" s="277">
        <f>+VLOOKUP(B:B,INSUMOS!A:E,4,FALSE)</f>
        <v>1</v>
      </c>
      <c r="H975" s="217">
        <f t="shared" si="69"/>
        <v>0.59396531242575401</v>
      </c>
      <c r="I975" s="218"/>
      <c r="J975" s="218"/>
      <c r="K975" s="206"/>
      <c r="L975" s="164"/>
      <c r="M975" s="214"/>
    </row>
    <row r="976" spans="1:13" ht="18" outlineLevel="1" x14ac:dyDescent="0.25">
      <c r="A976" s="257"/>
      <c r="B976" s="535" t="s">
        <v>767</v>
      </c>
      <c r="C976" s="216" t="str">
        <f>+VLOOKUP(B:B,INSUMOS!A:C,2,FALSE)</f>
        <v>TORNILLO AUTOPERFORANTE 10-16X3/4, CABEZA HEXAGONALPARA CANALETA 90</v>
      </c>
      <c r="D976" s="538" t="str">
        <f>+VLOOKUP(B:B,INSUMOS!A:C,3,FALSE)</f>
        <v>UN</v>
      </c>
      <c r="E976" s="541">
        <v>1.6</v>
      </c>
      <c r="F976" s="544">
        <f>+E976*0.03</f>
        <v>4.8000000000000001E-2</v>
      </c>
      <c r="G976" s="277">
        <f>+VLOOKUP(B:B,INSUMOS!A:E,4,FALSE)</f>
        <v>1</v>
      </c>
      <c r="H976" s="217">
        <f t="shared" si="69"/>
        <v>1.6480000000000001</v>
      </c>
      <c r="I976" s="218"/>
      <c r="J976" s="218"/>
      <c r="M976" s="214"/>
    </row>
    <row r="977" spans="1:13" s="219" customFormat="1" ht="18" outlineLevel="1" x14ac:dyDescent="0.25">
      <c r="A977" s="257"/>
      <c r="B977" s="535" t="s">
        <v>283</v>
      </c>
      <c r="C977" s="216" t="str">
        <f>+VLOOKUP(B:B,INSUMOS!A:C,2,FALSE)</f>
        <v>ARANDELA PLANA (Ref. VARIAS)</v>
      </c>
      <c r="D977" s="538" t="str">
        <f>+VLOOKUP(B:B,INSUMOS!A:C,3,FALSE)</f>
        <v>UN</v>
      </c>
      <c r="E977" s="541">
        <v>1.6</v>
      </c>
      <c r="F977" s="544">
        <f>+E977*0.03</f>
        <v>4.8000000000000001E-2</v>
      </c>
      <c r="G977" s="277">
        <f>+VLOOKUP(B:B,INSUMOS!A:E,4,FALSE)</f>
        <v>1</v>
      </c>
      <c r="H977" s="217">
        <f t="shared" si="69"/>
        <v>1.6480000000000001</v>
      </c>
      <c r="I977" s="218"/>
      <c r="J977" s="218"/>
      <c r="K977" s="206"/>
      <c r="L977" s="164"/>
      <c r="M977" s="214"/>
    </row>
    <row r="978" spans="1:13" s="219" customFormat="1" ht="18" outlineLevel="1" x14ac:dyDescent="0.25">
      <c r="A978" s="257"/>
      <c r="B978" s="535" t="s">
        <v>271</v>
      </c>
      <c r="C978" s="216" t="str">
        <f>+VLOOKUP(B:B,INSUMOS!A:C,2,FALSE)</f>
        <v>NEOPRENO</v>
      </c>
      <c r="D978" s="538" t="str">
        <f>+VLOOKUP(B:B,INSUMOS!A:C,3,FALSE)</f>
        <v>UN</v>
      </c>
      <c r="E978" s="541">
        <v>1.6</v>
      </c>
      <c r="F978" s="544">
        <f>+E978*0.03</f>
        <v>4.8000000000000001E-2</v>
      </c>
      <c r="G978" s="277">
        <f>+VLOOKUP(B:B,INSUMOS!A:E,4,FALSE)</f>
        <v>1</v>
      </c>
      <c r="H978" s="217">
        <f t="shared" si="69"/>
        <v>1.6480000000000001</v>
      </c>
      <c r="I978" s="218"/>
      <c r="J978" s="218"/>
      <c r="K978" s="206"/>
      <c r="L978" s="164"/>
      <c r="M978" s="214"/>
    </row>
    <row r="979" spans="1:13" s="219" customFormat="1" ht="18" outlineLevel="1" x14ac:dyDescent="0.25">
      <c r="A979" s="257"/>
      <c r="B979" s="535" t="s">
        <v>153</v>
      </c>
      <c r="C979" s="216" t="str">
        <f>+VLOOKUP(B:B,INSUMOS!A:C,2,FALSE)</f>
        <v>ANDAMIO TUBULAR 1,5*1,5 C/CRUCETA</v>
      </c>
      <c r="D979" s="538" t="str">
        <f>+VLOOKUP(B:B,INSUMOS!A:C,3,FALSE)</f>
        <v>DIA</v>
      </c>
      <c r="E979" s="541">
        <v>0.8</v>
      </c>
      <c r="F979" s="544">
        <v>0</v>
      </c>
      <c r="G979" s="277">
        <f>+VLOOKUP(B:B,INSUMOS!A:E,4,FALSE)</f>
        <v>1</v>
      </c>
      <c r="H979" s="217">
        <f t="shared" si="69"/>
        <v>0.8</v>
      </c>
      <c r="I979" s="218"/>
      <c r="J979" s="218"/>
      <c r="K979" s="206"/>
      <c r="L979" s="164"/>
      <c r="M979" s="214"/>
    </row>
    <row r="980" spans="1:13" s="219" customFormat="1" ht="18" outlineLevel="1" x14ac:dyDescent="0.25">
      <c r="A980" s="261"/>
      <c r="B980" s="535" t="s">
        <v>625</v>
      </c>
      <c r="C980" s="216" t="str">
        <f>+VLOOKUP(B:B,INSUMOS!A:C,2,FALSE)</f>
        <v>CUADRILLA AA  (OFICIAL + 2 AYUDANTE)- ALBAÑILERIA</v>
      </c>
      <c r="D980" s="538" t="str">
        <f>+VLOOKUP(B:B,INSUMOS!A:C,3,FALSE)</f>
        <v>HC</v>
      </c>
      <c r="E980" s="541">
        <v>0.4</v>
      </c>
      <c r="F980" s="544">
        <v>0</v>
      </c>
      <c r="G980" s="277">
        <f>+VLOOKUP(B:B,INSUMOS!A:E,4,FALSE)</f>
        <v>1</v>
      </c>
      <c r="H980" s="217">
        <f t="shared" si="69"/>
        <v>0.4</v>
      </c>
      <c r="I980" s="218"/>
      <c r="J980" s="218"/>
      <c r="K980" s="206"/>
      <c r="L980" s="164"/>
      <c r="M980" s="214"/>
    </row>
    <row r="981" spans="1:13" s="219" customFormat="1" ht="25.5" x14ac:dyDescent="0.25">
      <c r="A981" s="207" t="s">
        <v>1448</v>
      </c>
      <c r="B981" s="208"/>
      <c r="C981" s="284" t="s">
        <v>1638</v>
      </c>
      <c r="D981" s="210" t="s">
        <v>19</v>
      </c>
      <c r="E981" s="211"/>
      <c r="F981" s="210"/>
      <c r="G981" s="210"/>
      <c r="H981" s="212">
        <f>+SUBTOTAL(9,H982:H988)</f>
        <v>6.894000000000001</v>
      </c>
      <c r="I981" s="213"/>
      <c r="J981" s="213"/>
      <c r="K981" s="206"/>
      <c r="L981" s="164"/>
      <c r="M981" s="214"/>
    </row>
    <row r="982" spans="1:13" s="219" customFormat="1" ht="18" outlineLevel="1" x14ac:dyDescent="0.25">
      <c r="A982" s="256"/>
      <c r="B982" s="535" t="s">
        <v>129</v>
      </c>
      <c r="C982" s="216" t="str">
        <f>+VLOOKUP(B:B,INSUMOS!A:C,2,FALSE)</f>
        <v>HERRAMIENTA MENOR</v>
      </c>
      <c r="D982" s="538" t="str">
        <f>+VLOOKUP(B:B,INSUMOS!A:C,3,FALSE)</f>
        <v>GLB</v>
      </c>
      <c r="E982" s="541">
        <v>0.4</v>
      </c>
      <c r="F982" s="544">
        <v>0</v>
      </c>
      <c r="G982" s="277">
        <f>+VLOOKUP(B:B,INSUMOS!A:E,4,FALSE)</f>
        <v>1</v>
      </c>
      <c r="H982" s="217">
        <f t="shared" ref="H982:H988" si="70">+(E982+F982)*G982</f>
        <v>0.4</v>
      </c>
      <c r="I982" s="218"/>
      <c r="J982" s="218"/>
      <c r="K982" s="206"/>
      <c r="L982" s="164"/>
      <c r="M982" s="214"/>
    </row>
    <row r="983" spans="1:13" s="219" customFormat="1" ht="18" outlineLevel="1" x14ac:dyDescent="0.25">
      <c r="A983" s="257"/>
      <c r="B983" s="535" t="s">
        <v>1307</v>
      </c>
      <c r="C983" s="216" t="str">
        <f>+VLOOKUP(B:B,INSUMOS!A:C,2,FALSE)</f>
        <v xml:space="preserve">TEJA TRASLÚCIDA  POLICARBONATO No. 10 3,05 X 0,92 </v>
      </c>
      <c r="D983" s="538" t="str">
        <f>+VLOOKUP(B:B,INSUMOS!A:C,3,FALSE)</f>
        <v>UN</v>
      </c>
      <c r="E983" s="541">
        <v>0.35</v>
      </c>
      <c r="F983" s="544">
        <v>0</v>
      </c>
      <c r="G983" s="277">
        <f>+VLOOKUP(B:B,INSUMOS!A:E,4,FALSE)</f>
        <v>1</v>
      </c>
      <c r="H983" s="217">
        <f t="shared" si="70"/>
        <v>0.35</v>
      </c>
      <c r="I983" s="218"/>
      <c r="J983" s="218"/>
      <c r="K983" s="206"/>
      <c r="L983" s="164"/>
      <c r="M983" s="214"/>
    </row>
    <row r="984" spans="1:13" ht="18" outlineLevel="1" x14ac:dyDescent="0.25">
      <c r="A984" s="257"/>
      <c r="B984" s="535" t="s">
        <v>767</v>
      </c>
      <c r="C984" s="216" t="str">
        <f>+VLOOKUP(B:B,INSUMOS!A:C,2,FALSE)</f>
        <v>TORNILLO AUTOPERFORANTE 10-16X3/4, CABEZA HEXAGONALPARA CANALETA 90</v>
      </c>
      <c r="D984" s="538" t="str">
        <f>+VLOOKUP(B:B,INSUMOS!A:C,3,FALSE)</f>
        <v>UN</v>
      </c>
      <c r="E984" s="541">
        <v>1.6</v>
      </c>
      <c r="F984" s="544">
        <f>+E984*0.03</f>
        <v>4.8000000000000001E-2</v>
      </c>
      <c r="G984" s="277">
        <f>+VLOOKUP(B:B,INSUMOS!A:E,4,FALSE)</f>
        <v>1</v>
      </c>
      <c r="H984" s="217">
        <f t="shared" si="70"/>
        <v>1.6480000000000001</v>
      </c>
      <c r="I984" s="218"/>
      <c r="J984" s="218"/>
      <c r="M984" s="214"/>
    </row>
    <row r="985" spans="1:13" s="219" customFormat="1" ht="18" outlineLevel="1" x14ac:dyDescent="0.25">
      <c r="A985" s="257"/>
      <c r="B985" s="535" t="s">
        <v>283</v>
      </c>
      <c r="C985" s="216" t="str">
        <f>+VLOOKUP(B:B,INSUMOS!A:C,2,FALSE)</f>
        <v>ARANDELA PLANA (Ref. VARIAS)</v>
      </c>
      <c r="D985" s="538" t="str">
        <f>+VLOOKUP(B:B,INSUMOS!A:C,3,FALSE)</f>
        <v>UN</v>
      </c>
      <c r="E985" s="541">
        <v>1.6</v>
      </c>
      <c r="F985" s="544">
        <f>+E985*0.03</f>
        <v>4.8000000000000001E-2</v>
      </c>
      <c r="G985" s="277">
        <f>+VLOOKUP(B:B,INSUMOS!A:E,4,FALSE)</f>
        <v>1</v>
      </c>
      <c r="H985" s="217">
        <f t="shared" si="70"/>
        <v>1.6480000000000001</v>
      </c>
      <c r="I985" s="218"/>
      <c r="J985" s="218"/>
      <c r="K985" s="206"/>
      <c r="L985" s="164"/>
      <c r="M985" s="214"/>
    </row>
    <row r="986" spans="1:13" s="219" customFormat="1" ht="18" outlineLevel="1" x14ac:dyDescent="0.25">
      <c r="A986" s="257"/>
      <c r="B986" s="535" t="s">
        <v>271</v>
      </c>
      <c r="C986" s="216" t="str">
        <f>+VLOOKUP(B:B,INSUMOS!A:C,2,FALSE)</f>
        <v>NEOPRENO</v>
      </c>
      <c r="D986" s="538" t="str">
        <f>+VLOOKUP(B:B,INSUMOS!A:C,3,FALSE)</f>
        <v>UN</v>
      </c>
      <c r="E986" s="541">
        <v>1.6</v>
      </c>
      <c r="F986" s="544">
        <f>+E986*0.03</f>
        <v>4.8000000000000001E-2</v>
      </c>
      <c r="G986" s="277">
        <f>+VLOOKUP(B:B,INSUMOS!A:E,4,FALSE)</f>
        <v>1</v>
      </c>
      <c r="H986" s="217">
        <f t="shared" si="70"/>
        <v>1.6480000000000001</v>
      </c>
      <c r="I986" s="218"/>
      <c r="J986" s="218"/>
      <c r="K986" s="206"/>
      <c r="L986" s="164"/>
      <c r="M986" s="214"/>
    </row>
    <row r="987" spans="1:13" s="219" customFormat="1" ht="18" outlineLevel="1" x14ac:dyDescent="0.25">
      <c r="A987" s="257"/>
      <c r="B987" s="535" t="s">
        <v>153</v>
      </c>
      <c r="C987" s="216" t="str">
        <f>+VLOOKUP(B:B,INSUMOS!A:C,2,FALSE)</f>
        <v>ANDAMIO TUBULAR 1,5*1,5 C/CRUCETA</v>
      </c>
      <c r="D987" s="538" t="str">
        <f>+VLOOKUP(B:B,INSUMOS!A:C,3,FALSE)</f>
        <v>DIA</v>
      </c>
      <c r="E987" s="541">
        <v>0.8</v>
      </c>
      <c r="F987" s="544">
        <v>0</v>
      </c>
      <c r="G987" s="277">
        <f>+VLOOKUP(B:B,INSUMOS!A:E,4,FALSE)</f>
        <v>1</v>
      </c>
      <c r="H987" s="217">
        <f t="shared" si="70"/>
        <v>0.8</v>
      </c>
      <c r="I987" s="218"/>
      <c r="J987" s="218"/>
      <c r="K987" s="206"/>
      <c r="L987" s="164"/>
      <c r="M987" s="214"/>
    </row>
    <row r="988" spans="1:13" s="219" customFormat="1" ht="18" outlineLevel="1" x14ac:dyDescent="0.25">
      <c r="A988" s="261"/>
      <c r="B988" s="535" t="s">
        <v>625</v>
      </c>
      <c r="C988" s="216" t="str">
        <f>+VLOOKUP(B:B,INSUMOS!A:C,2,FALSE)</f>
        <v>CUADRILLA AA  (OFICIAL + 2 AYUDANTE)- ALBAÑILERIA</v>
      </c>
      <c r="D988" s="538" t="str">
        <f>+VLOOKUP(B:B,INSUMOS!A:C,3,FALSE)</f>
        <v>HC</v>
      </c>
      <c r="E988" s="541">
        <v>0.4</v>
      </c>
      <c r="F988" s="544">
        <v>0</v>
      </c>
      <c r="G988" s="277">
        <f>+VLOOKUP(B:B,INSUMOS!A:E,4,FALSE)</f>
        <v>1</v>
      </c>
      <c r="H988" s="217">
        <f t="shared" si="70"/>
        <v>0.4</v>
      </c>
      <c r="I988" s="218"/>
      <c r="J988" s="218"/>
      <c r="K988" s="206"/>
      <c r="L988" s="164"/>
      <c r="M988" s="214"/>
    </row>
    <row r="989" spans="1:13" ht="25.5" x14ac:dyDescent="0.25">
      <c r="A989" s="207" t="s">
        <v>2227</v>
      </c>
      <c r="B989" s="208"/>
      <c r="C989" s="252" t="s">
        <v>1120</v>
      </c>
      <c r="D989" s="210" t="s">
        <v>330</v>
      </c>
      <c r="E989" s="211"/>
      <c r="F989" s="210"/>
      <c r="G989" s="210"/>
      <c r="H989" s="212">
        <f>+SUBTOTAL(9,H990:H995)</f>
        <v>7.660000000000001</v>
      </c>
      <c r="I989" s="213"/>
      <c r="J989" s="213"/>
      <c r="M989" s="214"/>
    </row>
    <row r="990" spans="1:13" s="219" customFormat="1" ht="18" outlineLevel="1" x14ac:dyDescent="0.25">
      <c r="A990" s="257"/>
      <c r="B990" s="535" t="s">
        <v>768</v>
      </c>
      <c r="C990" s="216" t="str">
        <f>+VLOOKUP(B:B,INSUMOS!A:C,2,FALSE)</f>
        <v>CABALLETE PARA TEJA TIPO ZINC CALIBRE 33 (CHAPA GALVANIZADA)</v>
      </c>
      <c r="D990" s="538" t="str">
        <f>+VLOOKUP(B:B,INSUMOS!A:C,3,FALSE)</f>
        <v>ML</v>
      </c>
      <c r="E990" s="541">
        <v>1.04</v>
      </c>
      <c r="F990" s="544">
        <v>0</v>
      </c>
      <c r="G990" s="277">
        <f>+VLOOKUP(B:B,INSUMOS!A:E,4,FALSE)</f>
        <v>1</v>
      </c>
      <c r="H990" s="217">
        <f t="shared" ref="H990:H995" si="71">+(E990+F990)*G990</f>
        <v>1.04</v>
      </c>
      <c r="I990" s="218"/>
      <c r="J990" s="218"/>
      <c r="K990" s="206"/>
      <c r="L990" s="164"/>
      <c r="M990" s="214"/>
    </row>
    <row r="991" spans="1:13" s="219" customFormat="1" ht="18" outlineLevel="1" x14ac:dyDescent="0.25">
      <c r="A991" s="257"/>
      <c r="B991" s="535" t="s">
        <v>767</v>
      </c>
      <c r="C991" s="216" t="str">
        <f>+VLOOKUP(B:B,INSUMOS!A:C,2,FALSE)</f>
        <v>TORNILLO AUTOPERFORANTE 10-16X3/4, CABEZA HEXAGONALPARA CANALETA 90</v>
      </c>
      <c r="D991" s="538" t="str">
        <f>+VLOOKUP(B:B,INSUMOS!A:C,3,FALSE)</f>
        <v>UN</v>
      </c>
      <c r="E991" s="541">
        <v>2</v>
      </c>
      <c r="F991" s="544">
        <f>+E991*0.03</f>
        <v>0.06</v>
      </c>
      <c r="G991" s="277">
        <f>+VLOOKUP(B:B,INSUMOS!A:E,4,FALSE)</f>
        <v>1</v>
      </c>
      <c r="H991" s="217">
        <f t="shared" si="71"/>
        <v>2.06</v>
      </c>
      <c r="I991" s="218"/>
      <c r="J991" s="218"/>
      <c r="K991" s="206"/>
      <c r="L991" s="164"/>
      <c r="M991" s="214"/>
    </row>
    <row r="992" spans="1:13" s="219" customFormat="1" ht="18" outlineLevel="1" x14ac:dyDescent="0.25">
      <c r="A992" s="257"/>
      <c r="B992" s="535" t="s">
        <v>283</v>
      </c>
      <c r="C992" s="216" t="str">
        <f>+VLOOKUP(B:B,INSUMOS!A:C,2,FALSE)</f>
        <v>ARANDELA PLANA (Ref. VARIAS)</v>
      </c>
      <c r="D992" s="538" t="str">
        <f>+VLOOKUP(B:B,INSUMOS!A:C,3,FALSE)</f>
        <v>UN</v>
      </c>
      <c r="E992" s="541">
        <v>2</v>
      </c>
      <c r="F992" s="544">
        <f>+E992*0.03</f>
        <v>0.06</v>
      </c>
      <c r="G992" s="277">
        <f>+VLOOKUP(B:B,INSUMOS!A:E,4,FALSE)</f>
        <v>1</v>
      </c>
      <c r="H992" s="217">
        <f t="shared" si="71"/>
        <v>2.06</v>
      </c>
      <c r="I992" s="218"/>
      <c r="J992" s="218"/>
      <c r="K992" s="206"/>
      <c r="L992" s="164"/>
      <c r="M992" s="214"/>
    </row>
    <row r="993" spans="1:13" s="219" customFormat="1" ht="18" outlineLevel="1" x14ac:dyDescent="0.25">
      <c r="A993" s="257"/>
      <c r="B993" s="535" t="s">
        <v>271</v>
      </c>
      <c r="C993" s="216" t="str">
        <f>+VLOOKUP(B:B,INSUMOS!A:C,2,FALSE)</f>
        <v>NEOPRENO</v>
      </c>
      <c r="D993" s="538" t="str">
        <f>+VLOOKUP(B:B,INSUMOS!A:C,3,FALSE)</f>
        <v>UN</v>
      </c>
      <c r="E993" s="541">
        <v>2</v>
      </c>
      <c r="F993" s="544">
        <f>+E993*0.03</f>
        <v>0.06</v>
      </c>
      <c r="G993" s="277">
        <f>+VLOOKUP(B:B,INSUMOS!A:E,4,FALSE)</f>
        <v>1</v>
      </c>
      <c r="H993" s="217">
        <f t="shared" si="71"/>
        <v>2.06</v>
      </c>
      <c r="I993" s="218"/>
      <c r="J993" s="218"/>
      <c r="K993" s="206"/>
      <c r="L993" s="164"/>
      <c r="M993" s="214"/>
    </row>
    <row r="994" spans="1:13" s="219" customFormat="1" ht="18" outlineLevel="1" x14ac:dyDescent="0.25">
      <c r="A994" s="257"/>
      <c r="B994" s="535" t="s">
        <v>153</v>
      </c>
      <c r="C994" s="216" t="str">
        <f>+VLOOKUP(B:B,INSUMOS!A:C,2,FALSE)</f>
        <v>ANDAMIO TUBULAR 1,5*1,5 C/CRUCETA</v>
      </c>
      <c r="D994" s="538" t="str">
        <f>+VLOOKUP(B:B,INSUMOS!A:C,3,FALSE)</f>
        <v>DIA</v>
      </c>
      <c r="E994" s="541">
        <v>0.04</v>
      </c>
      <c r="F994" s="544">
        <v>0</v>
      </c>
      <c r="G994" s="277">
        <f>+VLOOKUP(B:B,INSUMOS!A:E,4,FALSE)</f>
        <v>1</v>
      </c>
      <c r="H994" s="217">
        <f t="shared" si="71"/>
        <v>0.04</v>
      </c>
      <c r="I994" s="218"/>
      <c r="J994" s="218"/>
      <c r="K994" s="206"/>
      <c r="L994" s="164"/>
      <c r="M994" s="214"/>
    </row>
    <row r="995" spans="1:13" s="219" customFormat="1" ht="18" outlineLevel="1" x14ac:dyDescent="0.25">
      <c r="A995" s="257"/>
      <c r="B995" s="535" t="s">
        <v>625</v>
      </c>
      <c r="C995" s="216" t="str">
        <f>+VLOOKUP(B:B,INSUMOS!A:C,2,FALSE)</f>
        <v>CUADRILLA AA  (OFICIAL + 2 AYUDANTE)- ALBAÑILERIA</v>
      </c>
      <c r="D995" s="538" t="str">
        <f>+VLOOKUP(B:B,INSUMOS!A:C,3,FALSE)</f>
        <v>HC</v>
      </c>
      <c r="E995" s="541">
        <v>0.4</v>
      </c>
      <c r="F995" s="544">
        <v>0</v>
      </c>
      <c r="G995" s="277">
        <f>+VLOOKUP(B:B,INSUMOS!A:E,4,FALSE)</f>
        <v>1</v>
      </c>
      <c r="H995" s="217">
        <f t="shared" si="71"/>
        <v>0.4</v>
      </c>
      <c r="I995" s="218"/>
      <c r="J995" s="218"/>
      <c r="K995" s="206"/>
      <c r="L995" s="164"/>
      <c r="M995" s="214"/>
    </row>
    <row r="996" spans="1:13" ht="25.5" x14ac:dyDescent="0.25">
      <c r="A996" s="207" t="s">
        <v>2203</v>
      </c>
      <c r="B996" s="208"/>
      <c r="C996" s="284" t="s">
        <v>1122</v>
      </c>
      <c r="D996" s="210" t="s">
        <v>330</v>
      </c>
      <c r="E996" s="211"/>
      <c r="F996" s="210"/>
      <c r="G996" s="210"/>
      <c r="H996" s="212">
        <f>+SUBTOTAL(9,H997:H1003)</f>
        <v>8</v>
      </c>
      <c r="I996" s="213"/>
      <c r="J996" s="213"/>
      <c r="M996" s="214"/>
    </row>
    <row r="997" spans="1:13" s="219" customFormat="1" ht="18" outlineLevel="1" x14ac:dyDescent="0.25">
      <c r="A997" s="256"/>
      <c r="B997" s="535" t="s">
        <v>129</v>
      </c>
      <c r="C997" s="216" t="str">
        <f>+VLOOKUP(B:B,INSUMOS!A:C,2,FALSE)</f>
        <v>HERRAMIENTA MENOR</v>
      </c>
      <c r="D997" s="538" t="str">
        <f>+VLOOKUP(B:B,INSUMOS!A:C,3,FALSE)</f>
        <v>GLB</v>
      </c>
      <c r="E997" s="541">
        <v>0.2</v>
      </c>
      <c r="F997" s="544">
        <v>0</v>
      </c>
      <c r="G997" s="277">
        <f>+VLOOKUP(B:B,INSUMOS!A:E,4,FALSE)</f>
        <v>1</v>
      </c>
      <c r="H997" s="217">
        <f t="shared" ref="H997:H1003" si="72">+(E997+F997)*G997</f>
        <v>0.2</v>
      </c>
      <c r="I997" s="218"/>
      <c r="J997" s="218"/>
      <c r="K997" s="206"/>
      <c r="L997" s="164"/>
      <c r="M997" s="214"/>
    </row>
    <row r="998" spans="1:13" s="219" customFormat="1" ht="18" outlineLevel="1" x14ac:dyDescent="0.25">
      <c r="A998" s="257"/>
      <c r="B998" s="535" t="s">
        <v>446</v>
      </c>
      <c r="C998" s="216" t="str">
        <f>+VLOOKUP(B:B,INSUMOS!A:C,2,FALSE)</f>
        <v>CABALLETE PARA TEJA ARQUITECTÓNICA ACESCO. 1,10 M X 0,60 M</v>
      </c>
      <c r="D998" s="538" t="str">
        <f>+VLOOKUP(B:B,INSUMOS!A:C,3,FALSE)</f>
        <v>UN</v>
      </c>
      <c r="E998" s="541">
        <v>1.04</v>
      </c>
      <c r="F998" s="544">
        <v>0</v>
      </c>
      <c r="G998" s="277">
        <f>+VLOOKUP(B:B,INSUMOS!A:E,4,FALSE)</f>
        <v>1</v>
      </c>
      <c r="H998" s="217">
        <f t="shared" si="72"/>
        <v>1.04</v>
      </c>
      <c r="I998" s="218"/>
      <c r="J998" s="218"/>
      <c r="K998" s="206"/>
      <c r="L998" s="164"/>
      <c r="M998" s="214"/>
    </row>
    <row r="999" spans="1:13" s="219" customFormat="1" ht="18" outlineLevel="1" x14ac:dyDescent="0.25">
      <c r="A999" s="257"/>
      <c r="B999" s="535" t="s">
        <v>767</v>
      </c>
      <c r="C999" s="216" t="str">
        <f>+VLOOKUP(B:B,INSUMOS!A:C,2,FALSE)</f>
        <v>TORNILLO AUTOPERFORANTE 10-16X3/4, CABEZA HEXAGONALPARA CANALETA 90</v>
      </c>
      <c r="D999" s="538" t="str">
        <f>+VLOOKUP(B:B,INSUMOS!A:C,3,FALSE)</f>
        <v>UN</v>
      </c>
      <c r="E999" s="541">
        <v>2</v>
      </c>
      <c r="F999" s="544">
        <f>+E999*0.03</f>
        <v>0.06</v>
      </c>
      <c r="G999" s="277">
        <f>+VLOOKUP(B:B,INSUMOS!A:E,4,FALSE)</f>
        <v>1</v>
      </c>
      <c r="H999" s="217">
        <f t="shared" si="72"/>
        <v>2.06</v>
      </c>
      <c r="I999" s="218"/>
      <c r="J999" s="218"/>
      <c r="K999" s="206"/>
      <c r="L999" s="164"/>
      <c r="M999" s="214"/>
    </row>
    <row r="1000" spans="1:13" s="219" customFormat="1" ht="18" outlineLevel="1" x14ac:dyDescent="0.25">
      <c r="A1000" s="257"/>
      <c r="B1000" s="535" t="s">
        <v>283</v>
      </c>
      <c r="C1000" s="216" t="str">
        <f>+VLOOKUP(B:B,INSUMOS!A:C,2,FALSE)</f>
        <v>ARANDELA PLANA (Ref. VARIAS)</v>
      </c>
      <c r="D1000" s="538" t="str">
        <f>+VLOOKUP(B:B,INSUMOS!A:C,3,FALSE)</f>
        <v>UN</v>
      </c>
      <c r="E1000" s="541">
        <v>2</v>
      </c>
      <c r="F1000" s="544">
        <f>+E1000*0.03</f>
        <v>0.06</v>
      </c>
      <c r="G1000" s="277">
        <f>+VLOOKUP(B:B,INSUMOS!A:E,4,FALSE)</f>
        <v>1</v>
      </c>
      <c r="H1000" s="217">
        <f t="shared" si="72"/>
        <v>2.06</v>
      </c>
      <c r="I1000" s="218"/>
      <c r="J1000" s="218"/>
      <c r="K1000" s="206"/>
      <c r="L1000" s="164"/>
      <c r="M1000" s="214"/>
    </row>
    <row r="1001" spans="1:13" s="219" customFormat="1" ht="18" outlineLevel="1" x14ac:dyDescent="0.25">
      <c r="A1001" s="257"/>
      <c r="B1001" s="535" t="s">
        <v>271</v>
      </c>
      <c r="C1001" s="216" t="str">
        <f>+VLOOKUP(B:B,INSUMOS!A:C,2,FALSE)</f>
        <v>NEOPRENO</v>
      </c>
      <c r="D1001" s="538" t="str">
        <f>+VLOOKUP(B:B,INSUMOS!A:C,3,FALSE)</f>
        <v>UN</v>
      </c>
      <c r="E1001" s="541">
        <v>2</v>
      </c>
      <c r="F1001" s="544">
        <f>+E1001*0.03</f>
        <v>0.06</v>
      </c>
      <c r="G1001" s="277">
        <f>+VLOOKUP(B:B,INSUMOS!A:E,4,FALSE)</f>
        <v>1</v>
      </c>
      <c r="H1001" s="217">
        <f t="shared" si="72"/>
        <v>2.06</v>
      </c>
      <c r="I1001" s="218"/>
      <c r="J1001" s="218"/>
      <c r="K1001" s="206"/>
      <c r="L1001" s="164"/>
      <c r="M1001" s="214"/>
    </row>
    <row r="1002" spans="1:13" s="219" customFormat="1" ht="18" outlineLevel="1" x14ac:dyDescent="0.25">
      <c r="A1002" s="257"/>
      <c r="B1002" s="535" t="s">
        <v>153</v>
      </c>
      <c r="C1002" s="216" t="str">
        <f>+VLOOKUP(B:B,INSUMOS!A:C,2,FALSE)</f>
        <v>ANDAMIO TUBULAR 1,5*1,5 C/CRUCETA</v>
      </c>
      <c r="D1002" s="538" t="str">
        <f>+VLOOKUP(B:B,INSUMOS!A:C,3,FALSE)</f>
        <v>DIA</v>
      </c>
      <c r="E1002" s="541">
        <v>0.04</v>
      </c>
      <c r="F1002" s="544">
        <v>0</v>
      </c>
      <c r="G1002" s="277">
        <f>+VLOOKUP(B:B,INSUMOS!A:E,4,FALSE)</f>
        <v>1</v>
      </c>
      <c r="H1002" s="217">
        <f t="shared" si="72"/>
        <v>0.04</v>
      </c>
      <c r="I1002" s="218"/>
      <c r="J1002" s="218"/>
      <c r="K1002" s="206"/>
      <c r="L1002" s="164"/>
      <c r="M1002" s="214"/>
    </row>
    <row r="1003" spans="1:13" s="219" customFormat="1" ht="18" outlineLevel="1" x14ac:dyDescent="0.25">
      <c r="A1003" s="257"/>
      <c r="B1003" s="535" t="s">
        <v>625</v>
      </c>
      <c r="C1003" s="216" t="str">
        <f>+VLOOKUP(B:B,INSUMOS!A:C,2,FALSE)</f>
        <v>CUADRILLA AA  (OFICIAL + 2 AYUDANTE)- ALBAÑILERIA</v>
      </c>
      <c r="D1003" s="538" t="str">
        <f>+VLOOKUP(B:B,INSUMOS!A:C,3,FALSE)</f>
        <v>HC</v>
      </c>
      <c r="E1003" s="541">
        <v>0.54</v>
      </c>
      <c r="F1003" s="544">
        <v>0</v>
      </c>
      <c r="G1003" s="277">
        <f>+VLOOKUP(B:B,INSUMOS!A:E,4,FALSE)</f>
        <v>1</v>
      </c>
      <c r="H1003" s="217">
        <f t="shared" si="72"/>
        <v>0.54</v>
      </c>
      <c r="I1003" s="218"/>
      <c r="J1003" s="218"/>
      <c r="K1003" s="206"/>
      <c r="L1003" s="164"/>
      <c r="M1003" s="214"/>
    </row>
    <row r="1004" spans="1:13" s="219" customFormat="1" ht="25.5" x14ac:dyDescent="0.25">
      <c r="A1004" s="207" t="s">
        <v>2226</v>
      </c>
      <c r="B1004" s="208"/>
      <c r="C1004" s="252" t="s">
        <v>1124</v>
      </c>
      <c r="D1004" s="210" t="s">
        <v>330</v>
      </c>
      <c r="E1004" s="211"/>
      <c r="F1004" s="210"/>
      <c r="G1004" s="210"/>
      <c r="H1004" s="212">
        <f>+SUBTOTAL(9,H1005:H1011)</f>
        <v>7.0500000000000007</v>
      </c>
      <c r="I1004" s="213"/>
      <c r="J1004" s="213"/>
      <c r="K1004" s="206"/>
      <c r="L1004" s="164"/>
      <c r="M1004" s="214"/>
    </row>
    <row r="1005" spans="1:13" s="219" customFormat="1" ht="18" outlineLevel="1" x14ac:dyDescent="0.25">
      <c r="A1005" s="256"/>
      <c r="B1005" s="535" t="s">
        <v>129</v>
      </c>
      <c r="C1005" s="216" t="str">
        <f>+VLOOKUP(B:B,INSUMOS!A:C,2,FALSE)</f>
        <v>HERRAMIENTA MENOR</v>
      </c>
      <c r="D1005" s="538" t="str">
        <f>+VLOOKUP(B:B,INSUMOS!A:C,3,FALSE)</f>
        <v>GLB</v>
      </c>
      <c r="E1005" s="541">
        <v>0.2</v>
      </c>
      <c r="F1005" s="544">
        <v>0</v>
      </c>
      <c r="G1005" s="277">
        <f>+VLOOKUP(B:B,INSUMOS!A:E,4,FALSE)</f>
        <v>1</v>
      </c>
      <c r="H1005" s="217">
        <f t="shared" ref="H1005:H1011" si="73">+(E1005+F1005)*G1005</f>
        <v>0.2</v>
      </c>
      <c r="I1005" s="218"/>
      <c r="J1005" s="218"/>
      <c r="K1005" s="206"/>
      <c r="L1005" s="164"/>
      <c r="M1005" s="214"/>
    </row>
    <row r="1006" spans="1:13" ht="25.5" outlineLevel="1" x14ac:dyDescent="0.25">
      <c r="A1006" s="257"/>
      <c r="B1006" s="535" t="s">
        <v>450</v>
      </c>
      <c r="C1006" s="216" t="str">
        <f>+VLOOKUP(B:B,INSUMOS!A:C,2,FALSE)</f>
        <v>CABALLETE DE CUMBRERA PARA CUBIERTA DE ZINC TIPO COYAHUE DE 0,40 M X 3 M</v>
      </c>
      <c r="D1006" s="538" t="str">
        <f>+VLOOKUP(B:B,INSUMOS!A:C,3,FALSE)</f>
        <v>UN</v>
      </c>
      <c r="E1006" s="541">
        <v>0.33</v>
      </c>
      <c r="F1006" s="544">
        <v>0</v>
      </c>
      <c r="G1006" s="277">
        <f>+VLOOKUP(B:B,INSUMOS!A:E,4,FALSE)</f>
        <v>1</v>
      </c>
      <c r="H1006" s="217">
        <f t="shared" si="73"/>
        <v>0.33</v>
      </c>
      <c r="I1006" s="218"/>
      <c r="J1006" s="218"/>
      <c r="M1006" s="214"/>
    </row>
    <row r="1007" spans="1:13" s="219" customFormat="1" ht="18" outlineLevel="1" x14ac:dyDescent="0.25">
      <c r="A1007" s="257"/>
      <c r="B1007" s="535" t="s">
        <v>767</v>
      </c>
      <c r="C1007" s="216" t="str">
        <f>+VLOOKUP(B:B,INSUMOS!A:C,2,FALSE)</f>
        <v>TORNILLO AUTOPERFORANTE 10-16X3/4, CABEZA HEXAGONALPARA CANALETA 90</v>
      </c>
      <c r="D1007" s="538" t="str">
        <f>+VLOOKUP(B:B,INSUMOS!A:C,3,FALSE)</f>
        <v>UN</v>
      </c>
      <c r="E1007" s="541">
        <v>2</v>
      </c>
      <c r="F1007" s="544">
        <f>+E1007*0.03</f>
        <v>0.06</v>
      </c>
      <c r="G1007" s="277">
        <f>+VLOOKUP(B:B,INSUMOS!A:E,4,FALSE)</f>
        <v>1</v>
      </c>
      <c r="H1007" s="217">
        <f t="shared" si="73"/>
        <v>2.06</v>
      </c>
      <c r="I1007" s="218"/>
      <c r="J1007" s="218"/>
      <c r="K1007" s="206"/>
      <c r="L1007" s="164"/>
      <c r="M1007" s="214"/>
    </row>
    <row r="1008" spans="1:13" s="219" customFormat="1" ht="18" outlineLevel="1" x14ac:dyDescent="0.25">
      <c r="A1008" s="257"/>
      <c r="B1008" s="535" t="s">
        <v>283</v>
      </c>
      <c r="C1008" s="216" t="str">
        <f>+VLOOKUP(B:B,INSUMOS!A:C,2,FALSE)</f>
        <v>ARANDELA PLANA (Ref. VARIAS)</v>
      </c>
      <c r="D1008" s="538" t="str">
        <f>+VLOOKUP(B:B,INSUMOS!A:C,3,FALSE)</f>
        <v>UN</v>
      </c>
      <c r="E1008" s="541">
        <v>2</v>
      </c>
      <c r="F1008" s="544">
        <f>+E1008*0.03</f>
        <v>0.06</v>
      </c>
      <c r="G1008" s="277">
        <f>+VLOOKUP(B:B,INSUMOS!A:E,4,FALSE)</f>
        <v>1</v>
      </c>
      <c r="H1008" s="217">
        <f t="shared" si="73"/>
        <v>2.06</v>
      </c>
      <c r="I1008" s="218"/>
      <c r="J1008" s="218"/>
      <c r="K1008" s="206"/>
      <c r="L1008" s="164"/>
      <c r="M1008" s="214"/>
    </row>
    <row r="1009" spans="1:13" s="219" customFormat="1" ht="18" outlineLevel="1" x14ac:dyDescent="0.25">
      <c r="A1009" s="257"/>
      <c r="B1009" s="535" t="s">
        <v>271</v>
      </c>
      <c r="C1009" s="216" t="str">
        <f>+VLOOKUP(B:B,INSUMOS!A:C,2,FALSE)</f>
        <v>NEOPRENO</v>
      </c>
      <c r="D1009" s="538" t="str">
        <f>+VLOOKUP(B:B,INSUMOS!A:C,3,FALSE)</f>
        <v>UN</v>
      </c>
      <c r="E1009" s="541">
        <v>2</v>
      </c>
      <c r="F1009" s="544">
        <f>+E1009*0.03</f>
        <v>0.06</v>
      </c>
      <c r="G1009" s="277">
        <f>+VLOOKUP(B:B,INSUMOS!A:E,4,FALSE)</f>
        <v>1</v>
      </c>
      <c r="H1009" s="217">
        <f t="shared" si="73"/>
        <v>2.06</v>
      </c>
      <c r="I1009" s="218"/>
      <c r="J1009" s="218"/>
      <c r="K1009" s="206"/>
      <c r="L1009" s="164"/>
      <c r="M1009" s="214"/>
    </row>
    <row r="1010" spans="1:13" s="219" customFormat="1" ht="18" outlineLevel="1" x14ac:dyDescent="0.25">
      <c r="A1010" s="257"/>
      <c r="B1010" s="535" t="s">
        <v>153</v>
      </c>
      <c r="C1010" s="216" t="str">
        <f>+VLOOKUP(B:B,INSUMOS!A:C,2,FALSE)</f>
        <v>ANDAMIO TUBULAR 1,5*1,5 C/CRUCETA</v>
      </c>
      <c r="D1010" s="538" t="str">
        <f>+VLOOKUP(B:B,INSUMOS!A:C,3,FALSE)</f>
        <v>DIA</v>
      </c>
      <c r="E1010" s="541">
        <v>0.04</v>
      </c>
      <c r="F1010" s="544">
        <v>0</v>
      </c>
      <c r="G1010" s="277">
        <f>+VLOOKUP(B:B,INSUMOS!A:E,4,FALSE)</f>
        <v>1</v>
      </c>
      <c r="H1010" s="217">
        <f t="shared" si="73"/>
        <v>0.04</v>
      </c>
      <c r="I1010" s="218"/>
      <c r="J1010" s="218"/>
      <c r="K1010" s="206"/>
      <c r="L1010" s="164"/>
      <c r="M1010" s="214"/>
    </row>
    <row r="1011" spans="1:13" s="219" customFormat="1" ht="18" outlineLevel="1" x14ac:dyDescent="0.25">
      <c r="A1011" s="257"/>
      <c r="B1011" s="535" t="s">
        <v>625</v>
      </c>
      <c r="C1011" s="216" t="str">
        <f>+VLOOKUP(B:B,INSUMOS!A:C,2,FALSE)</f>
        <v>CUADRILLA AA  (OFICIAL + 2 AYUDANTE)- ALBAÑILERIA</v>
      </c>
      <c r="D1011" s="538" t="str">
        <f>+VLOOKUP(B:B,INSUMOS!A:C,3,FALSE)</f>
        <v>HC</v>
      </c>
      <c r="E1011" s="541">
        <v>0.3</v>
      </c>
      <c r="F1011" s="544">
        <v>0</v>
      </c>
      <c r="G1011" s="277">
        <f>+VLOOKUP(B:B,INSUMOS!A:E,4,FALSE)</f>
        <v>1</v>
      </c>
      <c r="H1011" s="217">
        <f t="shared" si="73"/>
        <v>0.3</v>
      </c>
      <c r="I1011" s="218"/>
      <c r="J1011" s="218"/>
      <c r="K1011" s="206"/>
      <c r="L1011" s="164"/>
      <c r="M1011" s="214"/>
    </row>
    <row r="1012" spans="1:13" ht="38.25" x14ac:dyDescent="0.25">
      <c r="A1012" s="207" t="s">
        <v>2225</v>
      </c>
      <c r="B1012" s="208"/>
      <c r="C1012" s="284" t="s">
        <v>1126</v>
      </c>
      <c r="D1012" s="210" t="s">
        <v>330</v>
      </c>
      <c r="E1012" s="211"/>
      <c r="F1012" s="210"/>
      <c r="G1012" s="210"/>
      <c r="H1012" s="212">
        <f>+SUBTOTAL(9,H1013:H1019)</f>
        <v>8.06</v>
      </c>
      <c r="I1012" s="213"/>
      <c r="J1012" s="213"/>
      <c r="M1012" s="214"/>
    </row>
    <row r="1013" spans="1:13" s="219" customFormat="1" ht="18" outlineLevel="1" x14ac:dyDescent="0.25">
      <c r="A1013" s="256"/>
      <c r="B1013" s="535" t="s">
        <v>129</v>
      </c>
      <c r="C1013" s="216" t="str">
        <f>+VLOOKUP(B:B,INSUMOS!A:C,2,FALSE)</f>
        <v>HERRAMIENTA MENOR</v>
      </c>
      <c r="D1013" s="538" t="str">
        <f>+VLOOKUP(B:B,INSUMOS!A:C,3,FALSE)</f>
        <v>GLB</v>
      </c>
      <c r="E1013" s="541">
        <v>0.2</v>
      </c>
      <c r="F1013" s="544">
        <v>0</v>
      </c>
      <c r="G1013" s="277">
        <f>+VLOOKUP(B:B,INSUMOS!A:E,4,FALSE)</f>
        <v>1</v>
      </c>
      <c r="H1013" s="217">
        <f t="shared" ref="H1013:H1019" si="74">+(E1013+F1013)*G1013</f>
        <v>0.2</v>
      </c>
      <c r="I1013" s="218"/>
      <c r="J1013" s="218"/>
      <c r="K1013" s="206"/>
      <c r="L1013" s="164"/>
      <c r="M1013" s="214"/>
    </row>
    <row r="1014" spans="1:13" ht="18" outlineLevel="1" x14ac:dyDescent="0.25">
      <c r="A1014" s="257"/>
      <c r="B1014" s="535" t="s">
        <v>434</v>
      </c>
      <c r="C1014" s="216" t="str">
        <f>+VLOOKUP(B:B,INSUMOS!A:C,2,FALSE)</f>
        <v>CABALLETE TRAPEZOIDAL METÀLICO  0,6X0,94M 2MM</v>
      </c>
      <c r="D1014" s="538" t="str">
        <f>+VLOOKUP(B:B,INSUMOS!A:C,3,FALSE)</f>
        <v>UN</v>
      </c>
      <c r="E1014" s="541">
        <v>1.1000000000000001</v>
      </c>
      <c r="F1014" s="544">
        <v>0</v>
      </c>
      <c r="G1014" s="277">
        <f>+VLOOKUP(B:B,INSUMOS!A:E,4,FALSE)</f>
        <v>1</v>
      </c>
      <c r="H1014" s="217">
        <f t="shared" si="74"/>
        <v>1.1000000000000001</v>
      </c>
      <c r="I1014" s="218"/>
      <c r="J1014" s="218"/>
      <c r="M1014" s="214"/>
    </row>
    <row r="1015" spans="1:13" s="219" customFormat="1" ht="18" outlineLevel="1" x14ac:dyDescent="0.25">
      <c r="A1015" s="257"/>
      <c r="B1015" s="535" t="s">
        <v>767</v>
      </c>
      <c r="C1015" s="216" t="str">
        <f>+VLOOKUP(B:B,INSUMOS!A:C,2,FALSE)</f>
        <v>TORNILLO AUTOPERFORANTE 10-16X3/4, CABEZA HEXAGONALPARA CANALETA 90</v>
      </c>
      <c r="D1015" s="538" t="str">
        <f>+VLOOKUP(B:B,INSUMOS!A:C,3,FALSE)</f>
        <v>UN</v>
      </c>
      <c r="E1015" s="541">
        <v>2</v>
      </c>
      <c r="F1015" s="544">
        <f>+E1015*0.03</f>
        <v>0.06</v>
      </c>
      <c r="G1015" s="277">
        <f>+VLOOKUP(B:B,INSUMOS!A:E,4,FALSE)</f>
        <v>1</v>
      </c>
      <c r="H1015" s="217">
        <f t="shared" si="74"/>
        <v>2.06</v>
      </c>
      <c r="I1015" s="218"/>
      <c r="J1015" s="218"/>
      <c r="K1015" s="206"/>
      <c r="L1015" s="164"/>
      <c r="M1015" s="214"/>
    </row>
    <row r="1016" spans="1:13" s="219" customFormat="1" ht="18" outlineLevel="1" x14ac:dyDescent="0.25">
      <c r="A1016" s="257"/>
      <c r="B1016" s="535" t="s">
        <v>283</v>
      </c>
      <c r="C1016" s="216" t="str">
        <f>+VLOOKUP(B:B,INSUMOS!A:C,2,FALSE)</f>
        <v>ARANDELA PLANA (Ref. VARIAS)</v>
      </c>
      <c r="D1016" s="538" t="str">
        <f>+VLOOKUP(B:B,INSUMOS!A:C,3,FALSE)</f>
        <v>UN</v>
      </c>
      <c r="E1016" s="541">
        <v>2</v>
      </c>
      <c r="F1016" s="544">
        <f>+E1016*0.03</f>
        <v>0.06</v>
      </c>
      <c r="G1016" s="277">
        <f>+VLOOKUP(B:B,INSUMOS!A:E,4,FALSE)</f>
        <v>1</v>
      </c>
      <c r="H1016" s="217">
        <f t="shared" si="74"/>
        <v>2.06</v>
      </c>
      <c r="I1016" s="218"/>
      <c r="J1016" s="218"/>
      <c r="K1016" s="206"/>
      <c r="L1016" s="164"/>
      <c r="M1016" s="214"/>
    </row>
    <row r="1017" spans="1:13" s="219" customFormat="1" ht="18" outlineLevel="1" x14ac:dyDescent="0.25">
      <c r="A1017" s="257"/>
      <c r="B1017" s="535" t="s">
        <v>271</v>
      </c>
      <c r="C1017" s="216" t="str">
        <f>+VLOOKUP(B:B,INSUMOS!A:C,2,FALSE)</f>
        <v>NEOPRENO</v>
      </c>
      <c r="D1017" s="538" t="str">
        <f>+VLOOKUP(B:B,INSUMOS!A:C,3,FALSE)</f>
        <v>UN</v>
      </c>
      <c r="E1017" s="541">
        <v>2</v>
      </c>
      <c r="F1017" s="544">
        <f>+E1017*0.03</f>
        <v>0.06</v>
      </c>
      <c r="G1017" s="277">
        <f>+VLOOKUP(B:B,INSUMOS!A:E,4,FALSE)</f>
        <v>1</v>
      </c>
      <c r="H1017" s="217">
        <f t="shared" si="74"/>
        <v>2.06</v>
      </c>
      <c r="I1017" s="218"/>
      <c r="J1017" s="218"/>
      <c r="K1017" s="206"/>
      <c r="L1017" s="164"/>
      <c r="M1017" s="214"/>
    </row>
    <row r="1018" spans="1:13" s="219" customFormat="1" ht="18" outlineLevel="1" x14ac:dyDescent="0.25">
      <c r="A1018" s="257"/>
      <c r="B1018" s="535" t="s">
        <v>153</v>
      </c>
      <c r="C1018" s="216" t="str">
        <f>+VLOOKUP(B:B,INSUMOS!A:C,2,FALSE)</f>
        <v>ANDAMIO TUBULAR 1,5*1,5 C/CRUCETA</v>
      </c>
      <c r="D1018" s="538" t="str">
        <f>+VLOOKUP(B:B,INSUMOS!A:C,3,FALSE)</f>
        <v>DIA</v>
      </c>
      <c r="E1018" s="541">
        <v>0.04</v>
      </c>
      <c r="F1018" s="544">
        <v>0</v>
      </c>
      <c r="G1018" s="277">
        <f>+VLOOKUP(B:B,INSUMOS!A:E,4,FALSE)</f>
        <v>1</v>
      </c>
      <c r="H1018" s="217">
        <f t="shared" si="74"/>
        <v>0.04</v>
      </c>
      <c r="I1018" s="218"/>
      <c r="J1018" s="218"/>
      <c r="K1018" s="206"/>
      <c r="L1018" s="164"/>
      <c r="M1018" s="214"/>
    </row>
    <row r="1019" spans="1:13" s="219" customFormat="1" ht="18" outlineLevel="1" x14ac:dyDescent="0.25">
      <c r="A1019" s="257"/>
      <c r="B1019" s="535" t="s">
        <v>625</v>
      </c>
      <c r="C1019" s="216" t="str">
        <f>+VLOOKUP(B:B,INSUMOS!A:C,2,FALSE)</f>
        <v>CUADRILLA AA  (OFICIAL + 2 AYUDANTE)- ALBAÑILERIA</v>
      </c>
      <c r="D1019" s="538" t="str">
        <f>+VLOOKUP(B:B,INSUMOS!A:C,3,FALSE)</f>
        <v>HC</v>
      </c>
      <c r="E1019" s="541">
        <v>0.54</v>
      </c>
      <c r="F1019" s="544">
        <v>0</v>
      </c>
      <c r="G1019" s="277">
        <f>+VLOOKUP(B:B,INSUMOS!A:E,4,FALSE)</f>
        <v>1</v>
      </c>
      <c r="H1019" s="217">
        <f t="shared" si="74"/>
        <v>0.54</v>
      </c>
      <c r="I1019" s="218"/>
      <c r="J1019" s="218"/>
      <c r="K1019" s="206"/>
      <c r="L1019" s="164"/>
      <c r="M1019" s="214"/>
    </row>
    <row r="1020" spans="1:13" ht="25.5" x14ac:dyDescent="0.25">
      <c r="A1020" s="207" t="s">
        <v>2224</v>
      </c>
      <c r="B1020" s="208"/>
      <c r="C1020" s="284" t="s">
        <v>1127</v>
      </c>
      <c r="D1020" s="210" t="s">
        <v>330</v>
      </c>
      <c r="E1020" s="211"/>
      <c r="F1020" s="210"/>
      <c r="G1020" s="210"/>
      <c r="H1020" s="212">
        <f>+SUBTOTAL(9,H1021:H1027)</f>
        <v>8.06</v>
      </c>
      <c r="I1020" s="213"/>
      <c r="J1020" s="213"/>
      <c r="M1020" s="214"/>
    </row>
    <row r="1021" spans="1:13" s="219" customFormat="1" ht="18" outlineLevel="1" x14ac:dyDescent="0.25">
      <c r="A1021" s="256"/>
      <c r="B1021" s="535" t="s">
        <v>129</v>
      </c>
      <c r="C1021" s="216" t="str">
        <f>+VLOOKUP(B:B,INSUMOS!A:C,2,FALSE)</f>
        <v>HERRAMIENTA MENOR</v>
      </c>
      <c r="D1021" s="538" t="str">
        <f>+VLOOKUP(B:B,INSUMOS!A:C,3,FALSE)</f>
        <v>GLB</v>
      </c>
      <c r="E1021" s="541">
        <v>0.2</v>
      </c>
      <c r="F1021" s="544">
        <v>0</v>
      </c>
      <c r="G1021" s="277">
        <f>+VLOOKUP(B:B,INSUMOS!A:E,4,FALSE)</f>
        <v>1</v>
      </c>
      <c r="H1021" s="217">
        <f t="shared" ref="H1021:H1027" si="75">+(E1021+F1021)*G1021</f>
        <v>0.2</v>
      </c>
      <c r="I1021" s="218"/>
      <c r="J1021" s="218"/>
      <c r="K1021" s="206"/>
      <c r="L1021" s="164"/>
      <c r="M1021" s="214"/>
    </row>
    <row r="1022" spans="1:13" ht="18" outlineLevel="1" x14ac:dyDescent="0.25">
      <c r="A1022" s="257"/>
      <c r="B1022" s="535" t="s">
        <v>452</v>
      </c>
      <c r="C1022" s="216" t="str">
        <f>+VLOOKUP(B:B,INSUMOS!A:C,2,FALSE)</f>
        <v>CABALLETE PARA TERMOACUSTICA</v>
      </c>
      <c r="D1022" s="538" t="str">
        <f>+VLOOKUP(B:B,INSUMOS!A:C,3,FALSE)</f>
        <v>UN</v>
      </c>
      <c r="E1022" s="541">
        <v>1.1000000000000001</v>
      </c>
      <c r="F1022" s="544">
        <v>0</v>
      </c>
      <c r="G1022" s="277">
        <f>+VLOOKUP(B:B,INSUMOS!A:E,4,FALSE)</f>
        <v>1</v>
      </c>
      <c r="H1022" s="217">
        <f t="shared" si="75"/>
        <v>1.1000000000000001</v>
      </c>
      <c r="I1022" s="218"/>
      <c r="J1022" s="218"/>
      <c r="M1022" s="214"/>
    </row>
    <row r="1023" spans="1:13" s="219" customFormat="1" ht="18" outlineLevel="1" x14ac:dyDescent="0.25">
      <c r="A1023" s="257"/>
      <c r="B1023" s="535" t="s">
        <v>767</v>
      </c>
      <c r="C1023" s="216" t="str">
        <f>+VLOOKUP(B:B,INSUMOS!A:C,2,FALSE)</f>
        <v>TORNILLO AUTOPERFORANTE 10-16X3/4, CABEZA HEXAGONALPARA CANALETA 90</v>
      </c>
      <c r="D1023" s="538" t="str">
        <f>+VLOOKUP(B:B,INSUMOS!A:C,3,FALSE)</f>
        <v>UN</v>
      </c>
      <c r="E1023" s="541">
        <v>2</v>
      </c>
      <c r="F1023" s="544">
        <f>+E1023*0.03</f>
        <v>0.06</v>
      </c>
      <c r="G1023" s="277">
        <f>+VLOOKUP(B:B,INSUMOS!A:E,4,FALSE)</f>
        <v>1</v>
      </c>
      <c r="H1023" s="217">
        <f t="shared" si="75"/>
        <v>2.06</v>
      </c>
      <c r="I1023" s="218"/>
      <c r="J1023" s="218"/>
      <c r="K1023" s="206"/>
      <c r="L1023" s="164"/>
      <c r="M1023" s="214"/>
    </row>
    <row r="1024" spans="1:13" s="219" customFormat="1" ht="18" outlineLevel="1" x14ac:dyDescent="0.25">
      <c r="A1024" s="257"/>
      <c r="B1024" s="535" t="s">
        <v>283</v>
      </c>
      <c r="C1024" s="216" t="str">
        <f>+VLOOKUP(B:B,INSUMOS!A:C,2,FALSE)</f>
        <v>ARANDELA PLANA (Ref. VARIAS)</v>
      </c>
      <c r="D1024" s="538" t="str">
        <f>+VLOOKUP(B:B,INSUMOS!A:C,3,FALSE)</f>
        <v>UN</v>
      </c>
      <c r="E1024" s="541">
        <v>2</v>
      </c>
      <c r="F1024" s="544">
        <f>+E1024*0.03</f>
        <v>0.06</v>
      </c>
      <c r="G1024" s="277">
        <f>+VLOOKUP(B:B,INSUMOS!A:E,4,FALSE)</f>
        <v>1</v>
      </c>
      <c r="H1024" s="217">
        <f t="shared" si="75"/>
        <v>2.06</v>
      </c>
      <c r="I1024" s="218"/>
      <c r="J1024" s="218"/>
      <c r="K1024" s="206"/>
      <c r="L1024" s="164"/>
      <c r="M1024" s="214"/>
    </row>
    <row r="1025" spans="1:13" s="219" customFormat="1" ht="18" outlineLevel="1" x14ac:dyDescent="0.25">
      <c r="A1025" s="257"/>
      <c r="B1025" s="535" t="s">
        <v>271</v>
      </c>
      <c r="C1025" s="216" t="str">
        <f>+VLOOKUP(B:B,INSUMOS!A:C,2,FALSE)</f>
        <v>NEOPRENO</v>
      </c>
      <c r="D1025" s="538" t="str">
        <f>+VLOOKUP(B:B,INSUMOS!A:C,3,FALSE)</f>
        <v>UN</v>
      </c>
      <c r="E1025" s="541">
        <v>2</v>
      </c>
      <c r="F1025" s="544">
        <f>+E1025*0.03</f>
        <v>0.06</v>
      </c>
      <c r="G1025" s="277">
        <f>+VLOOKUP(B:B,INSUMOS!A:E,4,FALSE)</f>
        <v>1</v>
      </c>
      <c r="H1025" s="217">
        <f t="shared" si="75"/>
        <v>2.06</v>
      </c>
      <c r="I1025" s="218"/>
      <c r="J1025" s="218"/>
      <c r="K1025" s="206"/>
      <c r="L1025" s="164"/>
      <c r="M1025" s="214"/>
    </row>
    <row r="1026" spans="1:13" s="219" customFormat="1" ht="18" outlineLevel="1" x14ac:dyDescent="0.25">
      <c r="A1026" s="257"/>
      <c r="B1026" s="535" t="s">
        <v>153</v>
      </c>
      <c r="C1026" s="216" t="str">
        <f>+VLOOKUP(B:B,INSUMOS!A:C,2,FALSE)</f>
        <v>ANDAMIO TUBULAR 1,5*1,5 C/CRUCETA</v>
      </c>
      <c r="D1026" s="538" t="str">
        <f>+VLOOKUP(B:B,INSUMOS!A:C,3,FALSE)</f>
        <v>DIA</v>
      </c>
      <c r="E1026" s="541">
        <v>0.04</v>
      </c>
      <c r="F1026" s="544">
        <v>0</v>
      </c>
      <c r="G1026" s="277">
        <f>+VLOOKUP(B:B,INSUMOS!A:E,4,FALSE)</f>
        <v>1</v>
      </c>
      <c r="H1026" s="217">
        <f t="shared" si="75"/>
        <v>0.04</v>
      </c>
      <c r="I1026" s="218"/>
      <c r="J1026" s="218"/>
      <c r="K1026" s="206"/>
      <c r="L1026" s="164"/>
      <c r="M1026" s="214"/>
    </row>
    <row r="1027" spans="1:13" s="219" customFormat="1" ht="18" outlineLevel="1" x14ac:dyDescent="0.25">
      <c r="A1027" s="257"/>
      <c r="B1027" s="535" t="s">
        <v>625</v>
      </c>
      <c r="C1027" s="216" t="str">
        <f>+VLOOKUP(B:B,INSUMOS!A:C,2,FALSE)</f>
        <v>CUADRILLA AA  (OFICIAL + 2 AYUDANTE)- ALBAÑILERIA</v>
      </c>
      <c r="D1027" s="538" t="str">
        <f>+VLOOKUP(B:B,INSUMOS!A:C,3,FALSE)</f>
        <v>HC</v>
      </c>
      <c r="E1027" s="541">
        <v>0.54</v>
      </c>
      <c r="F1027" s="544">
        <v>0</v>
      </c>
      <c r="G1027" s="277">
        <f>+VLOOKUP(B:B,INSUMOS!A:E,4,FALSE)</f>
        <v>1</v>
      </c>
      <c r="H1027" s="217">
        <f t="shared" si="75"/>
        <v>0.54</v>
      </c>
      <c r="I1027" s="218"/>
      <c r="J1027" s="218"/>
      <c r="K1027" s="206"/>
      <c r="L1027" s="164"/>
      <c r="M1027" s="214"/>
    </row>
    <row r="1028" spans="1:13" ht="25.5" x14ac:dyDescent="0.25">
      <c r="A1028" s="207" t="s">
        <v>2202</v>
      </c>
      <c r="B1028" s="208"/>
      <c r="C1028" s="284" t="s">
        <v>1129</v>
      </c>
      <c r="D1028" s="210" t="s">
        <v>330</v>
      </c>
      <c r="E1028" s="211"/>
      <c r="F1028" s="210"/>
      <c r="G1028" s="210"/>
      <c r="H1028" s="212">
        <f>+SUBTOTAL(9,H1029:H1035)</f>
        <v>8.06</v>
      </c>
      <c r="I1028" s="213"/>
      <c r="J1028" s="213"/>
      <c r="M1028" s="214"/>
    </row>
    <row r="1029" spans="1:13" s="219" customFormat="1" ht="18" outlineLevel="1" x14ac:dyDescent="0.25">
      <c r="A1029" s="256"/>
      <c r="B1029" s="535" t="s">
        <v>129</v>
      </c>
      <c r="C1029" s="216" t="str">
        <f>+VLOOKUP(B:B,INSUMOS!A:C,2,FALSE)</f>
        <v>HERRAMIENTA MENOR</v>
      </c>
      <c r="D1029" s="538" t="str">
        <f>+VLOOKUP(B:B,INSUMOS!A:C,3,FALSE)</f>
        <v>GLB</v>
      </c>
      <c r="E1029" s="541">
        <v>0.2</v>
      </c>
      <c r="F1029" s="544">
        <v>0</v>
      </c>
      <c r="G1029" s="277">
        <f>+VLOOKUP(B:B,INSUMOS!A:E,4,FALSE)</f>
        <v>1</v>
      </c>
      <c r="H1029" s="217">
        <f t="shared" ref="H1029:H1035" si="76">+(E1029+F1029)*G1029</f>
        <v>0.2</v>
      </c>
      <c r="I1029" s="218"/>
      <c r="J1029" s="218"/>
      <c r="K1029" s="206"/>
      <c r="L1029" s="164"/>
      <c r="M1029" s="214"/>
    </row>
    <row r="1030" spans="1:13" ht="18" outlineLevel="1" x14ac:dyDescent="0.25">
      <c r="A1030" s="257"/>
      <c r="B1030" s="535" t="s">
        <v>440</v>
      </c>
      <c r="C1030" s="216" t="str">
        <f>+VLOOKUP(B:B,INSUMOS!A:C,2,FALSE)</f>
        <v xml:space="preserve">CABALLETE ONDULADO EN POLIPROPILENO </v>
      </c>
      <c r="D1030" s="538" t="str">
        <f>+VLOOKUP(B:B,INSUMOS!A:C,3,FALSE)</f>
        <v>UN</v>
      </c>
      <c r="E1030" s="541">
        <v>1.1000000000000001</v>
      </c>
      <c r="F1030" s="544">
        <v>0</v>
      </c>
      <c r="G1030" s="277">
        <f>+VLOOKUP(B:B,INSUMOS!A:E,4,FALSE)</f>
        <v>1</v>
      </c>
      <c r="H1030" s="217">
        <f t="shared" si="76"/>
        <v>1.1000000000000001</v>
      </c>
      <c r="I1030" s="218"/>
      <c r="J1030" s="218"/>
      <c r="M1030" s="214"/>
    </row>
    <row r="1031" spans="1:13" s="219" customFormat="1" ht="18" outlineLevel="1" x14ac:dyDescent="0.25">
      <c r="A1031" s="257"/>
      <c r="B1031" s="535" t="s">
        <v>767</v>
      </c>
      <c r="C1031" s="216" t="str">
        <f>+VLOOKUP(B:B,INSUMOS!A:C,2,FALSE)</f>
        <v>TORNILLO AUTOPERFORANTE 10-16X3/4, CABEZA HEXAGONALPARA CANALETA 90</v>
      </c>
      <c r="D1031" s="538" t="str">
        <f>+VLOOKUP(B:B,INSUMOS!A:C,3,FALSE)</f>
        <v>UN</v>
      </c>
      <c r="E1031" s="541">
        <v>2</v>
      </c>
      <c r="F1031" s="544">
        <f>+E1031*0.03</f>
        <v>0.06</v>
      </c>
      <c r="G1031" s="277">
        <f>+VLOOKUP(B:B,INSUMOS!A:E,4,FALSE)</f>
        <v>1</v>
      </c>
      <c r="H1031" s="217">
        <f t="shared" si="76"/>
        <v>2.06</v>
      </c>
      <c r="I1031" s="218"/>
      <c r="J1031" s="218"/>
      <c r="K1031" s="206"/>
      <c r="L1031" s="164"/>
      <c r="M1031" s="214"/>
    </row>
    <row r="1032" spans="1:13" s="219" customFormat="1" ht="18" outlineLevel="1" x14ac:dyDescent="0.25">
      <c r="A1032" s="257"/>
      <c r="B1032" s="535" t="s">
        <v>283</v>
      </c>
      <c r="C1032" s="216" t="str">
        <f>+VLOOKUP(B:B,INSUMOS!A:C,2,FALSE)</f>
        <v>ARANDELA PLANA (Ref. VARIAS)</v>
      </c>
      <c r="D1032" s="538" t="str">
        <f>+VLOOKUP(B:B,INSUMOS!A:C,3,FALSE)</f>
        <v>UN</v>
      </c>
      <c r="E1032" s="541">
        <v>2</v>
      </c>
      <c r="F1032" s="544">
        <f>+E1032*0.03</f>
        <v>0.06</v>
      </c>
      <c r="G1032" s="277">
        <f>+VLOOKUP(B:B,INSUMOS!A:E,4,FALSE)</f>
        <v>1</v>
      </c>
      <c r="H1032" s="217">
        <f t="shared" si="76"/>
        <v>2.06</v>
      </c>
      <c r="I1032" s="218"/>
      <c r="J1032" s="218"/>
      <c r="K1032" s="206"/>
      <c r="L1032" s="164"/>
      <c r="M1032" s="214"/>
    </row>
    <row r="1033" spans="1:13" s="219" customFormat="1" ht="18" outlineLevel="1" x14ac:dyDescent="0.25">
      <c r="A1033" s="257"/>
      <c r="B1033" s="535" t="s">
        <v>271</v>
      </c>
      <c r="C1033" s="216" t="str">
        <f>+VLOOKUP(B:B,INSUMOS!A:C,2,FALSE)</f>
        <v>NEOPRENO</v>
      </c>
      <c r="D1033" s="538" t="str">
        <f>+VLOOKUP(B:B,INSUMOS!A:C,3,FALSE)</f>
        <v>UN</v>
      </c>
      <c r="E1033" s="541">
        <v>2</v>
      </c>
      <c r="F1033" s="544">
        <f>+E1033*0.03</f>
        <v>0.06</v>
      </c>
      <c r="G1033" s="277">
        <f>+VLOOKUP(B:B,INSUMOS!A:E,4,FALSE)</f>
        <v>1</v>
      </c>
      <c r="H1033" s="217">
        <f t="shared" si="76"/>
        <v>2.06</v>
      </c>
      <c r="I1033" s="218"/>
      <c r="J1033" s="218"/>
      <c r="K1033" s="206"/>
      <c r="L1033" s="164"/>
      <c r="M1033" s="214"/>
    </row>
    <row r="1034" spans="1:13" s="219" customFormat="1" ht="18" outlineLevel="1" x14ac:dyDescent="0.25">
      <c r="A1034" s="257"/>
      <c r="B1034" s="535" t="s">
        <v>153</v>
      </c>
      <c r="C1034" s="216" t="str">
        <f>+VLOOKUP(B:B,INSUMOS!A:C,2,FALSE)</f>
        <v>ANDAMIO TUBULAR 1,5*1,5 C/CRUCETA</v>
      </c>
      <c r="D1034" s="538" t="str">
        <f>+VLOOKUP(B:B,INSUMOS!A:C,3,FALSE)</f>
        <v>DIA</v>
      </c>
      <c r="E1034" s="541">
        <v>0.04</v>
      </c>
      <c r="F1034" s="544">
        <v>0</v>
      </c>
      <c r="G1034" s="277">
        <f>+VLOOKUP(B:B,INSUMOS!A:E,4,FALSE)</f>
        <v>1</v>
      </c>
      <c r="H1034" s="217">
        <f t="shared" si="76"/>
        <v>0.04</v>
      </c>
      <c r="I1034" s="218"/>
      <c r="J1034" s="218"/>
      <c r="K1034" s="206"/>
      <c r="L1034" s="164"/>
      <c r="M1034" s="214"/>
    </row>
    <row r="1035" spans="1:13" s="219" customFormat="1" ht="18" outlineLevel="1" x14ac:dyDescent="0.25">
      <c r="A1035" s="257"/>
      <c r="B1035" s="535" t="s">
        <v>625</v>
      </c>
      <c r="C1035" s="216" t="str">
        <f>+VLOOKUP(B:B,INSUMOS!A:C,2,FALSE)</f>
        <v>CUADRILLA AA  (OFICIAL + 2 AYUDANTE)- ALBAÑILERIA</v>
      </c>
      <c r="D1035" s="538" t="str">
        <f>+VLOOKUP(B:B,INSUMOS!A:C,3,FALSE)</f>
        <v>HC</v>
      </c>
      <c r="E1035" s="541">
        <v>0.54</v>
      </c>
      <c r="F1035" s="544">
        <v>0</v>
      </c>
      <c r="G1035" s="277">
        <f>+VLOOKUP(B:B,INSUMOS!A:E,4,FALSE)</f>
        <v>1</v>
      </c>
      <c r="H1035" s="217">
        <f t="shared" si="76"/>
        <v>0.54</v>
      </c>
      <c r="I1035" s="218"/>
      <c r="J1035" s="218"/>
      <c r="K1035" s="206"/>
      <c r="L1035" s="164"/>
      <c r="M1035" s="214"/>
    </row>
    <row r="1036" spans="1:13" s="219" customFormat="1" ht="18" x14ac:dyDescent="0.25">
      <c r="A1036" s="207" t="s">
        <v>2223</v>
      </c>
      <c r="B1036" s="208"/>
      <c r="C1036" s="252" t="s">
        <v>1130</v>
      </c>
      <c r="D1036" s="210" t="s">
        <v>19</v>
      </c>
      <c r="E1036" s="211"/>
      <c r="F1036" s="210"/>
      <c r="G1036" s="210"/>
      <c r="H1036" s="212">
        <f>+SUBTOTAL(9,H1037:H1040)</f>
        <v>1.802</v>
      </c>
      <c r="I1036" s="213"/>
      <c r="J1036" s="213"/>
      <c r="K1036" s="206"/>
      <c r="L1036" s="164"/>
      <c r="M1036" s="214"/>
    </row>
    <row r="1037" spans="1:13" s="219" customFormat="1" ht="18" outlineLevel="1" x14ac:dyDescent="0.25">
      <c r="A1037" s="256"/>
      <c r="B1037" s="535" t="s">
        <v>129</v>
      </c>
      <c r="C1037" s="216" t="str">
        <f>+VLOOKUP(B:B,INSUMOS!A:C,2,FALSE)</f>
        <v>HERRAMIENTA MENOR</v>
      </c>
      <c r="D1037" s="538" t="str">
        <f>+VLOOKUP(B:B,INSUMOS!A:C,3,FALSE)</f>
        <v>GLB</v>
      </c>
      <c r="E1037" s="541">
        <v>1</v>
      </c>
      <c r="F1037" s="544">
        <v>0</v>
      </c>
      <c r="G1037" s="277">
        <f>+VLOOKUP(B:B,INSUMOS!A:E,4,FALSE)</f>
        <v>1</v>
      </c>
      <c r="H1037" s="217">
        <f>+(E1037+F1037)*G1037</f>
        <v>1</v>
      </c>
      <c r="I1037" s="218"/>
      <c r="J1037" s="218"/>
      <c r="K1037" s="206"/>
      <c r="L1037" s="164"/>
      <c r="M1037" s="214"/>
    </row>
    <row r="1038" spans="1:13" s="219" customFormat="1" ht="18" outlineLevel="1" x14ac:dyDescent="0.25">
      <c r="A1038" s="260"/>
      <c r="B1038" s="535" t="s">
        <v>153</v>
      </c>
      <c r="C1038" s="216" t="str">
        <f>+VLOOKUP(B:B,INSUMOS!A:C,2,FALSE)</f>
        <v>ANDAMIO TUBULAR 1,5*1,5 C/CRUCETA</v>
      </c>
      <c r="D1038" s="538" t="str">
        <f>+VLOOKUP(B:B,INSUMOS!A:C,3,FALSE)</f>
        <v>DIA</v>
      </c>
      <c r="E1038" s="541">
        <v>0.06</v>
      </c>
      <c r="F1038" s="544">
        <v>0</v>
      </c>
      <c r="G1038" s="277">
        <f>+VLOOKUP(B:B,INSUMOS!A:E,4,FALSE)</f>
        <v>1</v>
      </c>
      <c r="H1038" s="217">
        <f>+(E1038+F1038)*G1038</f>
        <v>0.06</v>
      </c>
      <c r="I1038" s="218"/>
      <c r="J1038" s="218"/>
      <c r="K1038" s="206"/>
      <c r="L1038" s="164"/>
      <c r="M1038" s="214"/>
    </row>
    <row r="1039" spans="1:13" s="219" customFormat="1" ht="18" outlineLevel="1" x14ac:dyDescent="0.25">
      <c r="A1039" s="257"/>
      <c r="B1039" s="535" t="s">
        <v>115</v>
      </c>
      <c r="C1039" s="216" t="str">
        <f>+VLOOKUP(B:B,INSUMOS!A:C,2,FALSE)</f>
        <v>MORTERO 1:4 (HECHO EN OBRA)</v>
      </c>
      <c r="D1039" s="538" t="str">
        <f>+VLOOKUP(B:B,INSUMOS!A:C,3,FALSE)</f>
        <v>M3</v>
      </c>
      <c r="E1039" s="541">
        <v>0.04</v>
      </c>
      <c r="F1039" s="544">
        <f>+E1039*0.05</f>
        <v>2E-3</v>
      </c>
      <c r="G1039" s="277">
        <f>+VLOOKUP(B:B,INSUMOS!A:E,4,FALSE)</f>
        <v>1</v>
      </c>
      <c r="H1039" s="217">
        <f>+(E1039+F1039)*G1039</f>
        <v>4.2000000000000003E-2</v>
      </c>
      <c r="I1039" s="218"/>
      <c r="J1039" s="218"/>
      <c r="K1039" s="206"/>
      <c r="L1039" s="164"/>
      <c r="M1039" s="214"/>
    </row>
    <row r="1040" spans="1:13" s="219" customFormat="1" ht="18" outlineLevel="1" x14ac:dyDescent="0.25">
      <c r="A1040" s="261"/>
      <c r="B1040" s="535" t="s">
        <v>625</v>
      </c>
      <c r="C1040" s="216" t="str">
        <f>+VLOOKUP(B:B,INSUMOS!A:C,2,FALSE)</f>
        <v>CUADRILLA AA  (OFICIAL + 2 AYUDANTE)- ALBAÑILERIA</v>
      </c>
      <c r="D1040" s="538" t="str">
        <f>+VLOOKUP(B:B,INSUMOS!A:C,3,FALSE)</f>
        <v>HC</v>
      </c>
      <c r="E1040" s="541">
        <v>0.7</v>
      </c>
      <c r="F1040" s="544">
        <v>0</v>
      </c>
      <c r="G1040" s="277">
        <f>+VLOOKUP(B:B,INSUMOS!A:E,4,FALSE)</f>
        <v>1</v>
      </c>
      <c r="H1040" s="217">
        <f>+(E1040+F1040)*G1040</f>
        <v>0.7</v>
      </c>
      <c r="I1040" s="218"/>
      <c r="J1040" s="218"/>
      <c r="K1040" s="206"/>
      <c r="L1040" s="164"/>
      <c r="M1040" s="214"/>
    </row>
    <row r="1041" spans="1:13" s="219" customFormat="1" ht="25.5" x14ac:dyDescent="0.25">
      <c r="A1041" s="207" t="s">
        <v>2222</v>
      </c>
      <c r="B1041" s="208"/>
      <c r="C1041" s="252" t="s">
        <v>1657</v>
      </c>
      <c r="D1041" s="210" t="s">
        <v>19</v>
      </c>
      <c r="E1041" s="211"/>
      <c r="F1041" s="210"/>
      <c r="G1041" s="210"/>
      <c r="H1041" s="212">
        <f>+SUBTOTAL(9,H1042:H1047)</f>
        <v>22.866842100000003</v>
      </c>
      <c r="I1041" s="213"/>
      <c r="J1041" s="213"/>
      <c r="K1041" s="206"/>
      <c r="L1041" s="164"/>
      <c r="M1041" s="214"/>
    </row>
    <row r="1042" spans="1:13" ht="18" outlineLevel="1" x14ac:dyDescent="0.25">
      <c r="A1042" s="256"/>
      <c r="B1042" s="535" t="s">
        <v>129</v>
      </c>
      <c r="C1042" s="216" t="str">
        <f>+VLOOKUP(B:B,INSUMOS!A:C,2,FALSE)</f>
        <v>HERRAMIENTA MENOR</v>
      </c>
      <c r="D1042" s="538" t="str">
        <f>+VLOOKUP(B:B,INSUMOS!A:C,3,FALSE)</f>
        <v>GLB</v>
      </c>
      <c r="E1042" s="541">
        <v>0.4</v>
      </c>
      <c r="F1042" s="544">
        <v>0</v>
      </c>
      <c r="G1042" s="277">
        <f>+VLOOKUP(B:B,INSUMOS!A:E,4,FALSE)</f>
        <v>1</v>
      </c>
      <c r="H1042" s="217">
        <f t="shared" ref="H1042:H1047" si="77">+(E1042+F1042)*G1042</f>
        <v>0.4</v>
      </c>
      <c r="I1042" s="218"/>
      <c r="J1042" s="218"/>
      <c r="M1042" s="214"/>
    </row>
    <row r="1043" spans="1:13" s="219" customFormat="1" ht="18" outlineLevel="1" x14ac:dyDescent="0.25">
      <c r="A1043" s="257"/>
      <c r="B1043" s="535" t="s">
        <v>268</v>
      </c>
      <c r="C1043" s="216" t="str">
        <f>+VLOOKUP(B:B,INSUMOS!A:C,2,FALSE)</f>
        <v>AGUA</v>
      </c>
      <c r="D1043" s="538" t="str">
        <f>+VLOOKUP(B:B,INSUMOS!A:C,3,FALSE)</f>
        <v>M3</v>
      </c>
      <c r="E1043" s="541">
        <f>9.07/1000</f>
        <v>9.0699999999999999E-3</v>
      </c>
      <c r="F1043" s="544">
        <f>+E1043*0.03</f>
        <v>2.721E-4</v>
      </c>
      <c r="G1043" s="277">
        <f>+VLOOKUP(B:B,INSUMOS!A:E,4,FALSE)</f>
        <v>1</v>
      </c>
      <c r="H1043" s="217">
        <f t="shared" si="77"/>
        <v>9.3421000000000008E-3</v>
      </c>
      <c r="I1043" s="218"/>
      <c r="J1043" s="218"/>
      <c r="K1043" s="206"/>
      <c r="L1043" s="164"/>
      <c r="M1043" s="214"/>
    </row>
    <row r="1044" spans="1:13" s="219" customFormat="1" ht="18" outlineLevel="1" x14ac:dyDescent="0.25">
      <c r="A1044" s="257"/>
      <c r="B1044" s="535" t="s">
        <v>67</v>
      </c>
      <c r="C1044" s="216" t="str">
        <f>+VLOOKUP(B:B,INSUMOS!A:C,2,FALSE)</f>
        <v>ARENA DE PEÑA CERNIDA (INCLUYE TRANSPORTE)</v>
      </c>
      <c r="D1044" s="538" t="str">
        <f>+VLOOKUP(B:B,INSUMOS!A:C,3,FALSE)</f>
        <v>M3</v>
      </c>
      <c r="E1044" s="541">
        <v>0.05</v>
      </c>
      <c r="F1044" s="544">
        <f>+E1044*0.03</f>
        <v>1.5E-3</v>
      </c>
      <c r="G1044" s="277">
        <f>+VLOOKUP(B:B,INSUMOS!A:E,4,FALSE)</f>
        <v>1</v>
      </c>
      <c r="H1044" s="217">
        <f t="shared" si="77"/>
        <v>5.1500000000000004E-2</v>
      </c>
      <c r="I1044" s="218"/>
      <c r="J1044" s="218"/>
      <c r="K1044" s="206"/>
      <c r="L1044" s="164"/>
      <c r="M1044" s="214"/>
    </row>
    <row r="1045" spans="1:13" s="219" customFormat="1" ht="18" outlineLevel="1" x14ac:dyDescent="0.25">
      <c r="A1045" s="257"/>
      <c r="B1045" s="535" t="s">
        <v>99</v>
      </c>
      <c r="C1045" s="216" t="str">
        <f>+VLOOKUP(B:B,INSUMOS!A:C,2,FALSE)</f>
        <v>CEMENTO GRIS</v>
      </c>
      <c r="D1045" s="538" t="str">
        <f>+VLOOKUP(B:B,INSUMOS!A:C,3,FALSE)</f>
        <v>KG</v>
      </c>
      <c r="E1045" s="541">
        <v>9.7200000000000006</v>
      </c>
      <c r="F1045" s="544">
        <f>+E1045*0.05</f>
        <v>0.48600000000000004</v>
      </c>
      <c r="G1045" s="277">
        <f>+VLOOKUP(B:B,INSUMOS!A:E,4,FALSE)</f>
        <v>1</v>
      </c>
      <c r="H1045" s="217">
        <f t="shared" si="77"/>
        <v>10.206000000000001</v>
      </c>
      <c r="I1045" s="218"/>
      <c r="J1045" s="218"/>
      <c r="K1045" s="206"/>
      <c r="L1045" s="164"/>
      <c r="M1045" s="214"/>
    </row>
    <row r="1046" spans="1:13" s="219" customFormat="1" ht="18" outlineLevel="1" x14ac:dyDescent="0.25">
      <c r="A1046" s="257"/>
      <c r="B1046" s="535" t="s">
        <v>458</v>
      </c>
      <c r="C1046" s="216" t="str">
        <f>+VLOOKUP(B:B,INSUMOS!A:C,2,FALSE)</f>
        <v>TEJA DE BARRO</v>
      </c>
      <c r="D1046" s="538" t="str">
        <f>+VLOOKUP(B:B,INSUMOS!A:C,3,FALSE)</f>
        <v>UN</v>
      </c>
      <c r="E1046" s="541">
        <v>11</v>
      </c>
      <c r="F1046" s="544">
        <v>0</v>
      </c>
      <c r="G1046" s="277">
        <f>+VLOOKUP(B:B,INSUMOS!A:E,4,FALSE)</f>
        <v>1</v>
      </c>
      <c r="H1046" s="217">
        <f t="shared" si="77"/>
        <v>11</v>
      </c>
      <c r="I1046" s="218"/>
      <c r="J1046" s="218"/>
      <c r="K1046" s="206"/>
      <c r="L1046" s="164"/>
      <c r="M1046" s="214"/>
    </row>
    <row r="1047" spans="1:13" ht="18" outlineLevel="1" x14ac:dyDescent="0.25">
      <c r="A1047" s="261"/>
      <c r="B1047" s="535" t="s">
        <v>625</v>
      </c>
      <c r="C1047" s="216" t="str">
        <f>+VLOOKUP(B:B,INSUMOS!A:C,2,FALSE)</f>
        <v>CUADRILLA AA  (OFICIAL + 2 AYUDANTE)- ALBAÑILERIA</v>
      </c>
      <c r="D1047" s="538" t="str">
        <f>+VLOOKUP(B:B,INSUMOS!A:C,3,FALSE)</f>
        <v>HC</v>
      </c>
      <c r="E1047" s="541">
        <v>1.2</v>
      </c>
      <c r="F1047" s="544">
        <v>0</v>
      </c>
      <c r="G1047" s="277">
        <f>+VLOOKUP(B:B,INSUMOS!A:E,4,FALSE)</f>
        <v>1</v>
      </c>
      <c r="H1047" s="217">
        <f t="shared" si="77"/>
        <v>1.2</v>
      </c>
      <c r="I1047" s="218"/>
      <c r="J1047" s="218"/>
      <c r="M1047" s="214"/>
    </row>
    <row r="1048" spans="1:13" s="219" customFormat="1" ht="25.5" x14ac:dyDescent="0.25">
      <c r="A1048" s="207" t="s">
        <v>2221</v>
      </c>
      <c r="B1048" s="208"/>
      <c r="C1048" s="284" t="s">
        <v>1133</v>
      </c>
      <c r="D1048" s="210" t="s">
        <v>330</v>
      </c>
      <c r="E1048" s="211"/>
      <c r="F1048" s="210"/>
      <c r="G1048" s="210"/>
      <c r="H1048" s="212">
        <f>+SUBTOTAL(9,H1049:H1054)</f>
        <v>6.8442249999999998</v>
      </c>
      <c r="I1048" s="213"/>
      <c r="J1048" s="213"/>
      <c r="K1048" s="206"/>
      <c r="L1048" s="164"/>
      <c r="M1048" s="214"/>
    </row>
    <row r="1049" spans="1:13" s="219" customFormat="1" ht="18" outlineLevel="1" x14ac:dyDescent="0.25">
      <c r="A1049" s="256"/>
      <c r="B1049" s="535" t="s">
        <v>129</v>
      </c>
      <c r="C1049" s="216" t="str">
        <f>+VLOOKUP(B:B,INSUMOS!A:C,2,FALSE)</f>
        <v>HERRAMIENTA MENOR</v>
      </c>
      <c r="D1049" s="538" t="str">
        <f>+VLOOKUP(B:B,INSUMOS!A:C,3,FALSE)</f>
        <v>GLB</v>
      </c>
      <c r="E1049" s="541">
        <v>0.5</v>
      </c>
      <c r="F1049" s="544">
        <v>0</v>
      </c>
      <c r="G1049" s="277">
        <f>+VLOOKUP(B:B,INSUMOS!A:E,4,FALSE)</f>
        <v>1</v>
      </c>
      <c r="H1049" s="217">
        <f t="shared" ref="H1049:H1054" si="78">+(E1049+F1049)*G1049</f>
        <v>0.5</v>
      </c>
      <c r="I1049" s="218"/>
      <c r="J1049" s="218"/>
      <c r="K1049" s="206"/>
      <c r="L1049" s="164"/>
      <c r="M1049" s="214"/>
    </row>
    <row r="1050" spans="1:13" s="219" customFormat="1" ht="18" outlineLevel="1" x14ac:dyDescent="0.25">
      <c r="A1050" s="257"/>
      <c r="B1050" s="535" t="s">
        <v>268</v>
      </c>
      <c r="C1050" s="216" t="str">
        <f>+VLOOKUP(B:B,INSUMOS!A:C,2,FALSE)</f>
        <v>AGUA</v>
      </c>
      <c r="D1050" s="538" t="str">
        <f>+VLOOKUP(B:B,INSUMOS!A:C,3,FALSE)</f>
        <v>M3</v>
      </c>
      <c r="E1050" s="541">
        <f>4.5/1000</f>
        <v>4.4999999999999997E-3</v>
      </c>
      <c r="F1050" s="544">
        <f>+E1050*0.05</f>
        <v>2.2499999999999999E-4</v>
      </c>
      <c r="G1050" s="277">
        <f>+VLOOKUP(B:B,INSUMOS!A:E,4,FALSE)</f>
        <v>1</v>
      </c>
      <c r="H1050" s="217">
        <f t="shared" si="78"/>
        <v>4.725E-3</v>
      </c>
      <c r="I1050" s="218"/>
      <c r="J1050" s="218"/>
      <c r="K1050" s="206"/>
      <c r="L1050" s="164"/>
      <c r="M1050" s="214"/>
    </row>
    <row r="1051" spans="1:13" s="219" customFormat="1" ht="18" outlineLevel="1" x14ac:dyDescent="0.25">
      <c r="A1051" s="257"/>
      <c r="B1051" s="535" t="s">
        <v>67</v>
      </c>
      <c r="C1051" s="216" t="str">
        <f>+VLOOKUP(B:B,INSUMOS!A:C,2,FALSE)</f>
        <v>ARENA DE PEÑA CERNIDA (INCLUYE TRANSPORTE)</v>
      </c>
      <c r="D1051" s="538" t="str">
        <f>+VLOOKUP(B:B,INSUMOS!A:C,3,FALSE)</f>
        <v>M3</v>
      </c>
      <c r="E1051" s="541">
        <v>0.05</v>
      </c>
      <c r="F1051" s="544">
        <f>+E1051*0.05</f>
        <v>2.5000000000000005E-3</v>
      </c>
      <c r="G1051" s="277">
        <f>+VLOOKUP(B:B,INSUMOS!A:E,4,FALSE)</f>
        <v>1</v>
      </c>
      <c r="H1051" s="217">
        <f t="shared" si="78"/>
        <v>5.2500000000000005E-2</v>
      </c>
      <c r="I1051" s="218"/>
      <c r="J1051" s="218"/>
      <c r="K1051" s="206"/>
      <c r="L1051" s="164"/>
      <c r="M1051" s="214"/>
    </row>
    <row r="1052" spans="1:13" ht="18" outlineLevel="1" x14ac:dyDescent="0.25">
      <c r="A1052" s="257"/>
      <c r="B1052" s="535" t="s">
        <v>99</v>
      </c>
      <c r="C1052" s="216" t="str">
        <f>+VLOOKUP(B:B,INSUMOS!A:C,2,FALSE)</f>
        <v>CEMENTO GRIS</v>
      </c>
      <c r="D1052" s="538" t="str">
        <f>+VLOOKUP(B:B,INSUMOS!A:C,3,FALSE)</f>
        <v>KG</v>
      </c>
      <c r="E1052" s="541">
        <v>1.94</v>
      </c>
      <c r="F1052" s="544">
        <f>+E1052*0.05</f>
        <v>9.7000000000000003E-2</v>
      </c>
      <c r="G1052" s="277">
        <f>+VLOOKUP(B:B,INSUMOS!A:E,4,FALSE)</f>
        <v>1</v>
      </c>
      <c r="H1052" s="217">
        <f t="shared" si="78"/>
        <v>2.0369999999999999</v>
      </c>
      <c r="I1052" s="218"/>
      <c r="J1052" s="218"/>
      <c r="M1052" s="214"/>
    </row>
    <row r="1053" spans="1:13" ht="18" outlineLevel="1" x14ac:dyDescent="0.25">
      <c r="A1053" s="257"/>
      <c r="B1053" s="535" t="s">
        <v>458</v>
      </c>
      <c r="C1053" s="216" t="str">
        <f>+VLOOKUP(B:B,INSUMOS!A:C,2,FALSE)</f>
        <v>TEJA DE BARRO</v>
      </c>
      <c r="D1053" s="538" t="str">
        <f>+VLOOKUP(B:B,INSUMOS!A:C,3,FALSE)</f>
        <v>UN</v>
      </c>
      <c r="E1053" s="541">
        <v>4</v>
      </c>
      <c r="F1053" s="544">
        <v>0</v>
      </c>
      <c r="G1053" s="277">
        <f>+VLOOKUP(B:B,INSUMOS!A:E,4,FALSE)</f>
        <v>1</v>
      </c>
      <c r="H1053" s="217">
        <f t="shared" si="78"/>
        <v>4</v>
      </c>
      <c r="I1053" s="218"/>
      <c r="J1053" s="218"/>
      <c r="M1053" s="214"/>
    </row>
    <row r="1054" spans="1:13" ht="18" outlineLevel="1" x14ac:dyDescent="0.25">
      <c r="A1054" s="261"/>
      <c r="B1054" s="535" t="s">
        <v>625</v>
      </c>
      <c r="C1054" s="216" t="str">
        <f>+VLOOKUP(B:B,INSUMOS!A:C,2,FALSE)</f>
        <v>CUADRILLA AA  (OFICIAL + 2 AYUDANTE)- ALBAÑILERIA</v>
      </c>
      <c r="D1054" s="538" t="str">
        <f>+VLOOKUP(B:B,INSUMOS!A:C,3,FALSE)</f>
        <v>HC</v>
      </c>
      <c r="E1054" s="541">
        <f>15/60</f>
        <v>0.25</v>
      </c>
      <c r="F1054" s="544">
        <v>0</v>
      </c>
      <c r="G1054" s="277">
        <f>+VLOOKUP(B:B,INSUMOS!A:E,4,FALSE)</f>
        <v>1</v>
      </c>
      <c r="H1054" s="217">
        <f t="shared" si="78"/>
        <v>0.25</v>
      </c>
      <c r="I1054" s="218"/>
      <c r="J1054" s="218"/>
      <c r="M1054" s="214"/>
    </row>
    <row r="1055" spans="1:13" s="219" customFormat="1" ht="18" x14ac:dyDescent="0.25">
      <c r="A1055" s="207" t="s">
        <v>1449</v>
      </c>
      <c r="B1055" s="208"/>
      <c r="C1055" s="284" t="s">
        <v>798</v>
      </c>
      <c r="D1055" s="210" t="s">
        <v>19</v>
      </c>
      <c r="E1055" s="211"/>
      <c r="F1055" s="210"/>
      <c r="G1055" s="210"/>
      <c r="H1055" s="212">
        <f>+SUBTOTAL(9,H1056:H1058)</f>
        <v>6.93</v>
      </c>
      <c r="I1055" s="213"/>
      <c r="J1055" s="213"/>
      <c r="K1055" s="206"/>
      <c r="L1055" s="164"/>
      <c r="M1055" s="214"/>
    </row>
    <row r="1056" spans="1:13" s="219" customFormat="1" ht="18" outlineLevel="1" x14ac:dyDescent="0.25">
      <c r="A1056" s="256"/>
      <c r="B1056" s="535" t="s">
        <v>129</v>
      </c>
      <c r="C1056" s="216" t="str">
        <f>+VLOOKUP(B:B,INSUMOS!A:C,2,FALSE)</f>
        <v>HERRAMIENTA MENOR</v>
      </c>
      <c r="D1056" s="538" t="str">
        <f>+VLOOKUP(B:B,INSUMOS!A:C,3,FALSE)</f>
        <v>GLB</v>
      </c>
      <c r="E1056" s="541">
        <v>0.5</v>
      </c>
      <c r="F1056" s="544">
        <v>0</v>
      </c>
      <c r="G1056" s="277">
        <f>+VLOOKUP(B:B,INSUMOS!A:E,4,FALSE)</f>
        <v>1</v>
      </c>
      <c r="H1056" s="217">
        <f>+(E1056+F1056)*G1056</f>
        <v>0.5</v>
      </c>
      <c r="I1056" s="218"/>
      <c r="J1056" s="218"/>
      <c r="K1056" s="206"/>
      <c r="L1056" s="164"/>
      <c r="M1056" s="214"/>
    </row>
    <row r="1057" spans="1:13" s="219" customFormat="1" ht="18" outlineLevel="1" x14ac:dyDescent="0.25">
      <c r="A1057" s="257"/>
      <c r="B1057" s="535" t="s">
        <v>799</v>
      </c>
      <c r="C1057" s="216" t="str">
        <f>+VLOOKUP(B:B,INSUMOS!A:C,2,FALSE)</f>
        <v xml:space="preserve">TORNILLO PARA MADERA 2” No.9 </v>
      </c>
      <c r="D1057" s="538" t="str">
        <f>+VLOOKUP(B:B,INSUMOS!A:C,3,FALSE)</f>
        <v>UN</v>
      </c>
      <c r="E1057" s="541">
        <v>6</v>
      </c>
      <c r="F1057" s="544">
        <f>+E1057*0.03</f>
        <v>0.18</v>
      </c>
      <c r="G1057" s="277">
        <f>+VLOOKUP(B:B,INSUMOS!A:E,4,FALSE)</f>
        <v>1</v>
      </c>
      <c r="H1057" s="217">
        <f>+(E1057+F1057)*G1057</f>
        <v>6.18</v>
      </c>
      <c r="I1057" s="218"/>
      <c r="J1057" s="218"/>
      <c r="K1057" s="206"/>
      <c r="L1057" s="164"/>
      <c r="M1057" s="214"/>
    </row>
    <row r="1058" spans="1:13" s="219" customFormat="1" ht="18" outlineLevel="1" x14ac:dyDescent="0.25">
      <c r="A1058" s="266"/>
      <c r="B1058" s="535" t="s">
        <v>625</v>
      </c>
      <c r="C1058" s="216" t="str">
        <f>+VLOOKUP(B:B,INSUMOS!A:C,2,FALSE)</f>
        <v>CUADRILLA AA  (OFICIAL + 2 AYUDANTE)- ALBAÑILERIA</v>
      </c>
      <c r="D1058" s="538" t="str">
        <f>+VLOOKUP(B:B,INSUMOS!A:C,3,FALSE)</f>
        <v>HC</v>
      </c>
      <c r="E1058" s="541">
        <f>15/60</f>
        <v>0.25</v>
      </c>
      <c r="F1058" s="544">
        <v>0</v>
      </c>
      <c r="G1058" s="277">
        <f>+VLOOKUP(B:B,INSUMOS!A:E,4,FALSE)</f>
        <v>1</v>
      </c>
      <c r="H1058" s="217">
        <f>+(E1058+F1058)*G1058</f>
        <v>0.25</v>
      </c>
      <c r="I1058" s="218"/>
      <c r="J1058" s="218"/>
      <c r="K1058" s="206"/>
      <c r="L1058" s="164"/>
      <c r="M1058" s="214"/>
    </row>
    <row r="1059" spans="1:13" ht="18" x14ac:dyDescent="0.25">
      <c r="A1059" s="207" t="s">
        <v>2220</v>
      </c>
      <c r="B1059" s="208"/>
      <c r="C1059" s="252" t="s">
        <v>663</v>
      </c>
      <c r="D1059" s="210" t="s">
        <v>19</v>
      </c>
      <c r="E1059" s="211"/>
      <c r="F1059" s="210"/>
      <c r="G1059" s="210"/>
      <c r="H1059" s="212">
        <f>+SUBTOTAL(9,H1060:H1064)</f>
        <v>2.4089999999999998</v>
      </c>
      <c r="I1059" s="213"/>
      <c r="J1059" s="213"/>
      <c r="M1059" s="214"/>
    </row>
    <row r="1060" spans="1:13" s="219" customFormat="1" ht="18" outlineLevel="1" x14ac:dyDescent="0.25">
      <c r="A1060" s="256"/>
      <c r="B1060" s="535" t="s">
        <v>129</v>
      </c>
      <c r="C1060" s="216" t="str">
        <f>+VLOOKUP(B:B,INSUMOS!A:C,2,FALSE)</f>
        <v>HERRAMIENTA MENOR</v>
      </c>
      <c r="D1060" s="538" t="str">
        <f>+VLOOKUP(B:B,INSUMOS!A:C,3,FALSE)</f>
        <v>GLB</v>
      </c>
      <c r="E1060" s="541">
        <v>0.3</v>
      </c>
      <c r="F1060" s="544">
        <v>0</v>
      </c>
      <c r="G1060" s="277">
        <f>+VLOOKUP(B:B,INSUMOS!A:E,4,FALSE)</f>
        <v>1</v>
      </c>
      <c r="H1060" s="217">
        <f>+(E1060+F1060)*G1060</f>
        <v>0.3</v>
      </c>
      <c r="I1060" s="218"/>
      <c r="J1060" s="218"/>
      <c r="K1060" s="206"/>
      <c r="L1060" s="164"/>
      <c r="M1060" s="214"/>
    </row>
    <row r="1061" spans="1:13" s="219" customFormat="1" ht="18" outlineLevel="1" x14ac:dyDescent="0.25">
      <c r="A1061" s="257"/>
      <c r="B1061" s="535" t="s">
        <v>228</v>
      </c>
      <c r="C1061" s="216" t="str">
        <f>+VLOOKUP(B:B,INSUMOS!A:C,2,FALSE)</f>
        <v>REPISA EN ORDINARIO 3.90 X 0.08 X 0.04</v>
      </c>
      <c r="D1061" s="538" t="str">
        <f>+VLOOKUP(B:B,INSUMOS!A:C,3,FALSE)</f>
        <v>UN</v>
      </c>
      <c r="E1061" s="541">
        <v>0.55000000000000004</v>
      </c>
      <c r="F1061" s="544">
        <v>0</v>
      </c>
      <c r="G1061" s="277">
        <f>+VLOOKUP(B:B,INSUMOS!A:E,4,FALSE)</f>
        <v>1</v>
      </c>
      <c r="H1061" s="217">
        <f>+(E1061+F1061)*G1061</f>
        <v>0.55000000000000004</v>
      </c>
      <c r="I1061" s="218"/>
      <c r="J1061" s="218"/>
      <c r="K1061" s="206"/>
      <c r="L1061" s="164"/>
      <c r="M1061" s="214"/>
    </row>
    <row r="1062" spans="1:13" s="219" customFormat="1" ht="18" outlineLevel="1" x14ac:dyDescent="0.25">
      <c r="A1062" s="257"/>
      <c r="B1062" s="535" t="s">
        <v>224</v>
      </c>
      <c r="C1062" s="216" t="str">
        <f>+VLOOKUP(B:B,INSUMOS!A:C,2,FALSE)</f>
        <v>PLANCHON EN ORDINARIO 2.90 X 0.18 X 0.04</v>
      </c>
      <c r="D1062" s="538" t="str">
        <f>+VLOOKUP(B:B,INSUMOS!A:C,3,FALSE)</f>
        <v>UN</v>
      </c>
      <c r="E1062" s="541">
        <v>0.25</v>
      </c>
      <c r="F1062" s="544">
        <v>0</v>
      </c>
      <c r="G1062" s="277">
        <f>+VLOOKUP(B:B,INSUMOS!A:E,4,FALSE)</f>
        <v>1</v>
      </c>
      <c r="H1062" s="217">
        <f>+(E1062+F1062)*G1062</f>
        <v>0.25</v>
      </c>
      <c r="I1062" s="218"/>
      <c r="J1062" s="218"/>
      <c r="K1062" s="206"/>
      <c r="L1062" s="164"/>
      <c r="M1062" s="214"/>
    </row>
    <row r="1063" spans="1:13" s="219" customFormat="1" ht="18" outlineLevel="1" x14ac:dyDescent="0.25">
      <c r="A1063" s="257"/>
      <c r="B1063" s="535" t="s">
        <v>266</v>
      </c>
      <c r="C1063" s="216" t="str">
        <f>+VLOOKUP(B:B,INSUMOS!A:C,2,FALSE)</f>
        <v>PUNTILLA CON CABEZA 2"</v>
      </c>
      <c r="D1063" s="538" t="str">
        <f>+VLOOKUP(B:B,INSUMOS!A:C,3,FALSE)</f>
        <v>LB</v>
      </c>
      <c r="E1063" s="541">
        <v>0.3</v>
      </c>
      <c r="F1063" s="544">
        <f>+E1063*0.03</f>
        <v>8.9999999999999993E-3</v>
      </c>
      <c r="G1063" s="277">
        <f>+VLOOKUP(B:B,INSUMOS!A:E,4,FALSE)</f>
        <v>1</v>
      </c>
      <c r="H1063" s="217">
        <f>+(E1063+F1063)*G1063</f>
        <v>0.309</v>
      </c>
      <c r="I1063" s="218"/>
      <c r="J1063" s="218"/>
      <c r="K1063" s="206"/>
      <c r="L1063" s="164"/>
      <c r="M1063" s="214"/>
    </row>
    <row r="1064" spans="1:13" s="219" customFormat="1" ht="18" outlineLevel="1" x14ac:dyDescent="0.25">
      <c r="A1064" s="261"/>
      <c r="B1064" s="535" t="s">
        <v>625</v>
      </c>
      <c r="C1064" s="216" t="str">
        <f>+VLOOKUP(B:B,INSUMOS!A:C,2,FALSE)</f>
        <v>CUADRILLA AA  (OFICIAL + 2 AYUDANTE)- ALBAÑILERIA</v>
      </c>
      <c r="D1064" s="538" t="str">
        <f>+VLOOKUP(B:B,INSUMOS!A:C,3,FALSE)</f>
        <v>HC</v>
      </c>
      <c r="E1064" s="541">
        <v>1</v>
      </c>
      <c r="F1064" s="544">
        <v>0</v>
      </c>
      <c r="G1064" s="277">
        <f>+VLOOKUP(B:B,INSUMOS!A:E,4,FALSE)</f>
        <v>1</v>
      </c>
      <c r="H1064" s="217">
        <f>+(E1064+F1064)*G1064</f>
        <v>1</v>
      </c>
      <c r="I1064" s="218"/>
      <c r="J1064" s="218"/>
      <c r="K1064" s="206"/>
      <c r="L1064" s="164"/>
      <c r="M1064" s="214"/>
    </row>
    <row r="1065" spans="1:13" ht="28.5" customHeight="1" x14ac:dyDescent="0.25">
      <c r="A1065" s="207" t="s">
        <v>2219</v>
      </c>
      <c r="B1065" s="208"/>
      <c r="C1065" s="268" t="s">
        <v>664</v>
      </c>
      <c r="D1065" s="210" t="s">
        <v>19</v>
      </c>
      <c r="E1065" s="211"/>
      <c r="F1065" s="210"/>
      <c r="G1065" s="210"/>
      <c r="H1065" s="212">
        <f>+SUBTOTAL(9,H1066:H1069)</f>
        <v>4.8628999999999998</v>
      </c>
      <c r="I1065" s="213"/>
      <c r="J1065" s="213"/>
      <c r="M1065" s="214"/>
    </row>
    <row r="1066" spans="1:13" ht="18" outlineLevel="1" x14ac:dyDescent="0.25">
      <c r="A1066" s="256"/>
      <c r="B1066" s="535" t="s">
        <v>129</v>
      </c>
      <c r="C1066" s="216" t="str">
        <f>+VLOOKUP(B:B,INSUMOS!A:C,2,FALSE)</f>
        <v>HERRAMIENTA MENOR</v>
      </c>
      <c r="D1066" s="538" t="str">
        <f>+VLOOKUP(B:B,INSUMOS!A:C,3,FALSE)</f>
        <v>GLB</v>
      </c>
      <c r="E1066" s="541">
        <v>0.5</v>
      </c>
      <c r="F1066" s="544">
        <v>0</v>
      </c>
      <c r="G1066" s="277">
        <f>+VLOOKUP(B:B,INSUMOS!A:E,4,FALSE)</f>
        <v>1</v>
      </c>
      <c r="H1066" s="217">
        <f>+(E1066+F1066)*G1066</f>
        <v>0.5</v>
      </c>
      <c r="I1066" s="218"/>
      <c r="J1066" s="218"/>
      <c r="M1066" s="214"/>
    </row>
    <row r="1067" spans="1:13" s="219" customFormat="1" ht="18" outlineLevel="1" x14ac:dyDescent="0.25">
      <c r="A1067" s="257"/>
      <c r="B1067" s="535" t="s">
        <v>229</v>
      </c>
      <c r="C1067" s="216" t="str">
        <f>+VLOOKUP(B:B,INSUMOS!A:C,2,FALSE)</f>
        <v>DURMIENTE EN ORDINARIO 2.90 X 0.04 X 0.04</v>
      </c>
      <c r="D1067" s="538" t="str">
        <f>+VLOOKUP(B:B,INSUMOS!A:C,3,FALSE)</f>
        <v>UN</v>
      </c>
      <c r="E1067" s="541">
        <v>2.13</v>
      </c>
      <c r="F1067" s="544">
        <f>E1067*0.03</f>
        <v>6.3899999999999998E-2</v>
      </c>
      <c r="G1067" s="277">
        <f>+VLOOKUP(B:B,INSUMOS!A:E,4,FALSE)</f>
        <v>1</v>
      </c>
      <c r="H1067" s="217">
        <f>+(E1067+F1067)*G1067</f>
        <v>2.1938999999999997</v>
      </c>
      <c r="I1067" s="218"/>
      <c r="J1067" s="218"/>
      <c r="K1067" s="206"/>
      <c r="L1067" s="164"/>
      <c r="M1067" s="214"/>
    </row>
    <row r="1068" spans="1:13" s="219" customFormat="1" ht="18" outlineLevel="1" x14ac:dyDescent="0.25">
      <c r="A1068" s="257"/>
      <c r="B1068" s="535" t="s">
        <v>266</v>
      </c>
      <c r="C1068" s="216" t="str">
        <f>+VLOOKUP(B:B,INSUMOS!A:C,2,FALSE)</f>
        <v>PUNTILLA CON CABEZA 2"</v>
      </c>
      <c r="D1068" s="538" t="str">
        <f>+VLOOKUP(B:B,INSUMOS!A:C,3,FALSE)</f>
        <v>LB</v>
      </c>
      <c r="E1068" s="541">
        <v>0.3</v>
      </c>
      <c r="F1068" s="544">
        <f>+E1068*0.03</f>
        <v>8.9999999999999993E-3</v>
      </c>
      <c r="G1068" s="277">
        <f>+VLOOKUP(B:B,INSUMOS!A:E,4,FALSE)</f>
        <v>1</v>
      </c>
      <c r="H1068" s="217">
        <f>+(E1068+F1068)*G1068</f>
        <v>0.309</v>
      </c>
      <c r="I1068" s="218"/>
      <c r="J1068" s="218"/>
      <c r="K1068" s="206"/>
      <c r="L1068" s="164"/>
      <c r="M1068" s="214"/>
    </row>
    <row r="1069" spans="1:13" s="219" customFormat="1" ht="18" outlineLevel="1" x14ac:dyDescent="0.25">
      <c r="A1069" s="261"/>
      <c r="B1069" s="535" t="s">
        <v>625</v>
      </c>
      <c r="C1069" s="216" t="str">
        <f>+VLOOKUP(B:B,INSUMOS!A:C,2,FALSE)</f>
        <v>CUADRILLA AA  (OFICIAL + 2 AYUDANTE)- ALBAÑILERIA</v>
      </c>
      <c r="D1069" s="538" t="str">
        <f>+VLOOKUP(B:B,INSUMOS!A:C,3,FALSE)</f>
        <v>HC</v>
      </c>
      <c r="E1069" s="541">
        <v>1.86</v>
      </c>
      <c r="F1069" s="544">
        <v>0</v>
      </c>
      <c r="G1069" s="277">
        <f>+VLOOKUP(B:B,INSUMOS!A:E,4,FALSE)</f>
        <v>1</v>
      </c>
      <c r="H1069" s="217">
        <f>+(E1069+F1069)*G1069</f>
        <v>1.86</v>
      </c>
      <c r="I1069" s="218"/>
      <c r="J1069" s="218"/>
      <c r="K1069" s="206"/>
      <c r="L1069" s="164"/>
      <c r="M1069" s="214"/>
    </row>
    <row r="1070" spans="1:13" ht="18" x14ac:dyDescent="0.25">
      <c r="A1070" s="207" t="s">
        <v>2218</v>
      </c>
      <c r="B1070" s="285"/>
      <c r="C1070" s="265" t="s">
        <v>665</v>
      </c>
      <c r="D1070" s="210" t="s">
        <v>330</v>
      </c>
      <c r="E1070" s="240"/>
      <c r="F1070" s="239"/>
      <c r="G1070" s="210"/>
      <c r="H1070" s="212">
        <f>+SUBTOTAL(9,H1071:H1073)</f>
        <v>1.5589999999999999</v>
      </c>
      <c r="I1070" s="213"/>
      <c r="J1070" s="213"/>
      <c r="M1070" s="214"/>
    </row>
    <row r="1071" spans="1:13" s="219" customFormat="1" ht="18" outlineLevel="1" x14ac:dyDescent="0.25">
      <c r="A1071" s="257"/>
      <c r="B1071" s="535" t="s">
        <v>288</v>
      </c>
      <c r="C1071" s="216" t="str">
        <f>+VLOOKUP(B:B,INSUMOS!A:C,2,FALSE)</f>
        <v>SOLDADURA ELÉCT. 3/32” WEST ARCO</v>
      </c>
      <c r="D1071" s="538" t="str">
        <f>+VLOOKUP(B:B,INSUMOS!A:C,3,FALSE)</f>
        <v>KG</v>
      </c>
      <c r="E1071" s="541">
        <v>0.3</v>
      </c>
      <c r="F1071" s="544">
        <f>+E1071*0.03</f>
        <v>8.9999999999999993E-3</v>
      </c>
      <c r="G1071" s="277">
        <f>+VLOOKUP(B:B,INSUMOS!A:E,4,FALSE)</f>
        <v>1</v>
      </c>
      <c r="H1071" s="217">
        <f>+(E1071+F1071)*G1071</f>
        <v>0.309</v>
      </c>
      <c r="I1071" s="218"/>
      <c r="J1071" s="218"/>
      <c r="K1071" s="206"/>
      <c r="L1071" s="164"/>
      <c r="M1071" s="214"/>
    </row>
    <row r="1072" spans="1:13" s="219" customFormat="1" ht="18" outlineLevel="1" x14ac:dyDescent="0.25">
      <c r="A1072" s="257"/>
      <c r="B1072" s="535" t="s">
        <v>187</v>
      </c>
      <c r="C1072" s="216" t="str">
        <f>+VLOOKUP(B:B,INSUMOS!A:C,2,FALSE)</f>
        <v>PERFIL C P 150-16N 1.5X150X50MM ESP</v>
      </c>
      <c r="D1072" s="538" t="str">
        <f>+VLOOKUP(B:B,INSUMOS!A:C,3,FALSE)</f>
        <v>ML</v>
      </c>
      <c r="E1072" s="541">
        <v>1</v>
      </c>
      <c r="F1072" s="544">
        <v>0</v>
      </c>
      <c r="G1072" s="277">
        <f>+VLOOKUP(B:B,INSUMOS!A:E,4,FALSE)</f>
        <v>1</v>
      </c>
      <c r="H1072" s="217">
        <f>+(E1072+F1072)*G1072</f>
        <v>1</v>
      </c>
      <c r="I1072" s="218"/>
      <c r="J1072" s="218"/>
      <c r="K1072" s="206"/>
      <c r="L1072" s="164"/>
      <c r="M1072" s="214"/>
    </row>
    <row r="1073" spans="1:13" s="219" customFormat="1" ht="18" outlineLevel="1" x14ac:dyDescent="0.25">
      <c r="A1073" s="261"/>
      <c r="B1073" s="535" t="s">
        <v>625</v>
      </c>
      <c r="C1073" s="216" t="str">
        <f>+VLOOKUP(B:B,INSUMOS!A:C,2,FALSE)</f>
        <v>CUADRILLA AA  (OFICIAL + 2 AYUDANTE)- ALBAÑILERIA</v>
      </c>
      <c r="D1073" s="538" t="str">
        <f>+VLOOKUP(B:B,INSUMOS!A:C,3,FALSE)</f>
        <v>HC</v>
      </c>
      <c r="E1073" s="541">
        <v>0.25</v>
      </c>
      <c r="F1073" s="544">
        <v>0</v>
      </c>
      <c r="G1073" s="277">
        <f>+VLOOKUP(B:B,INSUMOS!A:E,4,FALSE)</f>
        <v>1</v>
      </c>
      <c r="H1073" s="217">
        <f>+(E1073+F1073)*G1073</f>
        <v>0.25</v>
      </c>
      <c r="I1073" s="218"/>
      <c r="J1073" s="218"/>
      <c r="K1073" s="206"/>
      <c r="L1073" s="164"/>
      <c r="M1073" s="214"/>
    </row>
    <row r="1074" spans="1:13" s="219" customFormat="1" ht="133.5" customHeight="1" x14ac:dyDescent="0.25">
      <c r="A1074" s="207" t="s">
        <v>2217</v>
      </c>
      <c r="B1074" s="208"/>
      <c r="C1074" s="286" t="s">
        <v>1552</v>
      </c>
      <c r="D1074" s="210" t="s">
        <v>330</v>
      </c>
      <c r="E1074" s="211"/>
      <c r="F1074" s="210"/>
      <c r="G1074" s="210"/>
      <c r="H1074" s="212">
        <f>+SUBTOTAL(9,H1075:H1081)</f>
        <v>5.8468</v>
      </c>
      <c r="I1074" s="213"/>
      <c r="J1074" s="213"/>
      <c r="K1074" s="206"/>
      <c r="L1074" s="164"/>
      <c r="M1074" s="214"/>
    </row>
    <row r="1075" spans="1:13" ht="18" outlineLevel="1" x14ac:dyDescent="0.25">
      <c r="A1075" s="256"/>
      <c r="B1075" s="535" t="s">
        <v>129</v>
      </c>
      <c r="C1075" s="216" t="str">
        <f>+VLOOKUP(B:B,INSUMOS!A:C,2,FALSE)</f>
        <v>HERRAMIENTA MENOR</v>
      </c>
      <c r="D1075" s="538" t="str">
        <f>+VLOOKUP(B:B,INSUMOS!A:C,3,FALSE)</f>
        <v>GLB</v>
      </c>
      <c r="E1075" s="541">
        <v>0.2</v>
      </c>
      <c r="F1075" s="544">
        <v>0</v>
      </c>
      <c r="G1075" s="277">
        <f>+VLOOKUP(B:B,INSUMOS!A:E,4,FALSE)</f>
        <v>1</v>
      </c>
      <c r="H1075" s="217">
        <f t="shared" ref="H1075:H1081" si="79">+(E1075+F1075)*G1075</f>
        <v>0.2</v>
      </c>
      <c r="I1075" s="218"/>
      <c r="J1075" s="218"/>
      <c r="M1075" s="214"/>
    </row>
    <row r="1076" spans="1:13" ht="18" outlineLevel="1" x14ac:dyDescent="0.25">
      <c r="A1076" s="260"/>
      <c r="B1076" s="535" t="s">
        <v>153</v>
      </c>
      <c r="C1076" s="216" t="str">
        <f>+VLOOKUP(B:B,INSUMOS!A:C,2,FALSE)</f>
        <v>ANDAMIO TUBULAR 1,5*1,5 C/CRUCETA</v>
      </c>
      <c r="D1076" s="538" t="str">
        <f>+VLOOKUP(B:B,INSUMOS!A:C,3,FALSE)</f>
        <v>DIA</v>
      </c>
      <c r="E1076" s="541">
        <v>0.5</v>
      </c>
      <c r="F1076" s="544">
        <v>0</v>
      </c>
      <c r="G1076" s="277">
        <f>+VLOOKUP(B:B,INSUMOS!A:E,4,FALSE)</f>
        <v>1</v>
      </c>
      <c r="H1076" s="217">
        <f t="shared" si="79"/>
        <v>0.5</v>
      </c>
      <c r="I1076" s="218"/>
      <c r="J1076" s="218"/>
      <c r="M1076" s="214"/>
    </row>
    <row r="1077" spans="1:13" s="219" customFormat="1" ht="18" outlineLevel="1" x14ac:dyDescent="0.25">
      <c r="A1077" s="257"/>
      <c r="B1077" s="535" t="s">
        <v>771</v>
      </c>
      <c r="C1077" s="216" t="str">
        <f>+VLOOKUP(B:B,INSUMOS!A:C,2,FALSE)</f>
        <v>LÁMINA GALVANIZADA CAL. 18 1.00X 2.00 M</v>
      </c>
      <c r="D1077" s="538" t="str">
        <f>+VLOOKUP(B:B,INSUMOS!A:C,3,FALSE)</f>
        <v>UN</v>
      </c>
      <c r="E1077" s="541">
        <f>0.42/2</f>
        <v>0.21</v>
      </c>
      <c r="F1077" s="544">
        <f>+E1077*0.05</f>
        <v>1.0500000000000001E-2</v>
      </c>
      <c r="G1077" s="277">
        <f>+VLOOKUP(B:B,INSUMOS!A:E,4,FALSE)</f>
        <v>1</v>
      </c>
      <c r="H1077" s="217">
        <f t="shared" si="79"/>
        <v>0.2205</v>
      </c>
      <c r="I1077" s="218"/>
      <c r="J1077" s="218"/>
      <c r="K1077" s="206"/>
      <c r="L1077" s="164"/>
      <c r="M1077" s="214"/>
    </row>
    <row r="1078" spans="1:13" s="219" customFormat="1" ht="18" outlineLevel="1" x14ac:dyDescent="0.25">
      <c r="A1078" s="257"/>
      <c r="B1078" s="535" t="s">
        <v>114</v>
      </c>
      <c r="C1078" s="216" t="str">
        <f>+VLOOKUP(B:B,INSUMOS!A:C,2,FALSE)</f>
        <v>MORTERO 1:3 IMPERMEABILIZADO (HECHO EN OBRA)</v>
      </c>
      <c r="D1078" s="538" t="str">
        <f>+VLOOKUP(B:B,INSUMOS!A:C,3,FALSE)</f>
        <v>M3</v>
      </c>
      <c r="E1078" s="541">
        <v>6.0000000000000001E-3</v>
      </c>
      <c r="F1078" s="544">
        <f>+E1078*0.05</f>
        <v>3.0000000000000003E-4</v>
      </c>
      <c r="G1078" s="277">
        <f>+VLOOKUP(B:B,INSUMOS!A:E,4,FALSE)</f>
        <v>1</v>
      </c>
      <c r="H1078" s="217">
        <f t="shared" si="79"/>
        <v>6.3E-3</v>
      </c>
      <c r="I1078" s="218"/>
      <c r="J1078" s="218"/>
      <c r="K1078" s="206"/>
      <c r="L1078" s="164"/>
      <c r="M1078" s="214"/>
    </row>
    <row r="1079" spans="1:13" s="219" customFormat="1" ht="18" outlineLevel="1" x14ac:dyDescent="0.25">
      <c r="A1079" s="264"/>
      <c r="B1079" s="535" t="s">
        <v>809</v>
      </c>
      <c r="C1079" s="216" t="str">
        <f>+VLOOKUP(B:B,INSUMOS!A:C,2,FALSE)</f>
        <v xml:space="preserve">TORNILLO 1” PUNTA DE BROCA </v>
      </c>
      <c r="D1079" s="538" t="str">
        <f>+VLOOKUP(B:B,INSUMOS!A:C,3,FALSE)</f>
        <v>UN</v>
      </c>
      <c r="E1079" s="541">
        <v>4</v>
      </c>
      <c r="F1079" s="544">
        <f>+E1079*0.03</f>
        <v>0.12</v>
      </c>
      <c r="G1079" s="277">
        <f>+VLOOKUP(B:B,INSUMOS!A:E,4,FALSE)</f>
        <v>1</v>
      </c>
      <c r="H1079" s="217">
        <f t="shared" si="79"/>
        <v>4.12</v>
      </c>
      <c r="I1079" s="218"/>
      <c r="J1079" s="218"/>
      <c r="K1079" s="206"/>
      <c r="L1079" s="164"/>
      <c r="M1079" s="214"/>
    </row>
    <row r="1080" spans="1:13" s="219" customFormat="1" ht="18" outlineLevel="1" x14ac:dyDescent="0.25">
      <c r="A1080" s="257"/>
      <c r="B1080" s="535" t="s">
        <v>625</v>
      </c>
      <c r="C1080" s="216" t="str">
        <f>+VLOOKUP(B:B,INSUMOS!A:C,2,FALSE)</f>
        <v>CUADRILLA AA  (OFICIAL + 2 AYUDANTE)- ALBAÑILERIA</v>
      </c>
      <c r="D1080" s="538" t="str">
        <f>+VLOOKUP(B:B,INSUMOS!A:C,3,FALSE)</f>
        <v>HC</v>
      </c>
      <c r="E1080" s="541">
        <v>0.5</v>
      </c>
      <c r="F1080" s="544">
        <v>0</v>
      </c>
      <c r="G1080" s="277">
        <f>+VLOOKUP(B:B,INSUMOS!A:E,4,FALSE)</f>
        <v>1</v>
      </c>
      <c r="H1080" s="217">
        <f t="shared" si="79"/>
        <v>0.5</v>
      </c>
      <c r="I1080" s="218"/>
      <c r="J1080" s="218"/>
      <c r="K1080" s="206"/>
      <c r="L1080" s="164"/>
      <c r="M1080" s="214"/>
    </row>
    <row r="1081" spans="1:13" s="219" customFormat="1" ht="18" outlineLevel="1" x14ac:dyDescent="0.25">
      <c r="A1081" s="261"/>
      <c r="B1081" s="535" t="s">
        <v>43</v>
      </c>
      <c r="C1081" s="216" t="str">
        <f>+VLOOKUP(B:B,INSUMOS!A:C,2,FALSE)</f>
        <v>OFICIAL CARPINTERIA CON PRESTACIONES</v>
      </c>
      <c r="D1081" s="538" t="str">
        <f>+VLOOKUP(B:B,INSUMOS!A:C,3,FALSE)</f>
        <v>HR</v>
      </c>
      <c r="E1081" s="541">
        <v>0.3</v>
      </c>
      <c r="F1081" s="544">
        <v>0</v>
      </c>
      <c r="G1081" s="277">
        <f>+VLOOKUP(B:B,INSUMOS!A:E,4,FALSE)</f>
        <v>1</v>
      </c>
      <c r="H1081" s="217">
        <f t="shared" si="79"/>
        <v>0.3</v>
      </c>
      <c r="I1081" s="218"/>
      <c r="J1081" s="218"/>
      <c r="K1081" s="206"/>
      <c r="L1081" s="164"/>
      <c r="M1081" s="214"/>
    </row>
    <row r="1082" spans="1:13" s="219" customFormat="1" ht="18" x14ac:dyDescent="0.25">
      <c r="A1082" s="207" t="s">
        <v>1559</v>
      </c>
      <c r="B1082" s="208"/>
      <c r="C1082" s="284" t="s">
        <v>1553</v>
      </c>
      <c r="D1082" s="210" t="s">
        <v>1</v>
      </c>
      <c r="E1082" s="211"/>
      <c r="F1082" s="210"/>
      <c r="G1082" s="210"/>
      <c r="H1082" s="212">
        <f>+SUBTOTAL(9,H1083:H1088)</f>
        <v>4.456666666666667</v>
      </c>
      <c r="I1082" s="213"/>
      <c r="J1082" s="213"/>
      <c r="K1082" s="206"/>
      <c r="L1082" s="164"/>
      <c r="M1082" s="214"/>
    </row>
    <row r="1083" spans="1:13" ht="18" outlineLevel="1" x14ac:dyDescent="0.25">
      <c r="A1083" s="256"/>
      <c r="B1083" s="535" t="s">
        <v>129</v>
      </c>
      <c r="C1083" s="216" t="str">
        <f>+VLOOKUP(B:B,INSUMOS!A:C,2,FALSE)</f>
        <v>HERRAMIENTA MENOR</v>
      </c>
      <c r="D1083" s="538" t="str">
        <f>+VLOOKUP(B:B,INSUMOS!A:C,3,FALSE)</f>
        <v>GLB</v>
      </c>
      <c r="E1083" s="541">
        <v>0.2</v>
      </c>
      <c r="F1083" s="544">
        <v>0</v>
      </c>
      <c r="G1083" s="277">
        <f>+VLOOKUP(B:B,INSUMOS!A:E,4,FALSE)</f>
        <v>1</v>
      </c>
      <c r="H1083" s="217">
        <f t="shared" ref="H1083:H1088" si="80">+(E1083+F1083)*G1083</f>
        <v>0.2</v>
      </c>
      <c r="I1083" s="218"/>
      <c r="J1083" s="218"/>
      <c r="M1083" s="214"/>
    </row>
    <row r="1084" spans="1:13" s="219" customFormat="1" ht="18" outlineLevel="1" x14ac:dyDescent="0.25">
      <c r="A1084" s="257"/>
      <c r="B1084" s="535" t="s">
        <v>1554</v>
      </c>
      <c r="C1084" s="216" t="str">
        <f>+VLOOKUP(B:B,INSUMOS!A:C,2,FALSE)</f>
        <v>SOPORTE EN PLATINA PARA CORREA METALICA (ZAPATO)</v>
      </c>
      <c r="D1084" s="538" t="str">
        <f>+VLOOKUP(B:B,INSUMOS!A:C,3,FALSE)</f>
        <v>UN</v>
      </c>
      <c r="E1084" s="541">
        <v>1</v>
      </c>
      <c r="F1084" s="544">
        <f>+E1084*0.05</f>
        <v>0.05</v>
      </c>
      <c r="G1084" s="277">
        <f>+VLOOKUP(B:B,INSUMOS!A:E,4,FALSE)</f>
        <v>1</v>
      </c>
      <c r="H1084" s="217">
        <f t="shared" si="80"/>
        <v>1.05</v>
      </c>
      <c r="I1084" s="218"/>
      <c r="J1084" s="218"/>
      <c r="K1084" s="206"/>
      <c r="L1084" s="164"/>
      <c r="M1084" s="214"/>
    </row>
    <row r="1085" spans="1:13" s="219" customFormat="1" ht="18" outlineLevel="1" x14ac:dyDescent="0.25">
      <c r="A1085" s="264"/>
      <c r="B1085" s="535" t="s">
        <v>1556</v>
      </c>
      <c r="C1085" s="216" t="str">
        <f>+VLOOKUP(B:B,INSUMOS!A:C,2,FALSE)</f>
        <v xml:space="preserve">TORNILLO DE 2 1/2 X 1/2 </v>
      </c>
      <c r="D1085" s="538" t="str">
        <f>+VLOOKUP(B:B,INSUMOS!A:C,3,FALSE)</f>
        <v>UN</v>
      </c>
      <c r="E1085" s="541">
        <v>1</v>
      </c>
      <c r="F1085" s="544">
        <f>+E1085*0.03</f>
        <v>0.03</v>
      </c>
      <c r="G1085" s="277">
        <f>+VLOOKUP(B:B,INSUMOS!A:E,4,FALSE)</f>
        <v>1</v>
      </c>
      <c r="H1085" s="217">
        <f t="shared" si="80"/>
        <v>1.03</v>
      </c>
      <c r="I1085" s="218"/>
      <c r="J1085" s="218"/>
      <c r="K1085" s="206"/>
      <c r="L1085" s="164"/>
      <c r="M1085" s="214"/>
    </row>
    <row r="1086" spans="1:13" s="219" customFormat="1" ht="18" outlineLevel="1" x14ac:dyDescent="0.25">
      <c r="A1086" s="264"/>
      <c r="B1086" s="535" t="s">
        <v>283</v>
      </c>
      <c r="C1086" s="216" t="str">
        <f>+VLOOKUP(B:B,INSUMOS!A:C,2,FALSE)</f>
        <v>ARANDELA PLANA (Ref. VARIAS)</v>
      </c>
      <c r="D1086" s="538" t="str">
        <f>+VLOOKUP(B:B,INSUMOS!A:C,3,FALSE)</f>
        <v>UN</v>
      </c>
      <c r="E1086" s="541">
        <v>1</v>
      </c>
      <c r="F1086" s="544">
        <f>+E1086*0.03</f>
        <v>0.03</v>
      </c>
      <c r="G1086" s="277">
        <f>+VLOOKUP(B:B,INSUMOS!A:E,4,FALSE)</f>
        <v>1</v>
      </c>
      <c r="H1086" s="217">
        <f t="shared" si="80"/>
        <v>1.03</v>
      </c>
      <c r="I1086" s="218"/>
      <c r="J1086" s="218"/>
      <c r="K1086" s="206"/>
      <c r="L1086" s="164"/>
      <c r="M1086" s="214"/>
    </row>
    <row r="1087" spans="1:13" s="219" customFormat="1" ht="18" outlineLevel="1" x14ac:dyDescent="0.25">
      <c r="A1087" s="264"/>
      <c r="B1087" s="535" t="s">
        <v>282</v>
      </c>
      <c r="C1087" s="216" t="str">
        <f>+VLOOKUP(B:B,INSUMOS!A:C,2,FALSE)</f>
        <v>TUERCA PARA PERNO DESDE 1/4 HASTA 1" INOXIDABLE</v>
      </c>
      <c r="D1087" s="538" t="str">
        <f>+VLOOKUP(B:B,INSUMOS!A:C,3,FALSE)</f>
        <v>UN</v>
      </c>
      <c r="E1087" s="541">
        <v>1</v>
      </c>
      <c r="F1087" s="544">
        <f>+E1087*0.03</f>
        <v>0.03</v>
      </c>
      <c r="G1087" s="277">
        <f>+VLOOKUP(B:B,INSUMOS!A:E,4,FALSE)</f>
        <v>1</v>
      </c>
      <c r="H1087" s="217">
        <f t="shared" si="80"/>
        <v>1.03</v>
      </c>
      <c r="I1087" s="218"/>
      <c r="J1087" s="218"/>
      <c r="K1087" s="206"/>
      <c r="L1087" s="164"/>
      <c r="M1087" s="214"/>
    </row>
    <row r="1088" spans="1:13" s="219" customFormat="1" ht="18" outlineLevel="1" x14ac:dyDescent="0.25">
      <c r="A1088" s="257"/>
      <c r="B1088" s="535" t="s">
        <v>625</v>
      </c>
      <c r="C1088" s="216" t="str">
        <f>+VLOOKUP(B:B,INSUMOS!A:C,2,FALSE)</f>
        <v>CUADRILLA AA  (OFICIAL + 2 AYUDANTE)- ALBAÑILERIA</v>
      </c>
      <c r="D1088" s="538" t="str">
        <f>+VLOOKUP(B:B,INSUMOS!A:C,3,FALSE)</f>
        <v>HC</v>
      </c>
      <c r="E1088" s="541">
        <v>0.11666666666666667</v>
      </c>
      <c r="F1088" s="544">
        <v>0</v>
      </c>
      <c r="G1088" s="277">
        <f>+VLOOKUP(B:B,INSUMOS!A:E,4,FALSE)</f>
        <v>1</v>
      </c>
      <c r="H1088" s="217">
        <f t="shared" si="80"/>
        <v>0.11666666666666667</v>
      </c>
      <c r="I1088" s="218"/>
      <c r="J1088" s="218"/>
      <c r="K1088" s="206"/>
      <c r="L1088" s="164"/>
      <c r="M1088" s="214"/>
    </row>
    <row r="1089" spans="1:13" s="219" customFormat="1" ht="36.75" customHeight="1" x14ac:dyDescent="0.25">
      <c r="A1089" s="207" t="s">
        <v>1560</v>
      </c>
      <c r="B1089" s="208"/>
      <c r="C1089" s="284" t="s">
        <v>1519</v>
      </c>
      <c r="D1089" s="210" t="s">
        <v>1</v>
      </c>
      <c r="E1089" s="211"/>
      <c r="F1089" s="210"/>
      <c r="G1089" s="210"/>
      <c r="H1089" s="212">
        <f>+SUBTOTAL(9,H1090:H1094)</f>
        <v>0.57000000000000006</v>
      </c>
      <c r="I1089" s="287"/>
      <c r="J1089" s="213"/>
      <c r="K1089" s="206"/>
      <c r="L1089" s="164"/>
      <c r="M1089" s="214"/>
    </row>
    <row r="1090" spans="1:13" s="219" customFormat="1" ht="18" outlineLevel="1" x14ac:dyDescent="0.25">
      <c r="A1090" s="288"/>
      <c r="B1090" s="535" t="s">
        <v>129</v>
      </c>
      <c r="C1090" s="216" t="str">
        <f>+VLOOKUP(B:B,INSUMOS!A:C,2,FALSE)</f>
        <v>HERRAMIENTA MENOR</v>
      </c>
      <c r="D1090" s="538" t="str">
        <f>+VLOOKUP(B:B,INSUMOS!A:C,3,FALSE)</f>
        <v>GLB</v>
      </c>
      <c r="E1090" s="541">
        <v>0.1</v>
      </c>
      <c r="F1090" s="544">
        <v>0</v>
      </c>
      <c r="G1090" s="277">
        <f>+VLOOKUP(B:B,INSUMOS!A:E,4,FALSE)</f>
        <v>1</v>
      </c>
      <c r="H1090" s="217">
        <f>+(G1090+F1090)*E1090</f>
        <v>0.1</v>
      </c>
      <c r="I1090" s="218"/>
      <c r="J1090" s="218"/>
      <c r="K1090" s="206"/>
      <c r="L1090" s="164"/>
      <c r="M1090" s="214"/>
    </row>
    <row r="1091" spans="1:13" s="219" customFormat="1" ht="18" outlineLevel="1" x14ac:dyDescent="0.25">
      <c r="A1091" s="289"/>
      <c r="B1091" s="535" t="s">
        <v>771</v>
      </c>
      <c r="C1091" s="216" t="str">
        <f>+VLOOKUP(B:B,INSUMOS!A:C,2,FALSE)</f>
        <v>LÁMINA GALVANIZADA CAL. 18 1.00X 2.00 M</v>
      </c>
      <c r="D1091" s="538" t="str">
        <f>+VLOOKUP(B:B,INSUMOS!A:C,3,FALSE)</f>
        <v>UN</v>
      </c>
      <c r="E1091" s="541">
        <v>0.11</v>
      </c>
      <c r="F1091" s="544">
        <v>0</v>
      </c>
      <c r="G1091" s="277">
        <f>+VLOOKUP(B:B,INSUMOS!A:E,4,FALSE)</f>
        <v>1</v>
      </c>
      <c r="H1091" s="217">
        <f>+(G1091+F1091)*E1091</f>
        <v>0.11</v>
      </c>
      <c r="I1091" s="218"/>
      <c r="J1091" s="218"/>
      <c r="K1091" s="206"/>
      <c r="L1091" s="164"/>
      <c r="M1091" s="214"/>
    </row>
    <row r="1092" spans="1:13" ht="18" outlineLevel="1" x14ac:dyDescent="0.25">
      <c r="A1092" s="289"/>
      <c r="B1092" s="535" t="s">
        <v>288</v>
      </c>
      <c r="C1092" s="216" t="str">
        <f>+VLOOKUP(B:B,INSUMOS!A:C,2,FALSE)</f>
        <v>SOLDADURA ELÉCT. 3/32” WEST ARCO</v>
      </c>
      <c r="D1092" s="538" t="str">
        <f>+VLOOKUP(B:B,INSUMOS!A:C,3,FALSE)</f>
        <v>KG</v>
      </c>
      <c r="E1092" s="541">
        <v>0.08</v>
      </c>
      <c r="F1092" s="544">
        <v>0</v>
      </c>
      <c r="G1092" s="277">
        <f>+VLOOKUP(B:B,INSUMOS!A:E,4,FALSE)</f>
        <v>1</v>
      </c>
      <c r="H1092" s="217">
        <f>+(G1092+F1092)*E1092</f>
        <v>0.08</v>
      </c>
      <c r="I1092" s="218"/>
      <c r="J1092" s="218"/>
      <c r="M1092" s="214"/>
    </row>
    <row r="1093" spans="1:13" s="219" customFormat="1" ht="18" outlineLevel="1" x14ac:dyDescent="0.25">
      <c r="A1093" s="289"/>
      <c r="B1093" s="535" t="s">
        <v>625</v>
      </c>
      <c r="C1093" s="216" t="str">
        <f>+VLOOKUP(B:B,INSUMOS!A:C,2,FALSE)</f>
        <v>CUADRILLA AA  (OFICIAL + 2 AYUDANTE)- ALBAÑILERIA</v>
      </c>
      <c r="D1093" s="538" t="str">
        <f>+VLOOKUP(B:B,INSUMOS!A:C,3,FALSE)</f>
        <v>HC</v>
      </c>
      <c r="E1093" s="541">
        <v>0.18</v>
      </c>
      <c r="F1093" s="544">
        <v>0</v>
      </c>
      <c r="G1093" s="277">
        <f>+VLOOKUP(B:B,INSUMOS!A:E,4,FALSE)</f>
        <v>1</v>
      </c>
      <c r="H1093" s="217">
        <f>+(G1093+F1093)*E1093</f>
        <v>0.18</v>
      </c>
      <c r="I1093" s="218"/>
      <c r="J1093" s="218"/>
      <c r="K1093" s="206"/>
      <c r="L1093" s="164"/>
      <c r="M1093" s="214"/>
    </row>
    <row r="1094" spans="1:13" s="219" customFormat="1" ht="18" outlineLevel="1" x14ac:dyDescent="0.25">
      <c r="A1094" s="290"/>
      <c r="B1094" s="535" t="s">
        <v>826</v>
      </c>
      <c r="C1094" s="216" t="str">
        <f>+VLOOKUP(B:B,INSUMOS!A:C,2,FALSE)</f>
        <v>SOLDADOR</v>
      </c>
      <c r="D1094" s="538" t="str">
        <f>+VLOOKUP(B:B,INSUMOS!A:C,3,FALSE)</f>
        <v>HH</v>
      </c>
      <c r="E1094" s="541">
        <v>0.1</v>
      </c>
      <c r="F1094" s="544">
        <v>0</v>
      </c>
      <c r="G1094" s="277">
        <f>+VLOOKUP(B:B,INSUMOS!A:E,4,FALSE)</f>
        <v>1</v>
      </c>
      <c r="H1094" s="217">
        <f>+(G1094+F1094)*E1094</f>
        <v>0.1</v>
      </c>
      <c r="I1094" s="218"/>
      <c r="J1094" s="218"/>
      <c r="K1094" s="206"/>
      <c r="L1094" s="164"/>
      <c r="M1094" s="214"/>
    </row>
    <row r="1095" spans="1:13" s="219" customFormat="1" ht="41.25" customHeight="1" x14ac:dyDescent="0.25">
      <c r="A1095" s="207" t="s">
        <v>1521</v>
      </c>
      <c r="B1095" s="208"/>
      <c r="C1095" s="284" t="s">
        <v>1520</v>
      </c>
      <c r="D1095" s="210" t="s">
        <v>1</v>
      </c>
      <c r="E1095" s="211"/>
      <c r="F1095" s="210"/>
      <c r="G1095" s="210"/>
      <c r="H1095" s="212">
        <f>+SUBTOTAL(9,H1096:H1100)</f>
        <v>0.5</v>
      </c>
      <c r="I1095" s="213"/>
      <c r="J1095" s="213"/>
      <c r="K1095" s="206"/>
      <c r="L1095" s="164"/>
      <c r="M1095" s="214"/>
    </row>
    <row r="1096" spans="1:13" s="219" customFormat="1" ht="18" outlineLevel="1" x14ac:dyDescent="0.25">
      <c r="A1096" s="288"/>
      <c r="B1096" s="535" t="s">
        <v>129</v>
      </c>
      <c r="C1096" s="216" t="str">
        <f>+VLOOKUP(B:B,INSUMOS!A:C,2,FALSE)</f>
        <v>HERRAMIENTA MENOR</v>
      </c>
      <c r="D1096" s="538" t="str">
        <f>+VLOOKUP(B:B,INSUMOS!A:C,3,FALSE)</f>
        <v>GLB</v>
      </c>
      <c r="E1096" s="541">
        <v>0.1</v>
      </c>
      <c r="F1096" s="544">
        <v>0</v>
      </c>
      <c r="G1096" s="277">
        <f>+VLOOKUP(B:B,INSUMOS!A:E,4,FALSE)</f>
        <v>1</v>
      </c>
      <c r="H1096" s="217">
        <f>+(G1096+F1096)*E1096</f>
        <v>0.1</v>
      </c>
      <c r="I1096" s="218"/>
      <c r="J1096" s="218"/>
      <c r="K1096" s="206"/>
      <c r="L1096" s="164"/>
      <c r="M1096" s="214"/>
    </row>
    <row r="1097" spans="1:13" s="219" customFormat="1" ht="18" outlineLevel="1" x14ac:dyDescent="0.25">
      <c r="A1097" s="289"/>
      <c r="B1097" s="535" t="s">
        <v>771</v>
      </c>
      <c r="C1097" s="216" t="str">
        <f>+VLOOKUP(B:B,INSUMOS!A:C,2,FALSE)</f>
        <v>LÁMINA GALVANIZADA CAL. 18 1.00X 2.00 M</v>
      </c>
      <c r="D1097" s="538" t="str">
        <f>+VLOOKUP(B:B,INSUMOS!A:C,3,FALSE)</f>
        <v>UN</v>
      </c>
      <c r="E1097" s="541">
        <v>7.0000000000000007E-2</v>
      </c>
      <c r="F1097" s="544">
        <v>0</v>
      </c>
      <c r="G1097" s="277">
        <f>+VLOOKUP(B:B,INSUMOS!A:E,4,FALSE)</f>
        <v>1</v>
      </c>
      <c r="H1097" s="217">
        <f>+(G1097+F1097)*E1097</f>
        <v>7.0000000000000007E-2</v>
      </c>
      <c r="I1097" s="218"/>
      <c r="J1097" s="218"/>
      <c r="K1097" s="206"/>
      <c r="L1097" s="164"/>
      <c r="M1097" s="214"/>
    </row>
    <row r="1098" spans="1:13" ht="18" outlineLevel="1" x14ac:dyDescent="0.25">
      <c r="A1098" s="289"/>
      <c r="B1098" s="535" t="s">
        <v>288</v>
      </c>
      <c r="C1098" s="216" t="str">
        <f>+VLOOKUP(B:B,INSUMOS!A:C,2,FALSE)</f>
        <v>SOLDADURA ELÉCT. 3/32” WEST ARCO</v>
      </c>
      <c r="D1098" s="538" t="str">
        <f>+VLOOKUP(B:B,INSUMOS!A:C,3,FALSE)</f>
        <v>KG</v>
      </c>
      <c r="E1098" s="541">
        <v>0.08</v>
      </c>
      <c r="F1098" s="544">
        <v>0</v>
      </c>
      <c r="G1098" s="277">
        <f>+VLOOKUP(B:B,INSUMOS!A:E,4,FALSE)</f>
        <v>1</v>
      </c>
      <c r="H1098" s="217">
        <f>+(G1098+F1098)*E1098</f>
        <v>0.08</v>
      </c>
      <c r="I1098" s="218"/>
      <c r="J1098" s="218"/>
      <c r="M1098" s="214"/>
    </row>
    <row r="1099" spans="1:13" s="219" customFormat="1" ht="18" outlineLevel="1" x14ac:dyDescent="0.25">
      <c r="A1099" s="289"/>
      <c r="B1099" s="535" t="s">
        <v>625</v>
      </c>
      <c r="C1099" s="216" t="str">
        <f>+VLOOKUP(B:B,INSUMOS!A:C,2,FALSE)</f>
        <v>CUADRILLA AA  (OFICIAL + 2 AYUDANTE)- ALBAÑILERIA</v>
      </c>
      <c r="D1099" s="538" t="str">
        <f>+VLOOKUP(B:B,INSUMOS!A:C,3,FALSE)</f>
        <v>HC</v>
      </c>
      <c r="E1099" s="541">
        <v>0.15</v>
      </c>
      <c r="F1099" s="544">
        <v>0</v>
      </c>
      <c r="G1099" s="277">
        <f>+VLOOKUP(B:B,INSUMOS!A:E,4,FALSE)</f>
        <v>1</v>
      </c>
      <c r="H1099" s="217">
        <f>+(G1099+F1099)*E1099</f>
        <v>0.15</v>
      </c>
      <c r="I1099" s="218"/>
      <c r="J1099" s="218"/>
      <c r="K1099" s="206"/>
      <c r="L1099" s="164"/>
      <c r="M1099" s="214"/>
    </row>
    <row r="1100" spans="1:13" s="219" customFormat="1" ht="18" outlineLevel="1" x14ac:dyDescent="0.25">
      <c r="A1100" s="290"/>
      <c r="B1100" s="535" t="s">
        <v>826</v>
      </c>
      <c r="C1100" s="216" t="str">
        <f>+VLOOKUP(B:B,INSUMOS!A:C,2,FALSE)</f>
        <v>SOLDADOR</v>
      </c>
      <c r="D1100" s="538" t="str">
        <f>+VLOOKUP(B:B,INSUMOS!A:C,3,FALSE)</f>
        <v>HH</v>
      </c>
      <c r="E1100" s="541">
        <v>0.1</v>
      </c>
      <c r="F1100" s="544">
        <v>0</v>
      </c>
      <c r="G1100" s="277">
        <f>+VLOOKUP(B:B,INSUMOS!A:E,4,FALSE)</f>
        <v>1</v>
      </c>
      <c r="H1100" s="217">
        <f>+(G1100+F1100)*E1100</f>
        <v>0.1</v>
      </c>
      <c r="I1100" s="218"/>
      <c r="J1100" s="218"/>
      <c r="K1100" s="206"/>
      <c r="L1100" s="164"/>
      <c r="M1100" s="214"/>
    </row>
    <row r="1101" spans="1:13" s="219" customFormat="1" ht="18" x14ac:dyDescent="0.25">
      <c r="A1101" s="207" t="s">
        <v>1522</v>
      </c>
      <c r="B1101" s="208"/>
      <c r="C1101" s="284" t="s">
        <v>1572</v>
      </c>
      <c r="D1101" s="210" t="s">
        <v>330</v>
      </c>
      <c r="E1101" s="211"/>
      <c r="F1101" s="210"/>
      <c r="G1101" s="210"/>
      <c r="H1101" s="212">
        <f>+SUBTOTAL(9,H1102:H1107)</f>
        <v>2.5146666666666664</v>
      </c>
      <c r="I1101" s="213"/>
      <c r="J1101" s="213"/>
      <c r="K1101" s="206"/>
      <c r="L1101" s="164"/>
      <c r="M1101" s="214"/>
    </row>
    <row r="1102" spans="1:13" s="219" customFormat="1" ht="18" outlineLevel="1" x14ac:dyDescent="0.25">
      <c r="A1102" s="256"/>
      <c r="B1102" s="535" t="s">
        <v>129</v>
      </c>
      <c r="C1102" s="216" t="str">
        <f>+VLOOKUP(B:B,INSUMOS!A:C,2,FALSE)</f>
        <v>HERRAMIENTA MENOR</v>
      </c>
      <c r="D1102" s="538" t="str">
        <f>+VLOOKUP(B:B,INSUMOS!A:C,3,FALSE)</f>
        <v>GLB</v>
      </c>
      <c r="E1102" s="541">
        <v>0.2</v>
      </c>
      <c r="F1102" s="544">
        <v>0</v>
      </c>
      <c r="G1102" s="277">
        <f>+VLOOKUP(B:B,INSUMOS!A:E,4,FALSE)</f>
        <v>1</v>
      </c>
      <c r="H1102" s="217">
        <f t="shared" ref="H1102:H1107" si="81">+(E1102+F1102)*G1102</f>
        <v>0.2</v>
      </c>
      <c r="I1102" s="218"/>
      <c r="J1102" s="218"/>
      <c r="K1102" s="206"/>
      <c r="L1102" s="164"/>
      <c r="M1102" s="214"/>
    </row>
    <row r="1103" spans="1:13" s="219" customFormat="1" ht="18" outlineLevel="1" x14ac:dyDescent="0.25">
      <c r="A1103" s="257"/>
      <c r="B1103" s="535" t="s">
        <v>153</v>
      </c>
      <c r="C1103" s="216" t="str">
        <f>+VLOOKUP(B:B,INSUMOS!A:C,2,FALSE)</f>
        <v>ANDAMIO TUBULAR 1,5*1,5 C/CRUCETA</v>
      </c>
      <c r="D1103" s="538" t="str">
        <f>+VLOOKUP(B:B,INSUMOS!A:C,3,FALSE)</f>
        <v>DIA</v>
      </c>
      <c r="E1103" s="541">
        <v>0.3</v>
      </c>
      <c r="F1103" s="544">
        <v>0</v>
      </c>
      <c r="G1103" s="277">
        <f>+VLOOKUP(B:B,INSUMOS!A:E,4,FALSE)</f>
        <v>1</v>
      </c>
      <c r="H1103" s="217">
        <f t="shared" si="81"/>
        <v>0.3</v>
      </c>
      <c r="I1103" s="218"/>
      <c r="J1103" s="218"/>
      <c r="K1103" s="206"/>
      <c r="L1103" s="164"/>
      <c r="M1103" s="214"/>
    </row>
    <row r="1104" spans="1:13" s="219" customFormat="1" ht="18" outlineLevel="1" x14ac:dyDescent="0.25">
      <c r="A1104" s="257"/>
      <c r="B1104" s="535" t="s">
        <v>771</v>
      </c>
      <c r="C1104" s="216" t="str">
        <f>+VLOOKUP(B:B,INSUMOS!A:C,2,FALSE)</f>
        <v>LÁMINA GALVANIZADA CAL. 18 1.00X 2.00 M</v>
      </c>
      <c r="D1104" s="538" t="str">
        <f>+VLOOKUP(B:B,INSUMOS!A:C,3,FALSE)</f>
        <v>UN</v>
      </c>
      <c r="E1104" s="541">
        <v>0.38</v>
      </c>
      <c r="F1104" s="544">
        <v>0</v>
      </c>
      <c r="G1104" s="277">
        <f>+VLOOKUP(B:B,INSUMOS!A:E,4,FALSE)</f>
        <v>1</v>
      </c>
      <c r="H1104" s="217">
        <f t="shared" si="81"/>
        <v>0.38</v>
      </c>
      <c r="I1104" s="218"/>
      <c r="J1104" s="218"/>
      <c r="K1104" s="206"/>
      <c r="L1104" s="164"/>
      <c r="M1104" s="214"/>
    </row>
    <row r="1105" spans="1:13" ht="18" outlineLevel="1" x14ac:dyDescent="0.25">
      <c r="A1105" s="257"/>
      <c r="B1105" s="535" t="s">
        <v>306</v>
      </c>
      <c r="C1105" s="216" t="str">
        <f>+VLOOKUP(B:B,INSUMOS!A:C,2,FALSE)</f>
        <v>SOLDADURA DE ESTAÑO PARA COBRE, LATÓN Y BRONCE</v>
      </c>
      <c r="D1105" s="538" t="str">
        <f>+VLOOKUP(B:B,INSUMOS!A:C,3,FALSE)</f>
        <v>LB</v>
      </c>
      <c r="E1105" s="541">
        <v>0.6</v>
      </c>
      <c r="F1105" s="544">
        <f>+E1105*0.03</f>
        <v>1.7999999999999999E-2</v>
      </c>
      <c r="G1105" s="277">
        <f>+VLOOKUP(B:B,INSUMOS!A:E,4,FALSE)</f>
        <v>1</v>
      </c>
      <c r="H1105" s="217">
        <f t="shared" si="81"/>
        <v>0.61799999999999999</v>
      </c>
      <c r="I1105" s="218"/>
      <c r="J1105" s="218"/>
      <c r="M1105" s="214"/>
    </row>
    <row r="1106" spans="1:13" s="219" customFormat="1" ht="18" outlineLevel="1" x14ac:dyDescent="0.25">
      <c r="A1106" s="257"/>
      <c r="B1106" s="535" t="s">
        <v>627</v>
      </c>
      <c r="C1106" s="216" t="str">
        <f>+VLOOKUP(B:B,INSUMOS!A:C,2,FALSE)</f>
        <v>CUADRILLA  INSTALACIONES (OFICIAL + AYUDANTE)</v>
      </c>
      <c r="D1106" s="538" t="str">
        <f>+VLOOKUP(B:B,INSUMOS!A:C,3,FALSE)</f>
        <v>HC</v>
      </c>
      <c r="E1106" s="541">
        <v>0.35</v>
      </c>
      <c r="F1106" s="544">
        <v>0</v>
      </c>
      <c r="G1106" s="277">
        <f>+VLOOKUP(B:B,INSUMOS!A:E,4,FALSE)</f>
        <v>1</v>
      </c>
      <c r="H1106" s="217">
        <f t="shared" si="81"/>
        <v>0.35</v>
      </c>
      <c r="I1106" s="218"/>
      <c r="J1106" s="218"/>
      <c r="K1106" s="206"/>
      <c r="L1106" s="164"/>
      <c r="M1106" s="214"/>
    </row>
    <row r="1107" spans="1:13" s="219" customFormat="1" ht="18" outlineLevel="1" x14ac:dyDescent="0.25">
      <c r="A1107" s="261"/>
      <c r="B1107" s="535" t="s">
        <v>826</v>
      </c>
      <c r="C1107" s="216" t="str">
        <f>+VLOOKUP(B:B,INSUMOS!A:C,2,FALSE)</f>
        <v>SOLDADOR</v>
      </c>
      <c r="D1107" s="538" t="str">
        <f>+VLOOKUP(B:B,INSUMOS!A:C,3,FALSE)</f>
        <v>HH</v>
      </c>
      <c r="E1107" s="541">
        <v>0.66666666666666663</v>
      </c>
      <c r="F1107" s="544">
        <v>0</v>
      </c>
      <c r="G1107" s="277">
        <f>+VLOOKUP(B:B,INSUMOS!A:E,4,FALSE)</f>
        <v>1</v>
      </c>
      <c r="H1107" s="217">
        <f t="shared" si="81"/>
        <v>0.66666666666666663</v>
      </c>
      <c r="I1107" s="218"/>
      <c r="J1107" s="218"/>
      <c r="K1107" s="206"/>
      <c r="L1107" s="164"/>
      <c r="M1107" s="214"/>
    </row>
    <row r="1108" spans="1:13" s="219" customFormat="1" ht="18" x14ac:dyDescent="0.25">
      <c r="A1108" s="207" t="s">
        <v>1523</v>
      </c>
      <c r="B1108" s="208"/>
      <c r="C1108" s="284" t="s">
        <v>1135</v>
      </c>
      <c r="D1108" s="210" t="s">
        <v>330</v>
      </c>
      <c r="E1108" s="211"/>
      <c r="F1108" s="210"/>
      <c r="G1108" s="210"/>
      <c r="H1108" s="212">
        <f>+SUBTOTAL(9,H1109:H1114)</f>
        <v>1.9119999999999999</v>
      </c>
      <c r="I1108" s="213"/>
      <c r="J1108" s="213"/>
      <c r="K1108" s="206"/>
      <c r="L1108" s="164"/>
      <c r="M1108" s="214"/>
    </row>
    <row r="1109" spans="1:13" s="219" customFormat="1" ht="18" outlineLevel="1" x14ac:dyDescent="0.25">
      <c r="A1109" s="256"/>
      <c r="B1109" s="535" t="s">
        <v>129</v>
      </c>
      <c r="C1109" s="216" t="str">
        <f>+VLOOKUP(B:B,INSUMOS!A:C,2,FALSE)</f>
        <v>HERRAMIENTA MENOR</v>
      </c>
      <c r="D1109" s="538" t="str">
        <f>+VLOOKUP(B:B,INSUMOS!A:C,3,FALSE)</f>
        <v>GLB</v>
      </c>
      <c r="E1109" s="541">
        <v>0.2</v>
      </c>
      <c r="F1109" s="544">
        <v>0</v>
      </c>
      <c r="G1109" s="277">
        <f>+VLOOKUP(B:B,INSUMOS!A:E,4,FALSE)</f>
        <v>1</v>
      </c>
      <c r="H1109" s="217">
        <f t="shared" ref="H1109:H1114" si="82">+(E1109+F1109)*G1109</f>
        <v>0.2</v>
      </c>
      <c r="I1109" s="218"/>
      <c r="J1109" s="218"/>
      <c r="K1109" s="206"/>
      <c r="L1109" s="164"/>
      <c r="M1109" s="214"/>
    </row>
    <row r="1110" spans="1:13" s="219" customFormat="1" ht="18" outlineLevel="1" x14ac:dyDescent="0.25">
      <c r="A1110" s="257"/>
      <c r="B1110" s="535" t="s">
        <v>153</v>
      </c>
      <c r="C1110" s="216" t="str">
        <f>+VLOOKUP(B:B,INSUMOS!A:C,2,FALSE)</f>
        <v>ANDAMIO TUBULAR 1,5*1,5 C/CRUCETA</v>
      </c>
      <c r="D1110" s="538" t="str">
        <f>+VLOOKUP(B:B,INSUMOS!A:C,3,FALSE)</f>
        <v>DIA</v>
      </c>
      <c r="E1110" s="541">
        <v>0.3</v>
      </c>
      <c r="F1110" s="544">
        <v>0</v>
      </c>
      <c r="G1110" s="277">
        <f>+VLOOKUP(B:B,INSUMOS!A:E,4,FALSE)</f>
        <v>1</v>
      </c>
      <c r="H1110" s="217">
        <f t="shared" si="82"/>
        <v>0.3</v>
      </c>
      <c r="I1110" s="218"/>
      <c r="J1110" s="218"/>
      <c r="K1110" s="206"/>
      <c r="L1110" s="164"/>
      <c r="M1110" s="214"/>
    </row>
    <row r="1111" spans="1:13" s="219" customFormat="1" ht="18" outlineLevel="1" x14ac:dyDescent="0.25">
      <c r="A1111" s="257"/>
      <c r="B1111" s="535" t="s">
        <v>771</v>
      </c>
      <c r="C1111" s="216" t="str">
        <f>+VLOOKUP(B:B,INSUMOS!A:C,2,FALSE)</f>
        <v>LÁMINA GALVANIZADA CAL. 18 1.00X 2.00 M</v>
      </c>
      <c r="D1111" s="538" t="str">
        <f>+VLOOKUP(B:B,INSUMOS!A:C,3,FALSE)</f>
        <v>UN</v>
      </c>
      <c r="E1111" s="541">
        <f>+(0.5/2)</f>
        <v>0.25</v>
      </c>
      <c r="F1111" s="544">
        <v>0</v>
      </c>
      <c r="G1111" s="277">
        <f>+VLOOKUP(B:B,INSUMOS!A:E,4,FALSE)</f>
        <v>1</v>
      </c>
      <c r="H1111" s="217">
        <f t="shared" si="82"/>
        <v>0.25</v>
      </c>
      <c r="I1111" s="218"/>
      <c r="J1111" s="218"/>
      <c r="K1111" s="206"/>
      <c r="L1111" s="164"/>
      <c r="M1111" s="214"/>
    </row>
    <row r="1112" spans="1:13" ht="18" outlineLevel="1" x14ac:dyDescent="0.25">
      <c r="A1112" s="257"/>
      <c r="B1112" s="535" t="s">
        <v>306</v>
      </c>
      <c r="C1112" s="216" t="str">
        <f>+VLOOKUP(B:B,INSUMOS!A:C,2,FALSE)</f>
        <v>SOLDADURA DE ESTAÑO PARA COBRE, LATÓN Y BRONCE</v>
      </c>
      <c r="D1112" s="538" t="str">
        <f>+VLOOKUP(B:B,INSUMOS!A:C,3,FALSE)</f>
        <v>LB</v>
      </c>
      <c r="E1112" s="541">
        <v>0.4</v>
      </c>
      <c r="F1112" s="544">
        <f>+E1112*0.03</f>
        <v>1.2E-2</v>
      </c>
      <c r="G1112" s="277">
        <f>+VLOOKUP(B:B,INSUMOS!A:E,4,FALSE)</f>
        <v>1</v>
      </c>
      <c r="H1112" s="217">
        <f t="shared" si="82"/>
        <v>0.41200000000000003</v>
      </c>
      <c r="I1112" s="218"/>
      <c r="J1112" s="218"/>
      <c r="M1112" s="214"/>
    </row>
    <row r="1113" spans="1:13" s="219" customFormat="1" ht="18" outlineLevel="1" x14ac:dyDescent="0.25">
      <c r="A1113" s="257"/>
      <c r="B1113" s="535" t="s">
        <v>627</v>
      </c>
      <c r="C1113" s="216" t="str">
        <f>+VLOOKUP(B:B,INSUMOS!A:C,2,FALSE)</f>
        <v>CUADRILLA  INSTALACIONES (OFICIAL + AYUDANTE)</v>
      </c>
      <c r="D1113" s="538" t="str">
        <f>+VLOOKUP(B:B,INSUMOS!A:C,3,FALSE)</f>
        <v>HC</v>
      </c>
      <c r="E1113" s="541">
        <v>0.25</v>
      </c>
      <c r="F1113" s="544">
        <v>0</v>
      </c>
      <c r="G1113" s="277">
        <f>+VLOOKUP(B:B,INSUMOS!A:E,4,FALSE)</f>
        <v>1</v>
      </c>
      <c r="H1113" s="217">
        <f t="shared" si="82"/>
        <v>0.25</v>
      </c>
      <c r="I1113" s="218"/>
      <c r="J1113" s="218"/>
      <c r="K1113" s="206"/>
      <c r="L1113" s="164"/>
      <c r="M1113" s="214"/>
    </row>
    <row r="1114" spans="1:13" s="219" customFormat="1" ht="18" outlineLevel="1" x14ac:dyDescent="0.25">
      <c r="A1114" s="261"/>
      <c r="B1114" s="535" t="s">
        <v>826</v>
      </c>
      <c r="C1114" s="216" t="str">
        <f>+VLOOKUP(B:B,INSUMOS!A:C,2,FALSE)</f>
        <v>SOLDADOR</v>
      </c>
      <c r="D1114" s="538" t="str">
        <f>+VLOOKUP(B:B,INSUMOS!A:C,3,FALSE)</f>
        <v>HH</v>
      </c>
      <c r="E1114" s="541">
        <v>0.5</v>
      </c>
      <c r="F1114" s="544">
        <v>0</v>
      </c>
      <c r="G1114" s="277">
        <f>+VLOOKUP(B:B,INSUMOS!A:E,4,FALSE)</f>
        <v>1</v>
      </c>
      <c r="H1114" s="217">
        <f t="shared" si="82"/>
        <v>0.5</v>
      </c>
      <c r="I1114" s="218"/>
      <c r="J1114" s="218"/>
      <c r="K1114" s="206"/>
      <c r="L1114" s="164"/>
      <c r="M1114" s="214"/>
    </row>
    <row r="1115" spans="1:13" s="219" customFormat="1" ht="18" x14ac:dyDescent="0.25">
      <c r="A1115" s="207" t="s">
        <v>1524</v>
      </c>
      <c r="B1115" s="208"/>
      <c r="C1115" s="284" t="s">
        <v>1136</v>
      </c>
      <c r="D1115" s="210" t="s">
        <v>330</v>
      </c>
      <c r="E1115" s="211"/>
      <c r="F1115" s="210"/>
      <c r="G1115" s="210"/>
      <c r="H1115" s="212">
        <f>+SUBTOTAL(9,H1116:H1120)</f>
        <v>1.2573333333333332</v>
      </c>
      <c r="I1115" s="213"/>
      <c r="J1115" s="213"/>
      <c r="K1115" s="206"/>
      <c r="L1115" s="164"/>
      <c r="M1115" s="214"/>
    </row>
    <row r="1116" spans="1:13" s="219" customFormat="1" ht="18" outlineLevel="1" x14ac:dyDescent="0.25">
      <c r="A1116" s="256"/>
      <c r="B1116" s="535" t="s">
        <v>129</v>
      </c>
      <c r="C1116" s="216" t="str">
        <f>+VLOOKUP(B:B,INSUMOS!A:C,2,FALSE)</f>
        <v>HERRAMIENTA MENOR</v>
      </c>
      <c r="D1116" s="538" t="str">
        <f>+VLOOKUP(B:B,INSUMOS!A:C,3,FALSE)</f>
        <v>GLB</v>
      </c>
      <c r="E1116" s="541">
        <v>0.2</v>
      </c>
      <c r="F1116" s="544">
        <v>0</v>
      </c>
      <c r="G1116" s="277">
        <f>+VLOOKUP(B:B,INSUMOS!A:E,4,FALSE)</f>
        <v>1</v>
      </c>
      <c r="H1116" s="217">
        <f>+(E1116+F1116)*G1116</f>
        <v>0.2</v>
      </c>
      <c r="I1116" s="218"/>
      <c r="J1116" s="218"/>
      <c r="K1116" s="206"/>
      <c r="L1116" s="164"/>
      <c r="M1116" s="214"/>
    </row>
    <row r="1117" spans="1:13" ht="18" outlineLevel="1" x14ac:dyDescent="0.25">
      <c r="A1117" s="257"/>
      <c r="B1117" s="535" t="s">
        <v>771</v>
      </c>
      <c r="C1117" s="216" t="str">
        <f>+VLOOKUP(B:B,INSUMOS!A:C,2,FALSE)</f>
        <v>LÁMINA GALVANIZADA CAL. 18 1.00X 2.00 M</v>
      </c>
      <c r="D1117" s="538" t="str">
        <f>+VLOOKUP(B:B,INSUMOS!A:C,3,FALSE)</f>
        <v>UN</v>
      </c>
      <c r="E1117" s="541">
        <f>+(0.33/2)</f>
        <v>0.16500000000000001</v>
      </c>
      <c r="F1117" s="544">
        <v>0</v>
      </c>
      <c r="G1117" s="277">
        <f>+VLOOKUP(B:B,INSUMOS!A:E,4,FALSE)</f>
        <v>1</v>
      </c>
      <c r="H1117" s="217">
        <f>+(E1117+F1117)*G1117</f>
        <v>0.16500000000000001</v>
      </c>
      <c r="I1117" s="218"/>
      <c r="J1117" s="218"/>
      <c r="M1117" s="214"/>
    </row>
    <row r="1118" spans="1:13" s="219" customFormat="1" ht="18" outlineLevel="1" x14ac:dyDescent="0.25">
      <c r="A1118" s="257"/>
      <c r="B1118" s="535" t="s">
        <v>306</v>
      </c>
      <c r="C1118" s="216" t="str">
        <f>+VLOOKUP(B:B,INSUMOS!A:C,2,FALSE)</f>
        <v>SOLDADURA DE ESTAÑO PARA COBRE, LATÓN Y BRONCE</v>
      </c>
      <c r="D1118" s="538" t="str">
        <f>+VLOOKUP(B:B,INSUMOS!A:C,3,FALSE)</f>
        <v>LB</v>
      </c>
      <c r="E1118" s="541">
        <v>0.3</v>
      </c>
      <c r="F1118" s="544">
        <f>+E1118*0.03</f>
        <v>8.9999999999999993E-3</v>
      </c>
      <c r="G1118" s="277">
        <f>+VLOOKUP(B:B,INSUMOS!A:E,4,FALSE)</f>
        <v>1</v>
      </c>
      <c r="H1118" s="217">
        <f>+(E1118+F1118)*G1118</f>
        <v>0.309</v>
      </c>
      <c r="I1118" s="218"/>
      <c r="J1118" s="218"/>
      <c r="K1118" s="206"/>
      <c r="L1118" s="164"/>
      <c r="M1118" s="214"/>
    </row>
    <row r="1119" spans="1:13" s="219" customFormat="1" ht="18" outlineLevel="1" x14ac:dyDescent="0.25">
      <c r="A1119" s="257"/>
      <c r="B1119" s="535" t="s">
        <v>627</v>
      </c>
      <c r="C1119" s="216" t="str">
        <f>+VLOOKUP(B:B,INSUMOS!A:C,2,FALSE)</f>
        <v>CUADRILLA  INSTALACIONES (OFICIAL + AYUDANTE)</v>
      </c>
      <c r="D1119" s="538" t="str">
        <f>+VLOOKUP(B:B,INSUMOS!A:C,3,FALSE)</f>
        <v>HC</v>
      </c>
      <c r="E1119" s="541">
        <v>0.25</v>
      </c>
      <c r="F1119" s="544">
        <v>0</v>
      </c>
      <c r="G1119" s="277">
        <f>+VLOOKUP(B:B,INSUMOS!A:E,4,FALSE)</f>
        <v>1</v>
      </c>
      <c r="H1119" s="217">
        <f>+(E1119+F1119)*G1119</f>
        <v>0.25</v>
      </c>
      <c r="I1119" s="218"/>
      <c r="J1119" s="218"/>
      <c r="K1119" s="206"/>
      <c r="L1119" s="164"/>
      <c r="M1119" s="214"/>
    </row>
    <row r="1120" spans="1:13" s="219" customFormat="1" ht="18" outlineLevel="1" x14ac:dyDescent="0.25">
      <c r="A1120" s="261"/>
      <c r="B1120" s="535" t="s">
        <v>826</v>
      </c>
      <c r="C1120" s="216" t="str">
        <f>+VLOOKUP(B:B,INSUMOS!A:C,2,FALSE)</f>
        <v>SOLDADOR</v>
      </c>
      <c r="D1120" s="538" t="str">
        <f>+VLOOKUP(B:B,INSUMOS!A:C,3,FALSE)</f>
        <v>HH</v>
      </c>
      <c r="E1120" s="541">
        <v>0.33333333333333331</v>
      </c>
      <c r="F1120" s="544">
        <v>0</v>
      </c>
      <c r="G1120" s="277">
        <f>+VLOOKUP(B:B,INSUMOS!A:E,4,FALSE)</f>
        <v>1</v>
      </c>
      <c r="H1120" s="217">
        <f>+(E1120+F1120)*G1120</f>
        <v>0.33333333333333331</v>
      </c>
      <c r="I1120" s="218"/>
      <c r="J1120" s="218"/>
      <c r="K1120" s="206"/>
      <c r="L1120" s="164"/>
      <c r="M1120" s="214"/>
    </row>
    <row r="1121" spans="1:13" s="219" customFormat="1" ht="25.5" x14ac:dyDescent="0.25">
      <c r="A1121" s="207" t="s">
        <v>1525</v>
      </c>
      <c r="B1121" s="208"/>
      <c r="C1121" s="252" t="s">
        <v>1137</v>
      </c>
      <c r="D1121" s="210" t="s">
        <v>19</v>
      </c>
      <c r="E1121" s="211"/>
      <c r="F1121" s="210"/>
      <c r="G1121" s="210"/>
      <c r="H1121" s="212">
        <f>+SUBTOTAL(9,H1122:H1124)</f>
        <v>1.7711974882260595</v>
      </c>
      <c r="I1121" s="213"/>
      <c r="J1121" s="213"/>
      <c r="K1121" s="206"/>
      <c r="L1121" s="164"/>
      <c r="M1121" s="214"/>
    </row>
    <row r="1122" spans="1:13" ht="18" outlineLevel="1" x14ac:dyDescent="0.25">
      <c r="A1122" s="256"/>
      <c r="B1122" s="535" t="s">
        <v>129</v>
      </c>
      <c r="C1122" s="216" t="str">
        <f>+VLOOKUP(B:B,INSUMOS!A:C,2,FALSE)</f>
        <v>HERRAMIENTA MENOR</v>
      </c>
      <c r="D1122" s="538" t="str">
        <f>+VLOOKUP(B:B,INSUMOS!A:C,3,FALSE)</f>
        <v>GLB</v>
      </c>
      <c r="E1122" s="541">
        <v>1</v>
      </c>
      <c r="F1122" s="544">
        <v>0</v>
      </c>
      <c r="G1122" s="277">
        <f>+VLOOKUP(B:B,INSUMOS!A:E,4,FALSE)</f>
        <v>1</v>
      </c>
      <c r="H1122" s="217">
        <f>+(E1122+F1122)*G1122</f>
        <v>1</v>
      </c>
      <c r="I1122" s="218"/>
      <c r="J1122" s="218"/>
      <c r="M1122" s="214"/>
    </row>
    <row r="1123" spans="1:13" ht="18" outlineLevel="1" x14ac:dyDescent="0.25">
      <c r="A1123" s="260"/>
      <c r="B1123" s="535" t="s">
        <v>324</v>
      </c>
      <c r="C1123" s="216" t="str">
        <f>+VLOOKUP(B:B,INSUMOS!A:C,2,FALSE)</f>
        <v>EMULSION ASFALTICA SIKA O IGUAL O SUPERIOR CALIDAD</v>
      </c>
      <c r="D1123" s="538" t="str">
        <f>+VLOOKUP(B:B,INSUMOS!A:C,3,FALSE)</f>
        <v>KG</v>
      </c>
      <c r="E1123" s="541">
        <v>0.12</v>
      </c>
      <c r="F1123" s="544">
        <f>+E1123*0.03</f>
        <v>3.5999999999999999E-3</v>
      </c>
      <c r="G1123" s="277">
        <f>+VLOOKUP(B:B,INSUMOS!A:E,4,FALSE)</f>
        <v>1</v>
      </c>
      <c r="H1123" s="217">
        <f>+(E1123+F1123)*G1123</f>
        <v>0.1236</v>
      </c>
      <c r="I1123" s="218"/>
      <c r="J1123" s="218"/>
      <c r="M1123" s="214"/>
    </row>
    <row r="1124" spans="1:13" ht="18" outlineLevel="1" x14ac:dyDescent="0.25">
      <c r="A1124" s="260"/>
      <c r="B1124" s="535" t="s">
        <v>625</v>
      </c>
      <c r="C1124" s="216" t="str">
        <f>+VLOOKUP(B:B,INSUMOS!A:C,2,FALSE)</f>
        <v>CUADRILLA AA  (OFICIAL + 2 AYUDANTE)- ALBAÑILERIA</v>
      </c>
      <c r="D1124" s="538" t="str">
        <f>+VLOOKUP(B:B,INSUMOS!A:C,3,FALSE)</f>
        <v>HC</v>
      </c>
      <c r="E1124" s="541">
        <v>0.64759748822605967</v>
      </c>
      <c r="F1124" s="544">
        <v>0</v>
      </c>
      <c r="G1124" s="277">
        <f>+VLOOKUP(B:B,INSUMOS!A:E,4,FALSE)</f>
        <v>1</v>
      </c>
      <c r="H1124" s="217">
        <f>+(E1124+F1124)*G1124</f>
        <v>0.64759748822605967</v>
      </c>
      <c r="I1124" s="218"/>
      <c r="J1124" s="218"/>
      <c r="M1124" s="214"/>
    </row>
    <row r="1125" spans="1:13" s="219" customFormat="1" ht="25.5" x14ac:dyDescent="0.25">
      <c r="A1125" s="207" t="s">
        <v>1561</v>
      </c>
      <c r="B1125" s="208"/>
      <c r="C1125" s="284" t="s">
        <v>1138</v>
      </c>
      <c r="D1125" s="210" t="s">
        <v>19</v>
      </c>
      <c r="E1125" s="211"/>
      <c r="F1125" s="210"/>
      <c r="G1125" s="210"/>
      <c r="H1125" s="212">
        <f>+SUBTOTAL(9,H1126:H1129)</f>
        <v>5.5063000000000004</v>
      </c>
      <c r="I1125" s="213"/>
      <c r="J1125" s="213"/>
      <c r="K1125" s="206"/>
      <c r="L1125" s="164"/>
      <c r="M1125" s="214"/>
    </row>
    <row r="1126" spans="1:13" ht="18" outlineLevel="1" x14ac:dyDescent="0.25">
      <c r="A1126" s="256"/>
      <c r="B1126" s="535" t="s">
        <v>129</v>
      </c>
      <c r="C1126" s="216" t="str">
        <f>+VLOOKUP(B:B,INSUMOS!A:C,2,FALSE)</f>
        <v>HERRAMIENTA MENOR</v>
      </c>
      <c r="D1126" s="538" t="str">
        <f>+VLOOKUP(B:B,INSUMOS!A:C,3,FALSE)</f>
        <v>GLB</v>
      </c>
      <c r="E1126" s="541">
        <v>1</v>
      </c>
      <c r="F1126" s="544">
        <v>0</v>
      </c>
      <c r="G1126" s="277">
        <f>+VLOOKUP(B:B,INSUMOS!A:E,4,FALSE)</f>
        <v>1</v>
      </c>
      <c r="H1126" s="217">
        <f>+(E1126+F1126)*G1126</f>
        <v>1</v>
      </c>
      <c r="I1126" s="218"/>
      <c r="J1126" s="218"/>
      <c r="M1126" s="214"/>
    </row>
    <row r="1127" spans="1:13" s="219" customFormat="1" ht="18" outlineLevel="1" x14ac:dyDescent="0.25">
      <c r="A1127" s="257"/>
      <c r="B1127" s="535" t="s">
        <v>458</v>
      </c>
      <c r="C1127" s="216" t="str">
        <f>+VLOOKUP(B:B,INSUMOS!A:C,2,FALSE)</f>
        <v>TEJA DE BARRO</v>
      </c>
      <c r="D1127" s="538" t="str">
        <f>+VLOOKUP(B:B,INSUMOS!A:C,3,FALSE)</f>
        <v>UN</v>
      </c>
      <c r="E1127" s="541">
        <v>4</v>
      </c>
      <c r="F1127" s="544">
        <v>0</v>
      </c>
      <c r="G1127" s="277">
        <f>+VLOOKUP(B:B,INSUMOS!A:E,4,FALSE)</f>
        <v>1</v>
      </c>
      <c r="H1127" s="217">
        <f>+(E1127+F1127)*G1127</f>
        <v>4</v>
      </c>
      <c r="I1127" s="218"/>
      <c r="J1127" s="218"/>
      <c r="K1127" s="206"/>
      <c r="L1127" s="164"/>
      <c r="M1127" s="214"/>
    </row>
    <row r="1128" spans="1:13" s="219" customFormat="1" ht="18" outlineLevel="1" x14ac:dyDescent="0.25">
      <c r="A1128" s="257"/>
      <c r="B1128" s="535" t="s">
        <v>113</v>
      </c>
      <c r="C1128" s="216" t="str">
        <f>+VLOOKUP(B:B,INSUMOS!A:C,2,FALSE)</f>
        <v>MORTERO 1:3 (HECHO EN OBRA)</v>
      </c>
      <c r="D1128" s="538" t="str">
        <f>+VLOOKUP(B:B,INSUMOS!A:C,3,FALSE)</f>
        <v>M3</v>
      </c>
      <c r="E1128" s="541">
        <v>6.0000000000000001E-3</v>
      </c>
      <c r="F1128" s="544">
        <f>+E1128*0.05</f>
        <v>3.0000000000000003E-4</v>
      </c>
      <c r="G1128" s="277">
        <f>+VLOOKUP(B:B,INSUMOS!A:E,4,FALSE)</f>
        <v>1</v>
      </c>
      <c r="H1128" s="217">
        <f>+(E1128+F1128)*G1128</f>
        <v>6.3E-3</v>
      </c>
      <c r="I1128" s="218"/>
      <c r="J1128" s="218"/>
      <c r="K1128" s="206"/>
      <c r="L1128" s="164"/>
      <c r="M1128" s="214"/>
    </row>
    <row r="1129" spans="1:13" s="219" customFormat="1" ht="18" outlineLevel="1" x14ac:dyDescent="0.25">
      <c r="A1129" s="261"/>
      <c r="B1129" s="535" t="s">
        <v>625</v>
      </c>
      <c r="C1129" s="216" t="str">
        <f>+VLOOKUP(B:B,INSUMOS!A:C,2,FALSE)</f>
        <v>CUADRILLA AA  (OFICIAL + 2 AYUDANTE)- ALBAÑILERIA</v>
      </c>
      <c r="D1129" s="538" t="str">
        <f>+VLOOKUP(B:B,INSUMOS!A:C,3,FALSE)</f>
        <v>HC</v>
      </c>
      <c r="E1129" s="541">
        <v>0.5</v>
      </c>
      <c r="F1129" s="544">
        <v>0</v>
      </c>
      <c r="G1129" s="277">
        <f>+VLOOKUP(B:B,INSUMOS!A:E,4,FALSE)</f>
        <v>1</v>
      </c>
      <c r="H1129" s="217">
        <f>+(E1129+F1129)*G1129</f>
        <v>0.5</v>
      </c>
      <c r="I1129" s="218"/>
      <c r="J1129" s="218"/>
      <c r="K1129" s="206"/>
      <c r="L1129" s="164"/>
      <c r="M1129" s="214"/>
    </row>
    <row r="1130" spans="1:13" ht="18" x14ac:dyDescent="0.25">
      <c r="A1130" s="207" t="s">
        <v>1583</v>
      </c>
      <c r="B1130" s="208"/>
      <c r="C1130" s="284" t="s">
        <v>1139</v>
      </c>
      <c r="D1130" s="210" t="s">
        <v>330</v>
      </c>
      <c r="E1130" s="211"/>
      <c r="F1130" s="210"/>
      <c r="G1130" s="210"/>
      <c r="H1130" s="212">
        <f>+SUBTOTAL(9,H1131:H1133)</f>
        <v>1.8648</v>
      </c>
      <c r="I1130" s="213"/>
      <c r="J1130" s="213"/>
      <c r="M1130" s="214"/>
    </row>
    <row r="1131" spans="1:13" ht="18" outlineLevel="1" x14ac:dyDescent="0.25">
      <c r="A1131" s="256"/>
      <c r="B1131" s="535" t="s">
        <v>129</v>
      </c>
      <c r="C1131" s="216" t="str">
        <f>+VLOOKUP(B:B,INSUMOS!A:C,2,FALSE)</f>
        <v>HERRAMIENTA MENOR</v>
      </c>
      <c r="D1131" s="538" t="str">
        <f>+VLOOKUP(B:B,INSUMOS!A:C,3,FALSE)</f>
        <v>GLB</v>
      </c>
      <c r="E1131" s="541">
        <v>1</v>
      </c>
      <c r="F1131" s="544">
        <v>0</v>
      </c>
      <c r="G1131" s="277">
        <f>+VLOOKUP(B:B,INSUMOS!A:E,4,FALSE)</f>
        <v>1</v>
      </c>
      <c r="H1131" s="217">
        <f>+(E1131+F1131)*G1131</f>
        <v>1</v>
      </c>
      <c r="I1131" s="218"/>
      <c r="J1131" s="218"/>
      <c r="M1131" s="214"/>
    </row>
    <row r="1132" spans="1:13" ht="18" outlineLevel="1" x14ac:dyDescent="0.25">
      <c r="A1132" s="257"/>
      <c r="B1132" s="535" t="s">
        <v>468</v>
      </c>
      <c r="C1132" s="216" t="str">
        <f>+VLOOKUP(B:B,INSUMOS!A:C,2,FALSE)</f>
        <v>SELLE DE JUNTAS EN SIKAFLEX 1 A PLUS PRESENTACIÓN 300 CC</v>
      </c>
      <c r="D1132" s="538" t="str">
        <f>+VLOOKUP(B:B,INSUMOS!A:C,3,FALSE)</f>
        <v>UN</v>
      </c>
      <c r="E1132" s="541">
        <v>0.16</v>
      </c>
      <c r="F1132" s="544">
        <f>+E1132*0.03</f>
        <v>4.7999999999999996E-3</v>
      </c>
      <c r="G1132" s="277">
        <f>+VLOOKUP(B:B,INSUMOS!A:E,4,FALSE)</f>
        <v>1</v>
      </c>
      <c r="H1132" s="217">
        <f>+(E1132+F1132)*G1132</f>
        <v>0.1648</v>
      </c>
      <c r="I1132" s="218"/>
      <c r="J1132" s="218"/>
      <c r="M1132" s="214"/>
    </row>
    <row r="1133" spans="1:13" ht="18" outlineLevel="1" x14ac:dyDescent="0.25">
      <c r="A1133" s="257"/>
      <c r="B1133" s="535" t="s">
        <v>30</v>
      </c>
      <c r="C1133" s="216" t="str">
        <f>+VLOOKUP(B:B,INSUMOS!A:C,2,FALSE)</f>
        <v>AYUDANTE ALBAÑILERÍA CON PRESTACIONES</v>
      </c>
      <c r="D1133" s="538" t="str">
        <f>+VLOOKUP(B:B,INSUMOS!A:C,3,FALSE)</f>
        <v>HH</v>
      </c>
      <c r="E1133" s="541">
        <v>0.7</v>
      </c>
      <c r="F1133" s="544">
        <v>0</v>
      </c>
      <c r="G1133" s="277">
        <f>+VLOOKUP(B:B,INSUMOS!A:E,4,FALSE)</f>
        <v>1</v>
      </c>
      <c r="H1133" s="217">
        <f>+(E1133+F1133)*G1133</f>
        <v>0.7</v>
      </c>
      <c r="I1133" s="218"/>
      <c r="J1133" s="218"/>
      <c r="M1133" s="214"/>
    </row>
    <row r="1134" spans="1:13" ht="33" customHeight="1" x14ac:dyDescent="0.25">
      <c r="A1134" s="207" t="s">
        <v>2216</v>
      </c>
      <c r="B1134" s="208"/>
      <c r="C1134" s="284" t="s">
        <v>1602</v>
      </c>
      <c r="D1134" s="210" t="s">
        <v>19</v>
      </c>
      <c r="E1134" s="211"/>
      <c r="F1134" s="210"/>
      <c r="G1134" s="210"/>
      <c r="H1134" s="212">
        <f>+SUBTOTAL(9,H1135:H1143)</f>
        <v>7.9417025477965</v>
      </c>
      <c r="I1134" s="213"/>
      <c r="J1134" s="213"/>
      <c r="M1134" s="214"/>
    </row>
    <row r="1135" spans="1:13" ht="18" outlineLevel="1" x14ac:dyDescent="0.25">
      <c r="A1135" s="256"/>
      <c r="B1135" s="535" t="s">
        <v>129</v>
      </c>
      <c r="C1135" s="216" t="str">
        <f>+VLOOKUP(B:B,INSUMOS!A:C,2,FALSE)</f>
        <v>HERRAMIENTA MENOR</v>
      </c>
      <c r="D1135" s="538" t="str">
        <f>+VLOOKUP(B:B,INSUMOS!A:C,3,FALSE)</f>
        <v>GLB</v>
      </c>
      <c r="E1135" s="541">
        <v>3</v>
      </c>
      <c r="F1135" s="544">
        <v>0</v>
      </c>
      <c r="G1135" s="277">
        <f>+VLOOKUP(B:B,INSUMOS!A:E,4,FALSE)</f>
        <v>1</v>
      </c>
      <c r="H1135" s="217">
        <f t="shared" ref="H1135:H1143" si="83">+(E1135+F1135)*G1135</f>
        <v>3</v>
      </c>
      <c r="I1135" s="218"/>
      <c r="J1135" s="218"/>
      <c r="M1135" s="214"/>
    </row>
    <row r="1136" spans="1:13" ht="18" outlineLevel="1" x14ac:dyDescent="0.25">
      <c r="A1136" s="257"/>
      <c r="B1136" s="535" t="s">
        <v>830</v>
      </c>
      <c r="C1136" s="216" t="str">
        <f>+VLOOKUP(B:B,INSUMOS!A:C,2,FALSE)</f>
        <v>LISTÓN DE MADERA PINO MACHIHEMBRADO 9 mm X 3cm  X3,2 m</v>
      </c>
      <c r="D1136" s="538" t="str">
        <f>+VLOOKUP(B:B,INSUMOS!A:C,3,FALSE)</f>
        <v>UN</v>
      </c>
      <c r="E1136" s="541">
        <v>1.49</v>
      </c>
      <c r="F1136" s="544">
        <f>+E1136*0.03</f>
        <v>4.4699999999999997E-2</v>
      </c>
      <c r="G1136" s="277">
        <f>+VLOOKUP(B:B,INSUMOS!A:E,4,FALSE)</f>
        <v>1</v>
      </c>
      <c r="H1136" s="217">
        <f t="shared" si="83"/>
        <v>1.5347</v>
      </c>
      <c r="I1136" s="218"/>
      <c r="J1136" s="218"/>
      <c r="M1136" s="214"/>
    </row>
    <row r="1137" spans="1:13" ht="18" outlineLevel="1" x14ac:dyDescent="0.25">
      <c r="A1137" s="257"/>
      <c r="B1137" s="535" t="s">
        <v>957</v>
      </c>
      <c r="C1137" s="216" t="str">
        <f>+VLOOKUP(B:B,INSUMOS!A:C,2,FALSE)</f>
        <v xml:space="preserve">LISTÓN 3X3 CM X2,7 CM </v>
      </c>
      <c r="D1137" s="538" t="str">
        <f>+VLOOKUP(B:B,INSUMOS!A:C,3,FALSE)</f>
        <v>UN</v>
      </c>
      <c r="E1137" s="541">
        <v>0.7</v>
      </c>
      <c r="F1137" s="544">
        <f>+E1137*0.03</f>
        <v>2.0999999999999998E-2</v>
      </c>
      <c r="G1137" s="277">
        <f>+VLOOKUP(B:B,INSUMOS!A:E,4,FALSE)</f>
        <v>1</v>
      </c>
      <c r="H1137" s="217">
        <f t="shared" si="83"/>
        <v>0.72099999999999997</v>
      </c>
      <c r="I1137" s="218"/>
      <c r="J1137" s="218"/>
      <c r="M1137" s="214"/>
    </row>
    <row r="1138" spans="1:13" ht="18" outlineLevel="1" x14ac:dyDescent="0.25">
      <c r="A1138" s="257"/>
      <c r="B1138" s="535" t="s">
        <v>800</v>
      </c>
      <c r="C1138" s="216" t="str">
        <f>+VLOOKUP(B:B,INSUMOS!A:C,2,FALSE)</f>
        <v xml:space="preserve">MEDIACAÑA 3CM X 3CM X 2.50M CEDRO </v>
      </c>
      <c r="D1138" s="538" t="str">
        <f>+VLOOKUP(B:B,INSUMOS!A:C,3,FALSE)</f>
        <v>UN</v>
      </c>
      <c r="E1138" s="541">
        <v>0.19</v>
      </c>
      <c r="F1138" s="544">
        <v>0</v>
      </c>
      <c r="G1138" s="277">
        <f>+VLOOKUP(B:B,INSUMOS!A:E,4,FALSE)</f>
        <v>1</v>
      </c>
      <c r="H1138" s="217">
        <f t="shared" si="83"/>
        <v>0.19</v>
      </c>
      <c r="I1138" s="218"/>
      <c r="J1138" s="218"/>
      <c r="M1138" s="214"/>
    </row>
    <row r="1139" spans="1:13" ht="18" outlineLevel="1" x14ac:dyDescent="0.25">
      <c r="A1139" s="257"/>
      <c r="B1139" s="535" t="s">
        <v>822</v>
      </c>
      <c r="C1139" s="216" t="str">
        <f>+VLOOKUP(B:B,INSUMOS!A:C,2,FALSE)</f>
        <v>BOCEL MADERA 1/2X1/2X2,5 M</v>
      </c>
      <c r="D1139" s="538" t="str">
        <f>+VLOOKUP(B:B,INSUMOS!A:C,3,FALSE)</f>
        <v>UN</v>
      </c>
      <c r="E1139" s="541">
        <v>0.3</v>
      </c>
      <c r="F1139" s="544">
        <f>+E1139*0.03</f>
        <v>8.9999999999999993E-3</v>
      </c>
      <c r="G1139" s="277">
        <f>+VLOOKUP(B:B,INSUMOS!A:E,4,FALSE)</f>
        <v>1</v>
      </c>
      <c r="H1139" s="217">
        <f t="shared" si="83"/>
        <v>0.309</v>
      </c>
      <c r="I1139" s="218"/>
      <c r="J1139" s="218"/>
      <c r="M1139" s="214"/>
    </row>
    <row r="1140" spans="1:13" ht="18" outlineLevel="1" x14ac:dyDescent="0.25">
      <c r="A1140" s="257"/>
      <c r="B1140" s="535" t="s">
        <v>266</v>
      </c>
      <c r="C1140" s="216" t="str">
        <f>+VLOOKUP(B:B,INSUMOS!A:C,2,FALSE)</f>
        <v>PUNTILLA CON CABEZA 2"</v>
      </c>
      <c r="D1140" s="538" t="str">
        <f>+VLOOKUP(B:B,INSUMOS!A:C,3,FALSE)</f>
        <v>LB</v>
      </c>
      <c r="E1140" s="541">
        <v>0.5</v>
      </c>
      <c r="F1140" s="544">
        <f>+E1140*0.03</f>
        <v>1.4999999999999999E-2</v>
      </c>
      <c r="G1140" s="277">
        <f>+VLOOKUP(B:B,INSUMOS!A:E,4,FALSE)</f>
        <v>1</v>
      </c>
      <c r="H1140" s="217">
        <f t="shared" si="83"/>
        <v>0.51500000000000001</v>
      </c>
      <c r="I1140" s="218"/>
      <c r="J1140" s="218"/>
      <c r="M1140" s="214"/>
    </row>
    <row r="1141" spans="1:13" ht="18" outlineLevel="1" x14ac:dyDescent="0.25">
      <c r="A1141" s="257"/>
      <c r="B1141" s="535" t="s">
        <v>277</v>
      </c>
      <c r="C1141" s="216" t="str">
        <f>+VLOOKUP(B:B,INSUMOS!A:C,2,FALSE)</f>
        <v>BARNIZ PINTUCO</v>
      </c>
      <c r="D1141" s="538" t="str">
        <f>+VLOOKUP(B:B,INSUMOS!A:C,3,FALSE)</f>
        <v>GAL</v>
      </c>
      <c r="E1141" s="541">
        <f>+(1/30)</f>
        <v>3.3333333333333333E-2</v>
      </c>
      <c r="F1141" s="544">
        <f>+E1141*0.03</f>
        <v>1E-3</v>
      </c>
      <c r="G1141" s="277">
        <f>+VLOOKUP(B:B,INSUMOS!A:E,4,FALSE)</f>
        <v>1</v>
      </c>
      <c r="H1141" s="217">
        <f t="shared" si="83"/>
        <v>3.4333333333333334E-2</v>
      </c>
      <c r="I1141" s="218"/>
      <c r="J1141" s="218"/>
      <c r="M1141" s="214"/>
    </row>
    <row r="1142" spans="1:13" ht="18" outlineLevel="1" x14ac:dyDescent="0.25">
      <c r="A1142" s="257"/>
      <c r="B1142" s="535" t="s">
        <v>802</v>
      </c>
      <c r="C1142" s="216" t="str">
        <f>+VLOOKUP(B:B,INSUMOS!A:C,2,FALSE)</f>
        <v>INMUNIZANTE BRONCO O SIKA PRESENTACIÓN 3 KG</v>
      </c>
      <c r="D1142" s="538" t="str">
        <f>+VLOOKUP(B:B,INSUMOS!A:C,3,FALSE)</f>
        <v>KG</v>
      </c>
      <c r="E1142" s="541">
        <v>0.38</v>
      </c>
      <c r="F1142" s="544">
        <f>+E1142*0.03</f>
        <v>1.14E-2</v>
      </c>
      <c r="G1142" s="277">
        <f>+VLOOKUP(B:B,INSUMOS!A:E,4,FALSE)</f>
        <v>1</v>
      </c>
      <c r="H1142" s="217">
        <f t="shared" si="83"/>
        <v>0.39140000000000003</v>
      </c>
      <c r="I1142" s="218"/>
      <c r="J1142" s="218"/>
      <c r="M1142" s="214"/>
    </row>
    <row r="1143" spans="1:13" ht="18" outlineLevel="1" x14ac:dyDescent="0.25">
      <c r="A1143" s="257"/>
      <c r="B1143" s="535" t="s">
        <v>625</v>
      </c>
      <c r="C1143" s="216" t="str">
        <f>+VLOOKUP(B:B,INSUMOS!A:C,2,FALSE)</f>
        <v>CUADRILLA AA  (OFICIAL + 2 AYUDANTE)- ALBAÑILERIA</v>
      </c>
      <c r="D1143" s="538" t="str">
        <f>+VLOOKUP(B:B,INSUMOS!A:C,3,FALSE)</f>
        <v>HC</v>
      </c>
      <c r="E1143" s="541">
        <v>1.246269214463166</v>
      </c>
      <c r="F1143" s="544">
        <v>0</v>
      </c>
      <c r="G1143" s="277">
        <f>+VLOOKUP(B:B,INSUMOS!A:E,4,FALSE)</f>
        <v>1</v>
      </c>
      <c r="H1143" s="217">
        <f t="shared" si="83"/>
        <v>1.246269214463166</v>
      </c>
      <c r="I1143" s="218"/>
      <c r="J1143" s="218"/>
      <c r="M1143" s="214"/>
    </row>
    <row r="1144" spans="1:13" ht="18" x14ac:dyDescent="0.25">
      <c r="A1144" s="207" t="s">
        <v>2215</v>
      </c>
      <c r="B1144" s="208"/>
      <c r="C1144" s="284" t="s">
        <v>1140</v>
      </c>
      <c r="D1144" s="210" t="s">
        <v>19</v>
      </c>
      <c r="E1144" s="211"/>
      <c r="F1144" s="210"/>
      <c r="G1144" s="210"/>
      <c r="H1144" s="212">
        <f>+SUBTOTAL(9,H1145:H1159)</f>
        <v>26.573871167645031</v>
      </c>
      <c r="I1144" s="213"/>
      <c r="J1144" s="213"/>
      <c r="M1144" s="214"/>
    </row>
    <row r="1145" spans="1:13" ht="18" outlineLevel="1" x14ac:dyDescent="0.25">
      <c r="A1145" s="256"/>
      <c r="B1145" s="535" t="s">
        <v>129</v>
      </c>
      <c r="C1145" s="216" t="str">
        <f>+VLOOKUP(B:B,INSUMOS!A:C,2,FALSE)</f>
        <v>HERRAMIENTA MENOR</v>
      </c>
      <c r="D1145" s="538" t="str">
        <f>+VLOOKUP(B:B,INSUMOS!A:C,3,FALSE)</f>
        <v>GLB</v>
      </c>
      <c r="E1145" s="541">
        <v>2</v>
      </c>
      <c r="F1145" s="544">
        <v>0</v>
      </c>
      <c r="G1145" s="277">
        <f>+VLOOKUP(B:B,INSUMOS!A:E,4,FALSE)</f>
        <v>1</v>
      </c>
      <c r="H1145" s="217">
        <f t="shared" ref="H1145:H1159" si="84">+(E1145+F1145)*G1145</f>
        <v>2</v>
      </c>
      <c r="I1145" s="218"/>
      <c r="J1145" s="218"/>
      <c r="M1145" s="214"/>
    </row>
    <row r="1146" spans="1:13" ht="18" outlineLevel="1" x14ac:dyDescent="0.25">
      <c r="A1146" s="257"/>
      <c r="B1146" s="535" t="s">
        <v>153</v>
      </c>
      <c r="C1146" s="216" t="str">
        <f>+VLOOKUP(B:B,INSUMOS!A:C,2,FALSE)</f>
        <v>ANDAMIO TUBULAR 1,5*1,5 C/CRUCETA</v>
      </c>
      <c r="D1146" s="538" t="str">
        <f>+VLOOKUP(B:B,INSUMOS!A:C,3,FALSE)</f>
        <v>DIA</v>
      </c>
      <c r="E1146" s="541">
        <v>0.2</v>
      </c>
      <c r="F1146" s="544">
        <v>0</v>
      </c>
      <c r="G1146" s="277">
        <f>+VLOOKUP(B:B,INSUMOS!A:E,4,FALSE)</f>
        <v>1</v>
      </c>
      <c r="H1146" s="217">
        <f t="shared" si="84"/>
        <v>0.2</v>
      </c>
      <c r="I1146" s="218"/>
      <c r="J1146" s="218"/>
      <c r="M1146" s="214"/>
    </row>
    <row r="1147" spans="1:13" ht="18" outlineLevel="1" x14ac:dyDescent="0.25">
      <c r="A1147" s="257"/>
      <c r="B1147" s="535" t="s">
        <v>803</v>
      </c>
      <c r="C1147" s="216" t="str">
        <f>+VLOOKUP(B:B,INSUMOS!A:C,2,FALSE)</f>
        <v xml:space="preserve">ÁNGULO GALV. 0.2X0.25 CAL.26X2.44M </v>
      </c>
      <c r="D1147" s="538" t="str">
        <f>+VLOOKUP(B:B,INSUMOS!A:C,3,FALSE)</f>
        <v>ML</v>
      </c>
      <c r="E1147" s="541">
        <v>0.42399999999999999</v>
      </c>
      <c r="F1147" s="544">
        <v>0</v>
      </c>
      <c r="G1147" s="277">
        <f>+VLOOKUP(B:B,INSUMOS!A:E,4,FALSE)</f>
        <v>1</v>
      </c>
      <c r="H1147" s="217">
        <f t="shared" si="84"/>
        <v>0.42399999999999999</v>
      </c>
      <c r="I1147" s="218"/>
      <c r="J1147" s="218"/>
      <c r="M1147" s="214"/>
    </row>
    <row r="1148" spans="1:13" ht="18" outlineLevel="1" x14ac:dyDescent="0.25">
      <c r="A1148" s="257"/>
      <c r="B1148" s="535" t="s">
        <v>804</v>
      </c>
      <c r="C1148" s="216" t="str">
        <f>+VLOOKUP(B:B,INSUMOS!A:C,2,FALSE)</f>
        <v>CINTA MALLA SELLAPANEL 45 MM RL 0.01</v>
      </c>
      <c r="D1148" s="538" t="str">
        <f>+VLOOKUP(B:B,INSUMOS!A:C,3,FALSE)</f>
        <v>UN</v>
      </c>
      <c r="E1148" s="541">
        <v>0.01</v>
      </c>
      <c r="F1148" s="544">
        <f>+E1148*0.03</f>
        <v>2.9999999999999997E-4</v>
      </c>
      <c r="G1148" s="277">
        <f>+VLOOKUP(B:B,INSUMOS!A:E,4,FALSE)</f>
        <v>1</v>
      </c>
      <c r="H1148" s="217">
        <f t="shared" si="84"/>
        <v>1.03E-2</v>
      </c>
      <c r="I1148" s="218"/>
      <c r="J1148" s="218"/>
      <c r="M1148" s="214"/>
    </row>
    <row r="1149" spans="1:13" s="219" customFormat="1" ht="18" outlineLevel="1" x14ac:dyDescent="0.25">
      <c r="A1149" s="257"/>
      <c r="B1149" s="535" t="s">
        <v>805</v>
      </c>
      <c r="C1149" s="216" t="str">
        <f>+VLOOKUP(B:B,INSUMOS!A:C,2,FALSE)</f>
        <v>INTERVINIL 1 GAL PINTUCO</v>
      </c>
      <c r="D1149" s="538" t="str">
        <f>+VLOOKUP(B:B,INSUMOS!A:C,3,FALSE)</f>
        <v>GAL</v>
      </c>
      <c r="E1149" s="541">
        <v>3.5000000000000003E-2</v>
      </c>
      <c r="F1149" s="544">
        <f>+E1149*0.03</f>
        <v>1.0500000000000002E-3</v>
      </c>
      <c r="G1149" s="277">
        <f>+VLOOKUP(B:B,INSUMOS!A:E,4,FALSE)</f>
        <v>1</v>
      </c>
      <c r="H1149" s="217">
        <f t="shared" si="84"/>
        <v>3.6050000000000006E-2</v>
      </c>
      <c r="I1149" s="218"/>
      <c r="J1149" s="218"/>
      <c r="K1149" s="206"/>
      <c r="L1149" s="164"/>
      <c r="M1149" s="214"/>
    </row>
    <row r="1150" spans="1:13" s="219" customFormat="1" ht="18" outlineLevel="1" x14ac:dyDescent="0.25">
      <c r="A1150" s="257"/>
      <c r="B1150" s="535" t="s">
        <v>806</v>
      </c>
      <c r="C1150" s="216" t="str">
        <f>+VLOOKUP(B:B,INSUMOS!A:C,2,FALSE)</f>
        <v>LÁMINA DE YESO REGULAR 1/2" 1,22X 2,44 M</v>
      </c>
      <c r="D1150" s="538" t="str">
        <f>+VLOOKUP(B:B,INSUMOS!A:C,3,FALSE)</f>
        <v>UN</v>
      </c>
      <c r="E1150" s="541">
        <v>0.34399999999999997</v>
      </c>
      <c r="F1150" s="544">
        <v>0</v>
      </c>
      <c r="G1150" s="277">
        <f>+VLOOKUP(B:B,INSUMOS!A:E,4,FALSE)</f>
        <v>1</v>
      </c>
      <c r="H1150" s="217">
        <f t="shared" si="84"/>
        <v>0.34399999999999997</v>
      </c>
      <c r="I1150" s="218"/>
      <c r="J1150" s="218"/>
      <c r="K1150" s="206"/>
      <c r="L1150" s="164"/>
      <c r="M1150" s="214"/>
    </row>
    <row r="1151" spans="1:13" ht="18" outlineLevel="1" x14ac:dyDescent="0.25">
      <c r="A1151" s="257"/>
      <c r="B1151" s="535" t="s">
        <v>300</v>
      </c>
      <c r="C1151" s="216" t="str">
        <f>+VLOOKUP(B:B,INSUMOS!A:C,2,FALSE)</f>
        <v>LIJA PABMERIL PLIEGO 9"X11"</v>
      </c>
      <c r="D1151" s="538" t="str">
        <f>+VLOOKUP(B:B,INSUMOS!A:C,3,FALSE)</f>
        <v>UN</v>
      </c>
      <c r="E1151" s="541">
        <v>0.06</v>
      </c>
      <c r="F1151" s="544">
        <f>+E1151*0.3</f>
        <v>1.7999999999999999E-2</v>
      </c>
      <c r="G1151" s="277">
        <f>+VLOOKUP(B:B,INSUMOS!A:E,4,FALSE)</f>
        <v>1</v>
      </c>
      <c r="H1151" s="217">
        <f t="shared" si="84"/>
        <v>7.8E-2</v>
      </c>
      <c r="I1151" s="218"/>
      <c r="J1151" s="218"/>
      <c r="M1151" s="214"/>
    </row>
    <row r="1152" spans="1:13" ht="18" outlineLevel="1" x14ac:dyDescent="0.25">
      <c r="A1152" s="257"/>
      <c r="B1152" s="535" t="s">
        <v>807</v>
      </c>
      <c r="C1152" s="216" t="str">
        <f>+VLOOKUP(B:B,INSUMOS!A:C,2,FALSE)</f>
        <v xml:space="preserve">MASILLA SUPERMASTICK PR </v>
      </c>
      <c r="D1152" s="538" t="str">
        <f>+VLOOKUP(B:B,INSUMOS!A:C,3,FALSE)</f>
        <v>GAL</v>
      </c>
      <c r="E1152" s="541">
        <v>5.3904046257309657E-2</v>
      </c>
      <c r="F1152" s="544">
        <f>+E1152*0.03</f>
        <v>1.6171213877192896E-3</v>
      </c>
      <c r="G1152" s="277">
        <f>+VLOOKUP(B:B,INSUMOS!A:E,4,FALSE)</f>
        <v>1</v>
      </c>
      <c r="H1152" s="217">
        <f t="shared" si="84"/>
        <v>5.5521167645028943E-2</v>
      </c>
      <c r="I1152" s="218"/>
      <c r="J1152" s="218"/>
      <c r="M1152" s="214"/>
    </row>
    <row r="1153" spans="1:13" ht="18" outlineLevel="1" x14ac:dyDescent="0.25">
      <c r="A1153" s="257"/>
      <c r="B1153" s="535" t="s">
        <v>1673</v>
      </c>
      <c r="C1153" s="216" t="str">
        <f>+VLOOKUP(B:B,INSUMOS!A:C,2,FALSE)</f>
        <v>OMEGA CAL.26 X 2.44 M ROLLADO</v>
      </c>
      <c r="D1153" s="538" t="str">
        <f>+VLOOKUP(B:B,INSUMOS!A:C,3,FALSE)</f>
        <v>UN</v>
      </c>
      <c r="E1153" s="541">
        <v>0.81</v>
      </c>
      <c r="F1153" s="544">
        <v>0</v>
      </c>
      <c r="G1153" s="277">
        <f>+VLOOKUP(B:B,INSUMOS!A:E,4,FALSE)</f>
        <v>1</v>
      </c>
      <c r="H1153" s="217">
        <f t="shared" si="84"/>
        <v>0.81</v>
      </c>
      <c r="I1153" s="218"/>
      <c r="J1153" s="218"/>
      <c r="M1153" s="214"/>
    </row>
    <row r="1154" spans="1:13" ht="18" outlineLevel="1" x14ac:dyDescent="0.25">
      <c r="A1154" s="257"/>
      <c r="B1154" s="535" t="s">
        <v>808</v>
      </c>
      <c r="C1154" s="216" t="str">
        <f>+VLOOKUP(B:B,INSUMOS!A:C,2,FALSE)</f>
        <v xml:space="preserve">TABLA BURRA 15X2.2-2.7CMX2.90M </v>
      </c>
      <c r="D1154" s="538" t="str">
        <f>+VLOOKUP(B:B,INSUMOS!A:C,3,FALSE)</f>
        <v>UN</v>
      </c>
      <c r="E1154" s="541">
        <v>0.154</v>
      </c>
      <c r="F1154" s="544">
        <v>0</v>
      </c>
      <c r="G1154" s="277">
        <f>+VLOOKUP(B:B,INSUMOS!A:E,4,FALSE)</f>
        <v>1</v>
      </c>
      <c r="H1154" s="217">
        <f t="shared" si="84"/>
        <v>0.154</v>
      </c>
      <c r="I1154" s="218"/>
      <c r="J1154" s="218"/>
      <c r="M1154" s="214"/>
    </row>
    <row r="1155" spans="1:13" ht="18" outlineLevel="1" x14ac:dyDescent="0.25">
      <c r="A1155" s="257"/>
      <c r="B1155" s="535" t="s">
        <v>809</v>
      </c>
      <c r="C1155" s="216" t="str">
        <f>+VLOOKUP(B:B,INSUMOS!A:C,2,FALSE)</f>
        <v xml:space="preserve">TORNILLO 1” PUNTA DE BROCA </v>
      </c>
      <c r="D1155" s="538" t="str">
        <f>+VLOOKUP(B:B,INSUMOS!A:C,3,FALSE)</f>
        <v>UN</v>
      </c>
      <c r="E1155" s="541">
        <v>9</v>
      </c>
      <c r="F1155" s="544">
        <f>+E1155*0.03</f>
        <v>0.27</v>
      </c>
      <c r="G1155" s="277">
        <f>+VLOOKUP(B:B,INSUMOS!A:E,4,FALSE)</f>
        <v>1</v>
      </c>
      <c r="H1155" s="217">
        <f t="shared" si="84"/>
        <v>9.27</v>
      </c>
      <c r="I1155" s="218"/>
      <c r="J1155" s="218"/>
      <c r="M1155" s="214"/>
    </row>
    <row r="1156" spans="1:13" s="219" customFormat="1" ht="18" outlineLevel="1" x14ac:dyDescent="0.25">
      <c r="A1156" s="257"/>
      <c r="B1156" s="535" t="s">
        <v>810</v>
      </c>
      <c r="C1156" s="216" t="str">
        <f>+VLOOKUP(B:B,INSUMOS!A:C,2,FALSE)</f>
        <v xml:space="preserve">TORNILLO 7/16” PUNTA DE BROCA </v>
      </c>
      <c r="D1156" s="538" t="str">
        <f>+VLOOKUP(B:B,INSUMOS!A:C,3,FALSE)</f>
        <v>UN</v>
      </c>
      <c r="E1156" s="541">
        <v>12</v>
      </c>
      <c r="F1156" s="544">
        <f>+E1156*0.03</f>
        <v>0.36</v>
      </c>
      <c r="G1156" s="277">
        <f>+VLOOKUP(B:B,INSUMOS!A:E,4,FALSE)</f>
        <v>1</v>
      </c>
      <c r="H1156" s="217">
        <f t="shared" si="84"/>
        <v>12.36</v>
      </c>
      <c r="I1156" s="218"/>
      <c r="J1156" s="218"/>
      <c r="K1156" s="206"/>
      <c r="L1156" s="164"/>
      <c r="M1156" s="214"/>
    </row>
    <row r="1157" spans="1:13" s="219" customFormat="1" ht="18" outlineLevel="1" x14ac:dyDescent="0.25">
      <c r="A1157" s="257"/>
      <c r="B1157" s="535" t="s">
        <v>958</v>
      </c>
      <c r="C1157" s="216" t="str">
        <f>+VLOOKUP(B:B,INSUMOS!A:C,2,FALSE)</f>
        <v>VIGUETA 38 X 19 MM X 2,44 M</v>
      </c>
      <c r="D1157" s="538" t="str">
        <f>+VLOOKUP(B:B,INSUMOS!A:C,3,FALSE)</f>
        <v>ML</v>
      </c>
      <c r="E1157" s="541">
        <v>0.56399999999999995</v>
      </c>
      <c r="F1157" s="544">
        <v>0</v>
      </c>
      <c r="G1157" s="277">
        <f>+VLOOKUP(B:B,INSUMOS!A:E,4,FALSE)</f>
        <v>1</v>
      </c>
      <c r="H1157" s="217">
        <f t="shared" si="84"/>
        <v>0.56399999999999995</v>
      </c>
      <c r="I1157" s="218"/>
      <c r="J1157" s="218"/>
      <c r="K1157" s="206"/>
      <c r="L1157" s="164"/>
      <c r="M1157" s="214"/>
    </row>
    <row r="1158" spans="1:13" s="219" customFormat="1" ht="18" outlineLevel="1" x14ac:dyDescent="0.25">
      <c r="A1158" s="257"/>
      <c r="B1158" s="535" t="s">
        <v>50</v>
      </c>
      <c r="C1158" s="216" t="str">
        <f>+VLOOKUP(B:B,INSUMOS!A:C,2,FALSE)</f>
        <v xml:space="preserve">AYUDANTE DRYWALL CON PRESTACIONES </v>
      </c>
      <c r="D1158" s="538" t="str">
        <f>+VLOOKUP(B:B,INSUMOS!A:C,3,FALSE)</f>
        <v>JR</v>
      </c>
      <c r="E1158" s="541">
        <v>0.13400000000000001</v>
      </c>
      <c r="F1158" s="544">
        <v>0</v>
      </c>
      <c r="G1158" s="277">
        <f>+VLOOKUP(B:B,INSUMOS!A:E,4,FALSE)</f>
        <v>1</v>
      </c>
      <c r="H1158" s="217">
        <f t="shared" si="84"/>
        <v>0.13400000000000001</v>
      </c>
      <c r="I1158" s="218"/>
      <c r="J1158" s="218"/>
      <c r="K1158" s="206"/>
      <c r="L1158" s="164"/>
      <c r="M1158" s="214"/>
    </row>
    <row r="1159" spans="1:13" s="219" customFormat="1" ht="18" outlineLevel="1" x14ac:dyDescent="0.25">
      <c r="A1159" s="261"/>
      <c r="B1159" s="535" t="s">
        <v>51</v>
      </c>
      <c r="C1159" s="216" t="str">
        <f>+VLOOKUP(B:B,INSUMOS!A:C,2,FALSE)</f>
        <v>OFICIAL DRYWALL CON PRESTACIONES</v>
      </c>
      <c r="D1159" s="538" t="str">
        <f>+VLOOKUP(B:B,INSUMOS!A:C,3,FALSE)</f>
        <v>JR</v>
      </c>
      <c r="E1159" s="541">
        <v>0.13400000000000001</v>
      </c>
      <c r="F1159" s="544">
        <v>0</v>
      </c>
      <c r="G1159" s="277">
        <f>+VLOOKUP(B:B,INSUMOS!A:E,4,FALSE)</f>
        <v>1</v>
      </c>
      <c r="H1159" s="217">
        <f t="shared" si="84"/>
        <v>0.13400000000000001</v>
      </c>
      <c r="I1159" s="218"/>
      <c r="J1159" s="218"/>
      <c r="K1159" s="206"/>
      <c r="L1159" s="164"/>
      <c r="M1159" s="214"/>
    </row>
    <row r="1160" spans="1:13" ht="23.25" customHeight="1" x14ac:dyDescent="0.25">
      <c r="A1160" s="280" t="s">
        <v>1730</v>
      </c>
      <c r="B1160" s="246"/>
      <c r="C1160" s="209" t="s">
        <v>1678</v>
      </c>
      <c r="D1160" s="228" t="s">
        <v>19</v>
      </c>
      <c r="E1160" s="241"/>
      <c r="F1160" s="242"/>
      <c r="G1160" s="281"/>
      <c r="H1160" s="212">
        <f>+SUBTOTAL(9,H1161:H1169)</f>
        <v>12.387499999999999</v>
      </c>
      <c r="I1160" s="213"/>
      <c r="J1160" s="213"/>
      <c r="M1160" s="214"/>
    </row>
    <row r="1161" spans="1:13" ht="18" outlineLevel="1" x14ac:dyDescent="0.25">
      <c r="A1161" s="244"/>
      <c r="B1161" s="535" t="s">
        <v>129</v>
      </c>
      <c r="C1161" s="216" t="str">
        <f>+VLOOKUP(B:B,INSUMOS!A:C,2,FALSE)</f>
        <v>HERRAMIENTA MENOR</v>
      </c>
      <c r="D1161" s="538" t="str">
        <f>+VLOOKUP(B:B,INSUMOS!A:C,3,FALSE)</f>
        <v>GLB</v>
      </c>
      <c r="E1161" s="541">
        <v>0.05</v>
      </c>
      <c r="F1161" s="544">
        <v>0</v>
      </c>
      <c r="G1161" s="277">
        <f>+VLOOKUP(B:B,INSUMOS!A:E,4,FALSE)</f>
        <v>1</v>
      </c>
      <c r="H1161" s="217">
        <f t="shared" ref="H1161:H1169" si="85">+(E1161+F1161)*G1161</f>
        <v>0.05</v>
      </c>
      <c r="I1161" s="218"/>
      <c r="J1161" s="218"/>
      <c r="M1161" s="214"/>
    </row>
    <row r="1162" spans="1:13" ht="18" outlineLevel="1" x14ac:dyDescent="0.25">
      <c r="A1162" s="245"/>
      <c r="B1162" s="535" t="s">
        <v>153</v>
      </c>
      <c r="C1162" s="216" t="str">
        <f>+VLOOKUP(B:B,INSUMOS!A:C,2,FALSE)</f>
        <v>ANDAMIO TUBULAR 1,5*1,5 C/CRUCETA</v>
      </c>
      <c r="D1162" s="538" t="str">
        <f>+VLOOKUP(B:B,INSUMOS!A:C,3,FALSE)</f>
        <v>DIA</v>
      </c>
      <c r="E1162" s="541">
        <v>0.2</v>
      </c>
      <c r="F1162" s="544">
        <v>0</v>
      </c>
      <c r="G1162" s="277">
        <f>+VLOOKUP(B:B,INSUMOS!A:E,4,FALSE)</f>
        <v>1</v>
      </c>
      <c r="H1162" s="217">
        <f t="shared" si="85"/>
        <v>0.2</v>
      </c>
      <c r="I1162" s="218"/>
      <c r="J1162" s="218"/>
      <c r="M1162" s="214"/>
    </row>
    <row r="1163" spans="1:13" ht="18" outlineLevel="1" x14ac:dyDescent="0.25">
      <c r="A1163" s="245"/>
      <c r="B1163" s="535" t="s">
        <v>809</v>
      </c>
      <c r="C1163" s="216" t="str">
        <f>+VLOOKUP(B:B,INSUMOS!A:C,2,FALSE)</f>
        <v xml:space="preserve">TORNILLO 1” PUNTA DE BROCA </v>
      </c>
      <c r="D1163" s="538" t="str">
        <f>+VLOOKUP(B:B,INSUMOS!A:C,3,FALSE)</f>
        <v>UN</v>
      </c>
      <c r="E1163" s="541">
        <v>9</v>
      </c>
      <c r="F1163" s="544">
        <f>+E1163*0.03</f>
        <v>0.27</v>
      </c>
      <c r="G1163" s="277">
        <f>+VLOOKUP(B:B,INSUMOS!A:E,4,FALSE)</f>
        <v>1</v>
      </c>
      <c r="H1163" s="217">
        <f t="shared" si="85"/>
        <v>9.27</v>
      </c>
      <c r="I1163" s="218"/>
      <c r="J1163" s="218"/>
      <c r="M1163" s="214"/>
    </row>
    <row r="1164" spans="1:13" ht="18" outlineLevel="1" x14ac:dyDescent="0.25">
      <c r="A1164" s="245"/>
      <c r="B1164" s="535" t="s">
        <v>1671</v>
      </c>
      <c r="C1164" s="216" t="str">
        <f>+VLOOKUP(B:B,INSUMOS!A:C,2,FALSE)</f>
        <v>ÁNGULO GALV.  0.1X0.15 CAL.26X2.44M</v>
      </c>
      <c r="D1164" s="538" t="str">
        <f>+VLOOKUP(B:B,INSUMOS!A:C,3,FALSE)</f>
        <v>UN</v>
      </c>
      <c r="E1164" s="541">
        <v>0.42</v>
      </c>
      <c r="F1164" s="544">
        <v>0</v>
      </c>
      <c r="G1164" s="277">
        <f>+VLOOKUP(B:B,INSUMOS!A:E,4,FALSE)</f>
        <v>1</v>
      </c>
      <c r="H1164" s="217">
        <f t="shared" si="85"/>
        <v>0.42</v>
      </c>
      <c r="I1164" s="218"/>
      <c r="J1164" s="218"/>
      <c r="M1164" s="214"/>
    </row>
    <row r="1165" spans="1:13" ht="18" outlineLevel="1" x14ac:dyDescent="0.25">
      <c r="A1165" s="245"/>
      <c r="B1165" s="535" t="s">
        <v>1673</v>
      </c>
      <c r="C1165" s="216" t="str">
        <f>+VLOOKUP(B:B,INSUMOS!A:C,2,FALSE)</f>
        <v>OMEGA CAL.26 X 2.44 M ROLLADO</v>
      </c>
      <c r="D1165" s="538" t="str">
        <f>+VLOOKUP(B:B,INSUMOS!A:C,3,FALSE)</f>
        <v>UN</v>
      </c>
      <c r="E1165" s="541">
        <v>0.81</v>
      </c>
      <c r="F1165" s="544">
        <v>0</v>
      </c>
      <c r="G1165" s="277">
        <f>+VLOOKUP(B:B,INSUMOS!A:E,4,FALSE)</f>
        <v>1</v>
      </c>
      <c r="H1165" s="217">
        <f t="shared" si="85"/>
        <v>0.81</v>
      </c>
      <c r="I1165" s="218"/>
      <c r="J1165" s="218"/>
      <c r="M1165" s="214"/>
    </row>
    <row r="1166" spans="1:13" ht="18" outlineLevel="1" x14ac:dyDescent="0.25">
      <c r="A1166" s="245"/>
      <c r="B1166" s="535" t="s">
        <v>1675</v>
      </c>
      <c r="C1166" s="216" t="str">
        <f>+VLOOKUP(B:B,INSUMOS!A:C,2,FALSE)</f>
        <v>TABLILLA PARA CIELO RASO  EN PVC</v>
      </c>
      <c r="D1166" s="538" t="str">
        <f>+VLOOKUP(B:B,INSUMOS!A:C,3,FALSE)</f>
        <v>UN</v>
      </c>
      <c r="E1166" s="541">
        <v>0.61</v>
      </c>
      <c r="F1166" s="544">
        <v>0</v>
      </c>
      <c r="G1166" s="277">
        <f>+VLOOKUP(B:B,INSUMOS!A:E,4,FALSE)</f>
        <v>1</v>
      </c>
      <c r="H1166" s="217">
        <f t="shared" si="85"/>
        <v>0.61</v>
      </c>
      <c r="I1166" s="218"/>
      <c r="J1166" s="218"/>
      <c r="M1166" s="214"/>
    </row>
    <row r="1167" spans="1:13" ht="18" outlineLevel="1" x14ac:dyDescent="0.25">
      <c r="A1167" s="245"/>
      <c r="B1167" s="535" t="s">
        <v>1677</v>
      </c>
      <c r="C1167" s="216" t="str">
        <f>+VLOOKUP(B:B,INSUMOS!A:C,2,FALSE)</f>
        <v>PERFIL VIGUETA EN C (CAL.26) 0,48MM; L=2,44M</v>
      </c>
      <c r="D1167" s="538" t="str">
        <f>+VLOOKUP(B:B,INSUMOS!A:C,3,FALSE)</f>
        <v>UN</v>
      </c>
      <c r="E1167" s="541">
        <v>0.76500000000000001</v>
      </c>
      <c r="F1167" s="544">
        <v>0</v>
      </c>
      <c r="G1167" s="277">
        <f>+VLOOKUP(B:B,INSUMOS!A:E,4,FALSE)</f>
        <v>1</v>
      </c>
      <c r="H1167" s="217">
        <f>+(E1167+F1167)*G1167</f>
        <v>0.76500000000000001</v>
      </c>
      <c r="I1167" s="218"/>
      <c r="J1167" s="218"/>
      <c r="M1167" s="214"/>
    </row>
    <row r="1168" spans="1:13" ht="18" outlineLevel="1" x14ac:dyDescent="0.25">
      <c r="A1168" s="245"/>
      <c r="B1168" s="535" t="s">
        <v>50</v>
      </c>
      <c r="C1168" s="216" t="str">
        <f>+VLOOKUP(B:B,INSUMOS!A:C,2,FALSE)</f>
        <v xml:space="preserve">AYUDANTE DRYWALL CON PRESTACIONES </v>
      </c>
      <c r="D1168" s="538" t="str">
        <f>+VLOOKUP(B:B,INSUMOS!A:C,3,FALSE)</f>
        <v>JR</v>
      </c>
      <c r="E1168" s="541">
        <f>+(1/8)*1.05</f>
        <v>0.13125000000000001</v>
      </c>
      <c r="F1168" s="544">
        <v>0</v>
      </c>
      <c r="G1168" s="277">
        <f>+VLOOKUP(B:B,INSUMOS!A:E,4,FALSE)</f>
        <v>1</v>
      </c>
      <c r="H1168" s="217">
        <f t="shared" si="85"/>
        <v>0.13125000000000001</v>
      </c>
      <c r="I1168" s="218"/>
      <c r="J1168" s="218"/>
      <c r="M1168" s="214"/>
    </row>
    <row r="1169" spans="1:13" ht="18" outlineLevel="1" x14ac:dyDescent="0.25">
      <c r="A1169" s="248"/>
      <c r="B1169" s="535" t="s">
        <v>51</v>
      </c>
      <c r="C1169" s="216" t="str">
        <f>+VLOOKUP(B:B,INSUMOS!A:C,2,FALSE)</f>
        <v>OFICIAL DRYWALL CON PRESTACIONES</v>
      </c>
      <c r="D1169" s="538" t="str">
        <f>+VLOOKUP(B:B,INSUMOS!A:C,3,FALSE)</f>
        <v>JR</v>
      </c>
      <c r="E1169" s="541">
        <f>+(1/8)*1.05</f>
        <v>0.13125000000000001</v>
      </c>
      <c r="F1169" s="544">
        <v>0</v>
      </c>
      <c r="G1169" s="277">
        <f>+VLOOKUP(B:B,INSUMOS!A:E,4,FALSE)</f>
        <v>1</v>
      </c>
      <c r="H1169" s="217">
        <f t="shared" si="85"/>
        <v>0.13125000000000001</v>
      </c>
      <c r="I1169" s="218"/>
      <c r="J1169" s="218"/>
      <c r="M1169" s="214"/>
    </row>
    <row r="1170" spans="1:13" ht="32.25" customHeight="1" x14ac:dyDescent="0.25">
      <c r="A1170" s="207" t="s">
        <v>2214</v>
      </c>
      <c r="B1170" s="208"/>
      <c r="C1170" s="209" t="s">
        <v>724</v>
      </c>
      <c r="D1170" s="210" t="s">
        <v>19</v>
      </c>
      <c r="E1170" s="211"/>
      <c r="F1170" s="210"/>
      <c r="G1170" s="210"/>
      <c r="H1170" s="212">
        <f>+SUBTOTAL(9,H1171:H1176)</f>
        <v>15.705500000000001</v>
      </c>
      <c r="I1170" s="213"/>
      <c r="J1170" s="213"/>
      <c r="M1170" s="214"/>
    </row>
    <row r="1171" spans="1:13" ht="18" outlineLevel="1" x14ac:dyDescent="0.25">
      <c r="A1171" s="256"/>
      <c r="B1171" s="535" t="s">
        <v>129</v>
      </c>
      <c r="C1171" s="216" t="str">
        <f>+VLOOKUP(B:B,INSUMOS!A:C,2,FALSE)</f>
        <v>HERRAMIENTA MENOR</v>
      </c>
      <c r="D1171" s="538" t="str">
        <f>+VLOOKUP(B:B,INSUMOS!A:C,3,FALSE)</f>
        <v>GLB</v>
      </c>
      <c r="E1171" s="541">
        <v>2</v>
      </c>
      <c r="F1171" s="544">
        <v>0</v>
      </c>
      <c r="G1171" s="277">
        <f>+VLOOKUP(B:B,INSUMOS!A:E,4,FALSE)</f>
        <v>1</v>
      </c>
      <c r="H1171" s="217">
        <f t="shared" ref="H1171:H1176" si="86">+(E1171+F1171)*G1171</f>
        <v>2</v>
      </c>
      <c r="I1171" s="218"/>
      <c r="J1171" s="218"/>
      <c r="M1171" s="214"/>
    </row>
    <row r="1172" spans="1:13" s="219" customFormat="1" ht="18" outlineLevel="1" x14ac:dyDescent="0.25">
      <c r="A1172" s="257"/>
      <c r="B1172" s="535" t="s">
        <v>153</v>
      </c>
      <c r="C1172" s="216" t="str">
        <f>+VLOOKUP(B:B,INSUMOS!A:C,2,FALSE)</f>
        <v>ANDAMIO TUBULAR 1,5*1,5 C/CRUCETA</v>
      </c>
      <c r="D1172" s="538" t="str">
        <f>+VLOOKUP(B:B,INSUMOS!A:C,3,FALSE)</f>
        <v>DIA</v>
      </c>
      <c r="E1172" s="541">
        <v>0.09</v>
      </c>
      <c r="F1172" s="544">
        <v>0</v>
      </c>
      <c r="G1172" s="277">
        <f>+VLOOKUP(B:B,INSUMOS!A:E,4,FALSE)</f>
        <v>1</v>
      </c>
      <c r="H1172" s="217">
        <f t="shared" si="86"/>
        <v>0.09</v>
      </c>
      <c r="I1172" s="218"/>
      <c r="J1172" s="218"/>
      <c r="K1172" s="206"/>
      <c r="L1172" s="164"/>
      <c r="M1172" s="214"/>
    </row>
    <row r="1173" spans="1:13" ht="18" outlineLevel="1" x14ac:dyDescent="0.25">
      <c r="A1173" s="257"/>
      <c r="B1173" s="535" t="s">
        <v>772</v>
      </c>
      <c r="C1173" s="216" t="str">
        <f>+VLOOKUP(B:B,INSUMOS!A:C,2,FALSE)</f>
        <v>BLOQUE CONCRETO 9X19X39</v>
      </c>
      <c r="D1173" s="538" t="str">
        <f>+VLOOKUP(B:B,INSUMOS!A:C,3,FALSE)</f>
        <v>UN</v>
      </c>
      <c r="E1173" s="541">
        <v>12.5</v>
      </c>
      <c r="F1173" s="544">
        <f>+E1173*0.03</f>
        <v>0.375</v>
      </c>
      <c r="G1173" s="277">
        <f>+VLOOKUP(B:B,INSUMOS!A:E,4,FALSE)</f>
        <v>1</v>
      </c>
      <c r="H1173" s="217">
        <f t="shared" si="86"/>
        <v>12.875</v>
      </c>
      <c r="I1173" s="218"/>
      <c r="J1173" s="218"/>
      <c r="M1173" s="214"/>
    </row>
    <row r="1174" spans="1:13" ht="18" outlineLevel="1" x14ac:dyDescent="0.25">
      <c r="A1174" s="257"/>
      <c r="B1174" s="535" t="s">
        <v>115</v>
      </c>
      <c r="C1174" s="216" t="str">
        <f>+VLOOKUP(B:B,INSUMOS!A:C,2,FALSE)</f>
        <v>MORTERO 1:4 (HECHO EN OBRA)</v>
      </c>
      <c r="D1174" s="538" t="str">
        <f>+VLOOKUP(B:B,INSUMOS!A:C,3,FALSE)</f>
        <v>M3</v>
      </c>
      <c r="E1174" s="541">
        <v>0.01</v>
      </c>
      <c r="F1174" s="544">
        <f>+E1174*0.05</f>
        <v>5.0000000000000001E-4</v>
      </c>
      <c r="G1174" s="277">
        <f>+VLOOKUP(B:B,INSUMOS!A:E,4,FALSE)</f>
        <v>1</v>
      </c>
      <c r="H1174" s="217">
        <f t="shared" si="86"/>
        <v>1.0500000000000001E-2</v>
      </c>
      <c r="I1174" s="218"/>
      <c r="J1174" s="218"/>
      <c r="M1174" s="214"/>
    </row>
    <row r="1175" spans="1:13" ht="18" outlineLevel="1" x14ac:dyDescent="0.25">
      <c r="A1175" s="257"/>
      <c r="B1175" s="535" t="s">
        <v>237</v>
      </c>
      <c r="C1175" s="216" t="str">
        <f>+VLOOKUP(B:B,INSUMOS!A:C,2,FALSE)</f>
        <v>TABLA BURRA EN ORDINARIO 2.90 X 0.13 X 0.025</v>
      </c>
      <c r="D1175" s="538" t="str">
        <f>+VLOOKUP(B:B,INSUMOS!A:C,3,FALSE)</f>
        <v>UN</v>
      </c>
      <c r="E1175" s="541">
        <v>0.01</v>
      </c>
      <c r="F1175" s="544">
        <v>0</v>
      </c>
      <c r="G1175" s="277">
        <f>+VLOOKUP(B:B,INSUMOS!A:E,4,FALSE)</f>
        <v>1</v>
      </c>
      <c r="H1175" s="217">
        <f t="shared" si="86"/>
        <v>0.01</v>
      </c>
      <c r="I1175" s="218"/>
      <c r="J1175" s="218"/>
      <c r="M1175" s="214"/>
    </row>
    <row r="1176" spans="1:13" ht="18" outlineLevel="1" x14ac:dyDescent="0.25">
      <c r="A1176" s="261"/>
      <c r="B1176" s="535" t="s">
        <v>625</v>
      </c>
      <c r="C1176" s="216" t="str">
        <f>+VLOOKUP(B:B,INSUMOS!A:C,2,FALSE)</f>
        <v>CUADRILLA AA  (OFICIAL + 2 AYUDANTE)- ALBAÑILERIA</v>
      </c>
      <c r="D1176" s="538" t="str">
        <f>+VLOOKUP(B:B,INSUMOS!A:C,3,FALSE)</f>
        <v>HC</v>
      </c>
      <c r="E1176" s="541">
        <v>0.72</v>
      </c>
      <c r="F1176" s="544">
        <v>0</v>
      </c>
      <c r="G1176" s="277">
        <f>+VLOOKUP(B:B,INSUMOS!A:E,4,FALSE)</f>
        <v>1</v>
      </c>
      <c r="H1176" s="217">
        <f t="shared" si="86"/>
        <v>0.72</v>
      </c>
      <c r="I1176" s="218"/>
      <c r="J1176" s="218"/>
      <c r="M1176" s="214"/>
    </row>
    <row r="1177" spans="1:13" s="219" customFormat="1" ht="30.75" customHeight="1" x14ac:dyDescent="0.25">
      <c r="A1177" s="207" t="s">
        <v>2213</v>
      </c>
      <c r="B1177" s="208"/>
      <c r="C1177" s="209" t="s">
        <v>725</v>
      </c>
      <c r="D1177" s="210" t="s">
        <v>19</v>
      </c>
      <c r="E1177" s="211"/>
      <c r="F1177" s="210"/>
      <c r="G1177" s="210"/>
      <c r="H1177" s="212">
        <f>+SUBTOTAL(9,H1178:H1183)</f>
        <v>14.7072</v>
      </c>
      <c r="I1177" s="213"/>
      <c r="J1177" s="213"/>
      <c r="K1177" s="206"/>
      <c r="L1177" s="164"/>
      <c r="M1177" s="214"/>
    </row>
    <row r="1178" spans="1:13" s="219" customFormat="1" ht="18" outlineLevel="1" x14ac:dyDescent="0.25">
      <c r="A1178" s="256"/>
      <c r="B1178" s="535" t="s">
        <v>129</v>
      </c>
      <c r="C1178" s="216" t="str">
        <f>+VLOOKUP(B:B,INSUMOS!A:C,2,FALSE)</f>
        <v>HERRAMIENTA MENOR</v>
      </c>
      <c r="D1178" s="538" t="str">
        <f>+VLOOKUP(B:B,INSUMOS!A:C,3,FALSE)</f>
        <v>GLB</v>
      </c>
      <c r="E1178" s="541">
        <v>2</v>
      </c>
      <c r="F1178" s="544">
        <v>0</v>
      </c>
      <c r="G1178" s="277">
        <f>+VLOOKUP(B:B,INSUMOS!A:E,4,FALSE)</f>
        <v>1</v>
      </c>
      <c r="H1178" s="217">
        <f t="shared" ref="H1178:H1183" si="87">+(E1178+F1178)*G1178</f>
        <v>2</v>
      </c>
      <c r="I1178" s="218"/>
      <c r="J1178" s="218"/>
      <c r="K1178" s="206"/>
      <c r="L1178" s="164"/>
      <c r="M1178" s="214"/>
    </row>
    <row r="1179" spans="1:13" s="219" customFormat="1" ht="18" outlineLevel="1" x14ac:dyDescent="0.25">
      <c r="A1179" s="257"/>
      <c r="B1179" s="535" t="s">
        <v>153</v>
      </c>
      <c r="C1179" s="216" t="str">
        <f>+VLOOKUP(B:B,INSUMOS!A:C,2,FALSE)</f>
        <v>ANDAMIO TUBULAR 1,5*1,5 C/CRUCETA</v>
      </c>
      <c r="D1179" s="538" t="str">
        <f>+VLOOKUP(B:B,INSUMOS!A:C,3,FALSE)</f>
        <v>DIA</v>
      </c>
      <c r="E1179" s="541">
        <v>0.09</v>
      </c>
      <c r="F1179" s="544">
        <v>0</v>
      </c>
      <c r="G1179" s="277">
        <f>+VLOOKUP(B:B,INSUMOS!A:E,4,FALSE)</f>
        <v>1</v>
      </c>
      <c r="H1179" s="217">
        <f t="shared" si="87"/>
        <v>0.09</v>
      </c>
      <c r="I1179" s="218"/>
      <c r="J1179" s="218"/>
      <c r="K1179" s="206"/>
      <c r="L1179" s="164"/>
      <c r="M1179" s="214"/>
    </row>
    <row r="1180" spans="1:13" ht="18" outlineLevel="1" x14ac:dyDescent="0.25">
      <c r="A1180" s="257"/>
      <c r="B1180" s="535" t="s">
        <v>773</v>
      </c>
      <c r="C1180" s="216" t="str">
        <f>+VLOOKUP(B:B,INSUMOS!A:C,2,FALSE)</f>
        <v>BLOQUE CONCRETO 20X20X40</v>
      </c>
      <c r="D1180" s="538" t="str">
        <f>+VLOOKUP(B:B,INSUMOS!A:C,3,FALSE)</f>
        <v>UN</v>
      </c>
      <c r="E1180" s="541">
        <v>11.49</v>
      </c>
      <c r="F1180" s="544">
        <f>+E1180*0.03</f>
        <v>0.34470000000000001</v>
      </c>
      <c r="G1180" s="277">
        <f>+VLOOKUP(B:B,INSUMOS!A:E,4,FALSE)</f>
        <v>1</v>
      </c>
      <c r="H1180" s="217">
        <f t="shared" si="87"/>
        <v>11.8347</v>
      </c>
      <c r="I1180" s="218"/>
      <c r="J1180" s="218"/>
      <c r="M1180" s="214"/>
    </row>
    <row r="1181" spans="1:13" s="219" customFormat="1" ht="18" outlineLevel="1" x14ac:dyDescent="0.25">
      <c r="A1181" s="257"/>
      <c r="B1181" s="535" t="s">
        <v>115</v>
      </c>
      <c r="C1181" s="216" t="str">
        <f>+VLOOKUP(B:B,INSUMOS!A:C,2,FALSE)</f>
        <v>MORTERO 1:4 (HECHO EN OBRA)</v>
      </c>
      <c r="D1181" s="538" t="str">
        <f>+VLOOKUP(B:B,INSUMOS!A:C,3,FALSE)</f>
        <v>M3</v>
      </c>
      <c r="E1181" s="541">
        <v>0.05</v>
      </c>
      <c r="F1181" s="544">
        <f>+E1181*0.05</f>
        <v>2.5000000000000005E-3</v>
      </c>
      <c r="G1181" s="277">
        <f>+VLOOKUP(B:B,INSUMOS!A:E,4,FALSE)</f>
        <v>1</v>
      </c>
      <c r="H1181" s="217">
        <f t="shared" si="87"/>
        <v>5.2500000000000005E-2</v>
      </c>
      <c r="I1181" s="218"/>
      <c r="J1181" s="218"/>
      <c r="K1181" s="206"/>
      <c r="L1181" s="164"/>
      <c r="M1181" s="214"/>
    </row>
    <row r="1182" spans="1:13" s="219" customFormat="1" ht="18" outlineLevel="1" x14ac:dyDescent="0.25">
      <c r="A1182" s="257"/>
      <c r="B1182" s="535" t="s">
        <v>237</v>
      </c>
      <c r="C1182" s="216" t="str">
        <f>+VLOOKUP(B:B,INSUMOS!A:C,2,FALSE)</f>
        <v>TABLA BURRA EN ORDINARIO 2.90 X 0.13 X 0.025</v>
      </c>
      <c r="D1182" s="538" t="str">
        <f>+VLOOKUP(B:B,INSUMOS!A:C,3,FALSE)</f>
        <v>UN</v>
      </c>
      <c r="E1182" s="541">
        <v>0.01</v>
      </c>
      <c r="F1182" s="544">
        <v>0</v>
      </c>
      <c r="G1182" s="277">
        <f>+VLOOKUP(B:B,INSUMOS!A:E,4,FALSE)</f>
        <v>1</v>
      </c>
      <c r="H1182" s="217">
        <f t="shared" si="87"/>
        <v>0.01</v>
      </c>
      <c r="I1182" s="218"/>
      <c r="J1182" s="218"/>
      <c r="K1182" s="206"/>
      <c r="L1182" s="164"/>
      <c r="M1182" s="214"/>
    </row>
    <row r="1183" spans="1:13" s="219" customFormat="1" ht="18" outlineLevel="1" x14ac:dyDescent="0.25">
      <c r="A1183" s="261"/>
      <c r="B1183" s="535" t="s">
        <v>625</v>
      </c>
      <c r="C1183" s="216" t="str">
        <f>+VLOOKUP(B:B,INSUMOS!A:C,2,FALSE)</f>
        <v>CUADRILLA AA  (OFICIAL + 2 AYUDANTE)- ALBAÑILERIA</v>
      </c>
      <c r="D1183" s="538" t="str">
        <f>+VLOOKUP(B:B,INSUMOS!A:C,3,FALSE)</f>
        <v>HC</v>
      </c>
      <c r="E1183" s="541">
        <v>0.72</v>
      </c>
      <c r="F1183" s="544">
        <v>0</v>
      </c>
      <c r="G1183" s="277">
        <f>+VLOOKUP(B:B,INSUMOS!A:E,4,FALSE)</f>
        <v>1</v>
      </c>
      <c r="H1183" s="217">
        <f t="shared" si="87"/>
        <v>0.72</v>
      </c>
      <c r="I1183" s="218"/>
      <c r="J1183" s="218"/>
      <c r="K1183" s="206"/>
      <c r="L1183" s="164"/>
      <c r="M1183" s="214"/>
    </row>
    <row r="1184" spans="1:13" ht="18" x14ac:dyDescent="0.25">
      <c r="A1184" s="207" t="s">
        <v>2212</v>
      </c>
      <c r="B1184" s="208"/>
      <c r="C1184" s="284" t="s">
        <v>1310</v>
      </c>
      <c r="D1184" s="210" t="s">
        <v>19</v>
      </c>
      <c r="E1184" s="211"/>
      <c r="F1184" s="210"/>
      <c r="G1184" s="210"/>
      <c r="H1184" s="212">
        <f>+SUBTOTAL(9,H1185:H1190)</f>
        <v>14.748800000000001</v>
      </c>
      <c r="I1184" s="213"/>
      <c r="J1184" s="213"/>
      <c r="M1184" s="214"/>
    </row>
    <row r="1185" spans="1:13" ht="18" outlineLevel="1" x14ac:dyDescent="0.25">
      <c r="A1185" s="256"/>
      <c r="B1185" s="535" t="s">
        <v>129</v>
      </c>
      <c r="C1185" s="216" t="str">
        <f>+VLOOKUP(B:B,INSUMOS!A:C,2,FALSE)</f>
        <v>HERRAMIENTA MENOR</v>
      </c>
      <c r="D1185" s="538" t="str">
        <f>+VLOOKUP(B:B,INSUMOS!A:C,3,FALSE)</f>
        <v>GLB</v>
      </c>
      <c r="E1185" s="541">
        <v>1</v>
      </c>
      <c r="F1185" s="544">
        <v>0</v>
      </c>
      <c r="G1185" s="277">
        <f>+VLOOKUP(B:B,INSUMOS!A:E,4,FALSE)</f>
        <v>1</v>
      </c>
      <c r="H1185" s="217">
        <f t="shared" ref="H1185:H1190" si="88">+(E1185+F1185)*G1185</f>
        <v>1</v>
      </c>
      <c r="I1185" s="218"/>
      <c r="J1185" s="218"/>
      <c r="M1185" s="214"/>
    </row>
    <row r="1186" spans="1:13" ht="18" outlineLevel="1" x14ac:dyDescent="0.25">
      <c r="A1186" s="257"/>
      <c r="B1186" s="535" t="s">
        <v>153</v>
      </c>
      <c r="C1186" s="216" t="str">
        <f>+VLOOKUP(B:B,INSUMOS!A:C,2,FALSE)</f>
        <v>ANDAMIO TUBULAR 1,5*1,5 C/CRUCETA</v>
      </c>
      <c r="D1186" s="538" t="str">
        <f>+VLOOKUP(B:B,INSUMOS!A:C,3,FALSE)</f>
        <v>DIA</v>
      </c>
      <c r="E1186" s="541">
        <v>0.1</v>
      </c>
      <c r="F1186" s="544">
        <v>0</v>
      </c>
      <c r="G1186" s="277">
        <f>+VLOOKUP(B:B,INSUMOS!A:E,4,FALSE)</f>
        <v>1</v>
      </c>
      <c r="H1186" s="217">
        <f t="shared" si="88"/>
        <v>0.1</v>
      </c>
      <c r="I1186" s="218"/>
      <c r="J1186" s="218"/>
      <c r="M1186" s="214"/>
    </row>
    <row r="1187" spans="1:13" s="219" customFormat="1" ht="18" outlineLevel="1" x14ac:dyDescent="0.25">
      <c r="A1187" s="257"/>
      <c r="B1187" s="535" t="s">
        <v>208</v>
      </c>
      <c r="C1187" s="216" t="str">
        <f>+VLOOKUP(B:B,INSUMOS!A:C,2,FALSE)</f>
        <v>BLOQUE P-H N.5 ESTRIADO 33X11.5X23</v>
      </c>
      <c r="D1187" s="538" t="str">
        <f>+VLOOKUP(B:B,INSUMOS!A:C,3,FALSE)</f>
        <v>UN</v>
      </c>
      <c r="E1187" s="541">
        <v>12.25</v>
      </c>
      <c r="F1187" s="544">
        <f>+E1187*0.03</f>
        <v>0.36749999999999999</v>
      </c>
      <c r="G1187" s="277">
        <f>+VLOOKUP(B:B,INSUMOS!A:E,4,FALSE)</f>
        <v>1</v>
      </c>
      <c r="H1187" s="217">
        <f t="shared" si="88"/>
        <v>12.6175</v>
      </c>
      <c r="I1187" s="218"/>
      <c r="J1187" s="218"/>
      <c r="K1187" s="206"/>
      <c r="L1187" s="164"/>
      <c r="M1187" s="214"/>
    </row>
    <row r="1188" spans="1:13" ht="18" outlineLevel="1" x14ac:dyDescent="0.25">
      <c r="A1188" s="257"/>
      <c r="B1188" s="535" t="s">
        <v>115</v>
      </c>
      <c r="C1188" s="216" t="str">
        <f>+VLOOKUP(B:B,INSUMOS!A:C,2,FALSE)</f>
        <v>MORTERO 1:4 (HECHO EN OBRA)</v>
      </c>
      <c r="D1188" s="538" t="str">
        <f>+VLOOKUP(B:B,INSUMOS!A:C,3,FALSE)</f>
        <v>M3</v>
      </c>
      <c r="E1188" s="541">
        <v>0.02</v>
      </c>
      <c r="F1188" s="544">
        <f>+E1188*0.05</f>
        <v>1E-3</v>
      </c>
      <c r="G1188" s="277">
        <f>+VLOOKUP(B:B,INSUMOS!A:E,4,FALSE)</f>
        <v>1</v>
      </c>
      <c r="H1188" s="217">
        <f t="shared" si="88"/>
        <v>2.1000000000000001E-2</v>
      </c>
      <c r="I1188" s="218"/>
      <c r="J1188" s="218"/>
      <c r="M1188" s="214"/>
    </row>
    <row r="1189" spans="1:13" ht="18" outlineLevel="1" x14ac:dyDescent="0.25">
      <c r="A1189" s="257"/>
      <c r="B1189" s="535" t="s">
        <v>237</v>
      </c>
      <c r="C1189" s="216" t="str">
        <f>+VLOOKUP(B:B,INSUMOS!A:C,2,FALSE)</f>
        <v>TABLA BURRA EN ORDINARIO 2.90 X 0.13 X 0.025</v>
      </c>
      <c r="D1189" s="538" t="str">
        <f>+VLOOKUP(B:B,INSUMOS!A:C,3,FALSE)</f>
        <v>UN</v>
      </c>
      <c r="E1189" s="541">
        <v>0.01</v>
      </c>
      <c r="F1189" s="544">
        <f>E1189*0.03</f>
        <v>2.9999999999999997E-4</v>
      </c>
      <c r="G1189" s="277">
        <f>+VLOOKUP(B:B,INSUMOS!A:E,4,FALSE)</f>
        <v>1</v>
      </c>
      <c r="H1189" s="217">
        <f t="shared" si="88"/>
        <v>1.03E-2</v>
      </c>
      <c r="I1189" s="218"/>
      <c r="J1189" s="218"/>
      <c r="M1189" s="214"/>
    </row>
    <row r="1190" spans="1:13" ht="18" outlineLevel="1" x14ac:dyDescent="0.25">
      <c r="A1190" s="261"/>
      <c r="B1190" s="535" t="s">
        <v>625</v>
      </c>
      <c r="C1190" s="216" t="str">
        <f>+VLOOKUP(B:B,INSUMOS!A:C,2,FALSE)</f>
        <v>CUADRILLA AA  (OFICIAL + 2 AYUDANTE)- ALBAÑILERIA</v>
      </c>
      <c r="D1190" s="538" t="str">
        <f>+VLOOKUP(B:B,INSUMOS!A:C,3,FALSE)</f>
        <v>HC</v>
      </c>
      <c r="E1190" s="541">
        <v>1</v>
      </c>
      <c r="F1190" s="544">
        <v>0</v>
      </c>
      <c r="G1190" s="277">
        <f>+VLOOKUP(B:B,INSUMOS!A:E,4,FALSE)</f>
        <v>1</v>
      </c>
      <c r="H1190" s="217">
        <f t="shared" si="88"/>
        <v>1</v>
      </c>
      <c r="I1190" s="218"/>
      <c r="J1190" s="218"/>
      <c r="M1190" s="214"/>
    </row>
    <row r="1191" spans="1:13" s="219" customFormat="1" ht="25.5" x14ac:dyDescent="0.25">
      <c r="A1191" s="207" t="s">
        <v>2205</v>
      </c>
      <c r="B1191" s="208"/>
      <c r="C1191" s="209" t="s">
        <v>1603</v>
      </c>
      <c r="D1191" s="210" t="s">
        <v>19</v>
      </c>
      <c r="E1191" s="211"/>
      <c r="F1191" s="210"/>
      <c r="G1191" s="210"/>
      <c r="H1191" s="212">
        <f>+SUBTOTAL(9,H1192:H1195)</f>
        <v>63.631499999999996</v>
      </c>
      <c r="I1191" s="213"/>
      <c r="J1191" s="213"/>
      <c r="K1191" s="206"/>
      <c r="L1191" s="164"/>
      <c r="M1191" s="214"/>
    </row>
    <row r="1192" spans="1:13" s="219" customFormat="1" ht="18" outlineLevel="1" x14ac:dyDescent="0.25">
      <c r="A1192" s="256"/>
      <c r="B1192" s="535" t="s">
        <v>129</v>
      </c>
      <c r="C1192" s="216" t="str">
        <f>+VLOOKUP(B:B,INSUMOS!A:C,2,FALSE)</f>
        <v>HERRAMIENTA MENOR</v>
      </c>
      <c r="D1192" s="538" t="str">
        <f>+VLOOKUP(B:B,INSUMOS!A:C,3,FALSE)</f>
        <v>GLB</v>
      </c>
      <c r="E1192" s="541">
        <v>0.5</v>
      </c>
      <c r="F1192" s="544">
        <v>0</v>
      </c>
      <c r="G1192" s="277">
        <f>+VLOOKUP(B:B,INSUMOS!A:E,4,FALSE)</f>
        <v>1</v>
      </c>
      <c r="H1192" s="217">
        <f>+(E1192+F1192)*G1192</f>
        <v>0.5</v>
      </c>
      <c r="I1192" s="218"/>
      <c r="J1192" s="218"/>
      <c r="K1192" s="206"/>
      <c r="L1192" s="164"/>
      <c r="M1192" s="214"/>
    </row>
    <row r="1193" spans="1:13" s="219" customFormat="1" ht="18" outlineLevel="1" x14ac:dyDescent="0.25">
      <c r="A1193" s="257"/>
      <c r="B1193" s="535" t="s">
        <v>774</v>
      </c>
      <c r="C1193" s="216" t="str">
        <f>+VLOOKUP(B:B,INSUMOS!A:C,2,FALSE)</f>
        <v>LADRILLO MACIZO PREN. 24.5X12X5.5</v>
      </c>
      <c r="D1193" s="538" t="str">
        <f>+VLOOKUP(B:B,INSUMOS!A:C,3,FALSE)</f>
        <v>UN</v>
      </c>
      <c r="E1193" s="541">
        <v>60</v>
      </c>
      <c r="F1193" s="544">
        <f>+E1193*0.03</f>
        <v>1.7999999999999998</v>
      </c>
      <c r="G1193" s="277">
        <f>+VLOOKUP(B:B,INSUMOS!A:E,4,FALSE)</f>
        <v>1</v>
      </c>
      <c r="H1193" s="217">
        <f>+(E1193+F1193)*G1193</f>
        <v>61.8</v>
      </c>
      <c r="I1193" s="218"/>
      <c r="J1193" s="218"/>
      <c r="K1193" s="206"/>
      <c r="L1193" s="164"/>
      <c r="M1193" s="214"/>
    </row>
    <row r="1194" spans="1:13" ht="18" outlineLevel="1" x14ac:dyDescent="0.25">
      <c r="A1194" s="257"/>
      <c r="B1194" s="535" t="s">
        <v>115</v>
      </c>
      <c r="C1194" s="216" t="str">
        <f>+VLOOKUP(B:B,INSUMOS!A:C,2,FALSE)</f>
        <v>MORTERO 1:4 (HECHO EN OBRA)</v>
      </c>
      <c r="D1194" s="538" t="str">
        <f>+VLOOKUP(B:B,INSUMOS!A:C,3,FALSE)</f>
        <v>M3</v>
      </c>
      <c r="E1194" s="541">
        <v>0.03</v>
      </c>
      <c r="F1194" s="544">
        <f>+E1194*0.05</f>
        <v>1.5E-3</v>
      </c>
      <c r="G1194" s="277">
        <f>+VLOOKUP(B:B,INSUMOS!A:E,4,FALSE)</f>
        <v>1</v>
      </c>
      <c r="H1194" s="217">
        <f>+(E1194+F1194)*G1194</f>
        <v>3.15E-2</v>
      </c>
      <c r="I1194" s="218"/>
      <c r="J1194" s="218"/>
      <c r="M1194" s="214"/>
    </row>
    <row r="1195" spans="1:13" s="219" customFormat="1" ht="18" outlineLevel="1" x14ac:dyDescent="0.25">
      <c r="A1195" s="261"/>
      <c r="B1195" s="535" t="s">
        <v>625</v>
      </c>
      <c r="C1195" s="216" t="str">
        <f>+VLOOKUP(B:B,INSUMOS!A:C,2,FALSE)</f>
        <v>CUADRILLA AA  (OFICIAL + 2 AYUDANTE)- ALBAÑILERIA</v>
      </c>
      <c r="D1195" s="538" t="str">
        <f>+VLOOKUP(B:B,INSUMOS!A:C,3,FALSE)</f>
        <v>HC</v>
      </c>
      <c r="E1195" s="541">
        <v>1.3</v>
      </c>
      <c r="F1195" s="544">
        <v>0</v>
      </c>
      <c r="G1195" s="277">
        <f>+VLOOKUP(B:B,INSUMOS!A:E,4,FALSE)</f>
        <v>1</v>
      </c>
      <c r="H1195" s="217">
        <f>+(E1195+F1195)*G1195</f>
        <v>1.3</v>
      </c>
      <c r="I1195" s="218"/>
      <c r="J1195" s="218"/>
      <c r="K1195" s="206"/>
      <c r="L1195" s="164"/>
      <c r="M1195" s="214"/>
    </row>
    <row r="1196" spans="1:13" s="219" customFormat="1" ht="56.25" customHeight="1" x14ac:dyDescent="0.25">
      <c r="A1196" s="207" t="s">
        <v>2211</v>
      </c>
      <c r="B1196" s="208"/>
      <c r="C1196" s="209" t="s">
        <v>1604</v>
      </c>
      <c r="D1196" s="210" t="s">
        <v>330</v>
      </c>
      <c r="E1196" s="211"/>
      <c r="F1196" s="210"/>
      <c r="G1196" s="210"/>
      <c r="H1196" s="212">
        <f>+SUBTOTAL(9,H1197:H1200)</f>
        <v>16.995750000000001</v>
      </c>
      <c r="I1196" s="213"/>
      <c r="J1196" s="213"/>
      <c r="K1196" s="206"/>
      <c r="L1196" s="164"/>
      <c r="M1196" s="214"/>
    </row>
    <row r="1197" spans="1:13" s="219" customFormat="1" ht="18" outlineLevel="1" x14ac:dyDescent="0.25">
      <c r="A1197" s="256"/>
      <c r="B1197" s="535" t="s">
        <v>129</v>
      </c>
      <c r="C1197" s="216" t="str">
        <f>+VLOOKUP(B:B,INSUMOS!A:C,2,FALSE)</f>
        <v>HERRAMIENTA MENOR</v>
      </c>
      <c r="D1197" s="538" t="str">
        <f>+VLOOKUP(B:B,INSUMOS!A:C,3,FALSE)</f>
        <v>GLB</v>
      </c>
      <c r="E1197" s="541">
        <f>0.5/2</f>
        <v>0.25</v>
      </c>
      <c r="F1197" s="544">
        <v>0</v>
      </c>
      <c r="G1197" s="277">
        <f>+VLOOKUP(B:B,INSUMOS!A:E,4,FALSE)</f>
        <v>1</v>
      </c>
      <c r="H1197" s="217">
        <f>+(E1197+F1197)*G1197</f>
        <v>0.25</v>
      </c>
      <c r="I1197" s="218"/>
      <c r="J1197" s="218"/>
      <c r="K1197" s="206"/>
      <c r="L1197" s="164"/>
      <c r="M1197" s="214"/>
    </row>
    <row r="1198" spans="1:13" s="219" customFormat="1" ht="18" outlineLevel="1" x14ac:dyDescent="0.25">
      <c r="A1198" s="257"/>
      <c r="B1198" s="535" t="s">
        <v>774</v>
      </c>
      <c r="C1198" s="216" t="str">
        <f>+VLOOKUP(B:B,INSUMOS!A:C,2,FALSE)</f>
        <v>LADRILLO MACIZO PREN. 24.5X12X5.5</v>
      </c>
      <c r="D1198" s="538" t="str">
        <f>+VLOOKUP(B:B,INSUMOS!A:C,3,FALSE)</f>
        <v>UN</v>
      </c>
      <c r="E1198" s="541">
        <v>16</v>
      </c>
      <c r="F1198" s="544">
        <f>+E1198*0.03</f>
        <v>0.48</v>
      </c>
      <c r="G1198" s="277">
        <f>+VLOOKUP(B:B,INSUMOS!A:E,4,FALSE)</f>
        <v>1</v>
      </c>
      <c r="H1198" s="217">
        <f>+(E1198+F1198)*G1198</f>
        <v>16.48</v>
      </c>
      <c r="I1198" s="218"/>
      <c r="J1198" s="218"/>
      <c r="K1198" s="206"/>
      <c r="L1198" s="164"/>
      <c r="M1198" s="214"/>
    </row>
    <row r="1199" spans="1:13" ht="18" outlineLevel="1" x14ac:dyDescent="0.25">
      <c r="A1199" s="257"/>
      <c r="B1199" s="535" t="s">
        <v>115</v>
      </c>
      <c r="C1199" s="216" t="str">
        <f>+VLOOKUP(B:B,INSUMOS!A:C,2,FALSE)</f>
        <v>MORTERO 1:4 (HECHO EN OBRA)</v>
      </c>
      <c r="D1199" s="538" t="str">
        <f>+VLOOKUP(B:B,INSUMOS!A:C,3,FALSE)</f>
        <v>M3</v>
      </c>
      <c r="E1199" s="541">
        <f>0.03/2</f>
        <v>1.4999999999999999E-2</v>
      </c>
      <c r="F1199" s="544">
        <f>+E1199*0.05</f>
        <v>7.5000000000000002E-4</v>
      </c>
      <c r="G1199" s="277">
        <f>+VLOOKUP(B:B,INSUMOS!A:E,4,FALSE)</f>
        <v>1</v>
      </c>
      <c r="H1199" s="217">
        <f>+(E1199+F1199)*G1199</f>
        <v>1.575E-2</v>
      </c>
      <c r="I1199" s="218"/>
      <c r="J1199" s="218"/>
      <c r="M1199" s="214"/>
    </row>
    <row r="1200" spans="1:13" s="219" customFormat="1" ht="18" outlineLevel="1" x14ac:dyDescent="0.25">
      <c r="A1200" s="261"/>
      <c r="B1200" s="535" t="s">
        <v>625</v>
      </c>
      <c r="C1200" s="216" t="str">
        <f>+VLOOKUP(B:B,INSUMOS!A:C,2,FALSE)</f>
        <v>CUADRILLA AA  (OFICIAL + 2 AYUDANTE)- ALBAÑILERIA</v>
      </c>
      <c r="D1200" s="538" t="str">
        <f>+VLOOKUP(B:B,INSUMOS!A:C,3,FALSE)</f>
        <v>HC</v>
      </c>
      <c r="E1200" s="541">
        <v>0.25</v>
      </c>
      <c r="F1200" s="544">
        <v>0</v>
      </c>
      <c r="G1200" s="277">
        <f>+VLOOKUP(B:B,INSUMOS!A:E,4,FALSE)</f>
        <v>1</v>
      </c>
      <c r="H1200" s="217">
        <f>+(E1200+F1200)*G1200</f>
        <v>0.25</v>
      </c>
      <c r="I1200" s="218"/>
      <c r="J1200" s="218"/>
      <c r="K1200" s="206"/>
      <c r="L1200" s="164"/>
      <c r="M1200" s="214"/>
    </row>
    <row r="1201" spans="1:13" s="219" customFormat="1" ht="18" x14ac:dyDescent="0.25">
      <c r="A1201" s="207" t="s">
        <v>2210</v>
      </c>
      <c r="B1201" s="208"/>
      <c r="C1201" s="209" t="s">
        <v>1588</v>
      </c>
      <c r="D1201" s="210" t="s">
        <v>19</v>
      </c>
      <c r="E1201" s="241"/>
      <c r="F1201" s="210"/>
      <c r="G1201" s="210"/>
      <c r="H1201" s="212">
        <f>+SUBTOTAL(9,H1202:H1207)</f>
        <v>78.966869832864944</v>
      </c>
      <c r="I1201" s="213"/>
      <c r="J1201" s="213"/>
      <c r="K1201" s="206"/>
      <c r="L1201" s="164"/>
      <c r="M1201" s="214"/>
    </row>
    <row r="1202" spans="1:13" s="219" customFormat="1" ht="18" outlineLevel="1" x14ac:dyDescent="0.25">
      <c r="A1202" s="256"/>
      <c r="B1202" s="535" t="s">
        <v>129</v>
      </c>
      <c r="C1202" s="216" t="str">
        <f>+VLOOKUP(B:B,INSUMOS!A:C,2,FALSE)</f>
        <v>HERRAMIENTA MENOR</v>
      </c>
      <c r="D1202" s="538" t="str">
        <f>+VLOOKUP(B:B,INSUMOS!A:C,3,FALSE)</f>
        <v>GLB</v>
      </c>
      <c r="E1202" s="541">
        <v>1</v>
      </c>
      <c r="F1202" s="544">
        <v>0</v>
      </c>
      <c r="G1202" s="277">
        <f>+VLOOKUP(B:B,INSUMOS!A:E,4,FALSE)</f>
        <v>1</v>
      </c>
      <c r="H1202" s="217">
        <f t="shared" ref="H1202:H1207" si="89">+(E1202+F1202)*G1202</f>
        <v>1</v>
      </c>
      <c r="I1202" s="218"/>
      <c r="J1202" s="218"/>
      <c r="K1202" s="206"/>
      <c r="L1202" s="164"/>
      <c r="M1202" s="214"/>
    </row>
    <row r="1203" spans="1:13" s="219" customFormat="1" ht="18" outlineLevel="1" x14ac:dyDescent="0.25">
      <c r="A1203" s="257"/>
      <c r="B1203" s="535" t="s">
        <v>153</v>
      </c>
      <c r="C1203" s="216" t="str">
        <f>+VLOOKUP(B:B,INSUMOS!A:C,2,FALSE)</f>
        <v>ANDAMIO TUBULAR 1,5*1,5 C/CRUCETA</v>
      </c>
      <c r="D1203" s="538" t="str">
        <f>+VLOOKUP(B:B,INSUMOS!A:C,3,FALSE)</f>
        <v>DIA</v>
      </c>
      <c r="E1203" s="541">
        <v>0.13400000000000001</v>
      </c>
      <c r="F1203" s="544">
        <v>0</v>
      </c>
      <c r="G1203" s="277">
        <f>+VLOOKUP(B:B,INSUMOS!A:E,4,FALSE)</f>
        <v>1</v>
      </c>
      <c r="H1203" s="217">
        <f t="shared" si="89"/>
        <v>0.13400000000000001</v>
      </c>
      <c r="I1203" s="218"/>
      <c r="J1203" s="218"/>
      <c r="K1203" s="206"/>
      <c r="L1203" s="164"/>
      <c r="M1203" s="214"/>
    </row>
    <row r="1204" spans="1:13" ht="18" outlineLevel="1" x14ac:dyDescent="0.25">
      <c r="A1204" s="257"/>
      <c r="B1204" s="535" t="s">
        <v>204</v>
      </c>
      <c r="C1204" s="216" t="str">
        <f>+VLOOKUP(B:B,INSUMOS!A:C,2,FALSE)</f>
        <v>LADRILLO TOLETE COMUN</v>
      </c>
      <c r="D1204" s="538" t="str">
        <f>+VLOOKUP(B:B,INSUMOS!A:C,3,FALSE)</f>
        <v>UN</v>
      </c>
      <c r="E1204" s="541">
        <v>73</v>
      </c>
      <c r="F1204" s="544">
        <f>+E1204*0.05</f>
        <v>3.6500000000000004</v>
      </c>
      <c r="G1204" s="277">
        <f>+VLOOKUP(B:B,INSUMOS!A:E,4,FALSE)</f>
        <v>1</v>
      </c>
      <c r="H1204" s="217">
        <f t="shared" si="89"/>
        <v>76.650000000000006</v>
      </c>
      <c r="I1204" s="218"/>
      <c r="J1204" s="218"/>
      <c r="M1204" s="214"/>
    </row>
    <row r="1205" spans="1:13" ht="18" outlineLevel="1" x14ac:dyDescent="0.25">
      <c r="A1205" s="257"/>
      <c r="B1205" s="535" t="s">
        <v>115</v>
      </c>
      <c r="C1205" s="216" t="str">
        <f>+VLOOKUP(B:B,INSUMOS!A:C,2,FALSE)</f>
        <v>MORTERO 1:4 (HECHO EN OBRA)</v>
      </c>
      <c r="D1205" s="538" t="str">
        <f>+VLOOKUP(B:B,INSUMOS!A:C,3,FALSE)</f>
        <v>M3</v>
      </c>
      <c r="E1205" s="541">
        <v>2.7495078918988586E-2</v>
      </c>
      <c r="F1205" s="544">
        <f>+E1205*0.05</f>
        <v>1.3747539459494293E-3</v>
      </c>
      <c r="G1205" s="277">
        <f>+VLOOKUP(B:B,INSUMOS!A:E,4,FALSE)</f>
        <v>1</v>
      </c>
      <c r="H1205" s="217">
        <f t="shared" si="89"/>
        <v>2.8869832864938015E-2</v>
      </c>
      <c r="I1205" s="218"/>
      <c r="J1205" s="218"/>
      <c r="M1205" s="214"/>
    </row>
    <row r="1206" spans="1:13" ht="18" outlineLevel="1" x14ac:dyDescent="0.25">
      <c r="A1206" s="257"/>
      <c r="B1206" s="535" t="s">
        <v>237</v>
      </c>
      <c r="C1206" s="216" t="str">
        <f>+VLOOKUP(B:B,INSUMOS!A:C,2,FALSE)</f>
        <v>TABLA BURRA EN ORDINARIO 2.90 X 0.13 X 0.025</v>
      </c>
      <c r="D1206" s="538" t="str">
        <f>+VLOOKUP(B:B,INSUMOS!A:C,3,FALSE)</f>
        <v>UN</v>
      </c>
      <c r="E1206" s="541">
        <v>1.4E-2</v>
      </c>
      <c r="F1206" s="544">
        <v>0</v>
      </c>
      <c r="G1206" s="277">
        <f>+VLOOKUP(B:B,INSUMOS!A:E,4,FALSE)</f>
        <v>1</v>
      </c>
      <c r="H1206" s="217">
        <f t="shared" si="89"/>
        <v>1.4E-2</v>
      </c>
      <c r="I1206" s="218"/>
      <c r="J1206" s="218"/>
      <c r="M1206" s="214"/>
    </row>
    <row r="1207" spans="1:13" ht="18" outlineLevel="1" x14ac:dyDescent="0.25">
      <c r="A1207" s="261"/>
      <c r="B1207" s="535" t="s">
        <v>625</v>
      </c>
      <c r="C1207" s="216" t="str">
        <f>+VLOOKUP(B:B,INSUMOS!A:C,2,FALSE)</f>
        <v>CUADRILLA AA  (OFICIAL + 2 AYUDANTE)- ALBAÑILERIA</v>
      </c>
      <c r="D1207" s="538" t="str">
        <f>+VLOOKUP(B:B,INSUMOS!A:C,3,FALSE)</f>
        <v>HC</v>
      </c>
      <c r="E1207" s="541">
        <v>1.1399999999999999</v>
      </c>
      <c r="F1207" s="544">
        <v>0</v>
      </c>
      <c r="G1207" s="277">
        <f>+VLOOKUP(B:B,INSUMOS!A:E,4,FALSE)</f>
        <v>1</v>
      </c>
      <c r="H1207" s="217">
        <f t="shared" si="89"/>
        <v>1.1399999999999999</v>
      </c>
      <c r="I1207" s="218"/>
      <c r="J1207" s="218"/>
      <c r="M1207" s="214"/>
    </row>
    <row r="1208" spans="1:13" ht="18" x14ac:dyDescent="0.25">
      <c r="A1208" s="207" t="s">
        <v>2209</v>
      </c>
      <c r="B1208" s="228" t="s">
        <v>1509</v>
      </c>
      <c r="C1208" s="209" t="s">
        <v>1587</v>
      </c>
      <c r="D1208" s="210" t="s">
        <v>19</v>
      </c>
      <c r="E1208" s="241"/>
      <c r="F1208" s="242"/>
      <c r="G1208" s="210"/>
      <c r="H1208" s="212">
        <f>+SUBTOTAL(9,H1209:H1214)</f>
        <v>81.575461717957495</v>
      </c>
      <c r="I1208" s="213"/>
      <c r="J1208" s="213"/>
      <c r="M1208" s="214"/>
    </row>
    <row r="1209" spans="1:13" ht="18" outlineLevel="1" x14ac:dyDescent="0.25">
      <c r="A1209" s="256"/>
      <c r="B1209" s="535" t="s">
        <v>129</v>
      </c>
      <c r="C1209" s="216" t="str">
        <f>+VLOOKUP(B:B,INSUMOS!A:C,2,FALSE)</f>
        <v>HERRAMIENTA MENOR</v>
      </c>
      <c r="D1209" s="538" t="str">
        <f>+VLOOKUP(B:B,INSUMOS!A:C,3,FALSE)</f>
        <v>GLB</v>
      </c>
      <c r="E1209" s="541">
        <v>1</v>
      </c>
      <c r="F1209" s="544">
        <v>0</v>
      </c>
      <c r="G1209" s="277">
        <f>+VLOOKUP(B:B,INSUMOS!A:E,4,FALSE)</f>
        <v>1</v>
      </c>
      <c r="H1209" s="217">
        <f t="shared" ref="H1209:H1214" si="90">+(E1209+F1209)*G1209</f>
        <v>1</v>
      </c>
      <c r="I1209" s="218"/>
      <c r="J1209" s="218"/>
      <c r="M1209" s="214"/>
    </row>
    <row r="1210" spans="1:13" ht="18" outlineLevel="1" x14ac:dyDescent="0.25">
      <c r="A1210" s="257"/>
      <c r="B1210" s="535" t="s">
        <v>153</v>
      </c>
      <c r="C1210" s="216" t="str">
        <f>+VLOOKUP(B:B,INSUMOS!A:C,2,FALSE)</f>
        <v>ANDAMIO TUBULAR 1,5*1,5 C/CRUCETA</v>
      </c>
      <c r="D1210" s="538" t="str">
        <f>+VLOOKUP(B:B,INSUMOS!A:C,3,FALSE)</f>
        <v>DIA</v>
      </c>
      <c r="E1210" s="541">
        <v>0.13</v>
      </c>
      <c r="F1210" s="544">
        <v>0</v>
      </c>
      <c r="G1210" s="277">
        <f>+VLOOKUP(B:B,INSUMOS!A:E,4,FALSE)</f>
        <v>1</v>
      </c>
      <c r="H1210" s="217">
        <f t="shared" si="90"/>
        <v>0.13</v>
      </c>
      <c r="I1210" s="218"/>
      <c r="J1210" s="218"/>
      <c r="M1210" s="214"/>
    </row>
    <row r="1211" spans="1:13" ht="18" outlineLevel="1" x14ac:dyDescent="0.25">
      <c r="A1211" s="257"/>
      <c r="B1211" s="535" t="s">
        <v>775</v>
      </c>
      <c r="C1211" s="216" t="str">
        <f>+VLOOKUP(B:B,INSUMOS!A:C,2,FALSE)</f>
        <v>LADRILLO TOLETE  COMÚN REC.20X10X6</v>
      </c>
      <c r="D1211" s="538" t="str">
        <f>+VLOOKUP(B:B,INSUMOS!A:C,3,FALSE)</f>
        <v>UN</v>
      </c>
      <c r="E1211" s="541">
        <v>75</v>
      </c>
      <c r="F1211" s="544">
        <f>+E1211*0.05</f>
        <v>3.75</v>
      </c>
      <c r="G1211" s="277">
        <f>+VLOOKUP(B:B,INSUMOS!A:E,4,FALSE)</f>
        <v>1</v>
      </c>
      <c r="H1211" s="217">
        <f t="shared" si="90"/>
        <v>78.75</v>
      </c>
      <c r="I1211" s="218"/>
      <c r="J1211" s="218"/>
      <c r="M1211" s="214"/>
    </row>
    <row r="1212" spans="1:13" ht="18" outlineLevel="1" x14ac:dyDescent="0.25">
      <c r="A1212" s="257"/>
      <c r="B1212" s="535" t="s">
        <v>115</v>
      </c>
      <c r="C1212" s="216" t="str">
        <f>+VLOOKUP(B:B,INSUMOS!A:C,2,FALSE)</f>
        <v>MORTERO 1:4 (HECHO EN OBRA)</v>
      </c>
      <c r="D1212" s="538" t="str">
        <f>+VLOOKUP(B:B,INSUMOS!A:C,3,FALSE)</f>
        <v>M3</v>
      </c>
      <c r="E1212" s="541">
        <v>2.4E-2</v>
      </c>
      <c r="F1212" s="544">
        <f>+E1212*0.05</f>
        <v>1.2000000000000001E-3</v>
      </c>
      <c r="G1212" s="277">
        <f>+VLOOKUP(B:B,INSUMOS!A:E,4,FALSE)</f>
        <v>1</v>
      </c>
      <c r="H1212" s="217">
        <f t="shared" si="90"/>
        <v>2.52E-2</v>
      </c>
      <c r="I1212" s="218"/>
      <c r="J1212" s="218"/>
      <c r="M1212" s="214"/>
    </row>
    <row r="1213" spans="1:13" s="219" customFormat="1" ht="18" outlineLevel="1" x14ac:dyDescent="0.25">
      <c r="A1213" s="257"/>
      <c r="B1213" s="535" t="s">
        <v>237</v>
      </c>
      <c r="C1213" s="216" t="str">
        <f>+VLOOKUP(B:B,INSUMOS!A:C,2,FALSE)</f>
        <v>TABLA BURRA EN ORDINARIO 2.90 X 0.13 X 0.025</v>
      </c>
      <c r="D1213" s="538" t="str">
        <f>+VLOOKUP(B:B,INSUMOS!A:C,3,FALSE)</f>
        <v>UN</v>
      </c>
      <c r="E1213" s="541">
        <v>0.01</v>
      </c>
      <c r="F1213" s="544">
        <f>+E1213*0.015</f>
        <v>1.4999999999999999E-4</v>
      </c>
      <c r="G1213" s="277">
        <f>+VLOOKUP(B:B,INSUMOS!A:E,4,FALSE)</f>
        <v>1</v>
      </c>
      <c r="H1213" s="217">
        <f t="shared" si="90"/>
        <v>1.0150000000000001E-2</v>
      </c>
      <c r="I1213" s="218"/>
      <c r="J1213" s="218"/>
      <c r="K1213" s="206"/>
      <c r="L1213" s="164"/>
      <c r="M1213" s="214"/>
    </row>
    <row r="1214" spans="1:13" s="219" customFormat="1" ht="18" outlineLevel="1" x14ac:dyDescent="0.25">
      <c r="A1214" s="261"/>
      <c r="B1214" s="535" t="s">
        <v>625</v>
      </c>
      <c r="C1214" s="216" t="str">
        <f>+VLOOKUP(B:B,INSUMOS!A:C,2,FALSE)</f>
        <v>CUADRILLA AA  (OFICIAL + 2 AYUDANTE)- ALBAÑILERIA</v>
      </c>
      <c r="D1214" s="538" t="str">
        <f>+VLOOKUP(B:B,INSUMOS!A:C,3,FALSE)</f>
        <v>HC</v>
      </c>
      <c r="E1214" s="541">
        <v>1.6601117179575091</v>
      </c>
      <c r="F1214" s="544">
        <v>0</v>
      </c>
      <c r="G1214" s="277">
        <f>+VLOOKUP(B:B,INSUMOS!A:E,4,FALSE)</f>
        <v>1</v>
      </c>
      <c r="H1214" s="217">
        <f t="shared" si="90"/>
        <v>1.6601117179575091</v>
      </c>
      <c r="I1214" s="218"/>
      <c r="J1214" s="218"/>
      <c r="K1214" s="206"/>
      <c r="L1214" s="164"/>
      <c r="M1214" s="214"/>
    </row>
    <row r="1215" spans="1:13" ht="18" x14ac:dyDescent="0.25">
      <c r="A1215" s="207" t="s">
        <v>2208</v>
      </c>
      <c r="B1215" s="246"/>
      <c r="C1215" s="209" t="s">
        <v>1605</v>
      </c>
      <c r="D1215" s="210" t="s">
        <v>330</v>
      </c>
      <c r="E1215" s="241"/>
      <c r="F1215" s="242"/>
      <c r="G1215" s="210"/>
      <c r="H1215" s="212">
        <f>+SUBTOTAL(9,H1216:H1221)</f>
        <v>16.0505</v>
      </c>
      <c r="I1215" s="213"/>
      <c r="J1215" s="213"/>
      <c r="M1215" s="214"/>
    </row>
    <row r="1216" spans="1:13" ht="18" outlineLevel="1" x14ac:dyDescent="0.25">
      <c r="A1216" s="256"/>
      <c r="B1216" s="535" t="s">
        <v>129</v>
      </c>
      <c r="C1216" s="216" t="str">
        <f>+VLOOKUP(B:B,INSUMOS!A:C,2,FALSE)</f>
        <v>HERRAMIENTA MENOR</v>
      </c>
      <c r="D1216" s="538" t="str">
        <f>+VLOOKUP(B:B,INSUMOS!A:C,3,FALSE)</f>
        <v>GLB</v>
      </c>
      <c r="E1216" s="541">
        <v>1</v>
      </c>
      <c r="F1216" s="544">
        <v>0</v>
      </c>
      <c r="G1216" s="277">
        <f>+VLOOKUP(B:B,INSUMOS!A:E,4,FALSE)</f>
        <v>1</v>
      </c>
      <c r="H1216" s="217">
        <f t="shared" ref="H1216:H1221" si="91">+(E1216+F1216)*G1216</f>
        <v>1</v>
      </c>
      <c r="I1216" s="218"/>
      <c r="J1216" s="218"/>
      <c r="M1216" s="214"/>
    </row>
    <row r="1217" spans="1:13" ht="18" outlineLevel="1" x14ac:dyDescent="0.25">
      <c r="A1217" s="257"/>
      <c r="B1217" s="535" t="s">
        <v>153</v>
      </c>
      <c r="C1217" s="216" t="str">
        <f>+VLOOKUP(B:B,INSUMOS!A:C,2,FALSE)</f>
        <v>ANDAMIO TUBULAR 1,5*1,5 C/CRUCETA</v>
      </c>
      <c r="D1217" s="538" t="str">
        <f>+VLOOKUP(B:B,INSUMOS!A:C,3,FALSE)</f>
        <v>DIA</v>
      </c>
      <c r="E1217" s="541">
        <f>0.13/2</f>
        <v>6.5000000000000002E-2</v>
      </c>
      <c r="F1217" s="544">
        <v>0</v>
      </c>
      <c r="G1217" s="277">
        <f>+VLOOKUP(B:B,INSUMOS!A:E,4,FALSE)</f>
        <v>1</v>
      </c>
      <c r="H1217" s="217">
        <f t="shared" si="91"/>
        <v>6.5000000000000002E-2</v>
      </c>
      <c r="I1217" s="218"/>
      <c r="J1217" s="218"/>
      <c r="M1217" s="214"/>
    </row>
    <row r="1218" spans="1:13" ht="18" outlineLevel="1" x14ac:dyDescent="0.25">
      <c r="A1218" s="257"/>
      <c r="B1218" s="535" t="s">
        <v>775</v>
      </c>
      <c r="C1218" s="216" t="str">
        <f>+VLOOKUP(B:B,INSUMOS!A:C,2,FALSE)</f>
        <v>LADRILLO TOLETE  COMÚN REC.20X10X6</v>
      </c>
      <c r="D1218" s="538" t="str">
        <f>+VLOOKUP(B:B,INSUMOS!A:C,3,FALSE)</f>
        <v>UN</v>
      </c>
      <c r="E1218" s="541">
        <v>14</v>
      </c>
      <c r="F1218" s="544">
        <f>+E1218*0.03</f>
        <v>0.42</v>
      </c>
      <c r="G1218" s="277">
        <f>+VLOOKUP(B:B,INSUMOS!A:E,4,FALSE)</f>
        <v>1</v>
      </c>
      <c r="H1218" s="217">
        <f t="shared" si="91"/>
        <v>14.42</v>
      </c>
      <c r="I1218" s="218"/>
      <c r="J1218" s="218"/>
      <c r="M1218" s="214"/>
    </row>
    <row r="1219" spans="1:13" ht="18" outlineLevel="1" x14ac:dyDescent="0.25">
      <c r="A1219" s="257"/>
      <c r="B1219" s="535" t="s">
        <v>115</v>
      </c>
      <c r="C1219" s="216" t="str">
        <f>+VLOOKUP(B:B,INSUMOS!A:C,2,FALSE)</f>
        <v>MORTERO 1:4 (HECHO EN OBRA)</v>
      </c>
      <c r="D1219" s="538" t="str">
        <f>+VLOOKUP(B:B,INSUMOS!A:C,3,FALSE)</f>
        <v>M3</v>
      </c>
      <c r="E1219" s="541">
        <f>0.02/2</f>
        <v>0.01</v>
      </c>
      <c r="F1219" s="544">
        <f>+E1219*0.05</f>
        <v>5.0000000000000001E-4</v>
      </c>
      <c r="G1219" s="277">
        <f>+VLOOKUP(B:B,INSUMOS!A:E,4,FALSE)</f>
        <v>1</v>
      </c>
      <c r="H1219" s="217">
        <f t="shared" si="91"/>
        <v>1.0500000000000001E-2</v>
      </c>
      <c r="I1219" s="218"/>
      <c r="J1219" s="218"/>
      <c r="M1219" s="214"/>
    </row>
    <row r="1220" spans="1:13" s="219" customFormat="1" ht="18" outlineLevel="1" x14ac:dyDescent="0.25">
      <c r="A1220" s="257"/>
      <c r="B1220" s="535" t="s">
        <v>237</v>
      </c>
      <c r="C1220" s="216" t="str">
        <f>+VLOOKUP(B:B,INSUMOS!A:C,2,FALSE)</f>
        <v>TABLA BURRA EN ORDINARIO 2.90 X 0.13 X 0.025</v>
      </c>
      <c r="D1220" s="538" t="str">
        <f>+VLOOKUP(B:B,INSUMOS!A:C,3,FALSE)</f>
        <v>UN</v>
      </c>
      <c r="E1220" s="541">
        <f>0.01/2</f>
        <v>5.0000000000000001E-3</v>
      </c>
      <c r="F1220" s="544">
        <v>0</v>
      </c>
      <c r="G1220" s="277">
        <f>+VLOOKUP(B:B,INSUMOS!A:E,4,FALSE)</f>
        <v>1</v>
      </c>
      <c r="H1220" s="217">
        <f t="shared" si="91"/>
        <v>5.0000000000000001E-3</v>
      </c>
      <c r="I1220" s="218"/>
      <c r="J1220" s="218"/>
      <c r="K1220" s="206"/>
      <c r="L1220" s="164"/>
      <c r="M1220" s="214"/>
    </row>
    <row r="1221" spans="1:13" s="219" customFormat="1" ht="18" outlineLevel="1" x14ac:dyDescent="0.25">
      <c r="A1221" s="261"/>
      <c r="B1221" s="535" t="s">
        <v>625</v>
      </c>
      <c r="C1221" s="216" t="str">
        <f>+VLOOKUP(B:B,INSUMOS!A:C,2,FALSE)</f>
        <v>CUADRILLA AA  (OFICIAL + 2 AYUDANTE)- ALBAÑILERIA</v>
      </c>
      <c r="D1221" s="538" t="str">
        <f>+VLOOKUP(B:B,INSUMOS!A:C,3,FALSE)</f>
        <v>HC</v>
      </c>
      <c r="E1221" s="541">
        <f>1.1/2</f>
        <v>0.55000000000000004</v>
      </c>
      <c r="F1221" s="544">
        <v>0</v>
      </c>
      <c r="G1221" s="277">
        <f>+VLOOKUP(B:B,INSUMOS!A:E,4,FALSE)</f>
        <v>1</v>
      </c>
      <c r="H1221" s="217">
        <f t="shared" si="91"/>
        <v>0.55000000000000004</v>
      </c>
      <c r="I1221" s="218"/>
      <c r="J1221" s="218"/>
      <c r="K1221" s="206"/>
      <c r="L1221" s="164"/>
      <c r="M1221" s="214"/>
    </row>
    <row r="1222" spans="1:13" ht="18" x14ac:dyDescent="0.25">
      <c r="A1222" s="207" t="s">
        <v>2206</v>
      </c>
      <c r="B1222" s="246"/>
      <c r="C1222" s="209" t="s">
        <v>1547</v>
      </c>
      <c r="D1222" s="210" t="s">
        <v>19</v>
      </c>
      <c r="E1222" s="241"/>
      <c r="F1222" s="242"/>
      <c r="G1222" s="210"/>
      <c r="H1222" s="212">
        <f>+SUBTOTAL(9,H1223:H1235)</f>
        <v>35.780700000000003</v>
      </c>
      <c r="I1222" s="213"/>
      <c r="J1222" s="213"/>
      <c r="M1222" s="214"/>
    </row>
    <row r="1223" spans="1:13" ht="18" outlineLevel="1" x14ac:dyDescent="0.25">
      <c r="A1223" s="256"/>
      <c r="B1223" s="535" t="s">
        <v>129</v>
      </c>
      <c r="C1223" s="216" t="str">
        <f>+VLOOKUP(B:B,INSUMOS!A:C,2,FALSE)</f>
        <v>HERRAMIENTA MENOR</v>
      </c>
      <c r="D1223" s="538" t="str">
        <f>+VLOOKUP(B:B,INSUMOS!A:C,3,FALSE)</f>
        <v>GLB</v>
      </c>
      <c r="E1223" s="541">
        <v>1</v>
      </c>
      <c r="F1223" s="544">
        <v>0</v>
      </c>
      <c r="G1223" s="277">
        <f>+VLOOKUP(B:B,INSUMOS!A:E,4,FALSE)</f>
        <v>1</v>
      </c>
      <c r="H1223" s="217">
        <f t="shared" ref="H1223:H1235" si="92">+(E1223+F1223)*G1223</f>
        <v>1</v>
      </c>
      <c r="I1223" s="218"/>
      <c r="J1223" s="218"/>
      <c r="M1223" s="214"/>
    </row>
    <row r="1224" spans="1:13" ht="18" outlineLevel="1" x14ac:dyDescent="0.25">
      <c r="A1224" s="257"/>
      <c r="B1224" s="535" t="s">
        <v>990</v>
      </c>
      <c r="C1224" s="216" t="str">
        <f>+VLOOKUP(B:B,INSUMOS!A:C,2,FALSE)</f>
        <v>CANAL B9 X 2,44 CALIBRE 26</v>
      </c>
      <c r="D1224" s="538" t="str">
        <f>+VLOOKUP(B:B,INSUMOS!A:C,3,FALSE)</f>
        <v>UN</v>
      </c>
      <c r="E1224" s="541">
        <v>0.35</v>
      </c>
      <c r="F1224" s="544">
        <v>0</v>
      </c>
      <c r="G1224" s="277">
        <f>+VLOOKUP(B:B,INSUMOS!A:E,4,FALSE)</f>
        <v>1</v>
      </c>
      <c r="H1224" s="217">
        <f t="shared" si="92"/>
        <v>0.35</v>
      </c>
      <c r="I1224" s="218"/>
      <c r="J1224" s="218"/>
      <c r="M1224" s="214"/>
    </row>
    <row r="1225" spans="1:13" ht="18" outlineLevel="1" x14ac:dyDescent="0.25">
      <c r="A1225" s="257"/>
      <c r="B1225" s="535" t="s">
        <v>795</v>
      </c>
      <c r="C1225" s="216" t="str">
        <f>+VLOOKUP(B:B,INSUMOS!A:C,2,FALSE)</f>
        <v>CARGA FUERTE MAS CLAVO BAJAVEL 5/16"X 1"</v>
      </c>
      <c r="D1225" s="538" t="str">
        <f>+VLOOKUP(B:B,INSUMOS!A:C,3,FALSE)</f>
        <v>UN</v>
      </c>
      <c r="E1225" s="541">
        <v>1.1599999999999999</v>
      </c>
      <c r="F1225" s="544">
        <v>0</v>
      </c>
      <c r="G1225" s="277">
        <f>+VLOOKUP(B:B,INSUMOS!A:E,4,FALSE)</f>
        <v>1</v>
      </c>
      <c r="H1225" s="217">
        <f t="shared" si="92"/>
        <v>1.1599999999999999</v>
      </c>
      <c r="I1225" s="218"/>
      <c r="J1225" s="218"/>
      <c r="M1225" s="214"/>
    </row>
    <row r="1226" spans="1:13" ht="18" outlineLevel="1" x14ac:dyDescent="0.25">
      <c r="A1226" s="257"/>
      <c r="B1226" s="535" t="s">
        <v>991</v>
      </c>
      <c r="C1226" s="216" t="str">
        <f>+VLOOKUP(B:B,INSUMOS!A:C,2,FALSE)</f>
        <v xml:space="preserve">CINTA DE PAPEL SUPERCINTA DE 75 m x 50 mm </v>
      </c>
      <c r="D1226" s="538" t="str">
        <f>+VLOOKUP(B:B,INSUMOS!A:C,3,FALSE)</f>
        <v>RL</v>
      </c>
      <c r="E1226" s="541">
        <v>7.0000000000000007E-2</v>
      </c>
      <c r="F1226" s="544">
        <f>+E1226*0.03</f>
        <v>2.1000000000000003E-3</v>
      </c>
      <c r="G1226" s="277">
        <f>+VLOOKUP(B:B,INSUMOS!A:E,4,FALSE)</f>
        <v>1</v>
      </c>
      <c r="H1226" s="217">
        <f t="shared" si="92"/>
        <v>7.2100000000000011E-2</v>
      </c>
      <c r="I1226" s="218"/>
      <c r="J1226" s="218"/>
      <c r="M1226" s="214"/>
    </row>
    <row r="1227" spans="1:13" ht="18" outlineLevel="1" x14ac:dyDescent="0.25">
      <c r="A1227" s="257"/>
      <c r="B1227" s="535" t="s">
        <v>992</v>
      </c>
      <c r="C1227" s="216" t="str">
        <f>+VLOOKUP(B:B,INSUMOS!A:C,2,FALSE)</f>
        <v>LAMINA  DE YESO ESTANDAR PARA PANELES DIVISORIOS 1/2" 2.44 M x 1.22 M</v>
      </c>
      <c r="D1227" s="538" t="str">
        <f>+VLOOKUP(B:B,INSUMOS!A:C,3,FALSE)</f>
        <v>UN</v>
      </c>
      <c r="E1227" s="541">
        <v>0.71</v>
      </c>
      <c r="F1227" s="544">
        <v>0</v>
      </c>
      <c r="G1227" s="277">
        <f>+VLOOKUP(B:B,INSUMOS!A:E,4,FALSE)</f>
        <v>1</v>
      </c>
      <c r="H1227" s="217">
        <f t="shared" si="92"/>
        <v>0.71</v>
      </c>
      <c r="I1227" s="218"/>
      <c r="J1227" s="218"/>
      <c r="M1227" s="214"/>
    </row>
    <row r="1228" spans="1:13" ht="18" outlineLevel="1" x14ac:dyDescent="0.25">
      <c r="A1228" s="257"/>
      <c r="B1228" s="535" t="s">
        <v>275</v>
      </c>
      <c r="C1228" s="216" t="str">
        <f>+VLOOKUP(B:B,INSUMOS!A:C,2,FALSE)</f>
        <v>LIJA DE AGUA #400</v>
      </c>
      <c r="D1228" s="538" t="str">
        <f>+VLOOKUP(B:B,INSUMOS!A:C,3,FALSE)</f>
        <v>UN</v>
      </c>
      <c r="E1228" s="541">
        <v>0.42</v>
      </c>
      <c r="F1228" s="544">
        <f>+E1228*0.03</f>
        <v>1.2599999999999998E-2</v>
      </c>
      <c r="G1228" s="277">
        <f>+VLOOKUP(B:B,INSUMOS!A:E,4,FALSE)</f>
        <v>1</v>
      </c>
      <c r="H1228" s="217">
        <f t="shared" si="92"/>
        <v>0.43259999999999998</v>
      </c>
      <c r="I1228" s="218"/>
      <c r="J1228" s="218"/>
      <c r="M1228" s="214"/>
    </row>
    <row r="1229" spans="1:13" ht="18" outlineLevel="1" x14ac:dyDescent="0.25">
      <c r="A1229" s="257"/>
      <c r="B1229" s="535" t="s">
        <v>807</v>
      </c>
      <c r="C1229" s="216" t="str">
        <f>+VLOOKUP(B:B,INSUMOS!A:C,2,FALSE)</f>
        <v xml:space="preserve">MASILLA SUPERMASTICK PR </v>
      </c>
      <c r="D1229" s="538" t="str">
        <f>+VLOOKUP(B:B,INSUMOS!A:C,3,FALSE)</f>
        <v>GAL</v>
      </c>
      <c r="E1229" s="541">
        <v>0.09</v>
      </c>
      <c r="F1229" s="544">
        <f>+E1229*0.03</f>
        <v>2.6999999999999997E-3</v>
      </c>
      <c r="G1229" s="277">
        <f>+VLOOKUP(B:B,INSUMOS!A:E,4,FALSE)</f>
        <v>1</v>
      </c>
      <c r="H1229" s="217">
        <f t="shared" si="92"/>
        <v>9.2699999999999991E-2</v>
      </c>
      <c r="I1229" s="218"/>
      <c r="J1229" s="218"/>
      <c r="M1229" s="214"/>
    </row>
    <row r="1230" spans="1:13" s="219" customFormat="1" ht="18" outlineLevel="1" x14ac:dyDescent="0.25">
      <c r="A1230" s="257"/>
      <c r="B1230" s="535" t="s">
        <v>993</v>
      </c>
      <c r="C1230" s="216" t="str">
        <f>+VLOOKUP(B:B,INSUMOS!A:C,2,FALSE)</f>
        <v>MASTER 1 IMPERMEABILIZANTE LIQUIDO</v>
      </c>
      <c r="D1230" s="538" t="str">
        <f>+VLOOKUP(B:B,INSUMOS!A:C,3,FALSE)</f>
        <v>GAL</v>
      </c>
      <c r="E1230" s="541">
        <v>7.0000000000000007E-2</v>
      </c>
      <c r="F1230" s="544">
        <f>+E1230*0.03</f>
        <v>2.1000000000000003E-3</v>
      </c>
      <c r="G1230" s="277">
        <f>+VLOOKUP(B:B,INSUMOS!A:E,4,FALSE)</f>
        <v>1</v>
      </c>
      <c r="H1230" s="217">
        <f t="shared" si="92"/>
        <v>7.2100000000000011E-2</v>
      </c>
      <c r="I1230" s="218"/>
      <c r="J1230" s="218"/>
      <c r="K1230" s="206"/>
      <c r="L1230" s="164"/>
      <c r="M1230" s="214"/>
    </row>
    <row r="1231" spans="1:13" s="219" customFormat="1" ht="18" outlineLevel="1" x14ac:dyDescent="0.25">
      <c r="A1231" s="264"/>
      <c r="B1231" s="535" t="s">
        <v>1746</v>
      </c>
      <c r="C1231" s="216" t="str">
        <f>+VLOOKUP(B:B,INSUMOS!A:C,2,FALSE)</f>
        <v>PARAL B9 X 2,44 CAL 26</v>
      </c>
      <c r="D1231" s="538" t="str">
        <f>+VLOOKUP(B:B,INSUMOS!A:C,3,FALSE)</f>
        <v>UN</v>
      </c>
      <c r="E1231" s="541">
        <v>0.75</v>
      </c>
      <c r="F1231" s="544">
        <v>0</v>
      </c>
      <c r="G1231" s="277">
        <f>+VLOOKUP(B:B,INSUMOS!A:E,4,FALSE)</f>
        <v>1</v>
      </c>
      <c r="H1231" s="217">
        <f t="shared" si="92"/>
        <v>0.75</v>
      </c>
      <c r="I1231" s="218"/>
      <c r="J1231" s="218"/>
      <c r="K1231" s="206"/>
      <c r="L1231" s="164"/>
      <c r="M1231" s="214"/>
    </row>
    <row r="1232" spans="1:13" s="219" customFormat="1" ht="18" outlineLevel="1" x14ac:dyDescent="0.25">
      <c r="A1232" s="264"/>
      <c r="B1232" s="535" t="s">
        <v>994</v>
      </c>
      <c r="C1232" s="216" t="str">
        <f>+VLOOKUP(B:B,INSUMOS!A:C,2,FALSE)</f>
        <v>TORNILLO 7 X 7/16</v>
      </c>
      <c r="D1232" s="538" t="str">
        <f>+VLOOKUP(B:B,INSUMOS!A:C,3,FALSE)</f>
        <v>UN</v>
      </c>
      <c r="E1232" s="541">
        <v>2.82</v>
      </c>
      <c r="F1232" s="544">
        <f>+E1232*0.03</f>
        <v>8.4599999999999995E-2</v>
      </c>
      <c r="G1232" s="277">
        <f>+VLOOKUP(B:B,INSUMOS!A:E,4,FALSE)</f>
        <v>1</v>
      </c>
      <c r="H1232" s="217">
        <f t="shared" si="92"/>
        <v>2.9045999999999998</v>
      </c>
      <c r="I1232" s="218"/>
      <c r="J1232" s="218"/>
      <c r="K1232" s="206"/>
      <c r="L1232" s="164"/>
      <c r="M1232" s="214"/>
    </row>
    <row r="1233" spans="1:13" s="219" customFormat="1" ht="18" outlineLevel="1" x14ac:dyDescent="0.25">
      <c r="A1233" s="257"/>
      <c r="B1233" s="535" t="s">
        <v>995</v>
      </c>
      <c r="C1233" s="216" t="str">
        <f>+VLOOKUP(B:B,INSUMOS!A:C,2,FALSE)</f>
        <v>TORNILLO GRABBER 6X1"</v>
      </c>
      <c r="D1233" s="538" t="str">
        <f>+VLOOKUP(B:B,INSUMOS!A:C,3,FALSE)</f>
        <v>UN</v>
      </c>
      <c r="E1233" s="541">
        <v>27.22</v>
      </c>
      <c r="F1233" s="544">
        <f>+E1233*0.03</f>
        <v>0.81659999999999988</v>
      </c>
      <c r="G1233" s="277">
        <f>+VLOOKUP(B:B,INSUMOS!A:E,4,FALSE)</f>
        <v>1</v>
      </c>
      <c r="H1233" s="217">
        <f t="shared" si="92"/>
        <v>28.0366</v>
      </c>
      <c r="I1233" s="218"/>
      <c r="J1233" s="218"/>
      <c r="K1233" s="206"/>
      <c r="L1233" s="164"/>
      <c r="M1233" s="214"/>
    </row>
    <row r="1234" spans="1:13" s="219" customFormat="1" ht="18" outlineLevel="1" x14ac:dyDescent="0.25">
      <c r="A1234" s="257"/>
      <c r="B1234" s="535" t="s">
        <v>50</v>
      </c>
      <c r="C1234" s="216" t="str">
        <f>+VLOOKUP(B:B,INSUMOS!A:C,2,FALSE)</f>
        <v xml:space="preserve">AYUDANTE DRYWALL CON PRESTACIONES </v>
      </c>
      <c r="D1234" s="538" t="str">
        <f>+VLOOKUP(B:B,INSUMOS!A:C,3,FALSE)</f>
        <v>JR</v>
      </c>
      <c r="E1234" s="541">
        <f>+(1/8)*0.8</f>
        <v>0.1</v>
      </c>
      <c r="F1234" s="544">
        <v>0</v>
      </c>
      <c r="G1234" s="277">
        <f>+VLOOKUP(B:B,INSUMOS!A:E,4,FALSE)</f>
        <v>1</v>
      </c>
      <c r="H1234" s="217">
        <f t="shared" si="92"/>
        <v>0.1</v>
      </c>
      <c r="I1234" s="218"/>
      <c r="J1234" s="218"/>
      <c r="K1234" s="206"/>
      <c r="L1234" s="164"/>
      <c r="M1234" s="214"/>
    </row>
    <row r="1235" spans="1:13" s="219" customFormat="1" ht="18" outlineLevel="1" x14ac:dyDescent="0.25">
      <c r="A1235" s="261"/>
      <c r="B1235" s="535" t="s">
        <v>51</v>
      </c>
      <c r="C1235" s="216" t="str">
        <f>+VLOOKUP(B:B,INSUMOS!A:C,2,FALSE)</f>
        <v>OFICIAL DRYWALL CON PRESTACIONES</v>
      </c>
      <c r="D1235" s="538" t="str">
        <f>+VLOOKUP(B:B,INSUMOS!A:C,3,FALSE)</f>
        <v>JR</v>
      </c>
      <c r="E1235" s="541">
        <f>+(1/8)*0.8</f>
        <v>0.1</v>
      </c>
      <c r="F1235" s="544">
        <v>0</v>
      </c>
      <c r="G1235" s="277">
        <f>+VLOOKUP(B:B,INSUMOS!A:E,4,FALSE)</f>
        <v>1</v>
      </c>
      <c r="H1235" s="217">
        <f t="shared" si="92"/>
        <v>0.1</v>
      </c>
      <c r="I1235" s="218"/>
      <c r="J1235" s="218"/>
      <c r="K1235" s="206"/>
      <c r="L1235" s="164"/>
      <c r="M1235" s="214"/>
    </row>
    <row r="1236" spans="1:13" ht="18" x14ac:dyDescent="0.25">
      <c r="A1236" s="207" t="s">
        <v>1450</v>
      </c>
      <c r="B1236" s="208"/>
      <c r="C1236" s="284" t="s">
        <v>1546</v>
      </c>
      <c r="D1236" s="210" t="s">
        <v>19</v>
      </c>
      <c r="E1236" s="211"/>
      <c r="F1236" s="210"/>
      <c r="G1236" s="210"/>
      <c r="H1236" s="212">
        <f>+SUBTOTAL(9,H1237:H1251)</f>
        <v>26.826091342570301</v>
      </c>
      <c r="I1236" s="213"/>
      <c r="J1236" s="213"/>
      <c r="M1236" s="214"/>
    </row>
    <row r="1237" spans="1:13" ht="18" outlineLevel="1" x14ac:dyDescent="0.25">
      <c r="A1237" s="256"/>
      <c r="B1237" s="535" t="s">
        <v>129</v>
      </c>
      <c r="C1237" s="216" t="str">
        <f>+VLOOKUP(B:B,INSUMOS!A:C,2,FALSE)</f>
        <v>HERRAMIENTA MENOR</v>
      </c>
      <c r="D1237" s="538" t="str">
        <f>+VLOOKUP(B:B,INSUMOS!A:C,3,FALSE)</f>
        <v>GLB</v>
      </c>
      <c r="E1237" s="541">
        <v>2</v>
      </c>
      <c r="F1237" s="544">
        <v>0</v>
      </c>
      <c r="G1237" s="277">
        <f>+VLOOKUP(B:B,INSUMOS!A:E,4,FALSE)</f>
        <v>1</v>
      </c>
      <c r="H1237" s="217">
        <f t="shared" ref="H1237:H1251" si="93">+(E1237+F1237)*G1237</f>
        <v>2</v>
      </c>
      <c r="I1237" s="218"/>
      <c r="J1237" s="218"/>
      <c r="M1237" s="214"/>
    </row>
    <row r="1238" spans="1:13" ht="18" outlineLevel="1" x14ac:dyDescent="0.25">
      <c r="A1238" s="257"/>
      <c r="B1238" s="535" t="s">
        <v>153</v>
      </c>
      <c r="C1238" s="216" t="str">
        <f>+VLOOKUP(B:B,INSUMOS!A:C,2,FALSE)</f>
        <v>ANDAMIO TUBULAR 1,5*1,5 C/CRUCETA</v>
      </c>
      <c r="D1238" s="538" t="str">
        <f>+VLOOKUP(B:B,INSUMOS!A:C,3,FALSE)</f>
        <v>DIA</v>
      </c>
      <c r="E1238" s="541">
        <v>0.25</v>
      </c>
      <c r="F1238" s="544">
        <v>0</v>
      </c>
      <c r="G1238" s="277">
        <f>+VLOOKUP(B:B,INSUMOS!A:E,4,FALSE)</f>
        <v>1</v>
      </c>
      <c r="H1238" s="217">
        <f t="shared" si="93"/>
        <v>0.25</v>
      </c>
      <c r="I1238" s="218"/>
      <c r="J1238" s="218"/>
      <c r="M1238" s="214"/>
    </row>
    <row r="1239" spans="1:13" ht="18" outlineLevel="1" x14ac:dyDescent="0.25">
      <c r="A1239" s="257"/>
      <c r="B1239" s="535" t="s">
        <v>803</v>
      </c>
      <c r="C1239" s="216" t="str">
        <f>+VLOOKUP(B:B,INSUMOS!A:C,2,FALSE)</f>
        <v xml:space="preserve">ÁNGULO GALV. 0.2X0.25 CAL.26X2.44M </v>
      </c>
      <c r="D1239" s="538" t="str">
        <f>+VLOOKUP(B:B,INSUMOS!A:C,3,FALSE)</f>
        <v>ML</v>
      </c>
      <c r="E1239" s="541">
        <v>0.42</v>
      </c>
      <c r="F1239" s="544">
        <v>0</v>
      </c>
      <c r="G1239" s="277">
        <f>+VLOOKUP(B:B,INSUMOS!A:E,4,FALSE)</f>
        <v>1</v>
      </c>
      <c r="H1239" s="217">
        <f t="shared" si="93"/>
        <v>0.42</v>
      </c>
      <c r="I1239" s="218"/>
      <c r="J1239" s="218"/>
      <c r="M1239" s="214"/>
    </row>
    <row r="1240" spans="1:13" ht="18" outlineLevel="1" x14ac:dyDescent="0.25">
      <c r="A1240" s="257"/>
      <c r="B1240" s="535" t="s">
        <v>804</v>
      </c>
      <c r="C1240" s="216" t="str">
        <f>+VLOOKUP(B:B,INSUMOS!A:C,2,FALSE)</f>
        <v>CINTA MALLA SELLAPANEL 45 MM RL 0.01</v>
      </c>
      <c r="D1240" s="538" t="str">
        <f>+VLOOKUP(B:B,INSUMOS!A:C,3,FALSE)</f>
        <v>UN</v>
      </c>
      <c r="E1240" s="541">
        <v>0.01</v>
      </c>
      <c r="F1240" s="544">
        <f t="shared" ref="F1240:F1245" si="94">+E1240*0.03</f>
        <v>2.9999999999999997E-4</v>
      </c>
      <c r="G1240" s="277">
        <f>+VLOOKUP(B:B,INSUMOS!A:E,4,FALSE)</f>
        <v>1</v>
      </c>
      <c r="H1240" s="217">
        <f t="shared" si="93"/>
        <v>1.03E-2</v>
      </c>
      <c r="I1240" s="218"/>
      <c r="J1240" s="218"/>
      <c r="M1240" s="214"/>
    </row>
    <row r="1241" spans="1:13" s="219" customFormat="1" ht="18" outlineLevel="1" x14ac:dyDescent="0.25">
      <c r="A1241" s="257"/>
      <c r="B1241" s="535" t="s">
        <v>805</v>
      </c>
      <c r="C1241" s="216" t="str">
        <f>+VLOOKUP(B:B,INSUMOS!A:C,2,FALSE)</f>
        <v>INTERVINIL 1 GAL PINTUCO</v>
      </c>
      <c r="D1241" s="538" t="str">
        <f>+VLOOKUP(B:B,INSUMOS!A:C,3,FALSE)</f>
        <v>GAL</v>
      </c>
      <c r="E1241" s="541">
        <v>3.3000000000000002E-2</v>
      </c>
      <c r="F1241" s="544">
        <f t="shared" si="94"/>
        <v>9.8999999999999999E-4</v>
      </c>
      <c r="G1241" s="277">
        <f>+VLOOKUP(B:B,INSUMOS!A:E,4,FALSE)</f>
        <v>1</v>
      </c>
      <c r="H1241" s="217">
        <f t="shared" si="93"/>
        <v>3.3989999999999999E-2</v>
      </c>
      <c r="I1241" s="218"/>
      <c r="J1241" s="218"/>
      <c r="K1241" s="206"/>
      <c r="L1241" s="164"/>
      <c r="M1241" s="214"/>
    </row>
    <row r="1242" spans="1:13" s="219" customFormat="1" ht="18" outlineLevel="1" x14ac:dyDescent="0.25">
      <c r="A1242" s="257"/>
      <c r="B1242" s="535" t="s">
        <v>1543</v>
      </c>
      <c r="C1242" s="216" t="str">
        <f>+VLOOKUP(B:B,INSUMOS!A:C,2,FALSE)</f>
        <v>LAMINA RESISTENTE A LA HUMEDAD (RH) 1/2" DE 1,22 M X 2,44 M GYPLAC</v>
      </c>
      <c r="D1242" s="538" t="str">
        <f>+VLOOKUP(B:B,INSUMOS!A:C,3,FALSE)</f>
        <v>UN</v>
      </c>
      <c r="E1242" s="541">
        <v>0.34399999999999997</v>
      </c>
      <c r="F1242" s="544">
        <f t="shared" si="94"/>
        <v>1.0319999999999999E-2</v>
      </c>
      <c r="G1242" s="277">
        <f>+VLOOKUP(B:B,INSUMOS!A:E,4,FALSE)</f>
        <v>1</v>
      </c>
      <c r="H1242" s="217">
        <f t="shared" si="93"/>
        <v>0.35431999999999997</v>
      </c>
      <c r="I1242" s="218"/>
      <c r="J1242" s="218"/>
      <c r="K1242" s="206"/>
      <c r="L1242" s="164"/>
      <c r="M1242" s="214"/>
    </row>
    <row r="1243" spans="1:13" ht="18" outlineLevel="1" x14ac:dyDescent="0.25">
      <c r="A1243" s="257"/>
      <c r="B1243" s="535" t="s">
        <v>300</v>
      </c>
      <c r="C1243" s="216" t="str">
        <f>+VLOOKUP(B:B,INSUMOS!A:C,2,FALSE)</f>
        <v>LIJA PABMERIL PLIEGO 9"X11"</v>
      </c>
      <c r="D1243" s="538" t="str">
        <f>+VLOOKUP(B:B,INSUMOS!A:C,3,FALSE)</f>
        <v>UN</v>
      </c>
      <c r="E1243" s="541">
        <v>0.06</v>
      </c>
      <c r="F1243" s="544">
        <f t="shared" si="94"/>
        <v>1.8E-3</v>
      </c>
      <c r="G1243" s="277">
        <f>+VLOOKUP(B:B,INSUMOS!A:E,4,FALSE)</f>
        <v>1</v>
      </c>
      <c r="H1243" s="217">
        <f t="shared" si="93"/>
        <v>6.1800000000000001E-2</v>
      </c>
      <c r="I1243" s="218"/>
      <c r="J1243" s="218"/>
      <c r="M1243" s="214"/>
    </row>
    <row r="1244" spans="1:13" ht="18" outlineLevel="1" x14ac:dyDescent="0.25">
      <c r="A1244" s="257"/>
      <c r="B1244" s="535" t="s">
        <v>807</v>
      </c>
      <c r="C1244" s="216" t="str">
        <f>+VLOOKUP(B:B,INSUMOS!A:C,2,FALSE)</f>
        <v xml:space="preserve">MASILLA SUPERMASTICK PR </v>
      </c>
      <c r="D1244" s="538" t="str">
        <f>+VLOOKUP(B:B,INSUMOS!A:C,3,FALSE)</f>
        <v>GAL</v>
      </c>
      <c r="E1244" s="541">
        <v>0.05</v>
      </c>
      <c r="F1244" s="544">
        <f t="shared" si="94"/>
        <v>1.5E-3</v>
      </c>
      <c r="G1244" s="277">
        <f>+VLOOKUP(B:B,INSUMOS!A:E,4,FALSE)</f>
        <v>1</v>
      </c>
      <c r="H1244" s="217">
        <f t="shared" si="93"/>
        <v>5.1500000000000004E-2</v>
      </c>
      <c r="I1244" s="218"/>
      <c r="J1244" s="218"/>
      <c r="M1244" s="214"/>
    </row>
    <row r="1245" spans="1:13" ht="18" outlineLevel="1" x14ac:dyDescent="0.25">
      <c r="A1245" s="257"/>
      <c r="B1245" s="535" t="s">
        <v>1673</v>
      </c>
      <c r="C1245" s="216" t="str">
        <f>+VLOOKUP(B:B,INSUMOS!A:C,2,FALSE)</f>
        <v>OMEGA CAL.26 X 2.44 M ROLLADO</v>
      </c>
      <c r="D1245" s="538" t="str">
        <f>+VLOOKUP(B:B,INSUMOS!A:C,3,FALSE)</f>
        <v>UN</v>
      </c>
      <c r="E1245" s="541">
        <v>1</v>
      </c>
      <c r="F1245" s="544">
        <f t="shared" si="94"/>
        <v>0.03</v>
      </c>
      <c r="G1245" s="277">
        <f>+VLOOKUP(B:B,INSUMOS!A:E,4,FALSE)</f>
        <v>1</v>
      </c>
      <c r="H1245" s="217">
        <f t="shared" si="93"/>
        <v>1.03</v>
      </c>
      <c r="I1245" s="218"/>
      <c r="J1245" s="218"/>
      <c r="M1245" s="214"/>
    </row>
    <row r="1246" spans="1:13" ht="18" outlineLevel="1" x14ac:dyDescent="0.25">
      <c r="A1246" s="257"/>
      <c r="B1246" s="535" t="s">
        <v>808</v>
      </c>
      <c r="C1246" s="216" t="str">
        <f>+VLOOKUP(B:B,INSUMOS!A:C,2,FALSE)</f>
        <v xml:space="preserve">TABLA BURRA 15X2.2-2.7CMX2.90M </v>
      </c>
      <c r="D1246" s="538" t="str">
        <f>+VLOOKUP(B:B,INSUMOS!A:C,3,FALSE)</f>
        <v>UN</v>
      </c>
      <c r="E1246" s="541">
        <v>0.155</v>
      </c>
      <c r="F1246" s="544">
        <v>0</v>
      </c>
      <c r="G1246" s="277">
        <f>+VLOOKUP(B:B,INSUMOS!A:E,4,FALSE)</f>
        <v>1</v>
      </c>
      <c r="H1246" s="217">
        <f t="shared" si="93"/>
        <v>0.155</v>
      </c>
      <c r="I1246" s="218"/>
      <c r="J1246" s="218"/>
      <c r="M1246" s="214"/>
    </row>
    <row r="1247" spans="1:13" ht="18" outlineLevel="1" x14ac:dyDescent="0.25">
      <c r="A1247" s="257"/>
      <c r="B1247" s="535" t="s">
        <v>809</v>
      </c>
      <c r="C1247" s="216" t="str">
        <f>+VLOOKUP(B:B,INSUMOS!A:C,2,FALSE)</f>
        <v xml:space="preserve">TORNILLO 1” PUNTA DE BROCA </v>
      </c>
      <c r="D1247" s="538" t="str">
        <f>+VLOOKUP(B:B,INSUMOS!A:C,3,FALSE)</f>
        <v>UN</v>
      </c>
      <c r="E1247" s="541">
        <v>9</v>
      </c>
      <c r="F1247" s="544">
        <f>+E1247*0.03</f>
        <v>0.27</v>
      </c>
      <c r="G1247" s="277">
        <f>+VLOOKUP(B:B,INSUMOS!A:E,4,FALSE)</f>
        <v>1</v>
      </c>
      <c r="H1247" s="217">
        <f t="shared" si="93"/>
        <v>9.27</v>
      </c>
      <c r="I1247" s="218"/>
      <c r="J1247" s="218"/>
      <c r="M1247" s="214"/>
    </row>
    <row r="1248" spans="1:13" s="219" customFormat="1" ht="18" outlineLevel="1" x14ac:dyDescent="0.25">
      <c r="A1248" s="257"/>
      <c r="B1248" s="535" t="s">
        <v>810</v>
      </c>
      <c r="C1248" s="216" t="str">
        <f>+VLOOKUP(B:B,INSUMOS!A:C,2,FALSE)</f>
        <v xml:space="preserve">TORNILLO 7/16” PUNTA DE BROCA </v>
      </c>
      <c r="D1248" s="538" t="str">
        <f>+VLOOKUP(B:B,INSUMOS!A:C,3,FALSE)</f>
        <v>UN</v>
      </c>
      <c r="E1248" s="541">
        <v>12</v>
      </c>
      <c r="F1248" s="544">
        <f>+E1248*0.03</f>
        <v>0.36</v>
      </c>
      <c r="G1248" s="277">
        <f>+VLOOKUP(B:B,INSUMOS!A:E,4,FALSE)</f>
        <v>1</v>
      </c>
      <c r="H1248" s="217">
        <f t="shared" si="93"/>
        <v>12.36</v>
      </c>
      <c r="I1248" s="218"/>
      <c r="J1248" s="218"/>
      <c r="K1248" s="206"/>
      <c r="L1248" s="164"/>
      <c r="M1248" s="214"/>
    </row>
    <row r="1249" spans="1:13" s="219" customFormat="1" ht="18" outlineLevel="1" x14ac:dyDescent="0.25">
      <c r="A1249" s="257"/>
      <c r="B1249" s="535" t="s">
        <v>958</v>
      </c>
      <c r="C1249" s="216" t="str">
        <f>+VLOOKUP(B:B,INSUMOS!A:C,2,FALSE)</f>
        <v>VIGUETA 38 X 19 MM X 2,44 M</v>
      </c>
      <c r="D1249" s="538" t="str">
        <f>+VLOOKUP(B:B,INSUMOS!A:C,3,FALSE)</f>
        <v>ML</v>
      </c>
      <c r="E1249" s="541">
        <v>0.56399999999999995</v>
      </c>
      <c r="F1249" s="544">
        <v>0</v>
      </c>
      <c r="G1249" s="277">
        <f>+VLOOKUP(B:B,INSUMOS!A:E,4,FALSE)</f>
        <v>1</v>
      </c>
      <c r="H1249" s="217">
        <f t="shared" si="93"/>
        <v>0.56399999999999995</v>
      </c>
      <c r="I1249" s="218"/>
      <c r="J1249" s="218"/>
      <c r="K1249" s="206"/>
      <c r="L1249" s="164"/>
      <c r="M1249" s="214"/>
    </row>
    <row r="1250" spans="1:13" s="219" customFormat="1" ht="18" outlineLevel="1" x14ac:dyDescent="0.25">
      <c r="A1250" s="257"/>
      <c r="B1250" s="535" t="s">
        <v>50</v>
      </c>
      <c r="C1250" s="216" t="str">
        <f>+VLOOKUP(B:B,INSUMOS!A:C,2,FALSE)</f>
        <v xml:space="preserve">AYUDANTE DRYWALL CON PRESTACIONES </v>
      </c>
      <c r="D1250" s="538" t="str">
        <f>+VLOOKUP(B:B,INSUMOS!A:C,3,FALSE)</f>
        <v>JR</v>
      </c>
      <c r="E1250" s="541">
        <f>+(1/8)*1.05</f>
        <v>0.13125000000000001</v>
      </c>
      <c r="F1250" s="544">
        <v>0</v>
      </c>
      <c r="G1250" s="277">
        <f>+VLOOKUP(B:B,INSUMOS!A:E,4,FALSE)</f>
        <v>1</v>
      </c>
      <c r="H1250" s="217">
        <f t="shared" si="93"/>
        <v>0.13125000000000001</v>
      </c>
      <c r="I1250" s="218"/>
      <c r="J1250" s="218"/>
      <c r="K1250" s="206"/>
      <c r="L1250" s="164"/>
      <c r="M1250" s="214"/>
    </row>
    <row r="1251" spans="1:13" s="219" customFormat="1" ht="18" outlineLevel="1" x14ac:dyDescent="0.25">
      <c r="A1251" s="261"/>
      <c r="B1251" s="535" t="s">
        <v>51</v>
      </c>
      <c r="C1251" s="216" t="str">
        <f>+VLOOKUP(B:B,INSUMOS!A:C,2,FALSE)</f>
        <v>OFICIAL DRYWALL CON PRESTACIONES</v>
      </c>
      <c r="D1251" s="538" t="str">
        <f>+VLOOKUP(B:B,INSUMOS!A:C,3,FALSE)</f>
        <v>JR</v>
      </c>
      <c r="E1251" s="541">
        <v>0.13393134257029862</v>
      </c>
      <c r="F1251" s="544">
        <v>0</v>
      </c>
      <c r="G1251" s="277">
        <f>+VLOOKUP(B:B,INSUMOS!A:E,4,FALSE)</f>
        <v>1</v>
      </c>
      <c r="H1251" s="217">
        <f t="shared" si="93"/>
        <v>0.13393134257029862</v>
      </c>
      <c r="I1251" s="218"/>
      <c r="J1251" s="218"/>
      <c r="K1251" s="206"/>
      <c r="L1251" s="164"/>
      <c r="M1251" s="214"/>
    </row>
    <row r="1252" spans="1:13" ht="18" x14ac:dyDescent="0.25">
      <c r="A1252" s="207" t="s">
        <v>1549</v>
      </c>
      <c r="B1252" s="208"/>
      <c r="C1252" s="284" t="s">
        <v>1550</v>
      </c>
      <c r="D1252" s="210" t="s">
        <v>19</v>
      </c>
      <c r="E1252" s="211"/>
      <c r="F1252" s="210"/>
      <c r="G1252" s="210"/>
      <c r="H1252" s="212">
        <f>+SUBTOTAL(9,H1253:H1267)</f>
        <v>26.825000836749499</v>
      </c>
      <c r="I1252" s="213"/>
      <c r="J1252" s="213"/>
      <c r="M1252" s="214"/>
    </row>
    <row r="1253" spans="1:13" ht="18" outlineLevel="1" x14ac:dyDescent="0.25">
      <c r="A1253" s="256"/>
      <c r="B1253" s="535" t="s">
        <v>129</v>
      </c>
      <c r="C1253" s="216" t="str">
        <f>+VLOOKUP(B:B,INSUMOS!A:C,2,FALSE)</f>
        <v>HERRAMIENTA MENOR</v>
      </c>
      <c r="D1253" s="538" t="str">
        <f>+VLOOKUP(B:B,INSUMOS!A:C,3,FALSE)</f>
        <v>GLB</v>
      </c>
      <c r="E1253" s="541">
        <v>2</v>
      </c>
      <c r="F1253" s="544">
        <v>0</v>
      </c>
      <c r="G1253" s="277">
        <f>+VLOOKUP(B:B,INSUMOS!A:E,4,FALSE)</f>
        <v>1</v>
      </c>
      <c r="H1253" s="217">
        <f t="shared" ref="H1253:H1267" si="95">+(E1253+F1253)*G1253</f>
        <v>2</v>
      </c>
      <c r="I1253" s="218"/>
      <c r="J1253" s="218"/>
      <c r="M1253" s="214"/>
    </row>
    <row r="1254" spans="1:13" ht="18" outlineLevel="1" x14ac:dyDescent="0.25">
      <c r="A1254" s="257"/>
      <c r="B1254" s="535" t="s">
        <v>153</v>
      </c>
      <c r="C1254" s="216" t="str">
        <f>+VLOOKUP(B:B,INSUMOS!A:C,2,FALSE)</f>
        <v>ANDAMIO TUBULAR 1,5*1,5 C/CRUCETA</v>
      </c>
      <c r="D1254" s="538" t="str">
        <f>+VLOOKUP(B:B,INSUMOS!A:C,3,FALSE)</f>
        <v>DIA</v>
      </c>
      <c r="E1254" s="541">
        <v>0.25</v>
      </c>
      <c r="F1254" s="544">
        <v>0</v>
      </c>
      <c r="G1254" s="277">
        <f>+VLOOKUP(B:B,INSUMOS!A:E,4,FALSE)</f>
        <v>1</v>
      </c>
      <c r="H1254" s="217">
        <f t="shared" si="95"/>
        <v>0.25</v>
      </c>
      <c r="I1254" s="218"/>
      <c r="J1254" s="218"/>
      <c r="M1254" s="214"/>
    </row>
    <row r="1255" spans="1:13" ht="18" outlineLevel="1" x14ac:dyDescent="0.25">
      <c r="A1255" s="257"/>
      <c r="B1255" s="535" t="s">
        <v>803</v>
      </c>
      <c r="C1255" s="216" t="str">
        <f>+VLOOKUP(B:B,INSUMOS!A:C,2,FALSE)</f>
        <v xml:space="preserve">ÁNGULO GALV. 0.2X0.25 CAL.26X2.44M </v>
      </c>
      <c r="D1255" s="538" t="str">
        <f>+VLOOKUP(B:B,INSUMOS!A:C,3,FALSE)</f>
        <v>ML</v>
      </c>
      <c r="E1255" s="541">
        <v>0.42</v>
      </c>
      <c r="F1255" s="544">
        <v>0</v>
      </c>
      <c r="G1255" s="277">
        <f>+VLOOKUP(B:B,INSUMOS!A:E,4,FALSE)</f>
        <v>1</v>
      </c>
      <c r="H1255" s="217">
        <f t="shared" si="95"/>
        <v>0.42</v>
      </c>
      <c r="I1255" s="218"/>
      <c r="J1255" s="218"/>
      <c r="M1255" s="214"/>
    </row>
    <row r="1256" spans="1:13" ht="18" outlineLevel="1" x14ac:dyDescent="0.25">
      <c r="A1256" s="257"/>
      <c r="B1256" s="535" t="s">
        <v>804</v>
      </c>
      <c r="C1256" s="216" t="str">
        <f>+VLOOKUP(B:B,INSUMOS!A:C,2,FALSE)</f>
        <v>CINTA MALLA SELLAPANEL 45 MM RL 0.01</v>
      </c>
      <c r="D1256" s="538" t="str">
        <f>+VLOOKUP(B:B,INSUMOS!A:C,3,FALSE)</f>
        <v>UN</v>
      </c>
      <c r="E1256" s="541">
        <v>0.01</v>
      </c>
      <c r="F1256" s="544">
        <f t="shared" ref="F1256:F1261" si="96">+E1256*0.03</f>
        <v>2.9999999999999997E-4</v>
      </c>
      <c r="G1256" s="277">
        <f>+VLOOKUP(B:B,INSUMOS!A:E,4,FALSE)</f>
        <v>1</v>
      </c>
      <c r="H1256" s="217">
        <f t="shared" si="95"/>
        <v>1.03E-2</v>
      </c>
      <c r="I1256" s="218"/>
      <c r="J1256" s="218"/>
      <c r="M1256" s="214"/>
    </row>
    <row r="1257" spans="1:13" s="219" customFormat="1" ht="18" outlineLevel="1" x14ac:dyDescent="0.25">
      <c r="A1257" s="257"/>
      <c r="B1257" s="535" t="s">
        <v>805</v>
      </c>
      <c r="C1257" s="216" t="str">
        <f>+VLOOKUP(B:B,INSUMOS!A:C,2,FALSE)</f>
        <v>INTERVINIL 1 GAL PINTUCO</v>
      </c>
      <c r="D1257" s="538" t="str">
        <f>+VLOOKUP(B:B,INSUMOS!A:C,3,FALSE)</f>
        <v>GAL</v>
      </c>
      <c r="E1257" s="541">
        <v>3.3000000000000002E-2</v>
      </c>
      <c r="F1257" s="544">
        <f t="shared" si="96"/>
        <v>9.8999999999999999E-4</v>
      </c>
      <c r="G1257" s="277">
        <f>+VLOOKUP(B:B,INSUMOS!A:E,4,FALSE)</f>
        <v>1</v>
      </c>
      <c r="H1257" s="217">
        <f t="shared" si="95"/>
        <v>3.3989999999999999E-2</v>
      </c>
      <c r="I1257" s="218"/>
      <c r="J1257" s="218"/>
      <c r="K1257" s="206"/>
      <c r="L1257" s="164"/>
      <c r="M1257" s="214"/>
    </row>
    <row r="1258" spans="1:13" s="219" customFormat="1" ht="18" outlineLevel="1" x14ac:dyDescent="0.25">
      <c r="A1258" s="257"/>
      <c r="B1258" s="535" t="s">
        <v>1545</v>
      </c>
      <c r="C1258" s="216" t="str">
        <f>+VLOOKUP(B:B,INSUMOS!A:C,2,FALSE)</f>
        <v>LAMINA DE YESO EXTERIOR GLASS REY 1/2" DE 1,22 M X 2,44 M</v>
      </c>
      <c r="D1258" s="538" t="str">
        <f>+VLOOKUP(B:B,INSUMOS!A:C,3,FALSE)</f>
        <v>UN</v>
      </c>
      <c r="E1258" s="541">
        <v>0.34399999999999997</v>
      </c>
      <c r="F1258" s="544">
        <f t="shared" si="96"/>
        <v>1.0319999999999999E-2</v>
      </c>
      <c r="G1258" s="277">
        <f>+VLOOKUP(B:B,INSUMOS!A:E,4,FALSE)</f>
        <v>1</v>
      </c>
      <c r="H1258" s="217">
        <f t="shared" si="95"/>
        <v>0.35431999999999997</v>
      </c>
      <c r="I1258" s="218"/>
      <c r="J1258" s="218"/>
      <c r="K1258" s="206"/>
      <c r="L1258" s="164"/>
      <c r="M1258" s="214"/>
    </row>
    <row r="1259" spans="1:13" ht="18" outlineLevel="1" x14ac:dyDescent="0.25">
      <c r="A1259" s="257"/>
      <c r="B1259" s="535" t="s">
        <v>300</v>
      </c>
      <c r="C1259" s="216" t="str">
        <f>+VLOOKUP(B:B,INSUMOS!A:C,2,FALSE)</f>
        <v>LIJA PABMERIL PLIEGO 9"X11"</v>
      </c>
      <c r="D1259" s="538" t="str">
        <f>+VLOOKUP(B:B,INSUMOS!A:C,3,FALSE)</f>
        <v>UN</v>
      </c>
      <c r="E1259" s="541">
        <v>0.06</v>
      </c>
      <c r="F1259" s="544">
        <f t="shared" si="96"/>
        <v>1.8E-3</v>
      </c>
      <c r="G1259" s="277">
        <f>+VLOOKUP(B:B,INSUMOS!A:E,4,FALSE)</f>
        <v>1</v>
      </c>
      <c r="H1259" s="217">
        <f t="shared" si="95"/>
        <v>6.1800000000000001E-2</v>
      </c>
      <c r="I1259" s="218"/>
      <c r="J1259" s="218"/>
      <c r="M1259" s="214"/>
    </row>
    <row r="1260" spans="1:13" ht="18" outlineLevel="1" x14ac:dyDescent="0.25">
      <c r="A1260" s="257"/>
      <c r="B1260" s="535" t="s">
        <v>807</v>
      </c>
      <c r="C1260" s="216" t="str">
        <f>+VLOOKUP(B:B,INSUMOS!A:C,2,FALSE)</f>
        <v xml:space="preserve">MASILLA SUPERMASTICK PR </v>
      </c>
      <c r="D1260" s="538" t="str">
        <f>+VLOOKUP(B:B,INSUMOS!A:C,3,FALSE)</f>
        <v>GAL</v>
      </c>
      <c r="E1260" s="541">
        <v>0.05</v>
      </c>
      <c r="F1260" s="544">
        <f t="shared" si="96"/>
        <v>1.5E-3</v>
      </c>
      <c r="G1260" s="277">
        <f>+VLOOKUP(B:B,INSUMOS!A:E,4,FALSE)</f>
        <v>1</v>
      </c>
      <c r="H1260" s="217">
        <f t="shared" si="95"/>
        <v>5.1500000000000004E-2</v>
      </c>
      <c r="I1260" s="218"/>
      <c r="J1260" s="218"/>
      <c r="M1260" s="214"/>
    </row>
    <row r="1261" spans="1:13" ht="18" outlineLevel="1" x14ac:dyDescent="0.25">
      <c r="A1261" s="257"/>
      <c r="B1261" s="535" t="s">
        <v>1673</v>
      </c>
      <c r="C1261" s="216" t="str">
        <f>+VLOOKUP(B:B,INSUMOS!A:C,2,FALSE)</f>
        <v>OMEGA CAL.26 X 2.44 M ROLLADO</v>
      </c>
      <c r="D1261" s="538" t="str">
        <f>+VLOOKUP(B:B,INSUMOS!A:C,3,FALSE)</f>
        <v>UN</v>
      </c>
      <c r="E1261" s="541">
        <v>1</v>
      </c>
      <c r="F1261" s="544">
        <f t="shared" si="96"/>
        <v>0.03</v>
      </c>
      <c r="G1261" s="277">
        <f>+VLOOKUP(B:B,INSUMOS!A:E,4,FALSE)</f>
        <v>1</v>
      </c>
      <c r="H1261" s="217">
        <f t="shared" si="95"/>
        <v>1.03</v>
      </c>
      <c r="I1261" s="218"/>
      <c r="J1261" s="218"/>
      <c r="M1261" s="214"/>
    </row>
    <row r="1262" spans="1:13" ht="18" outlineLevel="1" x14ac:dyDescent="0.25">
      <c r="A1262" s="257"/>
      <c r="B1262" s="535" t="s">
        <v>808</v>
      </c>
      <c r="C1262" s="216" t="str">
        <f>+VLOOKUP(B:B,INSUMOS!A:C,2,FALSE)</f>
        <v xml:space="preserve">TABLA BURRA 15X2.2-2.7CMX2.90M </v>
      </c>
      <c r="D1262" s="538" t="str">
        <f>+VLOOKUP(B:B,INSUMOS!A:C,3,FALSE)</f>
        <v>UN</v>
      </c>
      <c r="E1262" s="541">
        <v>0.155</v>
      </c>
      <c r="F1262" s="544">
        <v>0</v>
      </c>
      <c r="G1262" s="277">
        <f>+VLOOKUP(B:B,INSUMOS!A:E,4,FALSE)</f>
        <v>1</v>
      </c>
      <c r="H1262" s="217">
        <f t="shared" si="95"/>
        <v>0.155</v>
      </c>
      <c r="I1262" s="218"/>
      <c r="J1262" s="218"/>
      <c r="M1262" s="214"/>
    </row>
    <row r="1263" spans="1:13" ht="18" outlineLevel="1" x14ac:dyDescent="0.25">
      <c r="A1263" s="257"/>
      <c r="B1263" s="535" t="s">
        <v>809</v>
      </c>
      <c r="C1263" s="216" t="str">
        <f>+VLOOKUP(B:B,INSUMOS!A:C,2,FALSE)</f>
        <v xml:space="preserve">TORNILLO 1” PUNTA DE BROCA </v>
      </c>
      <c r="D1263" s="538" t="str">
        <f>+VLOOKUP(B:B,INSUMOS!A:C,3,FALSE)</f>
        <v>UN</v>
      </c>
      <c r="E1263" s="541">
        <v>9</v>
      </c>
      <c r="F1263" s="544">
        <f>+E1263*0.03</f>
        <v>0.27</v>
      </c>
      <c r="G1263" s="277">
        <f>+VLOOKUP(B:B,INSUMOS!A:E,4,FALSE)</f>
        <v>1</v>
      </c>
      <c r="H1263" s="217">
        <f t="shared" si="95"/>
        <v>9.27</v>
      </c>
      <c r="I1263" s="218"/>
      <c r="J1263" s="218"/>
      <c r="M1263" s="214"/>
    </row>
    <row r="1264" spans="1:13" s="219" customFormat="1" ht="18" outlineLevel="1" x14ac:dyDescent="0.25">
      <c r="A1264" s="257"/>
      <c r="B1264" s="535" t="s">
        <v>810</v>
      </c>
      <c r="C1264" s="216" t="str">
        <f>+VLOOKUP(B:B,INSUMOS!A:C,2,FALSE)</f>
        <v xml:space="preserve">TORNILLO 7/16” PUNTA DE BROCA </v>
      </c>
      <c r="D1264" s="538" t="str">
        <f>+VLOOKUP(B:B,INSUMOS!A:C,3,FALSE)</f>
        <v>UN</v>
      </c>
      <c r="E1264" s="541">
        <v>12</v>
      </c>
      <c r="F1264" s="544">
        <f>+E1264*0.03</f>
        <v>0.36</v>
      </c>
      <c r="G1264" s="277">
        <f>+VLOOKUP(B:B,INSUMOS!A:E,4,FALSE)</f>
        <v>1</v>
      </c>
      <c r="H1264" s="217">
        <f t="shared" si="95"/>
        <v>12.36</v>
      </c>
      <c r="I1264" s="218"/>
      <c r="J1264" s="218"/>
      <c r="K1264" s="206"/>
      <c r="L1264" s="164"/>
      <c r="M1264" s="214"/>
    </row>
    <row r="1265" spans="1:13" s="219" customFormat="1" ht="18" outlineLevel="1" x14ac:dyDescent="0.25">
      <c r="A1265" s="257"/>
      <c r="B1265" s="535" t="s">
        <v>958</v>
      </c>
      <c r="C1265" s="216" t="str">
        <f>+VLOOKUP(B:B,INSUMOS!A:C,2,FALSE)</f>
        <v>VIGUETA 38 X 19 MM X 2,44 M</v>
      </c>
      <c r="D1265" s="538" t="str">
        <f>+VLOOKUP(B:B,INSUMOS!A:C,3,FALSE)</f>
        <v>ML</v>
      </c>
      <c r="E1265" s="541">
        <v>0.56399999999999995</v>
      </c>
      <c r="F1265" s="544">
        <v>0</v>
      </c>
      <c r="G1265" s="277">
        <f>+VLOOKUP(B:B,INSUMOS!A:E,4,FALSE)</f>
        <v>1</v>
      </c>
      <c r="H1265" s="217">
        <f t="shared" si="95"/>
        <v>0.56399999999999995</v>
      </c>
      <c r="I1265" s="218"/>
      <c r="J1265" s="218"/>
      <c r="K1265" s="206"/>
      <c r="L1265" s="164"/>
      <c r="M1265" s="214"/>
    </row>
    <row r="1266" spans="1:13" s="219" customFormat="1" ht="18" outlineLevel="1" x14ac:dyDescent="0.25">
      <c r="A1266" s="257"/>
      <c r="B1266" s="535" t="s">
        <v>50</v>
      </c>
      <c r="C1266" s="216" t="str">
        <f>+VLOOKUP(B:B,INSUMOS!A:C,2,FALSE)</f>
        <v xml:space="preserve">AYUDANTE DRYWALL CON PRESTACIONES </v>
      </c>
      <c r="D1266" s="538" t="str">
        <f>+VLOOKUP(B:B,INSUMOS!A:C,3,FALSE)</f>
        <v>JR</v>
      </c>
      <c r="E1266" s="541">
        <f>+(1/8)*1.05</f>
        <v>0.13125000000000001</v>
      </c>
      <c r="F1266" s="544">
        <v>0</v>
      </c>
      <c r="G1266" s="277">
        <f>+VLOOKUP(B:B,INSUMOS!A:E,4,FALSE)</f>
        <v>1</v>
      </c>
      <c r="H1266" s="217">
        <f t="shared" si="95"/>
        <v>0.13125000000000001</v>
      </c>
      <c r="I1266" s="218"/>
      <c r="J1266" s="218"/>
      <c r="K1266" s="206"/>
      <c r="L1266" s="164"/>
      <c r="M1266" s="214"/>
    </row>
    <row r="1267" spans="1:13" s="219" customFormat="1" ht="18" outlineLevel="1" x14ac:dyDescent="0.25">
      <c r="A1267" s="261"/>
      <c r="B1267" s="535" t="s">
        <v>51</v>
      </c>
      <c r="C1267" s="216" t="str">
        <f>+VLOOKUP(B:B,INSUMOS!A:C,2,FALSE)</f>
        <v>OFICIAL DRYWALL CON PRESTACIONES</v>
      </c>
      <c r="D1267" s="538" t="str">
        <f>+VLOOKUP(B:B,INSUMOS!A:C,3,FALSE)</f>
        <v>JR</v>
      </c>
      <c r="E1267" s="541">
        <v>0.13284083674949826</v>
      </c>
      <c r="F1267" s="544">
        <v>0</v>
      </c>
      <c r="G1267" s="277">
        <f>+VLOOKUP(B:B,INSUMOS!A:E,4,FALSE)</f>
        <v>1</v>
      </c>
      <c r="H1267" s="217">
        <f t="shared" si="95"/>
        <v>0.13284083674949826</v>
      </c>
      <c r="I1267" s="218"/>
      <c r="J1267" s="218"/>
      <c r="K1267" s="206"/>
      <c r="L1267" s="164"/>
      <c r="M1267" s="214"/>
    </row>
    <row r="1268" spans="1:13" s="219" customFormat="1" ht="25.5" x14ac:dyDescent="0.25">
      <c r="A1268" s="207" t="s">
        <v>1562</v>
      </c>
      <c r="B1268" s="208"/>
      <c r="C1268" s="284" t="s">
        <v>1589</v>
      </c>
      <c r="D1268" s="210" t="s">
        <v>330</v>
      </c>
      <c r="E1268" s="211"/>
      <c r="F1268" s="210"/>
      <c r="G1268" s="210"/>
      <c r="H1268" s="212">
        <f>+SUBTOTAL(9,H1269:H1274)</f>
        <v>4.8998343749999993</v>
      </c>
      <c r="I1268" s="213"/>
      <c r="J1268" s="213"/>
      <c r="K1268" s="206"/>
      <c r="L1268" s="164"/>
      <c r="M1268" s="214"/>
    </row>
    <row r="1269" spans="1:13" s="219" customFormat="1" ht="18" outlineLevel="1" x14ac:dyDescent="0.25">
      <c r="A1269" s="256"/>
      <c r="B1269" s="535" t="s">
        <v>129</v>
      </c>
      <c r="C1269" s="216" t="str">
        <f>+VLOOKUP(B:B,INSUMOS!A:C,2,FALSE)</f>
        <v>HERRAMIENTA MENOR</v>
      </c>
      <c r="D1269" s="538" t="str">
        <f>+VLOOKUP(B:B,INSUMOS!A:C,3,FALSE)</f>
        <v>GLB</v>
      </c>
      <c r="E1269" s="541">
        <v>0.2</v>
      </c>
      <c r="F1269" s="544">
        <v>0</v>
      </c>
      <c r="G1269" s="277">
        <f>+VLOOKUP(B:B,INSUMOS!A:E,4,FALSE)</f>
        <v>1</v>
      </c>
      <c r="H1269" s="217">
        <f t="shared" ref="H1269:H1274" si="97">+(E1269+F1269)*G1269</f>
        <v>0.2</v>
      </c>
      <c r="I1269" s="218"/>
      <c r="J1269" s="218"/>
      <c r="K1269" s="206"/>
      <c r="L1269" s="164"/>
      <c r="M1269" s="214"/>
    </row>
    <row r="1270" spans="1:13" s="219" customFormat="1" ht="18" outlineLevel="1" x14ac:dyDescent="0.25">
      <c r="A1270" s="257"/>
      <c r="B1270" s="535" t="s">
        <v>268</v>
      </c>
      <c r="C1270" s="216" t="str">
        <f>+VLOOKUP(B:B,INSUMOS!A:C,2,FALSE)</f>
        <v>AGUA</v>
      </c>
      <c r="D1270" s="538" t="str">
        <f>+VLOOKUP(B:B,INSUMOS!A:C,3,FALSE)</f>
        <v>M3</v>
      </c>
      <c r="E1270" s="541">
        <f>(1.75/1000)/4</f>
        <v>4.3750000000000001E-4</v>
      </c>
      <c r="F1270" s="544">
        <f>+E1270*0.05</f>
        <v>2.1875000000000003E-5</v>
      </c>
      <c r="G1270" s="277">
        <f>+VLOOKUP(B:B,INSUMOS!A:E,4,FALSE)</f>
        <v>1</v>
      </c>
      <c r="H1270" s="217">
        <f t="shared" si="97"/>
        <v>4.5937500000000004E-4</v>
      </c>
      <c r="I1270" s="218"/>
      <c r="J1270" s="218"/>
      <c r="K1270" s="206"/>
      <c r="L1270" s="164"/>
      <c r="M1270" s="214"/>
    </row>
    <row r="1271" spans="1:13" s="219" customFormat="1" ht="18" outlineLevel="1" x14ac:dyDescent="0.25">
      <c r="A1271" s="257"/>
      <c r="B1271" s="535" t="s">
        <v>78</v>
      </c>
      <c r="C1271" s="216" t="str">
        <f>+VLOOKUP(B:B,INSUMOS!A:C,2,FALSE)</f>
        <v>ARENA LAVADA DE PEÑA  (INCLUYE TRANSPORTE)</v>
      </c>
      <c r="D1271" s="538" t="str">
        <f>+VLOOKUP(B:B,INSUMOS!A:C,3,FALSE)</f>
        <v>M3</v>
      </c>
      <c r="E1271" s="541">
        <f>0.01/4</f>
        <v>2.5000000000000001E-3</v>
      </c>
      <c r="F1271" s="544">
        <f>+E1271*0.05</f>
        <v>1.25E-4</v>
      </c>
      <c r="G1271" s="277">
        <f>+VLOOKUP(B:B,INSUMOS!A:E,4,FALSE)</f>
        <v>1</v>
      </c>
      <c r="H1271" s="217">
        <f t="shared" si="97"/>
        <v>2.6250000000000002E-3</v>
      </c>
      <c r="I1271" s="218"/>
      <c r="J1271" s="218"/>
      <c r="K1271" s="206"/>
      <c r="L1271" s="164"/>
      <c r="M1271" s="214"/>
    </row>
    <row r="1272" spans="1:13" s="219" customFormat="1" ht="18" outlineLevel="1" x14ac:dyDescent="0.25">
      <c r="A1272" s="257"/>
      <c r="B1272" s="535" t="s">
        <v>99</v>
      </c>
      <c r="C1272" s="216" t="str">
        <f>+VLOOKUP(B:B,INSUMOS!A:C,2,FALSE)</f>
        <v>CEMENTO GRIS</v>
      </c>
      <c r="D1272" s="538" t="str">
        <f>+VLOOKUP(B:B,INSUMOS!A:C,3,FALSE)</f>
        <v>KG</v>
      </c>
      <c r="E1272" s="541">
        <f>2.94/4</f>
        <v>0.73499999999999999</v>
      </c>
      <c r="F1272" s="544">
        <f>+E1272*0.05</f>
        <v>3.6749999999999998E-2</v>
      </c>
      <c r="G1272" s="277">
        <f>+VLOOKUP(B:B,INSUMOS!A:E,4,FALSE)</f>
        <v>1</v>
      </c>
      <c r="H1272" s="217">
        <f t="shared" si="97"/>
        <v>0.77174999999999994</v>
      </c>
      <c r="I1272" s="218"/>
      <c r="J1272" s="218"/>
      <c r="K1272" s="206"/>
      <c r="L1272" s="164"/>
      <c r="M1272" s="214"/>
    </row>
    <row r="1273" spans="1:13" s="219" customFormat="1" ht="18" outlineLevel="1" x14ac:dyDescent="0.25">
      <c r="A1273" s="257"/>
      <c r="B1273" s="535" t="s">
        <v>207</v>
      </c>
      <c r="C1273" s="216" t="str">
        <f>+VLOOKUP(B:B,INSUMOS!A:C,2,FALSE)</f>
        <v>BLOQUE NO. 4</v>
      </c>
      <c r="D1273" s="538" t="str">
        <f>+VLOOKUP(B:B,INSUMOS!A:C,3,FALSE)</f>
        <v>UN</v>
      </c>
      <c r="E1273" s="541">
        <v>3.5</v>
      </c>
      <c r="F1273" s="544">
        <f>+E1273*0.05</f>
        <v>0.17500000000000002</v>
      </c>
      <c r="G1273" s="277">
        <f>+VLOOKUP(B:B,INSUMOS!A:E,4,FALSE)</f>
        <v>1</v>
      </c>
      <c r="H1273" s="217">
        <f t="shared" si="97"/>
        <v>3.6749999999999998</v>
      </c>
      <c r="I1273" s="218"/>
      <c r="J1273" s="218"/>
      <c r="K1273" s="206"/>
      <c r="L1273" s="164"/>
      <c r="M1273" s="214"/>
    </row>
    <row r="1274" spans="1:13" s="219" customFormat="1" ht="18" outlineLevel="1" x14ac:dyDescent="0.25">
      <c r="A1274" s="261"/>
      <c r="B1274" s="535" t="s">
        <v>625</v>
      </c>
      <c r="C1274" s="216" t="str">
        <f>+VLOOKUP(B:B,INSUMOS!A:C,2,FALSE)</f>
        <v>CUADRILLA AA  (OFICIAL + 2 AYUDANTE)- ALBAÑILERIA</v>
      </c>
      <c r="D1274" s="538" t="str">
        <f>+VLOOKUP(B:B,INSUMOS!A:C,3,FALSE)</f>
        <v>HC</v>
      </c>
      <c r="E1274" s="541">
        <v>0.25</v>
      </c>
      <c r="F1274" s="544">
        <v>0</v>
      </c>
      <c r="G1274" s="277">
        <f>+VLOOKUP(B:B,INSUMOS!A:E,4,FALSE)</f>
        <v>1</v>
      </c>
      <c r="H1274" s="217">
        <f t="shared" si="97"/>
        <v>0.25</v>
      </c>
      <c r="I1274" s="218"/>
      <c r="J1274" s="218"/>
      <c r="K1274" s="206"/>
      <c r="L1274" s="164"/>
      <c r="M1274" s="214"/>
    </row>
    <row r="1275" spans="1:13" s="219" customFormat="1" ht="25.5" x14ac:dyDescent="0.25">
      <c r="A1275" s="207" t="s">
        <v>1563</v>
      </c>
      <c r="B1275" s="208"/>
      <c r="C1275" s="284" t="s">
        <v>2025</v>
      </c>
      <c r="D1275" s="210" t="s">
        <v>1</v>
      </c>
      <c r="E1275" s="211"/>
      <c r="F1275" s="210"/>
      <c r="G1275" s="210"/>
      <c r="H1275" s="212">
        <f>+SUBTOTAL(9,H1276:H1281)</f>
        <v>21.979776000000005</v>
      </c>
      <c r="I1275" s="213"/>
      <c r="J1275" s="291"/>
      <c r="K1275" s="206"/>
      <c r="L1275" s="164"/>
      <c r="M1275" s="214"/>
    </row>
    <row r="1276" spans="1:13" s="219" customFormat="1" ht="18" outlineLevel="1" x14ac:dyDescent="0.25">
      <c r="A1276" s="256"/>
      <c r="B1276" s="535" t="s">
        <v>129</v>
      </c>
      <c r="C1276" s="216" t="str">
        <f>+VLOOKUP(B:B,INSUMOS!A:C,2,FALSE)</f>
        <v>HERRAMIENTA MENOR</v>
      </c>
      <c r="D1276" s="538" t="str">
        <f>+VLOOKUP(B:B,INSUMOS!A:C,3,FALSE)</f>
        <v>GLB</v>
      </c>
      <c r="E1276" s="541">
        <f>H1281*0.05/G1276</f>
        <v>1.4999999999999999E-2</v>
      </c>
      <c r="F1276" s="544"/>
      <c r="G1276" s="277">
        <f>+VLOOKUP(B:B,INSUMOS!A:E,4,FALSE)</f>
        <v>1</v>
      </c>
      <c r="H1276" s="217">
        <f t="shared" ref="H1276:H1281" si="98">+(E1276+F1276)*G1276</f>
        <v>1.4999999999999999E-2</v>
      </c>
      <c r="I1276" s="218"/>
      <c r="J1276" s="218"/>
      <c r="K1276" s="206"/>
      <c r="L1276" s="164"/>
      <c r="M1276" s="214"/>
    </row>
    <row r="1277" spans="1:13" s="219" customFormat="1" ht="18" outlineLevel="1" x14ac:dyDescent="0.25">
      <c r="A1277" s="257"/>
      <c r="B1277" s="535" t="s">
        <v>245</v>
      </c>
      <c r="C1277" s="216" t="str">
        <f>+VLOOKUP(B:B,INSUMOS!A:C,2,FALSE)</f>
        <v>TABLA CHAPA EN ORDINARIO 2.90 X 0.13 X 0.02</v>
      </c>
      <c r="D1277" s="538" t="str">
        <f>+VLOOKUP(B:B,INSUMOS!A:C,3,FALSE)</f>
        <v>UN</v>
      </c>
      <c r="E1277" s="541">
        <v>1</v>
      </c>
      <c r="F1277" s="544">
        <f>+E1277*0.03</f>
        <v>0.03</v>
      </c>
      <c r="G1277" s="277">
        <f>+VLOOKUP(B:B,INSUMOS!A:E,4,FALSE)</f>
        <v>1</v>
      </c>
      <c r="H1277" s="217">
        <f t="shared" si="98"/>
        <v>1.03</v>
      </c>
      <c r="I1277" s="218"/>
      <c r="J1277" s="218"/>
      <c r="K1277" s="206"/>
      <c r="L1277" s="164"/>
      <c r="M1277" s="214"/>
    </row>
    <row r="1278" spans="1:13" s="219" customFormat="1" ht="18" outlineLevel="1" x14ac:dyDescent="0.25">
      <c r="A1278" s="257"/>
      <c r="B1278" s="535" t="s">
        <v>204</v>
      </c>
      <c r="C1278" s="216" t="str">
        <f>+VLOOKUP(B:B,INSUMOS!A:C,2,FALSE)</f>
        <v>LADRILLO TOLETE COMUN</v>
      </c>
      <c r="D1278" s="538" t="str">
        <f>+VLOOKUP(B:B,INSUMOS!A:C,3,FALSE)</f>
        <v>UN</v>
      </c>
      <c r="E1278" s="541">
        <v>20</v>
      </c>
      <c r="F1278" s="544">
        <f>+E1278*0.03</f>
        <v>0.6</v>
      </c>
      <c r="G1278" s="277">
        <f>+VLOOKUP(B:B,INSUMOS!A:E,4,FALSE)</f>
        <v>1</v>
      </c>
      <c r="H1278" s="217">
        <f t="shared" si="98"/>
        <v>20.6</v>
      </c>
      <c r="I1278" s="218"/>
      <c r="J1278" s="218"/>
      <c r="K1278" s="206"/>
      <c r="L1278" s="164"/>
      <c r="M1278" s="214"/>
    </row>
    <row r="1279" spans="1:13" ht="18" outlineLevel="1" x14ac:dyDescent="0.25">
      <c r="A1279" s="257"/>
      <c r="B1279" s="535" t="s">
        <v>1502</v>
      </c>
      <c r="C1279" s="216" t="str">
        <f>+VLOOKUP(B:B,INSUMOS!A:C,2,FALSE)</f>
        <v>CONCRETO MEZCLA EN OBRA 1:2:4  AGREGADOS DE RIO (APRX. 2500 PSI)</v>
      </c>
      <c r="D1279" s="538" t="str">
        <f>+VLOOKUP(B:B,INSUMOS!A:C,3,FALSE)</f>
        <v>M3</v>
      </c>
      <c r="E1279" s="541">
        <v>2.8799999999999999E-2</v>
      </c>
      <c r="F1279" s="544">
        <f>+E1279*0.05</f>
        <v>1.4400000000000001E-3</v>
      </c>
      <c r="G1279" s="277">
        <f>+VLOOKUP(B:B,INSUMOS!A:E,4,FALSE)</f>
        <v>1</v>
      </c>
      <c r="H1279" s="217">
        <f t="shared" si="98"/>
        <v>3.024E-2</v>
      </c>
      <c r="I1279" s="218"/>
      <c r="J1279" s="218"/>
      <c r="M1279" s="214"/>
    </row>
    <row r="1280" spans="1:13" ht="18" outlineLevel="1" x14ac:dyDescent="0.25">
      <c r="A1280" s="264"/>
      <c r="B1280" s="535" t="s">
        <v>113</v>
      </c>
      <c r="C1280" s="216" t="str">
        <f>+VLOOKUP(B:B,INSUMOS!A:C,2,FALSE)</f>
        <v>MORTERO 1:3 (HECHO EN OBRA)</v>
      </c>
      <c r="D1280" s="538" t="str">
        <f>+VLOOKUP(B:B,INSUMOS!A:C,3,FALSE)</f>
        <v>M3</v>
      </c>
      <c r="E1280" s="541">
        <f>0.00216*2</f>
        <v>4.3200000000000001E-3</v>
      </c>
      <c r="F1280" s="544">
        <f>+E1280*0.05</f>
        <v>2.1600000000000002E-4</v>
      </c>
      <c r="G1280" s="277">
        <f>+VLOOKUP(B:B,INSUMOS!A:E,4,FALSE)</f>
        <v>1</v>
      </c>
      <c r="H1280" s="217">
        <f t="shared" si="98"/>
        <v>4.5360000000000001E-3</v>
      </c>
      <c r="I1280" s="218"/>
      <c r="J1280" s="218"/>
      <c r="M1280" s="214"/>
    </row>
    <row r="1281" spans="1:13" s="219" customFormat="1" ht="18" outlineLevel="1" x14ac:dyDescent="0.25">
      <c r="A1281" s="261"/>
      <c r="B1281" s="535" t="s">
        <v>625</v>
      </c>
      <c r="C1281" s="216" t="str">
        <f>+VLOOKUP(B:B,INSUMOS!A:C,2,FALSE)</f>
        <v>CUADRILLA AA  (OFICIAL + 2 AYUDANTE)- ALBAÑILERIA</v>
      </c>
      <c r="D1281" s="538" t="str">
        <f>+VLOOKUP(B:B,INSUMOS!A:C,3,FALSE)</f>
        <v>HC</v>
      </c>
      <c r="E1281" s="541">
        <v>0.3</v>
      </c>
      <c r="F1281" s="544"/>
      <c r="G1281" s="277">
        <f>+VLOOKUP(B:B,INSUMOS!A:E,4,FALSE)</f>
        <v>1</v>
      </c>
      <c r="H1281" s="217">
        <f t="shared" si="98"/>
        <v>0.3</v>
      </c>
      <c r="I1281" s="218"/>
      <c r="J1281" s="218"/>
      <c r="K1281" s="206"/>
      <c r="L1281" s="164"/>
      <c r="M1281" s="214"/>
    </row>
    <row r="1282" spans="1:13" s="219" customFormat="1" ht="25.5" x14ac:dyDescent="0.25">
      <c r="A1282" s="207" t="s">
        <v>1564</v>
      </c>
      <c r="B1282" s="208"/>
      <c r="C1282" s="284" t="s">
        <v>2026</v>
      </c>
      <c r="D1282" s="210" t="s">
        <v>330</v>
      </c>
      <c r="E1282" s="211"/>
      <c r="F1282" s="210"/>
      <c r="G1282" s="210"/>
      <c r="H1282" s="212">
        <f>+SUBTOTAL(9,H1283:H1290)</f>
        <v>8.1997</v>
      </c>
      <c r="I1282" s="213"/>
      <c r="J1282" s="213"/>
      <c r="K1282" s="206"/>
      <c r="L1282" s="164"/>
      <c r="M1282" s="214"/>
    </row>
    <row r="1283" spans="1:13" s="219" customFormat="1" ht="18" outlineLevel="1" x14ac:dyDescent="0.25">
      <c r="A1283" s="256"/>
      <c r="B1283" s="535" t="s">
        <v>129</v>
      </c>
      <c r="C1283" s="216" t="str">
        <f>+VLOOKUP(B:B,INSUMOS!A:C,2,FALSE)</f>
        <v>HERRAMIENTA MENOR</v>
      </c>
      <c r="D1283" s="538" t="str">
        <f>+VLOOKUP(B:B,INSUMOS!A:C,3,FALSE)</f>
        <v>GLB</v>
      </c>
      <c r="E1283" s="541">
        <f>H1290*0.05/G1283</f>
        <v>0.1</v>
      </c>
      <c r="F1283" s="544"/>
      <c r="G1283" s="277">
        <f>+VLOOKUP(B:B,INSUMOS!A:E,4,FALSE)</f>
        <v>1</v>
      </c>
      <c r="H1283" s="217">
        <f t="shared" ref="H1283:H1290" si="99">+(E1283+F1283)*G1283</f>
        <v>0.1</v>
      </c>
      <c r="I1283" s="218"/>
      <c r="J1283" s="218"/>
      <c r="K1283" s="206"/>
      <c r="L1283" s="164"/>
      <c r="M1283" s="214"/>
    </row>
    <row r="1284" spans="1:13" s="219" customFormat="1" ht="18" outlineLevel="1" x14ac:dyDescent="0.25">
      <c r="A1284" s="257"/>
      <c r="B1284" s="535" t="s">
        <v>169</v>
      </c>
      <c r="C1284" s="216" t="str">
        <f>+VLOOKUP(B:B,INSUMOS!A:C,2,FALSE)</f>
        <v>ACERO FIGURADO NO. 3 (Ø 3/8") F'Y=60000 PSI</v>
      </c>
      <c r="D1284" s="538" t="str">
        <f>+VLOOKUP(B:B,INSUMOS!A:C,3,FALSE)</f>
        <v>KG</v>
      </c>
      <c r="E1284" s="541">
        <v>4.91</v>
      </c>
      <c r="F1284" s="544">
        <f>+E1284*0.05</f>
        <v>0.24550000000000002</v>
      </c>
      <c r="G1284" s="277">
        <f>+VLOOKUP(B:B,INSUMOS!A:E,4,FALSE)</f>
        <v>1</v>
      </c>
      <c r="H1284" s="217">
        <f t="shared" si="99"/>
        <v>5.1555</v>
      </c>
      <c r="I1284" s="218"/>
      <c r="J1284" s="218"/>
      <c r="K1284" s="206"/>
      <c r="L1284" s="164"/>
      <c r="M1284" s="214"/>
    </row>
    <row r="1285" spans="1:13" ht="18" outlineLevel="1" x14ac:dyDescent="0.25">
      <c r="A1285" s="257"/>
      <c r="B1285" s="535" t="s">
        <v>265</v>
      </c>
      <c r="C1285" s="216" t="str">
        <f>+VLOOKUP(B:B,INSUMOS!A:C,2,FALSE)</f>
        <v>ALAMBRE NEGRO</v>
      </c>
      <c r="D1285" s="538" t="str">
        <f>+VLOOKUP(B:B,INSUMOS!A:C,3,FALSE)</f>
        <v>KG</v>
      </c>
      <c r="E1285" s="541">
        <v>0.24</v>
      </c>
      <c r="F1285" s="544">
        <f>+E1285*0.03</f>
        <v>7.1999999999999998E-3</v>
      </c>
      <c r="G1285" s="277">
        <f>+VLOOKUP(B:B,INSUMOS!A:E,4,FALSE)</f>
        <v>1</v>
      </c>
      <c r="H1285" s="217">
        <f t="shared" si="99"/>
        <v>0.2472</v>
      </c>
      <c r="I1285" s="218"/>
      <c r="J1285" s="218"/>
      <c r="M1285" s="214"/>
    </row>
    <row r="1286" spans="1:13" s="219" customFormat="1" ht="18" outlineLevel="1" x14ac:dyDescent="0.25">
      <c r="A1286" s="257"/>
      <c r="B1286" s="535" t="s">
        <v>231</v>
      </c>
      <c r="C1286" s="216" t="str">
        <f>+VLOOKUP(B:B,INSUMOS!A:C,2,FALSE)</f>
        <v>CERCO EN ORDINARIO 2.90 X 0.08 X 0.08</v>
      </c>
      <c r="D1286" s="538" t="str">
        <f>+VLOOKUP(B:B,INSUMOS!A:C,3,FALSE)</f>
        <v>UN</v>
      </c>
      <c r="E1286" s="541">
        <v>0.25</v>
      </c>
      <c r="F1286" s="544">
        <f>+E1286*0.03</f>
        <v>7.4999999999999997E-3</v>
      </c>
      <c r="G1286" s="277">
        <f>+VLOOKUP(B:B,INSUMOS!A:E,4,FALSE)</f>
        <v>1</v>
      </c>
      <c r="H1286" s="217">
        <f t="shared" si="99"/>
        <v>0.25750000000000001</v>
      </c>
      <c r="I1286" s="218"/>
      <c r="J1286" s="218"/>
      <c r="K1286" s="206"/>
      <c r="L1286" s="164"/>
      <c r="M1286" s="214"/>
    </row>
    <row r="1287" spans="1:13" s="219" customFormat="1" ht="18" outlineLevel="1" x14ac:dyDescent="0.25">
      <c r="A1287" s="257"/>
      <c r="B1287" s="535" t="s">
        <v>1502</v>
      </c>
      <c r="C1287" s="216" t="str">
        <f>+VLOOKUP(B:B,INSUMOS!A:C,2,FALSE)</f>
        <v>CONCRETO MEZCLA EN OBRA 1:2:4  AGREGADOS DE RIO (APRX. 2500 PSI)</v>
      </c>
      <c r="D1287" s="538" t="str">
        <f>+VLOOKUP(B:B,INSUMOS!A:C,3,FALSE)</f>
        <v>M3</v>
      </c>
      <c r="E1287" s="541">
        <f>1*0.6*0.06</f>
        <v>3.5999999999999997E-2</v>
      </c>
      <c r="F1287" s="544">
        <f>+E1287*0.05</f>
        <v>1.8E-3</v>
      </c>
      <c r="G1287" s="277">
        <f>+VLOOKUP(B:B,INSUMOS!A:E,4,FALSE)</f>
        <v>1</v>
      </c>
      <c r="H1287" s="217">
        <f t="shared" si="99"/>
        <v>3.78E-2</v>
      </c>
      <c r="I1287" s="218"/>
      <c r="J1287" s="218"/>
      <c r="K1287" s="206"/>
      <c r="L1287" s="164"/>
      <c r="M1287" s="214"/>
    </row>
    <row r="1288" spans="1:13" s="219" customFormat="1" ht="18" outlineLevel="1" x14ac:dyDescent="0.25">
      <c r="A1288" s="257"/>
      <c r="B1288" s="535" t="s">
        <v>266</v>
      </c>
      <c r="C1288" s="216" t="str">
        <f>+VLOOKUP(B:B,INSUMOS!A:C,2,FALSE)</f>
        <v>PUNTILLA CON CABEZA 2"</v>
      </c>
      <c r="D1288" s="538" t="str">
        <f>+VLOOKUP(B:B,INSUMOS!A:C,3,FALSE)</f>
        <v>LB</v>
      </c>
      <c r="E1288" s="541">
        <v>0.19</v>
      </c>
      <c r="F1288" s="544">
        <f>+E1288*0.03</f>
        <v>5.7000000000000002E-3</v>
      </c>
      <c r="G1288" s="277">
        <f>+VLOOKUP(B:B,INSUMOS!A:E,4,FALSE)</f>
        <v>1</v>
      </c>
      <c r="H1288" s="217">
        <f t="shared" si="99"/>
        <v>0.19570000000000001</v>
      </c>
      <c r="I1288" s="218"/>
      <c r="J1288" s="218"/>
      <c r="K1288" s="206"/>
      <c r="L1288" s="164"/>
      <c r="M1288" s="214"/>
    </row>
    <row r="1289" spans="1:13" ht="18" outlineLevel="1" x14ac:dyDescent="0.25">
      <c r="A1289" s="257"/>
      <c r="B1289" s="535" t="s">
        <v>245</v>
      </c>
      <c r="C1289" s="216" t="str">
        <f>+VLOOKUP(B:B,INSUMOS!A:C,2,FALSE)</f>
        <v>TABLA CHAPA EN ORDINARIO 2.90 X 0.13 X 0.02</v>
      </c>
      <c r="D1289" s="538" t="str">
        <f>+VLOOKUP(B:B,INSUMOS!A:C,3,FALSE)</f>
        <v>UN</v>
      </c>
      <c r="E1289" s="541">
        <v>0.2</v>
      </c>
      <c r="F1289" s="544">
        <f>+E1289*0.03</f>
        <v>6.0000000000000001E-3</v>
      </c>
      <c r="G1289" s="277">
        <f>+VLOOKUP(B:B,INSUMOS!A:E,4,FALSE)</f>
        <v>1</v>
      </c>
      <c r="H1289" s="217">
        <f t="shared" si="99"/>
        <v>0.20600000000000002</v>
      </c>
      <c r="I1289" s="218"/>
      <c r="J1289" s="218"/>
      <c r="M1289" s="214"/>
    </row>
    <row r="1290" spans="1:13" ht="18" outlineLevel="1" x14ac:dyDescent="0.25">
      <c r="A1290" s="261"/>
      <c r="B1290" s="535" t="s">
        <v>625</v>
      </c>
      <c r="C1290" s="216" t="str">
        <f>+VLOOKUP(B:B,INSUMOS!A:C,2,FALSE)</f>
        <v>CUADRILLA AA  (OFICIAL + 2 AYUDANTE)- ALBAÑILERIA</v>
      </c>
      <c r="D1290" s="538" t="str">
        <f>+VLOOKUP(B:B,INSUMOS!A:C,3,FALSE)</f>
        <v>HC</v>
      </c>
      <c r="E1290" s="541">
        <v>2</v>
      </c>
      <c r="F1290" s="544"/>
      <c r="G1290" s="277">
        <f>+VLOOKUP(B:B,INSUMOS!A:E,4,FALSE)</f>
        <v>1</v>
      </c>
      <c r="H1290" s="217">
        <f t="shared" si="99"/>
        <v>2</v>
      </c>
      <c r="I1290" s="218"/>
      <c r="J1290" s="218"/>
      <c r="M1290" s="214"/>
    </row>
    <row r="1291" spans="1:13" ht="18" x14ac:dyDescent="0.25">
      <c r="A1291" s="207" t="s">
        <v>1565</v>
      </c>
      <c r="B1291" s="208"/>
      <c r="C1291" s="284" t="s">
        <v>1316</v>
      </c>
      <c r="D1291" s="210" t="s">
        <v>19</v>
      </c>
      <c r="E1291" s="211"/>
      <c r="F1291" s="210"/>
      <c r="G1291" s="210"/>
      <c r="H1291" s="212">
        <f>+SUBTOTAL(9,H1292:H1298)</f>
        <v>46.647012499999995</v>
      </c>
      <c r="I1291" s="213"/>
      <c r="J1291" s="213"/>
      <c r="M1291" s="214"/>
    </row>
    <row r="1292" spans="1:13" ht="18" outlineLevel="1" x14ac:dyDescent="0.25">
      <c r="A1292" s="256"/>
      <c r="B1292" s="535" t="s">
        <v>129</v>
      </c>
      <c r="C1292" s="216" t="str">
        <f>+VLOOKUP(B:B,INSUMOS!A:C,2,FALSE)</f>
        <v>HERRAMIENTA MENOR</v>
      </c>
      <c r="D1292" s="538" t="str">
        <f>+VLOOKUP(B:B,INSUMOS!A:C,3,FALSE)</f>
        <v>GLB</v>
      </c>
      <c r="E1292" s="541">
        <v>1</v>
      </c>
      <c r="F1292" s="544">
        <v>0</v>
      </c>
      <c r="G1292" s="277">
        <f>+VLOOKUP(B:B,INSUMOS!A:E,4,FALSE)</f>
        <v>1</v>
      </c>
      <c r="H1292" s="217">
        <f t="shared" ref="H1292:H1298" si="100">+(E1292+F1292)*G1292</f>
        <v>1</v>
      </c>
      <c r="I1292" s="218"/>
      <c r="J1292" s="218"/>
      <c r="M1292" s="214"/>
    </row>
    <row r="1293" spans="1:13" ht="18" outlineLevel="1" x14ac:dyDescent="0.25">
      <c r="A1293" s="257"/>
      <c r="B1293" s="535" t="s">
        <v>268</v>
      </c>
      <c r="C1293" s="216" t="str">
        <f>+VLOOKUP(B:B,INSUMOS!A:C,2,FALSE)</f>
        <v>AGUA</v>
      </c>
      <c r="D1293" s="538" t="str">
        <f>+VLOOKUP(B:B,INSUMOS!A:C,3,FALSE)</f>
        <v>M3</v>
      </c>
      <c r="E1293" s="541">
        <f>5.25/1000</f>
        <v>5.2500000000000003E-3</v>
      </c>
      <c r="F1293" s="544">
        <f>+E1293*0.05</f>
        <v>2.6250000000000004E-4</v>
      </c>
      <c r="G1293" s="277">
        <f>+VLOOKUP(B:B,INSUMOS!A:E,4,FALSE)</f>
        <v>1</v>
      </c>
      <c r="H1293" s="217">
        <f t="shared" si="100"/>
        <v>5.5125E-3</v>
      </c>
      <c r="I1293" s="218"/>
      <c r="J1293" s="218"/>
      <c r="M1293" s="214"/>
    </row>
    <row r="1294" spans="1:13" ht="18" outlineLevel="1" x14ac:dyDescent="0.25">
      <c r="A1294" s="257"/>
      <c r="B1294" s="535" t="s">
        <v>791</v>
      </c>
      <c r="C1294" s="216" t="str">
        <f>+VLOOKUP(B:B,INSUMOS!A:C,2,FALSE)</f>
        <v>ARENA LAVADA DE RÍO (INCLUYE TRANSPORTE)</v>
      </c>
      <c r="D1294" s="538" t="str">
        <f>+VLOOKUP(B:B,INSUMOS!A:C,3,FALSE)</f>
        <v>M3</v>
      </c>
      <c r="E1294" s="541">
        <v>0.02</v>
      </c>
      <c r="F1294" s="544">
        <f>+E1294*0.05</f>
        <v>1E-3</v>
      </c>
      <c r="G1294" s="277">
        <f>+VLOOKUP(B:B,INSUMOS!A:E,4,FALSE)</f>
        <v>1</v>
      </c>
      <c r="H1294" s="217">
        <f t="shared" si="100"/>
        <v>2.1000000000000001E-2</v>
      </c>
      <c r="I1294" s="218"/>
      <c r="J1294" s="218"/>
      <c r="M1294" s="214"/>
    </row>
    <row r="1295" spans="1:13" s="219" customFormat="1" ht="18" outlineLevel="1" x14ac:dyDescent="0.25">
      <c r="A1295" s="257"/>
      <c r="B1295" s="535" t="s">
        <v>308</v>
      </c>
      <c r="C1295" s="216" t="str">
        <f>+VLOOKUP(B:B,INSUMOS!A:C,2,FALSE)</f>
        <v>CAL NARE</v>
      </c>
      <c r="D1295" s="538" t="str">
        <f>+VLOOKUP(B:B,INSUMOS!A:C,3,FALSE)</f>
        <v>KG</v>
      </c>
      <c r="E1295" s="541">
        <v>0.5</v>
      </c>
      <c r="F1295" s="544">
        <f>+E1295*0.03</f>
        <v>1.4999999999999999E-2</v>
      </c>
      <c r="G1295" s="277">
        <f>+VLOOKUP(B:B,INSUMOS!A:E,4,FALSE)</f>
        <v>1</v>
      </c>
      <c r="H1295" s="217">
        <f t="shared" si="100"/>
        <v>0.51500000000000001</v>
      </c>
      <c r="I1295" s="218"/>
      <c r="J1295" s="218"/>
      <c r="K1295" s="206"/>
      <c r="L1295" s="164"/>
      <c r="M1295" s="214"/>
    </row>
    <row r="1296" spans="1:13" ht="18" outlineLevel="1" x14ac:dyDescent="0.25">
      <c r="A1296" s="257"/>
      <c r="B1296" s="535" t="s">
        <v>99</v>
      </c>
      <c r="C1296" s="216" t="str">
        <f>+VLOOKUP(B:B,INSUMOS!A:C,2,FALSE)</f>
        <v>CEMENTO GRIS</v>
      </c>
      <c r="D1296" s="538" t="str">
        <f>+VLOOKUP(B:B,INSUMOS!A:C,3,FALSE)</f>
        <v>KG</v>
      </c>
      <c r="E1296" s="541">
        <v>9.5299999999999994</v>
      </c>
      <c r="F1296" s="544">
        <f>+E1296*0.05</f>
        <v>0.47649999999999998</v>
      </c>
      <c r="G1296" s="277">
        <f>+VLOOKUP(B:B,INSUMOS!A:E,4,FALSE)</f>
        <v>1</v>
      </c>
      <c r="H1296" s="217">
        <f t="shared" si="100"/>
        <v>10.006499999999999</v>
      </c>
      <c r="I1296" s="218"/>
      <c r="J1296" s="218"/>
      <c r="M1296" s="214"/>
    </row>
    <row r="1297" spans="1:13" s="219" customFormat="1" ht="18" outlineLevel="1" x14ac:dyDescent="0.25">
      <c r="A1297" s="257"/>
      <c r="B1297" s="535" t="s">
        <v>777</v>
      </c>
      <c r="C1297" s="216" t="str">
        <f>+VLOOKUP(B:B,INSUMOS!A:C,2,FALSE)</f>
        <v>LADRILLO POR.CELDA CIR.14-29X14.5X9</v>
      </c>
      <c r="D1297" s="538" t="str">
        <f>+VLOOKUP(B:B,INSUMOS!A:C,3,FALSE)</f>
        <v>UN</v>
      </c>
      <c r="E1297" s="541">
        <v>33.299999999999997</v>
      </c>
      <c r="F1297" s="544">
        <f>+E1297*0.03</f>
        <v>0.99899999999999989</v>
      </c>
      <c r="G1297" s="277">
        <f>+VLOOKUP(B:B,INSUMOS!A:E,4,FALSE)</f>
        <v>1</v>
      </c>
      <c r="H1297" s="217">
        <f t="shared" si="100"/>
        <v>34.298999999999999</v>
      </c>
      <c r="I1297" s="218"/>
      <c r="J1297" s="218"/>
      <c r="K1297" s="206"/>
      <c r="L1297" s="164"/>
      <c r="M1297" s="214"/>
    </row>
    <row r="1298" spans="1:13" s="219" customFormat="1" ht="18" outlineLevel="1" x14ac:dyDescent="0.25">
      <c r="A1298" s="261"/>
      <c r="B1298" s="535" t="s">
        <v>625</v>
      </c>
      <c r="C1298" s="216" t="str">
        <f>+VLOOKUP(B:B,INSUMOS!A:C,2,FALSE)</f>
        <v>CUADRILLA AA  (OFICIAL + 2 AYUDANTE)- ALBAÑILERIA</v>
      </c>
      <c r="D1298" s="538" t="str">
        <f>+VLOOKUP(B:B,INSUMOS!A:C,3,FALSE)</f>
        <v>HC</v>
      </c>
      <c r="E1298" s="541">
        <v>0.8</v>
      </c>
      <c r="F1298" s="544">
        <v>0</v>
      </c>
      <c r="G1298" s="277">
        <f>+VLOOKUP(B:B,INSUMOS!A:E,4,FALSE)</f>
        <v>1</v>
      </c>
      <c r="H1298" s="217">
        <f t="shared" si="100"/>
        <v>0.8</v>
      </c>
      <c r="I1298" s="218"/>
      <c r="J1298" s="218"/>
      <c r="K1298" s="206"/>
      <c r="L1298" s="164"/>
      <c r="M1298" s="214"/>
    </row>
    <row r="1299" spans="1:13" s="219" customFormat="1" ht="25.5" x14ac:dyDescent="0.25">
      <c r="A1299" s="207" t="s">
        <v>1566</v>
      </c>
      <c r="B1299" s="208"/>
      <c r="C1299" s="284" t="s">
        <v>1617</v>
      </c>
      <c r="D1299" s="210" t="s">
        <v>330</v>
      </c>
      <c r="E1299" s="211"/>
      <c r="F1299" s="210"/>
      <c r="G1299" s="210"/>
      <c r="H1299" s="212">
        <f>+SUBTOTAL(9,H1300:H1303)</f>
        <v>6.3805000000000005</v>
      </c>
      <c r="I1299" s="213"/>
      <c r="J1299" s="213"/>
      <c r="K1299" s="206"/>
      <c r="L1299" s="164"/>
      <c r="M1299" s="214"/>
    </row>
    <row r="1300" spans="1:13" s="219" customFormat="1" ht="18" outlineLevel="1" x14ac:dyDescent="0.25">
      <c r="A1300" s="256"/>
      <c r="B1300" s="535" t="s">
        <v>129</v>
      </c>
      <c r="C1300" s="216" t="str">
        <f>+VLOOKUP(B:B,INSUMOS!A:C,2,FALSE)</f>
        <v>HERRAMIENTA MENOR</v>
      </c>
      <c r="D1300" s="538" t="str">
        <f>+VLOOKUP(B:B,INSUMOS!A:C,3,FALSE)</f>
        <v>GLB</v>
      </c>
      <c r="E1300" s="541">
        <v>2</v>
      </c>
      <c r="F1300" s="544">
        <v>0</v>
      </c>
      <c r="G1300" s="277">
        <f>+VLOOKUP(B:B,INSUMOS!A:E,4,FALSE)</f>
        <v>1</v>
      </c>
      <c r="H1300" s="217">
        <f>+(E1300+F1300)*G1300</f>
        <v>2</v>
      </c>
      <c r="I1300" s="218"/>
      <c r="J1300" s="218"/>
      <c r="K1300" s="206"/>
      <c r="L1300" s="164"/>
      <c r="M1300" s="214"/>
    </row>
    <row r="1301" spans="1:13" s="219" customFormat="1" ht="18" outlineLevel="1" x14ac:dyDescent="0.25">
      <c r="A1301" s="257"/>
      <c r="B1301" s="535" t="s">
        <v>776</v>
      </c>
      <c r="C1301" s="216" t="str">
        <f>+VLOOKUP(B:B,INSUMOS!A:C,2,FALSE)</f>
        <v>LADRILLO TOLETE  COMÚN REC.20X9X6 CM</v>
      </c>
      <c r="D1301" s="538" t="str">
        <f>+VLOOKUP(B:B,INSUMOS!A:C,3,FALSE)</f>
        <v>UN</v>
      </c>
      <c r="E1301" s="541">
        <v>4</v>
      </c>
      <c r="F1301" s="544">
        <f>+E1301*0.03</f>
        <v>0.12</v>
      </c>
      <c r="G1301" s="277">
        <f>+VLOOKUP(B:B,INSUMOS!A:E,4,FALSE)</f>
        <v>1</v>
      </c>
      <c r="H1301" s="217">
        <f>+(E1301+F1301)*G1301</f>
        <v>4.12</v>
      </c>
      <c r="I1301" s="218"/>
      <c r="J1301" s="218"/>
      <c r="K1301" s="206"/>
      <c r="L1301" s="164"/>
      <c r="M1301" s="214"/>
    </row>
    <row r="1302" spans="1:13" s="219" customFormat="1" ht="18" outlineLevel="1" x14ac:dyDescent="0.25">
      <c r="A1302" s="257"/>
      <c r="B1302" s="535" t="s">
        <v>115</v>
      </c>
      <c r="C1302" s="216" t="str">
        <f>+VLOOKUP(B:B,INSUMOS!A:C,2,FALSE)</f>
        <v>MORTERO 1:4 (HECHO EN OBRA)</v>
      </c>
      <c r="D1302" s="538" t="str">
        <f>+VLOOKUP(B:B,INSUMOS!A:C,3,FALSE)</f>
        <v>M3</v>
      </c>
      <c r="E1302" s="541">
        <v>0.01</v>
      </c>
      <c r="F1302" s="544">
        <f>+E1302*0.05</f>
        <v>5.0000000000000001E-4</v>
      </c>
      <c r="G1302" s="277">
        <f>+VLOOKUP(B:B,INSUMOS!A:E,4,FALSE)</f>
        <v>1</v>
      </c>
      <c r="H1302" s="217">
        <f>+(E1302+F1302)*G1302</f>
        <v>1.0500000000000001E-2</v>
      </c>
      <c r="I1302" s="218"/>
      <c r="J1302" s="218"/>
      <c r="K1302" s="206"/>
      <c r="L1302" s="164"/>
      <c r="M1302" s="214"/>
    </row>
    <row r="1303" spans="1:13" s="219" customFormat="1" ht="18" outlineLevel="1" x14ac:dyDescent="0.25">
      <c r="A1303" s="261"/>
      <c r="B1303" s="535" t="s">
        <v>625</v>
      </c>
      <c r="C1303" s="216" t="str">
        <f>+VLOOKUP(B:B,INSUMOS!A:C,2,FALSE)</f>
        <v>CUADRILLA AA  (OFICIAL + 2 AYUDANTE)- ALBAÑILERIA</v>
      </c>
      <c r="D1303" s="538" t="str">
        <f>+VLOOKUP(B:B,INSUMOS!A:C,3,FALSE)</f>
        <v>HC</v>
      </c>
      <c r="E1303" s="541">
        <v>0.25</v>
      </c>
      <c r="F1303" s="544">
        <v>0</v>
      </c>
      <c r="G1303" s="277">
        <f>+VLOOKUP(B:B,INSUMOS!A:E,4,FALSE)</f>
        <v>1</v>
      </c>
      <c r="H1303" s="217">
        <f>+(E1303+F1303)*G1303</f>
        <v>0.25</v>
      </c>
      <c r="I1303" s="218"/>
      <c r="J1303" s="218"/>
      <c r="K1303" s="206"/>
      <c r="L1303" s="164"/>
      <c r="M1303" s="214"/>
    </row>
    <row r="1304" spans="1:13" ht="93.75" customHeight="1" x14ac:dyDescent="0.25">
      <c r="A1304" s="207" t="s">
        <v>1567</v>
      </c>
      <c r="B1304" s="208"/>
      <c r="C1304" s="284" t="s">
        <v>1700</v>
      </c>
      <c r="D1304" s="210" t="s">
        <v>330</v>
      </c>
      <c r="E1304" s="211"/>
      <c r="F1304" s="210"/>
      <c r="G1304" s="210"/>
      <c r="H1304" s="212">
        <f>+SUBTOTAL(9,H1305:H1308)</f>
        <v>1.7693749999999999</v>
      </c>
      <c r="I1304" s="213"/>
      <c r="J1304" s="213"/>
      <c r="M1304" s="214"/>
    </row>
    <row r="1305" spans="1:13" s="219" customFormat="1" ht="18" outlineLevel="1" x14ac:dyDescent="0.25">
      <c r="A1305" s="256"/>
      <c r="B1305" s="535" t="s">
        <v>129</v>
      </c>
      <c r="C1305" s="216" t="str">
        <f>+VLOOKUP(B:B,INSUMOS!A:C,2,FALSE)</f>
        <v>HERRAMIENTA MENOR</v>
      </c>
      <c r="D1305" s="538" t="str">
        <f>+VLOOKUP(B:B,INSUMOS!A:C,3,FALSE)</f>
        <v>GLB</v>
      </c>
      <c r="E1305" s="541">
        <v>0.2</v>
      </c>
      <c r="F1305" s="544">
        <v>0</v>
      </c>
      <c r="G1305" s="277">
        <f>+VLOOKUP(B:B,INSUMOS!A:E,4,FALSE)</f>
        <v>1</v>
      </c>
      <c r="H1305" s="217">
        <f>+(E1305+F1305)*G1305</f>
        <v>0.2</v>
      </c>
      <c r="I1305" s="218"/>
      <c r="J1305" s="218"/>
      <c r="K1305" s="206"/>
      <c r="L1305" s="164"/>
      <c r="M1305" s="214"/>
    </row>
    <row r="1306" spans="1:13" s="219" customFormat="1" ht="18" outlineLevel="1" x14ac:dyDescent="0.25">
      <c r="A1306" s="257"/>
      <c r="B1306" s="535" t="s">
        <v>245</v>
      </c>
      <c r="C1306" s="216" t="str">
        <f>+VLOOKUP(B:B,INSUMOS!A:C,2,FALSE)</f>
        <v>TABLA CHAPA EN ORDINARIO 2.90 X 0.13 X 0.02</v>
      </c>
      <c r="D1306" s="538" t="str">
        <f>+VLOOKUP(B:B,INSUMOS!A:C,3,FALSE)</f>
        <v>UN</v>
      </c>
      <c r="E1306" s="541">
        <v>1</v>
      </c>
      <c r="F1306" s="544">
        <f>+E1306*0.03</f>
        <v>0.03</v>
      </c>
      <c r="G1306" s="277">
        <f>+VLOOKUP(B:B,INSUMOS!A:E,4,FALSE)</f>
        <v>1</v>
      </c>
      <c r="H1306" s="217">
        <f>+(E1306+F1306)*G1306</f>
        <v>1.03</v>
      </c>
      <c r="I1306" s="218"/>
      <c r="J1306" s="218"/>
      <c r="K1306" s="206"/>
      <c r="L1306" s="164"/>
      <c r="M1306" s="214"/>
    </row>
    <row r="1307" spans="1:13" s="219" customFormat="1" ht="18" outlineLevel="1" x14ac:dyDescent="0.25">
      <c r="A1307" s="257"/>
      <c r="B1307" s="535" t="s">
        <v>1501</v>
      </c>
      <c r="C1307" s="216" t="str">
        <f>+VLOOKUP(B:B,INSUMOS!A:C,2,FALSE)</f>
        <v>CONCRETO MEZCLA EN OBRA 1:2:3  AGREGADOS DE RIO (APRX. 3000 PSI)</v>
      </c>
      <c r="D1307" s="538" t="str">
        <f>+VLOOKUP(B:B,INSUMOS!A:C,3,FALSE)</f>
        <v>M3</v>
      </c>
      <c r="E1307" s="541">
        <v>3.7499999999999999E-2</v>
      </c>
      <c r="F1307" s="544">
        <f>+E1307*0.05</f>
        <v>1.8749999999999999E-3</v>
      </c>
      <c r="G1307" s="277">
        <f>+VLOOKUP(B:B,INSUMOS!A:E,4,FALSE)</f>
        <v>1</v>
      </c>
      <c r="H1307" s="217">
        <f>+(E1307+F1307)*G1307</f>
        <v>3.9375E-2</v>
      </c>
      <c r="I1307" s="218"/>
      <c r="J1307" s="218"/>
      <c r="K1307" s="206"/>
      <c r="L1307" s="164"/>
      <c r="M1307" s="214"/>
    </row>
    <row r="1308" spans="1:13" s="219" customFormat="1" ht="18" outlineLevel="1" x14ac:dyDescent="0.25">
      <c r="A1308" s="261"/>
      <c r="B1308" s="535" t="s">
        <v>625</v>
      </c>
      <c r="C1308" s="216" t="str">
        <f>+VLOOKUP(B:B,INSUMOS!A:C,2,FALSE)</f>
        <v>CUADRILLA AA  (OFICIAL + 2 AYUDANTE)- ALBAÑILERIA</v>
      </c>
      <c r="D1308" s="538" t="str">
        <f>+VLOOKUP(B:B,INSUMOS!A:C,3,FALSE)</f>
        <v>HC</v>
      </c>
      <c r="E1308" s="541">
        <v>0.5</v>
      </c>
      <c r="F1308" s="544">
        <v>0</v>
      </c>
      <c r="G1308" s="277">
        <f>+VLOOKUP(B:B,INSUMOS!A:E,4,FALSE)</f>
        <v>1</v>
      </c>
      <c r="H1308" s="217">
        <f>+(E1308+F1308)*G1308</f>
        <v>0.5</v>
      </c>
      <c r="I1308" s="218"/>
      <c r="J1308" s="218"/>
      <c r="K1308" s="206"/>
      <c r="L1308" s="164"/>
      <c r="M1308" s="214"/>
    </row>
    <row r="1309" spans="1:13" s="219" customFormat="1" ht="57.75" customHeight="1" x14ac:dyDescent="0.25">
      <c r="A1309" s="207" t="s">
        <v>1568</v>
      </c>
      <c r="B1309" s="208"/>
      <c r="C1309" s="284" t="s">
        <v>2027</v>
      </c>
      <c r="D1309" s="210" t="s">
        <v>330</v>
      </c>
      <c r="E1309" s="211"/>
      <c r="F1309" s="210"/>
      <c r="G1309" s="210"/>
      <c r="H1309" s="212">
        <f>+SUBTOTAL(9,H1310:H1315)</f>
        <v>4.2332999999999998</v>
      </c>
      <c r="I1309" s="213"/>
      <c r="J1309" s="213"/>
      <c r="K1309" s="206"/>
      <c r="L1309" s="164"/>
      <c r="M1309" s="214"/>
    </row>
    <row r="1310" spans="1:13" s="219" customFormat="1" ht="18" outlineLevel="1" x14ac:dyDescent="0.25">
      <c r="A1310" s="256"/>
      <c r="B1310" s="535" t="s">
        <v>129</v>
      </c>
      <c r="C1310" s="216" t="str">
        <f>+VLOOKUP(B:B,INSUMOS!A:C,2,FALSE)</f>
        <v>HERRAMIENTA MENOR</v>
      </c>
      <c r="D1310" s="538" t="str">
        <f>+VLOOKUP(B:B,INSUMOS!A:C,3,FALSE)</f>
        <v>GLB</v>
      </c>
      <c r="E1310" s="541">
        <f>H1315*0.05/G1310</f>
        <v>0.05</v>
      </c>
      <c r="F1310" s="544"/>
      <c r="G1310" s="277">
        <f>+VLOOKUP(B:B,INSUMOS!A:E,4,FALSE)</f>
        <v>1</v>
      </c>
      <c r="H1310" s="217">
        <f t="shared" ref="H1310:H1315" si="101">+(E1310+F1310)*G1310</f>
        <v>0.05</v>
      </c>
      <c r="I1310" s="218"/>
      <c r="J1310" s="218"/>
      <c r="K1310" s="206"/>
      <c r="L1310" s="164"/>
      <c r="M1310" s="214"/>
    </row>
    <row r="1311" spans="1:13" s="219" customFormat="1" ht="18" outlineLevel="1" x14ac:dyDescent="0.25">
      <c r="A1311" s="257"/>
      <c r="B1311" s="535" t="s">
        <v>1502</v>
      </c>
      <c r="C1311" s="216" t="str">
        <f>+VLOOKUP(B:B,INSUMOS!A:C,2,FALSE)</f>
        <v>CONCRETO MEZCLA EN OBRA 1:2:4  AGREGADOS DE RIO (APRX. 2500 PSI)</v>
      </c>
      <c r="D1311" s="538" t="str">
        <f>+VLOOKUP(B:B,INSUMOS!A:C,3,FALSE)</f>
        <v>M3</v>
      </c>
      <c r="E1311" s="541">
        <v>0.03</v>
      </c>
      <c r="F1311" s="544">
        <f>+E1311*0.05</f>
        <v>1.5E-3</v>
      </c>
      <c r="G1311" s="277">
        <f>+VLOOKUP(B:B,INSUMOS!A:E,4,FALSE)</f>
        <v>1</v>
      </c>
      <c r="H1311" s="217">
        <f t="shared" si="101"/>
        <v>3.15E-2</v>
      </c>
      <c r="I1311" s="218"/>
      <c r="J1311" s="218"/>
      <c r="K1311" s="206"/>
      <c r="L1311" s="164"/>
      <c r="M1311" s="214"/>
    </row>
    <row r="1312" spans="1:13" ht="18" outlineLevel="1" x14ac:dyDescent="0.25">
      <c r="A1312" s="257"/>
      <c r="B1312" s="535" t="s">
        <v>265</v>
      </c>
      <c r="C1312" s="216" t="str">
        <f>+VLOOKUP(B:B,INSUMOS!A:C,2,FALSE)</f>
        <v>ALAMBRE NEGRO</v>
      </c>
      <c r="D1312" s="538" t="str">
        <f>+VLOOKUP(B:B,INSUMOS!A:C,3,FALSE)</f>
        <v>KG</v>
      </c>
      <c r="E1312" s="541">
        <v>0.11</v>
      </c>
      <c r="F1312" s="544">
        <f>+E1312*0.03</f>
        <v>3.3E-3</v>
      </c>
      <c r="G1312" s="277">
        <f>+VLOOKUP(B:B,INSUMOS!A:E,4,FALSE)</f>
        <v>1</v>
      </c>
      <c r="H1312" s="217">
        <f t="shared" si="101"/>
        <v>0.1133</v>
      </c>
      <c r="I1312" s="218"/>
      <c r="J1312" s="218"/>
      <c r="M1312" s="214"/>
    </row>
    <row r="1313" spans="1:13" s="219" customFormat="1" ht="18" outlineLevel="1" x14ac:dyDescent="0.25">
      <c r="A1313" s="257"/>
      <c r="B1313" s="535" t="s">
        <v>845</v>
      </c>
      <c r="C1313" s="216" t="str">
        <f>+VLOOKUP(B:B,INSUMOS!A:C,2,FALSE)</f>
        <v>TABLA BURRA 10X2,7 CM X2,9M-ORD.</v>
      </c>
      <c r="D1313" s="538" t="str">
        <f>+VLOOKUP(B:B,INSUMOS!A:C,3,FALSE)</f>
        <v>UN</v>
      </c>
      <c r="E1313" s="541">
        <v>0.05</v>
      </c>
      <c r="F1313" s="544">
        <f>+E1313*0.03</f>
        <v>1.5E-3</v>
      </c>
      <c r="G1313" s="277">
        <f>+VLOOKUP(B:B,INSUMOS!A:E,4,FALSE)</f>
        <v>1</v>
      </c>
      <c r="H1313" s="217">
        <f t="shared" si="101"/>
        <v>5.1500000000000004E-2</v>
      </c>
      <c r="I1313" s="218"/>
      <c r="J1313" s="218"/>
      <c r="K1313" s="206"/>
      <c r="L1313" s="164"/>
      <c r="M1313" s="214"/>
    </row>
    <row r="1314" spans="1:13" s="219" customFormat="1" ht="18" outlineLevel="1" x14ac:dyDescent="0.25">
      <c r="A1314" s="257"/>
      <c r="B1314" s="535" t="s">
        <v>173</v>
      </c>
      <c r="C1314" s="216" t="str">
        <f>+VLOOKUP(B:B,INSUMOS!A:C,2,FALSE)</f>
        <v>ACERO FIGURADO NO. 4 (Ø 1/2") F'Y=60000 PSI</v>
      </c>
      <c r="D1314" s="538" t="str">
        <f>+VLOOKUP(B:B,INSUMOS!A:C,3,FALSE)</f>
        <v>KG</v>
      </c>
      <c r="E1314" s="541">
        <v>2.9</v>
      </c>
      <c r="F1314" s="544">
        <f>+E1314*0.03</f>
        <v>8.6999999999999994E-2</v>
      </c>
      <c r="G1314" s="277">
        <f>+VLOOKUP(B:B,INSUMOS!A:E,4,FALSE)</f>
        <v>1</v>
      </c>
      <c r="H1314" s="217">
        <f t="shared" si="101"/>
        <v>2.9870000000000001</v>
      </c>
      <c r="I1314" s="218"/>
      <c r="J1314" s="218"/>
      <c r="K1314" s="206"/>
      <c r="L1314" s="164"/>
      <c r="M1314" s="214"/>
    </row>
    <row r="1315" spans="1:13" s="219" customFormat="1" ht="18" outlineLevel="1" x14ac:dyDescent="0.25">
      <c r="A1315" s="261"/>
      <c r="B1315" s="535" t="s">
        <v>625</v>
      </c>
      <c r="C1315" s="216" t="str">
        <f>+VLOOKUP(B:B,INSUMOS!A:C,2,FALSE)</f>
        <v>CUADRILLA AA  (OFICIAL + 2 AYUDANTE)- ALBAÑILERIA</v>
      </c>
      <c r="D1315" s="538" t="str">
        <f>+VLOOKUP(B:B,INSUMOS!A:C,3,FALSE)</f>
        <v>HC</v>
      </c>
      <c r="E1315" s="541">
        <v>1</v>
      </c>
      <c r="F1315" s="544"/>
      <c r="G1315" s="277">
        <f>+VLOOKUP(B:B,INSUMOS!A:E,4,FALSE)</f>
        <v>1</v>
      </c>
      <c r="H1315" s="217">
        <f t="shared" si="101"/>
        <v>1</v>
      </c>
      <c r="I1315" s="218"/>
      <c r="J1315" s="218"/>
      <c r="K1315" s="206"/>
      <c r="L1315" s="164"/>
      <c r="M1315" s="214"/>
    </row>
    <row r="1316" spans="1:13" ht="18" x14ac:dyDescent="0.25">
      <c r="A1316" s="207" t="s">
        <v>1569</v>
      </c>
      <c r="B1316" s="208"/>
      <c r="C1316" s="284" t="s">
        <v>1143</v>
      </c>
      <c r="D1316" s="210" t="s">
        <v>330</v>
      </c>
      <c r="E1316" s="292"/>
      <c r="F1316" s="293"/>
      <c r="G1316" s="210"/>
      <c r="H1316" s="212">
        <f>+SUBTOTAL(9,H1317:H1324)</f>
        <v>11.0516398</v>
      </c>
      <c r="I1316" s="213"/>
      <c r="J1316" s="213"/>
      <c r="M1316" s="214"/>
    </row>
    <row r="1317" spans="1:13" s="219" customFormat="1" ht="18" outlineLevel="1" x14ac:dyDescent="0.25">
      <c r="A1317" s="256"/>
      <c r="B1317" s="535" t="s">
        <v>129</v>
      </c>
      <c r="C1317" s="216" t="str">
        <f>+VLOOKUP(B:B,INSUMOS!A:C,2,FALSE)</f>
        <v>HERRAMIENTA MENOR</v>
      </c>
      <c r="D1317" s="538" t="str">
        <f>+VLOOKUP(B:B,INSUMOS!A:C,3,FALSE)</f>
        <v>GLB</v>
      </c>
      <c r="E1317" s="541">
        <v>2</v>
      </c>
      <c r="F1317" s="544">
        <v>0</v>
      </c>
      <c r="G1317" s="277">
        <f>+VLOOKUP(B:B,INSUMOS!A:E,4,FALSE)</f>
        <v>1</v>
      </c>
      <c r="H1317" s="217">
        <f t="shared" ref="H1317:H1324" si="102">+(E1317+F1317)*G1317</f>
        <v>2</v>
      </c>
      <c r="I1317" s="218"/>
      <c r="J1317" s="218"/>
      <c r="K1317" s="206"/>
      <c r="L1317" s="164"/>
      <c r="M1317" s="214"/>
    </row>
    <row r="1318" spans="1:13" s="219" customFormat="1" ht="18" outlineLevel="1" x14ac:dyDescent="0.25">
      <c r="A1318" s="257"/>
      <c r="B1318" s="535" t="s">
        <v>268</v>
      </c>
      <c r="C1318" s="216" t="str">
        <f>+VLOOKUP(B:B,INSUMOS!A:C,2,FALSE)</f>
        <v>AGUA</v>
      </c>
      <c r="D1318" s="538" t="str">
        <f>+VLOOKUP(B:B,INSUMOS!A:C,3,FALSE)</f>
        <v>M3</v>
      </c>
      <c r="E1318" s="541">
        <f>2.66/1000</f>
        <v>2.66E-3</v>
      </c>
      <c r="F1318" s="544">
        <f>+E1318*0.03</f>
        <v>7.9800000000000002E-5</v>
      </c>
      <c r="G1318" s="277">
        <f>+VLOOKUP(B:B,INSUMOS!A:E,4,FALSE)</f>
        <v>1</v>
      </c>
      <c r="H1318" s="217">
        <f t="shared" si="102"/>
        <v>2.7398000000000001E-3</v>
      </c>
      <c r="I1318" s="218"/>
      <c r="J1318" s="218"/>
      <c r="K1318" s="206"/>
      <c r="L1318" s="164"/>
      <c r="M1318" s="214"/>
    </row>
    <row r="1319" spans="1:13" s="219" customFormat="1" ht="18" outlineLevel="1" x14ac:dyDescent="0.25">
      <c r="A1319" s="257"/>
      <c r="B1319" s="535" t="s">
        <v>877</v>
      </c>
      <c r="C1319" s="216" t="str">
        <f>+VLOOKUP(B:B,INSUMOS!A:C,2,FALSE)</f>
        <v>ARENA DE PEÑA</v>
      </c>
      <c r="D1319" s="538" t="str">
        <f>+VLOOKUP(B:B,INSUMOS!A:C,3,FALSE)</f>
        <v>M3</v>
      </c>
      <c r="E1319" s="541">
        <v>0.02</v>
      </c>
      <c r="F1319" s="544">
        <f>+E1319*0.03</f>
        <v>5.9999999999999995E-4</v>
      </c>
      <c r="G1319" s="277">
        <f>+VLOOKUP(B:B,INSUMOS!A:E,4,FALSE)</f>
        <v>1</v>
      </c>
      <c r="H1319" s="217">
        <f t="shared" si="102"/>
        <v>2.06E-2</v>
      </c>
      <c r="I1319" s="218"/>
      <c r="J1319" s="218"/>
      <c r="K1319" s="206"/>
      <c r="L1319" s="164"/>
      <c r="M1319" s="214"/>
    </row>
    <row r="1320" spans="1:13" s="219" customFormat="1" ht="18" outlineLevel="1" x14ac:dyDescent="0.25">
      <c r="A1320" s="257"/>
      <c r="B1320" s="535" t="s">
        <v>791</v>
      </c>
      <c r="C1320" s="216" t="str">
        <f>+VLOOKUP(B:B,INSUMOS!A:C,2,FALSE)</f>
        <v>ARENA LAVADA DE RÍO (INCLUYE TRANSPORTE)</v>
      </c>
      <c r="D1320" s="538" t="str">
        <f>+VLOOKUP(B:B,INSUMOS!A:C,3,FALSE)</f>
        <v>M3</v>
      </c>
      <c r="E1320" s="541">
        <v>0.01</v>
      </c>
      <c r="F1320" s="544">
        <f>+E1320*0.03</f>
        <v>2.9999999999999997E-4</v>
      </c>
      <c r="G1320" s="277">
        <f>+VLOOKUP(B:B,INSUMOS!A:E,4,FALSE)</f>
        <v>1</v>
      </c>
      <c r="H1320" s="217">
        <f t="shared" si="102"/>
        <v>1.03E-2</v>
      </c>
      <c r="I1320" s="218"/>
      <c r="J1320" s="218"/>
      <c r="K1320" s="206"/>
      <c r="L1320" s="164"/>
      <c r="M1320" s="214"/>
    </row>
    <row r="1321" spans="1:13" ht="18" outlineLevel="1" x14ac:dyDescent="0.25">
      <c r="A1321" s="257"/>
      <c r="B1321" s="535" t="s">
        <v>811</v>
      </c>
      <c r="C1321" s="216" t="str">
        <f>+VLOOKUP(B:B,INSUMOS!A:C,2,FALSE)</f>
        <v>BLOQUE N.5 ESTÁNDAR P.H. 30X20X12</v>
      </c>
      <c r="D1321" s="538" t="str">
        <f>+VLOOKUP(B:B,INSUMOS!A:C,3,FALSE)</f>
        <v>UN</v>
      </c>
      <c r="E1321" s="541">
        <v>3.6</v>
      </c>
      <c r="F1321" s="544">
        <f>+E1321*0.05</f>
        <v>0.18000000000000002</v>
      </c>
      <c r="G1321" s="277">
        <f>+VLOOKUP(B:B,INSUMOS!A:E,4,FALSE)</f>
        <v>1</v>
      </c>
      <c r="H1321" s="217">
        <f t="shared" si="102"/>
        <v>3.7800000000000002</v>
      </c>
      <c r="I1321" s="218"/>
      <c r="J1321" s="218"/>
      <c r="M1321" s="214"/>
    </row>
    <row r="1322" spans="1:13" ht="18" outlineLevel="1" x14ac:dyDescent="0.25">
      <c r="A1322" s="257"/>
      <c r="B1322" s="535" t="s">
        <v>99</v>
      </c>
      <c r="C1322" s="216" t="str">
        <f>+VLOOKUP(B:B,INSUMOS!A:C,2,FALSE)</f>
        <v>CEMENTO GRIS</v>
      </c>
      <c r="D1322" s="538" t="str">
        <f>+VLOOKUP(B:B,INSUMOS!A:C,3,FALSE)</f>
        <v>KG</v>
      </c>
      <c r="E1322" s="541">
        <v>3.15</v>
      </c>
      <c r="F1322" s="544">
        <f>+E1322*0.05</f>
        <v>0.1575</v>
      </c>
      <c r="G1322" s="277">
        <f>+VLOOKUP(B:B,INSUMOS!A:E,4,FALSE)</f>
        <v>1</v>
      </c>
      <c r="H1322" s="217">
        <f t="shared" si="102"/>
        <v>3.3075000000000001</v>
      </c>
      <c r="I1322" s="218"/>
      <c r="J1322" s="218"/>
      <c r="M1322" s="214"/>
    </row>
    <row r="1323" spans="1:13" ht="18" outlineLevel="1" x14ac:dyDescent="0.25">
      <c r="A1323" s="257"/>
      <c r="B1323" s="535" t="s">
        <v>173</v>
      </c>
      <c r="C1323" s="216" t="str">
        <f>+VLOOKUP(B:B,INSUMOS!A:C,2,FALSE)</f>
        <v>ACERO FIGURADO NO. 4 (Ø 1/2") F'Y=60000 PSI</v>
      </c>
      <c r="D1323" s="538" t="str">
        <f>+VLOOKUP(B:B,INSUMOS!A:C,3,FALSE)</f>
        <v>KG</v>
      </c>
      <c r="E1323" s="541">
        <v>1.41</v>
      </c>
      <c r="F1323" s="544">
        <f>+E1323*0.05</f>
        <v>7.0499999999999993E-2</v>
      </c>
      <c r="G1323" s="277">
        <f>+VLOOKUP(B:B,INSUMOS!A:E,4,FALSE)</f>
        <v>1</v>
      </c>
      <c r="H1323" s="217">
        <f t="shared" si="102"/>
        <v>1.4804999999999999</v>
      </c>
      <c r="I1323" s="218"/>
      <c r="J1323" s="218"/>
      <c r="M1323" s="214"/>
    </row>
    <row r="1324" spans="1:13" ht="18" outlineLevel="1" x14ac:dyDescent="0.25">
      <c r="A1324" s="261"/>
      <c r="B1324" s="535" t="s">
        <v>625</v>
      </c>
      <c r="C1324" s="216" t="str">
        <f>+VLOOKUP(B:B,INSUMOS!A:C,2,FALSE)</f>
        <v>CUADRILLA AA  (OFICIAL + 2 AYUDANTE)- ALBAÑILERIA</v>
      </c>
      <c r="D1324" s="538" t="str">
        <f>+VLOOKUP(B:B,INSUMOS!A:C,3,FALSE)</f>
        <v>HC</v>
      </c>
      <c r="E1324" s="541">
        <v>0.45</v>
      </c>
      <c r="F1324" s="544">
        <v>0</v>
      </c>
      <c r="G1324" s="277">
        <f>+VLOOKUP(B:B,INSUMOS!A:E,4,FALSE)</f>
        <v>1</v>
      </c>
      <c r="H1324" s="217">
        <f t="shared" si="102"/>
        <v>0.45</v>
      </c>
      <c r="I1324" s="218"/>
      <c r="J1324" s="218"/>
      <c r="M1324" s="214"/>
    </row>
    <row r="1325" spans="1:13" ht="18" x14ac:dyDescent="0.25">
      <c r="A1325" s="207" t="s">
        <v>1451</v>
      </c>
      <c r="B1325" s="208"/>
      <c r="C1325" s="284" t="s">
        <v>1656</v>
      </c>
      <c r="D1325" s="210" t="s">
        <v>330</v>
      </c>
      <c r="E1325" s="292"/>
      <c r="F1325" s="293"/>
      <c r="G1325" s="210"/>
      <c r="H1325" s="212">
        <f>+SUBTOTAL(9,H1326:H1331)</f>
        <v>21.757552499999999</v>
      </c>
      <c r="I1325" s="213"/>
      <c r="J1325" s="213"/>
      <c r="M1325" s="214"/>
    </row>
    <row r="1326" spans="1:13" s="219" customFormat="1" ht="18" outlineLevel="1" x14ac:dyDescent="0.25">
      <c r="A1326" s="256"/>
      <c r="B1326" s="535" t="s">
        <v>129</v>
      </c>
      <c r="C1326" s="216" t="str">
        <f>+VLOOKUP(B:B,INSUMOS!A:C,2,FALSE)</f>
        <v>HERRAMIENTA MENOR</v>
      </c>
      <c r="D1326" s="538" t="str">
        <f>+VLOOKUP(B:B,INSUMOS!A:C,3,FALSE)</f>
        <v>GLB</v>
      </c>
      <c r="E1326" s="541">
        <v>1.2784500000000001</v>
      </c>
      <c r="F1326" s="544">
        <v>0</v>
      </c>
      <c r="G1326" s="277">
        <f>+VLOOKUP(B:B,INSUMOS!A:E,4,FALSE)</f>
        <v>1</v>
      </c>
      <c r="H1326" s="217">
        <f t="shared" ref="H1326:H1331" si="103">+(E1326+F1326)*G1326</f>
        <v>1.2784500000000001</v>
      </c>
      <c r="I1326" s="218"/>
      <c r="J1326" s="218"/>
      <c r="K1326" s="206"/>
      <c r="L1326" s="164"/>
      <c r="M1326" s="214"/>
    </row>
    <row r="1327" spans="1:13" s="219" customFormat="1" ht="18" outlineLevel="1" x14ac:dyDescent="0.25">
      <c r="A1327" s="257"/>
      <c r="B1327" s="535" t="s">
        <v>268</v>
      </c>
      <c r="C1327" s="216" t="str">
        <f>+VLOOKUP(B:B,INSUMOS!A:C,2,FALSE)</f>
        <v>AGUA</v>
      </c>
      <c r="D1327" s="538" t="str">
        <f>+VLOOKUP(B:B,INSUMOS!A:C,3,FALSE)</f>
        <v>M3</v>
      </c>
      <c r="E1327" s="541">
        <f>1.75/1000</f>
        <v>1.75E-3</v>
      </c>
      <c r="F1327" s="544">
        <f>+E1327*0.03</f>
        <v>5.2500000000000002E-5</v>
      </c>
      <c r="G1327" s="277">
        <f>+VLOOKUP(B:B,INSUMOS!A:E,4,FALSE)</f>
        <v>1</v>
      </c>
      <c r="H1327" s="217">
        <f t="shared" si="103"/>
        <v>1.8025000000000001E-3</v>
      </c>
      <c r="I1327" s="218"/>
      <c r="J1327" s="218"/>
      <c r="K1327" s="206"/>
      <c r="L1327" s="164"/>
      <c r="M1327" s="214"/>
    </row>
    <row r="1328" spans="1:13" s="219" customFormat="1" ht="18" outlineLevel="1" x14ac:dyDescent="0.25">
      <c r="A1328" s="257"/>
      <c r="B1328" s="535" t="s">
        <v>78</v>
      </c>
      <c r="C1328" s="216" t="str">
        <f>+VLOOKUP(B:B,INSUMOS!A:C,2,FALSE)</f>
        <v>ARENA LAVADA DE PEÑA  (INCLUYE TRANSPORTE)</v>
      </c>
      <c r="D1328" s="538" t="str">
        <f>+VLOOKUP(B:B,INSUMOS!A:C,3,FALSE)</f>
        <v>M3</v>
      </c>
      <c r="E1328" s="541">
        <v>0.01</v>
      </c>
      <c r="F1328" s="544">
        <f>+E1328*0.03</f>
        <v>2.9999999999999997E-4</v>
      </c>
      <c r="G1328" s="277">
        <f>+VLOOKUP(B:B,INSUMOS!A:E,4,FALSE)</f>
        <v>1</v>
      </c>
      <c r="H1328" s="217">
        <f t="shared" si="103"/>
        <v>1.03E-2</v>
      </c>
      <c r="I1328" s="218"/>
      <c r="J1328" s="218"/>
      <c r="K1328" s="206"/>
      <c r="L1328" s="164"/>
      <c r="M1328" s="214"/>
    </row>
    <row r="1329" spans="1:13" ht="18" outlineLevel="1" x14ac:dyDescent="0.25">
      <c r="A1329" s="257"/>
      <c r="B1329" s="535" t="s">
        <v>99</v>
      </c>
      <c r="C1329" s="216" t="str">
        <f>+VLOOKUP(B:B,INSUMOS!A:C,2,FALSE)</f>
        <v>CEMENTO GRIS</v>
      </c>
      <c r="D1329" s="538" t="str">
        <f>+VLOOKUP(B:B,INSUMOS!A:C,3,FALSE)</f>
        <v>KG</v>
      </c>
      <c r="E1329" s="541">
        <v>2.94</v>
      </c>
      <c r="F1329" s="544">
        <f>+E1329*0.05</f>
        <v>0.14699999999999999</v>
      </c>
      <c r="G1329" s="277">
        <f>+VLOOKUP(B:B,INSUMOS!A:E,4,FALSE)</f>
        <v>1</v>
      </c>
      <c r="H1329" s="217">
        <f t="shared" si="103"/>
        <v>3.0869999999999997</v>
      </c>
      <c r="I1329" s="218"/>
      <c r="J1329" s="218"/>
      <c r="M1329" s="214"/>
    </row>
    <row r="1330" spans="1:13" ht="18" outlineLevel="1" x14ac:dyDescent="0.25">
      <c r="A1330" s="257"/>
      <c r="B1330" s="535" t="s">
        <v>203</v>
      </c>
      <c r="C1330" s="216" t="str">
        <f>+VLOOKUP(B:B,INSUMOS!A:C,2,FALSE)</f>
        <v>LADRILLO TOLETE RECOCIDO 24X12X6</v>
      </c>
      <c r="D1330" s="538" t="str">
        <f>+VLOOKUP(B:B,INSUMOS!A:C,3,FALSE)</f>
        <v>UN</v>
      </c>
      <c r="E1330" s="541">
        <v>16</v>
      </c>
      <c r="F1330" s="544">
        <f>+E1330*0.03</f>
        <v>0.48</v>
      </c>
      <c r="G1330" s="277">
        <f>+VLOOKUP(B:B,INSUMOS!A:E,4,FALSE)</f>
        <v>1</v>
      </c>
      <c r="H1330" s="217">
        <f t="shared" si="103"/>
        <v>16.48</v>
      </c>
      <c r="I1330" s="218"/>
      <c r="J1330" s="218"/>
      <c r="M1330" s="214"/>
    </row>
    <row r="1331" spans="1:13" ht="18" outlineLevel="1" x14ac:dyDescent="0.25">
      <c r="A1331" s="261"/>
      <c r="B1331" s="535" t="s">
        <v>625</v>
      </c>
      <c r="C1331" s="216" t="str">
        <f>+VLOOKUP(B:B,INSUMOS!A:C,2,FALSE)</f>
        <v>CUADRILLA AA  (OFICIAL + 2 AYUDANTE)- ALBAÑILERIA</v>
      </c>
      <c r="D1331" s="538" t="str">
        <f>+VLOOKUP(B:B,INSUMOS!A:C,3,FALSE)</f>
        <v>HC</v>
      </c>
      <c r="E1331" s="541">
        <v>0.9</v>
      </c>
      <c r="F1331" s="544">
        <v>0</v>
      </c>
      <c r="G1331" s="277">
        <f>+VLOOKUP(B:B,INSUMOS!A:E,4,FALSE)</f>
        <v>1</v>
      </c>
      <c r="H1331" s="217">
        <f t="shared" si="103"/>
        <v>0.9</v>
      </c>
      <c r="I1331" s="218"/>
      <c r="J1331" s="218"/>
      <c r="M1331" s="214"/>
    </row>
    <row r="1332" spans="1:13" ht="25.5" x14ac:dyDescent="0.25">
      <c r="A1332" s="207" t="s">
        <v>1570</v>
      </c>
      <c r="B1332" s="208"/>
      <c r="C1332" s="284" t="s">
        <v>1705</v>
      </c>
      <c r="D1332" s="210" t="s">
        <v>19</v>
      </c>
      <c r="E1332" s="211"/>
      <c r="F1332" s="210"/>
      <c r="G1332" s="210"/>
      <c r="H1332" s="212">
        <f>+SUBTOTAL(9,H1333:H1335)</f>
        <v>1.54515</v>
      </c>
      <c r="I1332" s="213"/>
      <c r="J1332" s="213"/>
      <c r="M1332" s="214"/>
    </row>
    <row r="1333" spans="1:13" ht="18" outlineLevel="1" x14ac:dyDescent="0.25">
      <c r="A1333" s="256"/>
      <c r="B1333" s="535" t="s">
        <v>129</v>
      </c>
      <c r="C1333" s="216" t="str">
        <f>+VLOOKUP(B:B,INSUMOS!A:C,2,FALSE)</f>
        <v>HERRAMIENTA MENOR</v>
      </c>
      <c r="D1333" s="538" t="str">
        <f>+VLOOKUP(B:B,INSUMOS!A:C,3,FALSE)</f>
        <v>GLB</v>
      </c>
      <c r="E1333" s="541">
        <v>0.5</v>
      </c>
      <c r="F1333" s="544">
        <v>0</v>
      </c>
      <c r="G1333" s="277">
        <f>+VLOOKUP(B:B,INSUMOS!A:E,4,FALSE)</f>
        <v>1</v>
      </c>
      <c r="H1333" s="217">
        <f>+(E1333+F1333)*G1333</f>
        <v>0.5</v>
      </c>
      <c r="I1333" s="218"/>
      <c r="J1333" s="218"/>
      <c r="M1333" s="214"/>
    </row>
    <row r="1334" spans="1:13" ht="18" outlineLevel="1" x14ac:dyDescent="0.25">
      <c r="A1334" s="257"/>
      <c r="B1334" s="535" t="s">
        <v>113</v>
      </c>
      <c r="C1334" s="216" t="str">
        <f>+VLOOKUP(B:B,INSUMOS!A:C,2,FALSE)</f>
        <v>MORTERO 1:3 (HECHO EN OBRA)</v>
      </c>
      <c r="D1334" s="538" t="str">
        <f>+VLOOKUP(B:B,INSUMOS!A:C,3,FALSE)</f>
        <v>M3</v>
      </c>
      <c r="E1334" s="541">
        <v>4.2999999999999997E-2</v>
      </c>
      <c r="F1334" s="544">
        <f>+E1334*0.05</f>
        <v>2.15E-3</v>
      </c>
      <c r="G1334" s="277">
        <f>+VLOOKUP(B:B,INSUMOS!A:E,4,FALSE)</f>
        <v>1</v>
      </c>
      <c r="H1334" s="217">
        <f>+(E1334+F1334)*G1334</f>
        <v>4.5149999999999996E-2</v>
      </c>
      <c r="I1334" s="218"/>
      <c r="J1334" s="218"/>
      <c r="M1334" s="214"/>
    </row>
    <row r="1335" spans="1:13" ht="18" outlineLevel="1" x14ac:dyDescent="0.25">
      <c r="A1335" s="261"/>
      <c r="B1335" s="535" t="s">
        <v>625</v>
      </c>
      <c r="C1335" s="216" t="str">
        <f>+VLOOKUP(B:B,INSUMOS!A:C,2,FALSE)</f>
        <v>CUADRILLA AA  (OFICIAL + 2 AYUDANTE)- ALBAÑILERIA</v>
      </c>
      <c r="D1335" s="538" t="str">
        <f>+VLOOKUP(B:B,INSUMOS!A:C,3,FALSE)</f>
        <v>HC</v>
      </c>
      <c r="E1335" s="541">
        <v>1</v>
      </c>
      <c r="F1335" s="544">
        <v>0</v>
      </c>
      <c r="G1335" s="277">
        <f>+VLOOKUP(B:B,INSUMOS!A:E,4,FALSE)</f>
        <v>1</v>
      </c>
      <c r="H1335" s="217">
        <f>+(E1335+F1335)*G1335</f>
        <v>1</v>
      </c>
      <c r="I1335" s="218"/>
      <c r="J1335" s="218"/>
      <c r="M1335" s="214"/>
    </row>
    <row r="1336" spans="1:13" ht="25.5" x14ac:dyDescent="0.25">
      <c r="A1336" s="207" t="s">
        <v>1571</v>
      </c>
      <c r="B1336" s="208"/>
      <c r="C1336" s="252" t="s">
        <v>1311</v>
      </c>
      <c r="D1336" s="210" t="s">
        <v>330</v>
      </c>
      <c r="E1336" s="211"/>
      <c r="F1336" s="210"/>
      <c r="G1336" s="210"/>
      <c r="H1336" s="212">
        <f>+SUBTOTAL(9,H1337:H1340)</f>
        <v>1.1052</v>
      </c>
      <c r="I1336" s="213"/>
      <c r="J1336" s="213"/>
      <c r="M1336" s="214"/>
    </row>
    <row r="1337" spans="1:13" ht="18" outlineLevel="1" x14ac:dyDescent="0.25">
      <c r="A1337" s="294"/>
      <c r="B1337" s="535" t="s">
        <v>129</v>
      </c>
      <c r="C1337" s="216" t="str">
        <f>+VLOOKUP(B:B,INSUMOS!A:C,2,FALSE)</f>
        <v>HERRAMIENTA MENOR</v>
      </c>
      <c r="D1337" s="538" t="str">
        <f>+VLOOKUP(B:B,INSUMOS!A:C,3,FALSE)</f>
        <v>GLB</v>
      </c>
      <c r="E1337" s="541">
        <v>0.5</v>
      </c>
      <c r="F1337" s="544">
        <v>0</v>
      </c>
      <c r="G1337" s="277">
        <f>+VLOOKUP(B:B,INSUMOS!A:E,4,FALSE)</f>
        <v>1</v>
      </c>
      <c r="H1337" s="217">
        <f>+(E1337+F1337)*G1337</f>
        <v>0.5</v>
      </c>
      <c r="I1337" s="218"/>
      <c r="J1337" s="218"/>
      <c r="M1337" s="214"/>
    </row>
    <row r="1338" spans="1:13" ht="18" outlineLevel="1" x14ac:dyDescent="0.25">
      <c r="A1338" s="294"/>
      <c r="B1338" s="535" t="s">
        <v>160</v>
      </c>
      <c r="C1338" s="216" t="str">
        <f>+VLOOKUP(B:B,INSUMOS!A:C,2,FALSE)</f>
        <v>CORTADORA ELÉCTRICA DE DISCO - TRONZADORA</v>
      </c>
      <c r="D1338" s="538" t="str">
        <f>+VLOOKUP(B:B,INSUMOS!A:C,3,FALSE)</f>
        <v>HR</v>
      </c>
      <c r="E1338" s="541">
        <v>0.33</v>
      </c>
      <c r="F1338" s="544">
        <v>0</v>
      </c>
      <c r="G1338" s="277">
        <f>+VLOOKUP(B:B,INSUMOS!A:E,4,FALSE)</f>
        <v>1</v>
      </c>
      <c r="H1338" s="217">
        <f>+(E1338+F1338)*G1338</f>
        <v>0.33</v>
      </c>
      <c r="I1338" s="218"/>
      <c r="J1338" s="218"/>
      <c r="M1338" s="214"/>
    </row>
    <row r="1339" spans="1:13" ht="18" outlineLevel="1" x14ac:dyDescent="0.25">
      <c r="A1339" s="294"/>
      <c r="B1339" s="535" t="s">
        <v>113</v>
      </c>
      <c r="C1339" s="216" t="str">
        <f>+VLOOKUP(B:B,INSUMOS!A:C,2,FALSE)</f>
        <v>MORTERO 1:3 (HECHO EN OBRA)</v>
      </c>
      <c r="D1339" s="538" t="str">
        <f>+VLOOKUP(B:B,INSUMOS!A:C,3,FALSE)</f>
        <v>M3</v>
      </c>
      <c r="E1339" s="541">
        <v>2.4E-2</v>
      </c>
      <c r="F1339" s="544">
        <f>+E1339*0.05</f>
        <v>1.2000000000000001E-3</v>
      </c>
      <c r="G1339" s="277">
        <f>+VLOOKUP(B:B,INSUMOS!A:E,4,FALSE)</f>
        <v>1</v>
      </c>
      <c r="H1339" s="217">
        <f>+(E1339+F1339)*G1339</f>
        <v>2.52E-2</v>
      </c>
      <c r="I1339" s="218"/>
      <c r="J1339" s="218"/>
      <c r="M1339" s="214"/>
    </row>
    <row r="1340" spans="1:13" ht="18" outlineLevel="1" x14ac:dyDescent="0.25">
      <c r="A1340" s="294"/>
      <c r="B1340" s="535" t="s">
        <v>625</v>
      </c>
      <c r="C1340" s="216" t="str">
        <f>+VLOOKUP(B:B,INSUMOS!A:C,2,FALSE)</f>
        <v>CUADRILLA AA  (OFICIAL + 2 AYUDANTE)- ALBAÑILERIA</v>
      </c>
      <c r="D1340" s="538" t="str">
        <f>+VLOOKUP(B:B,INSUMOS!A:C,3,FALSE)</f>
        <v>HC</v>
      </c>
      <c r="E1340" s="541">
        <v>0.25</v>
      </c>
      <c r="F1340" s="544">
        <v>0</v>
      </c>
      <c r="G1340" s="277">
        <f>+VLOOKUP(B:B,INSUMOS!A:E,4,FALSE)</f>
        <v>1</v>
      </c>
      <c r="H1340" s="217">
        <f>+(E1340+F1340)*G1340</f>
        <v>0.25</v>
      </c>
      <c r="I1340" s="218"/>
      <c r="J1340" s="218"/>
      <c r="M1340" s="214"/>
    </row>
    <row r="1341" spans="1:13" ht="18" x14ac:dyDescent="0.25">
      <c r="A1341" s="207" t="s">
        <v>2196</v>
      </c>
      <c r="B1341" s="208"/>
      <c r="C1341" s="209" t="s">
        <v>1618</v>
      </c>
      <c r="D1341" s="210" t="s">
        <v>19</v>
      </c>
      <c r="E1341" s="211"/>
      <c r="F1341" s="210"/>
      <c r="G1341" s="210"/>
      <c r="H1341" s="212">
        <f>+SUBTOTAL(9,H1342:H1347)</f>
        <v>1.3063</v>
      </c>
      <c r="I1341" s="213"/>
      <c r="J1341" s="213"/>
      <c r="M1341" s="214"/>
    </row>
    <row r="1342" spans="1:13" ht="18" outlineLevel="1" x14ac:dyDescent="0.25">
      <c r="A1342" s="294"/>
      <c r="B1342" s="535" t="s">
        <v>129</v>
      </c>
      <c r="C1342" s="216" t="str">
        <f>+VLOOKUP(B:B,INSUMOS!A:C,2,FALSE)</f>
        <v>HERRAMIENTA MENOR</v>
      </c>
      <c r="D1342" s="538" t="str">
        <f>+VLOOKUP(B:B,INSUMOS!A:C,3,FALSE)</f>
        <v>GLB</v>
      </c>
      <c r="E1342" s="541">
        <v>0.2</v>
      </c>
      <c r="F1342" s="544">
        <v>0</v>
      </c>
      <c r="G1342" s="277">
        <f>+VLOOKUP(B:B,INSUMOS!A:E,4,FALSE)</f>
        <v>1</v>
      </c>
      <c r="H1342" s="217">
        <f t="shared" ref="H1342:H1347" si="104">+(E1342+F1342)*G1342</f>
        <v>0.2</v>
      </c>
      <c r="I1342" s="218"/>
      <c r="J1342" s="218"/>
      <c r="M1342" s="214"/>
    </row>
    <row r="1343" spans="1:13" ht="18" outlineLevel="1" x14ac:dyDescent="0.25">
      <c r="A1343" s="294"/>
      <c r="B1343" s="535" t="s">
        <v>153</v>
      </c>
      <c r="C1343" s="216" t="str">
        <f>+VLOOKUP(B:B,INSUMOS!A:C,2,FALSE)</f>
        <v>ANDAMIO TUBULAR 1,5*1,5 C/CRUCETA</v>
      </c>
      <c r="D1343" s="538" t="str">
        <f>+VLOOKUP(B:B,INSUMOS!A:C,3,FALSE)</f>
        <v>DIA</v>
      </c>
      <c r="E1343" s="541">
        <v>0.06</v>
      </c>
      <c r="F1343" s="544">
        <v>0</v>
      </c>
      <c r="G1343" s="277">
        <f>+VLOOKUP(B:B,INSUMOS!A:E,4,FALSE)</f>
        <v>1</v>
      </c>
      <c r="H1343" s="217">
        <f t="shared" si="104"/>
        <v>0.06</v>
      </c>
      <c r="I1343" s="218"/>
      <c r="J1343" s="218"/>
      <c r="M1343" s="214"/>
    </row>
    <row r="1344" spans="1:13" ht="18" outlineLevel="1" x14ac:dyDescent="0.25">
      <c r="A1344" s="294"/>
      <c r="B1344" s="535" t="s">
        <v>113</v>
      </c>
      <c r="C1344" s="216" t="str">
        <f>+VLOOKUP(B:B,INSUMOS!A:C,2,FALSE)</f>
        <v>MORTERO 1:3 (HECHO EN OBRA)</v>
      </c>
      <c r="D1344" s="538" t="str">
        <f>+VLOOKUP(B:B,INSUMOS!A:C,3,FALSE)</f>
        <v>M3</v>
      </c>
      <c r="E1344" s="541">
        <v>0.02</v>
      </c>
      <c r="F1344" s="544">
        <f>+E1344*0.05</f>
        <v>1E-3</v>
      </c>
      <c r="G1344" s="277">
        <f>+VLOOKUP(B:B,INSUMOS!A:E,4,FALSE)</f>
        <v>1</v>
      </c>
      <c r="H1344" s="217">
        <f t="shared" si="104"/>
        <v>2.1000000000000001E-2</v>
      </c>
      <c r="I1344" s="218"/>
      <c r="J1344" s="218"/>
      <c r="M1344" s="214"/>
    </row>
    <row r="1345" spans="1:13" ht="18" outlineLevel="1" x14ac:dyDescent="0.25">
      <c r="A1345" s="294"/>
      <c r="B1345" s="535" t="s">
        <v>237</v>
      </c>
      <c r="C1345" s="216" t="str">
        <f>+VLOOKUP(B:B,INSUMOS!A:C,2,FALSE)</f>
        <v>TABLA BURRA EN ORDINARIO 2.90 X 0.13 X 0.025</v>
      </c>
      <c r="D1345" s="538" t="str">
        <f>+VLOOKUP(B:B,INSUMOS!A:C,3,FALSE)</f>
        <v>UN</v>
      </c>
      <c r="E1345" s="541">
        <v>0.01</v>
      </c>
      <c r="F1345" s="544">
        <f>+E1345*0.03</f>
        <v>2.9999999999999997E-4</v>
      </c>
      <c r="G1345" s="277">
        <f>+VLOOKUP(B:B,INSUMOS!A:E,4,FALSE)</f>
        <v>1</v>
      </c>
      <c r="H1345" s="217">
        <f t="shared" si="104"/>
        <v>1.03E-2</v>
      </c>
      <c r="I1345" s="218"/>
      <c r="J1345" s="218"/>
      <c r="M1345" s="214"/>
    </row>
    <row r="1346" spans="1:13" ht="18" outlineLevel="1" x14ac:dyDescent="0.25">
      <c r="A1346" s="294"/>
      <c r="B1346" s="535" t="s">
        <v>770</v>
      </c>
      <c r="C1346" s="216" t="str">
        <f>+VLOOKUP(B:B,INSUMOS!A:C,2,FALSE)</f>
        <v>SIKA 1 PRESENTACIÓN 1 KG</v>
      </c>
      <c r="D1346" s="538" t="str">
        <f>+VLOOKUP(B:B,INSUMOS!A:C,3,FALSE)</f>
        <v>KG</v>
      </c>
      <c r="E1346" s="541">
        <f>(0.25*2)</f>
        <v>0.5</v>
      </c>
      <c r="F1346" s="544">
        <f>+E1346*0.03</f>
        <v>1.4999999999999999E-2</v>
      </c>
      <c r="G1346" s="277">
        <f>+VLOOKUP(B:B,INSUMOS!A:E,4,FALSE)</f>
        <v>1</v>
      </c>
      <c r="H1346" s="217">
        <f t="shared" si="104"/>
        <v>0.51500000000000001</v>
      </c>
      <c r="I1346" s="218"/>
      <c r="J1346" s="218"/>
      <c r="M1346" s="214"/>
    </row>
    <row r="1347" spans="1:13" s="219" customFormat="1" ht="18" outlineLevel="1" x14ac:dyDescent="0.25">
      <c r="A1347" s="294"/>
      <c r="B1347" s="535" t="s">
        <v>625</v>
      </c>
      <c r="C1347" s="216" t="str">
        <f>+VLOOKUP(B:B,INSUMOS!A:C,2,FALSE)</f>
        <v>CUADRILLA AA  (OFICIAL + 2 AYUDANTE)- ALBAÑILERIA</v>
      </c>
      <c r="D1347" s="538" t="str">
        <f>+VLOOKUP(B:B,INSUMOS!A:C,3,FALSE)</f>
        <v>HC</v>
      </c>
      <c r="E1347" s="541">
        <v>0.5</v>
      </c>
      <c r="F1347" s="544">
        <v>0</v>
      </c>
      <c r="G1347" s="277">
        <f>+VLOOKUP(B:B,INSUMOS!A:E,4,FALSE)</f>
        <v>1</v>
      </c>
      <c r="H1347" s="217">
        <f t="shared" si="104"/>
        <v>0.5</v>
      </c>
      <c r="I1347" s="218"/>
      <c r="J1347" s="218"/>
      <c r="K1347" s="206"/>
      <c r="L1347" s="164"/>
      <c r="M1347" s="214"/>
    </row>
    <row r="1348" spans="1:13" ht="18" x14ac:dyDescent="0.25">
      <c r="A1348" s="207" t="s">
        <v>2197</v>
      </c>
      <c r="B1348" s="246"/>
      <c r="C1348" s="209" t="s">
        <v>1146</v>
      </c>
      <c r="D1348" s="210" t="s">
        <v>19</v>
      </c>
      <c r="E1348" s="241"/>
      <c r="F1348" s="242"/>
      <c r="G1348" s="210"/>
      <c r="H1348" s="212">
        <f>+SUBTOTAL(9,H1349:H1354)</f>
        <v>0.89450000000000007</v>
      </c>
      <c r="I1348" s="213"/>
      <c r="J1348" s="213"/>
      <c r="M1348" s="214"/>
    </row>
    <row r="1349" spans="1:13" s="219" customFormat="1" ht="18" outlineLevel="1" x14ac:dyDescent="0.25">
      <c r="A1349" s="294"/>
      <c r="B1349" s="535" t="s">
        <v>129</v>
      </c>
      <c r="C1349" s="216" t="str">
        <f>+VLOOKUP(B:B,INSUMOS!A:C,2,FALSE)</f>
        <v>HERRAMIENTA MENOR</v>
      </c>
      <c r="D1349" s="538" t="str">
        <f>+VLOOKUP(B:B,INSUMOS!A:C,3,FALSE)</f>
        <v>GLB</v>
      </c>
      <c r="E1349" s="541">
        <v>0.2</v>
      </c>
      <c r="F1349" s="544">
        <v>0</v>
      </c>
      <c r="G1349" s="277">
        <f>+VLOOKUP(B:B,INSUMOS!A:E,4,FALSE)</f>
        <v>1</v>
      </c>
      <c r="H1349" s="217">
        <f t="shared" ref="H1349:H1354" si="105">+(E1349+F1349)*G1349</f>
        <v>0.2</v>
      </c>
      <c r="I1349" s="218"/>
      <c r="J1349" s="218"/>
      <c r="K1349" s="206"/>
      <c r="L1349" s="164"/>
      <c r="M1349" s="214"/>
    </row>
    <row r="1350" spans="1:13" s="219" customFormat="1" ht="18" outlineLevel="1" x14ac:dyDescent="0.25">
      <c r="A1350" s="294"/>
      <c r="B1350" s="535" t="s">
        <v>115</v>
      </c>
      <c r="C1350" s="216" t="str">
        <f>+VLOOKUP(B:B,INSUMOS!A:C,2,FALSE)</f>
        <v>MORTERO 1:4 (HECHO EN OBRA)</v>
      </c>
      <c r="D1350" s="538" t="str">
        <f>+VLOOKUP(B:B,INSUMOS!A:C,3,FALSE)</f>
        <v>M3</v>
      </c>
      <c r="E1350" s="541">
        <v>0.02</v>
      </c>
      <c r="F1350" s="544">
        <f>+E1350*0.05</f>
        <v>1E-3</v>
      </c>
      <c r="G1350" s="277">
        <f>+VLOOKUP(B:B,INSUMOS!A:E,4,FALSE)</f>
        <v>1</v>
      </c>
      <c r="H1350" s="217">
        <f t="shared" si="105"/>
        <v>2.1000000000000001E-2</v>
      </c>
      <c r="I1350" s="218"/>
      <c r="J1350" s="218"/>
      <c r="K1350" s="206"/>
      <c r="L1350" s="164"/>
      <c r="M1350" s="214"/>
    </row>
    <row r="1351" spans="1:13" s="219" customFormat="1" ht="18" outlineLevel="1" x14ac:dyDescent="0.25">
      <c r="A1351" s="294"/>
      <c r="B1351" s="535" t="s">
        <v>153</v>
      </c>
      <c r="C1351" s="216" t="str">
        <f>+VLOOKUP(B:B,INSUMOS!A:C,2,FALSE)</f>
        <v>ANDAMIO TUBULAR 1,5*1,5 C/CRUCETA</v>
      </c>
      <c r="D1351" s="538" t="str">
        <f>+VLOOKUP(B:B,INSUMOS!A:C,3,FALSE)</f>
        <v>DIA</v>
      </c>
      <c r="E1351" s="541">
        <v>0.06</v>
      </c>
      <c r="F1351" s="544">
        <v>0</v>
      </c>
      <c r="G1351" s="277">
        <f>+VLOOKUP(B:B,INSUMOS!A:E,4,FALSE)</f>
        <v>1</v>
      </c>
      <c r="H1351" s="217">
        <f t="shared" si="105"/>
        <v>0.06</v>
      </c>
      <c r="I1351" s="218"/>
      <c r="J1351" s="218"/>
      <c r="K1351" s="206"/>
      <c r="L1351" s="164"/>
      <c r="M1351" s="214"/>
    </row>
    <row r="1352" spans="1:13" s="219" customFormat="1" ht="18" outlineLevel="1" x14ac:dyDescent="0.25">
      <c r="A1352" s="294"/>
      <c r="B1352" s="535" t="s">
        <v>778</v>
      </c>
      <c r="C1352" s="216" t="str">
        <f>+VLOOKUP(B:B,INSUMOS!A:C,2,FALSE)</f>
        <v xml:space="preserve">SIKA 2 </v>
      </c>
      <c r="D1352" s="538" t="str">
        <f>+VLOOKUP(B:B,INSUMOS!A:C,3,FALSE)</f>
        <v>KG</v>
      </c>
      <c r="E1352" s="541">
        <v>0.1</v>
      </c>
      <c r="F1352" s="544">
        <f>+E1352*0.03</f>
        <v>3.0000000000000001E-3</v>
      </c>
      <c r="G1352" s="277">
        <f>+VLOOKUP(B:B,INSUMOS!A:E,4,FALSE)</f>
        <v>1</v>
      </c>
      <c r="H1352" s="217">
        <f t="shared" si="105"/>
        <v>0.10300000000000001</v>
      </c>
      <c r="I1352" s="218"/>
      <c r="J1352" s="218"/>
      <c r="K1352" s="206"/>
      <c r="L1352" s="164"/>
      <c r="M1352" s="214"/>
    </row>
    <row r="1353" spans="1:13" s="219" customFormat="1" ht="18" outlineLevel="1" x14ac:dyDescent="0.25">
      <c r="A1353" s="294"/>
      <c r="B1353" s="535" t="s">
        <v>237</v>
      </c>
      <c r="C1353" s="216" t="str">
        <f>+VLOOKUP(B:B,INSUMOS!A:C,2,FALSE)</f>
        <v>TABLA BURRA EN ORDINARIO 2.90 X 0.13 X 0.025</v>
      </c>
      <c r="D1353" s="538" t="str">
        <f>+VLOOKUP(B:B,INSUMOS!A:C,3,FALSE)</f>
        <v>UN</v>
      </c>
      <c r="E1353" s="541">
        <v>0.01</v>
      </c>
      <c r="F1353" s="544">
        <f>+E1353*0.05</f>
        <v>5.0000000000000001E-4</v>
      </c>
      <c r="G1353" s="277">
        <f>+VLOOKUP(B:B,INSUMOS!A:E,4,FALSE)</f>
        <v>1</v>
      </c>
      <c r="H1353" s="217">
        <f t="shared" si="105"/>
        <v>1.0500000000000001E-2</v>
      </c>
      <c r="I1353" s="218"/>
      <c r="J1353" s="218"/>
      <c r="K1353" s="206"/>
      <c r="L1353" s="164"/>
      <c r="M1353" s="214"/>
    </row>
    <row r="1354" spans="1:13" ht="18" outlineLevel="1" x14ac:dyDescent="0.25">
      <c r="A1354" s="294"/>
      <c r="B1354" s="535" t="s">
        <v>625</v>
      </c>
      <c r="C1354" s="216" t="str">
        <f>+VLOOKUP(B:B,INSUMOS!A:C,2,FALSE)</f>
        <v>CUADRILLA AA  (OFICIAL + 2 AYUDANTE)- ALBAÑILERIA</v>
      </c>
      <c r="D1354" s="538" t="str">
        <f>+VLOOKUP(B:B,INSUMOS!A:C,3,FALSE)</f>
        <v>HC</v>
      </c>
      <c r="E1354" s="541">
        <v>0.5</v>
      </c>
      <c r="F1354" s="544">
        <v>0</v>
      </c>
      <c r="G1354" s="277">
        <f>+VLOOKUP(B:B,INSUMOS!A:E,4,FALSE)</f>
        <v>1</v>
      </c>
      <c r="H1354" s="217">
        <f t="shared" si="105"/>
        <v>0.5</v>
      </c>
      <c r="I1354" s="218"/>
      <c r="J1354" s="218"/>
      <c r="M1354" s="214"/>
    </row>
    <row r="1355" spans="1:13" ht="18" x14ac:dyDescent="0.25">
      <c r="A1355" s="207" t="s">
        <v>2198</v>
      </c>
      <c r="B1355" s="246"/>
      <c r="C1355" s="209" t="s">
        <v>1228</v>
      </c>
      <c r="D1355" s="210" t="s">
        <v>19</v>
      </c>
      <c r="E1355" s="241"/>
      <c r="F1355" s="242"/>
      <c r="G1355" s="210"/>
      <c r="H1355" s="212">
        <f>+SUBTOTAL(9,H1356:H1361)</f>
        <v>0.79994610463515392</v>
      </c>
      <c r="I1355" s="213"/>
      <c r="J1355" s="213"/>
      <c r="M1355" s="214"/>
    </row>
    <row r="1356" spans="1:13" s="219" customFormat="1" ht="18" outlineLevel="1" x14ac:dyDescent="0.25">
      <c r="A1356" s="294"/>
      <c r="B1356" s="535" t="s">
        <v>129</v>
      </c>
      <c r="C1356" s="216" t="str">
        <f>+VLOOKUP(B:B,INSUMOS!A:C,2,FALSE)</f>
        <v>HERRAMIENTA MENOR</v>
      </c>
      <c r="D1356" s="538" t="str">
        <f>+VLOOKUP(B:B,INSUMOS!A:C,3,FALSE)</f>
        <v>GLB</v>
      </c>
      <c r="E1356" s="541">
        <v>0.2</v>
      </c>
      <c r="F1356" s="544">
        <v>0</v>
      </c>
      <c r="G1356" s="277">
        <f>+VLOOKUP(B:B,INSUMOS!A:E,4,FALSE)</f>
        <v>1</v>
      </c>
      <c r="H1356" s="217">
        <f t="shared" ref="H1356:H1361" si="106">+(E1356+F1356)*G1356</f>
        <v>0.2</v>
      </c>
      <c r="I1356" s="218"/>
      <c r="J1356" s="218"/>
      <c r="K1356" s="206"/>
      <c r="L1356" s="164"/>
      <c r="M1356" s="214"/>
    </row>
    <row r="1357" spans="1:13" s="219" customFormat="1" ht="18" outlineLevel="1" x14ac:dyDescent="0.25">
      <c r="A1357" s="294"/>
      <c r="B1357" s="535" t="s">
        <v>115</v>
      </c>
      <c r="C1357" s="216" t="str">
        <f>+VLOOKUP(B:B,INSUMOS!A:C,2,FALSE)</f>
        <v>MORTERO 1:4 (HECHO EN OBRA)</v>
      </c>
      <c r="D1357" s="538" t="str">
        <f>+VLOOKUP(B:B,INSUMOS!A:C,3,FALSE)</f>
        <v>M3</v>
      </c>
      <c r="E1357" s="541">
        <v>2.2329623462051251E-2</v>
      </c>
      <c r="F1357" s="544">
        <f>+E1357*0.05</f>
        <v>1.1164811731025626E-3</v>
      </c>
      <c r="G1357" s="277">
        <f>+VLOOKUP(B:B,INSUMOS!A:E,4,FALSE)</f>
        <v>1</v>
      </c>
      <c r="H1357" s="217">
        <f t="shared" si="106"/>
        <v>2.3446104635153814E-2</v>
      </c>
      <c r="I1357" s="218"/>
      <c r="J1357" s="218"/>
      <c r="K1357" s="206"/>
      <c r="L1357" s="164"/>
      <c r="M1357" s="214"/>
    </row>
    <row r="1358" spans="1:13" s="219" customFormat="1" ht="18" outlineLevel="1" x14ac:dyDescent="0.25">
      <c r="A1358" s="294"/>
      <c r="B1358" s="535" t="s">
        <v>153</v>
      </c>
      <c r="C1358" s="216" t="str">
        <f>+VLOOKUP(B:B,INSUMOS!A:C,2,FALSE)</f>
        <v>ANDAMIO TUBULAR 1,5*1,5 C/CRUCETA</v>
      </c>
      <c r="D1358" s="538" t="str">
        <f>+VLOOKUP(B:B,INSUMOS!A:C,3,FALSE)</f>
        <v>DIA</v>
      </c>
      <c r="E1358" s="541">
        <v>0.06</v>
      </c>
      <c r="F1358" s="544">
        <v>0</v>
      </c>
      <c r="G1358" s="277">
        <f>+VLOOKUP(B:B,INSUMOS!A:E,4,FALSE)</f>
        <v>1</v>
      </c>
      <c r="H1358" s="217">
        <f t="shared" si="106"/>
        <v>0.06</v>
      </c>
      <c r="I1358" s="218"/>
      <c r="J1358" s="218"/>
      <c r="K1358" s="206"/>
      <c r="L1358" s="164"/>
      <c r="M1358" s="214"/>
    </row>
    <row r="1359" spans="1:13" s="219" customFormat="1" ht="18" outlineLevel="1" x14ac:dyDescent="0.25">
      <c r="A1359" s="294"/>
      <c r="B1359" s="535" t="s">
        <v>220</v>
      </c>
      <c r="C1359" s="216" t="str">
        <f>+VLOOKUP(B:B,INSUMOS!A:C,2,FALSE)</f>
        <v>CAL HIDRATADA TIPO N PRESENTACIÓN 25 KG</v>
      </c>
      <c r="D1359" s="538" t="str">
        <f>+VLOOKUP(B:B,INSUMOS!A:C,3,FALSE)</f>
        <v>KG</v>
      </c>
      <c r="E1359" s="541">
        <v>0.2</v>
      </c>
      <c r="F1359" s="544">
        <f>+E1359*0.03</f>
        <v>6.0000000000000001E-3</v>
      </c>
      <c r="G1359" s="277">
        <f>+VLOOKUP(B:B,INSUMOS!A:E,4,FALSE)</f>
        <v>1</v>
      </c>
      <c r="H1359" s="217">
        <f t="shared" si="106"/>
        <v>0.20600000000000002</v>
      </c>
      <c r="I1359" s="218"/>
      <c r="J1359" s="218"/>
      <c r="K1359" s="206"/>
      <c r="L1359" s="164"/>
      <c r="M1359" s="214"/>
    </row>
    <row r="1360" spans="1:13" s="219" customFormat="1" ht="18" outlineLevel="1" x14ac:dyDescent="0.25">
      <c r="A1360" s="294"/>
      <c r="B1360" s="535" t="s">
        <v>237</v>
      </c>
      <c r="C1360" s="216" t="str">
        <f>+VLOOKUP(B:B,INSUMOS!A:C,2,FALSE)</f>
        <v>TABLA BURRA EN ORDINARIO 2.90 X 0.13 X 0.025</v>
      </c>
      <c r="D1360" s="538" t="str">
        <f>+VLOOKUP(B:B,INSUMOS!A:C,3,FALSE)</f>
        <v>UN</v>
      </c>
      <c r="E1360" s="541">
        <v>0.01</v>
      </c>
      <c r="F1360" s="544">
        <f>+E1360*0.05</f>
        <v>5.0000000000000001E-4</v>
      </c>
      <c r="G1360" s="277">
        <f>+VLOOKUP(B:B,INSUMOS!A:E,4,FALSE)</f>
        <v>1</v>
      </c>
      <c r="H1360" s="217">
        <f t="shared" si="106"/>
        <v>1.0500000000000001E-2</v>
      </c>
      <c r="I1360" s="218"/>
      <c r="J1360" s="218"/>
      <c r="K1360" s="206"/>
      <c r="L1360" s="164"/>
      <c r="M1360" s="214"/>
    </row>
    <row r="1361" spans="1:45" ht="18" outlineLevel="1" x14ac:dyDescent="0.25">
      <c r="A1361" s="294"/>
      <c r="B1361" s="535" t="s">
        <v>625</v>
      </c>
      <c r="C1361" s="216" t="str">
        <f>+VLOOKUP(B:B,INSUMOS!A:C,2,FALSE)</f>
        <v>CUADRILLA AA  (OFICIAL + 2 AYUDANTE)- ALBAÑILERIA</v>
      </c>
      <c r="D1361" s="538" t="str">
        <f>+VLOOKUP(B:B,INSUMOS!A:C,3,FALSE)</f>
        <v>HC</v>
      </c>
      <c r="E1361" s="541">
        <v>0.3</v>
      </c>
      <c r="F1361" s="544">
        <v>0</v>
      </c>
      <c r="G1361" s="277">
        <f>+VLOOKUP(B:B,INSUMOS!A:E,4,FALSE)</f>
        <v>1</v>
      </c>
      <c r="H1361" s="217">
        <f t="shared" si="106"/>
        <v>0.3</v>
      </c>
      <c r="I1361" s="218"/>
      <c r="J1361" s="218"/>
      <c r="M1361" s="214"/>
    </row>
    <row r="1362" spans="1:45" ht="18" x14ac:dyDescent="0.25">
      <c r="A1362" s="207" t="s">
        <v>2199</v>
      </c>
      <c r="B1362" s="208"/>
      <c r="C1362" s="209" t="s">
        <v>1147</v>
      </c>
      <c r="D1362" s="210" t="s">
        <v>19</v>
      </c>
      <c r="E1362" s="211"/>
      <c r="F1362" s="210"/>
      <c r="G1362" s="210"/>
      <c r="H1362" s="212">
        <f>+SUBTOTAL(9,H1363:H1367)</f>
        <v>0.59150000000000003</v>
      </c>
      <c r="I1362" s="213"/>
      <c r="J1362" s="213"/>
      <c r="M1362" s="214"/>
    </row>
    <row r="1363" spans="1:45" ht="18" outlineLevel="1" x14ac:dyDescent="0.25">
      <c r="A1363" s="294"/>
      <c r="B1363" s="535" t="s">
        <v>129</v>
      </c>
      <c r="C1363" s="216" t="str">
        <f>+VLOOKUP(B:B,INSUMOS!A:C,2,FALSE)</f>
        <v>HERRAMIENTA MENOR</v>
      </c>
      <c r="D1363" s="538" t="str">
        <f>+VLOOKUP(B:B,INSUMOS!A:C,3,FALSE)</f>
        <v>GLB</v>
      </c>
      <c r="E1363" s="541">
        <v>0.1</v>
      </c>
      <c r="F1363" s="544">
        <v>0</v>
      </c>
      <c r="G1363" s="277">
        <f>+VLOOKUP(B:B,INSUMOS!A:E,4,FALSE)</f>
        <v>1</v>
      </c>
      <c r="H1363" s="217">
        <f>+(E1363+F1363)*G1363</f>
        <v>0.1</v>
      </c>
      <c r="I1363" s="218"/>
      <c r="J1363" s="218"/>
      <c r="M1363" s="214"/>
    </row>
    <row r="1364" spans="1:45" ht="18" outlineLevel="1" x14ac:dyDescent="0.25">
      <c r="A1364" s="294"/>
      <c r="B1364" s="535" t="s">
        <v>153</v>
      </c>
      <c r="C1364" s="216" t="str">
        <f>+VLOOKUP(B:B,INSUMOS!A:C,2,FALSE)</f>
        <v>ANDAMIO TUBULAR 1,5*1,5 C/CRUCETA</v>
      </c>
      <c r="D1364" s="538" t="str">
        <f>+VLOOKUP(B:B,INSUMOS!A:C,3,FALSE)</f>
        <v>DIA</v>
      </c>
      <c r="E1364" s="541">
        <v>0.06</v>
      </c>
      <c r="F1364" s="544">
        <v>0</v>
      </c>
      <c r="G1364" s="277">
        <f>+VLOOKUP(B:B,INSUMOS!A:E,4,FALSE)</f>
        <v>1</v>
      </c>
      <c r="H1364" s="217">
        <f>+(E1364+F1364)*G1364</f>
        <v>0.06</v>
      </c>
      <c r="I1364" s="218"/>
      <c r="J1364" s="218"/>
      <c r="M1364" s="214"/>
    </row>
    <row r="1365" spans="1:45" s="219" customFormat="1" ht="18" outlineLevel="1" x14ac:dyDescent="0.25">
      <c r="A1365" s="294"/>
      <c r="B1365" s="535" t="s">
        <v>113</v>
      </c>
      <c r="C1365" s="216" t="str">
        <f>+VLOOKUP(B:B,INSUMOS!A:C,2,FALSE)</f>
        <v>MORTERO 1:3 (HECHO EN OBRA)</v>
      </c>
      <c r="D1365" s="538" t="str">
        <f>+VLOOKUP(B:B,INSUMOS!A:C,3,FALSE)</f>
        <v>M3</v>
      </c>
      <c r="E1365" s="541">
        <v>0.02</v>
      </c>
      <c r="F1365" s="544">
        <f>+E1365*0.05</f>
        <v>1E-3</v>
      </c>
      <c r="G1365" s="277">
        <f>+VLOOKUP(B:B,INSUMOS!A:E,4,FALSE)</f>
        <v>1</v>
      </c>
      <c r="H1365" s="217">
        <f>+(E1365+F1365)*G1365</f>
        <v>2.1000000000000001E-2</v>
      </c>
      <c r="I1365" s="218"/>
      <c r="J1365" s="218"/>
      <c r="K1365" s="206"/>
      <c r="L1365" s="164"/>
      <c r="M1365" s="214"/>
    </row>
    <row r="1366" spans="1:45" s="219" customFormat="1" ht="18" outlineLevel="1" x14ac:dyDescent="0.25">
      <c r="A1366" s="294"/>
      <c r="B1366" s="535" t="s">
        <v>237</v>
      </c>
      <c r="C1366" s="216" t="str">
        <f>+VLOOKUP(B:B,INSUMOS!A:C,2,FALSE)</f>
        <v>TABLA BURRA EN ORDINARIO 2.90 X 0.13 X 0.025</v>
      </c>
      <c r="D1366" s="538" t="str">
        <f>+VLOOKUP(B:B,INSUMOS!A:C,3,FALSE)</f>
        <v>UN</v>
      </c>
      <c r="E1366" s="541">
        <v>0.01</v>
      </c>
      <c r="F1366" s="544">
        <f>+E1366*0.05</f>
        <v>5.0000000000000001E-4</v>
      </c>
      <c r="G1366" s="277">
        <f>+VLOOKUP(B:B,INSUMOS!A:E,4,FALSE)</f>
        <v>1</v>
      </c>
      <c r="H1366" s="217">
        <f>+(E1366+F1366)*G1366</f>
        <v>1.0500000000000001E-2</v>
      </c>
      <c r="I1366" s="218"/>
      <c r="J1366" s="218"/>
      <c r="K1366" s="206"/>
      <c r="L1366" s="164"/>
      <c r="M1366" s="214"/>
    </row>
    <row r="1367" spans="1:45" s="219" customFormat="1" ht="18" outlineLevel="1" x14ac:dyDescent="0.25">
      <c r="A1367" s="294"/>
      <c r="B1367" s="535" t="s">
        <v>625</v>
      </c>
      <c r="C1367" s="216" t="str">
        <f>+VLOOKUP(B:B,INSUMOS!A:C,2,FALSE)</f>
        <v>CUADRILLA AA  (OFICIAL + 2 AYUDANTE)- ALBAÑILERIA</v>
      </c>
      <c r="D1367" s="538" t="str">
        <f>+VLOOKUP(B:B,INSUMOS!A:C,3,FALSE)</f>
        <v>HC</v>
      </c>
      <c r="E1367" s="541">
        <v>0.4</v>
      </c>
      <c r="F1367" s="544">
        <v>0</v>
      </c>
      <c r="G1367" s="277">
        <f>+VLOOKUP(B:B,INSUMOS!A:E,4,FALSE)</f>
        <v>1</v>
      </c>
      <c r="H1367" s="217">
        <f>+(E1367+F1367)*G1367</f>
        <v>0.4</v>
      </c>
      <c r="I1367" s="218"/>
      <c r="J1367" s="218"/>
      <c r="K1367" s="206"/>
      <c r="L1367" s="164"/>
      <c r="M1367" s="214"/>
    </row>
    <row r="1368" spans="1:45" ht="18" x14ac:dyDescent="0.25">
      <c r="A1368" s="207" t="s">
        <v>2200</v>
      </c>
      <c r="B1368" s="246"/>
      <c r="C1368" s="209" t="s">
        <v>749</v>
      </c>
      <c r="D1368" s="210" t="s">
        <v>19</v>
      </c>
      <c r="E1368" s="241"/>
      <c r="F1368" s="242"/>
      <c r="G1368" s="210"/>
      <c r="H1368" s="212">
        <f>+SUBTOTAL(9,H1369:H1374)</f>
        <v>15.556329000000002</v>
      </c>
      <c r="I1368" s="213"/>
      <c r="J1368" s="213"/>
      <c r="M1368" s="214"/>
    </row>
    <row r="1369" spans="1:45" ht="18" outlineLevel="1" x14ac:dyDescent="0.25">
      <c r="A1369" s="294"/>
      <c r="B1369" s="535" t="s">
        <v>129</v>
      </c>
      <c r="C1369" s="216" t="str">
        <f>+VLOOKUP(B:B,INSUMOS!A:C,2,FALSE)</f>
        <v>HERRAMIENTA MENOR</v>
      </c>
      <c r="D1369" s="538" t="str">
        <f>+VLOOKUP(B:B,INSUMOS!A:C,3,FALSE)</f>
        <v>GLB</v>
      </c>
      <c r="E1369" s="541">
        <v>0.2</v>
      </c>
      <c r="F1369" s="544">
        <v>0</v>
      </c>
      <c r="G1369" s="277">
        <f>+VLOOKUP(B:B,INSUMOS!A:E,4,FALSE)</f>
        <v>1</v>
      </c>
      <c r="H1369" s="217">
        <f t="shared" ref="H1369:H1374" si="107">+(E1369+F1369)*G1369</f>
        <v>0.2</v>
      </c>
      <c r="I1369" s="218"/>
      <c r="J1369" s="218"/>
      <c r="M1369" s="214"/>
    </row>
    <row r="1370" spans="1:45" s="262" customFormat="1" ht="18" outlineLevel="1" x14ac:dyDescent="0.25">
      <c r="A1370" s="294"/>
      <c r="B1370" s="535" t="s">
        <v>153</v>
      </c>
      <c r="C1370" s="216" t="str">
        <f>+VLOOKUP(B:B,INSUMOS!A:C,2,FALSE)</f>
        <v>ANDAMIO TUBULAR 1,5*1,5 C/CRUCETA</v>
      </c>
      <c r="D1370" s="538" t="str">
        <f>+VLOOKUP(B:B,INSUMOS!A:C,3,FALSE)</f>
        <v>DIA</v>
      </c>
      <c r="E1370" s="541">
        <v>0.06</v>
      </c>
      <c r="F1370" s="544">
        <v>0</v>
      </c>
      <c r="G1370" s="277">
        <f>+VLOOKUP(B:B,INSUMOS!A:E,4,FALSE)</f>
        <v>1</v>
      </c>
      <c r="H1370" s="217">
        <f t="shared" si="107"/>
        <v>0.06</v>
      </c>
      <c r="I1370" s="218"/>
      <c r="J1370" s="218"/>
      <c r="K1370" s="206"/>
      <c r="L1370" s="164"/>
      <c r="M1370" s="214"/>
      <c r="N1370" s="164"/>
      <c r="O1370" s="164"/>
      <c r="P1370" s="164"/>
      <c r="Q1370" s="164"/>
      <c r="R1370" s="164"/>
      <c r="S1370" s="164"/>
      <c r="T1370" s="164"/>
      <c r="U1370" s="164"/>
      <c r="V1370" s="164"/>
      <c r="W1370" s="164"/>
      <c r="X1370" s="164"/>
      <c r="Y1370" s="164"/>
      <c r="Z1370" s="164"/>
      <c r="AA1370" s="164"/>
      <c r="AB1370" s="164"/>
      <c r="AC1370" s="164"/>
      <c r="AD1370" s="164"/>
      <c r="AE1370" s="164"/>
      <c r="AF1370" s="164"/>
      <c r="AG1370" s="164"/>
      <c r="AH1370" s="164"/>
      <c r="AI1370" s="164"/>
      <c r="AJ1370" s="164"/>
      <c r="AK1370" s="164"/>
      <c r="AL1370" s="164"/>
      <c r="AM1370" s="164"/>
      <c r="AN1370" s="164"/>
      <c r="AO1370" s="164"/>
      <c r="AP1370" s="164"/>
      <c r="AQ1370" s="164"/>
      <c r="AR1370" s="164"/>
      <c r="AS1370" s="164"/>
    </row>
    <row r="1371" spans="1:45" ht="18" outlineLevel="1" x14ac:dyDescent="0.25">
      <c r="A1371" s="294"/>
      <c r="B1371" s="535" t="s">
        <v>268</v>
      </c>
      <c r="C1371" s="216" t="str">
        <f>+VLOOKUP(B:B,INSUMOS!A:C,2,FALSE)</f>
        <v>AGUA</v>
      </c>
      <c r="D1371" s="538" t="str">
        <f>+VLOOKUP(B:B,INSUMOS!A:C,3,FALSE)</f>
        <v>M3</v>
      </c>
      <c r="E1371" s="541">
        <f>6.98/1000</f>
        <v>6.9800000000000001E-3</v>
      </c>
      <c r="F1371" s="544">
        <f>+E1371*0.05</f>
        <v>3.4900000000000003E-4</v>
      </c>
      <c r="G1371" s="277">
        <f>+VLOOKUP(B:B,INSUMOS!A:E,4,FALSE)</f>
        <v>1</v>
      </c>
      <c r="H1371" s="217">
        <f t="shared" si="107"/>
        <v>7.3290000000000004E-3</v>
      </c>
      <c r="I1371" s="218"/>
      <c r="J1371" s="218"/>
      <c r="M1371" s="214"/>
    </row>
    <row r="1372" spans="1:45" ht="18" outlineLevel="1" x14ac:dyDescent="0.25">
      <c r="A1372" s="294"/>
      <c r="B1372" s="535" t="s">
        <v>877</v>
      </c>
      <c r="C1372" s="216" t="str">
        <f>+VLOOKUP(B:B,INSUMOS!A:C,2,FALSE)</f>
        <v>ARENA DE PEÑA</v>
      </c>
      <c r="D1372" s="538" t="str">
        <f>+VLOOKUP(B:B,INSUMOS!A:C,3,FALSE)</f>
        <v>M3</v>
      </c>
      <c r="E1372" s="541">
        <v>0.05</v>
      </c>
      <c r="F1372" s="544">
        <f>+E1372*0.05</f>
        <v>2.5000000000000005E-3</v>
      </c>
      <c r="G1372" s="277">
        <f>+VLOOKUP(B:B,INSUMOS!A:E,4,FALSE)</f>
        <v>1</v>
      </c>
      <c r="H1372" s="217">
        <f t="shared" si="107"/>
        <v>5.2500000000000005E-2</v>
      </c>
      <c r="I1372" s="218"/>
      <c r="J1372" s="218"/>
      <c r="M1372" s="214"/>
    </row>
    <row r="1373" spans="1:45" s="219" customFormat="1" ht="18" outlineLevel="1" x14ac:dyDescent="0.25">
      <c r="A1373" s="294"/>
      <c r="B1373" s="535" t="s">
        <v>99</v>
      </c>
      <c r="C1373" s="216" t="str">
        <f>+VLOOKUP(B:B,INSUMOS!A:C,2,FALSE)</f>
        <v>CEMENTO GRIS</v>
      </c>
      <c r="D1373" s="538" t="str">
        <f>+VLOOKUP(B:B,INSUMOS!A:C,3,FALSE)</f>
        <v>KG</v>
      </c>
      <c r="E1373" s="541">
        <v>14.13</v>
      </c>
      <c r="F1373" s="544">
        <f>+E1373*0.05</f>
        <v>0.70650000000000013</v>
      </c>
      <c r="G1373" s="277">
        <f>+VLOOKUP(B:B,INSUMOS!A:E,4,FALSE)</f>
        <v>1</v>
      </c>
      <c r="H1373" s="217">
        <f t="shared" si="107"/>
        <v>14.836500000000001</v>
      </c>
      <c r="I1373" s="218"/>
      <c r="J1373" s="218"/>
      <c r="K1373" s="206"/>
      <c r="L1373" s="164"/>
      <c r="M1373" s="214"/>
    </row>
    <row r="1374" spans="1:45" s="219" customFormat="1" ht="18" outlineLevel="1" x14ac:dyDescent="0.25">
      <c r="A1374" s="294"/>
      <c r="B1374" s="535" t="s">
        <v>625</v>
      </c>
      <c r="C1374" s="216" t="str">
        <f>+VLOOKUP(B:B,INSUMOS!A:C,2,FALSE)</f>
        <v>CUADRILLA AA  (OFICIAL + 2 AYUDANTE)- ALBAÑILERIA</v>
      </c>
      <c r="D1374" s="538" t="str">
        <f>+VLOOKUP(B:B,INSUMOS!A:C,3,FALSE)</f>
        <v>HC</v>
      </c>
      <c r="E1374" s="541">
        <v>0.4</v>
      </c>
      <c r="F1374" s="544">
        <v>0</v>
      </c>
      <c r="G1374" s="277">
        <f>+VLOOKUP(B:B,INSUMOS!A:E,4,FALSE)</f>
        <v>1</v>
      </c>
      <c r="H1374" s="217">
        <f t="shared" si="107"/>
        <v>0.4</v>
      </c>
      <c r="I1374" s="218"/>
      <c r="J1374" s="218"/>
      <c r="K1374" s="206"/>
      <c r="L1374" s="164"/>
      <c r="M1374" s="214"/>
    </row>
    <row r="1375" spans="1:45" s="219" customFormat="1" ht="18" x14ac:dyDescent="0.25">
      <c r="A1375" s="207" t="s">
        <v>2201</v>
      </c>
      <c r="B1375" s="246"/>
      <c r="C1375" s="209" t="s">
        <v>750</v>
      </c>
      <c r="D1375" s="210" t="s">
        <v>19</v>
      </c>
      <c r="E1375" s="241"/>
      <c r="F1375" s="242"/>
      <c r="G1375" s="210"/>
      <c r="H1375" s="212">
        <f>+SUBTOTAL(9,H1376:H1381)</f>
        <v>12.0078</v>
      </c>
      <c r="I1375" s="213"/>
      <c r="J1375" s="213"/>
      <c r="K1375" s="206"/>
      <c r="L1375" s="164"/>
      <c r="M1375" s="214"/>
    </row>
    <row r="1376" spans="1:45" s="219" customFormat="1" ht="18" outlineLevel="1" x14ac:dyDescent="0.25">
      <c r="A1376" s="294"/>
      <c r="B1376" s="535" t="s">
        <v>129</v>
      </c>
      <c r="C1376" s="216" t="str">
        <f>+VLOOKUP(B:B,INSUMOS!A:C,2,FALSE)</f>
        <v>HERRAMIENTA MENOR</v>
      </c>
      <c r="D1376" s="538" t="str">
        <f>+VLOOKUP(B:B,INSUMOS!A:C,3,FALSE)</f>
        <v>GLB</v>
      </c>
      <c r="E1376" s="541">
        <v>0.2</v>
      </c>
      <c r="F1376" s="544">
        <v>0</v>
      </c>
      <c r="G1376" s="277">
        <f>+VLOOKUP(B:B,INSUMOS!A:E,4,FALSE)</f>
        <v>1</v>
      </c>
      <c r="H1376" s="217">
        <f t="shared" ref="H1376:H1381" si="108">+(E1376+F1376)*G1376</f>
        <v>0.2</v>
      </c>
      <c r="I1376" s="218"/>
      <c r="J1376" s="218"/>
      <c r="K1376" s="206"/>
      <c r="L1376" s="164"/>
      <c r="M1376" s="214"/>
    </row>
    <row r="1377" spans="1:13" ht="18" outlineLevel="1" x14ac:dyDescent="0.25">
      <c r="A1377" s="294"/>
      <c r="B1377" s="535" t="s">
        <v>153</v>
      </c>
      <c r="C1377" s="216" t="str">
        <f>+VLOOKUP(B:B,INSUMOS!A:C,2,FALSE)</f>
        <v>ANDAMIO TUBULAR 1,5*1,5 C/CRUCETA</v>
      </c>
      <c r="D1377" s="538" t="str">
        <f>+VLOOKUP(B:B,INSUMOS!A:C,3,FALSE)</f>
        <v>DIA</v>
      </c>
      <c r="E1377" s="541">
        <v>0.06</v>
      </c>
      <c r="F1377" s="544">
        <v>0</v>
      </c>
      <c r="G1377" s="277">
        <f>+VLOOKUP(B:B,INSUMOS!A:E,4,FALSE)</f>
        <v>1</v>
      </c>
      <c r="H1377" s="217">
        <f t="shared" si="108"/>
        <v>0.06</v>
      </c>
      <c r="I1377" s="218"/>
      <c r="J1377" s="218"/>
      <c r="M1377" s="214"/>
    </row>
    <row r="1378" spans="1:13" s="219" customFormat="1" ht="18" outlineLevel="1" x14ac:dyDescent="0.25">
      <c r="A1378" s="294"/>
      <c r="B1378" s="535" t="s">
        <v>268</v>
      </c>
      <c r="C1378" s="216" t="str">
        <f>+VLOOKUP(B:B,INSUMOS!A:C,2,FALSE)</f>
        <v>AGUA</v>
      </c>
      <c r="D1378" s="538" t="str">
        <f>+VLOOKUP(B:B,INSUMOS!A:C,3,FALSE)</f>
        <v>M3</v>
      </c>
      <c r="E1378" s="541">
        <f>6/1000</f>
        <v>6.0000000000000001E-3</v>
      </c>
      <c r="F1378" s="544">
        <f>+E1378*0.05</f>
        <v>3.0000000000000003E-4</v>
      </c>
      <c r="G1378" s="277">
        <f>+VLOOKUP(B:B,INSUMOS!A:E,4,FALSE)</f>
        <v>1</v>
      </c>
      <c r="H1378" s="217">
        <f t="shared" si="108"/>
        <v>6.3E-3</v>
      </c>
      <c r="I1378" s="218"/>
      <c r="J1378" s="218"/>
      <c r="K1378" s="206"/>
      <c r="L1378" s="164"/>
      <c r="M1378" s="214"/>
    </row>
    <row r="1379" spans="1:13" s="219" customFormat="1" ht="18" outlineLevel="1" x14ac:dyDescent="0.25">
      <c r="A1379" s="294"/>
      <c r="B1379" s="535" t="s">
        <v>877</v>
      </c>
      <c r="C1379" s="216" t="str">
        <f>+VLOOKUP(B:B,INSUMOS!A:C,2,FALSE)</f>
        <v>ARENA DE PEÑA</v>
      </c>
      <c r="D1379" s="538" t="str">
        <f>+VLOOKUP(B:B,INSUMOS!A:C,3,FALSE)</f>
        <v>M3</v>
      </c>
      <c r="E1379" s="541">
        <v>0.03</v>
      </c>
      <c r="F1379" s="544">
        <f>+E1379*0.05</f>
        <v>1.5E-3</v>
      </c>
      <c r="G1379" s="277">
        <f>+VLOOKUP(B:B,INSUMOS!A:E,4,FALSE)</f>
        <v>1</v>
      </c>
      <c r="H1379" s="217">
        <f t="shared" si="108"/>
        <v>3.15E-2</v>
      </c>
      <c r="I1379" s="218"/>
      <c r="J1379" s="218"/>
      <c r="K1379" s="206"/>
      <c r="L1379" s="164"/>
      <c r="M1379" s="214"/>
    </row>
    <row r="1380" spans="1:13" s="219" customFormat="1" ht="18" outlineLevel="1" x14ac:dyDescent="0.25">
      <c r="A1380" s="294"/>
      <c r="B1380" s="535" t="s">
        <v>99</v>
      </c>
      <c r="C1380" s="216" t="str">
        <f>+VLOOKUP(B:B,INSUMOS!A:C,2,FALSE)</f>
        <v>CEMENTO GRIS</v>
      </c>
      <c r="D1380" s="538" t="str">
        <f>+VLOOKUP(B:B,INSUMOS!A:C,3,FALSE)</f>
        <v>KG</v>
      </c>
      <c r="E1380" s="541">
        <v>10.199999999999999</v>
      </c>
      <c r="F1380" s="544">
        <f>+E1380*0.05</f>
        <v>0.51</v>
      </c>
      <c r="G1380" s="277">
        <f>+VLOOKUP(B:B,INSUMOS!A:E,4,FALSE)</f>
        <v>1</v>
      </c>
      <c r="H1380" s="217">
        <f t="shared" si="108"/>
        <v>10.709999999999999</v>
      </c>
      <c r="I1380" s="218"/>
      <c r="J1380" s="218"/>
      <c r="K1380" s="206"/>
      <c r="L1380" s="164"/>
      <c r="M1380" s="214"/>
    </row>
    <row r="1381" spans="1:13" s="219" customFormat="1" ht="18" outlineLevel="1" x14ac:dyDescent="0.25">
      <c r="A1381" s="294"/>
      <c r="B1381" s="535" t="s">
        <v>625</v>
      </c>
      <c r="C1381" s="216" t="str">
        <f>+VLOOKUP(B:B,INSUMOS!A:C,2,FALSE)</f>
        <v>CUADRILLA AA  (OFICIAL + 2 AYUDANTE)- ALBAÑILERIA</v>
      </c>
      <c r="D1381" s="538" t="str">
        <f>+VLOOKUP(B:B,INSUMOS!A:C,3,FALSE)</f>
        <v>HC</v>
      </c>
      <c r="E1381" s="541">
        <v>1</v>
      </c>
      <c r="F1381" s="544">
        <v>0</v>
      </c>
      <c r="G1381" s="277">
        <f>+VLOOKUP(B:B,INSUMOS!A:E,4,FALSE)</f>
        <v>1</v>
      </c>
      <c r="H1381" s="217">
        <f t="shared" si="108"/>
        <v>1</v>
      </c>
      <c r="I1381" s="218"/>
      <c r="J1381" s="218"/>
      <c r="K1381" s="206"/>
      <c r="L1381" s="164"/>
      <c r="M1381" s="214"/>
    </row>
    <row r="1382" spans="1:13" ht="18" x14ac:dyDescent="0.25">
      <c r="A1382" s="207" t="s">
        <v>2192</v>
      </c>
      <c r="B1382" s="246"/>
      <c r="C1382" s="209" t="s">
        <v>751</v>
      </c>
      <c r="D1382" s="210" t="s">
        <v>19</v>
      </c>
      <c r="E1382" s="241"/>
      <c r="F1382" s="242"/>
      <c r="G1382" s="210"/>
      <c r="H1382" s="212">
        <f>+SUBTOTAL(9,H1383:H1387)</f>
        <v>0.6915</v>
      </c>
      <c r="I1382" s="213"/>
      <c r="J1382" s="213"/>
      <c r="M1382" s="214"/>
    </row>
    <row r="1383" spans="1:13" s="219" customFormat="1" ht="18" outlineLevel="1" x14ac:dyDescent="0.25">
      <c r="A1383" s="294"/>
      <c r="B1383" s="535" t="s">
        <v>129</v>
      </c>
      <c r="C1383" s="216" t="str">
        <f>+VLOOKUP(B:B,INSUMOS!A:C,2,FALSE)</f>
        <v>HERRAMIENTA MENOR</v>
      </c>
      <c r="D1383" s="538" t="str">
        <f>+VLOOKUP(B:B,INSUMOS!A:C,3,FALSE)</f>
        <v>GLB</v>
      </c>
      <c r="E1383" s="541">
        <v>0.2</v>
      </c>
      <c r="F1383" s="544">
        <v>0</v>
      </c>
      <c r="G1383" s="277">
        <f>+VLOOKUP(B:B,INSUMOS!A:E,4,FALSE)</f>
        <v>1</v>
      </c>
      <c r="H1383" s="217">
        <f>+(E1383+F1383)*G1383</f>
        <v>0.2</v>
      </c>
      <c r="I1383" s="218"/>
      <c r="J1383" s="218"/>
      <c r="K1383" s="206"/>
      <c r="L1383" s="164"/>
      <c r="M1383" s="214"/>
    </row>
    <row r="1384" spans="1:13" s="219" customFormat="1" ht="18" outlineLevel="1" x14ac:dyDescent="0.25">
      <c r="A1384" s="294"/>
      <c r="B1384" s="535" t="s">
        <v>115</v>
      </c>
      <c r="C1384" s="216" t="str">
        <f>+VLOOKUP(B:B,INSUMOS!A:C,2,FALSE)</f>
        <v>MORTERO 1:4 (HECHO EN OBRA)</v>
      </c>
      <c r="D1384" s="538" t="str">
        <f>+VLOOKUP(B:B,INSUMOS!A:C,3,FALSE)</f>
        <v>M3</v>
      </c>
      <c r="E1384" s="541">
        <v>0.02</v>
      </c>
      <c r="F1384" s="544">
        <f>+E1384*0.05</f>
        <v>1E-3</v>
      </c>
      <c r="G1384" s="277">
        <f>+VLOOKUP(B:B,INSUMOS!A:E,4,FALSE)</f>
        <v>1</v>
      </c>
      <c r="H1384" s="217">
        <f>+(E1384+F1384)*G1384</f>
        <v>2.1000000000000001E-2</v>
      </c>
      <c r="I1384" s="218"/>
      <c r="J1384" s="218"/>
      <c r="K1384" s="206"/>
      <c r="L1384" s="164"/>
      <c r="M1384" s="214"/>
    </row>
    <row r="1385" spans="1:13" s="219" customFormat="1" ht="18" outlineLevel="1" x14ac:dyDescent="0.25">
      <c r="A1385" s="294"/>
      <c r="B1385" s="535" t="s">
        <v>153</v>
      </c>
      <c r="C1385" s="216" t="str">
        <f>+VLOOKUP(B:B,INSUMOS!A:C,2,FALSE)</f>
        <v>ANDAMIO TUBULAR 1,5*1,5 C/CRUCETA</v>
      </c>
      <c r="D1385" s="538" t="str">
        <f>+VLOOKUP(B:B,INSUMOS!A:C,3,FALSE)</f>
        <v>DIA</v>
      </c>
      <c r="E1385" s="541">
        <v>0.06</v>
      </c>
      <c r="F1385" s="544">
        <v>0</v>
      </c>
      <c r="G1385" s="277">
        <f>+VLOOKUP(B:B,INSUMOS!A:E,4,FALSE)</f>
        <v>1</v>
      </c>
      <c r="H1385" s="217">
        <f>+(E1385+F1385)*G1385</f>
        <v>0.06</v>
      </c>
      <c r="I1385" s="218"/>
      <c r="J1385" s="218"/>
      <c r="K1385" s="206"/>
      <c r="L1385" s="164"/>
      <c r="M1385" s="214"/>
    </row>
    <row r="1386" spans="1:13" s="219" customFormat="1" ht="18" outlineLevel="1" x14ac:dyDescent="0.25">
      <c r="A1386" s="294"/>
      <c r="B1386" s="535" t="s">
        <v>237</v>
      </c>
      <c r="C1386" s="216" t="str">
        <f>+VLOOKUP(B:B,INSUMOS!A:C,2,FALSE)</f>
        <v>TABLA BURRA EN ORDINARIO 2.90 X 0.13 X 0.025</v>
      </c>
      <c r="D1386" s="538" t="str">
        <f>+VLOOKUP(B:B,INSUMOS!A:C,3,FALSE)</f>
        <v>UN</v>
      </c>
      <c r="E1386" s="541">
        <v>0.01</v>
      </c>
      <c r="F1386" s="544">
        <f>+E1386*0.05</f>
        <v>5.0000000000000001E-4</v>
      </c>
      <c r="G1386" s="277">
        <f>+VLOOKUP(B:B,INSUMOS!A:E,4,FALSE)</f>
        <v>1</v>
      </c>
      <c r="H1386" s="217">
        <f>+(E1386+F1386)*G1386</f>
        <v>1.0500000000000001E-2</v>
      </c>
      <c r="I1386" s="218"/>
      <c r="J1386" s="218"/>
      <c r="K1386" s="206"/>
      <c r="L1386" s="164"/>
      <c r="M1386" s="214"/>
    </row>
    <row r="1387" spans="1:13" s="219" customFormat="1" ht="18" outlineLevel="1" x14ac:dyDescent="0.25">
      <c r="A1387" s="294"/>
      <c r="B1387" s="535" t="s">
        <v>625</v>
      </c>
      <c r="C1387" s="216" t="str">
        <f>+VLOOKUP(B:B,INSUMOS!A:C,2,FALSE)</f>
        <v>CUADRILLA AA  (OFICIAL + 2 AYUDANTE)- ALBAÑILERIA</v>
      </c>
      <c r="D1387" s="538" t="str">
        <f>+VLOOKUP(B:B,INSUMOS!A:C,3,FALSE)</f>
        <v>HC</v>
      </c>
      <c r="E1387" s="541">
        <v>0.4</v>
      </c>
      <c r="F1387" s="544">
        <v>0</v>
      </c>
      <c r="G1387" s="277">
        <f>+VLOOKUP(B:B,INSUMOS!A:E,4,FALSE)</f>
        <v>1</v>
      </c>
      <c r="H1387" s="217">
        <f>+(E1387+F1387)*G1387</f>
        <v>0.4</v>
      </c>
      <c r="I1387" s="218"/>
      <c r="J1387" s="218"/>
      <c r="K1387" s="206"/>
      <c r="L1387" s="164"/>
      <c r="M1387" s="214"/>
    </row>
    <row r="1388" spans="1:13" s="219" customFormat="1" ht="18" x14ac:dyDescent="0.25">
      <c r="A1388" s="207" t="s">
        <v>2193</v>
      </c>
      <c r="B1388" s="246"/>
      <c r="C1388" s="209" t="s">
        <v>752</v>
      </c>
      <c r="D1388" s="210" t="s">
        <v>19</v>
      </c>
      <c r="E1388" s="241"/>
      <c r="F1388" s="242"/>
      <c r="G1388" s="210"/>
      <c r="H1388" s="212">
        <f>+SUBTOTAL(9,H1389:H1393)</f>
        <v>7.2935400000000001</v>
      </c>
      <c r="I1388" s="213"/>
      <c r="J1388" s="213"/>
      <c r="K1388" s="206"/>
      <c r="L1388" s="164"/>
      <c r="M1388" s="214"/>
    </row>
    <row r="1389" spans="1:13" s="219" customFormat="1" ht="18" outlineLevel="1" x14ac:dyDescent="0.25">
      <c r="A1389" s="294"/>
      <c r="B1389" s="535" t="s">
        <v>129</v>
      </c>
      <c r="C1389" s="216" t="str">
        <f>+VLOOKUP(B:B,INSUMOS!A:C,2,FALSE)</f>
        <v>HERRAMIENTA MENOR</v>
      </c>
      <c r="D1389" s="538" t="str">
        <f>+VLOOKUP(B:B,INSUMOS!A:C,3,FALSE)</f>
        <v>GLB</v>
      </c>
      <c r="E1389" s="541">
        <v>0.2</v>
      </c>
      <c r="F1389" s="544">
        <v>0</v>
      </c>
      <c r="G1389" s="277">
        <f>+VLOOKUP(B:B,INSUMOS!A:E,4,FALSE)</f>
        <v>1</v>
      </c>
      <c r="H1389" s="217">
        <f>+(E1389+F1389)*G1389</f>
        <v>0.2</v>
      </c>
      <c r="I1389" s="218"/>
      <c r="J1389" s="218"/>
      <c r="K1389" s="206"/>
      <c r="L1389" s="164"/>
      <c r="M1389" s="214"/>
    </row>
    <row r="1390" spans="1:13" s="219" customFormat="1" ht="18" outlineLevel="1" x14ac:dyDescent="0.25">
      <c r="A1390" s="294"/>
      <c r="B1390" s="535" t="s">
        <v>268</v>
      </c>
      <c r="C1390" s="216" t="str">
        <f>+VLOOKUP(B:B,INSUMOS!A:C,2,FALSE)</f>
        <v>AGUA</v>
      </c>
      <c r="D1390" s="538" t="str">
        <f>+VLOOKUP(B:B,INSUMOS!A:C,3,FALSE)</f>
        <v>M3</v>
      </c>
      <c r="E1390" s="541">
        <f>4.8/1000</f>
        <v>4.7999999999999996E-3</v>
      </c>
      <c r="F1390" s="544">
        <f>+E1390*0.05</f>
        <v>2.3999999999999998E-4</v>
      </c>
      <c r="G1390" s="277">
        <f>+VLOOKUP(B:B,INSUMOS!A:E,4,FALSE)</f>
        <v>1</v>
      </c>
      <c r="H1390" s="217">
        <f>+(E1390+F1390)*G1390</f>
        <v>5.0399999999999993E-3</v>
      </c>
      <c r="I1390" s="218"/>
      <c r="J1390" s="218"/>
      <c r="K1390" s="206"/>
      <c r="L1390" s="164"/>
      <c r="M1390" s="214"/>
    </row>
    <row r="1391" spans="1:13" s="219" customFormat="1" ht="18" outlineLevel="1" x14ac:dyDescent="0.25">
      <c r="A1391" s="294"/>
      <c r="B1391" s="535" t="s">
        <v>877</v>
      </c>
      <c r="C1391" s="216" t="str">
        <f>+VLOOKUP(B:B,INSUMOS!A:C,2,FALSE)</f>
        <v>ARENA DE PEÑA</v>
      </c>
      <c r="D1391" s="538" t="str">
        <f>+VLOOKUP(B:B,INSUMOS!A:C,3,FALSE)</f>
        <v>M3</v>
      </c>
      <c r="E1391" s="541">
        <v>0.03</v>
      </c>
      <c r="F1391" s="544">
        <f>+E1391*0.05</f>
        <v>1.5E-3</v>
      </c>
      <c r="G1391" s="277">
        <f>+VLOOKUP(B:B,INSUMOS!A:E,4,FALSE)</f>
        <v>1</v>
      </c>
      <c r="H1391" s="217">
        <f>+(E1391+F1391)*G1391</f>
        <v>3.15E-2</v>
      </c>
      <c r="I1391" s="218"/>
      <c r="J1391" s="218"/>
      <c r="K1391" s="206"/>
      <c r="L1391" s="164"/>
      <c r="M1391" s="214"/>
    </row>
    <row r="1392" spans="1:13" ht="18" outlineLevel="1" x14ac:dyDescent="0.25">
      <c r="A1392" s="294"/>
      <c r="B1392" s="535" t="s">
        <v>99</v>
      </c>
      <c r="C1392" s="216" t="str">
        <f>+VLOOKUP(B:B,INSUMOS!A:C,2,FALSE)</f>
        <v>CEMENTO GRIS</v>
      </c>
      <c r="D1392" s="538" t="str">
        <f>+VLOOKUP(B:B,INSUMOS!A:C,3,FALSE)</f>
        <v>KG</v>
      </c>
      <c r="E1392" s="541">
        <v>6.34</v>
      </c>
      <c r="F1392" s="544">
        <f>+E1392*0.05</f>
        <v>0.317</v>
      </c>
      <c r="G1392" s="277">
        <f>+VLOOKUP(B:B,INSUMOS!A:E,4,FALSE)</f>
        <v>1</v>
      </c>
      <c r="H1392" s="217">
        <f>+(E1392+F1392)*G1392</f>
        <v>6.657</v>
      </c>
      <c r="I1392" s="218"/>
      <c r="J1392" s="218"/>
      <c r="M1392" s="214"/>
    </row>
    <row r="1393" spans="1:13" ht="18" outlineLevel="1" x14ac:dyDescent="0.25">
      <c r="A1393" s="294"/>
      <c r="B1393" s="535" t="s">
        <v>625</v>
      </c>
      <c r="C1393" s="216" t="str">
        <f>+VLOOKUP(B:B,INSUMOS!A:C,2,FALSE)</f>
        <v>CUADRILLA AA  (OFICIAL + 2 AYUDANTE)- ALBAÑILERIA</v>
      </c>
      <c r="D1393" s="538" t="str">
        <f>+VLOOKUP(B:B,INSUMOS!A:C,3,FALSE)</f>
        <v>HC</v>
      </c>
      <c r="E1393" s="541">
        <v>0.4</v>
      </c>
      <c r="F1393" s="544">
        <v>0</v>
      </c>
      <c r="G1393" s="277">
        <f>+VLOOKUP(B:B,INSUMOS!A:E,4,FALSE)</f>
        <v>1</v>
      </c>
      <c r="H1393" s="217">
        <f>+(E1393+F1393)*G1393</f>
        <v>0.4</v>
      </c>
      <c r="I1393" s="218"/>
      <c r="J1393" s="218"/>
      <c r="M1393" s="214"/>
    </row>
    <row r="1394" spans="1:13" s="219" customFormat="1" ht="18" x14ac:dyDescent="0.25">
      <c r="A1394" s="207" t="s">
        <v>2157</v>
      </c>
      <c r="B1394" s="246"/>
      <c r="C1394" s="209" t="s">
        <v>753</v>
      </c>
      <c r="D1394" s="210" t="s">
        <v>19</v>
      </c>
      <c r="E1394" s="241"/>
      <c r="F1394" s="242"/>
      <c r="G1394" s="210"/>
      <c r="H1394" s="212">
        <f>+SUBTOTAL(9,H1395:H1399)</f>
        <v>6.3876945000000012</v>
      </c>
      <c r="I1394" s="213"/>
      <c r="J1394" s="213"/>
      <c r="K1394" s="206"/>
      <c r="L1394" s="164"/>
      <c r="M1394" s="214"/>
    </row>
    <row r="1395" spans="1:13" s="219" customFormat="1" ht="18" outlineLevel="1" x14ac:dyDescent="0.25">
      <c r="A1395" s="294"/>
      <c r="B1395" s="535" t="s">
        <v>129</v>
      </c>
      <c r="C1395" s="216" t="str">
        <f>+VLOOKUP(B:B,INSUMOS!A:C,2,FALSE)</f>
        <v>HERRAMIENTA MENOR</v>
      </c>
      <c r="D1395" s="538" t="str">
        <f>+VLOOKUP(B:B,INSUMOS!A:C,3,FALSE)</f>
        <v>GLB</v>
      </c>
      <c r="E1395" s="541">
        <v>0.2</v>
      </c>
      <c r="F1395" s="544">
        <v>0</v>
      </c>
      <c r="G1395" s="277">
        <f>+VLOOKUP(B:B,INSUMOS!A:E,4,FALSE)</f>
        <v>1</v>
      </c>
      <c r="H1395" s="217">
        <f>+(E1395+F1395)*G1395</f>
        <v>0.2</v>
      </c>
      <c r="I1395" s="218"/>
      <c r="J1395" s="218"/>
      <c r="K1395" s="206"/>
      <c r="L1395" s="164"/>
      <c r="M1395" s="214"/>
    </row>
    <row r="1396" spans="1:13" s="219" customFormat="1" ht="18" outlineLevel="1" x14ac:dyDescent="0.25">
      <c r="A1396" s="294"/>
      <c r="B1396" s="535" t="s">
        <v>268</v>
      </c>
      <c r="C1396" s="216" t="str">
        <f>+VLOOKUP(B:B,INSUMOS!A:C,2,FALSE)</f>
        <v>AGUA</v>
      </c>
      <c r="D1396" s="538" t="str">
        <f>+VLOOKUP(B:B,INSUMOS!A:C,3,FALSE)</f>
        <v>M3</v>
      </c>
      <c r="E1396" s="541">
        <f>2.09/1000</f>
        <v>2.0899999999999998E-3</v>
      </c>
      <c r="F1396" s="544">
        <f>+E1396*0.05</f>
        <v>1.0449999999999999E-4</v>
      </c>
      <c r="G1396" s="277">
        <f>+VLOOKUP(B:B,INSUMOS!A:E,4,FALSE)</f>
        <v>1</v>
      </c>
      <c r="H1396" s="217">
        <f>+(E1396+F1396)*G1396</f>
        <v>2.1944999999999998E-3</v>
      </c>
      <c r="I1396" s="218"/>
      <c r="J1396" s="218"/>
      <c r="K1396" s="206"/>
      <c r="L1396" s="164"/>
      <c r="M1396" s="214"/>
    </row>
    <row r="1397" spans="1:13" ht="18" outlineLevel="1" x14ac:dyDescent="0.25">
      <c r="A1397" s="294"/>
      <c r="B1397" s="535" t="s">
        <v>877</v>
      </c>
      <c r="C1397" s="216" t="str">
        <f>+VLOOKUP(B:B,INSUMOS!A:C,2,FALSE)</f>
        <v>ARENA DE PEÑA</v>
      </c>
      <c r="D1397" s="538" t="str">
        <f>+VLOOKUP(B:B,INSUMOS!A:C,3,FALSE)</f>
        <v>M3</v>
      </c>
      <c r="E1397" s="541">
        <v>0.03</v>
      </c>
      <c r="F1397" s="544">
        <f>+E1397*0.05</f>
        <v>1.5E-3</v>
      </c>
      <c r="G1397" s="277">
        <f>+VLOOKUP(B:B,INSUMOS!A:E,4,FALSE)</f>
        <v>1</v>
      </c>
      <c r="H1397" s="217">
        <f>+(E1397+F1397)*G1397</f>
        <v>3.15E-2</v>
      </c>
      <c r="I1397" s="218"/>
      <c r="J1397" s="218"/>
      <c r="M1397" s="214"/>
    </row>
    <row r="1398" spans="1:13" ht="18" outlineLevel="1" x14ac:dyDescent="0.25">
      <c r="A1398" s="294"/>
      <c r="B1398" s="535" t="s">
        <v>99</v>
      </c>
      <c r="C1398" s="216" t="str">
        <f>+VLOOKUP(B:B,INSUMOS!A:C,2,FALSE)</f>
        <v>CEMENTO GRIS</v>
      </c>
      <c r="D1398" s="538" t="str">
        <f>+VLOOKUP(B:B,INSUMOS!A:C,3,FALSE)</f>
        <v>KG</v>
      </c>
      <c r="E1398" s="541">
        <v>5.48</v>
      </c>
      <c r="F1398" s="544">
        <f>+E1398*0.05</f>
        <v>0.27400000000000002</v>
      </c>
      <c r="G1398" s="277">
        <f>+VLOOKUP(B:B,INSUMOS!A:E,4,FALSE)</f>
        <v>1</v>
      </c>
      <c r="H1398" s="217">
        <f>+(E1398+F1398)*G1398</f>
        <v>5.7540000000000004</v>
      </c>
      <c r="I1398" s="218"/>
      <c r="J1398" s="218"/>
      <c r="M1398" s="214"/>
    </row>
    <row r="1399" spans="1:13" ht="18" outlineLevel="1" x14ac:dyDescent="0.25">
      <c r="A1399" s="294"/>
      <c r="B1399" s="535" t="s">
        <v>625</v>
      </c>
      <c r="C1399" s="216" t="str">
        <f>+VLOOKUP(B:B,INSUMOS!A:C,2,FALSE)</f>
        <v>CUADRILLA AA  (OFICIAL + 2 AYUDANTE)- ALBAÑILERIA</v>
      </c>
      <c r="D1399" s="538" t="str">
        <f>+VLOOKUP(B:B,INSUMOS!A:C,3,FALSE)</f>
        <v>HC</v>
      </c>
      <c r="E1399" s="541">
        <v>0.4</v>
      </c>
      <c r="F1399" s="544">
        <v>0</v>
      </c>
      <c r="G1399" s="277">
        <f>+VLOOKUP(B:B,INSUMOS!A:E,4,FALSE)</f>
        <v>1</v>
      </c>
      <c r="H1399" s="217">
        <f>+(E1399+F1399)*G1399</f>
        <v>0.4</v>
      </c>
      <c r="I1399" s="218"/>
      <c r="J1399" s="218"/>
      <c r="M1399" s="214"/>
    </row>
    <row r="1400" spans="1:13" ht="49.5" customHeight="1" x14ac:dyDescent="0.25">
      <c r="A1400" s="207" t="s">
        <v>1452</v>
      </c>
      <c r="B1400" s="246"/>
      <c r="C1400" s="209" t="s">
        <v>1643</v>
      </c>
      <c r="D1400" s="210" t="s">
        <v>19</v>
      </c>
      <c r="E1400" s="241"/>
      <c r="F1400" s="242"/>
      <c r="G1400" s="210"/>
      <c r="H1400" s="212">
        <f>+SUBTOTAL(9,H1401:H1403)</f>
        <v>1.3313000000000001</v>
      </c>
      <c r="I1400" s="213"/>
      <c r="J1400" s="213"/>
      <c r="M1400" s="214"/>
    </row>
    <row r="1401" spans="1:13" s="219" customFormat="1" ht="18" outlineLevel="1" x14ac:dyDescent="0.25">
      <c r="A1401" s="294"/>
      <c r="B1401" s="535" t="s">
        <v>129</v>
      </c>
      <c r="C1401" s="216" t="str">
        <f>+VLOOKUP(B:B,INSUMOS!A:C,2,FALSE)</f>
        <v>HERRAMIENTA MENOR</v>
      </c>
      <c r="D1401" s="538" t="str">
        <f>+VLOOKUP(B:B,INSUMOS!A:C,3,FALSE)</f>
        <v>GLB</v>
      </c>
      <c r="E1401" s="541">
        <v>0.2</v>
      </c>
      <c r="F1401" s="544">
        <v>0</v>
      </c>
      <c r="G1401" s="277">
        <f>+VLOOKUP(B:B,INSUMOS!A:E,4,FALSE)</f>
        <v>1</v>
      </c>
      <c r="H1401" s="217">
        <f>+(E1401+F1401)*G1401</f>
        <v>0.2</v>
      </c>
      <c r="I1401" s="218"/>
      <c r="J1401" s="218"/>
      <c r="K1401" s="206"/>
      <c r="L1401" s="164"/>
      <c r="M1401" s="214"/>
    </row>
    <row r="1402" spans="1:13" ht="18" outlineLevel="1" x14ac:dyDescent="0.25">
      <c r="A1402" s="294"/>
      <c r="B1402" s="535" t="s">
        <v>1479</v>
      </c>
      <c r="C1402" s="216" t="str">
        <f>+VLOOKUP(B:B,INSUMOS!A:C,2,FALSE)</f>
        <v xml:space="preserve">XYPEX CONCENTRADO BLANCO </v>
      </c>
      <c r="D1402" s="538" t="str">
        <f>+VLOOKUP(B:B,INSUMOS!A:C,3,FALSE)</f>
        <v>KG</v>
      </c>
      <c r="E1402" s="541">
        <v>0.71</v>
      </c>
      <c r="F1402" s="544">
        <f>+E1402*0.03</f>
        <v>2.1299999999999999E-2</v>
      </c>
      <c r="G1402" s="277">
        <f>+VLOOKUP(B:B,INSUMOS!A:E,4,FALSE)</f>
        <v>1</v>
      </c>
      <c r="H1402" s="217">
        <f>+(E1402+F1402)*G1402</f>
        <v>0.73129999999999995</v>
      </c>
      <c r="I1402" s="218"/>
      <c r="J1402" s="218"/>
      <c r="M1402" s="214"/>
    </row>
    <row r="1403" spans="1:13" ht="18" outlineLevel="1" x14ac:dyDescent="0.25">
      <c r="A1403" s="294"/>
      <c r="B1403" s="535" t="s">
        <v>28</v>
      </c>
      <c r="C1403" s="216" t="str">
        <f>+VLOOKUP(B:B,INSUMOS!A:C,2,FALSE)</f>
        <v xml:space="preserve">OFICIAL ALBAÑILERIA CON PRESTACIONES </v>
      </c>
      <c r="D1403" s="538" t="str">
        <f>+VLOOKUP(B:B,INSUMOS!A:C,3,FALSE)</f>
        <v>HH</v>
      </c>
      <c r="E1403" s="541">
        <v>0.4</v>
      </c>
      <c r="F1403" s="544">
        <v>0</v>
      </c>
      <c r="G1403" s="277">
        <f>+VLOOKUP(B:B,INSUMOS!A:E,4,FALSE)</f>
        <v>1</v>
      </c>
      <c r="H1403" s="217">
        <f>+(E1403+F1403)*G1403</f>
        <v>0.4</v>
      </c>
      <c r="I1403" s="218"/>
      <c r="J1403" s="218"/>
      <c r="M1403" s="214"/>
    </row>
    <row r="1404" spans="1:13" s="219" customFormat="1" ht="18" x14ac:dyDescent="0.25">
      <c r="A1404" s="207" t="s">
        <v>2159</v>
      </c>
      <c r="B1404" s="246"/>
      <c r="C1404" s="209" t="s">
        <v>754</v>
      </c>
      <c r="D1404" s="210" t="s">
        <v>19</v>
      </c>
      <c r="E1404" s="241"/>
      <c r="F1404" s="242"/>
      <c r="G1404" s="210"/>
      <c r="H1404" s="212">
        <f>+SUBTOTAL(9,H1405:H1409)</f>
        <v>7.2515400000000003</v>
      </c>
      <c r="I1404" s="213"/>
      <c r="J1404" s="213"/>
      <c r="K1404" s="206"/>
      <c r="L1404" s="164"/>
      <c r="M1404" s="214"/>
    </row>
    <row r="1405" spans="1:13" ht="18" outlineLevel="1" x14ac:dyDescent="0.25">
      <c r="A1405" s="294"/>
      <c r="B1405" s="535" t="s">
        <v>129</v>
      </c>
      <c r="C1405" s="216" t="str">
        <f>+VLOOKUP(B:B,INSUMOS!A:C,2,FALSE)</f>
        <v>HERRAMIENTA MENOR</v>
      </c>
      <c r="D1405" s="538" t="str">
        <f>+VLOOKUP(B:B,INSUMOS!A:C,3,FALSE)</f>
        <v>GLB</v>
      </c>
      <c r="E1405" s="541">
        <v>0.2</v>
      </c>
      <c r="F1405" s="544">
        <v>0</v>
      </c>
      <c r="G1405" s="277">
        <f>+VLOOKUP(B:B,INSUMOS!A:E,4,FALSE)</f>
        <v>1</v>
      </c>
      <c r="H1405" s="217">
        <f>+(E1405+F1405)*G1405</f>
        <v>0.2</v>
      </c>
      <c r="I1405" s="218"/>
      <c r="J1405" s="218"/>
      <c r="M1405" s="214"/>
    </row>
    <row r="1406" spans="1:13" ht="18" outlineLevel="1" x14ac:dyDescent="0.25">
      <c r="A1406" s="294"/>
      <c r="B1406" s="535" t="s">
        <v>268</v>
      </c>
      <c r="C1406" s="216" t="str">
        <f>+VLOOKUP(B:B,INSUMOS!A:C,2,FALSE)</f>
        <v>AGUA</v>
      </c>
      <c r="D1406" s="538" t="str">
        <f>+VLOOKUP(B:B,INSUMOS!A:C,3,FALSE)</f>
        <v>M3</v>
      </c>
      <c r="E1406" s="541">
        <f>4.8/1000</f>
        <v>4.7999999999999996E-3</v>
      </c>
      <c r="F1406" s="544">
        <f>+E1406*0.05</f>
        <v>2.3999999999999998E-4</v>
      </c>
      <c r="G1406" s="277">
        <f>+VLOOKUP(B:B,INSUMOS!A:E,4,FALSE)</f>
        <v>1</v>
      </c>
      <c r="H1406" s="217">
        <f>+(E1406+F1406)*G1406</f>
        <v>5.0399999999999993E-3</v>
      </c>
      <c r="I1406" s="218"/>
      <c r="J1406" s="218"/>
      <c r="M1406" s="214"/>
    </row>
    <row r="1407" spans="1:13" ht="18" outlineLevel="1" x14ac:dyDescent="0.25">
      <c r="A1407" s="294"/>
      <c r="B1407" s="535" t="s">
        <v>67</v>
      </c>
      <c r="C1407" s="216" t="str">
        <f>+VLOOKUP(B:B,INSUMOS!A:C,2,FALSE)</f>
        <v>ARENA DE PEÑA CERNIDA (INCLUYE TRANSPORTE)</v>
      </c>
      <c r="D1407" s="538" t="str">
        <f>+VLOOKUP(B:B,INSUMOS!A:C,3,FALSE)</f>
        <v>M3</v>
      </c>
      <c r="E1407" s="541">
        <v>0.03</v>
      </c>
      <c r="F1407" s="544">
        <f>+E1407*0.05</f>
        <v>1.5E-3</v>
      </c>
      <c r="G1407" s="277">
        <f>+VLOOKUP(B:B,INSUMOS!A:E,4,FALSE)</f>
        <v>1</v>
      </c>
      <c r="H1407" s="217">
        <f>+(E1407+F1407)*G1407</f>
        <v>3.15E-2</v>
      </c>
      <c r="I1407" s="218"/>
      <c r="J1407" s="218"/>
      <c r="M1407" s="214"/>
    </row>
    <row r="1408" spans="1:13" ht="18" outlineLevel="1" x14ac:dyDescent="0.25">
      <c r="A1408" s="294"/>
      <c r="B1408" s="535" t="s">
        <v>99</v>
      </c>
      <c r="C1408" s="216" t="str">
        <f>+VLOOKUP(B:B,INSUMOS!A:C,2,FALSE)</f>
        <v>CEMENTO GRIS</v>
      </c>
      <c r="D1408" s="538" t="str">
        <f>+VLOOKUP(B:B,INSUMOS!A:C,3,FALSE)</f>
        <v>KG</v>
      </c>
      <c r="E1408" s="541">
        <v>6.3</v>
      </c>
      <c r="F1408" s="544">
        <f>+E1408*0.05</f>
        <v>0.315</v>
      </c>
      <c r="G1408" s="277">
        <f>+VLOOKUP(B:B,INSUMOS!A:E,4,FALSE)</f>
        <v>1</v>
      </c>
      <c r="H1408" s="217">
        <f>+(E1408+F1408)*G1408</f>
        <v>6.6150000000000002</v>
      </c>
      <c r="I1408" s="218"/>
      <c r="J1408" s="218"/>
      <c r="M1408" s="214"/>
    </row>
    <row r="1409" spans="1:13" s="219" customFormat="1" ht="18" outlineLevel="1" x14ac:dyDescent="0.25">
      <c r="A1409" s="294"/>
      <c r="B1409" s="535" t="s">
        <v>625</v>
      </c>
      <c r="C1409" s="216" t="str">
        <f>+VLOOKUP(B:B,INSUMOS!A:C,2,FALSE)</f>
        <v>CUADRILLA AA  (OFICIAL + 2 AYUDANTE)- ALBAÑILERIA</v>
      </c>
      <c r="D1409" s="538" t="str">
        <f>+VLOOKUP(B:B,INSUMOS!A:C,3,FALSE)</f>
        <v>HC</v>
      </c>
      <c r="E1409" s="541">
        <v>0.4</v>
      </c>
      <c r="F1409" s="544">
        <v>0</v>
      </c>
      <c r="G1409" s="277">
        <f>+VLOOKUP(B:B,INSUMOS!A:E,4,FALSE)</f>
        <v>1</v>
      </c>
      <c r="H1409" s="217">
        <f>+(E1409+F1409)*G1409</f>
        <v>0.4</v>
      </c>
      <c r="I1409" s="218"/>
      <c r="J1409" s="218"/>
      <c r="K1409" s="206"/>
      <c r="L1409" s="164"/>
      <c r="M1409" s="214"/>
    </row>
    <row r="1410" spans="1:13" s="219" customFormat="1" ht="30" customHeight="1" x14ac:dyDescent="0.25">
      <c r="A1410" s="207" t="s">
        <v>2160</v>
      </c>
      <c r="B1410" s="232"/>
      <c r="C1410" s="209" t="s">
        <v>945</v>
      </c>
      <c r="D1410" s="210" t="s">
        <v>19</v>
      </c>
      <c r="E1410" s="231"/>
      <c r="F1410" s="232"/>
      <c r="G1410" s="210"/>
      <c r="H1410" s="212">
        <f>+SUBTOTAL(9,H1411:H1415)</f>
        <v>1.613</v>
      </c>
      <c r="I1410" s="213"/>
      <c r="J1410" s="213"/>
      <c r="K1410" s="206"/>
      <c r="L1410" s="164"/>
      <c r="M1410" s="214"/>
    </row>
    <row r="1411" spans="1:13" s="219" customFormat="1" ht="18" outlineLevel="1" x14ac:dyDescent="0.25">
      <c r="A1411" s="294"/>
      <c r="B1411" s="535" t="s">
        <v>129</v>
      </c>
      <c r="C1411" s="216" t="str">
        <f>+VLOOKUP(B:B,INSUMOS!A:C,2,FALSE)</f>
        <v>HERRAMIENTA MENOR</v>
      </c>
      <c r="D1411" s="538" t="str">
        <f>+VLOOKUP(B:B,INSUMOS!A:C,3,FALSE)</f>
        <v>GLB</v>
      </c>
      <c r="E1411" s="541">
        <v>0.2</v>
      </c>
      <c r="F1411" s="544">
        <v>0</v>
      </c>
      <c r="G1411" s="277">
        <f>+VLOOKUP(B:B,INSUMOS!A:E,4,FALSE)</f>
        <v>1</v>
      </c>
      <c r="H1411" s="217">
        <f>+(E1411+F1411)*G1411</f>
        <v>0.2</v>
      </c>
      <c r="I1411" s="218"/>
      <c r="J1411" s="218"/>
      <c r="K1411" s="206"/>
      <c r="L1411" s="164"/>
      <c r="M1411" s="214"/>
    </row>
    <row r="1412" spans="1:13" s="219" customFormat="1" ht="18" outlineLevel="1" x14ac:dyDescent="0.25">
      <c r="A1412" s="294"/>
      <c r="B1412" s="535" t="s">
        <v>115</v>
      </c>
      <c r="C1412" s="216" t="str">
        <f>+VLOOKUP(B:B,INSUMOS!A:C,2,FALSE)</f>
        <v>MORTERO 1:4 (HECHO EN OBRA)</v>
      </c>
      <c r="D1412" s="538" t="str">
        <f>+VLOOKUP(B:B,INSUMOS!A:C,3,FALSE)</f>
        <v>M3</v>
      </c>
      <c r="E1412" s="541">
        <v>0.03</v>
      </c>
      <c r="F1412" s="544">
        <f>+E1412*0.05</f>
        <v>1.5E-3</v>
      </c>
      <c r="G1412" s="277">
        <f>+VLOOKUP(B:B,INSUMOS!A:E,4,FALSE)</f>
        <v>1</v>
      </c>
      <c r="H1412" s="217">
        <f>+(E1412+F1412)*G1412</f>
        <v>3.15E-2</v>
      </c>
      <c r="I1412" s="218"/>
      <c r="J1412" s="218"/>
      <c r="K1412" s="206"/>
      <c r="L1412" s="164"/>
      <c r="M1412" s="214"/>
    </row>
    <row r="1413" spans="1:13" s="219" customFormat="1" ht="18" outlineLevel="1" x14ac:dyDescent="0.25">
      <c r="A1413" s="294"/>
      <c r="B1413" s="535" t="s">
        <v>266</v>
      </c>
      <c r="C1413" s="216" t="str">
        <f>+VLOOKUP(B:B,INSUMOS!A:C,2,FALSE)</f>
        <v>PUNTILLA CON CABEZA 2"</v>
      </c>
      <c r="D1413" s="538" t="str">
        <f>+VLOOKUP(B:B,INSUMOS!A:C,3,FALSE)</f>
        <v>LB</v>
      </c>
      <c r="E1413" s="541">
        <v>0.05</v>
      </c>
      <c r="F1413" s="544">
        <f>+E1413*0.03</f>
        <v>1.5E-3</v>
      </c>
      <c r="G1413" s="277">
        <f>+VLOOKUP(B:B,INSUMOS!A:E,4,FALSE)</f>
        <v>1</v>
      </c>
      <c r="H1413" s="217">
        <f>+(E1413+F1413)*G1413</f>
        <v>5.1500000000000004E-2</v>
      </c>
      <c r="I1413" s="218"/>
      <c r="J1413" s="218"/>
      <c r="K1413" s="206"/>
      <c r="L1413" s="164"/>
      <c r="M1413" s="214"/>
    </row>
    <row r="1414" spans="1:13" s="219" customFormat="1" ht="18" outlineLevel="1" x14ac:dyDescent="0.25">
      <c r="A1414" s="294"/>
      <c r="B1414" s="535" t="s">
        <v>185</v>
      </c>
      <c r="C1414" s="216" t="str">
        <f>+VLOOKUP(B:B,INSUMOS!A:C,2,FALSE)</f>
        <v>MALLA CON VENA 2.00 X 0.50 M</v>
      </c>
      <c r="D1414" s="538" t="str">
        <f>+VLOOKUP(B:B,INSUMOS!A:C,3,FALSE)</f>
        <v>UN</v>
      </c>
      <c r="E1414" s="541">
        <v>0.73</v>
      </c>
      <c r="F1414" s="544">
        <v>0</v>
      </c>
      <c r="G1414" s="277">
        <f>+VLOOKUP(B:B,INSUMOS!A:E,4,FALSE)</f>
        <v>1</v>
      </c>
      <c r="H1414" s="217">
        <f>+(E1414+F1414)*G1414</f>
        <v>0.73</v>
      </c>
      <c r="I1414" s="218"/>
      <c r="J1414" s="218"/>
      <c r="K1414" s="206"/>
      <c r="L1414" s="164"/>
      <c r="M1414" s="214"/>
    </row>
    <row r="1415" spans="1:13" s="219" customFormat="1" ht="18" outlineLevel="1" x14ac:dyDescent="0.25">
      <c r="A1415" s="294"/>
      <c r="B1415" s="535" t="s">
        <v>625</v>
      </c>
      <c r="C1415" s="216" t="str">
        <f>+VLOOKUP(B:B,INSUMOS!A:C,2,FALSE)</f>
        <v>CUADRILLA AA  (OFICIAL + 2 AYUDANTE)- ALBAÑILERIA</v>
      </c>
      <c r="D1415" s="538" t="str">
        <f>+VLOOKUP(B:B,INSUMOS!A:C,3,FALSE)</f>
        <v>HC</v>
      </c>
      <c r="E1415" s="541">
        <v>0.6</v>
      </c>
      <c r="F1415" s="544">
        <v>0</v>
      </c>
      <c r="G1415" s="277">
        <f>+VLOOKUP(B:B,INSUMOS!A:E,4,FALSE)</f>
        <v>1</v>
      </c>
      <c r="H1415" s="217">
        <f>+(E1415+F1415)*G1415</f>
        <v>0.6</v>
      </c>
      <c r="I1415" s="218"/>
      <c r="J1415" s="218"/>
      <c r="K1415" s="206"/>
      <c r="L1415" s="164"/>
      <c r="M1415" s="214"/>
    </row>
    <row r="1416" spans="1:13" s="219" customFormat="1" ht="18" x14ac:dyDescent="0.25">
      <c r="A1416" s="207" t="s">
        <v>2161</v>
      </c>
      <c r="B1416" s="208"/>
      <c r="C1416" s="209" t="s">
        <v>1317</v>
      </c>
      <c r="D1416" s="210" t="s">
        <v>19</v>
      </c>
      <c r="E1416" s="211"/>
      <c r="F1416" s="210"/>
      <c r="G1416" s="210"/>
      <c r="H1416" s="212">
        <f>+SUBTOTAL(9,H1417:H1421)</f>
        <v>11.546049999999999</v>
      </c>
      <c r="I1416" s="213"/>
      <c r="J1416" s="213"/>
      <c r="K1416" s="206"/>
      <c r="L1416" s="164"/>
      <c r="M1416" s="214"/>
    </row>
    <row r="1417" spans="1:13" s="219" customFormat="1" ht="18" outlineLevel="1" x14ac:dyDescent="0.25">
      <c r="A1417" s="294"/>
      <c r="B1417" s="535" t="s">
        <v>129</v>
      </c>
      <c r="C1417" s="216" t="str">
        <f>+VLOOKUP(B:B,INSUMOS!A:C,2,FALSE)</f>
        <v>HERRAMIENTA MENOR</v>
      </c>
      <c r="D1417" s="538" t="str">
        <f>+VLOOKUP(B:B,INSUMOS!A:C,3,FALSE)</f>
        <v>GLB</v>
      </c>
      <c r="E1417" s="541">
        <v>0.2</v>
      </c>
      <c r="F1417" s="544">
        <v>0</v>
      </c>
      <c r="G1417" s="277">
        <f>+VLOOKUP(B:B,INSUMOS!A:E,4,FALSE)</f>
        <v>1</v>
      </c>
      <c r="H1417" s="217">
        <f>+(E1417+F1417)*G1417</f>
        <v>0.2</v>
      </c>
      <c r="I1417" s="218"/>
      <c r="J1417" s="218"/>
      <c r="K1417" s="206"/>
      <c r="L1417" s="164"/>
      <c r="M1417" s="214"/>
    </row>
    <row r="1418" spans="1:13" s="219" customFormat="1" ht="18" outlineLevel="1" x14ac:dyDescent="0.25">
      <c r="A1418" s="294"/>
      <c r="B1418" s="535" t="s">
        <v>268</v>
      </c>
      <c r="C1418" s="216" t="str">
        <f>+VLOOKUP(B:B,INSUMOS!A:C,2,FALSE)</f>
        <v>AGUA</v>
      </c>
      <c r="D1418" s="538" t="str">
        <f>+VLOOKUP(B:B,INSUMOS!A:C,3,FALSE)</f>
        <v>M3</v>
      </c>
      <c r="E1418" s="541">
        <f>5/1000</f>
        <v>5.0000000000000001E-3</v>
      </c>
      <c r="F1418" s="544">
        <f>+E1418*0.03</f>
        <v>1.4999999999999999E-4</v>
      </c>
      <c r="G1418" s="277">
        <f>+VLOOKUP(B:B,INSUMOS!A:E,4,FALSE)</f>
        <v>1</v>
      </c>
      <c r="H1418" s="217">
        <f>+(E1418+F1418)*G1418</f>
        <v>5.1500000000000001E-3</v>
      </c>
      <c r="I1418" s="218"/>
      <c r="J1418" s="218"/>
      <c r="K1418" s="206"/>
      <c r="L1418" s="164"/>
      <c r="M1418" s="214"/>
    </row>
    <row r="1419" spans="1:13" s="219" customFormat="1" ht="18" outlineLevel="1" x14ac:dyDescent="0.25">
      <c r="A1419" s="294"/>
      <c r="B1419" s="535" t="s">
        <v>67</v>
      </c>
      <c r="C1419" s="216" t="str">
        <f>+VLOOKUP(B:B,INSUMOS!A:C,2,FALSE)</f>
        <v>ARENA DE PEÑA CERNIDA (INCLUYE TRANSPORTE)</v>
      </c>
      <c r="D1419" s="538" t="str">
        <f>+VLOOKUP(B:B,INSUMOS!A:C,3,FALSE)</f>
        <v>M3</v>
      </c>
      <c r="E1419" s="541">
        <v>0.03</v>
      </c>
      <c r="F1419" s="544">
        <f>+E1419*0.03</f>
        <v>8.9999999999999998E-4</v>
      </c>
      <c r="G1419" s="277">
        <f>+VLOOKUP(B:B,INSUMOS!A:E,4,FALSE)</f>
        <v>1</v>
      </c>
      <c r="H1419" s="217">
        <f>+(E1419+F1419)*G1419</f>
        <v>3.09E-2</v>
      </c>
      <c r="I1419" s="218"/>
      <c r="J1419" s="218"/>
      <c r="K1419" s="206"/>
      <c r="L1419" s="164"/>
      <c r="M1419" s="214"/>
    </row>
    <row r="1420" spans="1:13" s="219" customFormat="1" ht="18" outlineLevel="1" x14ac:dyDescent="0.25">
      <c r="A1420" s="294"/>
      <c r="B1420" s="535" t="s">
        <v>99</v>
      </c>
      <c r="C1420" s="216" t="str">
        <f>+VLOOKUP(B:B,INSUMOS!A:C,2,FALSE)</f>
        <v>CEMENTO GRIS</v>
      </c>
      <c r="D1420" s="538" t="str">
        <f>+VLOOKUP(B:B,INSUMOS!A:C,3,FALSE)</f>
        <v>KG</v>
      </c>
      <c r="E1420" s="541">
        <v>10.199999999999999</v>
      </c>
      <c r="F1420" s="544">
        <f>+E1420*0.05</f>
        <v>0.51</v>
      </c>
      <c r="G1420" s="277">
        <f>+VLOOKUP(B:B,INSUMOS!A:E,4,FALSE)</f>
        <v>1</v>
      </c>
      <c r="H1420" s="217">
        <f>+(E1420+F1420)*G1420</f>
        <v>10.709999999999999</v>
      </c>
      <c r="I1420" s="218"/>
      <c r="J1420" s="218"/>
      <c r="K1420" s="206"/>
      <c r="L1420" s="164"/>
      <c r="M1420" s="214"/>
    </row>
    <row r="1421" spans="1:13" s="219" customFormat="1" ht="18" outlineLevel="1" x14ac:dyDescent="0.25">
      <c r="A1421" s="294"/>
      <c r="B1421" s="535" t="s">
        <v>625</v>
      </c>
      <c r="C1421" s="216" t="str">
        <f>+VLOOKUP(B:B,INSUMOS!A:C,2,FALSE)</f>
        <v>CUADRILLA AA  (OFICIAL + 2 AYUDANTE)- ALBAÑILERIA</v>
      </c>
      <c r="D1421" s="538" t="str">
        <f>+VLOOKUP(B:B,INSUMOS!A:C,3,FALSE)</f>
        <v>HC</v>
      </c>
      <c r="E1421" s="541">
        <v>0.6</v>
      </c>
      <c r="F1421" s="544">
        <v>0</v>
      </c>
      <c r="G1421" s="277">
        <f>+VLOOKUP(B:B,INSUMOS!A:E,4,FALSE)</f>
        <v>1</v>
      </c>
      <c r="H1421" s="217">
        <f>+(E1421+F1421)*G1421</f>
        <v>0.6</v>
      </c>
      <c r="I1421" s="218"/>
      <c r="J1421" s="218"/>
      <c r="K1421" s="206"/>
      <c r="L1421" s="164"/>
      <c r="M1421" s="214"/>
    </row>
    <row r="1422" spans="1:13" ht="18" x14ac:dyDescent="0.25">
      <c r="A1422" s="207" t="s">
        <v>2162</v>
      </c>
      <c r="B1422" s="295"/>
      <c r="C1422" s="209" t="s">
        <v>1663</v>
      </c>
      <c r="D1422" s="210" t="s">
        <v>19</v>
      </c>
      <c r="E1422" s="211"/>
      <c r="F1422" s="210"/>
      <c r="G1422" s="210"/>
      <c r="H1422" s="212">
        <f>+SUBTOTAL(9,H1423:H1428)</f>
        <v>10.207695099999999</v>
      </c>
      <c r="I1422" s="213"/>
      <c r="J1422" s="213"/>
      <c r="M1422" s="214"/>
    </row>
    <row r="1423" spans="1:13" s="219" customFormat="1" ht="18" outlineLevel="1" x14ac:dyDescent="0.25">
      <c r="A1423" s="294"/>
      <c r="B1423" s="535" t="s">
        <v>129</v>
      </c>
      <c r="C1423" s="216" t="str">
        <f>+VLOOKUP(B:B,INSUMOS!A:C,2,FALSE)</f>
        <v>HERRAMIENTA MENOR</v>
      </c>
      <c r="D1423" s="538" t="str">
        <f>+VLOOKUP(B:B,INSUMOS!A:C,3,FALSE)</f>
        <v>GLB</v>
      </c>
      <c r="E1423" s="541">
        <v>0.2</v>
      </c>
      <c r="F1423" s="544">
        <v>0</v>
      </c>
      <c r="G1423" s="277">
        <f>+VLOOKUP(B:B,INSUMOS!A:E,4,FALSE)</f>
        <v>1</v>
      </c>
      <c r="H1423" s="217">
        <f t="shared" ref="H1423:H1428" si="109">+(E1423+F1423)*G1423</f>
        <v>0.2</v>
      </c>
      <c r="I1423" s="218"/>
      <c r="J1423" s="218"/>
      <c r="K1423" s="206"/>
      <c r="L1423" s="164"/>
      <c r="M1423" s="214"/>
    </row>
    <row r="1424" spans="1:13" s="219" customFormat="1" ht="18" outlineLevel="1" x14ac:dyDescent="0.25">
      <c r="A1424" s="294"/>
      <c r="B1424" s="535" t="s">
        <v>268</v>
      </c>
      <c r="C1424" s="216" t="str">
        <f>+VLOOKUP(B:B,INSUMOS!A:C,2,FALSE)</f>
        <v>AGUA</v>
      </c>
      <c r="D1424" s="538" t="str">
        <f>+VLOOKUP(B:B,INSUMOS!A:C,3,FALSE)</f>
        <v>M3</v>
      </c>
      <c r="E1424" s="541">
        <f>4.17/1000</f>
        <v>4.1700000000000001E-3</v>
      </c>
      <c r="F1424" s="544">
        <f>+E1424*0.03</f>
        <v>1.2510000000000001E-4</v>
      </c>
      <c r="G1424" s="277">
        <f>+VLOOKUP(B:B,INSUMOS!A:E,4,FALSE)</f>
        <v>1</v>
      </c>
      <c r="H1424" s="217">
        <f t="shared" si="109"/>
        <v>4.2951000000000005E-3</v>
      </c>
      <c r="I1424" s="218"/>
      <c r="J1424" s="218"/>
      <c r="K1424" s="206"/>
      <c r="L1424" s="164"/>
      <c r="M1424" s="214"/>
    </row>
    <row r="1425" spans="1:13" s="219" customFormat="1" ht="18" outlineLevel="1" x14ac:dyDescent="0.25">
      <c r="A1425" s="294"/>
      <c r="B1425" s="535" t="s">
        <v>185</v>
      </c>
      <c r="C1425" s="216" t="str">
        <f>+VLOOKUP(B:B,INSUMOS!A:C,2,FALSE)</f>
        <v>MALLA CON VENA 2.00 X 0.50 M</v>
      </c>
      <c r="D1425" s="538" t="str">
        <f>+VLOOKUP(B:B,INSUMOS!A:C,3,FALSE)</f>
        <v>UN</v>
      </c>
      <c r="E1425" s="541">
        <v>0.5</v>
      </c>
      <c r="F1425" s="544">
        <v>0</v>
      </c>
      <c r="G1425" s="277">
        <f>+VLOOKUP(B:B,INSUMOS!A:E,4,FALSE)</f>
        <v>1</v>
      </c>
      <c r="H1425" s="217">
        <f t="shared" si="109"/>
        <v>0.5</v>
      </c>
      <c r="I1425" s="218"/>
      <c r="J1425" s="218"/>
      <c r="K1425" s="206"/>
      <c r="L1425" s="164"/>
      <c r="M1425" s="214"/>
    </row>
    <row r="1426" spans="1:13" s="219" customFormat="1" ht="18" outlineLevel="1" x14ac:dyDescent="0.25">
      <c r="A1426" s="294"/>
      <c r="B1426" s="535" t="s">
        <v>67</v>
      </c>
      <c r="C1426" s="216" t="str">
        <f>+VLOOKUP(B:B,INSUMOS!A:C,2,FALSE)</f>
        <v>ARENA DE PEÑA CERNIDA (INCLUYE TRANSPORTE)</v>
      </c>
      <c r="D1426" s="538" t="str">
        <f>+VLOOKUP(B:B,INSUMOS!A:C,3,FALSE)</f>
        <v>M3</v>
      </c>
      <c r="E1426" s="541">
        <v>0.03</v>
      </c>
      <c r="F1426" s="544">
        <f>+E1426*0.03</f>
        <v>8.9999999999999998E-4</v>
      </c>
      <c r="G1426" s="277">
        <f>+VLOOKUP(B:B,INSUMOS!A:E,4,FALSE)</f>
        <v>1</v>
      </c>
      <c r="H1426" s="217">
        <f t="shared" si="109"/>
        <v>3.09E-2</v>
      </c>
      <c r="I1426" s="218"/>
      <c r="J1426" s="218"/>
      <c r="K1426" s="206"/>
      <c r="L1426" s="164"/>
      <c r="M1426" s="214"/>
    </row>
    <row r="1427" spans="1:13" s="219" customFormat="1" ht="18" outlineLevel="1" x14ac:dyDescent="0.25">
      <c r="A1427" s="294"/>
      <c r="B1427" s="535" t="s">
        <v>99</v>
      </c>
      <c r="C1427" s="216" t="str">
        <f>+VLOOKUP(B:B,INSUMOS!A:C,2,FALSE)</f>
        <v>CEMENTO GRIS</v>
      </c>
      <c r="D1427" s="538" t="str">
        <f>+VLOOKUP(B:B,INSUMOS!A:C,3,FALSE)</f>
        <v>KG</v>
      </c>
      <c r="E1427" s="541">
        <v>8.4499999999999993</v>
      </c>
      <c r="F1427" s="544">
        <f>+E1427*0.05</f>
        <v>0.42249999999999999</v>
      </c>
      <c r="G1427" s="277">
        <f>+VLOOKUP(B:B,INSUMOS!A:E,4,FALSE)</f>
        <v>1</v>
      </c>
      <c r="H1427" s="217">
        <f t="shared" si="109"/>
        <v>8.8724999999999987</v>
      </c>
      <c r="I1427" s="218"/>
      <c r="J1427" s="218"/>
      <c r="K1427" s="206"/>
      <c r="L1427" s="164"/>
      <c r="M1427" s="214"/>
    </row>
    <row r="1428" spans="1:13" ht="18" outlineLevel="1" x14ac:dyDescent="0.25">
      <c r="A1428" s="294"/>
      <c r="B1428" s="535" t="s">
        <v>625</v>
      </c>
      <c r="C1428" s="216" t="str">
        <f>+VLOOKUP(B:B,INSUMOS!A:C,2,FALSE)</f>
        <v>CUADRILLA AA  (OFICIAL + 2 AYUDANTE)- ALBAÑILERIA</v>
      </c>
      <c r="D1428" s="538" t="str">
        <f>+VLOOKUP(B:B,INSUMOS!A:C,3,FALSE)</f>
        <v>HC</v>
      </c>
      <c r="E1428" s="541">
        <v>0.6</v>
      </c>
      <c r="F1428" s="544">
        <v>0</v>
      </c>
      <c r="G1428" s="277">
        <f>+VLOOKUP(B:B,INSUMOS!A:E,4,FALSE)</f>
        <v>1</v>
      </c>
      <c r="H1428" s="217">
        <f t="shared" si="109"/>
        <v>0.6</v>
      </c>
      <c r="I1428" s="218"/>
      <c r="J1428" s="218"/>
      <c r="M1428" s="214"/>
    </row>
    <row r="1429" spans="1:13" s="219" customFormat="1" ht="18" x14ac:dyDescent="0.25">
      <c r="A1429" s="207" t="s">
        <v>2163</v>
      </c>
      <c r="B1429" s="208"/>
      <c r="C1429" s="209" t="s">
        <v>1644</v>
      </c>
      <c r="D1429" s="210" t="s">
        <v>19</v>
      </c>
      <c r="E1429" s="211"/>
      <c r="F1429" s="210"/>
      <c r="G1429" s="210"/>
      <c r="H1429" s="212">
        <f>+SUBTOTAL(9,H1430:H1435)</f>
        <v>9.867499464076019</v>
      </c>
      <c r="I1429" s="213"/>
      <c r="J1429" s="213"/>
      <c r="K1429" s="206"/>
      <c r="L1429" s="164"/>
      <c r="M1429" s="214"/>
    </row>
    <row r="1430" spans="1:13" s="219" customFormat="1" ht="18" outlineLevel="1" x14ac:dyDescent="0.25">
      <c r="A1430" s="294"/>
      <c r="B1430" s="535" t="s">
        <v>129</v>
      </c>
      <c r="C1430" s="216" t="str">
        <f>+VLOOKUP(B:B,INSUMOS!A:C,2,FALSE)</f>
        <v>HERRAMIENTA MENOR</v>
      </c>
      <c r="D1430" s="538" t="str">
        <f>+VLOOKUP(B:B,INSUMOS!A:C,3,FALSE)</f>
        <v>GLB</v>
      </c>
      <c r="E1430" s="541">
        <v>1.3</v>
      </c>
      <c r="F1430" s="544">
        <v>0</v>
      </c>
      <c r="G1430" s="277">
        <f>+VLOOKUP(B:B,INSUMOS!A:E,4,FALSE)</f>
        <v>1</v>
      </c>
      <c r="H1430" s="217">
        <f t="shared" ref="H1430:H1435" si="110">+(E1430+F1430)*G1430</f>
        <v>1.3</v>
      </c>
      <c r="I1430" s="218"/>
      <c r="J1430" s="218"/>
      <c r="K1430" s="206"/>
      <c r="L1430" s="164"/>
      <c r="M1430" s="214"/>
    </row>
    <row r="1431" spans="1:13" s="219" customFormat="1" ht="18" outlineLevel="1" x14ac:dyDescent="0.25">
      <c r="A1431" s="294"/>
      <c r="B1431" s="535" t="s">
        <v>268</v>
      </c>
      <c r="C1431" s="216" t="str">
        <f>+VLOOKUP(B:B,INSUMOS!A:C,2,FALSE)</f>
        <v>AGUA</v>
      </c>
      <c r="D1431" s="538" t="str">
        <f>+VLOOKUP(B:B,INSUMOS!A:C,3,FALSE)</f>
        <v>M3</v>
      </c>
      <c r="E1431" s="541">
        <f>3.7/1000</f>
        <v>3.7000000000000002E-3</v>
      </c>
      <c r="F1431" s="544">
        <f>+E1431*0.03</f>
        <v>1.11E-4</v>
      </c>
      <c r="G1431" s="277">
        <f>+VLOOKUP(B:B,INSUMOS!A:E,4,FALSE)</f>
        <v>1</v>
      </c>
      <c r="H1431" s="217">
        <f t="shared" si="110"/>
        <v>3.8110000000000002E-3</v>
      </c>
      <c r="I1431" s="218"/>
      <c r="J1431" s="218"/>
      <c r="K1431" s="206"/>
      <c r="L1431" s="164"/>
      <c r="M1431" s="214"/>
    </row>
    <row r="1432" spans="1:13" s="219" customFormat="1" ht="18" outlineLevel="1" x14ac:dyDescent="0.25">
      <c r="A1432" s="294"/>
      <c r="B1432" s="535" t="s">
        <v>67</v>
      </c>
      <c r="C1432" s="216" t="str">
        <f>+VLOOKUP(B:B,INSUMOS!A:C,2,FALSE)</f>
        <v>ARENA DE PEÑA CERNIDA (INCLUYE TRANSPORTE)</v>
      </c>
      <c r="D1432" s="538" t="str">
        <f>+VLOOKUP(B:B,INSUMOS!A:C,3,FALSE)</f>
        <v>M3</v>
      </c>
      <c r="E1432" s="541">
        <v>1.174E-2</v>
      </c>
      <c r="F1432" s="544">
        <f>+E1432*0.03</f>
        <v>3.522E-4</v>
      </c>
      <c r="G1432" s="277">
        <f>+VLOOKUP(B:B,INSUMOS!A:E,4,FALSE)</f>
        <v>1</v>
      </c>
      <c r="H1432" s="217">
        <f t="shared" si="110"/>
        <v>1.2092200000000001E-2</v>
      </c>
      <c r="I1432" s="218"/>
      <c r="J1432" s="218"/>
      <c r="K1432" s="206"/>
      <c r="L1432" s="164"/>
      <c r="M1432" s="214"/>
    </row>
    <row r="1433" spans="1:13" s="219" customFormat="1" ht="18" outlineLevel="1" x14ac:dyDescent="0.25">
      <c r="A1433" s="294"/>
      <c r="B1433" s="535" t="s">
        <v>99</v>
      </c>
      <c r="C1433" s="216" t="str">
        <f>+VLOOKUP(B:B,INSUMOS!A:C,2,FALSE)</f>
        <v>CEMENTO GRIS</v>
      </c>
      <c r="D1433" s="538" t="str">
        <f>+VLOOKUP(B:B,INSUMOS!A:C,3,FALSE)</f>
        <v>KG</v>
      </c>
      <c r="E1433" s="541">
        <v>7.05</v>
      </c>
      <c r="F1433" s="544">
        <f>+E1433*0.05</f>
        <v>0.35250000000000004</v>
      </c>
      <c r="G1433" s="277">
        <f>+VLOOKUP(B:B,INSUMOS!A:E,4,FALSE)</f>
        <v>1</v>
      </c>
      <c r="H1433" s="217">
        <f t="shared" si="110"/>
        <v>7.4024999999999999</v>
      </c>
      <c r="I1433" s="218"/>
      <c r="J1433" s="218"/>
      <c r="K1433" s="206"/>
      <c r="L1433" s="164"/>
      <c r="M1433" s="214"/>
    </row>
    <row r="1434" spans="1:13" s="219" customFormat="1" ht="18" outlineLevel="1" x14ac:dyDescent="0.25">
      <c r="A1434" s="294"/>
      <c r="B1434" s="535" t="s">
        <v>220</v>
      </c>
      <c r="C1434" s="216" t="str">
        <f>+VLOOKUP(B:B,INSUMOS!A:C,2,FALSE)</f>
        <v>CAL HIDRATADA TIPO N PRESENTACIÓN 25 KG</v>
      </c>
      <c r="D1434" s="538" t="str">
        <f>+VLOOKUP(B:B,INSUMOS!A:C,3,FALSE)</f>
        <v>KG</v>
      </c>
      <c r="E1434" s="541">
        <v>0.55000000000000004</v>
      </c>
      <c r="F1434" s="544">
        <f>+E1434*0.03</f>
        <v>1.6500000000000001E-2</v>
      </c>
      <c r="G1434" s="277">
        <f>+VLOOKUP(B:B,INSUMOS!A:E,4,FALSE)</f>
        <v>1</v>
      </c>
      <c r="H1434" s="217">
        <f t="shared" si="110"/>
        <v>0.5665</v>
      </c>
      <c r="I1434" s="218"/>
      <c r="J1434" s="218"/>
      <c r="K1434" s="206"/>
      <c r="L1434" s="164"/>
      <c r="M1434" s="214"/>
    </row>
    <row r="1435" spans="1:13" s="219" customFormat="1" ht="18" outlineLevel="1" x14ac:dyDescent="0.25">
      <c r="A1435" s="294"/>
      <c r="B1435" s="535" t="s">
        <v>625</v>
      </c>
      <c r="C1435" s="216" t="str">
        <f>+VLOOKUP(B:B,INSUMOS!A:C,2,FALSE)</f>
        <v>CUADRILLA AA  (OFICIAL + 2 AYUDANTE)- ALBAÑILERIA</v>
      </c>
      <c r="D1435" s="538" t="str">
        <f>+VLOOKUP(B:B,INSUMOS!A:C,3,FALSE)</f>
        <v>HC</v>
      </c>
      <c r="E1435" s="541">
        <v>0.58259626407601939</v>
      </c>
      <c r="F1435" s="544">
        <v>0</v>
      </c>
      <c r="G1435" s="277">
        <f>+VLOOKUP(B:B,INSUMOS!A:E,4,FALSE)</f>
        <v>1</v>
      </c>
      <c r="H1435" s="217">
        <f t="shared" si="110"/>
        <v>0.58259626407601939</v>
      </c>
      <c r="I1435" s="218"/>
      <c r="J1435" s="218"/>
      <c r="K1435" s="206"/>
      <c r="L1435" s="164"/>
      <c r="M1435" s="214"/>
    </row>
    <row r="1436" spans="1:13" ht="18" x14ac:dyDescent="0.25">
      <c r="A1436" s="207" t="s">
        <v>2164</v>
      </c>
      <c r="B1436" s="208"/>
      <c r="C1436" s="209" t="s">
        <v>1645</v>
      </c>
      <c r="D1436" s="210" t="s">
        <v>19</v>
      </c>
      <c r="E1436" s="211"/>
      <c r="F1436" s="210"/>
      <c r="G1436" s="210"/>
      <c r="H1436" s="212">
        <f>+SUBTOTAL(9,H1437:H1440)</f>
        <v>1.5236499999999999</v>
      </c>
      <c r="I1436" s="213"/>
      <c r="J1436" s="213"/>
      <c r="M1436" s="214"/>
    </row>
    <row r="1437" spans="1:13" ht="18" outlineLevel="1" x14ac:dyDescent="0.25">
      <c r="A1437" s="294"/>
      <c r="B1437" s="535" t="s">
        <v>129</v>
      </c>
      <c r="C1437" s="216" t="str">
        <f>+VLOOKUP(B:B,INSUMOS!A:C,2,FALSE)</f>
        <v>HERRAMIENTA MENOR</v>
      </c>
      <c r="D1437" s="538" t="str">
        <f>+VLOOKUP(B:B,INSUMOS!A:C,3,FALSE)</f>
        <v>GLB</v>
      </c>
      <c r="E1437" s="541">
        <v>1</v>
      </c>
      <c r="F1437" s="544">
        <v>0</v>
      </c>
      <c r="G1437" s="277">
        <f>+VLOOKUP(B:B,INSUMOS!A:E,4,FALSE)</f>
        <v>1</v>
      </c>
      <c r="H1437" s="217">
        <f>+(E1437+F1437)*G1437</f>
        <v>1</v>
      </c>
      <c r="I1437" s="218"/>
      <c r="J1437" s="218"/>
      <c r="M1437" s="214"/>
    </row>
    <row r="1438" spans="1:13" ht="18" outlineLevel="1" x14ac:dyDescent="0.25">
      <c r="A1438" s="294"/>
      <c r="B1438" s="535" t="s">
        <v>113</v>
      </c>
      <c r="C1438" s="216" t="str">
        <f>+VLOOKUP(B:B,INSUMOS!A:C,2,FALSE)</f>
        <v>MORTERO 1:3 (HECHO EN OBRA)</v>
      </c>
      <c r="D1438" s="538" t="str">
        <f>+VLOOKUP(B:B,INSUMOS!A:C,3,FALSE)</f>
        <v>M3</v>
      </c>
      <c r="E1438" s="541">
        <v>1.2999999999999999E-2</v>
      </c>
      <c r="F1438" s="544">
        <f>+E1438*0.05</f>
        <v>6.4999999999999997E-4</v>
      </c>
      <c r="G1438" s="277">
        <f>+VLOOKUP(B:B,INSUMOS!A:E,4,FALSE)</f>
        <v>1</v>
      </c>
      <c r="H1438" s="217">
        <f>+(E1438+F1438)*G1438</f>
        <v>1.3649999999999999E-2</v>
      </c>
      <c r="I1438" s="218"/>
      <c r="J1438" s="218"/>
      <c r="M1438" s="214"/>
    </row>
    <row r="1439" spans="1:13" ht="18" outlineLevel="1" x14ac:dyDescent="0.25">
      <c r="A1439" s="294"/>
      <c r="B1439" s="535" t="s">
        <v>153</v>
      </c>
      <c r="C1439" s="216" t="str">
        <f>+VLOOKUP(B:B,INSUMOS!A:C,2,FALSE)</f>
        <v>ANDAMIO TUBULAR 1,5*1,5 C/CRUCETA</v>
      </c>
      <c r="D1439" s="538" t="str">
        <f>+VLOOKUP(B:B,INSUMOS!A:C,3,FALSE)</f>
        <v>DIA</v>
      </c>
      <c r="E1439" s="541">
        <v>0.06</v>
      </c>
      <c r="F1439" s="544">
        <v>0</v>
      </c>
      <c r="G1439" s="277">
        <f>+VLOOKUP(B:B,INSUMOS!A:E,4,FALSE)</f>
        <v>1</v>
      </c>
      <c r="H1439" s="217">
        <f>+(E1439+F1439)*G1439</f>
        <v>0.06</v>
      </c>
      <c r="I1439" s="218"/>
      <c r="J1439" s="218"/>
      <c r="M1439" s="214"/>
    </row>
    <row r="1440" spans="1:13" ht="18" outlineLevel="1" x14ac:dyDescent="0.25">
      <c r="A1440" s="294"/>
      <c r="B1440" s="535" t="s">
        <v>625</v>
      </c>
      <c r="C1440" s="216" t="str">
        <f>+VLOOKUP(B:B,INSUMOS!A:C,2,FALSE)</f>
        <v>CUADRILLA AA  (OFICIAL + 2 AYUDANTE)- ALBAÑILERIA</v>
      </c>
      <c r="D1440" s="538" t="str">
        <f>+VLOOKUP(B:B,INSUMOS!A:C,3,FALSE)</f>
        <v>HC</v>
      </c>
      <c r="E1440" s="541">
        <v>0.45</v>
      </c>
      <c r="F1440" s="544">
        <v>0</v>
      </c>
      <c r="G1440" s="277">
        <f>+VLOOKUP(B:B,INSUMOS!A:E,4,FALSE)</f>
        <v>1</v>
      </c>
      <c r="H1440" s="217">
        <f>+(E1440+F1440)*G1440</f>
        <v>0.45</v>
      </c>
      <c r="I1440" s="218"/>
      <c r="J1440" s="218"/>
      <c r="M1440" s="214"/>
    </row>
    <row r="1441" spans="1:13" s="219" customFormat="1" ht="38.25" x14ac:dyDescent="0.25">
      <c r="A1441" s="207" t="s">
        <v>2165</v>
      </c>
      <c r="B1441" s="208"/>
      <c r="C1441" s="209" t="s">
        <v>1664</v>
      </c>
      <c r="D1441" s="210" t="s">
        <v>330</v>
      </c>
      <c r="E1441" s="211"/>
      <c r="F1441" s="210"/>
      <c r="G1441" s="210"/>
      <c r="H1441" s="212">
        <f>+SUBTOTAL(9,H1442:H1445)</f>
        <v>1.2705</v>
      </c>
      <c r="I1441" s="213"/>
      <c r="J1441" s="213"/>
      <c r="K1441" s="206"/>
      <c r="L1441" s="164"/>
      <c r="M1441" s="214"/>
    </row>
    <row r="1442" spans="1:13" s="219" customFormat="1" ht="18" outlineLevel="1" x14ac:dyDescent="0.25">
      <c r="A1442" s="294"/>
      <c r="B1442" s="535" t="s">
        <v>129</v>
      </c>
      <c r="C1442" s="216" t="str">
        <f>+VLOOKUP(B:B,INSUMOS!A:C,2,FALSE)</f>
        <v>HERRAMIENTA MENOR</v>
      </c>
      <c r="D1442" s="538" t="str">
        <f>+VLOOKUP(B:B,INSUMOS!A:C,3,FALSE)</f>
        <v>GLB</v>
      </c>
      <c r="E1442" s="541">
        <v>1</v>
      </c>
      <c r="F1442" s="544">
        <v>0</v>
      </c>
      <c r="G1442" s="277">
        <f>+VLOOKUP(B:B,INSUMOS!A:E,4,FALSE)</f>
        <v>1</v>
      </c>
      <c r="H1442" s="217">
        <f>+(E1442+F1442)*G1442</f>
        <v>1</v>
      </c>
      <c r="I1442" s="218"/>
      <c r="J1442" s="218"/>
      <c r="K1442" s="206"/>
      <c r="L1442" s="164"/>
      <c r="M1442" s="214"/>
    </row>
    <row r="1443" spans="1:13" s="219" customFormat="1" ht="18" outlineLevel="1" x14ac:dyDescent="0.25">
      <c r="A1443" s="294"/>
      <c r="B1443" s="535" t="s">
        <v>113</v>
      </c>
      <c r="C1443" s="216" t="str">
        <f>+VLOOKUP(B:B,INSUMOS!A:C,2,FALSE)</f>
        <v>MORTERO 1:3 (HECHO EN OBRA)</v>
      </c>
      <c r="D1443" s="538" t="str">
        <f>+VLOOKUP(B:B,INSUMOS!A:C,3,FALSE)</f>
        <v>M3</v>
      </c>
      <c r="E1443" s="541">
        <v>0.01</v>
      </c>
      <c r="F1443" s="544">
        <f>+E1443*0.05</f>
        <v>5.0000000000000001E-4</v>
      </c>
      <c r="G1443" s="277">
        <f>+VLOOKUP(B:B,INSUMOS!A:E,4,FALSE)</f>
        <v>1</v>
      </c>
      <c r="H1443" s="217">
        <f>+(E1443+F1443)*G1443</f>
        <v>1.0500000000000001E-2</v>
      </c>
      <c r="I1443" s="218"/>
      <c r="J1443" s="218"/>
      <c r="K1443" s="206"/>
      <c r="L1443" s="164"/>
      <c r="M1443" s="214"/>
    </row>
    <row r="1444" spans="1:13" s="219" customFormat="1" ht="18" outlineLevel="1" x14ac:dyDescent="0.25">
      <c r="A1444" s="294"/>
      <c r="B1444" s="535" t="s">
        <v>153</v>
      </c>
      <c r="C1444" s="216" t="str">
        <f>+VLOOKUP(B:B,INSUMOS!A:C,2,FALSE)</f>
        <v>ANDAMIO TUBULAR 1,5*1,5 C/CRUCETA</v>
      </c>
      <c r="D1444" s="538" t="str">
        <f>+VLOOKUP(B:B,INSUMOS!A:C,3,FALSE)</f>
        <v>DIA</v>
      </c>
      <c r="E1444" s="541">
        <v>0.06</v>
      </c>
      <c r="F1444" s="544">
        <v>0</v>
      </c>
      <c r="G1444" s="277">
        <f>+VLOOKUP(B:B,INSUMOS!A:E,4,FALSE)</f>
        <v>1</v>
      </c>
      <c r="H1444" s="217">
        <f>+(E1444+F1444)*G1444</f>
        <v>0.06</v>
      </c>
      <c r="I1444" s="218"/>
      <c r="J1444" s="218"/>
      <c r="K1444" s="206"/>
      <c r="L1444" s="164"/>
      <c r="M1444" s="214"/>
    </row>
    <row r="1445" spans="1:13" s="219" customFormat="1" ht="18" outlineLevel="1" x14ac:dyDescent="0.25">
      <c r="A1445" s="294"/>
      <c r="B1445" s="535" t="s">
        <v>625</v>
      </c>
      <c r="C1445" s="216" t="str">
        <f>+VLOOKUP(B:B,INSUMOS!A:C,2,FALSE)</f>
        <v>CUADRILLA AA  (OFICIAL + 2 AYUDANTE)- ALBAÑILERIA</v>
      </c>
      <c r="D1445" s="538" t="str">
        <f>+VLOOKUP(B:B,INSUMOS!A:C,3,FALSE)</f>
        <v>HC</v>
      </c>
      <c r="E1445" s="541">
        <v>0.2</v>
      </c>
      <c r="F1445" s="544">
        <v>0</v>
      </c>
      <c r="G1445" s="277">
        <f>+VLOOKUP(B:B,INSUMOS!A:E,4,FALSE)</f>
        <v>1</v>
      </c>
      <c r="H1445" s="217">
        <f>+(E1445+F1445)*G1445</f>
        <v>0.2</v>
      </c>
      <c r="I1445" s="218"/>
      <c r="J1445" s="218"/>
      <c r="K1445" s="206"/>
      <c r="L1445" s="164"/>
      <c r="M1445" s="214"/>
    </row>
    <row r="1446" spans="1:13" s="219" customFormat="1" ht="18" x14ac:dyDescent="0.25">
      <c r="A1446" s="207" t="s">
        <v>2166</v>
      </c>
      <c r="B1446" s="208"/>
      <c r="C1446" s="209" t="s">
        <v>1526</v>
      </c>
      <c r="D1446" s="210" t="s">
        <v>330</v>
      </c>
      <c r="E1446" s="211"/>
      <c r="F1446" s="210"/>
      <c r="G1446" s="210"/>
      <c r="H1446" s="212">
        <f>+SUBTOTAL(9,H1447:H1452)</f>
        <v>6.5327526999999996</v>
      </c>
      <c r="I1446" s="213"/>
      <c r="J1446" s="213"/>
      <c r="K1446" s="206"/>
      <c r="L1446" s="164"/>
      <c r="M1446" s="214"/>
    </row>
    <row r="1447" spans="1:13" s="219" customFormat="1" ht="18" outlineLevel="1" x14ac:dyDescent="0.25">
      <c r="A1447" s="294"/>
      <c r="B1447" s="535" t="s">
        <v>129</v>
      </c>
      <c r="C1447" s="216" t="str">
        <f>+VLOOKUP(B:B,INSUMOS!A:C,2,FALSE)</f>
        <v>HERRAMIENTA MENOR</v>
      </c>
      <c r="D1447" s="538" t="str">
        <f>+VLOOKUP(B:B,INSUMOS!A:C,3,FALSE)</f>
        <v>GLB</v>
      </c>
      <c r="E1447" s="541">
        <v>1</v>
      </c>
      <c r="F1447" s="544">
        <v>0</v>
      </c>
      <c r="G1447" s="277">
        <f>+VLOOKUP(B:B,INSUMOS!A:E,4,FALSE)</f>
        <v>1</v>
      </c>
      <c r="H1447" s="217">
        <f t="shared" ref="H1447:H1452" si="111">+(E1447+F1447)*G1447</f>
        <v>1</v>
      </c>
      <c r="I1447" s="218"/>
      <c r="J1447" s="218"/>
      <c r="K1447" s="206"/>
      <c r="L1447" s="164"/>
      <c r="M1447" s="214"/>
    </row>
    <row r="1448" spans="1:13" s="219" customFormat="1" ht="18" outlineLevel="1" x14ac:dyDescent="0.25">
      <c r="A1448" s="294"/>
      <c r="B1448" s="535" t="s">
        <v>268</v>
      </c>
      <c r="C1448" s="216" t="str">
        <f>+VLOOKUP(B:B,INSUMOS!A:C,2,FALSE)</f>
        <v>AGUA</v>
      </c>
      <c r="D1448" s="538" t="str">
        <f>+VLOOKUP(B:B,INSUMOS!A:C,3,FALSE)</f>
        <v>M3</v>
      </c>
      <c r="E1448" s="541">
        <f>2.09/1000</f>
        <v>2.0899999999999998E-3</v>
      </c>
      <c r="F1448" s="544">
        <f>+E1448*0.03</f>
        <v>6.2699999999999993E-5</v>
      </c>
      <c r="G1448" s="277">
        <f>+VLOOKUP(B:B,INSUMOS!A:E,4,FALSE)</f>
        <v>1</v>
      </c>
      <c r="H1448" s="217">
        <f t="shared" si="111"/>
        <v>2.1527E-3</v>
      </c>
      <c r="I1448" s="218"/>
      <c r="J1448" s="218"/>
      <c r="K1448" s="206"/>
      <c r="L1448" s="164"/>
      <c r="M1448" s="214"/>
    </row>
    <row r="1449" spans="1:13" s="219" customFormat="1" ht="18" outlineLevel="1" x14ac:dyDescent="0.25">
      <c r="A1449" s="294"/>
      <c r="B1449" s="535" t="s">
        <v>877</v>
      </c>
      <c r="C1449" s="216" t="str">
        <f>+VLOOKUP(B:B,INSUMOS!A:C,2,FALSE)</f>
        <v>ARENA DE PEÑA</v>
      </c>
      <c r="D1449" s="538" t="str">
        <f>+VLOOKUP(B:B,INSUMOS!A:C,3,FALSE)</f>
        <v>M3</v>
      </c>
      <c r="E1449" s="541">
        <v>0.02</v>
      </c>
      <c r="F1449" s="544">
        <f>+E1449*0.03</f>
        <v>5.9999999999999995E-4</v>
      </c>
      <c r="G1449" s="277">
        <f>+VLOOKUP(B:B,INSUMOS!A:E,4,FALSE)</f>
        <v>1</v>
      </c>
      <c r="H1449" s="217">
        <f t="shared" si="111"/>
        <v>2.06E-2</v>
      </c>
      <c r="I1449" s="218"/>
      <c r="J1449" s="218"/>
      <c r="K1449" s="206"/>
      <c r="L1449" s="164"/>
      <c r="M1449" s="214"/>
    </row>
    <row r="1450" spans="1:13" s="219" customFormat="1" ht="18" outlineLevel="1" x14ac:dyDescent="0.25">
      <c r="A1450" s="294"/>
      <c r="B1450" s="535" t="s">
        <v>99</v>
      </c>
      <c r="C1450" s="216" t="str">
        <f>+VLOOKUP(B:B,INSUMOS!A:C,2,FALSE)</f>
        <v>CEMENTO GRIS</v>
      </c>
      <c r="D1450" s="538" t="str">
        <f>+VLOOKUP(B:B,INSUMOS!A:C,3,FALSE)</f>
        <v>KG</v>
      </c>
      <c r="E1450" s="541">
        <v>5</v>
      </c>
      <c r="F1450" s="544">
        <f>+E1450*0.05</f>
        <v>0.25</v>
      </c>
      <c r="G1450" s="277">
        <f>+VLOOKUP(B:B,INSUMOS!A:E,4,FALSE)</f>
        <v>1</v>
      </c>
      <c r="H1450" s="217">
        <f t="shared" si="111"/>
        <v>5.25</v>
      </c>
      <c r="I1450" s="218"/>
      <c r="J1450" s="218"/>
      <c r="K1450" s="206"/>
      <c r="L1450" s="164"/>
      <c r="M1450" s="214"/>
    </row>
    <row r="1451" spans="1:13" s="219" customFormat="1" ht="18" outlineLevel="1" x14ac:dyDescent="0.25">
      <c r="A1451" s="294"/>
      <c r="B1451" s="535" t="s">
        <v>153</v>
      </c>
      <c r="C1451" s="216" t="str">
        <f>+VLOOKUP(B:B,INSUMOS!A:C,2,FALSE)</f>
        <v>ANDAMIO TUBULAR 1,5*1,5 C/CRUCETA</v>
      </c>
      <c r="D1451" s="538" t="str">
        <f>+VLOOKUP(B:B,INSUMOS!A:C,3,FALSE)</f>
        <v>DIA</v>
      </c>
      <c r="E1451" s="541">
        <v>0.06</v>
      </c>
      <c r="F1451" s="544">
        <v>0</v>
      </c>
      <c r="G1451" s="277">
        <f>+VLOOKUP(B:B,INSUMOS!A:E,4,FALSE)</f>
        <v>1</v>
      </c>
      <c r="H1451" s="217">
        <f t="shared" si="111"/>
        <v>0.06</v>
      </c>
      <c r="I1451" s="218"/>
      <c r="J1451" s="218"/>
      <c r="K1451" s="206"/>
      <c r="L1451" s="164"/>
      <c r="M1451" s="214"/>
    </row>
    <row r="1452" spans="1:13" s="219" customFormat="1" ht="18" outlineLevel="1" x14ac:dyDescent="0.25">
      <c r="A1452" s="294"/>
      <c r="B1452" s="535" t="s">
        <v>625</v>
      </c>
      <c r="C1452" s="216" t="str">
        <f>+VLOOKUP(B:B,INSUMOS!A:C,2,FALSE)</f>
        <v>CUADRILLA AA  (OFICIAL + 2 AYUDANTE)- ALBAÑILERIA</v>
      </c>
      <c r="D1452" s="538" t="str">
        <f>+VLOOKUP(B:B,INSUMOS!A:C,3,FALSE)</f>
        <v>HC</v>
      </c>
      <c r="E1452" s="541">
        <v>0.2</v>
      </c>
      <c r="F1452" s="544">
        <v>0</v>
      </c>
      <c r="G1452" s="277">
        <f>+VLOOKUP(B:B,INSUMOS!A:E,4,FALSE)</f>
        <v>1</v>
      </c>
      <c r="H1452" s="217">
        <f t="shared" si="111"/>
        <v>0.2</v>
      </c>
      <c r="I1452" s="218"/>
      <c r="J1452" s="218"/>
      <c r="K1452" s="206"/>
      <c r="L1452" s="164"/>
      <c r="M1452" s="214"/>
    </row>
    <row r="1453" spans="1:13" ht="34.5" customHeight="1" x14ac:dyDescent="0.25">
      <c r="A1453" s="207" t="s">
        <v>2167</v>
      </c>
      <c r="B1453" s="246"/>
      <c r="C1453" s="209" t="s">
        <v>755</v>
      </c>
      <c r="D1453" s="210" t="s">
        <v>19</v>
      </c>
      <c r="E1453" s="241"/>
      <c r="F1453" s="242"/>
      <c r="G1453" s="210"/>
      <c r="H1453" s="212">
        <f>+SUBTOTAL(9,H1454:H1458)</f>
        <v>1.1879999999999999</v>
      </c>
      <c r="I1453" s="213"/>
      <c r="J1453" s="213"/>
      <c r="M1453" s="214"/>
    </row>
    <row r="1454" spans="1:13" ht="18" outlineLevel="1" x14ac:dyDescent="0.25">
      <c r="A1454" s="294"/>
      <c r="B1454" s="535" t="s">
        <v>129</v>
      </c>
      <c r="C1454" s="216" t="str">
        <f>+VLOOKUP(B:B,INSUMOS!A:C,2,FALSE)</f>
        <v>HERRAMIENTA MENOR</v>
      </c>
      <c r="D1454" s="538" t="str">
        <f>+VLOOKUP(B:B,INSUMOS!A:C,3,FALSE)</f>
        <v>GLB</v>
      </c>
      <c r="E1454" s="541">
        <v>1</v>
      </c>
      <c r="F1454" s="544">
        <v>0</v>
      </c>
      <c r="G1454" s="277">
        <f>+VLOOKUP(B:B,INSUMOS!A:E,4,FALSE)</f>
        <v>1</v>
      </c>
      <c r="H1454" s="217">
        <f>+(E1454+F1454)*G1454</f>
        <v>1</v>
      </c>
      <c r="I1454" s="218"/>
      <c r="J1454" s="218"/>
      <c r="M1454" s="214"/>
    </row>
    <row r="1455" spans="1:13" ht="18" outlineLevel="1" x14ac:dyDescent="0.25">
      <c r="A1455" s="294"/>
      <c r="B1455" s="535" t="s">
        <v>153</v>
      </c>
      <c r="C1455" s="216" t="str">
        <f>+VLOOKUP(B:B,INSUMOS!A:C,2,FALSE)</f>
        <v>ANDAMIO TUBULAR 1,5*1,5 C/CRUCETA</v>
      </c>
      <c r="D1455" s="538" t="str">
        <f>+VLOOKUP(B:B,INSUMOS!A:C,3,FALSE)</f>
        <v>DIA</v>
      </c>
      <c r="E1455" s="541">
        <v>0.06</v>
      </c>
      <c r="F1455" s="544">
        <v>0</v>
      </c>
      <c r="G1455" s="277">
        <f>+VLOOKUP(B:B,INSUMOS!A:E,4,FALSE)</f>
        <v>1</v>
      </c>
      <c r="H1455" s="217">
        <f>+(E1455+F1455)*G1455</f>
        <v>0.06</v>
      </c>
      <c r="I1455" s="218"/>
      <c r="J1455" s="218"/>
      <c r="M1455" s="214"/>
    </row>
    <row r="1456" spans="1:13" s="219" customFormat="1" ht="18" outlineLevel="1" x14ac:dyDescent="0.25">
      <c r="A1456" s="294"/>
      <c r="B1456" s="535" t="s">
        <v>813</v>
      </c>
      <c r="C1456" s="216" t="str">
        <f>+VLOOKUP(B:B,INSUMOS!A:C,2,FALSE)</f>
        <v>SIKA TRANSPARENTE 10 (5 GL) REPELENTE AL AGUA PARA FACHADAS</v>
      </c>
      <c r="D1456" s="538" t="str">
        <f>+VLOOKUP(B:B,INSUMOS!A:C,3,FALSE)</f>
        <v>GAL</v>
      </c>
      <c r="E1456" s="541">
        <v>0.09</v>
      </c>
      <c r="F1456" s="544">
        <f>+E1456*0.03</f>
        <v>2.6999999999999997E-3</v>
      </c>
      <c r="G1456" s="277">
        <f>+VLOOKUP(B:B,INSUMOS!A:E,4,FALSE)</f>
        <v>1</v>
      </c>
      <c r="H1456" s="217">
        <f>+(E1456+F1456)*G1456</f>
        <v>9.2699999999999991E-2</v>
      </c>
      <c r="I1456" s="218"/>
      <c r="J1456" s="218"/>
      <c r="K1456" s="206"/>
      <c r="L1456" s="164"/>
      <c r="M1456" s="214"/>
    </row>
    <row r="1457" spans="1:13" s="219" customFormat="1" ht="18" outlineLevel="1" x14ac:dyDescent="0.25">
      <c r="A1457" s="294"/>
      <c r="B1457" s="535" t="s">
        <v>237</v>
      </c>
      <c r="C1457" s="216" t="str">
        <f>+VLOOKUP(B:B,INSUMOS!A:C,2,FALSE)</f>
        <v>TABLA BURRA EN ORDINARIO 2.90 X 0.13 X 0.025</v>
      </c>
      <c r="D1457" s="538" t="str">
        <f>+VLOOKUP(B:B,INSUMOS!A:C,3,FALSE)</f>
        <v>UN</v>
      </c>
      <c r="E1457" s="541">
        <v>0.01</v>
      </c>
      <c r="F1457" s="544">
        <f>+E1457*0.03</f>
        <v>2.9999999999999997E-4</v>
      </c>
      <c r="G1457" s="277">
        <f>+VLOOKUP(B:B,INSUMOS!A:E,4,FALSE)</f>
        <v>1</v>
      </c>
      <c r="H1457" s="217">
        <f>+(E1457+F1457)*G1457</f>
        <v>1.03E-2</v>
      </c>
      <c r="I1457" s="218"/>
      <c r="J1457" s="218"/>
      <c r="K1457" s="206"/>
      <c r="L1457" s="164"/>
      <c r="M1457" s="214"/>
    </row>
    <row r="1458" spans="1:13" ht="42" customHeight="1" outlineLevel="1" x14ac:dyDescent="0.25">
      <c r="A1458" s="294"/>
      <c r="B1458" s="535" t="s">
        <v>39</v>
      </c>
      <c r="C1458" s="216" t="str">
        <f>+VLOOKUP(B:B,INSUMOS!A:C,2,FALSE)</f>
        <v>OFICIAL PINTURA CON PRESTACIONES</v>
      </c>
      <c r="D1458" s="538" t="str">
        <f>+VLOOKUP(B:B,INSUMOS!A:C,3,FALSE)</f>
        <v>JR</v>
      </c>
      <c r="E1458" s="541">
        <v>2.5000000000000001E-2</v>
      </c>
      <c r="F1458" s="544">
        <v>0</v>
      </c>
      <c r="G1458" s="277">
        <f>+VLOOKUP(B:B,INSUMOS!A:E,4,FALSE)</f>
        <v>1</v>
      </c>
      <c r="H1458" s="217">
        <f>+(E1458+F1458)*G1458</f>
        <v>2.5000000000000001E-2</v>
      </c>
      <c r="I1458" s="218"/>
      <c r="J1458" s="218"/>
      <c r="M1458" s="214"/>
    </row>
    <row r="1459" spans="1:13" ht="33" customHeight="1" x14ac:dyDescent="0.25">
      <c r="A1459" s="207" t="s">
        <v>1453</v>
      </c>
      <c r="B1459" s="246"/>
      <c r="C1459" s="209" t="s">
        <v>756</v>
      </c>
      <c r="D1459" s="210" t="s">
        <v>330</v>
      </c>
      <c r="E1459" s="241"/>
      <c r="F1459" s="242"/>
      <c r="G1459" s="210"/>
      <c r="H1459" s="212">
        <f>+SUBTOTAL(9,H1460:H1464)</f>
        <v>1.6220999999999999</v>
      </c>
      <c r="I1459" s="213"/>
      <c r="J1459" s="213"/>
      <c r="M1459" s="214"/>
    </row>
    <row r="1460" spans="1:13" ht="18" outlineLevel="1" x14ac:dyDescent="0.25">
      <c r="A1460" s="294"/>
      <c r="B1460" s="535" t="s">
        <v>129</v>
      </c>
      <c r="C1460" s="216" t="str">
        <f>+VLOOKUP(B:B,INSUMOS!A:C,2,FALSE)</f>
        <v>HERRAMIENTA MENOR</v>
      </c>
      <c r="D1460" s="538" t="str">
        <f>+VLOOKUP(B:B,INSUMOS!A:C,3,FALSE)</f>
        <v>GLB</v>
      </c>
      <c r="E1460" s="541">
        <v>0.75</v>
      </c>
      <c r="F1460" s="544">
        <v>0</v>
      </c>
      <c r="G1460" s="277">
        <f>+VLOOKUP(B:B,INSUMOS!A:E,4,FALSE)</f>
        <v>1</v>
      </c>
      <c r="H1460" s="217">
        <f>+(E1460+F1460)*G1460</f>
        <v>0.75</v>
      </c>
      <c r="I1460" s="218"/>
      <c r="J1460" s="218"/>
      <c r="M1460" s="214"/>
    </row>
    <row r="1461" spans="1:13" ht="18" outlineLevel="1" x14ac:dyDescent="0.25">
      <c r="A1461" s="294"/>
      <c r="B1461" s="535" t="s">
        <v>814</v>
      </c>
      <c r="C1461" s="216" t="str">
        <f>+VLOOKUP(B:B,INSUMOS!A:C,2,FALSE)</f>
        <v xml:space="preserve">ANTICORROSIVO </v>
      </c>
      <c r="D1461" s="538" t="str">
        <f>+VLOOKUP(B:B,INSUMOS!A:C,3,FALSE)</f>
        <v>GAL</v>
      </c>
      <c r="E1461" s="541">
        <v>0.01</v>
      </c>
      <c r="F1461" s="544">
        <f>+E1461*0.03</f>
        <v>2.9999999999999997E-4</v>
      </c>
      <c r="G1461" s="277">
        <f>+VLOOKUP(B:B,INSUMOS!A:E,4,FALSE)</f>
        <v>1</v>
      </c>
      <c r="H1461" s="217">
        <f>+(E1461+F1461)*G1461</f>
        <v>1.03E-2</v>
      </c>
      <c r="I1461" s="218"/>
      <c r="J1461" s="218"/>
      <c r="M1461" s="214"/>
    </row>
    <row r="1462" spans="1:13" ht="18" outlineLevel="1" x14ac:dyDescent="0.25">
      <c r="A1462" s="294"/>
      <c r="B1462" s="535" t="s">
        <v>304</v>
      </c>
      <c r="C1462" s="216" t="str">
        <f>+VLOOKUP(B:B,INSUMOS!A:C,2,FALSE)</f>
        <v>THINER</v>
      </c>
      <c r="D1462" s="538" t="str">
        <f>+VLOOKUP(B:B,INSUMOS!A:C,3,FALSE)</f>
        <v>GAL</v>
      </c>
      <c r="E1462" s="541">
        <v>0.01</v>
      </c>
      <c r="F1462" s="544">
        <f>+E1462*0.03</f>
        <v>2.9999999999999997E-4</v>
      </c>
      <c r="G1462" s="277">
        <f>+VLOOKUP(B:B,INSUMOS!A:E,4,FALSE)</f>
        <v>1</v>
      </c>
      <c r="H1462" s="217">
        <f>+(E1462+F1462)*G1462</f>
        <v>1.03E-2</v>
      </c>
      <c r="I1462" s="218"/>
      <c r="J1462" s="218"/>
      <c r="M1462" s="214"/>
    </row>
    <row r="1463" spans="1:13" ht="18" outlineLevel="1" x14ac:dyDescent="0.25">
      <c r="A1463" s="294"/>
      <c r="B1463" s="535" t="s">
        <v>300</v>
      </c>
      <c r="C1463" s="216" t="str">
        <f>+VLOOKUP(B:B,INSUMOS!A:C,2,FALSE)</f>
        <v>LIJA PABMERIL PLIEGO 9"X11"</v>
      </c>
      <c r="D1463" s="538" t="str">
        <f>+VLOOKUP(B:B,INSUMOS!A:C,3,FALSE)</f>
        <v>UN</v>
      </c>
      <c r="E1463" s="541">
        <v>0.63</v>
      </c>
      <c r="F1463" s="544">
        <f>+E1463*0.05</f>
        <v>3.15E-2</v>
      </c>
      <c r="G1463" s="277">
        <f>+VLOOKUP(B:B,INSUMOS!A:E,4,FALSE)</f>
        <v>1</v>
      </c>
      <c r="H1463" s="217">
        <f>+(E1463+F1463)*G1463</f>
        <v>0.66149999999999998</v>
      </c>
      <c r="I1463" s="218"/>
      <c r="J1463" s="218"/>
      <c r="M1463" s="214"/>
    </row>
    <row r="1464" spans="1:13" ht="18" outlineLevel="1" x14ac:dyDescent="0.25">
      <c r="A1464" s="294"/>
      <c r="B1464" s="535" t="s">
        <v>628</v>
      </c>
      <c r="C1464" s="216" t="str">
        <f>+VLOOKUP(B:B,INSUMOS!A:C,2,FALSE)</f>
        <v>CUADRILLA  PINTURAS (OFICIAL + AYUDANTE)</v>
      </c>
      <c r="D1464" s="538" t="str">
        <f>+VLOOKUP(B:B,INSUMOS!A:C,3,FALSE)</f>
        <v>HC</v>
      </c>
      <c r="E1464" s="541">
        <v>0.19</v>
      </c>
      <c r="F1464" s="544">
        <v>0</v>
      </c>
      <c r="G1464" s="277">
        <f>+VLOOKUP(B:B,INSUMOS!A:E,4,FALSE)</f>
        <v>1</v>
      </c>
      <c r="H1464" s="217">
        <f>+(E1464+F1464)*G1464</f>
        <v>0.19</v>
      </c>
      <c r="I1464" s="218"/>
      <c r="J1464" s="218"/>
      <c r="M1464" s="214"/>
    </row>
    <row r="1465" spans="1:13" ht="26.25" customHeight="1" x14ac:dyDescent="0.25">
      <c r="A1465" s="207" t="s">
        <v>2168</v>
      </c>
      <c r="B1465" s="246"/>
      <c r="C1465" s="209" t="s">
        <v>757</v>
      </c>
      <c r="D1465" s="210" t="s">
        <v>19</v>
      </c>
      <c r="E1465" s="241"/>
      <c r="F1465" s="242"/>
      <c r="G1465" s="210"/>
      <c r="H1465" s="212">
        <f>+SUBTOTAL(9,H1466:H1470)</f>
        <v>2.2237</v>
      </c>
      <c r="I1465" s="213"/>
      <c r="J1465" s="213"/>
      <c r="M1465" s="214"/>
    </row>
    <row r="1466" spans="1:13" s="219" customFormat="1" ht="18" outlineLevel="1" x14ac:dyDescent="0.25">
      <c r="A1466" s="294"/>
      <c r="B1466" s="535" t="s">
        <v>129</v>
      </c>
      <c r="C1466" s="216" t="str">
        <f>+VLOOKUP(B:B,INSUMOS!A:C,2,FALSE)</f>
        <v>HERRAMIENTA MENOR</v>
      </c>
      <c r="D1466" s="538" t="str">
        <f>+VLOOKUP(B:B,INSUMOS!A:C,3,FALSE)</f>
        <v>GLB</v>
      </c>
      <c r="E1466" s="541">
        <v>0.75</v>
      </c>
      <c r="F1466" s="544">
        <v>0</v>
      </c>
      <c r="G1466" s="277">
        <f>+VLOOKUP(B:B,INSUMOS!A:E,4,FALSE)</f>
        <v>1</v>
      </c>
      <c r="H1466" s="217">
        <f>+(E1466+F1466)*G1466</f>
        <v>0.75</v>
      </c>
      <c r="I1466" s="218"/>
      <c r="J1466" s="218"/>
      <c r="K1466" s="206"/>
      <c r="L1466" s="164"/>
      <c r="M1466" s="214"/>
    </row>
    <row r="1467" spans="1:13" s="219" customFormat="1" ht="18" outlineLevel="1" x14ac:dyDescent="0.25">
      <c r="A1467" s="294"/>
      <c r="B1467" s="535" t="s">
        <v>814</v>
      </c>
      <c r="C1467" s="216" t="str">
        <f>+VLOOKUP(B:B,INSUMOS!A:C,2,FALSE)</f>
        <v xml:space="preserve">ANTICORROSIVO </v>
      </c>
      <c r="D1467" s="538" t="str">
        <f>+VLOOKUP(B:B,INSUMOS!A:C,3,FALSE)</f>
        <v>GAL</v>
      </c>
      <c r="E1467" s="541">
        <v>0.03</v>
      </c>
      <c r="F1467" s="544">
        <f>+E1467*0.03</f>
        <v>8.9999999999999998E-4</v>
      </c>
      <c r="G1467" s="277">
        <f>+VLOOKUP(B:B,INSUMOS!A:E,4,FALSE)</f>
        <v>1</v>
      </c>
      <c r="H1467" s="217">
        <f>+(E1467+F1467)*G1467</f>
        <v>3.09E-2</v>
      </c>
      <c r="I1467" s="218"/>
      <c r="J1467" s="218"/>
      <c r="K1467" s="206"/>
      <c r="L1467" s="164"/>
      <c r="M1467" s="214"/>
    </row>
    <row r="1468" spans="1:13" ht="18" outlineLevel="1" x14ac:dyDescent="0.25">
      <c r="A1468" s="294"/>
      <c r="B1468" s="535" t="s">
        <v>304</v>
      </c>
      <c r="C1468" s="216" t="str">
        <f>+VLOOKUP(B:B,INSUMOS!A:C,2,FALSE)</f>
        <v>THINER</v>
      </c>
      <c r="D1468" s="538" t="str">
        <f>+VLOOKUP(B:B,INSUMOS!A:C,3,FALSE)</f>
        <v>GAL</v>
      </c>
      <c r="E1468" s="541">
        <v>0.01</v>
      </c>
      <c r="F1468" s="544">
        <f>+E1468*0.03</f>
        <v>2.9999999999999997E-4</v>
      </c>
      <c r="G1468" s="277">
        <f>+VLOOKUP(B:B,INSUMOS!A:E,4,FALSE)</f>
        <v>1</v>
      </c>
      <c r="H1468" s="217">
        <f>+(E1468+F1468)*G1468</f>
        <v>1.03E-2</v>
      </c>
      <c r="I1468" s="218"/>
      <c r="J1468" s="218"/>
      <c r="M1468" s="214"/>
    </row>
    <row r="1469" spans="1:13" ht="18" outlineLevel="1" x14ac:dyDescent="0.25">
      <c r="A1469" s="294"/>
      <c r="B1469" s="535" t="s">
        <v>300</v>
      </c>
      <c r="C1469" s="216" t="str">
        <f>+VLOOKUP(B:B,INSUMOS!A:C,2,FALSE)</f>
        <v>LIJA PABMERIL PLIEGO 9"X11"</v>
      </c>
      <c r="D1469" s="538" t="str">
        <f>+VLOOKUP(B:B,INSUMOS!A:C,3,FALSE)</f>
        <v>UN</v>
      </c>
      <c r="E1469" s="541">
        <v>1.05</v>
      </c>
      <c r="F1469" s="544">
        <f>+E1469*0.05</f>
        <v>5.2500000000000005E-2</v>
      </c>
      <c r="G1469" s="277">
        <f>+VLOOKUP(B:B,INSUMOS!A:E,4,FALSE)</f>
        <v>1</v>
      </c>
      <c r="H1469" s="217">
        <f>+(E1469+F1469)*G1469</f>
        <v>1.1025</v>
      </c>
      <c r="I1469" s="218"/>
      <c r="J1469" s="218"/>
      <c r="M1469" s="214"/>
    </row>
    <row r="1470" spans="1:13" ht="18" outlineLevel="1" x14ac:dyDescent="0.25">
      <c r="A1470" s="294"/>
      <c r="B1470" s="535" t="s">
        <v>628</v>
      </c>
      <c r="C1470" s="216" t="str">
        <f>+VLOOKUP(B:B,INSUMOS!A:C,2,FALSE)</f>
        <v>CUADRILLA  PINTURAS (OFICIAL + AYUDANTE)</v>
      </c>
      <c r="D1470" s="538" t="str">
        <f>+VLOOKUP(B:B,INSUMOS!A:C,3,FALSE)</f>
        <v>HC</v>
      </c>
      <c r="E1470" s="541">
        <v>0.33</v>
      </c>
      <c r="F1470" s="544">
        <v>0</v>
      </c>
      <c r="G1470" s="277">
        <f>+VLOOKUP(B:B,INSUMOS!A:E,4,FALSE)</f>
        <v>1</v>
      </c>
      <c r="H1470" s="217">
        <f>+(E1470+F1470)*G1470</f>
        <v>0.33</v>
      </c>
      <c r="I1470" s="218"/>
      <c r="J1470" s="218"/>
      <c r="M1470" s="214"/>
    </row>
    <row r="1471" spans="1:13" ht="30" customHeight="1" x14ac:dyDescent="0.25">
      <c r="A1471" s="207" t="s">
        <v>2169</v>
      </c>
      <c r="B1471" s="246"/>
      <c r="C1471" s="209" t="s">
        <v>758</v>
      </c>
      <c r="D1471" s="210" t="s">
        <v>330</v>
      </c>
      <c r="E1471" s="241"/>
      <c r="F1471" s="242"/>
      <c r="G1471" s="210"/>
      <c r="H1471" s="212">
        <f>+SUBTOTAL(9,H1472:H1476)</f>
        <v>1.8113151660366942</v>
      </c>
      <c r="I1471" s="213"/>
      <c r="J1471" s="213"/>
      <c r="M1471" s="214"/>
    </row>
    <row r="1472" spans="1:13" ht="18" outlineLevel="1" x14ac:dyDescent="0.25">
      <c r="A1472" s="294"/>
      <c r="B1472" s="535" t="s">
        <v>129</v>
      </c>
      <c r="C1472" s="216" t="str">
        <f>+VLOOKUP(B:B,INSUMOS!A:C,2,FALSE)</f>
        <v>HERRAMIENTA MENOR</v>
      </c>
      <c r="D1472" s="538" t="str">
        <f>+VLOOKUP(B:B,INSUMOS!A:C,3,FALSE)</f>
        <v>GLB</v>
      </c>
      <c r="E1472" s="541">
        <v>0.75</v>
      </c>
      <c r="F1472" s="544">
        <v>0</v>
      </c>
      <c r="G1472" s="277">
        <f>+VLOOKUP(B:B,INSUMOS!A:E,4,FALSE)</f>
        <v>1</v>
      </c>
      <c r="H1472" s="217">
        <f>+(E1472+F1472)*G1472</f>
        <v>0.75</v>
      </c>
      <c r="I1472" s="218"/>
      <c r="J1472" s="218"/>
      <c r="M1472" s="214"/>
    </row>
    <row r="1473" spans="1:13" ht="18" outlineLevel="1" x14ac:dyDescent="0.25">
      <c r="A1473" s="294"/>
      <c r="B1473" s="535" t="s">
        <v>304</v>
      </c>
      <c r="C1473" s="216" t="str">
        <f>+VLOOKUP(B:B,INSUMOS!A:C,2,FALSE)</f>
        <v>THINER</v>
      </c>
      <c r="D1473" s="538" t="str">
        <f>+VLOOKUP(B:B,INSUMOS!A:C,3,FALSE)</f>
        <v>GAL</v>
      </c>
      <c r="E1473" s="541">
        <v>0.03</v>
      </c>
      <c r="F1473" s="544">
        <f>+E1473*0.03</f>
        <v>8.9999999999999998E-4</v>
      </c>
      <c r="G1473" s="277">
        <f>+VLOOKUP(B:B,INSUMOS!A:E,4,FALSE)</f>
        <v>1</v>
      </c>
      <c r="H1473" s="217">
        <f>+(E1473+F1473)*G1473</f>
        <v>3.09E-2</v>
      </c>
      <c r="I1473" s="218"/>
      <c r="J1473" s="218"/>
      <c r="M1473" s="214"/>
    </row>
    <row r="1474" spans="1:13" s="219" customFormat="1" ht="18" outlineLevel="1" x14ac:dyDescent="0.25">
      <c r="A1474" s="294"/>
      <c r="B1474" s="535" t="s">
        <v>215</v>
      </c>
      <c r="C1474" s="216" t="str">
        <f>+VLOOKUP(B:B,INSUMOS!A:C,2,FALSE)</f>
        <v>PINTURA DE ESMALTE PINTULUX O SIMILAR</v>
      </c>
      <c r="D1474" s="538" t="str">
        <f>+VLOOKUP(B:B,INSUMOS!A:C,3,FALSE)</f>
        <v>GAL</v>
      </c>
      <c r="E1474" s="541">
        <v>0.02</v>
      </c>
      <c r="F1474" s="544">
        <f>+E1474*0.03</f>
        <v>5.9999999999999995E-4</v>
      </c>
      <c r="G1474" s="277">
        <f>+VLOOKUP(B:B,INSUMOS!A:E,4,FALSE)</f>
        <v>1</v>
      </c>
      <c r="H1474" s="217">
        <f>+(E1474+F1474)*G1474</f>
        <v>2.06E-2</v>
      </c>
      <c r="I1474" s="218"/>
      <c r="J1474" s="218"/>
      <c r="K1474" s="206"/>
      <c r="L1474" s="164"/>
      <c r="M1474" s="214"/>
    </row>
    <row r="1475" spans="1:13" s="219" customFormat="1" ht="18" outlineLevel="1" x14ac:dyDescent="0.25">
      <c r="A1475" s="294"/>
      <c r="B1475" s="535" t="s">
        <v>300</v>
      </c>
      <c r="C1475" s="216" t="str">
        <f>+VLOOKUP(B:B,INSUMOS!A:C,2,FALSE)</f>
        <v>LIJA PABMERIL PLIEGO 9"X11"</v>
      </c>
      <c r="D1475" s="538" t="str">
        <f>+VLOOKUP(B:B,INSUMOS!A:C,3,FALSE)</f>
        <v>UN</v>
      </c>
      <c r="E1475" s="541">
        <v>0.8</v>
      </c>
      <c r="F1475" s="544">
        <f>+E1475*0.05</f>
        <v>4.0000000000000008E-2</v>
      </c>
      <c r="G1475" s="277">
        <f>+VLOOKUP(B:B,INSUMOS!A:E,4,FALSE)</f>
        <v>1</v>
      </c>
      <c r="H1475" s="217">
        <f>+(E1475+F1475)*G1475</f>
        <v>0.84000000000000008</v>
      </c>
      <c r="I1475" s="218"/>
      <c r="J1475" s="218"/>
      <c r="K1475" s="206"/>
      <c r="L1475" s="164"/>
      <c r="M1475" s="214"/>
    </row>
    <row r="1476" spans="1:13" ht="18" outlineLevel="1" x14ac:dyDescent="0.25">
      <c r="A1476" s="294"/>
      <c r="B1476" s="535" t="s">
        <v>628</v>
      </c>
      <c r="C1476" s="216" t="str">
        <f>+VLOOKUP(B:B,INSUMOS!A:C,2,FALSE)</f>
        <v>CUADRILLA  PINTURAS (OFICIAL + AYUDANTE)</v>
      </c>
      <c r="D1476" s="538" t="str">
        <f>+VLOOKUP(B:B,INSUMOS!A:C,3,FALSE)</f>
        <v>HC</v>
      </c>
      <c r="E1476" s="541">
        <v>0.16981516603669411</v>
      </c>
      <c r="F1476" s="544">
        <v>0</v>
      </c>
      <c r="G1476" s="277">
        <f>+VLOOKUP(B:B,INSUMOS!A:E,4,FALSE)</f>
        <v>1</v>
      </c>
      <c r="H1476" s="217">
        <f>+(E1476+F1476)*G1476</f>
        <v>0.16981516603669411</v>
      </c>
      <c r="I1476" s="218"/>
      <c r="J1476" s="218"/>
      <c r="M1476" s="214"/>
    </row>
    <row r="1477" spans="1:13" ht="34.5" customHeight="1" x14ac:dyDescent="0.25">
      <c r="A1477" s="207" t="s">
        <v>2170</v>
      </c>
      <c r="B1477" s="246"/>
      <c r="C1477" s="209" t="s">
        <v>759</v>
      </c>
      <c r="D1477" s="210" t="s">
        <v>19</v>
      </c>
      <c r="E1477" s="241"/>
      <c r="F1477" s="242"/>
      <c r="G1477" s="210"/>
      <c r="H1477" s="212">
        <f>+SUBTOTAL(9,H1478:H1482)</f>
        <v>2.3374000000000001</v>
      </c>
      <c r="I1477" s="213"/>
      <c r="J1477" s="213"/>
      <c r="M1477" s="214"/>
    </row>
    <row r="1478" spans="1:13" ht="18" outlineLevel="1" x14ac:dyDescent="0.25">
      <c r="A1478" s="294"/>
      <c r="B1478" s="535" t="s">
        <v>129</v>
      </c>
      <c r="C1478" s="216" t="str">
        <f>+VLOOKUP(B:B,INSUMOS!A:C,2,FALSE)</f>
        <v>HERRAMIENTA MENOR</v>
      </c>
      <c r="D1478" s="538" t="str">
        <f>+VLOOKUP(B:B,INSUMOS!A:C,3,FALSE)</f>
        <v>GLB</v>
      </c>
      <c r="E1478" s="541">
        <v>0.75</v>
      </c>
      <c r="F1478" s="544">
        <v>0</v>
      </c>
      <c r="G1478" s="277">
        <f>+VLOOKUP(B:B,INSUMOS!A:E,4,FALSE)</f>
        <v>1</v>
      </c>
      <c r="H1478" s="217">
        <f>+(E1478+F1478)*G1478</f>
        <v>0.75</v>
      </c>
      <c r="I1478" s="218"/>
      <c r="J1478" s="218"/>
      <c r="M1478" s="214"/>
    </row>
    <row r="1479" spans="1:13" ht="18" outlineLevel="1" x14ac:dyDescent="0.25">
      <c r="A1479" s="294"/>
      <c r="B1479" s="535" t="s">
        <v>304</v>
      </c>
      <c r="C1479" s="216" t="str">
        <f>+VLOOKUP(B:B,INSUMOS!A:C,2,FALSE)</f>
        <v>THINER</v>
      </c>
      <c r="D1479" s="538" t="str">
        <f>+VLOOKUP(B:B,INSUMOS!A:C,3,FALSE)</f>
        <v>GAL</v>
      </c>
      <c r="E1479" s="541">
        <v>0.04</v>
      </c>
      <c r="F1479" s="544">
        <f>+E1479*0.03</f>
        <v>1.1999999999999999E-3</v>
      </c>
      <c r="G1479" s="277">
        <f>+VLOOKUP(B:B,INSUMOS!A:E,4,FALSE)</f>
        <v>1</v>
      </c>
      <c r="H1479" s="217">
        <f>+(E1479+F1479)*G1479</f>
        <v>4.1200000000000001E-2</v>
      </c>
      <c r="I1479" s="218"/>
      <c r="J1479" s="218"/>
      <c r="M1479" s="214"/>
    </row>
    <row r="1480" spans="1:13" s="219" customFormat="1" ht="18" outlineLevel="1" x14ac:dyDescent="0.25">
      <c r="A1480" s="294"/>
      <c r="B1480" s="535" t="s">
        <v>215</v>
      </c>
      <c r="C1480" s="216" t="str">
        <f>+VLOOKUP(B:B,INSUMOS!A:C,2,FALSE)</f>
        <v>PINTURA DE ESMALTE PINTULUX O SIMILAR</v>
      </c>
      <c r="D1480" s="538" t="str">
        <f>+VLOOKUP(B:B,INSUMOS!A:C,3,FALSE)</f>
        <v>GAL</v>
      </c>
      <c r="E1480" s="541">
        <v>0.04</v>
      </c>
      <c r="F1480" s="544">
        <f>+E1480*0.03</f>
        <v>1.1999999999999999E-3</v>
      </c>
      <c r="G1480" s="277">
        <f>+VLOOKUP(B:B,INSUMOS!A:E,4,FALSE)</f>
        <v>1</v>
      </c>
      <c r="H1480" s="217">
        <f>+(E1480+F1480)*G1480</f>
        <v>4.1200000000000001E-2</v>
      </c>
      <c r="I1480" s="218"/>
      <c r="J1480" s="218"/>
      <c r="K1480" s="206"/>
      <c r="L1480" s="164"/>
      <c r="M1480" s="214"/>
    </row>
    <row r="1481" spans="1:13" ht="18" outlineLevel="1" x14ac:dyDescent="0.25">
      <c r="A1481" s="294"/>
      <c r="B1481" s="535" t="s">
        <v>300</v>
      </c>
      <c r="C1481" s="216" t="str">
        <f>+VLOOKUP(B:B,INSUMOS!A:C,2,FALSE)</f>
        <v>LIJA PABMERIL PLIEGO 9"X11"</v>
      </c>
      <c r="D1481" s="538" t="str">
        <f>+VLOOKUP(B:B,INSUMOS!A:C,3,FALSE)</f>
        <v>UN</v>
      </c>
      <c r="E1481" s="541">
        <v>1.1000000000000001</v>
      </c>
      <c r="F1481" s="544">
        <f>+E1481*0.05</f>
        <v>5.5000000000000007E-2</v>
      </c>
      <c r="G1481" s="277">
        <f>+VLOOKUP(B:B,INSUMOS!A:E,4,FALSE)</f>
        <v>1</v>
      </c>
      <c r="H1481" s="217">
        <f>+(E1481+F1481)*G1481</f>
        <v>1.155</v>
      </c>
      <c r="I1481" s="218"/>
      <c r="J1481" s="218"/>
      <c r="M1481" s="214"/>
    </row>
    <row r="1482" spans="1:13" ht="18" outlineLevel="1" x14ac:dyDescent="0.25">
      <c r="A1482" s="294"/>
      <c r="B1482" s="535" t="s">
        <v>628</v>
      </c>
      <c r="C1482" s="216" t="str">
        <f>+VLOOKUP(B:B,INSUMOS!A:C,2,FALSE)</f>
        <v>CUADRILLA  PINTURAS (OFICIAL + AYUDANTE)</v>
      </c>
      <c r="D1482" s="538" t="str">
        <f>+VLOOKUP(B:B,INSUMOS!A:C,3,FALSE)</f>
        <v>HC</v>
      </c>
      <c r="E1482" s="541">
        <v>0.35</v>
      </c>
      <c r="F1482" s="544">
        <v>0</v>
      </c>
      <c r="G1482" s="277">
        <f>+VLOOKUP(B:B,INSUMOS!A:E,4,FALSE)</f>
        <v>1</v>
      </c>
      <c r="H1482" s="217">
        <f>+(E1482+F1482)*G1482</f>
        <v>0.35</v>
      </c>
      <c r="I1482" s="218"/>
      <c r="J1482" s="218"/>
      <c r="M1482" s="214"/>
    </row>
    <row r="1483" spans="1:13" ht="33" customHeight="1" x14ac:dyDescent="0.25">
      <c r="A1483" s="207" t="s">
        <v>2171</v>
      </c>
      <c r="B1483" s="246"/>
      <c r="C1483" s="209" t="s">
        <v>760</v>
      </c>
      <c r="D1483" s="210" t="s">
        <v>330</v>
      </c>
      <c r="E1483" s="241"/>
      <c r="F1483" s="242"/>
      <c r="G1483" s="210"/>
      <c r="H1483" s="212">
        <f>+SUBTOTAL(9,H1484:H1489)</f>
        <v>0.75745317599067608</v>
      </c>
      <c r="I1483" s="213"/>
      <c r="J1483" s="213"/>
      <c r="M1483" s="214"/>
    </row>
    <row r="1484" spans="1:13" ht="18" outlineLevel="1" x14ac:dyDescent="0.25">
      <c r="A1484" s="294"/>
      <c r="B1484" s="535" t="s">
        <v>129</v>
      </c>
      <c r="C1484" s="216" t="str">
        <f>+VLOOKUP(B:B,INSUMOS!A:C,2,FALSE)</f>
        <v>HERRAMIENTA MENOR</v>
      </c>
      <c r="D1484" s="538" t="str">
        <f>+VLOOKUP(B:B,INSUMOS!A:C,3,FALSE)</f>
        <v>GLB</v>
      </c>
      <c r="E1484" s="541">
        <v>0.4</v>
      </c>
      <c r="F1484" s="544">
        <v>0</v>
      </c>
      <c r="G1484" s="277">
        <f>+VLOOKUP(B:B,INSUMOS!A:E,4,FALSE)</f>
        <v>1</v>
      </c>
      <c r="H1484" s="217">
        <f t="shared" ref="H1484:H1489" si="112">+(E1484+F1484)*G1484</f>
        <v>0.4</v>
      </c>
      <c r="I1484" s="218"/>
      <c r="J1484" s="218"/>
      <c r="M1484" s="214"/>
    </row>
    <row r="1485" spans="1:13" ht="25.5" outlineLevel="1" x14ac:dyDescent="0.25">
      <c r="A1485" s="294"/>
      <c r="B1485" s="535" t="s">
        <v>816</v>
      </c>
      <c r="C1485" s="216" t="str">
        <f>+VLOOKUP(B:B,INSUMOS!A:C,2,FALSE)</f>
        <v>BARNEX NOGAL. PRODUCTOS PARA LA PROTECCIÓN Y DECORACIÓN DE MADERAS EN EXTERIORES</v>
      </c>
      <c r="D1485" s="538" t="str">
        <f>+VLOOKUP(B:B,INSUMOS!A:C,3,FALSE)</f>
        <v>GAL</v>
      </c>
      <c r="E1485" s="541">
        <v>1.4999999999999999E-2</v>
      </c>
      <c r="F1485" s="544">
        <f>+E1485*0.03</f>
        <v>4.4999999999999999E-4</v>
      </c>
      <c r="G1485" s="277">
        <f>+VLOOKUP(B:B,INSUMOS!A:E,4,FALSE)</f>
        <v>1</v>
      </c>
      <c r="H1485" s="217">
        <f t="shared" si="112"/>
        <v>1.545E-2</v>
      </c>
      <c r="I1485" s="218"/>
      <c r="J1485" s="218"/>
      <c r="M1485" s="214"/>
    </row>
    <row r="1486" spans="1:13" s="219" customFormat="1" ht="18" outlineLevel="1" x14ac:dyDescent="0.25">
      <c r="A1486" s="294"/>
      <c r="B1486" s="535" t="s">
        <v>304</v>
      </c>
      <c r="C1486" s="216" t="str">
        <f>+VLOOKUP(B:B,INSUMOS!A:C,2,FALSE)</f>
        <v>THINER</v>
      </c>
      <c r="D1486" s="538" t="str">
        <f>+VLOOKUP(B:B,INSUMOS!A:C,3,FALSE)</f>
        <v>GAL</v>
      </c>
      <c r="E1486" s="541">
        <v>0.02</v>
      </c>
      <c r="F1486" s="544">
        <f>+E1486*0.03</f>
        <v>5.9999999999999995E-4</v>
      </c>
      <c r="G1486" s="277">
        <f>+VLOOKUP(B:B,INSUMOS!A:E,4,FALSE)</f>
        <v>1</v>
      </c>
      <c r="H1486" s="217">
        <f t="shared" si="112"/>
        <v>2.06E-2</v>
      </c>
      <c r="I1486" s="218"/>
      <c r="J1486" s="218"/>
      <c r="K1486" s="206"/>
      <c r="L1486" s="164"/>
      <c r="M1486" s="214"/>
    </row>
    <row r="1487" spans="1:13" ht="18" outlineLevel="1" x14ac:dyDescent="0.25">
      <c r="A1487" s="294"/>
      <c r="B1487" s="535" t="s">
        <v>1832</v>
      </c>
      <c r="C1487" s="216" t="str">
        <f>+VLOOKUP(B:B,INSUMOS!A:C,2,FALSE)</f>
        <v>ESMALTE ACUALUX BLANCO O DE COLOR</v>
      </c>
      <c r="D1487" s="538" t="str">
        <f>+VLOOKUP(B:B,INSUMOS!A:C,3,FALSE)</f>
        <v>GAL</v>
      </c>
      <c r="E1487" s="541">
        <v>1.4999999999999999E-2</v>
      </c>
      <c r="F1487" s="544">
        <f>+E1487*0.03</f>
        <v>4.4999999999999999E-4</v>
      </c>
      <c r="G1487" s="277">
        <f>+VLOOKUP(B:B,INSUMOS!A:E,4,FALSE)</f>
        <v>1</v>
      </c>
      <c r="H1487" s="217">
        <f t="shared" si="112"/>
        <v>1.545E-2</v>
      </c>
      <c r="I1487" s="218"/>
      <c r="J1487" s="218"/>
      <c r="K1487" s="296"/>
      <c r="M1487" s="214"/>
    </row>
    <row r="1488" spans="1:13" ht="18" outlineLevel="1" x14ac:dyDescent="0.25">
      <c r="A1488" s="294"/>
      <c r="B1488" s="535" t="s">
        <v>300</v>
      </c>
      <c r="C1488" s="216" t="str">
        <f>+VLOOKUP(B:B,INSUMOS!A:C,2,FALSE)</f>
        <v>LIJA PABMERIL PLIEGO 9"X11"</v>
      </c>
      <c r="D1488" s="538" t="str">
        <f>+VLOOKUP(B:B,INSUMOS!A:C,3,FALSE)</f>
        <v>UN</v>
      </c>
      <c r="E1488" s="541">
        <v>0.16</v>
      </c>
      <c r="F1488" s="544">
        <f>+E1488*0.05</f>
        <v>8.0000000000000002E-3</v>
      </c>
      <c r="G1488" s="277">
        <f>+VLOOKUP(B:B,INSUMOS!A:E,4,FALSE)</f>
        <v>1</v>
      </c>
      <c r="H1488" s="217">
        <f t="shared" si="112"/>
        <v>0.16800000000000001</v>
      </c>
      <c r="I1488" s="218"/>
      <c r="J1488" s="218"/>
      <c r="M1488" s="214"/>
    </row>
    <row r="1489" spans="1:13" s="219" customFormat="1" ht="18" outlineLevel="1" x14ac:dyDescent="0.25">
      <c r="A1489" s="294"/>
      <c r="B1489" s="535" t="s">
        <v>38</v>
      </c>
      <c r="C1489" s="216" t="str">
        <f>+VLOOKUP(B:B,INSUMOS!A:C,2,FALSE)</f>
        <v>AYUDANTE PINTURA CON PRESTACIONES</v>
      </c>
      <c r="D1489" s="538" t="str">
        <f>+VLOOKUP(B:B,INSUMOS!A:C,3,FALSE)</f>
        <v>HR</v>
      </c>
      <c r="E1489" s="541">
        <v>0.13795317599067605</v>
      </c>
      <c r="F1489" s="544">
        <v>0</v>
      </c>
      <c r="G1489" s="277">
        <f>+VLOOKUP(B:B,INSUMOS!A:E,4,FALSE)</f>
        <v>1</v>
      </c>
      <c r="H1489" s="217">
        <f t="shared" si="112"/>
        <v>0.13795317599067605</v>
      </c>
      <c r="I1489" s="218"/>
      <c r="J1489" s="218"/>
      <c r="K1489" s="206"/>
      <c r="L1489" s="164"/>
      <c r="M1489" s="214"/>
    </row>
    <row r="1490" spans="1:13" s="297" customFormat="1" ht="36.75" customHeight="1" x14ac:dyDescent="0.25">
      <c r="A1490" s="207" t="s">
        <v>2172</v>
      </c>
      <c r="B1490" s="246"/>
      <c r="C1490" s="209" t="s">
        <v>761</v>
      </c>
      <c r="D1490" s="210" t="s">
        <v>19</v>
      </c>
      <c r="E1490" s="241"/>
      <c r="F1490" s="242"/>
      <c r="G1490" s="210"/>
      <c r="H1490" s="212">
        <f>+SUBTOTAL(9,H1491:H1496)</f>
        <v>1.8259778269324263</v>
      </c>
      <c r="I1490" s="213"/>
      <c r="J1490" s="213"/>
      <c r="K1490" s="206"/>
      <c r="L1490" s="164"/>
      <c r="M1490" s="214"/>
    </row>
    <row r="1491" spans="1:13" s="219" customFormat="1" ht="18" outlineLevel="1" x14ac:dyDescent="0.25">
      <c r="A1491" s="294"/>
      <c r="B1491" s="535" t="s">
        <v>129</v>
      </c>
      <c r="C1491" s="216" t="str">
        <f>+VLOOKUP(B:B,INSUMOS!A:C,2,FALSE)</f>
        <v>HERRAMIENTA MENOR</v>
      </c>
      <c r="D1491" s="538" t="str">
        <f>+VLOOKUP(B:B,INSUMOS!A:C,3,FALSE)</f>
        <v>GLB</v>
      </c>
      <c r="E1491" s="541">
        <v>0.87737782693242616</v>
      </c>
      <c r="F1491" s="544">
        <v>0</v>
      </c>
      <c r="G1491" s="277">
        <f>+VLOOKUP(B:B,INSUMOS!A:E,4,FALSE)</f>
        <v>1</v>
      </c>
      <c r="H1491" s="217">
        <f t="shared" ref="H1491:H1496" si="113">+(E1491+F1491)*G1491</f>
        <v>0.87737782693242616</v>
      </c>
      <c r="I1491" s="218"/>
      <c r="J1491" s="218"/>
      <c r="K1491" s="206"/>
      <c r="L1491" s="164"/>
      <c r="M1491" s="214"/>
    </row>
    <row r="1492" spans="1:13" s="219" customFormat="1" ht="25.5" outlineLevel="1" x14ac:dyDescent="0.25">
      <c r="A1492" s="294"/>
      <c r="B1492" s="535" t="s">
        <v>816</v>
      </c>
      <c r="C1492" s="216" t="str">
        <f>+VLOOKUP(B:B,INSUMOS!A:C,2,FALSE)</f>
        <v>BARNEX NOGAL. PRODUCTOS PARA LA PROTECCIÓN Y DECORACIÓN DE MADERAS EN EXTERIORES</v>
      </c>
      <c r="D1492" s="538" t="str">
        <f>+VLOOKUP(B:B,INSUMOS!A:C,3,FALSE)</f>
        <v>GAL</v>
      </c>
      <c r="E1492" s="541">
        <v>0.04</v>
      </c>
      <c r="F1492" s="544">
        <f>+E1492*0.03</f>
        <v>1.1999999999999999E-3</v>
      </c>
      <c r="G1492" s="277">
        <f>+VLOOKUP(B:B,INSUMOS!A:E,4,FALSE)</f>
        <v>1</v>
      </c>
      <c r="H1492" s="217">
        <f t="shared" si="113"/>
        <v>4.1200000000000001E-2</v>
      </c>
      <c r="I1492" s="218"/>
      <c r="J1492" s="218"/>
      <c r="K1492" s="206"/>
      <c r="L1492" s="164"/>
      <c r="M1492" s="214"/>
    </row>
    <row r="1493" spans="1:13" ht="18" outlineLevel="1" x14ac:dyDescent="0.25">
      <c r="A1493" s="294"/>
      <c r="B1493" s="535" t="s">
        <v>304</v>
      </c>
      <c r="C1493" s="216" t="str">
        <f>+VLOOKUP(B:B,INSUMOS!A:C,2,FALSE)</f>
        <v>THINER</v>
      </c>
      <c r="D1493" s="538" t="str">
        <f>+VLOOKUP(B:B,INSUMOS!A:C,3,FALSE)</f>
        <v>GAL</v>
      </c>
      <c r="E1493" s="541">
        <v>0.04</v>
      </c>
      <c r="F1493" s="544">
        <f>+E1493*0.03</f>
        <v>1.1999999999999999E-3</v>
      </c>
      <c r="G1493" s="277">
        <f>+VLOOKUP(B:B,INSUMOS!A:E,4,FALSE)</f>
        <v>1</v>
      </c>
      <c r="H1493" s="217">
        <f t="shared" si="113"/>
        <v>4.1200000000000001E-2</v>
      </c>
      <c r="I1493" s="218"/>
      <c r="J1493" s="218"/>
      <c r="M1493" s="214"/>
    </row>
    <row r="1494" spans="1:13" ht="18" outlineLevel="1" x14ac:dyDescent="0.25">
      <c r="A1494" s="294"/>
      <c r="B1494" s="535" t="s">
        <v>1832</v>
      </c>
      <c r="C1494" s="216" t="str">
        <f>+VLOOKUP(B:B,INSUMOS!A:C,2,FALSE)</f>
        <v>ESMALTE ACUALUX BLANCO O DE COLOR</v>
      </c>
      <c r="D1494" s="538" t="str">
        <f>+VLOOKUP(B:B,INSUMOS!A:C,3,FALSE)</f>
        <v>GAL</v>
      </c>
      <c r="E1494" s="541">
        <v>0.04</v>
      </c>
      <c r="F1494" s="544">
        <f>+E1494*0.03</f>
        <v>1.1999999999999999E-3</v>
      </c>
      <c r="G1494" s="277">
        <f>+VLOOKUP(B:B,INSUMOS!A:E,4,FALSE)</f>
        <v>1</v>
      </c>
      <c r="H1494" s="217">
        <f t="shared" si="113"/>
        <v>4.1200000000000001E-2</v>
      </c>
      <c r="I1494" s="218"/>
      <c r="J1494" s="218"/>
      <c r="M1494" s="214"/>
    </row>
    <row r="1495" spans="1:13" ht="18" outlineLevel="1" x14ac:dyDescent="0.25">
      <c r="A1495" s="294"/>
      <c r="B1495" s="535" t="s">
        <v>300</v>
      </c>
      <c r="C1495" s="216" t="str">
        <f>+VLOOKUP(B:B,INSUMOS!A:C,2,FALSE)</f>
        <v>LIJA PABMERIL PLIEGO 9"X11"</v>
      </c>
      <c r="D1495" s="538" t="str">
        <f>+VLOOKUP(B:B,INSUMOS!A:C,3,FALSE)</f>
        <v>UN</v>
      </c>
      <c r="E1495" s="541">
        <v>0.5</v>
      </c>
      <c r="F1495" s="544">
        <f>+E1495*0.05</f>
        <v>2.5000000000000001E-2</v>
      </c>
      <c r="G1495" s="277">
        <f>+VLOOKUP(B:B,INSUMOS!A:E,4,FALSE)</f>
        <v>1</v>
      </c>
      <c r="H1495" s="217">
        <f t="shared" si="113"/>
        <v>0.52500000000000002</v>
      </c>
      <c r="I1495" s="218"/>
      <c r="J1495" s="218"/>
      <c r="M1495" s="214"/>
    </row>
    <row r="1496" spans="1:13" ht="18" outlineLevel="1" x14ac:dyDescent="0.25">
      <c r="A1496" s="294"/>
      <c r="B1496" s="535" t="s">
        <v>628</v>
      </c>
      <c r="C1496" s="216" t="str">
        <f>+VLOOKUP(B:B,INSUMOS!A:C,2,FALSE)</f>
        <v>CUADRILLA  PINTURAS (OFICIAL + AYUDANTE)</v>
      </c>
      <c r="D1496" s="538" t="str">
        <f>+VLOOKUP(B:B,INSUMOS!A:C,3,FALSE)</f>
        <v>HC</v>
      </c>
      <c r="E1496" s="541">
        <v>0.3</v>
      </c>
      <c r="F1496" s="544">
        <v>0</v>
      </c>
      <c r="G1496" s="277">
        <f>+VLOOKUP(B:B,INSUMOS!A:E,4,FALSE)</f>
        <v>1</v>
      </c>
      <c r="H1496" s="217">
        <f t="shared" si="113"/>
        <v>0.3</v>
      </c>
      <c r="I1496" s="218"/>
      <c r="J1496" s="218"/>
      <c r="M1496" s="214"/>
    </row>
    <row r="1497" spans="1:13" s="298" customFormat="1" ht="27.75" customHeight="1" x14ac:dyDescent="0.25">
      <c r="A1497" s="207" t="s">
        <v>2173</v>
      </c>
      <c r="B1497" s="246"/>
      <c r="C1497" s="209" t="s">
        <v>762</v>
      </c>
      <c r="D1497" s="210" t="s">
        <v>330</v>
      </c>
      <c r="E1497" s="241"/>
      <c r="F1497" s="242"/>
      <c r="G1497" s="210"/>
      <c r="H1497" s="212">
        <f>+SUBTOTAL(9,H1498:H1502)</f>
        <v>1.5911999999999997</v>
      </c>
      <c r="I1497" s="213"/>
      <c r="J1497" s="213"/>
      <c r="K1497" s="206"/>
      <c r="L1497" s="164"/>
      <c r="M1497" s="214"/>
    </row>
    <row r="1498" spans="1:13" ht="18" outlineLevel="1" x14ac:dyDescent="0.25">
      <c r="A1498" s="294"/>
      <c r="B1498" s="535" t="s">
        <v>129</v>
      </c>
      <c r="C1498" s="216" t="str">
        <f>+VLOOKUP(B:B,INSUMOS!A:C,2,FALSE)</f>
        <v>HERRAMIENTA MENOR</v>
      </c>
      <c r="D1498" s="538" t="str">
        <f>+VLOOKUP(B:B,INSUMOS!A:C,3,FALSE)</f>
        <v>GLB</v>
      </c>
      <c r="E1498" s="541">
        <v>0.75</v>
      </c>
      <c r="F1498" s="544">
        <v>0</v>
      </c>
      <c r="G1498" s="277">
        <f>+VLOOKUP(B:B,INSUMOS!A:E,4,FALSE)</f>
        <v>1</v>
      </c>
      <c r="H1498" s="217">
        <f>+(E1498+F1498)*G1498</f>
        <v>0.75</v>
      </c>
      <c r="I1498" s="218"/>
      <c r="J1498" s="218"/>
      <c r="M1498" s="214"/>
    </row>
    <row r="1499" spans="1:13" ht="18" outlineLevel="1" x14ac:dyDescent="0.25">
      <c r="A1499" s="294"/>
      <c r="B1499" s="535" t="s">
        <v>304</v>
      </c>
      <c r="C1499" s="216" t="str">
        <f>+VLOOKUP(B:B,INSUMOS!A:C,2,FALSE)</f>
        <v>THINER</v>
      </c>
      <c r="D1499" s="538" t="str">
        <f>+VLOOKUP(B:B,INSUMOS!A:C,3,FALSE)</f>
        <v>GAL</v>
      </c>
      <c r="E1499" s="541">
        <v>0.02</v>
      </c>
      <c r="F1499" s="544">
        <f>+E1499*0.03</f>
        <v>5.9999999999999995E-4</v>
      </c>
      <c r="G1499" s="277">
        <f>+VLOOKUP(B:B,INSUMOS!A:E,4,FALSE)</f>
        <v>1</v>
      </c>
      <c r="H1499" s="217">
        <f>+(E1499+F1499)*G1499</f>
        <v>2.06E-2</v>
      </c>
      <c r="I1499" s="218"/>
      <c r="J1499" s="218"/>
      <c r="M1499" s="214"/>
    </row>
    <row r="1500" spans="1:13" s="219" customFormat="1" ht="18" outlineLevel="1" x14ac:dyDescent="0.25">
      <c r="A1500" s="294"/>
      <c r="B1500" s="535" t="s">
        <v>215</v>
      </c>
      <c r="C1500" s="216" t="str">
        <f>+VLOOKUP(B:B,INSUMOS!A:C,2,FALSE)</f>
        <v>PINTURA DE ESMALTE PINTULUX O SIMILAR</v>
      </c>
      <c r="D1500" s="538" t="str">
        <f>+VLOOKUP(B:B,INSUMOS!A:C,3,FALSE)</f>
        <v>GAL</v>
      </c>
      <c r="E1500" s="541">
        <v>0.02</v>
      </c>
      <c r="F1500" s="544">
        <f>+E1500*0.03</f>
        <v>5.9999999999999995E-4</v>
      </c>
      <c r="G1500" s="277">
        <f>+VLOOKUP(B:B,INSUMOS!A:E,4,FALSE)</f>
        <v>1</v>
      </c>
      <c r="H1500" s="217">
        <f>+(E1500+F1500)*G1500</f>
        <v>2.06E-2</v>
      </c>
      <c r="I1500" s="218"/>
      <c r="J1500" s="218"/>
      <c r="K1500" s="206"/>
      <c r="L1500" s="164"/>
      <c r="M1500" s="214"/>
    </row>
    <row r="1501" spans="1:13" s="219" customFormat="1" ht="18" outlineLevel="1" x14ac:dyDescent="0.25">
      <c r="A1501" s="294"/>
      <c r="B1501" s="535" t="s">
        <v>300</v>
      </c>
      <c r="C1501" s="216" t="str">
        <f>+VLOOKUP(B:B,INSUMOS!A:C,2,FALSE)</f>
        <v>LIJA PABMERIL PLIEGO 9"X11"</v>
      </c>
      <c r="D1501" s="538" t="str">
        <f>+VLOOKUP(B:B,INSUMOS!A:C,3,FALSE)</f>
        <v>UN</v>
      </c>
      <c r="E1501" s="541">
        <v>0.6</v>
      </c>
      <c r="F1501" s="544">
        <f>+E1501*0.05</f>
        <v>0.03</v>
      </c>
      <c r="G1501" s="277">
        <f>+VLOOKUP(B:B,INSUMOS!A:E,4,FALSE)</f>
        <v>1</v>
      </c>
      <c r="H1501" s="217">
        <f>+(E1501+F1501)*G1501</f>
        <v>0.63</v>
      </c>
      <c r="I1501" s="218"/>
      <c r="J1501" s="218"/>
      <c r="K1501" s="206"/>
      <c r="L1501" s="164"/>
      <c r="M1501" s="214"/>
    </row>
    <row r="1502" spans="1:13" s="219" customFormat="1" ht="18" outlineLevel="1" x14ac:dyDescent="0.25">
      <c r="A1502" s="294"/>
      <c r="B1502" s="535" t="s">
        <v>628</v>
      </c>
      <c r="C1502" s="216" t="str">
        <f>+VLOOKUP(B:B,INSUMOS!A:C,2,FALSE)</f>
        <v>CUADRILLA  PINTURAS (OFICIAL + AYUDANTE)</v>
      </c>
      <c r="D1502" s="538" t="str">
        <f>+VLOOKUP(B:B,INSUMOS!A:C,3,FALSE)</f>
        <v>HC</v>
      </c>
      <c r="E1502" s="541">
        <v>0.17</v>
      </c>
      <c r="F1502" s="544">
        <v>0</v>
      </c>
      <c r="G1502" s="277">
        <f>+VLOOKUP(B:B,INSUMOS!A:E,4,FALSE)</f>
        <v>1</v>
      </c>
      <c r="H1502" s="217">
        <f>+(E1502+F1502)*G1502</f>
        <v>0.17</v>
      </c>
      <c r="I1502" s="218"/>
      <c r="J1502" s="218"/>
      <c r="K1502" s="206"/>
      <c r="L1502" s="164"/>
      <c r="M1502" s="214"/>
    </row>
    <row r="1503" spans="1:13" s="219" customFormat="1" ht="27" customHeight="1" x14ac:dyDescent="0.25">
      <c r="A1503" s="207" t="s">
        <v>2174</v>
      </c>
      <c r="B1503" s="246"/>
      <c r="C1503" s="209" t="s">
        <v>763</v>
      </c>
      <c r="D1503" s="210" t="s">
        <v>19</v>
      </c>
      <c r="E1503" s="241"/>
      <c r="F1503" s="242"/>
      <c r="G1503" s="210"/>
      <c r="H1503" s="212">
        <f>+SUBTOTAL(9,H1504:H1508)</f>
        <v>1.3211819385073302</v>
      </c>
      <c r="I1503" s="213"/>
      <c r="J1503" s="213"/>
      <c r="K1503" s="206"/>
      <c r="L1503" s="164"/>
      <c r="M1503" s="214"/>
    </row>
    <row r="1504" spans="1:13" s="219" customFormat="1" ht="18" outlineLevel="1" x14ac:dyDescent="0.25">
      <c r="A1504" s="294"/>
      <c r="B1504" s="535" t="s">
        <v>129</v>
      </c>
      <c r="C1504" s="216" t="str">
        <f>+VLOOKUP(B:B,INSUMOS!A:C,2,FALSE)</f>
        <v>HERRAMIENTA MENOR</v>
      </c>
      <c r="D1504" s="538" t="str">
        <f>+VLOOKUP(B:B,INSUMOS!A:C,3,FALSE)</f>
        <v>GLB</v>
      </c>
      <c r="E1504" s="541">
        <v>0.68213193850733023</v>
      </c>
      <c r="F1504" s="544">
        <v>0</v>
      </c>
      <c r="G1504" s="277">
        <f>+VLOOKUP(B:B,INSUMOS!A:E,4,FALSE)</f>
        <v>1</v>
      </c>
      <c r="H1504" s="217">
        <f>+(E1504+F1504)*G1504</f>
        <v>0.68213193850733023</v>
      </c>
      <c r="I1504" s="218"/>
      <c r="J1504" s="218"/>
      <c r="K1504" s="206"/>
      <c r="L1504" s="164"/>
      <c r="M1504" s="214"/>
    </row>
    <row r="1505" spans="1:13" ht="25.5" outlineLevel="1" x14ac:dyDescent="0.25">
      <c r="A1505" s="294"/>
      <c r="B1505" s="535" t="s">
        <v>816</v>
      </c>
      <c r="C1505" s="216" t="str">
        <f>+VLOOKUP(B:B,INSUMOS!A:C,2,FALSE)</f>
        <v>BARNEX NOGAL. PRODUCTOS PARA LA PROTECCIÓN Y DECORACIÓN DE MADERAS EN EXTERIORES</v>
      </c>
      <c r="D1505" s="538" t="str">
        <f>+VLOOKUP(B:B,INSUMOS!A:C,3,FALSE)</f>
        <v>GAL</v>
      </c>
      <c r="E1505" s="541">
        <v>0.01</v>
      </c>
      <c r="F1505" s="544">
        <f>+E1505*0.03</f>
        <v>2.9999999999999997E-4</v>
      </c>
      <c r="G1505" s="277">
        <f>+VLOOKUP(B:B,INSUMOS!A:E,4,FALSE)</f>
        <v>1</v>
      </c>
      <c r="H1505" s="217">
        <f>+(E1505+F1505)*G1505</f>
        <v>1.03E-2</v>
      </c>
      <c r="I1505" s="218"/>
      <c r="J1505" s="218"/>
      <c r="M1505" s="214"/>
    </row>
    <row r="1506" spans="1:13" s="219" customFormat="1" ht="18" outlineLevel="1" x14ac:dyDescent="0.25">
      <c r="A1506" s="294"/>
      <c r="B1506" s="535" t="s">
        <v>304</v>
      </c>
      <c r="C1506" s="216" t="str">
        <f>+VLOOKUP(B:B,INSUMOS!A:C,2,FALSE)</f>
        <v>THINER</v>
      </c>
      <c r="D1506" s="538" t="str">
        <f>+VLOOKUP(B:B,INSUMOS!A:C,3,FALSE)</f>
        <v>GAL</v>
      </c>
      <c r="E1506" s="541">
        <v>1.4999999999999999E-2</v>
      </c>
      <c r="F1506" s="544">
        <f>+E1506*0.03</f>
        <v>4.4999999999999999E-4</v>
      </c>
      <c r="G1506" s="277">
        <f>+VLOOKUP(B:B,INSUMOS!A:E,4,FALSE)</f>
        <v>1</v>
      </c>
      <c r="H1506" s="217">
        <f>+(E1506+F1506)*G1506</f>
        <v>1.545E-2</v>
      </c>
      <c r="I1506" s="218"/>
      <c r="J1506" s="218"/>
      <c r="K1506" s="206"/>
      <c r="L1506" s="164"/>
      <c r="M1506" s="214"/>
    </row>
    <row r="1507" spans="1:13" s="219" customFormat="1" ht="18" outlineLevel="1" x14ac:dyDescent="0.25">
      <c r="A1507" s="294"/>
      <c r="B1507" s="535" t="s">
        <v>815</v>
      </c>
      <c r="C1507" s="216" t="str">
        <f>+VLOOKUP(B:B,INSUMOS!A:C,2,FALSE)</f>
        <v>ESMALTE DOMÉSTICO BLANCO MATE PRESENTACIÓN 110 CC (APROX. 0,03 GAL)</v>
      </c>
      <c r="D1507" s="538" t="str">
        <f>+VLOOKUP(B:B,INSUMOS!A:C,3,FALSE)</f>
        <v>GAL</v>
      </c>
      <c r="E1507" s="541">
        <v>0.11</v>
      </c>
      <c r="F1507" s="544">
        <f>+E1507*0.03</f>
        <v>3.3E-3</v>
      </c>
      <c r="G1507" s="277">
        <f>+VLOOKUP(B:B,INSUMOS!A:E,4,FALSE)</f>
        <v>1</v>
      </c>
      <c r="H1507" s="217">
        <f>+(E1507+F1507)*G1507</f>
        <v>0.1133</v>
      </c>
      <c r="I1507" s="218"/>
      <c r="J1507" s="218"/>
      <c r="K1507" s="206"/>
      <c r="L1507" s="164"/>
      <c r="M1507" s="214"/>
    </row>
    <row r="1508" spans="1:13" s="219" customFormat="1" ht="18" outlineLevel="1" x14ac:dyDescent="0.25">
      <c r="A1508" s="294"/>
      <c r="B1508" s="535" t="s">
        <v>628</v>
      </c>
      <c r="C1508" s="216" t="str">
        <f>+VLOOKUP(B:B,INSUMOS!A:C,2,FALSE)</f>
        <v>CUADRILLA  PINTURAS (OFICIAL + AYUDANTE)</v>
      </c>
      <c r="D1508" s="538" t="str">
        <f>+VLOOKUP(B:B,INSUMOS!A:C,3,FALSE)</f>
        <v>HC</v>
      </c>
      <c r="E1508" s="541">
        <v>0.5</v>
      </c>
      <c r="F1508" s="544">
        <v>0</v>
      </c>
      <c r="G1508" s="277">
        <f>+VLOOKUP(B:B,INSUMOS!A:E,4,FALSE)</f>
        <v>1</v>
      </c>
      <c r="H1508" s="217">
        <f>+(E1508+F1508)*G1508</f>
        <v>0.5</v>
      </c>
      <c r="I1508" s="218"/>
      <c r="J1508" s="218"/>
      <c r="K1508" s="206"/>
      <c r="L1508" s="164"/>
      <c r="M1508" s="214"/>
    </row>
    <row r="1509" spans="1:13" ht="18" x14ac:dyDescent="0.25">
      <c r="A1509" s="207" t="s">
        <v>2175</v>
      </c>
      <c r="B1509" s="246"/>
      <c r="C1509" s="299" t="s">
        <v>1709</v>
      </c>
      <c r="D1509" s="210" t="s">
        <v>19</v>
      </c>
      <c r="E1509" s="241"/>
      <c r="F1509" s="242"/>
      <c r="G1509" s="210"/>
      <c r="H1509" s="212">
        <f>+SUBTOTAL(9,H1510:H1514)</f>
        <v>0.76629999999999998</v>
      </c>
      <c r="I1509" s="213"/>
      <c r="J1509" s="213"/>
      <c r="M1509" s="214"/>
    </row>
    <row r="1510" spans="1:13" ht="18" outlineLevel="1" x14ac:dyDescent="0.25">
      <c r="A1510" s="294"/>
      <c r="B1510" s="535" t="s">
        <v>129</v>
      </c>
      <c r="C1510" s="216" t="str">
        <f>+VLOOKUP(B:B,INSUMOS!A:C,2,FALSE)</f>
        <v>HERRAMIENTA MENOR</v>
      </c>
      <c r="D1510" s="538" t="str">
        <f>+VLOOKUP(B:B,INSUMOS!A:C,3,FALSE)</f>
        <v>GLB</v>
      </c>
      <c r="E1510" s="541">
        <v>0.2</v>
      </c>
      <c r="F1510" s="544">
        <v>0</v>
      </c>
      <c r="G1510" s="277">
        <f>+VLOOKUP(B:B,INSUMOS!A:E,4,FALSE)</f>
        <v>1</v>
      </c>
      <c r="H1510" s="217">
        <f>+(E1510+F1510)*G1510</f>
        <v>0.2</v>
      </c>
      <c r="I1510" s="218"/>
      <c r="J1510" s="218"/>
      <c r="M1510" s="214"/>
    </row>
    <row r="1511" spans="1:13" ht="18" outlineLevel="1" x14ac:dyDescent="0.25">
      <c r="A1511" s="294"/>
      <c r="B1511" s="535" t="s">
        <v>153</v>
      </c>
      <c r="C1511" s="216" t="str">
        <f>+VLOOKUP(B:B,INSUMOS!A:C,2,FALSE)</f>
        <v>ANDAMIO TUBULAR 1,5*1,5 C/CRUCETA</v>
      </c>
      <c r="D1511" s="538" t="str">
        <f>+VLOOKUP(B:B,INSUMOS!A:C,3,FALSE)</f>
        <v>DIA</v>
      </c>
      <c r="E1511" s="541">
        <v>0.03</v>
      </c>
      <c r="F1511" s="544">
        <v>0</v>
      </c>
      <c r="G1511" s="277">
        <f>+VLOOKUP(B:B,INSUMOS!A:E,4,FALSE)</f>
        <v>1</v>
      </c>
      <c r="H1511" s="217">
        <f>+(E1511+F1511)*G1511</f>
        <v>0.03</v>
      </c>
      <c r="I1511" s="218"/>
      <c r="J1511" s="218"/>
      <c r="M1511" s="214"/>
    </row>
    <row r="1512" spans="1:13" s="219" customFormat="1" ht="18" outlineLevel="1" x14ac:dyDescent="0.25">
      <c r="A1512" s="294"/>
      <c r="B1512" s="535" t="s">
        <v>217</v>
      </c>
      <c r="C1512" s="216" t="str">
        <f>+VLOOKUP(B:B,INSUMOS!A:C,2,FALSE)</f>
        <v>VINILO TIPO 1 BLANCO VINITEX O SIMILAR INTERIOR</v>
      </c>
      <c r="D1512" s="538" t="str">
        <f>+VLOOKUP(B:B,INSUMOS!A:C,3,FALSE)</f>
        <v>GAL</v>
      </c>
      <c r="E1512" s="541">
        <v>0.04</v>
      </c>
      <c r="F1512" s="544">
        <f>+E1512*0.03</f>
        <v>1.1999999999999999E-3</v>
      </c>
      <c r="G1512" s="277">
        <f>+VLOOKUP(B:B,INSUMOS!A:E,4,FALSE)</f>
        <v>1</v>
      </c>
      <c r="H1512" s="217">
        <f>+(E1512+F1512)*G1512</f>
        <v>4.1200000000000001E-2</v>
      </c>
      <c r="I1512" s="218"/>
      <c r="J1512" s="218"/>
      <c r="K1512" s="206"/>
      <c r="L1512" s="164"/>
      <c r="M1512" s="214"/>
    </row>
    <row r="1513" spans="1:13" s="219" customFormat="1" ht="18" outlineLevel="1" x14ac:dyDescent="0.25">
      <c r="A1513" s="294"/>
      <c r="B1513" s="535" t="s">
        <v>1820</v>
      </c>
      <c r="C1513" s="216" t="str">
        <f>+VLOOKUP(B:B,INSUMOS!A:C,2,FALSE)</f>
        <v>PASTA PARA ESTUCO (MUROS INTERIORES, EXTERIORES, BAJO PLACA)</v>
      </c>
      <c r="D1513" s="538" t="str">
        <f>+VLOOKUP(B:B,INSUMOS!A:C,3,FALSE)</f>
        <v>GAL</v>
      </c>
      <c r="E1513" s="541">
        <v>0.17</v>
      </c>
      <c r="F1513" s="544">
        <f>+E1513*0.03</f>
        <v>5.1000000000000004E-3</v>
      </c>
      <c r="G1513" s="277">
        <f>+VLOOKUP(B:B,INSUMOS!A:E,4,FALSE)</f>
        <v>1</v>
      </c>
      <c r="H1513" s="217">
        <f>+(E1513+F1513)*G1513</f>
        <v>0.17510000000000001</v>
      </c>
      <c r="I1513" s="218"/>
      <c r="J1513" s="218"/>
      <c r="K1513" s="206"/>
      <c r="L1513" s="164"/>
      <c r="M1513" s="214"/>
    </row>
    <row r="1514" spans="1:13" s="219" customFormat="1" ht="18" outlineLevel="1" x14ac:dyDescent="0.25">
      <c r="A1514" s="294"/>
      <c r="B1514" s="535" t="s">
        <v>628</v>
      </c>
      <c r="C1514" s="216" t="str">
        <f>+VLOOKUP(B:B,INSUMOS!A:C,2,FALSE)</f>
        <v>CUADRILLA  PINTURAS (OFICIAL + AYUDANTE)</v>
      </c>
      <c r="D1514" s="538" t="str">
        <f>+VLOOKUP(B:B,INSUMOS!A:C,3,FALSE)</f>
        <v>HC</v>
      </c>
      <c r="E1514" s="541">
        <v>0.32</v>
      </c>
      <c r="F1514" s="544">
        <v>0</v>
      </c>
      <c r="G1514" s="277">
        <f>+VLOOKUP(B:B,INSUMOS!A:E,4,FALSE)</f>
        <v>1</v>
      </c>
      <c r="H1514" s="217">
        <f>+(E1514+F1514)*G1514</f>
        <v>0.32</v>
      </c>
      <c r="I1514" s="218"/>
      <c r="J1514" s="218"/>
      <c r="K1514" s="206"/>
      <c r="L1514" s="164"/>
      <c r="M1514" s="214"/>
    </row>
    <row r="1515" spans="1:13" ht="43.5" customHeight="1" x14ac:dyDescent="0.25">
      <c r="A1515" s="207" t="s">
        <v>2176</v>
      </c>
      <c r="B1515" s="246"/>
      <c r="C1515" s="299" t="s">
        <v>1707</v>
      </c>
      <c r="D1515" s="210" t="s">
        <v>19</v>
      </c>
      <c r="E1515" s="241"/>
      <c r="F1515" s="242"/>
      <c r="G1515" s="210"/>
      <c r="H1515" s="212">
        <f>+SUBTOTAL(9,H1516:H1520)</f>
        <v>0.75946458027320807</v>
      </c>
      <c r="I1515" s="213"/>
      <c r="J1515" s="213"/>
      <c r="M1515" s="214"/>
    </row>
    <row r="1516" spans="1:13" ht="18" outlineLevel="1" x14ac:dyDescent="0.25">
      <c r="A1516" s="294"/>
      <c r="B1516" s="535" t="s">
        <v>129</v>
      </c>
      <c r="C1516" s="216" t="str">
        <f>+VLOOKUP(B:B,INSUMOS!A:C,2,FALSE)</f>
        <v>HERRAMIENTA MENOR</v>
      </c>
      <c r="D1516" s="538" t="str">
        <f>+VLOOKUP(B:B,INSUMOS!A:C,3,FALSE)</f>
        <v>GLB</v>
      </c>
      <c r="E1516" s="541">
        <v>0.2</v>
      </c>
      <c r="F1516" s="544">
        <v>0</v>
      </c>
      <c r="G1516" s="277">
        <f>+VLOOKUP(B:B,INSUMOS!A:E,4,FALSE)</f>
        <v>1</v>
      </c>
      <c r="H1516" s="217">
        <f>+(E1516+F1516)*G1516</f>
        <v>0.2</v>
      </c>
      <c r="I1516" s="218"/>
      <c r="J1516" s="218"/>
      <c r="M1516" s="214"/>
    </row>
    <row r="1517" spans="1:13" ht="18" outlineLevel="1" x14ac:dyDescent="0.25">
      <c r="A1517" s="294"/>
      <c r="B1517" s="535" t="s">
        <v>153</v>
      </c>
      <c r="C1517" s="216" t="str">
        <f>+VLOOKUP(B:B,INSUMOS!A:C,2,FALSE)</f>
        <v>ANDAMIO TUBULAR 1,5*1,5 C/CRUCETA</v>
      </c>
      <c r="D1517" s="538" t="str">
        <f>+VLOOKUP(B:B,INSUMOS!A:C,3,FALSE)</f>
        <v>DIA</v>
      </c>
      <c r="E1517" s="541">
        <v>0.03</v>
      </c>
      <c r="F1517" s="544">
        <v>0</v>
      </c>
      <c r="G1517" s="277">
        <f>+VLOOKUP(B:B,INSUMOS!A:E,4,FALSE)</f>
        <v>1</v>
      </c>
      <c r="H1517" s="217">
        <f>+(E1517+F1517)*G1517</f>
        <v>0.03</v>
      </c>
      <c r="I1517" s="218"/>
      <c r="J1517" s="218"/>
      <c r="M1517" s="214"/>
    </row>
    <row r="1518" spans="1:13" s="219" customFormat="1" ht="18" outlineLevel="1" x14ac:dyDescent="0.25">
      <c r="A1518" s="294"/>
      <c r="B1518" s="535" t="s">
        <v>1784</v>
      </c>
      <c r="C1518" s="216" t="str">
        <f>+VLOOKUP(B:B,INSUMOS!A:C,2,FALSE)</f>
        <v>VINILO TIPO 1 BIOPROTECCION VIDA BLANCO</v>
      </c>
      <c r="D1518" s="538" t="str">
        <f>+VLOOKUP(B:B,INSUMOS!A:C,3,FALSE)</f>
        <v>GAL</v>
      </c>
      <c r="E1518" s="541">
        <v>3.3363670168163065E-2</v>
      </c>
      <c r="F1518" s="544">
        <f>+E1518*0.03</f>
        <v>1.0009101050448919E-3</v>
      </c>
      <c r="G1518" s="277">
        <f>+VLOOKUP(B:B,INSUMOS!A:E,4,FALSE)</f>
        <v>1</v>
      </c>
      <c r="H1518" s="217">
        <f>+(E1518+F1518)*G1518</f>
        <v>3.4364580273207955E-2</v>
      </c>
      <c r="I1518" s="218"/>
      <c r="J1518" s="218"/>
      <c r="K1518" s="296" t="s">
        <v>1826</v>
      </c>
      <c r="L1518" s="164"/>
      <c r="M1518" s="214"/>
    </row>
    <row r="1519" spans="1:13" s="219" customFormat="1" ht="18" outlineLevel="1" x14ac:dyDescent="0.25">
      <c r="A1519" s="294"/>
      <c r="B1519" s="535" t="s">
        <v>1820</v>
      </c>
      <c r="C1519" s="216" t="str">
        <f>+VLOOKUP(B:B,INSUMOS!A:C,2,FALSE)</f>
        <v>PASTA PARA ESTUCO (MUROS INTERIORES, EXTERIORES, BAJO PLACA)</v>
      </c>
      <c r="D1519" s="538" t="str">
        <f>+VLOOKUP(B:B,INSUMOS!A:C,3,FALSE)</f>
        <v>GAL</v>
      </c>
      <c r="E1519" s="541">
        <v>0.17</v>
      </c>
      <c r="F1519" s="544">
        <f>+E1519*0.03</f>
        <v>5.1000000000000004E-3</v>
      </c>
      <c r="G1519" s="277">
        <f>+VLOOKUP(B:B,INSUMOS!A:E,4,FALSE)</f>
        <v>1</v>
      </c>
      <c r="H1519" s="217">
        <f>+(E1519+F1519)*G1519</f>
        <v>0.17510000000000001</v>
      </c>
      <c r="I1519" s="218"/>
      <c r="J1519" s="218"/>
      <c r="K1519" s="206"/>
      <c r="L1519" s="164"/>
      <c r="M1519" s="214"/>
    </row>
    <row r="1520" spans="1:13" s="219" customFormat="1" ht="18" outlineLevel="1" x14ac:dyDescent="0.25">
      <c r="A1520" s="294"/>
      <c r="B1520" s="535" t="s">
        <v>628</v>
      </c>
      <c r="C1520" s="216" t="str">
        <f>+VLOOKUP(B:B,INSUMOS!A:C,2,FALSE)</f>
        <v>CUADRILLA  PINTURAS (OFICIAL + AYUDANTE)</v>
      </c>
      <c r="D1520" s="538" t="str">
        <f>+VLOOKUP(B:B,INSUMOS!A:C,3,FALSE)</f>
        <v>HC</v>
      </c>
      <c r="E1520" s="541">
        <v>0.32</v>
      </c>
      <c r="F1520" s="544">
        <v>0</v>
      </c>
      <c r="G1520" s="277">
        <f>+VLOOKUP(B:B,INSUMOS!A:E,4,FALSE)</f>
        <v>1</v>
      </c>
      <c r="H1520" s="217">
        <f>+(E1520+F1520)*G1520</f>
        <v>0.32</v>
      </c>
      <c r="I1520" s="218"/>
      <c r="J1520" s="218"/>
      <c r="K1520" s="206"/>
      <c r="L1520" s="164"/>
      <c r="M1520" s="214"/>
    </row>
    <row r="1521" spans="1:13" s="219" customFormat="1" ht="47.25" customHeight="1" x14ac:dyDescent="0.25">
      <c r="A1521" s="207" t="s">
        <v>1454</v>
      </c>
      <c r="B1521" s="246"/>
      <c r="C1521" s="299" t="s">
        <v>1708</v>
      </c>
      <c r="D1521" s="210" t="s">
        <v>19</v>
      </c>
      <c r="E1521" s="241"/>
      <c r="F1521" s="242"/>
      <c r="G1521" s="210"/>
      <c r="H1521" s="212">
        <f>+SUBTOTAL(9,H1522:H1526)</f>
        <v>0.76629999999999998</v>
      </c>
      <c r="I1521" s="213"/>
      <c r="J1521" s="213"/>
      <c r="K1521" s="206"/>
      <c r="L1521" s="164"/>
      <c r="M1521" s="214"/>
    </row>
    <row r="1522" spans="1:13" s="206" customFormat="1" ht="18" customHeight="1" outlineLevel="1" x14ac:dyDescent="0.3">
      <c r="A1522" s="300"/>
      <c r="B1522" s="535" t="s">
        <v>129</v>
      </c>
      <c r="C1522" s="216" t="str">
        <f>+VLOOKUP(B:B,INSUMOS!A:C,2,FALSE)</f>
        <v>HERRAMIENTA MENOR</v>
      </c>
      <c r="D1522" s="538" t="str">
        <f>+VLOOKUP(B:B,INSUMOS!A:C,3,FALSE)</f>
        <v>GLB</v>
      </c>
      <c r="E1522" s="541">
        <v>0.2</v>
      </c>
      <c r="F1522" s="544">
        <v>0</v>
      </c>
      <c r="G1522" s="277">
        <f>+VLOOKUP(B:B,INSUMOS!A:E,4,FALSE)</f>
        <v>1</v>
      </c>
      <c r="H1522" s="217">
        <f>+(E1522+F1522)*G1522</f>
        <v>0.2</v>
      </c>
      <c r="I1522" s="218"/>
      <c r="J1522" s="218"/>
      <c r="L1522" s="164"/>
      <c r="M1522" s="214"/>
    </row>
    <row r="1523" spans="1:13" ht="18" outlineLevel="1" x14ac:dyDescent="0.25">
      <c r="A1523" s="220"/>
      <c r="B1523" s="535" t="s">
        <v>153</v>
      </c>
      <c r="C1523" s="216" t="str">
        <f>+VLOOKUP(B:B,INSUMOS!A:C,2,FALSE)</f>
        <v>ANDAMIO TUBULAR 1,5*1,5 C/CRUCETA</v>
      </c>
      <c r="D1523" s="538" t="str">
        <f>+VLOOKUP(B:B,INSUMOS!A:C,3,FALSE)</f>
        <v>DIA</v>
      </c>
      <c r="E1523" s="541">
        <v>0.03</v>
      </c>
      <c r="F1523" s="544">
        <v>0</v>
      </c>
      <c r="G1523" s="277">
        <f>+VLOOKUP(B:B,INSUMOS!A:E,4,FALSE)</f>
        <v>1</v>
      </c>
      <c r="H1523" s="217">
        <f>+(E1523+F1523)*G1523</f>
        <v>0.03</v>
      </c>
      <c r="I1523" s="218"/>
      <c r="J1523" s="218"/>
      <c r="M1523" s="214"/>
    </row>
    <row r="1524" spans="1:13" s="219" customFormat="1" ht="18" outlineLevel="1" x14ac:dyDescent="0.25">
      <c r="A1524" s="220"/>
      <c r="B1524" s="535" t="s">
        <v>817</v>
      </c>
      <c r="C1524" s="216" t="str">
        <f>+VLOOKUP(B:B,INSUMOS!A:C,2,FALSE)</f>
        <v xml:space="preserve">VINILO TIPO 1  SUPERLAVABLE PARA EXTERIOR BLANCO </v>
      </c>
      <c r="D1524" s="538" t="str">
        <f>+VLOOKUP(B:B,INSUMOS!A:C,3,FALSE)</f>
        <v>GAL</v>
      </c>
      <c r="E1524" s="541">
        <v>0.04</v>
      </c>
      <c r="F1524" s="544">
        <f>+E1524*0.03</f>
        <v>1.1999999999999999E-3</v>
      </c>
      <c r="G1524" s="277">
        <f>+VLOOKUP(B:B,INSUMOS!A:E,4,FALSE)</f>
        <v>1</v>
      </c>
      <c r="H1524" s="217">
        <f>+(E1524+F1524)*G1524</f>
        <v>4.1200000000000001E-2</v>
      </c>
      <c r="I1524" s="218"/>
      <c r="J1524" s="218"/>
      <c r="K1524" s="206"/>
      <c r="L1524" s="164"/>
      <c r="M1524" s="214"/>
    </row>
    <row r="1525" spans="1:13" s="219" customFormat="1" ht="18" outlineLevel="1" x14ac:dyDescent="0.25">
      <c r="A1525" s="226"/>
      <c r="B1525" s="535" t="s">
        <v>1820</v>
      </c>
      <c r="C1525" s="216" t="str">
        <f>+VLOOKUP(B:B,INSUMOS!A:C,2,FALSE)</f>
        <v>PASTA PARA ESTUCO (MUROS INTERIORES, EXTERIORES, BAJO PLACA)</v>
      </c>
      <c r="D1525" s="538" t="str">
        <f>+VLOOKUP(B:B,INSUMOS!A:C,3,FALSE)</f>
        <v>GAL</v>
      </c>
      <c r="E1525" s="541">
        <v>0.17</v>
      </c>
      <c r="F1525" s="544">
        <f>+E1525*0.03</f>
        <v>5.1000000000000004E-3</v>
      </c>
      <c r="G1525" s="277">
        <f>+VLOOKUP(B:B,INSUMOS!A:E,4,FALSE)</f>
        <v>1</v>
      </c>
      <c r="H1525" s="217">
        <f>+(E1525+F1525)*G1525</f>
        <v>0.17510000000000001</v>
      </c>
      <c r="I1525" s="218"/>
      <c r="J1525" s="218"/>
      <c r="K1525" s="206"/>
      <c r="L1525" s="164"/>
      <c r="M1525" s="214"/>
    </row>
    <row r="1526" spans="1:13" s="219" customFormat="1" ht="18" outlineLevel="1" x14ac:dyDescent="0.25">
      <c r="A1526" s="222"/>
      <c r="B1526" s="535" t="s">
        <v>628</v>
      </c>
      <c r="C1526" s="216" t="str">
        <f>+VLOOKUP(B:B,INSUMOS!A:C,2,FALSE)</f>
        <v>CUADRILLA  PINTURAS (OFICIAL + AYUDANTE)</v>
      </c>
      <c r="D1526" s="538" t="str">
        <f>+VLOOKUP(B:B,INSUMOS!A:C,3,FALSE)</f>
        <v>HC</v>
      </c>
      <c r="E1526" s="541">
        <v>0.32</v>
      </c>
      <c r="F1526" s="544">
        <v>0</v>
      </c>
      <c r="G1526" s="277">
        <f>+VLOOKUP(B:B,INSUMOS!A:E,4,FALSE)</f>
        <v>1</v>
      </c>
      <c r="H1526" s="217">
        <f>+(E1526+F1526)*G1526</f>
        <v>0.32</v>
      </c>
      <c r="I1526" s="218"/>
      <c r="J1526" s="218"/>
      <c r="K1526" s="206"/>
      <c r="L1526" s="164"/>
      <c r="M1526" s="214"/>
    </row>
    <row r="1527" spans="1:13" s="219" customFormat="1" ht="78.75" customHeight="1" x14ac:dyDescent="0.25">
      <c r="A1527" s="207" t="s">
        <v>2177</v>
      </c>
      <c r="B1527" s="246"/>
      <c r="C1527" s="209" t="s">
        <v>1710</v>
      </c>
      <c r="D1527" s="210" t="s">
        <v>19</v>
      </c>
      <c r="E1527" s="241"/>
      <c r="F1527" s="242"/>
      <c r="G1527" s="210"/>
      <c r="H1527" s="212">
        <f>+SUBTOTAL(9,H1528:H1531)</f>
        <v>0.70599999999999996</v>
      </c>
      <c r="I1527" s="213"/>
      <c r="J1527" s="213"/>
      <c r="K1527" s="206"/>
      <c r="L1527" s="164"/>
      <c r="M1527" s="214"/>
    </row>
    <row r="1528" spans="1:13" s="219" customFormat="1" ht="18" outlineLevel="1" x14ac:dyDescent="0.25">
      <c r="A1528" s="294"/>
      <c r="B1528" s="535" t="s">
        <v>129</v>
      </c>
      <c r="C1528" s="216" t="str">
        <f>+VLOOKUP(B:B,INSUMOS!A:C,2,FALSE)</f>
        <v>HERRAMIENTA MENOR</v>
      </c>
      <c r="D1528" s="538" t="str">
        <f>+VLOOKUP(B:B,INSUMOS!A:C,3,FALSE)</f>
        <v>GLB</v>
      </c>
      <c r="E1528" s="541">
        <v>0.2</v>
      </c>
      <c r="F1528" s="544">
        <v>0</v>
      </c>
      <c r="G1528" s="277">
        <f>+VLOOKUP(B:B,INSUMOS!A:E,4,FALSE)</f>
        <v>1</v>
      </c>
      <c r="H1528" s="217">
        <f>+(E1528+F1528)*G1528</f>
        <v>0.2</v>
      </c>
      <c r="I1528" s="218"/>
      <c r="J1528" s="218"/>
      <c r="K1528" s="206"/>
      <c r="L1528" s="164"/>
      <c r="M1528" s="214"/>
    </row>
    <row r="1529" spans="1:13" s="219" customFormat="1" ht="18" outlineLevel="1" x14ac:dyDescent="0.25">
      <c r="A1529" s="294"/>
      <c r="B1529" s="535" t="s">
        <v>818</v>
      </c>
      <c r="C1529" s="216" t="str">
        <f>+VLOOKUP(B:B,INSUMOS!A:C,2,FALSE)</f>
        <v xml:space="preserve">VINILO  TIPO 1 SUPERLAVABLE PARA EXTERIOR A COLOR </v>
      </c>
      <c r="D1529" s="538" t="str">
        <f>+VLOOKUP(B:B,INSUMOS!A:C,3,FALSE)</f>
        <v>GAL</v>
      </c>
      <c r="E1529" s="541">
        <v>0.03</v>
      </c>
      <c r="F1529" s="544">
        <f>+E1529*0.03</f>
        <v>8.9999999999999998E-4</v>
      </c>
      <c r="G1529" s="277">
        <f>+VLOOKUP(B:B,INSUMOS!A:E,4,FALSE)</f>
        <v>1</v>
      </c>
      <c r="H1529" s="217">
        <f>+(E1529+F1529)*G1529</f>
        <v>3.09E-2</v>
      </c>
      <c r="I1529" s="218"/>
      <c r="J1529" s="218"/>
      <c r="K1529" s="206"/>
      <c r="L1529" s="164"/>
      <c r="M1529" s="214"/>
    </row>
    <row r="1530" spans="1:13" s="219" customFormat="1" ht="18" outlineLevel="1" x14ac:dyDescent="0.25">
      <c r="A1530" s="294"/>
      <c r="B1530" s="535" t="s">
        <v>1820</v>
      </c>
      <c r="C1530" s="216" t="str">
        <f>+VLOOKUP(B:B,INSUMOS!A:C,2,FALSE)</f>
        <v>PASTA PARA ESTUCO (MUROS INTERIORES, EXTERIORES, BAJO PLACA)</v>
      </c>
      <c r="D1530" s="538" t="str">
        <f>+VLOOKUP(B:B,INSUMOS!A:C,3,FALSE)</f>
        <v>GAL</v>
      </c>
      <c r="E1530" s="541">
        <v>0.17</v>
      </c>
      <c r="F1530" s="544">
        <f>+E1530*0.03</f>
        <v>5.1000000000000004E-3</v>
      </c>
      <c r="G1530" s="277">
        <f>+VLOOKUP(B:B,INSUMOS!A:E,4,FALSE)</f>
        <v>1</v>
      </c>
      <c r="H1530" s="217">
        <f>+(E1530+F1530)*G1530</f>
        <v>0.17510000000000001</v>
      </c>
      <c r="I1530" s="218"/>
      <c r="J1530" s="218"/>
      <c r="K1530" s="206"/>
      <c r="L1530" s="164"/>
      <c r="M1530" s="214"/>
    </row>
    <row r="1531" spans="1:13" ht="18" outlineLevel="1" x14ac:dyDescent="0.25">
      <c r="A1531" s="294"/>
      <c r="B1531" s="535" t="s">
        <v>628</v>
      </c>
      <c r="C1531" s="216" t="str">
        <f>+VLOOKUP(B:B,INSUMOS!A:C,2,FALSE)</f>
        <v>CUADRILLA  PINTURAS (OFICIAL + AYUDANTE)</v>
      </c>
      <c r="D1531" s="538" t="str">
        <f>+VLOOKUP(B:B,INSUMOS!A:C,3,FALSE)</f>
        <v>HC</v>
      </c>
      <c r="E1531" s="541">
        <v>0.3</v>
      </c>
      <c r="F1531" s="544">
        <v>0</v>
      </c>
      <c r="G1531" s="277">
        <f>+VLOOKUP(B:B,INSUMOS!A:E,4,FALSE)</f>
        <v>1</v>
      </c>
      <c r="H1531" s="217">
        <f>+(E1531+F1531)*G1531</f>
        <v>0.3</v>
      </c>
      <c r="I1531" s="218"/>
      <c r="J1531" s="218"/>
      <c r="M1531" s="214"/>
    </row>
    <row r="1532" spans="1:13" s="219" customFormat="1" ht="32.25" customHeight="1" x14ac:dyDescent="0.25">
      <c r="A1532" s="207" t="s">
        <v>2178</v>
      </c>
      <c r="B1532" s="246"/>
      <c r="C1532" s="209" t="s">
        <v>1006</v>
      </c>
      <c r="D1532" s="210" t="s">
        <v>19</v>
      </c>
      <c r="E1532" s="241"/>
      <c r="F1532" s="242"/>
      <c r="G1532" s="210"/>
      <c r="H1532" s="212">
        <f>+SUBTOTAL(9,H1533:H1537)</f>
        <v>2.5733999999999999</v>
      </c>
      <c r="I1532" s="213"/>
      <c r="J1532" s="213"/>
      <c r="K1532" s="206"/>
      <c r="L1532" s="164"/>
      <c r="M1532" s="214"/>
    </row>
    <row r="1533" spans="1:13" s="219" customFormat="1" ht="18" outlineLevel="1" x14ac:dyDescent="0.25">
      <c r="A1533" s="294"/>
      <c r="B1533" s="535" t="s">
        <v>129</v>
      </c>
      <c r="C1533" s="216" t="str">
        <f>+VLOOKUP(B:B,INSUMOS!A:C,2,FALSE)</f>
        <v>HERRAMIENTA MENOR</v>
      </c>
      <c r="D1533" s="538" t="str">
        <f>+VLOOKUP(B:B,INSUMOS!A:C,3,FALSE)</f>
        <v>GLB</v>
      </c>
      <c r="E1533" s="541">
        <f>H1537*0.05/G1533</f>
        <v>2.5000000000000001E-2</v>
      </c>
      <c r="F1533" s="544">
        <v>0</v>
      </c>
      <c r="G1533" s="277">
        <f>+VLOOKUP(B:B,INSUMOS!A:E,4,FALSE)</f>
        <v>1</v>
      </c>
      <c r="H1533" s="217">
        <f>+(E1533+F1533)*G1533</f>
        <v>2.5000000000000001E-2</v>
      </c>
      <c r="I1533" s="218"/>
      <c r="J1533" s="218"/>
      <c r="K1533" s="206"/>
      <c r="L1533" s="164"/>
      <c r="M1533" s="214"/>
    </row>
    <row r="1534" spans="1:13" s="219" customFormat="1" ht="18" outlineLevel="1" x14ac:dyDescent="0.25">
      <c r="A1534" s="294"/>
      <c r="B1534" s="535" t="s">
        <v>1007</v>
      </c>
      <c r="C1534" s="216" t="str">
        <f>+VLOOKUP(B:B,INSUMOS!A:C,2,FALSE)</f>
        <v>LIJA TELA NO. 120 PABMERIL</v>
      </c>
      <c r="D1534" s="538" t="str">
        <f>+VLOOKUP(B:B,INSUMOS!A:C,3,FALSE)</f>
        <v>UN</v>
      </c>
      <c r="E1534" s="541">
        <v>1</v>
      </c>
      <c r="F1534" s="544">
        <f>+E1534*0.05</f>
        <v>0.05</v>
      </c>
      <c r="G1534" s="277">
        <f>+VLOOKUP(B:B,INSUMOS!A:E,4,FALSE)</f>
        <v>1</v>
      </c>
      <c r="H1534" s="217">
        <f>+(E1534+F1534)*G1534</f>
        <v>1.05</v>
      </c>
      <c r="I1534" s="218"/>
      <c r="J1534" s="218"/>
      <c r="K1534" s="206"/>
      <c r="L1534" s="164"/>
      <c r="M1534" s="214"/>
    </row>
    <row r="1535" spans="1:13" s="219" customFormat="1" ht="18" outlineLevel="1" x14ac:dyDescent="0.25">
      <c r="A1535" s="294"/>
      <c r="B1535" s="535" t="s">
        <v>1008</v>
      </c>
      <c r="C1535" s="216" t="str">
        <f>+VLOOKUP(B:B,INSUMOS!A:C,2,FALSE)</f>
        <v>WASH PRIMER A PINTURA</v>
      </c>
      <c r="D1535" s="538" t="str">
        <f>+VLOOKUP(B:B,INSUMOS!A:C,3,FALSE)</f>
        <v>GAL</v>
      </c>
      <c r="E1535" s="541">
        <v>0.48</v>
      </c>
      <c r="F1535" s="544">
        <f>+E1535*0.05</f>
        <v>2.4E-2</v>
      </c>
      <c r="G1535" s="277">
        <f>+VLOOKUP(B:B,INSUMOS!A:E,4,FALSE)</f>
        <v>1</v>
      </c>
      <c r="H1535" s="217">
        <f>+(E1535+F1535)*G1535</f>
        <v>0.504</v>
      </c>
      <c r="I1535" s="218"/>
      <c r="J1535" s="218"/>
      <c r="K1535" s="206"/>
      <c r="L1535" s="164"/>
      <c r="M1535" s="214"/>
    </row>
    <row r="1536" spans="1:13" s="219" customFormat="1" ht="18" outlineLevel="1" x14ac:dyDescent="0.25">
      <c r="A1536" s="294"/>
      <c r="B1536" s="535" t="s">
        <v>1011</v>
      </c>
      <c r="C1536" s="216" t="str">
        <f>+VLOOKUP(B:B,INSUMOS!A:C,2,FALSE)</f>
        <v>WASH PRIMER B CATALIZADOR</v>
      </c>
      <c r="D1536" s="538" t="str">
        <f>+VLOOKUP(B:B,INSUMOS!A:C,3,FALSE)</f>
        <v>GAL</v>
      </c>
      <c r="E1536" s="541">
        <v>0.48</v>
      </c>
      <c r="F1536" s="544">
        <f>+E1536*0.03</f>
        <v>1.44E-2</v>
      </c>
      <c r="G1536" s="277">
        <f>+VLOOKUP(B:B,INSUMOS!A:E,4,FALSE)</f>
        <v>1</v>
      </c>
      <c r="H1536" s="217">
        <f>+(E1536+F1536)*G1536</f>
        <v>0.49440000000000001</v>
      </c>
      <c r="I1536" s="218"/>
      <c r="J1536" s="218"/>
      <c r="K1536" s="206"/>
      <c r="L1536" s="164"/>
      <c r="M1536" s="214"/>
    </row>
    <row r="1537" spans="1:13" ht="18" outlineLevel="1" x14ac:dyDescent="0.25">
      <c r="A1537" s="294"/>
      <c r="B1537" s="535" t="s">
        <v>628</v>
      </c>
      <c r="C1537" s="216" t="str">
        <f>+VLOOKUP(B:B,INSUMOS!A:C,2,FALSE)</f>
        <v>CUADRILLA  PINTURAS (OFICIAL + AYUDANTE)</v>
      </c>
      <c r="D1537" s="538" t="str">
        <f>+VLOOKUP(B:B,INSUMOS!A:C,3,FALSE)</f>
        <v>HC</v>
      </c>
      <c r="E1537" s="541">
        <v>0.5</v>
      </c>
      <c r="F1537" s="544">
        <v>0</v>
      </c>
      <c r="G1537" s="277">
        <f>+VLOOKUP(B:B,INSUMOS!A:E,4,FALSE)</f>
        <v>1</v>
      </c>
      <c r="H1537" s="217">
        <f>+(E1537+F1537)*G1537</f>
        <v>0.5</v>
      </c>
      <c r="I1537" s="218"/>
      <c r="J1537" s="218"/>
      <c r="M1537" s="214"/>
    </row>
    <row r="1538" spans="1:13" ht="25.5" x14ac:dyDescent="0.25">
      <c r="A1538" s="207" t="s">
        <v>2179</v>
      </c>
      <c r="B1538" s="208"/>
      <c r="C1538" s="209" t="s">
        <v>1701</v>
      </c>
      <c r="D1538" s="210" t="s">
        <v>19</v>
      </c>
      <c r="E1538" s="211"/>
      <c r="F1538" s="210"/>
      <c r="G1538" s="210"/>
      <c r="H1538" s="212">
        <f>+SUBTOTAL(9,H1539:H1543)</f>
        <v>0.59370000000000001</v>
      </c>
      <c r="I1538" s="213"/>
      <c r="J1538" s="213"/>
      <c r="M1538" s="214"/>
    </row>
    <row r="1539" spans="1:13" s="219" customFormat="1" ht="18" outlineLevel="1" x14ac:dyDescent="0.25">
      <c r="A1539" s="294"/>
      <c r="B1539" s="535" t="s">
        <v>129</v>
      </c>
      <c r="C1539" s="216" t="str">
        <f>+VLOOKUP(B:B,INSUMOS!A:C,2,FALSE)</f>
        <v>HERRAMIENTA MENOR</v>
      </c>
      <c r="D1539" s="538" t="str">
        <f>+VLOOKUP(B:B,INSUMOS!A:C,3,FALSE)</f>
        <v>GLB</v>
      </c>
      <c r="E1539" s="541">
        <f>H1543*0.05/G1539</f>
        <v>1.6500000000000001E-2</v>
      </c>
      <c r="F1539" s="544">
        <v>0</v>
      </c>
      <c r="G1539" s="277">
        <f>+VLOOKUP(B:B,INSUMOS!A:E,4,FALSE)</f>
        <v>1</v>
      </c>
      <c r="H1539" s="217">
        <f>+(E1539+F1539)*G1539</f>
        <v>1.6500000000000001E-2</v>
      </c>
      <c r="I1539" s="218"/>
      <c r="J1539" s="218"/>
      <c r="K1539" s="206"/>
      <c r="L1539" s="164"/>
      <c r="M1539" s="214"/>
    </row>
    <row r="1540" spans="1:13" ht="18" outlineLevel="1" x14ac:dyDescent="0.25">
      <c r="A1540" s="294"/>
      <c r="B1540" s="535" t="s">
        <v>304</v>
      </c>
      <c r="C1540" s="216" t="str">
        <f>+VLOOKUP(B:B,INSUMOS!A:C,2,FALSE)</f>
        <v>THINER</v>
      </c>
      <c r="D1540" s="538" t="str">
        <f>+VLOOKUP(B:B,INSUMOS!A:C,3,FALSE)</f>
        <v>GAL</v>
      </c>
      <c r="E1540" s="541">
        <v>0.03</v>
      </c>
      <c r="F1540" s="544">
        <f>+E1540*0.03</f>
        <v>8.9999999999999998E-4</v>
      </c>
      <c r="G1540" s="277">
        <f>+VLOOKUP(B:B,INSUMOS!A:E,4,FALSE)</f>
        <v>1</v>
      </c>
      <c r="H1540" s="217">
        <f>+(E1540+F1540)*G1540</f>
        <v>3.09E-2</v>
      </c>
      <c r="I1540" s="218"/>
      <c r="J1540" s="218"/>
      <c r="M1540" s="214"/>
    </row>
    <row r="1541" spans="1:13" s="219" customFormat="1" ht="18" outlineLevel="1" x14ac:dyDescent="0.25">
      <c r="A1541" s="294"/>
      <c r="B1541" s="535" t="s">
        <v>215</v>
      </c>
      <c r="C1541" s="216" t="str">
        <f>+VLOOKUP(B:B,INSUMOS!A:C,2,FALSE)</f>
        <v>PINTURA DE ESMALTE PINTULUX O SIMILAR</v>
      </c>
      <c r="D1541" s="538" t="str">
        <f>+VLOOKUP(B:B,INSUMOS!A:C,3,FALSE)</f>
        <v>GAL</v>
      </c>
      <c r="E1541" s="541">
        <v>0.04</v>
      </c>
      <c r="F1541" s="544">
        <f>+E1541*0.03</f>
        <v>1.1999999999999999E-3</v>
      </c>
      <c r="G1541" s="277">
        <f>+VLOOKUP(B:B,INSUMOS!A:E,4,FALSE)</f>
        <v>1</v>
      </c>
      <c r="H1541" s="217">
        <f>+(E1541+F1541)*G1541</f>
        <v>4.1200000000000001E-2</v>
      </c>
      <c r="I1541" s="218"/>
      <c r="J1541" s="218"/>
      <c r="K1541" s="206"/>
      <c r="L1541" s="164"/>
      <c r="M1541" s="214"/>
    </row>
    <row r="1542" spans="1:13" s="219" customFormat="1" ht="18" outlineLevel="1" x14ac:dyDescent="0.25">
      <c r="A1542" s="294"/>
      <c r="B1542" s="535" t="s">
        <v>1820</v>
      </c>
      <c r="C1542" s="216" t="str">
        <f>+VLOOKUP(B:B,INSUMOS!A:C,2,FALSE)</f>
        <v>PASTA PARA ESTUCO (MUROS INTERIORES, EXTERIORES, BAJO PLACA)</v>
      </c>
      <c r="D1542" s="538" t="str">
        <f>+VLOOKUP(B:B,INSUMOS!A:C,3,FALSE)</f>
        <v>GAL</v>
      </c>
      <c r="E1542" s="541">
        <v>0.17</v>
      </c>
      <c r="F1542" s="544">
        <f>+E1542*0.03</f>
        <v>5.1000000000000004E-3</v>
      </c>
      <c r="G1542" s="277">
        <f>+VLOOKUP(B:B,INSUMOS!A:E,4,FALSE)</f>
        <v>1</v>
      </c>
      <c r="H1542" s="217">
        <f>+(E1542+F1542)*G1542</f>
        <v>0.17510000000000001</v>
      </c>
      <c r="I1542" s="218"/>
      <c r="J1542" s="218"/>
      <c r="K1542" s="206"/>
      <c r="L1542" s="164"/>
      <c r="M1542" s="214"/>
    </row>
    <row r="1543" spans="1:13" s="219" customFormat="1" ht="18" outlineLevel="1" x14ac:dyDescent="0.25">
      <c r="A1543" s="294"/>
      <c r="B1543" s="535" t="s">
        <v>628</v>
      </c>
      <c r="C1543" s="216" t="str">
        <f>+VLOOKUP(B:B,INSUMOS!A:C,2,FALSE)</f>
        <v>CUADRILLA  PINTURAS (OFICIAL + AYUDANTE)</v>
      </c>
      <c r="D1543" s="538" t="str">
        <f>+VLOOKUP(B:B,INSUMOS!A:C,3,FALSE)</f>
        <v>HC</v>
      </c>
      <c r="E1543" s="541">
        <v>0.33</v>
      </c>
      <c r="F1543" s="544">
        <v>0</v>
      </c>
      <c r="G1543" s="277">
        <f>+VLOOKUP(B:B,INSUMOS!A:E,4,FALSE)</f>
        <v>1</v>
      </c>
      <c r="H1543" s="217">
        <f>+(E1543+F1543)*G1543</f>
        <v>0.33</v>
      </c>
      <c r="I1543" s="218"/>
      <c r="J1543" s="218"/>
      <c r="K1543" s="206"/>
      <c r="L1543" s="164"/>
      <c r="M1543" s="214"/>
    </row>
    <row r="1544" spans="1:13" s="219" customFormat="1" ht="18" x14ac:dyDescent="0.25">
      <c r="A1544" s="207" t="s">
        <v>2180</v>
      </c>
      <c r="B1544" s="301"/>
      <c r="C1544" s="302" t="s">
        <v>1619</v>
      </c>
      <c r="D1544" s="281" t="s">
        <v>330</v>
      </c>
      <c r="E1544" s="303"/>
      <c r="F1544" s="281"/>
      <c r="G1544" s="210"/>
      <c r="H1544" s="304">
        <f>+SUBTOTAL(9,H1545:H1547)</f>
        <v>0.30837738323510699</v>
      </c>
      <c r="I1544" s="213"/>
      <c r="J1544" s="213"/>
      <c r="K1544" s="206"/>
      <c r="L1544" s="164"/>
      <c r="M1544" s="214"/>
    </row>
    <row r="1545" spans="1:13" s="219" customFormat="1" ht="18" outlineLevel="1" x14ac:dyDescent="0.25">
      <c r="A1545" s="294"/>
      <c r="B1545" s="535" t="s">
        <v>129</v>
      </c>
      <c r="C1545" s="216" t="str">
        <f>+VLOOKUP(B:B,INSUMOS!A:C,2,FALSE)</f>
        <v>HERRAMIENTA MENOR</v>
      </c>
      <c r="D1545" s="538" t="str">
        <f>+VLOOKUP(B:B,INSUMOS!A:C,3,FALSE)</f>
        <v>GLB</v>
      </c>
      <c r="E1545" s="541">
        <v>0.2</v>
      </c>
      <c r="F1545" s="544">
        <f>+E1545*0.05</f>
        <v>1.0000000000000002E-2</v>
      </c>
      <c r="G1545" s="277">
        <f>+VLOOKUP(B:B,INSUMOS!A:E,4,FALSE)</f>
        <v>1</v>
      </c>
      <c r="H1545" s="217">
        <f>+(E1545+F1545)*G1545</f>
        <v>0.21000000000000002</v>
      </c>
      <c r="I1545" s="218"/>
      <c r="J1545" s="218"/>
      <c r="K1545" s="206"/>
      <c r="L1545" s="164"/>
      <c r="M1545" s="214"/>
    </row>
    <row r="1546" spans="1:13" s="219" customFormat="1" ht="18" outlineLevel="1" x14ac:dyDescent="0.25">
      <c r="A1546" s="294"/>
      <c r="B1546" s="535" t="s">
        <v>115</v>
      </c>
      <c r="C1546" s="216" t="str">
        <f>+VLOOKUP(B:B,INSUMOS!A:C,2,FALSE)</f>
        <v>MORTERO 1:4 (HECHO EN OBRA)</v>
      </c>
      <c r="D1546" s="538" t="str">
        <f>+VLOOKUP(B:B,INSUMOS!A:C,3,FALSE)</f>
        <v>M3</v>
      </c>
      <c r="E1546" s="541">
        <v>5.0000000000000001E-3</v>
      </c>
      <c r="F1546" s="544">
        <f>+E1546*0.05</f>
        <v>2.5000000000000001E-4</v>
      </c>
      <c r="G1546" s="277">
        <f>+VLOOKUP(B:B,INSUMOS!A:E,4,FALSE)</f>
        <v>1</v>
      </c>
      <c r="H1546" s="217">
        <f>+(E1546+F1546)*G1546</f>
        <v>5.2500000000000003E-3</v>
      </c>
      <c r="I1546" s="218"/>
      <c r="J1546" s="218"/>
      <c r="K1546" s="206"/>
      <c r="L1546" s="164"/>
      <c r="M1546" s="214"/>
    </row>
    <row r="1547" spans="1:13" s="219" customFormat="1" ht="18" outlineLevel="1" x14ac:dyDescent="0.25">
      <c r="A1547" s="294"/>
      <c r="B1547" s="535" t="s">
        <v>28</v>
      </c>
      <c r="C1547" s="216" t="str">
        <f>+VLOOKUP(B:B,INSUMOS!A:C,2,FALSE)</f>
        <v xml:space="preserve">OFICIAL ALBAÑILERIA CON PRESTACIONES </v>
      </c>
      <c r="D1547" s="538" t="str">
        <f>+VLOOKUP(B:B,INSUMOS!A:C,3,FALSE)</f>
        <v>HH</v>
      </c>
      <c r="E1547" s="541">
        <v>9.3127383235106942E-2</v>
      </c>
      <c r="F1547" s="544">
        <v>0</v>
      </c>
      <c r="G1547" s="277">
        <f>+VLOOKUP(B:B,INSUMOS!A:E,4,FALSE)</f>
        <v>1</v>
      </c>
      <c r="H1547" s="217">
        <f>+(E1547+F1547)*G1547</f>
        <v>9.3127383235106942E-2</v>
      </c>
      <c r="I1547" s="218"/>
      <c r="J1547" s="218"/>
      <c r="K1547" s="206"/>
      <c r="L1547" s="164"/>
      <c r="M1547" s="214"/>
    </row>
    <row r="1548" spans="1:13" ht="25.5" x14ac:dyDescent="0.25">
      <c r="A1548" s="207" t="s">
        <v>2181</v>
      </c>
      <c r="B1548" s="208"/>
      <c r="C1548" s="209" t="s">
        <v>1153</v>
      </c>
      <c r="D1548" s="210" t="s">
        <v>19</v>
      </c>
      <c r="E1548" s="211"/>
      <c r="F1548" s="210"/>
      <c r="G1548" s="210"/>
      <c r="H1548" s="212">
        <f>+SUBTOTAL(9,H1549:H1551)</f>
        <v>1.2210000000000001</v>
      </c>
      <c r="I1548" s="213"/>
      <c r="J1548" s="213"/>
      <c r="M1548" s="214"/>
    </row>
    <row r="1549" spans="1:13" ht="18" outlineLevel="1" x14ac:dyDescent="0.25">
      <c r="A1549" s="294"/>
      <c r="B1549" s="535" t="s">
        <v>129</v>
      </c>
      <c r="C1549" s="216" t="str">
        <f>+VLOOKUP(B:B,INSUMOS!A:C,2,FALSE)</f>
        <v>HERRAMIENTA MENOR</v>
      </c>
      <c r="D1549" s="538" t="str">
        <f>+VLOOKUP(B:B,INSUMOS!A:C,3,FALSE)</f>
        <v>GLB</v>
      </c>
      <c r="E1549" s="541">
        <v>0.2</v>
      </c>
      <c r="F1549" s="544">
        <v>0</v>
      </c>
      <c r="G1549" s="277">
        <f>+VLOOKUP(B:B,INSUMOS!A:E,4,FALSE)</f>
        <v>1</v>
      </c>
      <c r="H1549" s="217">
        <f>+(E1549+F1549)*G1549</f>
        <v>0.2</v>
      </c>
      <c r="I1549" s="218"/>
      <c r="J1549" s="218"/>
      <c r="M1549" s="214"/>
    </row>
    <row r="1550" spans="1:13" s="219" customFormat="1" ht="18" outlineLevel="1" x14ac:dyDescent="0.25">
      <c r="A1550" s="294"/>
      <c r="B1550" s="535" t="s">
        <v>115</v>
      </c>
      <c r="C1550" s="216" t="str">
        <f>+VLOOKUP(B:B,INSUMOS!A:C,2,FALSE)</f>
        <v>MORTERO 1:4 (HECHO EN OBRA)</v>
      </c>
      <c r="D1550" s="538" t="str">
        <f>+VLOOKUP(B:B,INSUMOS!A:C,3,FALSE)</f>
        <v>M3</v>
      </c>
      <c r="E1550" s="541">
        <v>0.02</v>
      </c>
      <c r="F1550" s="544">
        <f>+E1550*0.05</f>
        <v>1E-3</v>
      </c>
      <c r="G1550" s="277">
        <f>+VLOOKUP(B:B,INSUMOS!A:E,4,FALSE)</f>
        <v>1</v>
      </c>
      <c r="H1550" s="217">
        <f>+(E1550+F1550)*G1550</f>
        <v>2.1000000000000001E-2</v>
      </c>
      <c r="I1550" s="218"/>
      <c r="J1550" s="218"/>
      <c r="K1550" s="206"/>
      <c r="L1550" s="164"/>
      <c r="M1550" s="214"/>
    </row>
    <row r="1551" spans="1:13" ht="18" outlineLevel="1" x14ac:dyDescent="0.25">
      <c r="A1551" s="294"/>
      <c r="B1551" s="535" t="s">
        <v>625</v>
      </c>
      <c r="C1551" s="216" t="str">
        <f>+VLOOKUP(B:B,INSUMOS!A:C,2,FALSE)</f>
        <v>CUADRILLA AA  (OFICIAL + 2 AYUDANTE)- ALBAÑILERIA</v>
      </c>
      <c r="D1551" s="538" t="str">
        <f>+VLOOKUP(B:B,INSUMOS!A:C,3,FALSE)</f>
        <v>HC</v>
      </c>
      <c r="E1551" s="541">
        <v>1</v>
      </c>
      <c r="F1551" s="544">
        <v>0</v>
      </c>
      <c r="G1551" s="277">
        <f>+VLOOKUP(B:B,INSUMOS!A:E,4,FALSE)</f>
        <v>1</v>
      </c>
      <c r="H1551" s="217">
        <f>+(E1551+F1551)*G1551</f>
        <v>1</v>
      </c>
      <c r="I1551" s="218"/>
      <c r="J1551" s="218"/>
      <c r="M1551" s="214"/>
    </row>
    <row r="1552" spans="1:13" ht="33" customHeight="1" x14ac:dyDescent="0.25">
      <c r="A1552" s="207" t="s">
        <v>2182</v>
      </c>
      <c r="B1552" s="208"/>
      <c r="C1552" s="209" t="s">
        <v>871</v>
      </c>
      <c r="D1552" s="210" t="s">
        <v>19</v>
      </c>
      <c r="E1552" s="211"/>
      <c r="F1552" s="210"/>
      <c r="G1552" s="210"/>
      <c r="H1552" s="212">
        <f>+SUBTOTAL(9,H1553:H1556)</f>
        <v>3.8899513668572729</v>
      </c>
      <c r="I1552" s="213"/>
      <c r="J1552" s="213"/>
      <c r="M1552" s="214"/>
    </row>
    <row r="1553" spans="1:13" ht="18" outlineLevel="1" x14ac:dyDescent="0.25">
      <c r="A1553" s="294"/>
      <c r="B1553" s="535" t="s">
        <v>129</v>
      </c>
      <c r="C1553" s="216" t="str">
        <f>+VLOOKUP(B:B,INSUMOS!A:C,2,FALSE)</f>
        <v>HERRAMIENTA MENOR</v>
      </c>
      <c r="D1553" s="538" t="str">
        <f>+VLOOKUP(B:B,INSUMOS!A:C,3,FALSE)</f>
        <v>GLB</v>
      </c>
      <c r="E1553" s="541">
        <v>1</v>
      </c>
      <c r="F1553" s="544">
        <v>0</v>
      </c>
      <c r="G1553" s="277">
        <f>+VLOOKUP(B:B,INSUMOS!A:E,4,FALSE)</f>
        <v>1</v>
      </c>
      <c r="H1553" s="217">
        <f>+(E1553+F1553)*G1553</f>
        <v>1</v>
      </c>
      <c r="I1553" s="218"/>
      <c r="J1553" s="218"/>
      <c r="M1553" s="214"/>
    </row>
    <row r="1554" spans="1:13" ht="18" outlineLevel="1" x14ac:dyDescent="0.25">
      <c r="A1554" s="294"/>
      <c r="B1554" s="535" t="s">
        <v>1736</v>
      </c>
      <c r="C1554" s="216" t="str">
        <f>+VLOOKUP(B:B,INSUMOS!A:C,2,FALSE)</f>
        <v>LIJA N° 60</v>
      </c>
      <c r="D1554" s="538" t="str">
        <f>+VLOOKUP(B:B,INSUMOS!A:C,3,FALSE)</f>
        <v>UN</v>
      </c>
      <c r="E1554" s="541">
        <v>2</v>
      </c>
      <c r="F1554" s="544">
        <f>+E1554*0.05</f>
        <v>0.1</v>
      </c>
      <c r="G1554" s="277">
        <f>+VLOOKUP(B:B,INSUMOS!A:E,4,FALSE)</f>
        <v>1</v>
      </c>
      <c r="H1554" s="217">
        <f>+(E1554+F1554)*G1554</f>
        <v>2.1</v>
      </c>
      <c r="I1554" s="218"/>
      <c r="J1554" s="218"/>
      <c r="M1554" s="214"/>
    </row>
    <row r="1555" spans="1:13" ht="18" outlineLevel="1" x14ac:dyDescent="0.25">
      <c r="A1555" s="294"/>
      <c r="B1555" s="535" t="s">
        <v>160</v>
      </c>
      <c r="C1555" s="216" t="str">
        <f>+VLOOKUP(B:B,INSUMOS!A:C,2,FALSE)</f>
        <v>CORTADORA ELÉCTRICA DE DISCO - TRONZADORA</v>
      </c>
      <c r="D1555" s="538" t="str">
        <f>+VLOOKUP(B:B,INSUMOS!A:C,3,FALSE)</f>
        <v>HR</v>
      </c>
      <c r="E1555" s="541">
        <v>0.63995136685727283</v>
      </c>
      <c r="F1555" s="544">
        <v>0</v>
      </c>
      <c r="G1555" s="277">
        <f>+VLOOKUP(B:B,INSUMOS!A:E,4,FALSE)</f>
        <v>1</v>
      </c>
      <c r="H1555" s="217">
        <f>+(E1555+F1555)*G1555</f>
        <v>0.63995136685727283</v>
      </c>
      <c r="I1555" s="218"/>
      <c r="J1555" s="218"/>
      <c r="M1555" s="214"/>
    </row>
    <row r="1556" spans="1:13" s="219" customFormat="1" ht="18" outlineLevel="1" x14ac:dyDescent="0.25">
      <c r="A1556" s="294"/>
      <c r="B1556" s="535" t="s">
        <v>30</v>
      </c>
      <c r="C1556" s="216" t="str">
        <f>+VLOOKUP(B:B,INSUMOS!A:C,2,FALSE)</f>
        <v>AYUDANTE ALBAÑILERÍA CON PRESTACIONES</v>
      </c>
      <c r="D1556" s="538" t="str">
        <f>+VLOOKUP(B:B,INSUMOS!A:C,3,FALSE)</f>
        <v>HH</v>
      </c>
      <c r="E1556" s="541">
        <v>0.15</v>
      </c>
      <c r="F1556" s="544">
        <v>0</v>
      </c>
      <c r="G1556" s="277">
        <f>+VLOOKUP(B:B,INSUMOS!A:E,4,FALSE)</f>
        <v>1</v>
      </c>
      <c r="H1556" s="217">
        <f>+(E1556+F1556)*G1556</f>
        <v>0.15</v>
      </c>
      <c r="I1556" s="218"/>
      <c r="J1556" s="218"/>
      <c r="K1556" s="206"/>
      <c r="L1556" s="164"/>
      <c r="M1556" s="214"/>
    </row>
    <row r="1557" spans="1:13" ht="18" x14ac:dyDescent="0.25">
      <c r="A1557" s="207" t="s">
        <v>2183</v>
      </c>
      <c r="B1557" s="208"/>
      <c r="C1557" s="209" t="s">
        <v>873</v>
      </c>
      <c r="D1557" s="210" t="s">
        <v>19</v>
      </c>
      <c r="E1557" s="211"/>
      <c r="F1557" s="210"/>
      <c r="G1557" s="210"/>
      <c r="H1557" s="212">
        <f>+SUBTOTAL(9,H1558:H1560)</f>
        <v>3.7450000000000001</v>
      </c>
      <c r="I1557" s="213"/>
      <c r="J1557" s="213"/>
      <c r="M1557" s="214"/>
    </row>
    <row r="1558" spans="1:13" ht="18" outlineLevel="1" x14ac:dyDescent="0.25">
      <c r="A1558" s="294"/>
      <c r="B1558" s="535" t="s">
        <v>129</v>
      </c>
      <c r="C1558" s="216" t="str">
        <f>+VLOOKUP(B:B,INSUMOS!A:C,2,FALSE)</f>
        <v>HERRAMIENTA MENOR</v>
      </c>
      <c r="D1558" s="538" t="str">
        <f>+VLOOKUP(B:B,INSUMOS!A:C,3,FALSE)</f>
        <v>GLB</v>
      </c>
      <c r="E1558" s="541">
        <v>2</v>
      </c>
      <c r="F1558" s="544">
        <v>0</v>
      </c>
      <c r="G1558" s="277">
        <f>+VLOOKUP(B:B,INSUMOS!A:E,4,FALSE)</f>
        <v>1</v>
      </c>
      <c r="H1558" s="217">
        <f>+(E1558+F1558)*G1558</f>
        <v>2</v>
      </c>
      <c r="I1558" s="218"/>
      <c r="J1558" s="218"/>
      <c r="M1558" s="214"/>
    </row>
    <row r="1559" spans="1:13" ht="18" outlineLevel="1" x14ac:dyDescent="0.25">
      <c r="A1559" s="294"/>
      <c r="B1559" s="535" t="s">
        <v>950</v>
      </c>
      <c r="C1559" s="216" t="str">
        <f>+VLOOKUP(B:B,INSUMOS!A:C,2,FALSE)</f>
        <v>ESTUCOR ESTUCO PLÁSTICO BLANCO</v>
      </c>
      <c r="D1559" s="538" t="str">
        <f>+VLOOKUP(B:B,INSUMOS!A:C,3,FALSE)</f>
        <v>KG</v>
      </c>
      <c r="E1559" s="541">
        <v>1.5</v>
      </c>
      <c r="F1559" s="544">
        <f>+E1559*0.03</f>
        <v>4.4999999999999998E-2</v>
      </c>
      <c r="G1559" s="277">
        <f>+VLOOKUP(B:B,INSUMOS!A:E,4,FALSE)</f>
        <v>1</v>
      </c>
      <c r="H1559" s="217">
        <f>+(E1559+F1559)*G1559</f>
        <v>1.5449999999999999</v>
      </c>
      <c r="I1559" s="218"/>
      <c r="J1559" s="218"/>
      <c r="M1559" s="214"/>
    </row>
    <row r="1560" spans="1:13" ht="18" outlineLevel="1" x14ac:dyDescent="0.25">
      <c r="A1560" s="294"/>
      <c r="B1560" s="535" t="s">
        <v>625</v>
      </c>
      <c r="C1560" s="216" t="str">
        <f>+VLOOKUP(B:B,INSUMOS!A:C,2,FALSE)</f>
        <v>CUADRILLA AA  (OFICIAL + 2 AYUDANTE)- ALBAÑILERIA</v>
      </c>
      <c r="D1560" s="538" t="str">
        <f>+VLOOKUP(B:B,INSUMOS!A:C,3,FALSE)</f>
        <v>HC</v>
      </c>
      <c r="E1560" s="541">
        <v>0.2</v>
      </c>
      <c r="F1560" s="544">
        <v>0</v>
      </c>
      <c r="G1560" s="277">
        <f>+VLOOKUP(B:B,INSUMOS!A:E,4,FALSE)</f>
        <v>1</v>
      </c>
      <c r="H1560" s="217">
        <f>+(E1560+F1560)*G1560</f>
        <v>0.2</v>
      </c>
      <c r="I1560" s="218"/>
      <c r="J1560" s="218"/>
      <c r="M1560" s="214"/>
    </row>
    <row r="1561" spans="1:13" ht="25.5" x14ac:dyDescent="0.25">
      <c r="A1561" s="207" t="s">
        <v>2184</v>
      </c>
      <c r="B1561" s="208"/>
      <c r="C1561" s="209" t="s">
        <v>1154</v>
      </c>
      <c r="D1561" s="210" t="s">
        <v>19</v>
      </c>
      <c r="E1561" s="211"/>
      <c r="F1561" s="210"/>
      <c r="G1561" s="210"/>
      <c r="H1561" s="212">
        <f>+SUBTOTAL(9,H1562:H1570)</f>
        <v>12.936129999999999</v>
      </c>
      <c r="I1561" s="213"/>
      <c r="J1561" s="213"/>
      <c r="M1561" s="214"/>
    </row>
    <row r="1562" spans="1:13" ht="18" outlineLevel="1" x14ac:dyDescent="0.25">
      <c r="A1562" s="294"/>
      <c r="B1562" s="535" t="s">
        <v>129</v>
      </c>
      <c r="C1562" s="216" t="str">
        <f>+VLOOKUP(B:B,INSUMOS!A:C,2,FALSE)</f>
        <v>HERRAMIENTA MENOR</v>
      </c>
      <c r="D1562" s="538" t="str">
        <f>+VLOOKUP(B:B,INSUMOS!A:C,3,FALSE)</f>
        <v>GLB</v>
      </c>
      <c r="E1562" s="541">
        <v>0.2</v>
      </c>
      <c r="F1562" s="544">
        <v>0</v>
      </c>
      <c r="G1562" s="277">
        <f>+VLOOKUP(B:B,INSUMOS!A:E,4,FALSE)</f>
        <v>1</v>
      </c>
      <c r="H1562" s="217">
        <f t="shared" ref="H1562:H1570" si="114">+(E1562+F1562)*G1562</f>
        <v>0.2</v>
      </c>
      <c r="I1562" s="218"/>
      <c r="J1562" s="218"/>
      <c r="M1562" s="214"/>
    </row>
    <row r="1563" spans="1:13" ht="18" outlineLevel="1" x14ac:dyDescent="0.25">
      <c r="A1563" s="294"/>
      <c r="B1563" s="535" t="s">
        <v>268</v>
      </c>
      <c r="C1563" s="216" t="str">
        <f>+VLOOKUP(B:B,INSUMOS!A:C,2,FALSE)</f>
        <v>AGUA</v>
      </c>
      <c r="D1563" s="538" t="str">
        <f>+VLOOKUP(B:B,INSUMOS!A:C,3,FALSE)</f>
        <v>M3</v>
      </c>
      <c r="E1563" s="541">
        <v>2.85</v>
      </c>
      <c r="F1563" s="544">
        <f>+E1563*0.03</f>
        <v>8.5499999999999993E-2</v>
      </c>
      <c r="G1563" s="277">
        <f>+VLOOKUP(B:B,INSUMOS!A:E,4,FALSE)</f>
        <v>1</v>
      </c>
      <c r="H1563" s="217">
        <f t="shared" si="114"/>
        <v>2.9355000000000002</v>
      </c>
      <c r="I1563" s="218"/>
      <c r="J1563" s="218"/>
      <c r="M1563" s="214"/>
    </row>
    <row r="1564" spans="1:13" ht="18" outlineLevel="1" x14ac:dyDescent="0.25">
      <c r="A1564" s="294"/>
      <c r="B1564" s="535" t="s">
        <v>78</v>
      </c>
      <c r="C1564" s="216" t="str">
        <f>+VLOOKUP(B:B,INSUMOS!A:C,2,FALSE)</f>
        <v>ARENA LAVADA DE PEÑA  (INCLUYE TRANSPORTE)</v>
      </c>
      <c r="D1564" s="538" t="str">
        <f>+VLOOKUP(B:B,INSUMOS!A:C,3,FALSE)</f>
        <v>M3</v>
      </c>
      <c r="E1564" s="541">
        <v>0.02</v>
      </c>
      <c r="F1564" s="544">
        <f>+E1564*0.03</f>
        <v>5.9999999999999995E-4</v>
      </c>
      <c r="G1564" s="277">
        <f>+VLOOKUP(B:B,INSUMOS!A:E,4,FALSE)</f>
        <v>1</v>
      </c>
      <c r="H1564" s="217">
        <f t="shared" si="114"/>
        <v>2.06E-2</v>
      </c>
      <c r="I1564" s="218"/>
      <c r="J1564" s="218"/>
      <c r="M1564" s="214"/>
    </row>
    <row r="1565" spans="1:13" ht="18" outlineLevel="1" x14ac:dyDescent="0.25">
      <c r="A1565" s="294"/>
      <c r="B1565" s="535" t="s">
        <v>100</v>
      </c>
      <c r="C1565" s="216" t="str">
        <f>+VLOOKUP(B:B,INSUMOS!A:C,2,FALSE)</f>
        <v>CEMENTO BLANCO</v>
      </c>
      <c r="D1565" s="538" t="str">
        <f>+VLOOKUP(B:B,INSUMOS!A:C,3,FALSE)</f>
        <v>KG</v>
      </c>
      <c r="E1565" s="541">
        <v>0.51</v>
      </c>
      <c r="F1565" s="544">
        <f>+E1565*0.05</f>
        <v>2.5500000000000002E-2</v>
      </c>
      <c r="G1565" s="277">
        <f>+VLOOKUP(B:B,INSUMOS!A:E,4,FALSE)</f>
        <v>1</v>
      </c>
      <c r="H1565" s="217">
        <f t="shared" si="114"/>
        <v>0.53549999999999998</v>
      </c>
      <c r="I1565" s="218"/>
      <c r="J1565" s="218"/>
      <c r="M1565" s="214"/>
    </row>
    <row r="1566" spans="1:13" ht="18" outlineLevel="1" x14ac:dyDescent="0.25">
      <c r="A1566" s="294"/>
      <c r="B1566" s="535" t="s">
        <v>99</v>
      </c>
      <c r="C1566" s="216" t="str">
        <f>+VLOOKUP(B:B,INSUMOS!A:C,2,FALSE)</f>
        <v>CEMENTO GRIS</v>
      </c>
      <c r="D1566" s="538" t="str">
        <f>+VLOOKUP(B:B,INSUMOS!A:C,3,FALSE)</f>
        <v>KG</v>
      </c>
      <c r="E1566" s="541">
        <v>6.27</v>
      </c>
      <c r="F1566" s="544">
        <f>+E1566*0.05</f>
        <v>0.3135</v>
      </c>
      <c r="G1566" s="277">
        <f>+VLOOKUP(B:B,INSUMOS!A:E,4,FALSE)</f>
        <v>1</v>
      </c>
      <c r="H1566" s="217">
        <f t="shared" si="114"/>
        <v>6.5834999999999999</v>
      </c>
      <c r="I1566" s="218"/>
      <c r="J1566" s="218"/>
      <c r="M1566" s="214"/>
    </row>
    <row r="1567" spans="1:13" s="219" customFormat="1" ht="25.5" outlineLevel="1" x14ac:dyDescent="0.25">
      <c r="A1567" s="294"/>
      <c r="B1567" s="535" t="s">
        <v>524</v>
      </c>
      <c r="C1567" s="216" t="str">
        <f>+VLOOKUP(B:B,INSUMOS!A:C,2,FALSE)</f>
        <v xml:space="preserve">ENCHAPE CERÁMICO PARED COCINA REF.: MACEDONIA BLANCO CORONA, 25 CM X 43 CM, IGUAL O CALIDAD SUPERIOR. GARANTÍA 10 AÑOS. </v>
      </c>
      <c r="D1567" s="538" t="str">
        <f>+VLOOKUP(B:B,INSUMOS!A:C,3,FALSE)</f>
        <v>M2</v>
      </c>
      <c r="E1567" s="541">
        <v>1</v>
      </c>
      <c r="F1567" s="544">
        <f>+E1567*0.03</f>
        <v>0.03</v>
      </c>
      <c r="G1567" s="277">
        <f>+VLOOKUP(B:B,INSUMOS!A:E,4,FALSE)</f>
        <v>1</v>
      </c>
      <c r="H1567" s="217">
        <f t="shared" si="114"/>
        <v>1.03</v>
      </c>
      <c r="I1567" s="218"/>
      <c r="J1567" s="218"/>
      <c r="K1567" s="206"/>
      <c r="L1567" s="164"/>
      <c r="M1567" s="214"/>
    </row>
    <row r="1568" spans="1:13" s="219" customFormat="1" ht="18" outlineLevel="1" x14ac:dyDescent="0.25">
      <c r="A1568" s="294"/>
      <c r="B1568" s="535" t="s">
        <v>311</v>
      </c>
      <c r="C1568" s="216" t="str">
        <f>+VLOOKUP(B:B,INSUMOS!A:C,2,FALSE)</f>
        <v>DISTANCIADORES EN CRUCETA PARA ENCHAPE 2MM</v>
      </c>
      <c r="D1568" s="538" t="str">
        <f>+VLOOKUP(B:B,INSUMOS!A:C,3,FALSE)</f>
        <v>UN</v>
      </c>
      <c r="E1568" s="541">
        <v>1</v>
      </c>
      <c r="F1568" s="544">
        <f>+E1568*0.03</f>
        <v>0.03</v>
      </c>
      <c r="G1568" s="277">
        <f>+VLOOKUP(B:B,INSUMOS!A:E,4,FALSE)</f>
        <v>1</v>
      </c>
      <c r="H1568" s="217">
        <f t="shared" si="114"/>
        <v>1.03</v>
      </c>
      <c r="I1568" s="218"/>
      <c r="J1568" s="218"/>
      <c r="K1568" s="206"/>
      <c r="L1568" s="164"/>
      <c r="M1568" s="214"/>
    </row>
    <row r="1569" spans="1:13" s="219" customFormat="1" ht="18" outlineLevel="1" x14ac:dyDescent="0.25">
      <c r="A1569" s="294"/>
      <c r="B1569" s="535" t="s">
        <v>274</v>
      </c>
      <c r="C1569" s="216" t="str">
        <f>+VLOOKUP(B:B,INSUMOS!A:C,2,FALSE)</f>
        <v xml:space="preserve">ESTOPA ALGODÓN </v>
      </c>
      <c r="D1569" s="538" t="str">
        <f>+VLOOKUP(B:B,INSUMOS!A:C,3,FALSE)</f>
        <v>KG</v>
      </c>
      <c r="E1569" s="541">
        <v>1E-3</v>
      </c>
      <c r="F1569" s="544">
        <f>+E1569*0.03</f>
        <v>3.0000000000000001E-5</v>
      </c>
      <c r="G1569" s="277">
        <f>+VLOOKUP(B:B,INSUMOS!A:E,4,FALSE)</f>
        <v>1</v>
      </c>
      <c r="H1569" s="217">
        <f t="shared" si="114"/>
        <v>1.0300000000000001E-3</v>
      </c>
      <c r="I1569" s="218"/>
      <c r="J1569" s="218"/>
      <c r="K1569" s="206"/>
      <c r="L1569" s="164"/>
      <c r="M1569" s="214"/>
    </row>
    <row r="1570" spans="1:13" s="219" customFormat="1" ht="18" outlineLevel="1" x14ac:dyDescent="0.25">
      <c r="A1570" s="294"/>
      <c r="B1570" s="535" t="s">
        <v>625</v>
      </c>
      <c r="C1570" s="216" t="str">
        <f>+VLOOKUP(B:B,INSUMOS!A:C,2,FALSE)</f>
        <v>CUADRILLA AA  (OFICIAL + 2 AYUDANTE)- ALBAÑILERIA</v>
      </c>
      <c r="D1570" s="538" t="str">
        <f>+VLOOKUP(B:B,INSUMOS!A:C,3,FALSE)</f>
        <v>HC</v>
      </c>
      <c r="E1570" s="541">
        <v>0.6</v>
      </c>
      <c r="F1570" s="544">
        <v>0</v>
      </c>
      <c r="G1570" s="277">
        <f>+VLOOKUP(B:B,INSUMOS!A:E,4,FALSE)</f>
        <v>1</v>
      </c>
      <c r="H1570" s="217">
        <f t="shared" si="114"/>
        <v>0.6</v>
      </c>
      <c r="I1570" s="218"/>
      <c r="J1570" s="218"/>
      <c r="K1570" s="206"/>
      <c r="L1570" s="164"/>
      <c r="M1570" s="214"/>
    </row>
    <row r="1571" spans="1:13" s="219" customFormat="1" ht="25.5" x14ac:dyDescent="0.25">
      <c r="A1571" s="207" t="s">
        <v>2185</v>
      </c>
      <c r="B1571" s="208"/>
      <c r="C1571" s="209" t="s">
        <v>1155</v>
      </c>
      <c r="D1571" s="210" t="s">
        <v>19</v>
      </c>
      <c r="E1571" s="211"/>
      <c r="F1571" s="210"/>
      <c r="G1571" s="210"/>
      <c r="H1571" s="212">
        <f>+SUBTOTAL(9,H1572:H1580)</f>
        <v>12.936129999999999</v>
      </c>
      <c r="I1571" s="213"/>
      <c r="J1571" s="213"/>
      <c r="K1571" s="206"/>
      <c r="L1571" s="164"/>
      <c r="M1571" s="214"/>
    </row>
    <row r="1572" spans="1:13" s="219" customFormat="1" ht="18" outlineLevel="1" x14ac:dyDescent="0.25">
      <c r="A1572" s="294"/>
      <c r="B1572" s="535" t="s">
        <v>129</v>
      </c>
      <c r="C1572" s="216" t="str">
        <f>+VLOOKUP(B:B,INSUMOS!A:C,2,FALSE)</f>
        <v>HERRAMIENTA MENOR</v>
      </c>
      <c r="D1572" s="538" t="str">
        <f>+VLOOKUP(B:B,INSUMOS!A:C,3,FALSE)</f>
        <v>GLB</v>
      </c>
      <c r="E1572" s="541">
        <v>0.2</v>
      </c>
      <c r="F1572" s="544">
        <v>0</v>
      </c>
      <c r="G1572" s="277">
        <f>+VLOOKUP(B:B,INSUMOS!A:E,4,FALSE)</f>
        <v>1</v>
      </c>
      <c r="H1572" s="217">
        <f t="shared" ref="H1572:H1580" si="115">+(E1572+F1572)*G1572</f>
        <v>0.2</v>
      </c>
      <c r="I1572" s="218"/>
      <c r="J1572" s="218"/>
      <c r="K1572" s="206"/>
      <c r="L1572" s="164"/>
      <c r="M1572" s="214"/>
    </row>
    <row r="1573" spans="1:13" ht="18" outlineLevel="1" x14ac:dyDescent="0.25">
      <c r="A1573" s="294"/>
      <c r="B1573" s="535" t="s">
        <v>268</v>
      </c>
      <c r="C1573" s="216" t="str">
        <f>+VLOOKUP(B:B,INSUMOS!A:C,2,FALSE)</f>
        <v>AGUA</v>
      </c>
      <c r="D1573" s="538" t="str">
        <f>+VLOOKUP(B:B,INSUMOS!A:C,3,FALSE)</f>
        <v>M3</v>
      </c>
      <c r="E1573" s="541">
        <v>2.85</v>
      </c>
      <c r="F1573" s="544">
        <f>+E1573*0.03</f>
        <v>8.5499999999999993E-2</v>
      </c>
      <c r="G1573" s="277">
        <f>+VLOOKUP(B:B,INSUMOS!A:E,4,FALSE)</f>
        <v>1</v>
      </c>
      <c r="H1573" s="217">
        <f t="shared" si="115"/>
        <v>2.9355000000000002</v>
      </c>
      <c r="I1573" s="218"/>
      <c r="J1573" s="218"/>
      <c r="M1573" s="214"/>
    </row>
    <row r="1574" spans="1:13" s="219" customFormat="1" ht="18" outlineLevel="1" x14ac:dyDescent="0.25">
      <c r="A1574" s="294"/>
      <c r="B1574" s="535" t="s">
        <v>78</v>
      </c>
      <c r="C1574" s="216" t="str">
        <f>+VLOOKUP(B:B,INSUMOS!A:C,2,FALSE)</f>
        <v>ARENA LAVADA DE PEÑA  (INCLUYE TRANSPORTE)</v>
      </c>
      <c r="D1574" s="538" t="str">
        <f>+VLOOKUP(B:B,INSUMOS!A:C,3,FALSE)</f>
        <v>M3</v>
      </c>
      <c r="E1574" s="541">
        <v>0.02</v>
      </c>
      <c r="F1574" s="544">
        <f>+E1574*0.03</f>
        <v>5.9999999999999995E-4</v>
      </c>
      <c r="G1574" s="277">
        <f>+VLOOKUP(B:B,INSUMOS!A:E,4,FALSE)</f>
        <v>1</v>
      </c>
      <c r="H1574" s="217">
        <f t="shared" si="115"/>
        <v>2.06E-2</v>
      </c>
      <c r="I1574" s="218"/>
      <c r="J1574" s="218"/>
      <c r="K1574" s="206"/>
      <c r="L1574" s="164"/>
      <c r="M1574" s="214"/>
    </row>
    <row r="1575" spans="1:13" s="219" customFormat="1" ht="18" outlineLevel="1" x14ac:dyDescent="0.25">
      <c r="A1575" s="294"/>
      <c r="B1575" s="535" t="s">
        <v>100</v>
      </c>
      <c r="C1575" s="216" t="str">
        <f>+VLOOKUP(B:B,INSUMOS!A:C,2,FALSE)</f>
        <v>CEMENTO BLANCO</v>
      </c>
      <c r="D1575" s="538" t="str">
        <f>+VLOOKUP(B:B,INSUMOS!A:C,3,FALSE)</f>
        <v>KG</v>
      </c>
      <c r="E1575" s="541">
        <v>0.51</v>
      </c>
      <c r="F1575" s="544">
        <f>+E1575*0.05</f>
        <v>2.5500000000000002E-2</v>
      </c>
      <c r="G1575" s="277">
        <f>+VLOOKUP(B:B,INSUMOS!A:E,4,FALSE)</f>
        <v>1</v>
      </c>
      <c r="H1575" s="217">
        <f t="shared" si="115"/>
        <v>0.53549999999999998</v>
      </c>
      <c r="I1575" s="218"/>
      <c r="J1575" s="218"/>
      <c r="K1575" s="206"/>
      <c r="L1575" s="164"/>
      <c r="M1575" s="214"/>
    </row>
    <row r="1576" spans="1:13" s="219" customFormat="1" ht="18" outlineLevel="1" x14ac:dyDescent="0.25">
      <c r="A1576" s="294"/>
      <c r="B1576" s="535" t="s">
        <v>99</v>
      </c>
      <c r="C1576" s="216" t="str">
        <f>+VLOOKUP(B:B,INSUMOS!A:C,2,FALSE)</f>
        <v>CEMENTO GRIS</v>
      </c>
      <c r="D1576" s="538" t="str">
        <f>+VLOOKUP(B:B,INSUMOS!A:C,3,FALSE)</f>
        <v>KG</v>
      </c>
      <c r="E1576" s="541">
        <v>6.27</v>
      </c>
      <c r="F1576" s="544">
        <f>+E1576*0.05</f>
        <v>0.3135</v>
      </c>
      <c r="G1576" s="277">
        <f>+VLOOKUP(B:B,INSUMOS!A:E,4,FALSE)</f>
        <v>1</v>
      </c>
      <c r="H1576" s="217">
        <f t="shared" si="115"/>
        <v>6.5834999999999999</v>
      </c>
      <c r="I1576" s="218"/>
      <c r="J1576" s="218"/>
      <c r="K1576" s="206"/>
      <c r="L1576" s="164"/>
      <c r="M1576" s="214"/>
    </row>
    <row r="1577" spans="1:13" s="219" customFormat="1" ht="25.5" outlineLevel="1" x14ac:dyDescent="0.25">
      <c r="A1577" s="294"/>
      <c r="B1577" s="535" t="s">
        <v>525</v>
      </c>
      <c r="C1577" s="216" t="str">
        <f>+VLOOKUP(B:B,INSUMOS!A:C,2,FALSE)</f>
        <v xml:space="preserve">ENCHAPE CERÁMICO PARED COCINA REF.: PARED LEON, 25 CM X 35 CM, IGUAL O CALIDAD SUPERIOR. GARANTÍA 10 AÑOS. </v>
      </c>
      <c r="D1577" s="538" t="str">
        <f>+VLOOKUP(B:B,INSUMOS!A:C,3,FALSE)</f>
        <v>M2</v>
      </c>
      <c r="E1577" s="541">
        <v>1</v>
      </c>
      <c r="F1577" s="544">
        <f>+E1577*0.03</f>
        <v>0.03</v>
      </c>
      <c r="G1577" s="277">
        <f>+VLOOKUP(B:B,INSUMOS!A:E,4,FALSE)</f>
        <v>1</v>
      </c>
      <c r="H1577" s="217">
        <f t="shared" si="115"/>
        <v>1.03</v>
      </c>
      <c r="I1577" s="218"/>
      <c r="J1577" s="218"/>
      <c r="K1577" s="206"/>
      <c r="L1577" s="164"/>
      <c r="M1577" s="214"/>
    </row>
    <row r="1578" spans="1:13" s="219" customFormat="1" ht="18" outlineLevel="1" x14ac:dyDescent="0.25">
      <c r="A1578" s="294"/>
      <c r="B1578" s="535" t="s">
        <v>311</v>
      </c>
      <c r="C1578" s="216" t="str">
        <f>+VLOOKUP(B:B,INSUMOS!A:C,2,FALSE)</f>
        <v>DISTANCIADORES EN CRUCETA PARA ENCHAPE 2MM</v>
      </c>
      <c r="D1578" s="538" t="str">
        <f>+VLOOKUP(B:B,INSUMOS!A:C,3,FALSE)</f>
        <v>UN</v>
      </c>
      <c r="E1578" s="541">
        <v>1</v>
      </c>
      <c r="F1578" s="544">
        <f>+E1578*0.03</f>
        <v>0.03</v>
      </c>
      <c r="G1578" s="277">
        <f>+VLOOKUP(B:B,INSUMOS!A:E,4,FALSE)</f>
        <v>1</v>
      </c>
      <c r="H1578" s="217">
        <f t="shared" si="115"/>
        <v>1.03</v>
      </c>
      <c r="I1578" s="218"/>
      <c r="J1578" s="218"/>
      <c r="K1578" s="206"/>
      <c r="L1578" s="164"/>
      <c r="M1578" s="214"/>
    </row>
    <row r="1579" spans="1:13" s="219" customFormat="1" ht="18" outlineLevel="1" x14ac:dyDescent="0.25">
      <c r="A1579" s="294"/>
      <c r="B1579" s="535" t="s">
        <v>274</v>
      </c>
      <c r="C1579" s="216" t="str">
        <f>+VLOOKUP(B:B,INSUMOS!A:C,2,FALSE)</f>
        <v xml:space="preserve">ESTOPA ALGODÓN </v>
      </c>
      <c r="D1579" s="538" t="str">
        <f>+VLOOKUP(B:B,INSUMOS!A:C,3,FALSE)</f>
        <v>KG</v>
      </c>
      <c r="E1579" s="541">
        <v>1E-3</v>
      </c>
      <c r="F1579" s="544">
        <f>+E1579*0.03</f>
        <v>3.0000000000000001E-5</v>
      </c>
      <c r="G1579" s="277">
        <f>+VLOOKUP(B:B,INSUMOS!A:E,4,FALSE)</f>
        <v>1</v>
      </c>
      <c r="H1579" s="217">
        <f t="shared" si="115"/>
        <v>1.0300000000000001E-3</v>
      </c>
      <c r="I1579" s="218"/>
      <c r="J1579" s="218"/>
      <c r="K1579" s="206"/>
      <c r="L1579" s="164"/>
      <c r="M1579" s="214"/>
    </row>
    <row r="1580" spans="1:13" s="219" customFormat="1" ht="18" outlineLevel="1" x14ac:dyDescent="0.25">
      <c r="A1580" s="294"/>
      <c r="B1580" s="535" t="s">
        <v>625</v>
      </c>
      <c r="C1580" s="216" t="str">
        <f>+VLOOKUP(B:B,INSUMOS!A:C,2,FALSE)</f>
        <v>CUADRILLA AA  (OFICIAL + 2 AYUDANTE)- ALBAÑILERIA</v>
      </c>
      <c r="D1580" s="538" t="str">
        <f>+VLOOKUP(B:B,INSUMOS!A:C,3,FALSE)</f>
        <v>HC</v>
      </c>
      <c r="E1580" s="541">
        <v>0.6</v>
      </c>
      <c r="F1580" s="544">
        <v>0</v>
      </c>
      <c r="G1580" s="277">
        <f>+VLOOKUP(B:B,INSUMOS!A:E,4,FALSE)</f>
        <v>1</v>
      </c>
      <c r="H1580" s="217">
        <f t="shared" si="115"/>
        <v>0.6</v>
      </c>
      <c r="I1580" s="218"/>
      <c r="J1580" s="218"/>
      <c r="K1580" s="206"/>
      <c r="L1580" s="164"/>
      <c r="M1580" s="214"/>
    </row>
    <row r="1581" spans="1:13" s="219" customFormat="1" ht="38.25" x14ac:dyDescent="0.25">
      <c r="A1581" s="207" t="s">
        <v>1455</v>
      </c>
      <c r="B1581" s="208"/>
      <c r="C1581" s="209" t="s">
        <v>1156</v>
      </c>
      <c r="D1581" s="210" t="s">
        <v>19</v>
      </c>
      <c r="E1581" s="211"/>
      <c r="F1581" s="210"/>
      <c r="G1581" s="210"/>
      <c r="H1581" s="212">
        <f>+SUBTOTAL(9,H1582:H1590)</f>
        <v>12.936129999999999</v>
      </c>
      <c r="I1581" s="213"/>
      <c r="J1581" s="213"/>
      <c r="K1581" s="206"/>
      <c r="L1581" s="164"/>
      <c r="M1581" s="214"/>
    </row>
    <row r="1582" spans="1:13" s="219" customFormat="1" ht="18" outlineLevel="1" x14ac:dyDescent="0.25">
      <c r="A1582" s="215"/>
      <c r="B1582" s="535" t="s">
        <v>129</v>
      </c>
      <c r="C1582" s="216" t="str">
        <f>+VLOOKUP(B:B,INSUMOS!A:C,2,FALSE)</f>
        <v>HERRAMIENTA MENOR</v>
      </c>
      <c r="D1582" s="538" t="str">
        <f>+VLOOKUP(B:B,INSUMOS!A:C,3,FALSE)</f>
        <v>GLB</v>
      </c>
      <c r="E1582" s="541">
        <v>0.2</v>
      </c>
      <c r="F1582" s="544">
        <v>0</v>
      </c>
      <c r="G1582" s="277">
        <f>+VLOOKUP(B:B,INSUMOS!A:E,4,FALSE)</f>
        <v>1</v>
      </c>
      <c r="H1582" s="217">
        <f t="shared" ref="H1582:H1590" si="116">+(E1582+F1582)*G1582</f>
        <v>0.2</v>
      </c>
      <c r="I1582" s="218"/>
      <c r="J1582" s="218"/>
      <c r="K1582" s="206"/>
      <c r="L1582" s="164"/>
      <c r="M1582" s="214"/>
    </row>
    <row r="1583" spans="1:13" ht="18" outlineLevel="1" x14ac:dyDescent="0.25">
      <c r="A1583" s="220"/>
      <c r="B1583" s="535" t="s">
        <v>268</v>
      </c>
      <c r="C1583" s="216" t="str">
        <f>+VLOOKUP(B:B,INSUMOS!A:C,2,FALSE)</f>
        <v>AGUA</v>
      </c>
      <c r="D1583" s="538" t="str">
        <f>+VLOOKUP(B:B,INSUMOS!A:C,3,FALSE)</f>
        <v>M3</v>
      </c>
      <c r="E1583" s="541">
        <v>2.85</v>
      </c>
      <c r="F1583" s="544">
        <f>+E1583*0.03</f>
        <v>8.5499999999999993E-2</v>
      </c>
      <c r="G1583" s="277">
        <f>+VLOOKUP(B:B,INSUMOS!A:E,4,FALSE)</f>
        <v>1</v>
      </c>
      <c r="H1583" s="217">
        <f t="shared" si="116"/>
        <v>2.9355000000000002</v>
      </c>
      <c r="I1583" s="218"/>
      <c r="J1583" s="218"/>
      <c r="M1583" s="214"/>
    </row>
    <row r="1584" spans="1:13" s="219" customFormat="1" ht="18" outlineLevel="1" x14ac:dyDescent="0.25">
      <c r="A1584" s="220"/>
      <c r="B1584" s="535" t="s">
        <v>78</v>
      </c>
      <c r="C1584" s="216" t="str">
        <f>+VLOOKUP(B:B,INSUMOS!A:C,2,FALSE)</f>
        <v>ARENA LAVADA DE PEÑA  (INCLUYE TRANSPORTE)</v>
      </c>
      <c r="D1584" s="538" t="str">
        <f>+VLOOKUP(B:B,INSUMOS!A:C,3,FALSE)</f>
        <v>M3</v>
      </c>
      <c r="E1584" s="541">
        <v>0.02</v>
      </c>
      <c r="F1584" s="544">
        <f>+E1584*0.03</f>
        <v>5.9999999999999995E-4</v>
      </c>
      <c r="G1584" s="277">
        <f>+VLOOKUP(B:B,INSUMOS!A:E,4,FALSE)</f>
        <v>1</v>
      </c>
      <c r="H1584" s="217">
        <f t="shared" si="116"/>
        <v>2.06E-2</v>
      </c>
      <c r="I1584" s="218"/>
      <c r="J1584" s="218"/>
      <c r="K1584" s="206"/>
      <c r="L1584" s="164"/>
      <c r="M1584" s="214"/>
    </row>
    <row r="1585" spans="1:13" s="219" customFormat="1" ht="18" outlineLevel="1" x14ac:dyDescent="0.25">
      <c r="A1585" s="220"/>
      <c r="B1585" s="535" t="s">
        <v>100</v>
      </c>
      <c r="C1585" s="216" t="str">
        <f>+VLOOKUP(B:B,INSUMOS!A:C,2,FALSE)</f>
        <v>CEMENTO BLANCO</v>
      </c>
      <c r="D1585" s="538" t="str">
        <f>+VLOOKUP(B:B,INSUMOS!A:C,3,FALSE)</f>
        <v>KG</v>
      </c>
      <c r="E1585" s="541">
        <v>0.51</v>
      </c>
      <c r="F1585" s="544">
        <f>+E1585*0.05</f>
        <v>2.5500000000000002E-2</v>
      </c>
      <c r="G1585" s="277">
        <f>+VLOOKUP(B:B,INSUMOS!A:E,4,FALSE)</f>
        <v>1</v>
      </c>
      <c r="H1585" s="217">
        <f t="shared" si="116"/>
        <v>0.53549999999999998</v>
      </c>
      <c r="I1585" s="218"/>
      <c r="J1585" s="218"/>
      <c r="K1585" s="206"/>
      <c r="L1585" s="164"/>
      <c r="M1585" s="214"/>
    </row>
    <row r="1586" spans="1:13" s="219" customFormat="1" ht="18" outlineLevel="1" x14ac:dyDescent="0.25">
      <c r="A1586" s="220"/>
      <c r="B1586" s="535" t="s">
        <v>99</v>
      </c>
      <c r="C1586" s="216" t="str">
        <f>+VLOOKUP(B:B,INSUMOS!A:C,2,FALSE)</f>
        <v>CEMENTO GRIS</v>
      </c>
      <c r="D1586" s="538" t="str">
        <f>+VLOOKUP(B:B,INSUMOS!A:C,3,FALSE)</f>
        <v>KG</v>
      </c>
      <c r="E1586" s="541">
        <v>6.27</v>
      </c>
      <c r="F1586" s="544">
        <f>+E1586*0.05</f>
        <v>0.3135</v>
      </c>
      <c r="G1586" s="277">
        <f>+VLOOKUP(B:B,INSUMOS!A:E,4,FALSE)</f>
        <v>1</v>
      </c>
      <c r="H1586" s="217">
        <f t="shared" si="116"/>
        <v>6.5834999999999999</v>
      </c>
      <c r="I1586" s="218"/>
      <c r="J1586" s="218"/>
      <c r="K1586" s="206"/>
      <c r="L1586" s="164"/>
      <c r="M1586" s="214"/>
    </row>
    <row r="1587" spans="1:13" s="219" customFormat="1" ht="38.25" outlineLevel="1" x14ac:dyDescent="0.25">
      <c r="A1587" s="220"/>
      <c r="B1587" s="535" t="s">
        <v>526</v>
      </c>
      <c r="C1587" s="216" t="str">
        <f>+VLOOKUP(B:B,INSUMOS!A:C,2,FALSE)</f>
        <v>ENCHAPE CERÁMICO PARED COCINA REF.: VERONA (COLOR A ELEGIR BEIGE, AZUL O VERDE) CERÁMICA ITALIA, 25 CM X 35 CM, IGUAL O CALIDAD SUPERIOR. GARANTÍA 10 AÑOS.</v>
      </c>
      <c r="D1587" s="538" t="str">
        <f>+VLOOKUP(B:B,INSUMOS!A:C,3,FALSE)</f>
        <v>M2</v>
      </c>
      <c r="E1587" s="541">
        <v>1</v>
      </c>
      <c r="F1587" s="544">
        <f>+E1587*0.03</f>
        <v>0.03</v>
      </c>
      <c r="G1587" s="277">
        <f>+VLOOKUP(B:B,INSUMOS!A:E,4,FALSE)</f>
        <v>1</v>
      </c>
      <c r="H1587" s="217">
        <f t="shared" si="116"/>
        <v>1.03</v>
      </c>
      <c r="I1587" s="218"/>
      <c r="J1587" s="218"/>
      <c r="K1587" s="206"/>
      <c r="L1587" s="164"/>
      <c r="M1587" s="214"/>
    </row>
    <row r="1588" spans="1:13" s="219" customFormat="1" ht="18" outlineLevel="1" x14ac:dyDescent="0.25">
      <c r="A1588" s="226"/>
      <c r="B1588" s="535" t="s">
        <v>311</v>
      </c>
      <c r="C1588" s="216" t="str">
        <f>+VLOOKUP(B:B,INSUMOS!A:C,2,FALSE)</f>
        <v>DISTANCIADORES EN CRUCETA PARA ENCHAPE 2MM</v>
      </c>
      <c r="D1588" s="538" t="str">
        <f>+VLOOKUP(B:B,INSUMOS!A:C,3,FALSE)</f>
        <v>UN</v>
      </c>
      <c r="E1588" s="541">
        <v>1</v>
      </c>
      <c r="F1588" s="544">
        <f>+E1588*0.03</f>
        <v>0.03</v>
      </c>
      <c r="G1588" s="277">
        <f>+VLOOKUP(B:B,INSUMOS!A:E,4,FALSE)</f>
        <v>1</v>
      </c>
      <c r="H1588" s="217">
        <f t="shared" si="116"/>
        <v>1.03</v>
      </c>
      <c r="I1588" s="218"/>
      <c r="J1588" s="218"/>
      <c r="K1588" s="206"/>
      <c r="L1588" s="164"/>
      <c r="M1588" s="214"/>
    </row>
    <row r="1589" spans="1:13" s="219" customFormat="1" ht="18" outlineLevel="1" x14ac:dyDescent="0.25">
      <c r="A1589" s="226"/>
      <c r="B1589" s="535" t="s">
        <v>274</v>
      </c>
      <c r="C1589" s="216" t="str">
        <f>+VLOOKUP(B:B,INSUMOS!A:C,2,FALSE)</f>
        <v xml:space="preserve">ESTOPA ALGODÓN </v>
      </c>
      <c r="D1589" s="538" t="str">
        <f>+VLOOKUP(B:B,INSUMOS!A:C,3,FALSE)</f>
        <v>KG</v>
      </c>
      <c r="E1589" s="541">
        <v>1E-3</v>
      </c>
      <c r="F1589" s="544">
        <f>+E1589*0.03</f>
        <v>3.0000000000000001E-5</v>
      </c>
      <c r="G1589" s="277">
        <f>+VLOOKUP(B:B,INSUMOS!A:E,4,FALSE)</f>
        <v>1</v>
      </c>
      <c r="H1589" s="217">
        <f t="shared" si="116"/>
        <v>1.0300000000000001E-3</v>
      </c>
      <c r="I1589" s="218"/>
      <c r="J1589" s="218"/>
      <c r="K1589" s="206"/>
      <c r="L1589" s="164"/>
      <c r="M1589" s="214"/>
    </row>
    <row r="1590" spans="1:13" s="219" customFormat="1" ht="18" outlineLevel="1" x14ac:dyDescent="0.25">
      <c r="A1590" s="222"/>
      <c r="B1590" s="535" t="s">
        <v>625</v>
      </c>
      <c r="C1590" s="216" t="str">
        <f>+VLOOKUP(B:B,INSUMOS!A:C,2,FALSE)</f>
        <v>CUADRILLA AA  (OFICIAL + 2 AYUDANTE)- ALBAÑILERIA</v>
      </c>
      <c r="D1590" s="538" t="str">
        <f>+VLOOKUP(B:B,INSUMOS!A:C,3,FALSE)</f>
        <v>HC</v>
      </c>
      <c r="E1590" s="541">
        <v>0.6</v>
      </c>
      <c r="F1590" s="544">
        <v>0</v>
      </c>
      <c r="G1590" s="277">
        <f>+VLOOKUP(B:B,INSUMOS!A:E,4,FALSE)</f>
        <v>1</v>
      </c>
      <c r="H1590" s="217">
        <f t="shared" si="116"/>
        <v>0.6</v>
      </c>
      <c r="I1590" s="218"/>
      <c r="J1590" s="218"/>
      <c r="K1590" s="206"/>
      <c r="L1590" s="164"/>
      <c r="M1590" s="214"/>
    </row>
    <row r="1591" spans="1:13" s="219" customFormat="1" ht="25.5" x14ac:dyDescent="0.25">
      <c r="A1591" s="280" t="s">
        <v>2078</v>
      </c>
      <c r="B1591" s="208"/>
      <c r="C1591" s="209" t="s">
        <v>1157</v>
      </c>
      <c r="D1591" s="210" t="s">
        <v>19</v>
      </c>
      <c r="E1591" s="211"/>
      <c r="F1591" s="210"/>
      <c r="G1591" s="210"/>
      <c r="H1591" s="212">
        <f>+SUBTOTAL(9,H1592:H1600)</f>
        <v>12.936129999999999</v>
      </c>
      <c r="I1591" s="213"/>
      <c r="J1591" s="213"/>
      <c r="K1591" s="206"/>
      <c r="L1591" s="164"/>
      <c r="M1591" s="214"/>
    </row>
    <row r="1592" spans="1:13" s="219" customFormat="1" ht="18" outlineLevel="1" x14ac:dyDescent="0.25">
      <c r="A1592" s="305"/>
      <c r="B1592" s="535" t="s">
        <v>129</v>
      </c>
      <c r="C1592" s="216" t="str">
        <f>+VLOOKUP(B:B,INSUMOS!A:C,2,FALSE)</f>
        <v>HERRAMIENTA MENOR</v>
      </c>
      <c r="D1592" s="538" t="str">
        <f>+VLOOKUP(B:B,INSUMOS!A:C,3,FALSE)</f>
        <v>GLB</v>
      </c>
      <c r="E1592" s="541">
        <v>0.2</v>
      </c>
      <c r="F1592" s="544">
        <v>0</v>
      </c>
      <c r="G1592" s="277">
        <f>+VLOOKUP(B:B,INSUMOS!A:E,4,FALSE)</f>
        <v>1</v>
      </c>
      <c r="H1592" s="217">
        <f t="shared" ref="H1592:H1600" si="117">+(E1592+F1592)*G1592</f>
        <v>0.2</v>
      </c>
      <c r="I1592" s="218"/>
      <c r="J1592" s="218"/>
      <c r="K1592" s="206"/>
      <c r="L1592" s="164"/>
      <c r="M1592" s="214"/>
    </row>
    <row r="1593" spans="1:13" s="219" customFormat="1" ht="18" outlineLevel="1" x14ac:dyDescent="0.25">
      <c r="A1593" s="305"/>
      <c r="B1593" s="535" t="s">
        <v>268</v>
      </c>
      <c r="C1593" s="216" t="str">
        <f>+VLOOKUP(B:B,INSUMOS!A:C,2,FALSE)</f>
        <v>AGUA</v>
      </c>
      <c r="D1593" s="538" t="str">
        <f>+VLOOKUP(B:B,INSUMOS!A:C,3,FALSE)</f>
        <v>M3</v>
      </c>
      <c r="E1593" s="541">
        <v>2.85</v>
      </c>
      <c r="F1593" s="544">
        <f>+E1593*0.03</f>
        <v>8.5499999999999993E-2</v>
      </c>
      <c r="G1593" s="277">
        <f>+VLOOKUP(B:B,INSUMOS!A:E,4,FALSE)</f>
        <v>1</v>
      </c>
      <c r="H1593" s="217">
        <f t="shared" si="117"/>
        <v>2.9355000000000002</v>
      </c>
      <c r="I1593" s="218"/>
      <c r="J1593" s="218"/>
      <c r="K1593" s="206"/>
      <c r="L1593" s="164"/>
      <c r="M1593" s="214"/>
    </row>
    <row r="1594" spans="1:13" s="219" customFormat="1" ht="18" outlineLevel="1" x14ac:dyDescent="0.25">
      <c r="A1594" s="305"/>
      <c r="B1594" s="535" t="s">
        <v>78</v>
      </c>
      <c r="C1594" s="216" t="str">
        <f>+VLOOKUP(B:B,INSUMOS!A:C,2,FALSE)</f>
        <v>ARENA LAVADA DE PEÑA  (INCLUYE TRANSPORTE)</v>
      </c>
      <c r="D1594" s="538" t="str">
        <f>+VLOOKUP(B:B,INSUMOS!A:C,3,FALSE)</f>
        <v>M3</v>
      </c>
      <c r="E1594" s="541">
        <v>0.02</v>
      </c>
      <c r="F1594" s="544">
        <f>+E1594*0.03</f>
        <v>5.9999999999999995E-4</v>
      </c>
      <c r="G1594" s="277">
        <f>+VLOOKUP(B:B,INSUMOS!A:E,4,FALSE)</f>
        <v>1</v>
      </c>
      <c r="H1594" s="217">
        <f t="shared" si="117"/>
        <v>2.06E-2</v>
      </c>
      <c r="I1594" s="218"/>
      <c r="J1594" s="218"/>
      <c r="K1594" s="206"/>
      <c r="L1594" s="164"/>
      <c r="M1594" s="214"/>
    </row>
    <row r="1595" spans="1:13" s="219" customFormat="1" ht="18" outlineLevel="1" x14ac:dyDescent="0.25">
      <c r="A1595" s="305"/>
      <c r="B1595" s="535" t="s">
        <v>100</v>
      </c>
      <c r="C1595" s="216" t="str">
        <f>+VLOOKUP(B:B,INSUMOS!A:C,2,FALSE)</f>
        <v>CEMENTO BLANCO</v>
      </c>
      <c r="D1595" s="538" t="str">
        <f>+VLOOKUP(B:B,INSUMOS!A:C,3,FALSE)</f>
        <v>KG</v>
      </c>
      <c r="E1595" s="541">
        <v>0.51</v>
      </c>
      <c r="F1595" s="544">
        <f>+E1595*0.05</f>
        <v>2.5500000000000002E-2</v>
      </c>
      <c r="G1595" s="277">
        <f>+VLOOKUP(B:B,INSUMOS!A:E,4,FALSE)</f>
        <v>1</v>
      </c>
      <c r="H1595" s="217">
        <f t="shared" si="117"/>
        <v>0.53549999999999998</v>
      </c>
      <c r="I1595" s="218"/>
      <c r="J1595" s="218"/>
      <c r="K1595" s="206"/>
      <c r="L1595" s="164"/>
      <c r="M1595" s="214"/>
    </row>
    <row r="1596" spans="1:13" s="219" customFormat="1" ht="18" outlineLevel="1" x14ac:dyDescent="0.25">
      <c r="A1596" s="305"/>
      <c r="B1596" s="535" t="s">
        <v>99</v>
      </c>
      <c r="C1596" s="216" t="str">
        <f>+VLOOKUP(B:B,INSUMOS!A:C,2,FALSE)</f>
        <v>CEMENTO GRIS</v>
      </c>
      <c r="D1596" s="538" t="str">
        <f>+VLOOKUP(B:B,INSUMOS!A:C,3,FALSE)</f>
        <v>KG</v>
      </c>
      <c r="E1596" s="541">
        <v>6.27</v>
      </c>
      <c r="F1596" s="544">
        <f>+E1596*0.05</f>
        <v>0.3135</v>
      </c>
      <c r="G1596" s="277">
        <f>+VLOOKUP(B:B,INSUMOS!A:E,4,FALSE)</f>
        <v>1</v>
      </c>
      <c r="H1596" s="217">
        <f t="shared" si="117"/>
        <v>6.5834999999999999</v>
      </c>
      <c r="I1596" s="218"/>
      <c r="J1596" s="218"/>
      <c r="K1596" s="206"/>
      <c r="L1596" s="164"/>
      <c r="M1596" s="214"/>
    </row>
    <row r="1597" spans="1:13" s="219" customFormat="1" ht="25.5" outlineLevel="1" x14ac:dyDescent="0.25">
      <c r="A1597" s="305"/>
      <c r="B1597" s="535" t="s">
        <v>527</v>
      </c>
      <c r="C1597" s="216" t="str">
        <f>+VLOOKUP(B:B,INSUMOS!A:C,2,FALSE)</f>
        <v>ENCHAPE CERÁMICO PARED BAÑO REF.: PARED CIRCACIA CORONA, 25 CM X 35 CM, IGUAL O CALIDAD SUPERIOR. GARANTÍA 10 AÑOS.</v>
      </c>
      <c r="D1597" s="538" t="str">
        <f>+VLOOKUP(B:B,INSUMOS!A:C,3,FALSE)</f>
        <v>M2</v>
      </c>
      <c r="E1597" s="541">
        <v>1</v>
      </c>
      <c r="F1597" s="544">
        <f>+E1597*0.03</f>
        <v>0.03</v>
      </c>
      <c r="G1597" s="277">
        <f>+VLOOKUP(B:B,INSUMOS!A:E,4,FALSE)</f>
        <v>1</v>
      </c>
      <c r="H1597" s="217">
        <f t="shared" si="117"/>
        <v>1.03</v>
      </c>
      <c r="I1597" s="218"/>
      <c r="J1597" s="218"/>
      <c r="K1597" s="206"/>
      <c r="L1597" s="164"/>
      <c r="M1597" s="214"/>
    </row>
    <row r="1598" spans="1:13" s="219" customFormat="1" ht="18" outlineLevel="1" x14ac:dyDescent="0.25">
      <c r="A1598" s="305"/>
      <c r="B1598" s="535" t="s">
        <v>311</v>
      </c>
      <c r="C1598" s="216" t="str">
        <f>+VLOOKUP(B:B,INSUMOS!A:C,2,FALSE)</f>
        <v>DISTANCIADORES EN CRUCETA PARA ENCHAPE 2MM</v>
      </c>
      <c r="D1598" s="538" t="str">
        <f>+VLOOKUP(B:B,INSUMOS!A:C,3,FALSE)</f>
        <v>UN</v>
      </c>
      <c r="E1598" s="541">
        <v>1</v>
      </c>
      <c r="F1598" s="544">
        <f>+E1598*0.03</f>
        <v>0.03</v>
      </c>
      <c r="G1598" s="277">
        <f>+VLOOKUP(B:B,INSUMOS!A:E,4,FALSE)</f>
        <v>1</v>
      </c>
      <c r="H1598" s="217">
        <f t="shared" si="117"/>
        <v>1.03</v>
      </c>
      <c r="I1598" s="218"/>
      <c r="J1598" s="218"/>
      <c r="K1598" s="206"/>
      <c r="L1598" s="164"/>
      <c r="M1598" s="214"/>
    </row>
    <row r="1599" spans="1:13" s="219" customFormat="1" ht="18" outlineLevel="1" x14ac:dyDescent="0.25">
      <c r="A1599" s="305"/>
      <c r="B1599" s="535" t="s">
        <v>274</v>
      </c>
      <c r="C1599" s="216" t="str">
        <f>+VLOOKUP(B:B,INSUMOS!A:C,2,FALSE)</f>
        <v xml:space="preserve">ESTOPA ALGODÓN </v>
      </c>
      <c r="D1599" s="538" t="str">
        <f>+VLOOKUP(B:B,INSUMOS!A:C,3,FALSE)</f>
        <v>KG</v>
      </c>
      <c r="E1599" s="541">
        <v>1E-3</v>
      </c>
      <c r="F1599" s="544">
        <f>+E1599*0.03</f>
        <v>3.0000000000000001E-5</v>
      </c>
      <c r="G1599" s="277">
        <f>+VLOOKUP(B:B,INSUMOS!A:E,4,FALSE)</f>
        <v>1</v>
      </c>
      <c r="H1599" s="217">
        <f t="shared" si="117"/>
        <v>1.0300000000000001E-3</v>
      </c>
      <c r="I1599" s="218"/>
      <c r="J1599" s="218"/>
      <c r="K1599" s="206"/>
      <c r="L1599" s="164"/>
      <c r="M1599" s="214"/>
    </row>
    <row r="1600" spans="1:13" ht="18" outlineLevel="1" x14ac:dyDescent="0.25">
      <c r="A1600" s="305"/>
      <c r="B1600" s="535" t="s">
        <v>625</v>
      </c>
      <c r="C1600" s="216" t="str">
        <f>+VLOOKUP(B:B,INSUMOS!A:C,2,FALSE)</f>
        <v>CUADRILLA AA  (OFICIAL + 2 AYUDANTE)- ALBAÑILERIA</v>
      </c>
      <c r="D1600" s="538" t="str">
        <f>+VLOOKUP(B:B,INSUMOS!A:C,3,FALSE)</f>
        <v>HC</v>
      </c>
      <c r="E1600" s="541">
        <v>0.6</v>
      </c>
      <c r="F1600" s="544">
        <v>0</v>
      </c>
      <c r="G1600" s="277">
        <f>+VLOOKUP(B:B,INSUMOS!A:E,4,FALSE)</f>
        <v>1</v>
      </c>
      <c r="H1600" s="217">
        <f t="shared" si="117"/>
        <v>0.6</v>
      </c>
      <c r="I1600" s="218"/>
      <c r="J1600" s="218"/>
      <c r="M1600" s="214"/>
    </row>
    <row r="1601" spans="1:13" ht="25.5" x14ac:dyDescent="0.25">
      <c r="A1601" s="280" t="s">
        <v>2186</v>
      </c>
      <c r="B1601" s="208"/>
      <c r="C1601" s="209" t="s">
        <v>1158</v>
      </c>
      <c r="D1601" s="210" t="s">
        <v>19</v>
      </c>
      <c r="E1601" s="211"/>
      <c r="F1601" s="210"/>
      <c r="G1601" s="210"/>
      <c r="H1601" s="212">
        <f>+SUBTOTAL(9,H1602:H1610)</f>
        <v>12.936129999999999</v>
      </c>
      <c r="I1601" s="213"/>
      <c r="J1601" s="213"/>
      <c r="M1601" s="214"/>
    </row>
    <row r="1602" spans="1:13" s="219" customFormat="1" ht="18" outlineLevel="1" x14ac:dyDescent="0.25">
      <c r="A1602" s="305"/>
      <c r="B1602" s="535" t="s">
        <v>129</v>
      </c>
      <c r="C1602" s="216" t="str">
        <f>+VLOOKUP(B:B,INSUMOS!A:C,2,FALSE)</f>
        <v>HERRAMIENTA MENOR</v>
      </c>
      <c r="D1602" s="538" t="str">
        <f>+VLOOKUP(B:B,INSUMOS!A:C,3,FALSE)</f>
        <v>GLB</v>
      </c>
      <c r="E1602" s="541">
        <v>0.2</v>
      </c>
      <c r="F1602" s="544">
        <v>0</v>
      </c>
      <c r="G1602" s="277">
        <f>+VLOOKUP(B:B,INSUMOS!A:E,4,FALSE)</f>
        <v>1</v>
      </c>
      <c r="H1602" s="217">
        <f t="shared" ref="H1602:H1610" si="118">+(E1602+F1602)*G1602</f>
        <v>0.2</v>
      </c>
      <c r="I1602" s="218"/>
      <c r="J1602" s="218"/>
      <c r="K1602" s="206"/>
      <c r="L1602" s="164"/>
      <c r="M1602" s="214"/>
    </row>
    <row r="1603" spans="1:13" s="219" customFormat="1" ht="18" outlineLevel="1" x14ac:dyDescent="0.25">
      <c r="A1603" s="305"/>
      <c r="B1603" s="535" t="s">
        <v>268</v>
      </c>
      <c r="C1603" s="216" t="str">
        <f>+VLOOKUP(B:B,INSUMOS!A:C,2,FALSE)</f>
        <v>AGUA</v>
      </c>
      <c r="D1603" s="538" t="str">
        <f>+VLOOKUP(B:B,INSUMOS!A:C,3,FALSE)</f>
        <v>M3</v>
      </c>
      <c r="E1603" s="541">
        <v>2.85</v>
      </c>
      <c r="F1603" s="544">
        <f>+E1603*0.03</f>
        <v>8.5499999999999993E-2</v>
      </c>
      <c r="G1603" s="277">
        <f>+VLOOKUP(B:B,INSUMOS!A:E,4,FALSE)</f>
        <v>1</v>
      </c>
      <c r="H1603" s="217">
        <f t="shared" si="118"/>
        <v>2.9355000000000002</v>
      </c>
      <c r="I1603" s="218"/>
      <c r="J1603" s="218"/>
      <c r="K1603" s="206"/>
      <c r="L1603" s="164"/>
      <c r="M1603" s="214"/>
    </row>
    <row r="1604" spans="1:13" s="219" customFormat="1" ht="18" outlineLevel="1" x14ac:dyDescent="0.25">
      <c r="A1604" s="305"/>
      <c r="B1604" s="535" t="s">
        <v>78</v>
      </c>
      <c r="C1604" s="216" t="str">
        <f>+VLOOKUP(B:B,INSUMOS!A:C,2,FALSE)</f>
        <v>ARENA LAVADA DE PEÑA  (INCLUYE TRANSPORTE)</v>
      </c>
      <c r="D1604" s="538" t="str">
        <f>+VLOOKUP(B:B,INSUMOS!A:C,3,FALSE)</f>
        <v>M3</v>
      </c>
      <c r="E1604" s="541">
        <v>0.02</v>
      </c>
      <c r="F1604" s="544">
        <f>+E1604*0.03</f>
        <v>5.9999999999999995E-4</v>
      </c>
      <c r="G1604" s="277">
        <f>+VLOOKUP(B:B,INSUMOS!A:E,4,FALSE)</f>
        <v>1</v>
      </c>
      <c r="H1604" s="217">
        <f t="shared" si="118"/>
        <v>2.06E-2</v>
      </c>
      <c r="I1604" s="218"/>
      <c r="J1604" s="218"/>
      <c r="K1604" s="206"/>
      <c r="L1604" s="164"/>
      <c r="M1604" s="214"/>
    </row>
    <row r="1605" spans="1:13" s="219" customFormat="1" ht="18" outlineLevel="1" x14ac:dyDescent="0.25">
      <c r="A1605" s="305"/>
      <c r="B1605" s="535" t="s">
        <v>100</v>
      </c>
      <c r="C1605" s="216" t="str">
        <f>+VLOOKUP(B:B,INSUMOS!A:C,2,FALSE)</f>
        <v>CEMENTO BLANCO</v>
      </c>
      <c r="D1605" s="538" t="str">
        <f>+VLOOKUP(B:B,INSUMOS!A:C,3,FALSE)</f>
        <v>KG</v>
      </c>
      <c r="E1605" s="541">
        <v>0.51</v>
      </c>
      <c r="F1605" s="544">
        <f>+E1605*0.05</f>
        <v>2.5500000000000002E-2</v>
      </c>
      <c r="G1605" s="277">
        <f>+VLOOKUP(B:B,INSUMOS!A:E,4,FALSE)</f>
        <v>1</v>
      </c>
      <c r="H1605" s="217">
        <f t="shared" si="118"/>
        <v>0.53549999999999998</v>
      </c>
      <c r="I1605" s="218"/>
      <c r="J1605" s="218"/>
      <c r="K1605" s="206"/>
      <c r="L1605" s="164"/>
      <c r="M1605" s="214"/>
    </row>
    <row r="1606" spans="1:13" s="219" customFormat="1" ht="18" outlineLevel="1" x14ac:dyDescent="0.25">
      <c r="A1606" s="305"/>
      <c r="B1606" s="535" t="s">
        <v>99</v>
      </c>
      <c r="C1606" s="216" t="str">
        <f>+VLOOKUP(B:B,INSUMOS!A:C,2,FALSE)</f>
        <v>CEMENTO GRIS</v>
      </c>
      <c r="D1606" s="538" t="str">
        <f>+VLOOKUP(B:B,INSUMOS!A:C,3,FALSE)</f>
        <v>KG</v>
      </c>
      <c r="E1606" s="541">
        <v>6.27</v>
      </c>
      <c r="F1606" s="544">
        <f>+E1606*0.05</f>
        <v>0.3135</v>
      </c>
      <c r="G1606" s="277">
        <f>+VLOOKUP(B:B,INSUMOS!A:E,4,FALSE)</f>
        <v>1</v>
      </c>
      <c r="H1606" s="217">
        <f t="shared" si="118"/>
        <v>6.5834999999999999</v>
      </c>
      <c r="I1606" s="218"/>
      <c r="J1606" s="218"/>
      <c r="K1606" s="206"/>
      <c r="L1606" s="164"/>
      <c r="M1606" s="214"/>
    </row>
    <row r="1607" spans="1:13" s="219" customFormat="1" ht="25.5" outlineLevel="1" x14ac:dyDescent="0.25">
      <c r="A1607" s="305"/>
      <c r="B1607" s="535" t="s">
        <v>528</v>
      </c>
      <c r="C1607" s="216" t="str">
        <f>+VLOOKUP(B:B,INSUMOS!A:C,2,FALSE)</f>
        <v>ENCHAPE CERÁMICO PARED BAÑO REF.: PARED EGEO CORONA BLANCO, 25 CM X 35 CM, IGUAL O CALIDAD SUPERIOR. GARANTÍA 10 AÑOS.</v>
      </c>
      <c r="D1607" s="538" t="str">
        <f>+VLOOKUP(B:B,INSUMOS!A:C,3,FALSE)</f>
        <v>M2</v>
      </c>
      <c r="E1607" s="541">
        <v>1</v>
      </c>
      <c r="F1607" s="544">
        <f>+E1607*0.03</f>
        <v>0.03</v>
      </c>
      <c r="G1607" s="277">
        <f>+VLOOKUP(B:B,INSUMOS!A:E,4,FALSE)</f>
        <v>1</v>
      </c>
      <c r="H1607" s="217">
        <f t="shared" si="118"/>
        <v>1.03</v>
      </c>
      <c r="I1607" s="218"/>
      <c r="J1607" s="218"/>
      <c r="K1607" s="206"/>
      <c r="L1607" s="164"/>
      <c r="M1607" s="214"/>
    </row>
    <row r="1608" spans="1:13" s="219" customFormat="1" ht="18" outlineLevel="1" x14ac:dyDescent="0.25">
      <c r="A1608" s="305"/>
      <c r="B1608" s="535" t="s">
        <v>311</v>
      </c>
      <c r="C1608" s="216" t="str">
        <f>+VLOOKUP(B:B,INSUMOS!A:C,2,FALSE)</f>
        <v>DISTANCIADORES EN CRUCETA PARA ENCHAPE 2MM</v>
      </c>
      <c r="D1608" s="538" t="str">
        <f>+VLOOKUP(B:B,INSUMOS!A:C,3,FALSE)</f>
        <v>UN</v>
      </c>
      <c r="E1608" s="541">
        <v>1</v>
      </c>
      <c r="F1608" s="544">
        <f>+E1608*0.03</f>
        <v>0.03</v>
      </c>
      <c r="G1608" s="277">
        <f>+VLOOKUP(B:B,INSUMOS!A:E,4,FALSE)</f>
        <v>1</v>
      </c>
      <c r="H1608" s="217">
        <f t="shared" si="118"/>
        <v>1.03</v>
      </c>
      <c r="I1608" s="218"/>
      <c r="J1608" s="218"/>
      <c r="K1608" s="206"/>
      <c r="L1608" s="164"/>
      <c r="M1608" s="214"/>
    </row>
    <row r="1609" spans="1:13" s="219" customFormat="1" ht="18" outlineLevel="1" x14ac:dyDescent="0.25">
      <c r="A1609" s="305"/>
      <c r="B1609" s="535" t="s">
        <v>274</v>
      </c>
      <c r="C1609" s="216" t="str">
        <f>+VLOOKUP(B:B,INSUMOS!A:C,2,FALSE)</f>
        <v xml:space="preserve">ESTOPA ALGODÓN </v>
      </c>
      <c r="D1609" s="538" t="str">
        <f>+VLOOKUP(B:B,INSUMOS!A:C,3,FALSE)</f>
        <v>KG</v>
      </c>
      <c r="E1609" s="541">
        <v>1E-3</v>
      </c>
      <c r="F1609" s="544">
        <f>+E1609*0.03</f>
        <v>3.0000000000000001E-5</v>
      </c>
      <c r="G1609" s="277">
        <f>+VLOOKUP(B:B,INSUMOS!A:E,4,FALSE)</f>
        <v>1</v>
      </c>
      <c r="H1609" s="217">
        <f t="shared" si="118"/>
        <v>1.0300000000000001E-3</v>
      </c>
      <c r="I1609" s="218"/>
      <c r="J1609" s="218"/>
      <c r="K1609" s="206"/>
      <c r="L1609" s="164"/>
      <c r="M1609" s="214"/>
    </row>
    <row r="1610" spans="1:13" ht="18" outlineLevel="1" x14ac:dyDescent="0.25">
      <c r="A1610" s="305"/>
      <c r="B1610" s="535" t="s">
        <v>625</v>
      </c>
      <c r="C1610" s="216" t="str">
        <f>+VLOOKUP(B:B,INSUMOS!A:C,2,FALSE)</f>
        <v>CUADRILLA AA  (OFICIAL + 2 AYUDANTE)- ALBAÑILERIA</v>
      </c>
      <c r="D1610" s="538" t="str">
        <f>+VLOOKUP(B:B,INSUMOS!A:C,3,FALSE)</f>
        <v>HC</v>
      </c>
      <c r="E1610" s="541">
        <v>0.6</v>
      </c>
      <c r="F1610" s="544">
        <v>0</v>
      </c>
      <c r="G1610" s="277">
        <f>+VLOOKUP(B:B,INSUMOS!A:E,4,FALSE)</f>
        <v>1</v>
      </c>
      <c r="H1610" s="217">
        <f t="shared" si="118"/>
        <v>0.6</v>
      </c>
      <c r="I1610" s="218"/>
      <c r="J1610" s="218"/>
      <c r="M1610" s="214"/>
    </row>
    <row r="1611" spans="1:13" ht="25.5" x14ac:dyDescent="0.25">
      <c r="A1611" s="280" t="s">
        <v>2187</v>
      </c>
      <c r="B1611" s="208"/>
      <c r="C1611" s="209" t="s">
        <v>1159</v>
      </c>
      <c r="D1611" s="210" t="s">
        <v>19</v>
      </c>
      <c r="E1611" s="211"/>
      <c r="F1611" s="210"/>
      <c r="G1611" s="210"/>
      <c r="H1611" s="212">
        <f>+SUBTOTAL(9,H1612:H1620)</f>
        <v>12.936129999999999</v>
      </c>
      <c r="I1611" s="213"/>
      <c r="J1611" s="213"/>
      <c r="M1611" s="214"/>
    </row>
    <row r="1612" spans="1:13" s="219" customFormat="1" ht="18" outlineLevel="1" x14ac:dyDescent="0.25">
      <c r="A1612" s="305"/>
      <c r="B1612" s="535" t="s">
        <v>129</v>
      </c>
      <c r="C1612" s="216" t="str">
        <f>+VLOOKUP(B:B,INSUMOS!A:C,2,FALSE)</f>
        <v>HERRAMIENTA MENOR</v>
      </c>
      <c r="D1612" s="538" t="str">
        <f>+VLOOKUP(B:B,INSUMOS!A:C,3,FALSE)</f>
        <v>GLB</v>
      </c>
      <c r="E1612" s="541">
        <v>0.2</v>
      </c>
      <c r="F1612" s="544">
        <v>0</v>
      </c>
      <c r="G1612" s="277">
        <f>+VLOOKUP(B:B,INSUMOS!A:E,4,FALSE)</f>
        <v>1</v>
      </c>
      <c r="H1612" s="217">
        <f t="shared" ref="H1612:H1620" si="119">+(E1612+F1612)*G1612</f>
        <v>0.2</v>
      </c>
      <c r="I1612" s="218"/>
      <c r="J1612" s="218"/>
      <c r="K1612" s="206"/>
      <c r="L1612" s="164"/>
      <c r="M1612" s="214"/>
    </row>
    <row r="1613" spans="1:13" s="219" customFormat="1" ht="18" outlineLevel="1" x14ac:dyDescent="0.25">
      <c r="A1613" s="305"/>
      <c r="B1613" s="535" t="s">
        <v>268</v>
      </c>
      <c r="C1613" s="216" t="str">
        <f>+VLOOKUP(B:B,INSUMOS!A:C,2,FALSE)</f>
        <v>AGUA</v>
      </c>
      <c r="D1613" s="538" t="str">
        <f>+VLOOKUP(B:B,INSUMOS!A:C,3,FALSE)</f>
        <v>M3</v>
      </c>
      <c r="E1613" s="541">
        <v>2.85</v>
      </c>
      <c r="F1613" s="544">
        <f>+E1613*0.03</f>
        <v>8.5499999999999993E-2</v>
      </c>
      <c r="G1613" s="277">
        <f>+VLOOKUP(B:B,INSUMOS!A:E,4,FALSE)</f>
        <v>1</v>
      </c>
      <c r="H1613" s="217">
        <f t="shared" si="119"/>
        <v>2.9355000000000002</v>
      </c>
      <c r="I1613" s="218"/>
      <c r="J1613" s="218"/>
      <c r="K1613" s="206"/>
      <c r="L1613" s="164"/>
      <c r="M1613" s="214"/>
    </row>
    <row r="1614" spans="1:13" s="219" customFormat="1" ht="18" outlineLevel="1" x14ac:dyDescent="0.25">
      <c r="A1614" s="305"/>
      <c r="B1614" s="535" t="s">
        <v>78</v>
      </c>
      <c r="C1614" s="216" t="str">
        <f>+VLOOKUP(B:B,INSUMOS!A:C,2,FALSE)</f>
        <v>ARENA LAVADA DE PEÑA  (INCLUYE TRANSPORTE)</v>
      </c>
      <c r="D1614" s="538" t="str">
        <f>+VLOOKUP(B:B,INSUMOS!A:C,3,FALSE)</f>
        <v>M3</v>
      </c>
      <c r="E1614" s="541">
        <v>0.02</v>
      </c>
      <c r="F1614" s="544">
        <f>+E1614*0.03</f>
        <v>5.9999999999999995E-4</v>
      </c>
      <c r="G1614" s="277">
        <f>+VLOOKUP(B:B,INSUMOS!A:E,4,FALSE)</f>
        <v>1</v>
      </c>
      <c r="H1614" s="217">
        <f t="shared" si="119"/>
        <v>2.06E-2</v>
      </c>
      <c r="I1614" s="218"/>
      <c r="J1614" s="218"/>
      <c r="K1614" s="206"/>
      <c r="L1614" s="164"/>
      <c r="M1614" s="214"/>
    </row>
    <row r="1615" spans="1:13" s="219" customFormat="1" ht="18" outlineLevel="1" x14ac:dyDescent="0.25">
      <c r="A1615" s="305"/>
      <c r="B1615" s="535" t="s">
        <v>100</v>
      </c>
      <c r="C1615" s="216" t="str">
        <f>+VLOOKUP(B:B,INSUMOS!A:C,2,FALSE)</f>
        <v>CEMENTO BLANCO</v>
      </c>
      <c r="D1615" s="538" t="str">
        <f>+VLOOKUP(B:B,INSUMOS!A:C,3,FALSE)</f>
        <v>KG</v>
      </c>
      <c r="E1615" s="541">
        <v>0.51</v>
      </c>
      <c r="F1615" s="544">
        <f>+E1615*0.05</f>
        <v>2.5500000000000002E-2</v>
      </c>
      <c r="G1615" s="277">
        <f>+VLOOKUP(B:B,INSUMOS!A:E,4,FALSE)</f>
        <v>1</v>
      </c>
      <c r="H1615" s="217">
        <f t="shared" si="119"/>
        <v>0.53549999999999998</v>
      </c>
      <c r="I1615" s="218"/>
      <c r="J1615" s="218"/>
      <c r="K1615" s="206"/>
      <c r="L1615" s="164"/>
      <c r="M1615" s="214"/>
    </row>
    <row r="1616" spans="1:13" s="219" customFormat="1" ht="18" outlineLevel="1" x14ac:dyDescent="0.25">
      <c r="A1616" s="305"/>
      <c r="B1616" s="535" t="s">
        <v>99</v>
      </c>
      <c r="C1616" s="216" t="str">
        <f>+VLOOKUP(B:B,INSUMOS!A:C,2,FALSE)</f>
        <v>CEMENTO GRIS</v>
      </c>
      <c r="D1616" s="538" t="str">
        <f>+VLOOKUP(B:B,INSUMOS!A:C,3,FALSE)</f>
        <v>KG</v>
      </c>
      <c r="E1616" s="541">
        <v>6.27</v>
      </c>
      <c r="F1616" s="544">
        <f>+E1616*0.05</f>
        <v>0.3135</v>
      </c>
      <c r="G1616" s="277">
        <f>+VLOOKUP(B:B,INSUMOS!A:E,4,FALSE)</f>
        <v>1</v>
      </c>
      <c r="H1616" s="217">
        <f t="shared" si="119"/>
        <v>6.5834999999999999</v>
      </c>
      <c r="I1616" s="218"/>
      <c r="J1616" s="218"/>
      <c r="K1616" s="206"/>
      <c r="L1616" s="164"/>
      <c r="M1616" s="214"/>
    </row>
    <row r="1617" spans="1:13" s="219" customFormat="1" ht="25.5" outlineLevel="1" x14ac:dyDescent="0.25">
      <c r="A1617" s="305"/>
      <c r="B1617" s="535" t="s">
        <v>529</v>
      </c>
      <c r="C1617" s="216" t="str">
        <f>+VLOOKUP(B:B,INSUMOS!A:C,2,FALSE)</f>
        <v>ENCHAPE CERÁMICO PARED BAÑO REF.: PARED EGEO CORONA BLANCO, 20.5 CM X 30.5 CM, IGUAL O CALIDAD SUPERIOR. GARANTÍA 10 AÑOS.</v>
      </c>
      <c r="D1617" s="538" t="str">
        <f>+VLOOKUP(B:B,INSUMOS!A:C,3,FALSE)</f>
        <v>M2</v>
      </c>
      <c r="E1617" s="541">
        <v>1</v>
      </c>
      <c r="F1617" s="544">
        <f>+E1617*0.03</f>
        <v>0.03</v>
      </c>
      <c r="G1617" s="277">
        <f>+VLOOKUP(B:B,INSUMOS!A:E,4,FALSE)</f>
        <v>1</v>
      </c>
      <c r="H1617" s="217">
        <f t="shared" si="119"/>
        <v>1.03</v>
      </c>
      <c r="I1617" s="218"/>
      <c r="J1617" s="218"/>
      <c r="K1617" s="206"/>
      <c r="L1617" s="164"/>
      <c r="M1617" s="214"/>
    </row>
    <row r="1618" spans="1:13" s="219" customFormat="1" ht="18" outlineLevel="1" x14ac:dyDescent="0.25">
      <c r="A1618" s="305"/>
      <c r="B1618" s="535" t="s">
        <v>311</v>
      </c>
      <c r="C1618" s="216" t="str">
        <f>+VLOOKUP(B:B,INSUMOS!A:C,2,FALSE)</f>
        <v>DISTANCIADORES EN CRUCETA PARA ENCHAPE 2MM</v>
      </c>
      <c r="D1618" s="538" t="str">
        <f>+VLOOKUP(B:B,INSUMOS!A:C,3,FALSE)</f>
        <v>UN</v>
      </c>
      <c r="E1618" s="541">
        <v>1</v>
      </c>
      <c r="F1618" s="544">
        <f>+E1618*0.03</f>
        <v>0.03</v>
      </c>
      <c r="G1618" s="277">
        <f>+VLOOKUP(B:B,INSUMOS!A:E,4,FALSE)</f>
        <v>1</v>
      </c>
      <c r="H1618" s="217">
        <f t="shared" si="119"/>
        <v>1.03</v>
      </c>
      <c r="I1618" s="218"/>
      <c r="J1618" s="218"/>
      <c r="K1618" s="206"/>
      <c r="L1618" s="164"/>
      <c r="M1618" s="214"/>
    </row>
    <row r="1619" spans="1:13" s="219" customFormat="1" ht="18" outlineLevel="1" x14ac:dyDescent="0.25">
      <c r="A1619" s="305"/>
      <c r="B1619" s="535" t="s">
        <v>274</v>
      </c>
      <c r="C1619" s="216" t="str">
        <f>+VLOOKUP(B:B,INSUMOS!A:C,2,FALSE)</f>
        <v xml:space="preserve">ESTOPA ALGODÓN </v>
      </c>
      <c r="D1619" s="538" t="str">
        <f>+VLOOKUP(B:B,INSUMOS!A:C,3,FALSE)</f>
        <v>KG</v>
      </c>
      <c r="E1619" s="541">
        <v>1E-3</v>
      </c>
      <c r="F1619" s="544">
        <f>+E1619*0.03</f>
        <v>3.0000000000000001E-5</v>
      </c>
      <c r="G1619" s="277">
        <f>+VLOOKUP(B:B,INSUMOS!A:E,4,FALSE)</f>
        <v>1</v>
      </c>
      <c r="H1619" s="217">
        <f t="shared" si="119"/>
        <v>1.0300000000000001E-3</v>
      </c>
      <c r="I1619" s="218"/>
      <c r="J1619" s="218"/>
      <c r="K1619" s="206"/>
      <c r="L1619" s="164"/>
      <c r="M1619" s="214"/>
    </row>
    <row r="1620" spans="1:13" ht="18" outlineLevel="1" x14ac:dyDescent="0.25">
      <c r="A1620" s="305"/>
      <c r="B1620" s="535" t="s">
        <v>625</v>
      </c>
      <c r="C1620" s="216" t="str">
        <f>+VLOOKUP(B:B,INSUMOS!A:C,2,FALSE)</f>
        <v>CUADRILLA AA  (OFICIAL + 2 AYUDANTE)- ALBAÑILERIA</v>
      </c>
      <c r="D1620" s="538" t="str">
        <f>+VLOOKUP(B:B,INSUMOS!A:C,3,FALSE)</f>
        <v>HC</v>
      </c>
      <c r="E1620" s="541">
        <v>0.6</v>
      </c>
      <c r="F1620" s="544">
        <v>0</v>
      </c>
      <c r="G1620" s="277">
        <f>+VLOOKUP(B:B,INSUMOS!A:E,4,FALSE)</f>
        <v>1</v>
      </c>
      <c r="H1620" s="217">
        <f t="shared" si="119"/>
        <v>0.6</v>
      </c>
      <c r="I1620" s="218"/>
      <c r="J1620" s="218"/>
      <c r="M1620" s="214"/>
    </row>
    <row r="1621" spans="1:13" ht="38.25" x14ac:dyDescent="0.25">
      <c r="A1621" s="280" t="s">
        <v>2188</v>
      </c>
      <c r="B1621" s="208"/>
      <c r="C1621" s="209" t="s">
        <v>1160</v>
      </c>
      <c r="D1621" s="210" t="s">
        <v>19</v>
      </c>
      <c r="E1621" s="211"/>
      <c r="F1621" s="210"/>
      <c r="G1621" s="210"/>
      <c r="H1621" s="212">
        <f>+SUBTOTAL(9,H1622:H1630)</f>
        <v>12.936129999999999</v>
      </c>
      <c r="I1621" s="213"/>
      <c r="J1621" s="213"/>
      <c r="M1621" s="214"/>
    </row>
    <row r="1622" spans="1:13" s="219" customFormat="1" ht="18" outlineLevel="1" x14ac:dyDescent="0.25">
      <c r="A1622" s="305"/>
      <c r="B1622" s="535" t="s">
        <v>129</v>
      </c>
      <c r="C1622" s="216" t="str">
        <f>+VLOOKUP(B:B,INSUMOS!A:C,2,FALSE)</f>
        <v>HERRAMIENTA MENOR</v>
      </c>
      <c r="D1622" s="538" t="str">
        <f>+VLOOKUP(B:B,INSUMOS!A:C,3,FALSE)</f>
        <v>GLB</v>
      </c>
      <c r="E1622" s="541">
        <v>0.2</v>
      </c>
      <c r="F1622" s="544">
        <v>0</v>
      </c>
      <c r="G1622" s="277">
        <f>+VLOOKUP(B:B,INSUMOS!A:E,4,FALSE)</f>
        <v>1</v>
      </c>
      <c r="H1622" s="217">
        <f t="shared" ref="H1622:H1630" si="120">+(E1622+F1622)*G1622</f>
        <v>0.2</v>
      </c>
      <c r="I1622" s="218"/>
      <c r="J1622" s="218"/>
      <c r="K1622" s="206"/>
      <c r="L1622" s="164"/>
      <c r="M1622" s="214"/>
    </row>
    <row r="1623" spans="1:13" s="219" customFormat="1" ht="18" outlineLevel="1" x14ac:dyDescent="0.25">
      <c r="A1623" s="305"/>
      <c r="B1623" s="535" t="s">
        <v>268</v>
      </c>
      <c r="C1623" s="216" t="str">
        <f>+VLOOKUP(B:B,INSUMOS!A:C,2,FALSE)</f>
        <v>AGUA</v>
      </c>
      <c r="D1623" s="538" t="str">
        <f>+VLOOKUP(B:B,INSUMOS!A:C,3,FALSE)</f>
        <v>M3</v>
      </c>
      <c r="E1623" s="541">
        <v>2.85</v>
      </c>
      <c r="F1623" s="544">
        <f>+E1623*0.03</f>
        <v>8.5499999999999993E-2</v>
      </c>
      <c r="G1623" s="277">
        <f>+VLOOKUP(B:B,INSUMOS!A:E,4,FALSE)</f>
        <v>1</v>
      </c>
      <c r="H1623" s="217">
        <f t="shared" si="120"/>
        <v>2.9355000000000002</v>
      </c>
      <c r="I1623" s="218"/>
      <c r="J1623" s="218"/>
      <c r="K1623" s="206"/>
      <c r="L1623" s="164"/>
      <c r="M1623" s="214"/>
    </row>
    <row r="1624" spans="1:13" s="219" customFormat="1" ht="18" outlineLevel="1" x14ac:dyDescent="0.25">
      <c r="A1624" s="305"/>
      <c r="B1624" s="535" t="s">
        <v>78</v>
      </c>
      <c r="C1624" s="216" t="str">
        <f>+VLOOKUP(B:B,INSUMOS!A:C,2,FALSE)</f>
        <v>ARENA LAVADA DE PEÑA  (INCLUYE TRANSPORTE)</v>
      </c>
      <c r="D1624" s="538" t="str">
        <f>+VLOOKUP(B:B,INSUMOS!A:C,3,FALSE)</f>
        <v>M3</v>
      </c>
      <c r="E1624" s="541">
        <v>0.02</v>
      </c>
      <c r="F1624" s="544">
        <f>+E1624*0.03</f>
        <v>5.9999999999999995E-4</v>
      </c>
      <c r="G1624" s="277">
        <f>+VLOOKUP(B:B,INSUMOS!A:E,4,FALSE)</f>
        <v>1</v>
      </c>
      <c r="H1624" s="217">
        <f t="shared" si="120"/>
        <v>2.06E-2</v>
      </c>
      <c r="I1624" s="218"/>
      <c r="J1624" s="218"/>
      <c r="K1624" s="206"/>
      <c r="L1624" s="164"/>
      <c r="M1624" s="214"/>
    </row>
    <row r="1625" spans="1:13" s="219" customFormat="1" ht="18" outlineLevel="1" x14ac:dyDescent="0.25">
      <c r="A1625" s="305"/>
      <c r="B1625" s="535" t="s">
        <v>100</v>
      </c>
      <c r="C1625" s="216" t="str">
        <f>+VLOOKUP(B:B,INSUMOS!A:C,2,FALSE)</f>
        <v>CEMENTO BLANCO</v>
      </c>
      <c r="D1625" s="538" t="str">
        <f>+VLOOKUP(B:B,INSUMOS!A:C,3,FALSE)</f>
        <v>KG</v>
      </c>
      <c r="E1625" s="541">
        <v>0.51</v>
      </c>
      <c r="F1625" s="544">
        <f>+E1625*0.05</f>
        <v>2.5500000000000002E-2</v>
      </c>
      <c r="G1625" s="277">
        <f>+VLOOKUP(B:B,INSUMOS!A:E,4,FALSE)</f>
        <v>1</v>
      </c>
      <c r="H1625" s="217">
        <f t="shared" si="120"/>
        <v>0.53549999999999998</v>
      </c>
      <c r="I1625" s="218"/>
      <c r="J1625" s="218"/>
      <c r="K1625" s="206"/>
      <c r="L1625" s="164"/>
      <c r="M1625" s="214"/>
    </row>
    <row r="1626" spans="1:13" s="219" customFormat="1" ht="18" outlineLevel="1" x14ac:dyDescent="0.25">
      <c r="A1626" s="305"/>
      <c r="B1626" s="535" t="s">
        <v>99</v>
      </c>
      <c r="C1626" s="216" t="str">
        <f>+VLOOKUP(B:B,INSUMOS!A:C,2,FALSE)</f>
        <v>CEMENTO GRIS</v>
      </c>
      <c r="D1626" s="538" t="str">
        <f>+VLOOKUP(B:B,INSUMOS!A:C,3,FALSE)</f>
        <v>KG</v>
      </c>
      <c r="E1626" s="541">
        <v>6.27</v>
      </c>
      <c r="F1626" s="544">
        <f>+E1626*0.05</f>
        <v>0.3135</v>
      </c>
      <c r="G1626" s="277">
        <f>+VLOOKUP(B:B,INSUMOS!A:E,4,FALSE)</f>
        <v>1</v>
      </c>
      <c r="H1626" s="217">
        <f t="shared" si="120"/>
        <v>6.5834999999999999</v>
      </c>
      <c r="I1626" s="218"/>
      <c r="J1626" s="218"/>
      <c r="K1626" s="206"/>
      <c r="L1626" s="164"/>
      <c r="M1626" s="214"/>
    </row>
    <row r="1627" spans="1:13" s="219" customFormat="1" ht="38.25" outlineLevel="1" x14ac:dyDescent="0.25">
      <c r="A1627" s="305"/>
      <c r="B1627" s="535" t="s">
        <v>819</v>
      </c>
      <c r="C1627" s="216" t="str">
        <f>+VLOOKUP(B:B,INSUMOS!A:C,2,FALSE)</f>
        <v>ENCHAPE CERÁMICO PARED BAÑO REF.: PARED ALBANIA CORONA (COLOR A ELEGIR BEIGE O GRIS), 25 CM X 35 CM, IGUAL O CALIDAD SUPERIOR. GARANTÍA 10 AÑOS.</v>
      </c>
      <c r="D1627" s="538" t="str">
        <f>+VLOOKUP(B:B,INSUMOS!A:C,3,FALSE)</f>
        <v>M2</v>
      </c>
      <c r="E1627" s="541">
        <v>1</v>
      </c>
      <c r="F1627" s="544">
        <f>+E1627*0.03</f>
        <v>0.03</v>
      </c>
      <c r="G1627" s="277">
        <f>+VLOOKUP(B:B,INSUMOS!A:E,4,FALSE)</f>
        <v>1</v>
      </c>
      <c r="H1627" s="217">
        <f t="shared" si="120"/>
        <v>1.03</v>
      </c>
      <c r="I1627" s="218"/>
      <c r="J1627" s="218"/>
      <c r="K1627" s="206"/>
      <c r="L1627" s="164"/>
      <c r="M1627" s="214"/>
    </row>
    <row r="1628" spans="1:13" s="219" customFormat="1" ht="18" outlineLevel="1" x14ac:dyDescent="0.25">
      <c r="A1628" s="305"/>
      <c r="B1628" s="535" t="s">
        <v>311</v>
      </c>
      <c r="C1628" s="216" t="str">
        <f>+VLOOKUP(B:B,INSUMOS!A:C,2,FALSE)</f>
        <v>DISTANCIADORES EN CRUCETA PARA ENCHAPE 2MM</v>
      </c>
      <c r="D1628" s="538" t="str">
        <f>+VLOOKUP(B:B,INSUMOS!A:C,3,FALSE)</f>
        <v>UN</v>
      </c>
      <c r="E1628" s="541">
        <v>1</v>
      </c>
      <c r="F1628" s="544">
        <f>+E1628*0.03</f>
        <v>0.03</v>
      </c>
      <c r="G1628" s="277">
        <f>+VLOOKUP(B:B,INSUMOS!A:E,4,FALSE)</f>
        <v>1</v>
      </c>
      <c r="H1628" s="217">
        <f t="shared" si="120"/>
        <v>1.03</v>
      </c>
      <c r="I1628" s="218"/>
      <c r="J1628" s="218"/>
      <c r="K1628" s="206"/>
      <c r="L1628" s="164"/>
      <c r="M1628" s="214"/>
    </row>
    <row r="1629" spans="1:13" s="219" customFormat="1" ht="18" outlineLevel="1" x14ac:dyDescent="0.25">
      <c r="A1629" s="305"/>
      <c r="B1629" s="535" t="s">
        <v>274</v>
      </c>
      <c r="C1629" s="216" t="str">
        <f>+VLOOKUP(B:B,INSUMOS!A:C,2,FALSE)</f>
        <v xml:space="preserve">ESTOPA ALGODÓN </v>
      </c>
      <c r="D1629" s="538" t="str">
        <f>+VLOOKUP(B:B,INSUMOS!A:C,3,FALSE)</f>
        <v>KG</v>
      </c>
      <c r="E1629" s="541">
        <v>1E-3</v>
      </c>
      <c r="F1629" s="544">
        <f>+E1629*0.03</f>
        <v>3.0000000000000001E-5</v>
      </c>
      <c r="G1629" s="277">
        <f>+VLOOKUP(B:B,INSUMOS!A:E,4,FALSE)</f>
        <v>1</v>
      </c>
      <c r="H1629" s="217">
        <f t="shared" si="120"/>
        <v>1.0300000000000001E-3</v>
      </c>
      <c r="I1629" s="218"/>
      <c r="J1629" s="218"/>
      <c r="K1629" s="206"/>
      <c r="L1629" s="164"/>
      <c r="M1629" s="214"/>
    </row>
    <row r="1630" spans="1:13" s="219" customFormat="1" ht="18" outlineLevel="1" x14ac:dyDescent="0.25">
      <c r="A1630" s="305"/>
      <c r="B1630" s="535" t="s">
        <v>625</v>
      </c>
      <c r="C1630" s="216" t="str">
        <f>+VLOOKUP(B:B,INSUMOS!A:C,2,FALSE)</f>
        <v>CUADRILLA AA  (OFICIAL + 2 AYUDANTE)- ALBAÑILERIA</v>
      </c>
      <c r="D1630" s="538" t="str">
        <f>+VLOOKUP(B:B,INSUMOS!A:C,3,FALSE)</f>
        <v>HC</v>
      </c>
      <c r="E1630" s="541">
        <v>0.6</v>
      </c>
      <c r="F1630" s="544">
        <v>0</v>
      </c>
      <c r="G1630" s="277">
        <f>+VLOOKUP(B:B,INSUMOS!A:E,4,FALSE)</f>
        <v>1</v>
      </c>
      <c r="H1630" s="217">
        <f t="shared" si="120"/>
        <v>0.6</v>
      </c>
      <c r="I1630" s="218"/>
      <c r="J1630" s="218"/>
      <c r="K1630" s="206"/>
      <c r="L1630" s="164"/>
      <c r="M1630" s="214"/>
    </row>
    <row r="1631" spans="1:13" s="219" customFormat="1" ht="25.5" x14ac:dyDescent="0.25">
      <c r="A1631" s="280" t="s">
        <v>2189</v>
      </c>
      <c r="B1631" s="306"/>
      <c r="C1631" s="307" t="s">
        <v>1640</v>
      </c>
      <c r="D1631" s="308" t="s">
        <v>330</v>
      </c>
      <c r="E1631" s="240"/>
      <c r="F1631" s="306"/>
      <c r="G1631" s="210"/>
      <c r="H1631" s="212">
        <f>+SUBTOTAL(9,H1632:H1637)</f>
        <v>1.73393</v>
      </c>
      <c r="I1631" s="213"/>
      <c r="J1631" s="213"/>
      <c r="K1631" s="206"/>
      <c r="L1631" s="164"/>
      <c r="M1631" s="214"/>
    </row>
    <row r="1632" spans="1:13" s="219" customFormat="1" ht="18" outlineLevel="1" x14ac:dyDescent="0.25">
      <c r="A1632" s="305"/>
      <c r="B1632" s="535" t="s">
        <v>129</v>
      </c>
      <c r="C1632" s="216" t="str">
        <f>+VLOOKUP(B:B,INSUMOS!A:C,2,FALSE)</f>
        <v>HERRAMIENTA MENOR</v>
      </c>
      <c r="D1632" s="538" t="str">
        <f>+VLOOKUP(B:B,INSUMOS!A:C,3,FALSE)</f>
        <v>GLB</v>
      </c>
      <c r="E1632" s="541">
        <v>0.1</v>
      </c>
      <c r="F1632" s="544">
        <v>0</v>
      </c>
      <c r="G1632" s="277">
        <f>+VLOOKUP(B:B,INSUMOS!A:E,4,FALSE)</f>
        <v>1</v>
      </c>
      <c r="H1632" s="217">
        <f t="shared" ref="H1632:H1637" si="121">+(E1632+F1632)*G1632</f>
        <v>0.1</v>
      </c>
      <c r="I1632" s="218"/>
      <c r="J1632" s="218"/>
      <c r="K1632" s="206"/>
      <c r="L1632" s="164"/>
      <c r="M1632" s="214"/>
    </row>
    <row r="1633" spans="1:13" s="219" customFormat="1" ht="18" outlineLevel="1" x14ac:dyDescent="0.25">
      <c r="A1633" s="305"/>
      <c r="B1633" s="535" t="s">
        <v>279</v>
      </c>
      <c r="C1633" s="216" t="str">
        <f>+VLOOKUP(B:B,INSUMOS!A:C,2,FALSE)</f>
        <v xml:space="preserve">PEGACOR BLANCO </v>
      </c>
      <c r="D1633" s="538" t="str">
        <f>+VLOOKUP(B:B,INSUMOS!A:C,3,FALSE)</f>
        <v>KG</v>
      </c>
      <c r="E1633" s="541">
        <v>0.18</v>
      </c>
      <c r="F1633" s="544">
        <f>+E1633*0.03</f>
        <v>5.3999999999999994E-3</v>
      </c>
      <c r="G1633" s="277">
        <f>+VLOOKUP(B:B,INSUMOS!A:E,4,FALSE)</f>
        <v>1</v>
      </c>
      <c r="H1633" s="217">
        <f t="shared" si="121"/>
        <v>0.18539999999999998</v>
      </c>
      <c r="I1633" s="218"/>
      <c r="J1633" s="218"/>
      <c r="K1633" s="206"/>
      <c r="L1633" s="164"/>
      <c r="M1633" s="214"/>
    </row>
    <row r="1634" spans="1:13" s="219" customFormat="1" ht="25.5" outlineLevel="1" x14ac:dyDescent="0.25">
      <c r="A1634" s="305"/>
      <c r="B1634" s="535" t="s">
        <v>1015</v>
      </c>
      <c r="C1634" s="216" t="str">
        <f>+VLOOKUP(B:B,INSUMOS!A:C,2,FALSE)</f>
        <v>ENCHAPE PISO PARED POR ML (FORMATO IGUAL AL UTILIZADO SUPERFICIE GENERAL POR ÁREA INTEVENIDA)</v>
      </c>
      <c r="D1634" s="538" t="str">
        <f>+VLOOKUP(B:B,INSUMOS!A:C,3,FALSE)</f>
        <v>M2</v>
      </c>
      <c r="E1634" s="541">
        <v>0.25</v>
      </c>
      <c r="F1634" s="544">
        <f>+E1634*0.03</f>
        <v>7.4999999999999997E-3</v>
      </c>
      <c r="G1634" s="277">
        <f>+VLOOKUP(B:B,INSUMOS!A:E,4,FALSE)</f>
        <v>1</v>
      </c>
      <c r="H1634" s="217">
        <f t="shared" si="121"/>
        <v>0.25750000000000001</v>
      </c>
      <c r="I1634" s="218"/>
      <c r="J1634" s="218"/>
      <c r="K1634" s="206"/>
      <c r="L1634" s="164"/>
      <c r="M1634" s="214"/>
    </row>
    <row r="1635" spans="1:13" s="219" customFormat="1" ht="18" outlineLevel="1" x14ac:dyDescent="0.25">
      <c r="A1635" s="305"/>
      <c r="B1635" s="535" t="s">
        <v>311</v>
      </c>
      <c r="C1635" s="216" t="str">
        <f>+VLOOKUP(B:B,INSUMOS!A:C,2,FALSE)</f>
        <v>DISTANCIADORES EN CRUCETA PARA ENCHAPE 2MM</v>
      </c>
      <c r="D1635" s="538" t="str">
        <f>+VLOOKUP(B:B,INSUMOS!A:C,3,FALSE)</f>
        <v>UN</v>
      </c>
      <c r="E1635" s="541">
        <v>1</v>
      </c>
      <c r="F1635" s="544">
        <f>+E1635*0.03</f>
        <v>0.03</v>
      </c>
      <c r="G1635" s="277">
        <f>+VLOOKUP(B:B,INSUMOS!A:E,4,FALSE)</f>
        <v>1</v>
      </c>
      <c r="H1635" s="217">
        <f t="shared" si="121"/>
        <v>1.03</v>
      </c>
      <c r="I1635" s="218"/>
      <c r="J1635" s="218"/>
      <c r="K1635" s="206"/>
      <c r="L1635" s="164"/>
      <c r="M1635" s="214"/>
    </row>
    <row r="1636" spans="1:13" s="219" customFormat="1" ht="18" outlineLevel="1" x14ac:dyDescent="0.25">
      <c r="A1636" s="305"/>
      <c r="B1636" s="535" t="s">
        <v>274</v>
      </c>
      <c r="C1636" s="216" t="str">
        <f>+VLOOKUP(B:B,INSUMOS!A:C,2,FALSE)</f>
        <v xml:space="preserve">ESTOPA ALGODÓN </v>
      </c>
      <c r="D1636" s="538" t="str">
        <f>+VLOOKUP(B:B,INSUMOS!A:C,3,FALSE)</f>
        <v>KG</v>
      </c>
      <c r="E1636" s="541">
        <v>1E-3</v>
      </c>
      <c r="F1636" s="544">
        <f>+E1636*0.03</f>
        <v>3.0000000000000001E-5</v>
      </c>
      <c r="G1636" s="277">
        <f>+VLOOKUP(B:B,INSUMOS!A:E,4,FALSE)</f>
        <v>1</v>
      </c>
      <c r="H1636" s="217">
        <f t="shared" si="121"/>
        <v>1.0300000000000001E-3</v>
      </c>
      <c r="I1636" s="218"/>
      <c r="J1636" s="218"/>
      <c r="K1636" s="206"/>
      <c r="L1636" s="164"/>
      <c r="M1636" s="214"/>
    </row>
    <row r="1637" spans="1:13" s="219" customFormat="1" ht="18" outlineLevel="1" x14ac:dyDescent="0.25">
      <c r="A1637" s="305"/>
      <c r="B1637" s="535" t="s">
        <v>625</v>
      </c>
      <c r="C1637" s="216" t="str">
        <f>+VLOOKUP(B:B,INSUMOS!A:C,2,FALSE)</f>
        <v>CUADRILLA AA  (OFICIAL + 2 AYUDANTE)- ALBAÑILERIA</v>
      </c>
      <c r="D1637" s="538" t="str">
        <f>+VLOOKUP(B:B,INSUMOS!A:C,3,FALSE)</f>
        <v>HC</v>
      </c>
      <c r="E1637" s="541">
        <v>0.16</v>
      </c>
      <c r="F1637" s="544">
        <v>0</v>
      </c>
      <c r="G1637" s="277">
        <f>+VLOOKUP(B:B,INSUMOS!A:E,4,FALSE)</f>
        <v>1</v>
      </c>
      <c r="H1637" s="217">
        <f t="shared" si="121"/>
        <v>0.16</v>
      </c>
      <c r="I1637" s="218"/>
      <c r="J1637" s="218"/>
      <c r="K1637" s="206"/>
      <c r="L1637" s="164"/>
      <c r="M1637" s="214"/>
    </row>
    <row r="1638" spans="1:13" s="219" customFormat="1" ht="18" x14ac:dyDescent="0.25">
      <c r="A1638" s="280" t="s">
        <v>2190</v>
      </c>
      <c r="B1638" s="208"/>
      <c r="C1638" s="209" t="s">
        <v>1161</v>
      </c>
      <c r="D1638" s="210" t="s">
        <v>330</v>
      </c>
      <c r="E1638" s="211"/>
      <c r="F1638" s="210"/>
      <c r="G1638" s="210"/>
      <c r="H1638" s="212">
        <f>+SUBTOTAL(9,H1639:H1642)</f>
        <v>1.4799758046398048</v>
      </c>
      <c r="I1638" s="213"/>
      <c r="J1638" s="213"/>
      <c r="K1638" s="206"/>
      <c r="L1638" s="164"/>
      <c r="M1638" s="214"/>
    </row>
    <row r="1639" spans="1:13" s="219" customFormat="1" ht="18" outlineLevel="1" x14ac:dyDescent="0.25">
      <c r="A1639" s="305"/>
      <c r="B1639" s="535" t="s">
        <v>129</v>
      </c>
      <c r="C1639" s="216" t="str">
        <f>+VLOOKUP(B:B,INSUMOS!A:C,2,FALSE)</f>
        <v>HERRAMIENTA MENOR</v>
      </c>
      <c r="D1639" s="538" t="str">
        <f>+VLOOKUP(B:B,INSUMOS!A:C,3,FALSE)</f>
        <v>GLB</v>
      </c>
      <c r="E1639" s="541">
        <v>0.15</v>
      </c>
      <c r="F1639" s="544">
        <v>0</v>
      </c>
      <c r="G1639" s="277">
        <f>+VLOOKUP(B:B,INSUMOS!A:E,4,FALSE)</f>
        <v>1</v>
      </c>
      <c r="H1639" s="217">
        <f>+(E1639+F1639)*G1639</f>
        <v>0.15</v>
      </c>
      <c r="I1639" s="218"/>
      <c r="J1639" s="218"/>
      <c r="K1639" s="206"/>
      <c r="L1639" s="164"/>
      <c r="M1639" s="214"/>
    </row>
    <row r="1640" spans="1:13" s="219" customFormat="1" ht="18" outlineLevel="1" x14ac:dyDescent="0.25">
      <c r="A1640" s="305"/>
      <c r="B1640" s="535" t="s">
        <v>820</v>
      </c>
      <c r="C1640" s="216" t="str">
        <f>+VLOOKUP(B:B,INSUMOS!A:C,2,FALSE)</f>
        <v>WIN PROTECTOR METÁLICO, INOXIDABLE</v>
      </c>
      <c r="D1640" s="538" t="str">
        <f>+VLOOKUP(B:B,INSUMOS!A:C,3,FALSE)</f>
        <v>ML</v>
      </c>
      <c r="E1640" s="541">
        <v>1</v>
      </c>
      <c r="F1640" s="544">
        <v>0</v>
      </c>
      <c r="G1640" s="277">
        <f>+VLOOKUP(B:B,INSUMOS!A:E,4,FALSE)</f>
        <v>1</v>
      </c>
      <c r="H1640" s="217">
        <f>+(E1640+F1640)*G1640</f>
        <v>1</v>
      </c>
      <c r="I1640" s="218"/>
      <c r="J1640" s="218"/>
      <c r="K1640" s="206"/>
      <c r="L1640" s="164"/>
      <c r="M1640" s="214"/>
    </row>
    <row r="1641" spans="1:13" s="219" customFormat="1" ht="18" outlineLevel="1" x14ac:dyDescent="0.25">
      <c r="A1641" s="305"/>
      <c r="B1641" s="535" t="s">
        <v>279</v>
      </c>
      <c r="C1641" s="216" t="str">
        <f>+VLOOKUP(B:B,INSUMOS!A:C,2,FALSE)</f>
        <v xml:space="preserve">PEGACOR BLANCO </v>
      </c>
      <c r="D1641" s="538" t="str">
        <f>+VLOOKUP(B:B,INSUMOS!A:C,3,FALSE)</f>
        <v>KG</v>
      </c>
      <c r="E1641" s="541">
        <v>0.18</v>
      </c>
      <c r="F1641" s="544">
        <f>+E1641*0.03</f>
        <v>5.3999999999999994E-3</v>
      </c>
      <c r="G1641" s="277">
        <f>+VLOOKUP(B:B,INSUMOS!A:E,4,FALSE)</f>
        <v>1</v>
      </c>
      <c r="H1641" s="217">
        <f>+(E1641+F1641)*G1641</f>
        <v>0.18539999999999998</v>
      </c>
      <c r="I1641" s="218"/>
      <c r="J1641" s="218"/>
      <c r="K1641" s="206"/>
      <c r="L1641" s="164"/>
      <c r="M1641" s="214"/>
    </row>
    <row r="1642" spans="1:13" s="219" customFormat="1" ht="18" outlineLevel="1" x14ac:dyDescent="0.25">
      <c r="A1642" s="305"/>
      <c r="B1642" s="535" t="s">
        <v>625</v>
      </c>
      <c r="C1642" s="216" t="str">
        <f>+VLOOKUP(B:B,INSUMOS!A:C,2,FALSE)</f>
        <v>CUADRILLA AA  (OFICIAL + 2 AYUDANTE)- ALBAÑILERIA</v>
      </c>
      <c r="D1642" s="538" t="str">
        <f>+VLOOKUP(B:B,INSUMOS!A:C,3,FALSE)</f>
        <v>HC</v>
      </c>
      <c r="E1642" s="541">
        <v>0.14457580463980482</v>
      </c>
      <c r="F1642" s="544">
        <v>0</v>
      </c>
      <c r="G1642" s="277">
        <f>+VLOOKUP(B:B,INSUMOS!A:E,4,FALSE)</f>
        <v>1</v>
      </c>
      <c r="H1642" s="217">
        <f>+(E1642+F1642)*G1642</f>
        <v>0.14457580463980482</v>
      </c>
      <c r="I1642" s="218"/>
      <c r="J1642" s="218"/>
      <c r="K1642" s="206"/>
      <c r="L1642" s="164"/>
      <c r="M1642" s="214"/>
    </row>
    <row r="1643" spans="1:13" s="219" customFormat="1" ht="18" x14ac:dyDescent="0.25">
      <c r="A1643" s="280" t="s">
        <v>2191</v>
      </c>
      <c r="B1643" s="208"/>
      <c r="C1643" s="209" t="s">
        <v>1163</v>
      </c>
      <c r="D1643" s="210" t="s">
        <v>330</v>
      </c>
      <c r="E1643" s="211"/>
      <c r="F1643" s="210"/>
      <c r="G1643" s="210"/>
      <c r="H1643" s="212">
        <f>+SUBTOTAL(9,H1644:H1647)</f>
        <v>1.4799758046398048</v>
      </c>
      <c r="I1643" s="213"/>
      <c r="J1643" s="213"/>
      <c r="K1643" s="206"/>
      <c r="L1643" s="164"/>
      <c r="M1643" s="214"/>
    </row>
    <row r="1644" spans="1:13" s="219" customFormat="1" ht="18" outlineLevel="1" x14ac:dyDescent="0.25">
      <c r="A1644" s="305"/>
      <c r="B1644" s="535" t="s">
        <v>129</v>
      </c>
      <c r="C1644" s="216" t="str">
        <f>+VLOOKUP(B:B,INSUMOS!A:C,2,FALSE)</f>
        <v>HERRAMIENTA MENOR</v>
      </c>
      <c r="D1644" s="538" t="str">
        <f>+VLOOKUP(B:B,INSUMOS!A:C,3,FALSE)</f>
        <v>GLB</v>
      </c>
      <c r="E1644" s="541">
        <v>0.15</v>
      </c>
      <c r="F1644" s="544">
        <v>0</v>
      </c>
      <c r="G1644" s="277">
        <f>+VLOOKUP(B:B,INSUMOS!A:E,4,FALSE)</f>
        <v>1</v>
      </c>
      <c r="H1644" s="217">
        <f>+(E1644+F1644)*G1644</f>
        <v>0.15</v>
      </c>
      <c r="I1644" s="218"/>
      <c r="J1644" s="218"/>
      <c r="K1644" s="206"/>
      <c r="L1644" s="164"/>
      <c r="M1644" s="214"/>
    </row>
    <row r="1645" spans="1:13" s="219" customFormat="1" ht="18" outlineLevel="1" x14ac:dyDescent="0.25">
      <c r="A1645" s="305"/>
      <c r="B1645" s="535" t="s">
        <v>821</v>
      </c>
      <c r="C1645" s="216" t="str">
        <f>+VLOOKUP(B:B,INSUMOS!A:C,2,FALSE)</f>
        <v>WIN PROTECTOR PVC BLANCO</v>
      </c>
      <c r="D1645" s="538" t="str">
        <f>+VLOOKUP(B:B,INSUMOS!A:C,3,FALSE)</f>
        <v>ML</v>
      </c>
      <c r="E1645" s="541">
        <v>1</v>
      </c>
      <c r="F1645" s="544">
        <v>0</v>
      </c>
      <c r="G1645" s="277">
        <f>+VLOOKUP(B:B,INSUMOS!A:E,4,FALSE)</f>
        <v>1</v>
      </c>
      <c r="H1645" s="217">
        <f>+(E1645+F1645)*G1645</f>
        <v>1</v>
      </c>
      <c r="I1645" s="218"/>
      <c r="J1645" s="218"/>
      <c r="K1645" s="206"/>
      <c r="L1645" s="164"/>
      <c r="M1645" s="214"/>
    </row>
    <row r="1646" spans="1:13" s="219" customFormat="1" ht="18" outlineLevel="1" x14ac:dyDescent="0.25">
      <c r="A1646" s="305"/>
      <c r="B1646" s="535" t="s">
        <v>279</v>
      </c>
      <c r="C1646" s="216" t="str">
        <f>+VLOOKUP(B:B,INSUMOS!A:C,2,FALSE)</f>
        <v xml:space="preserve">PEGACOR BLANCO </v>
      </c>
      <c r="D1646" s="538" t="str">
        <f>+VLOOKUP(B:B,INSUMOS!A:C,3,FALSE)</f>
        <v>KG</v>
      </c>
      <c r="E1646" s="541">
        <v>0.18</v>
      </c>
      <c r="F1646" s="544">
        <f>+E1646*0.03</f>
        <v>5.3999999999999994E-3</v>
      </c>
      <c r="G1646" s="277">
        <f>+VLOOKUP(B:B,INSUMOS!A:E,4,FALSE)</f>
        <v>1</v>
      </c>
      <c r="H1646" s="217">
        <f>+(E1646+F1646)*G1646</f>
        <v>0.18539999999999998</v>
      </c>
      <c r="I1646" s="218"/>
      <c r="J1646" s="218"/>
      <c r="K1646" s="206"/>
      <c r="L1646" s="164"/>
      <c r="M1646" s="214"/>
    </row>
    <row r="1647" spans="1:13" s="219" customFormat="1" ht="18" outlineLevel="1" x14ac:dyDescent="0.25">
      <c r="A1647" s="305"/>
      <c r="B1647" s="535" t="s">
        <v>625</v>
      </c>
      <c r="C1647" s="216" t="str">
        <f>+VLOOKUP(B:B,INSUMOS!A:C,2,FALSE)</f>
        <v>CUADRILLA AA  (OFICIAL + 2 AYUDANTE)- ALBAÑILERIA</v>
      </c>
      <c r="D1647" s="538" t="str">
        <f>+VLOOKUP(B:B,INSUMOS!A:C,3,FALSE)</f>
        <v>HC</v>
      </c>
      <c r="E1647" s="541">
        <v>0.14457580463980482</v>
      </c>
      <c r="F1647" s="544">
        <v>0</v>
      </c>
      <c r="G1647" s="277">
        <f>+VLOOKUP(B:B,INSUMOS!A:E,4,FALSE)</f>
        <v>1</v>
      </c>
      <c r="H1647" s="217">
        <f>+(E1647+F1647)*G1647</f>
        <v>0.14457580463980482</v>
      </c>
      <c r="I1647" s="218"/>
      <c r="J1647" s="218"/>
      <c r="K1647" s="206"/>
      <c r="L1647" s="164"/>
      <c r="M1647" s="214"/>
    </row>
    <row r="1648" spans="1:13" s="219" customFormat="1" ht="18" x14ac:dyDescent="0.25">
      <c r="A1648" s="280" t="s">
        <v>2158</v>
      </c>
      <c r="B1648" s="208"/>
      <c r="C1648" s="209" t="s">
        <v>1641</v>
      </c>
      <c r="D1648" s="210" t="s">
        <v>330</v>
      </c>
      <c r="E1648" s="211"/>
      <c r="F1648" s="210"/>
      <c r="G1648" s="210"/>
      <c r="H1648" s="212">
        <f>+SUBTOTAL(9,H1649:H1650)</f>
        <v>1.0833333333333333</v>
      </c>
      <c r="I1648" s="213"/>
      <c r="J1648" s="213"/>
      <c r="K1648" s="206"/>
      <c r="L1648" s="164"/>
      <c r="M1648" s="214"/>
    </row>
    <row r="1649" spans="1:13" s="219" customFormat="1" ht="18" outlineLevel="1" x14ac:dyDescent="0.25">
      <c r="A1649" s="305"/>
      <c r="B1649" s="535" t="s">
        <v>1294</v>
      </c>
      <c r="C1649" s="216" t="str">
        <f>+VLOOKUP(B:B,INSUMOS!A:C,2,FALSE)</f>
        <v>DILATACIÓN EN BRONCE PC 09</v>
      </c>
      <c r="D1649" s="538" t="str">
        <f>+VLOOKUP(B:B,INSUMOS!A:C,3,FALSE)</f>
        <v>ML</v>
      </c>
      <c r="E1649" s="541">
        <v>1</v>
      </c>
      <c r="F1649" s="544">
        <v>0</v>
      </c>
      <c r="G1649" s="277">
        <f>+VLOOKUP(B:B,INSUMOS!A:E,4,FALSE)</f>
        <v>1</v>
      </c>
      <c r="H1649" s="217">
        <f>+(E1649+F1649)*G1649</f>
        <v>1</v>
      </c>
      <c r="I1649" s="218"/>
      <c r="J1649" s="218"/>
      <c r="K1649" s="206"/>
      <c r="L1649" s="164"/>
      <c r="M1649" s="214"/>
    </row>
    <row r="1650" spans="1:13" s="219" customFormat="1" ht="18" outlineLevel="1" x14ac:dyDescent="0.25">
      <c r="A1650" s="305"/>
      <c r="B1650" s="535" t="s">
        <v>28</v>
      </c>
      <c r="C1650" s="216" t="str">
        <f>+VLOOKUP(B:B,INSUMOS!A:C,2,FALSE)</f>
        <v xml:space="preserve">OFICIAL ALBAÑILERIA CON PRESTACIONES </v>
      </c>
      <c r="D1650" s="538" t="str">
        <f>+VLOOKUP(B:B,INSUMOS!A:C,3,FALSE)</f>
        <v>HH</v>
      </c>
      <c r="E1650" s="541">
        <v>8.3333333333333329E-2</v>
      </c>
      <c r="F1650" s="544">
        <v>0</v>
      </c>
      <c r="G1650" s="277">
        <f>+VLOOKUP(B:B,INSUMOS!A:E,4,FALSE)</f>
        <v>1</v>
      </c>
      <c r="H1650" s="217">
        <f>+(E1650+F1650)*G1650</f>
        <v>8.3333333333333329E-2</v>
      </c>
      <c r="I1650" s="218"/>
      <c r="J1650" s="218"/>
      <c r="K1650" s="206"/>
      <c r="L1650" s="164"/>
      <c r="M1650" s="214"/>
    </row>
    <row r="1651" spans="1:13" s="219" customFormat="1" ht="25.5" x14ac:dyDescent="0.25">
      <c r="A1651" s="280" t="s">
        <v>2145</v>
      </c>
      <c r="B1651" s="208"/>
      <c r="C1651" s="252" t="s">
        <v>1648</v>
      </c>
      <c r="D1651" s="210" t="s">
        <v>19</v>
      </c>
      <c r="E1651" s="211"/>
      <c r="F1651" s="210"/>
      <c r="G1651" s="210"/>
      <c r="H1651" s="212">
        <f>+SUBTOTAL(9,H1652:H1656)</f>
        <v>2.0598971028971031</v>
      </c>
      <c r="I1651" s="213"/>
      <c r="J1651" s="213"/>
      <c r="K1651" s="206"/>
      <c r="L1651" s="164"/>
      <c r="M1651" s="214"/>
    </row>
    <row r="1652" spans="1:13" s="219" customFormat="1" ht="18" outlineLevel="1" x14ac:dyDescent="0.25">
      <c r="A1652" s="305"/>
      <c r="B1652" s="535" t="s">
        <v>129</v>
      </c>
      <c r="C1652" s="216" t="str">
        <f>+VLOOKUP(B:B,INSUMOS!A:C,2,FALSE)</f>
        <v>HERRAMIENTA MENOR</v>
      </c>
      <c r="D1652" s="538" t="str">
        <f>+VLOOKUP(B:B,INSUMOS!A:C,3,FALSE)</f>
        <v>GLB</v>
      </c>
      <c r="E1652" s="541">
        <v>1</v>
      </c>
      <c r="F1652" s="544">
        <v>0</v>
      </c>
      <c r="G1652" s="277">
        <f>+VLOOKUP(B:B,INSUMOS!A:E,4,FALSE)</f>
        <v>1</v>
      </c>
      <c r="H1652" s="217">
        <f>+(E1652+F1652)*G1652</f>
        <v>1</v>
      </c>
      <c r="I1652" s="218"/>
      <c r="J1652" s="218"/>
      <c r="K1652" s="206"/>
      <c r="L1652" s="164"/>
      <c r="M1652" s="214"/>
    </row>
    <row r="1653" spans="1:13" s="219" customFormat="1" ht="18" outlineLevel="1" x14ac:dyDescent="0.25">
      <c r="A1653" s="305"/>
      <c r="B1653" s="535" t="s">
        <v>770</v>
      </c>
      <c r="C1653" s="216" t="str">
        <f>+VLOOKUP(B:B,INSUMOS!A:C,2,FALSE)</f>
        <v>SIKA 1 PRESENTACIÓN 1 KG</v>
      </c>
      <c r="D1653" s="538" t="str">
        <f>+VLOOKUP(B:B,INSUMOS!A:C,3,FALSE)</f>
        <v>KG</v>
      </c>
      <c r="E1653" s="541">
        <v>0.5</v>
      </c>
      <c r="F1653" s="544">
        <f>+E1653*0.03</f>
        <v>1.4999999999999999E-2</v>
      </c>
      <c r="G1653" s="277">
        <f>+VLOOKUP(B:B,INSUMOS!A:E,4,FALSE)</f>
        <v>1</v>
      </c>
      <c r="H1653" s="217">
        <f>+(E1653+F1653)*G1653</f>
        <v>0.51500000000000001</v>
      </c>
      <c r="I1653" s="218"/>
      <c r="J1653" s="218"/>
      <c r="K1653" s="206"/>
      <c r="L1653" s="164"/>
      <c r="M1653" s="214"/>
    </row>
    <row r="1654" spans="1:13" s="219" customFormat="1" ht="18" outlineLevel="1" x14ac:dyDescent="0.25">
      <c r="A1654" s="305"/>
      <c r="B1654" s="535" t="s">
        <v>765</v>
      </c>
      <c r="C1654" s="216" t="str">
        <f>+VLOOKUP(B:B,INSUMOS!A:C,2,FALSE)</f>
        <v>MANTO ALUMANTO 3MM ROLLO 10,01M2</v>
      </c>
      <c r="D1654" s="538" t="str">
        <f>+VLOOKUP(B:B,INSUMOS!A:C,3,FALSE)</f>
        <v>RL</v>
      </c>
      <c r="E1654" s="541">
        <v>9.9900099900099903E-2</v>
      </c>
      <c r="F1654" s="544">
        <f>+E1654*0.03</f>
        <v>2.997002997002997E-3</v>
      </c>
      <c r="G1654" s="277">
        <f>+VLOOKUP(B:B,INSUMOS!A:E,4,FALSE)</f>
        <v>1</v>
      </c>
      <c r="H1654" s="217">
        <f>+(E1654+F1654)*G1654</f>
        <v>0.1028971028971029</v>
      </c>
      <c r="I1654" s="218"/>
      <c r="J1654" s="218"/>
      <c r="K1654" s="206"/>
      <c r="L1654" s="164"/>
      <c r="M1654" s="214"/>
    </row>
    <row r="1655" spans="1:13" s="219" customFormat="1" ht="18" outlineLevel="1" x14ac:dyDescent="0.25">
      <c r="A1655" s="305"/>
      <c r="B1655" s="535" t="s">
        <v>115</v>
      </c>
      <c r="C1655" s="216" t="str">
        <f>+VLOOKUP(B:B,INSUMOS!A:C,2,FALSE)</f>
        <v>MORTERO 1:4 (HECHO EN OBRA)</v>
      </c>
      <c r="D1655" s="538" t="str">
        <f>+VLOOKUP(B:B,INSUMOS!A:C,3,FALSE)</f>
        <v>M3</v>
      </c>
      <c r="E1655" s="541">
        <v>0.04</v>
      </c>
      <c r="F1655" s="544">
        <f>+E1655*0.05</f>
        <v>2E-3</v>
      </c>
      <c r="G1655" s="277">
        <f>+VLOOKUP(B:B,INSUMOS!A:E,4,FALSE)</f>
        <v>1</v>
      </c>
      <c r="H1655" s="217">
        <f>+(E1655+F1655)*G1655</f>
        <v>4.2000000000000003E-2</v>
      </c>
      <c r="I1655" s="218"/>
      <c r="J1655" s="218"/>
      <c r="K1655" s="206"/>
      <c r="L1655" s="164"/>
      <c r="M1655" s="214"/>
    </row>
    <row r="1656" spans="1:13" s="219" customFormat="1" ht="18" outlineLevel="1" x14ac:dyDescent="0.25">
      <c r="A1656" s="305"/>
      <c r="B1656" s="535" t="s">
        <v>625</v>
      </c>
      <c r="C1656" s="216" t="str">
        <f>+VLOOKUP(B:B,INSUMOS!A:C,2,FALSE)</f>
        <v>CUADRILLA AA  (OFICIAL + 2 AYUDANTE)- ALBAÑILERIA</v>
      </c>
      <c r="D1656" s="538" t="str">
        <f>+VLOOKUP(B:B,INSUMOS!A:C,3,FALSE)</f>
        <v>HC</v>
      </c>
      <c r="E1656" s="541">
        <v>0.4</v>
      </c>
      <c r="F1656" s="544">
        <v>0</v>
      </c>
      <c r="G1656" s="277">
        <f>+VLOOKUP(B:B,INSUMOS!A:E,4,FALSE)</f>
        <v>1</v>
      </c>
      <c r="H1656" s="217">
        <f>+(E1656+F1656)*G1656</f>
        <v>0.4</v>
      </c>
      <c r="I1656" s="218"/>
      <c r="J1656" s="218"/>
      <c r="K1656" s="206"/>
      <c r="L1656" s="164"/>
      <c r="M1656" s="214"/>
    </row>
    <row r="1657" spans="1:13" ht="18" x14ac:dyDescent="0.25">
      <c r="A1657" s="280" t="s">
        <v>2144</v>
      </c>
      <c r="B1657" s="246"/>
      <c r="C1657" s="252" t="s">
        <v>1600</v>
      </c>
      <c r="D1657" s="210" t="s">
        <v>19</v>
      </c>
      <c r="E1657" s="241"/>
      <c r="F1657" s="242"/>
      <c r="G1657" s="210"/>
      <c r="H1657" s="212">
        <f>+SUBTOTAL(9,H1658:H1660)</f>
        <v>1.4420000000000002</v>
      </c>
      <c r="I1657" s="213"/>
      <c r="J1657" s="213"/>
      <c r="M1657" s="214"/>
    </row>
    <row r="1658" spans="1:13" ht="18" outlineLevel="1" x14ac:dyDescent="0.25">
      <c r="A1658" s="305"/>
      <c r="B1658" s="535" t="s">
        <v>129</v>
      </c>
      <c r="C1658" s="216" t="str">
        <f>+VLOOKUP(B:B,INSUMOS!A:C,2,FALSE)</f>
        <v>HERRAMIENTA MENOR</v>
      </c>
      <c r="D1658" s="538" t="str">
        <f>+VLOOKUP(B:B,INSUMOS!A:C,3,FALSE)</f>
        <v>GLB</v>
      </c>
      <c r="E1658" s="541">
        <v>1</v>
      </c>
      <c r="F1658" s="544">
        <v>0</v>
      </c>
      <c r="G1658" s="277">
        <f>+VLOOKUP(B:B,INSUMOS!A:E,4,FALSE)</f>
        <v>1</v>
      </c>
      <c r="H1658" s="217">
        <f>+(E1658+F1658)*G1658</f>
        <v>1</v>
      </c>
      <c r="I1658" s="218"/>
      <c r="J1658" s="218"/>
      <c r="M1658" s="214"/>
    </row>
    <row r="1659" spans="1:13" ht="18" outlineLevel="1" x14ac:dyDescent="0.25">
      <c r="A1659" s="305"/>
      <c r="B1659" s="535" t="s">
        <v>115</v>
      </c>
      <c r="C1659" s="216" t="str">
        <f>+VLOOKUP(B:B,INSUMOS!A:C,2,FALSE)</f>
        <v>MORTERO 1:4 (HECHO EN OBRA)</v>
      </c>
      <c r="D1659" s="538" t="str">
        <f>+VLOOKUP(B:B,INSUMOS!A:C,3,FALSE)</f>
        <v>M3</v>
      </c>
      <c r="E1659" s="541">
        <v>0.04</v>
      </c>
      <c r="F1659" s="544">
        <f>+E1659*0.05</f>
        <v>2E-3</v>
      </c>
      <c r="G1659" s="277">
        <f>+VLOOKUP(B:B,INSUMOS!A:E,4,FALSE)</f>
        <v>1</v>
      </c>
      <c r="H1659" s="217">
        <f>+(E1659+F1659)*G1659</f>
        <v>4.2000000000000003E-2</v>
      </c>
      <c r="I1659" s="218"/>
      <c r="J1659" s="218"/>
      <c r="M1659" s="214"/>
    </row>
    <row r="1660" spans="1:13" ht="18" outlineLevel="1" x14ac:dyDescent="0.25">
      <c r="A1660" s="305"/>
      <c r="B1660" s="535" t="s">
        <v>625</v>
      </c>
      <c r="C1660" s="216" t="str">
        <f>+VLOOKUP(B:B,INSUMOS!A:C,2,FALSE)</f>
        <v>CUADRILLA AA  (OFICIAL + 2 AYUDANTE)- ALBAÑILERIA</v>
      </c>
      <c r="D1660" s="538" t="str">
        <f>+VLOOKUP(B:B,INSUMOS!A:C,3,FALSE)</f>
        <v>HC</v>
      </c>
      <c r="E1660" s="541">
        <v>0.4</v>
      </c>
      <c r="F1660" s="544">
        <v>0</v>
      </c>
      <c r="G1660" s="277">
        <f>+VLOOKUP(B:B,INSUMOS!A:E,4,FALSE)</f>
        <v>1</v>
      </c>
      <c r="H1660" s="217">
        <f>+(E1660+F1660)*G1660</f>
        <v>0.4</v>
      </c>
      <c r="I1660" s="218"/>
      <c r="J1660" s="218"/>
      <c r="M1660" s="214"/>
    </row>
    <row r="1661" spans="1:13" ht="18" x14ac:dyDescent="0.25">
      <c r="A1661" s="280" t="s">
        <v>2143</v>
      </c>
      <c r="B1661" s="208"/>
      <c r="C1661" s="209" t="s">
        <v>1166</v>
      </c>
      <c r="D1661" s="210" t="s">
        <v>19</v>
      </c>
      <c r="E1661" s="211"/>
      <c r="F1661" s="210"/>
      <c r="G1661" s="210"/>
      <c r="H1661" s="212">
        <f>+SUBTOTAL(9,H1662:H1665)</f>
        <v>1.9570000000000003</v>
      </c>
      <c r="I1661" s="213"/>
      <c r="J1661" s="213"/>
      <c r="M1661" s="214"/>
    </row>
    <row r="1662" spans="1:13" s="219" customFormat="1" ht="18" outlineLevel="1" x14ac:dyDescent="0.25">
      <c r="A1662" s="305"/>
      <c r="B1662" s="535" t="s">
        <v>129</v>
      </c>
      <c r="C1662" s="216" t="str">
        <f>+VLOOKUP(B:B,INSUMOS!A:C,2,FALSE)</f>
        <v>HERRAMIENTA MENOR</v>
      </c>
      <c r="D1662" s="538" t="str">
        <f>+VLOOKUP(B:B,INSUMOS!A:C,3,FALSE)</f>
        <v>GLB</v>
      </c>
      <c r="E1662" s="541">
        <v>1</v>
      </c>
      <c r="F1662" s="544">
        <v>0</v>
      </c>
      <c r="G1662" s="277">
        <f>+VLOOKUP(B:B,INSUMOS!A:E,4,FALSE)</f>
        <v>1</v>
      </c>
      <c r="H1662" s="217">
        <f>+(E1662+F1662)*G1662</f>
        <v>1</v>
      </c>
      <c r="I1662" s="218"/>
      <c r="J1662" s="218"/>
      <c r="K1662" s="206"/>
      <c r="L1662" s="164"/>
      <c r="M1662" s="214"/>
    </row>
    <row r="1663" spans="1:13" s="219" customFormat="1" ht="18" outlineLevel="1" x14ac:dyDescent="0.25">
      <c r="A1663" s="305"/>
      <c r="B1663" s="535" t="s">
        <v>770</v>
      </c>
      <c r="C1663" s="216" t="str">
        <f>+VLOOKUP(B:B,INSUMOS!A:C,2,FALSE)</f>
        <v>SIKA 1 PRESENTACIÓN 1 KG</v>
      </c>
      <c r="D1663" s="538" t="str">
        <f>+VLOOKUP(B:B,INSUMOS!A:C,3,FALSE)</f>
        <v>KG</v>
      </c>
      <c r="E1663" s="541">
        <v>0.5</v>
      </c>
      <c r="F1663" s="544">
        <f>+E1663*0.03</f>
        <v>1.4999999999999999E-2</v>
      </c>
      <c r="G1663" s="277">
        <f>+VLOOKUP(B:B,INSUMOS!A:E,4,FALSE)</f>
        <v>1</v>
      </c>
      <c r="H1663" s="217">
        <f>+(E1663+F1663)*G1663</f>
        <v>0.51500000000000001</v>
      </c>
      <c r="I1663" s="218"/>
      <c r="J1663" s="218"/>
      <c r="K1663" s="206"/>
      <c r="L1663" s="164"/>
      <c r="M1663" s="214"/>
    </row>
    <row r="1664" spans="1:13" s="219" customFormat="1" ht="18" outlineLevel="1" x14ac:dyDescent="0.25">
      <c r="A1664" s="305"/>
      <c r="B1664" s="535" t="s">
        <v>115</v>
      </c>
      <c r="C1664" s="216" t="str">
        <f>+VLOOKUP(B:B,INSUMOS!A:C,2,FALSE)</f>
        <v>MORTERO 1:4 (HECHO EN OBRA)</v>
      </c>
      <c r="D1664" s="538" t="str">
        <f>+VLOOKUP(B:B,INSUMOS!A:C,3,FALSE)</f>
        <v>M3</v>
      </c>
      <c r="E1664" s="541">
        <v>0.04</v>
      </c>
      <c r="F1664" s="544">
        <f>+E1664*0.05</f>
        <v>2E-3</v>
      </c>
      <c r="G1664" s="277">
        <f>+VLOOKUP(B:B,INSUMOS!A:E,4,FALSE)</f>
        <v>1</v>
      </c>
      <c r="H1664" s="217">
        <f>+(E1664+F1664)*G1664</f>
        <v>4.2000000000000003E-2</v>
      </c>
      <c r="I1664" s="218"/>
      <c r="J1664" s="218"/>
      <c r="K1664" s="206"/>
      <c r="L1664" s="164"/>
      <c r="M1664" s="214"/>
    </row>
    <row r="1665" spans="1:13" s="219" customFormat="1" ht="18" outlineLevel="1" x14ac:dyDescent="0.25">
      <c r="A1665" s="305"/>
      <c r="B1665" s="535" t="s">
        <v>625</v>
      </c>
      <c r="C1665" s="216" t="str">
        <f>+VLOOKUP(B:B,INSUMOS!A:C,2,FALSE)</f>
        <v>CUADRILLA AA  (OFICIAL + 2 AYUDANTE)- ALBAÑILERIA</v>
      </c>
      <c r="D1665" s="538" t="str">
        <f>+VLOOKUP(B:B,INSUMOS!A:C,3,FALSE)</f>
        <v>HC</v>
      </c>
      <c r="E1665" s="541">
        <v>0.4</v>
      </c>
      <c r="F1665" s="544">
        <v>0</v>
      </c>
      <c r="G1665" s="277">
        <f>+VLOOKUP(B:B,INSUMOS!A:E,4,FALSE)</f>
        <v>1</v>
      </c>
      <c r="H1665" s="217">
        <f>+(E1665+F1665)*G1665</f>
        <v>0.4</v>
      </c>
      <c r="I1665" s="218"/>
      <c r="J1665" s="218"/>
      <c r="K1665" s="206"/>
      <c r="L1665" s="164"/>
      <c r="M1665" s="214"/>
    </row>
    <row r="1666" spans="1:13" s="219" customFormat="1" ht="18" x14ac:dyDescent="0.25">
      <c r="A1666" s="280" t="s">
        <v>2142</v>
      </c>
      <c r="B1666" s="208"/>
      <c r="C1666" s="209" t="s">
        <v>1167</v>
      </c>
      <c r="D1666" s="210" t="s">
        <v>19</v>
      </c>
      <c r="E1666" s="211"/>
      <c r="F1666" s="210"/>
      <c r="G1666" s="210"/>
      <c r="H1666" s="212">
        <f>+SUBTOTAL(9,H1667:H1670)</f>
        <v>1.4784999999999999</v>
      </c>
      <c r="I1666" s="213"/>
      <c r="J1666" s="213"/>
      <c r="K1666" s="206"/>
      <c r="L1666" s="164"/>
      <c r="M1666" s="214"/>
    </row>
    <row r="1667" spans="1:13" s="219" customFormat="1" ht="18" outlineLevel="1" x14ac:dyDescent="0.25">
      <c r="A1667" s="305"/>
      <c r="B1667" s="535" t="s">
        <v>129</v>
      </c>
      <c r="C1667" s="216" t="str">
        <f>+VLOOKUP(B:B,INSUMOS!A:C,2,FALSE)</f>
        <v>HERRAMIENTA MENOR</v>
      </c>
      <c r="D1667" s="538" t="str">
        <f>+VLOOKUP(B:B,INSUMOS!A:C,3,FALSE)</f>
        <v>GLB</v>
      </c>
      <c r="E1667" s="541">
        <v>1</v>
      </c>
      <c r="F1667" s="544">
        <v>0</v>
      </c>
      <c r="G1667" s="277">
        <f>+VLOOKUP(B:B,INSUMOS!A:E,4,FALSE)</f>
        <v>1</v>
      </c>
      <c r="H1667" s="217">
        <f>+(E1667+F1667)*G1667</f>
        <v>1</v>
      </c>
      <c r="I1667" s="218"/>
      <c r="J1667" s="218"/>
      <c r="K1667" s="206"/>
      <c r="L1667" s="164"/>
      <c r="M1667" s="214"/>
    </row>
    <row r="1668" spans="1:13" s="219" customFormat="1" ht="18" outlineLevel="1" x14ac:dyDescent="0.25">
      <c r="A1668" s="305"/>
      <c r="B1668" s="535" t="s">
        <v>770</v>
      </c>
      <c r="C1668" s="216" t="str">
        <f>+VLOOKUP(B:B,INSUMOS!A:C,2,FALSE)</f>
        <v>SIKA 1 PRESENTACIÓN 1 KG</v>
      </c>
      <c r="D1668" s="538" t="str">
        <f>+VLOOKUP(B:B,INSUMOS!A:C,3,FALSE)</f>
        <v>KG</v>
      </c>
      <c r="E1668" s="541">
        <v>0.25</v>
      </c>
      <c r="F1668" s="544">
        <f>+E1668*0.03</f>
        <v>7.4999999999999997E-3</v>
      </c>
      <c r="G1668" s="277">
        <f>+VLOOKUP(B:B,INSUMOS!A:E,4,FALSE)</f>
        <v>1</v>
      </c>
      <c r="H1668" s="217">
        <f>+(E1668+F1668)*G1668</f>
        <v>0.25750000000000001</v>
      </c>
      <c r="I1668" s="218"/>
      <c r="J1668" s="218"/>
      <c r="K1668" s="206"/>
      <c r="L1668" s="164"/>
      <c r="M1668" s="214"/>
    </row>
    <row r="1669" spans="1:13" s="219" customFormat="1" ht="18" outlineLevel="1" x14ac:dyDescent="0.25">
      <c r="A1669" s="305"/>
      <c r="B1669" s="535" t="s">
        <v>115</v>
      </c>
      <c r="C1669" s="216" t="str">
        <f>+VLOOKUP(B:B,INSUMOS!A:C,2,FALSE)</f>
        <v>MORTERO 1:4 (HECHO EN OBRA)</v>
      </c>
      <c r="D1669" s="538" t="str">
        <f>+VLOOKUP(B:B,INSUMOS!A:C,3,FALSE)</f>
        <v>M3</v>
      </c>
      <c r="E1669" s="541">
        <v>0.02</v>
      </c>
      <c r="F1669" s="544">
        <f>+E1669*0.05</f>
        <v>1E-3</v>
      </c>
      <c r="G1669" s="277">
        <f>+VLOOKUP(B:B,INSUMOS!A:E,4,FALSE)</f>
        <v>1</v>
      </c>
      <c r="H1669" s="217">
        <f>+(E1669+F1669)*G1669</f>
        <v>2.1000000000000001E-2</v>
      </c>
      <c r="I1669" s="218"/>
      <c r="J1669" s="218"/>
      <c r="K1669" s="206"/>
      <c r="L1669" s="164"/>
      <c r="M1669" s="214"/>
    </row>
    <row r="1670" spans="1:13" s="219" customFormat="1" ht="18" outlineLevel="1" x14ac:dyDescent="0.25">
      <c r="A1670" s="305"/>
      <c r="B1670" s="535" t="s">
        <v>625</v>
      </c>
      <c r="C1670" s="216" t="str">
        <f>+VLOOKUP(B:B,INSUMOS!A:C,2,FALSE)</f>
        <v>CUADRILLA AA  (OFICIAL + 2 AYUDANTE)- ALBAÑILERIA</v>
      </c>
      <c r="D1670" s="538" t="str">
        <f>+VLOOKUP(B:B,INSUMOS!A:C,3,FALSE)</f>
        <v>HC</v>
      </c>
      <c r="E1670" s="541">
        <v>0.2</v>
      </c>
      <c r="F1670" s="544">
        <v>0</v>
      </c>
      <c r="G1670" s="277">
        <f>+VLOOKUP(B:B,INSUMOS!A:E,4,FALSE)</f>
        <v>1</v>
      </c>
      <c r="H1670" s="217">
        <f>+(E1670+F1670)*G1670</f>
        <v>0.2</v>
      </c>
      <c r="I1670" s="218"/>
      <c r="J1670" s="218"/>
      <c r="K1670" s="206"/>
      <c r="L1670" s="164"/>
      <c r="M1670" s="214"/>
    </row>
    <row r="1671" spans="1:13" s="219" customFormat="1" ht="25.5" x14ac:dyDescent="0.25">
      <c r="A1671" s="280" t="s">
        <v>2141</v>
      </c>
      <c r="B1671" s="208"/>
      <c r="C1671" s="209" t="s">
        <v>1669</v>
      </c>
      <c r="D1671" s="210" t="s">
        <v>19</v>
      </c>
      <c r="E1671" s="211"/>
      <c r="F1671" s="210"/>
      <c r="G1671" s="210"/>
      <c r="H1671" s="212">
        <f>+SUBTOTAL(9,H1672:H1674)</f>
        <v>1.6840000000000002</v>
      </c>
      <c r="I1671" s="213"/>
      <c r="J1671" s="213"/>
      <c r="K1671" s="206"/>
      <c r="L1671" s="164"/>
      <c r="M1671" s="214"/>
    </row>
    <row r="1672" spans="1:13" ht="18" outlineLevel="1" x14ac:dyDescent="0.25">
      <c r="A1672" s="305"/>
      <c r="B1672" s="535" t="s">
        <v>129</v>
      </c>
      <c r="C1672" s="216" t="str">
        <f>+VLOOKUP(B:B,INSUMOS!A:C,2,FALSE)</f>
        <v>HERRAMIENTA MENOR</v>
      </c>
      <c r="D1672" s="538" t="str">
        <f>+VLOOKUP(B:B,INSUMOS!A:C,3,FALSE)</f>
        <v>GLB</v>
      </c>
      <c r="E1672" s="541">
        <v>1</v>
      </c>
      <c r="F1672" s="544">
        <v>0</v>
      </c>
      <c r="G1672" s="277">
        <f>+VLOOKUP(B:B,INSUMOS!A:E,4,FALSE)</f>
        <v>1</v>
      </c>
      <c r="H1672" s="217">
        <f>+(E1672+F1672)*G1672</f>
        <v>1</v>
      </c>
      <c r="I1672" s="218"/>
      <c r="J1672" s="218"/>
      <c r="M1672" s="214"/>
    </row>
    <row r="1673" spans="1:13" s="219" customFormat="1" ht="18" outlineLevel="1" x14ac:dyDescent="0.25">
      <c r="A1673" s="305"/>
      <c r="B1673" s="535" t="s">
        <v>115</v>
      </c>
      <c r="C1673" s="216" t="str">
        <f>+VLOOKUP(B:B,INSUMOS!A:C,2,FALSE)</f>
        <v>MORTERO 1:4 (HECHO EN OBRA)</v>
      </c>
      <c r="D1673" s="538" t="str">
        <f>+VLOOKUP(B:B,INSUMOS!A:C,3,FALSE)</f>
        <v>M3</v>
      </c>
      <c r="E1673" s="541">
        <v>0.08</v>
      </c>
      <c r="F1673" s="544">
        <f>+E1673*0.05</f>
        <v>4.0000000000000001E-3</v>
      </c>
      <c r="G1673" s="277">
        <f>+VLOOKUP(B:B,INSUMOS!A:E,4,FALSE)</f>
        <v>1</v>
      </c>
      <c r="H1673" s="217">
        <f>+(E1673+F1673)*G1673</f>
        <v>8.4000000000000005E-2</v>
      </c>
      <c r="I1673" s="218"/>
      <c r="J1673" s="218"/>
      <c r="K1673" s="206"/>
      <c r="L1673" s="164"/>
      <c r="M1673" s="214"/>
    </row>
    <row r="1674" spans="1:13" s="219" customFormat="1" ht="18" outlineLevel="1" x14ac:dyDescent="0.25">
      <c r="A1674" s="305"/>
      <c r="B1674" s="535" t="s">
        <v>625</v>
      </c>
      <c r="C1674" s="216" t="str">
        <f>+VLOOKUP(B:B,INSUMOS!A:C,2,FALSE)</f>
        <v>CUADRILLA AA  (OFICIAL + 2 AYUDANTE)- ALBAÑILERIA</v>
      </c>
      <c r="D1674" s="538" t="str">
        <f>+VLOOKUP(B:B,INSUMOS!A:C,3,FALSE)</f>
        <v>HC</v>
      </c>
      <c r="E1674" s="541">
        <v>0.6</v>
      </c>
      <c r="F1674" s="544">
        <v>0</v>
      </c>
      <c r="G1674" s="277">
        <f>+VLOOKUP(B:B,INSUMOS!A:E,4,FALSE)</f>
        <v>1</v>
      </c>
      <c r="H1674" s="217">
        <f>+(E1674+F1674)*G1674</f>
        <v>0.6</v>
      </c>
      <c r="I1674" s="218"/>
      <c r="J1674" s="218"/>
      <c r="K1674" s="206"/>
      <c r="L1674" s="164"/>
      <c r="M1674" s="214"/>
    </row>
    <row r="1675" spans="1:13" s="219" customFormat="1" ht="25.5" x14ac:dyDescent="0.25">
      <c r="A1675" s="280" t="s">
        <v>2140</v>
      </c>
      <c r="B1675" s="208"/>
      <c r="C1675" s="209" t="s">
        <v>1620</v>
      </c>
      <c r="D1675" s="210" t="s">
        <v>19</v>
      </c>
      <c r="E1675" s="211"/>
      <c r="F1675" s="210"/>
      <c r="G1675" s="210"/>
      <c r="H1675" s="212">
        <f>+SUBTOTAL(9,H1676:H1682)</f>
        <v>7.0810300000000002</v>
      </c>
      <c r="I1675" s="213"/>
      <c r="J1675" s="213"/>
      <c r="K1675" s="206"/>
      <c r="L1675" s="164"/>
      <c r="M1675" s="214"/>
    </row>
    <row r="1676" spans="1:13" s="219" customFormat="1" ht="18" outlineLevel="1" x14ac:dyDescent="0.25">
      <c r="A1676" s="305"/>
      <c r="B1676" s="535" t="s">
        <v>129</v>
      </c>
      <c r="C1676" s="216" t="str">
        <f>+VLOOKUP(B:B,INSUMOS!A:C,2,FALSE)</f>
        <v>HERRAMIENTA MENOR</v>
      </c>
      <c r="D1676" s="538" t="str">
        <f>+VLOOKUP(B:B,INSUMOS!A:C,3,FALSE)</f>
        <v>GLB</v>
      </c>
      <c r="E1676" s="541">
        <v>0.05</v>
      </c>
      <c r="F1676" s="544">
        <v>0</v>
      </c>
      <c r="G1676" s="277">
        <f>+VLOOKUP(B:B,INSUMOS!A:E,4,FALSE)</f>
        <v>1</v>
      </c>
      <c r="H1676" s="217">
        <f t="shared" ref="H1676:H1682" si="122">+(E1676+F1676)*G1676</f>
        <v>0.05</v>
      </c>
      <c r="I1676" s="218"/>
      <c r="J1676" s="218"/>
      <c r="K1676" s="206"/>
      <c r="L1676" s="164"/>
      <c r="M1676" s="214"/>
    </row>
    <row r="1677" spans="1:13" s="219" customFormat="1" ht="18" outlineLevel="1" x14ac:dyDescent="0.25">
      <c r="A1677" s="305"/>
      <c r="B1677" s="535" t="s">
        <v>769</v>
      </c>
      <c r="C1677" s="216" t="str">
        <f>+VLOOKUP(B:B,INSUMOS!A:C,2,FALSE)</f>
        <v>EMBOQUILLADORA (Regla)</v>
      </c>
      <c r="D1677" s="538" t="str">
        <f>+VLOOKUP(B:B,INSUMOS!A:C,3,FALSE)</f>
        <v>UN</v>
      </c>
      <c r="E1677" s="541">
        <v>0.25</v>
      </c>
      <c r="F1677" s="544">
        <v>0</v>
      </c>
      <c r="G1677" s="277">
        <f>+VLOOKUP(B:B,INSUMOS!A:E,4,FALSE)</f>
        <v>1</v>
      </c>
      <c r="H1677" s="217">
        <f t="shared" si="122"/>
        <v>0.25</v>
      </c>
      <c r="I1677" s="218"/>
      <c r="J1677" s="218"/>
      <c r="K1677" s="206"/>
      <c r="L1677" s="164"/>
      <c r="M1677" s="214"/>
    </row>
    <row r="1678" spans="1:13" ht="25.5" outlineLevel="1" x14ac:dyDescent="0.25">
      <c r="A1678" s="305"/>
      <c r="B1678" s="535" t="s">
        <v>520</v>
      </c>
      <c r="C1678" s="216" t="str">
        <f>+VLOOKUP(B:B,INSUMOS!A:C,2,FALSE)</f>
        <v>PISO EN CERÁMICA REF.: CERÁMICA ITALIA, LÍNEA TROYANO BLANCO 31,5 CM X 31,5 CM, TRÁFICO 4, IGUAL O CALIDAD SUPERIOR. GARANTÍA 10 AÑOS.</v>
      </c>
      <c r="D1678" s="538" t="str">
        <f>+VLOOKUP(B:B,INSUMOS!A:C,3,FALSE)</f>
        <v>M2</v>
      </c>
      <c r="E1678" s="541">
        <v>1</v>
      </c>
      <c r="F1678" s="544">
        <f>+E1678*0.03</f>
        <v>0.03</v>
      </c>
      <c r="G1678" s="277">
        <f>+VLOOKUP(B:B,INSUMOS!A:E,4,FALSE)</f>
        <v>1</v>
      </c>
      <c r="H1678" s="217">
        <f t="shared" si="122"/>
        <v>1.03</v>
      </c>
      <c r="I1678" s="218"/>
      <c r="J1678" s="218"/>
      <c r="M1678" s="214"/>
    </row>
    <row r="1679" spans="1:13" s="219" customFormat="1" ht="18" outlineLevel="1" x14ac:dyDescent="0.25">
      <c r="A1679" s="305"/>
      <c r="B1679" s="535" t="s">
        <v>279</v>
      </c>
      <c r="C1679" s="216" t="str">
        <f>+VLOOKUP(B:B,INSUMOS!A:C,2,FALSE)</f>
        <v xml:space="preserve">PEGACOR BLANCO </v>
      </c>
      <c r="D1679" s="538" t="str">
        <f>+VLOOKUP(B:B,INSUMOS!A:C,3,FALSE)</f>
        <v>KG</v>
      </c>
      <c r="E1679" s="541">
        <v>4</v>
      </c>
      <c r="F1679" s="544">
        <f>+E1679*0.03</f>
        <v>0.12</v>
      </c>
      <c r="G1679" s="277">
        <f>+VLOOKUP(B:B,INSUMOS!A:E,4,FALSE)</f>
        <v>1</v>
      </c>
      <c r="H1679" s="217">
        <f t="shared" si="122"/>
        <v>4.12</v>
      </c>
      <c r="I1679" s="218"/>
      <c r="J1679" s="218"/>
      <c r="K1679" s="206"/>
      <c r="L1679" s="164"/>
      <c r="M1679" s="214"/>
    </row>
    <row r="1680" spans="1:13" s="219" customFormat="1" ht="18" outlineLevel="1" x14ac:dyDescent="0.25">
      <c r="A1680" s="305"/>
      <c r="B1680" s="535" t="s">
        <v>311</v>
      </c>
      <c r="C1680" s="216" t="str">
        <f>+VLOOKUP(B:B,INSUMOS!A:C,2,FALSE)</f>
        <v>DISTANCIADORES EN CRUCETA PARA ENCHAPE 2MM</v>
      </c>
      <c r="D1680" s="538" t="str">
        <f>+VLOOKUP(B:B,INSUMOS!A:C,3,FALSE)</f>
        <v>UN</v>
      </c>
      <c r="E1680" s="541">
        <v>1</v>
      </c>
      <c r="F1680" s="544">
        <f>+E1680*0.03</f>
        <v>0.03</v>
      </c>
      <c r="G1680" s="277">
        <f>+VLOOKUP(B:B,INSUMOS!A:E,4,FALSE)</f>
        <v>1</v>
      </c>
      <c r="H1680" s="217">
        <f t="shared" si="122"/>
        <v>1.03</v>
      </c>
      <c r="I1680" s="218"/>
      <c r="J1680" s="218"/>
      <c r="K1680" s="206"/>
      <c r="L1680" s="164"/>
      <c r="M1680" s="214"/>
    </row>
    <row r="1681" spans="1:13" s="219" customFormat="1" ht="18" outlineLevel="1" x14ac:dyDescent="0.25">
      <c r="A1681" s="305"/>
      <c r="B1681" s="535" t="s">
        <v>274</v>
      </c>
      <c r="C1681" s="216" t="str">
        <f>+VLOOKUP(B:B,INSUMOS!A:C,2,FALSE)</f>
        <v xml:space="preserve">ESTOPA ALGODÓN </v>
      </c>
      <c r="D1681" s="538" t="str">
        <f>+VLOOKUP(B:B,INSUMOS!A:C,3,FALSE)</f>
        <v>KG</v>
      </c>
      <c r="E1681" s="541">
        <v>1E-3</v>
      </c>
      <c r="F1681" s="544">
        <f>+E1681*0.03</f>
        <v>3.0000000000000001E-5</v>
      </c>
      <c r="G1681" s="277">
        <f>+VLOOKUP(B:B,INSUMOS!A:E,4,FALSE)</f>
        <v>1</v>
      </c>
      <c r="H1681" s="217">
        <f t="shared" si="122"/>
        <v>1.0300000000000001E-3</v>
      </c>
      <c r="I1681" s="218"/>
      <c r="J1681" s="218"/>
      <c r="K1681" s="206"/>
      <c r="L1681" s="164"/>
      <c r="M1681" s="214"/>
    </row>
    <row r="1682" spans="1:13" s="219" customFormat="1" ht="18" outlineLevel="1" x14ac:dyDescent="0.25">
      <c r="A1682" s="305"/>
      <c r="B1682" s="535" t="s">
        <v>625</v>
      </c>
      <c r="C1682" s="216" t="str">
        <f>+VLOOKUP(B:B,INSUMOS!A:C,2,FALSE)</f>
        <v>CUADRILLA AA  (OFICIAL + 2 AYUDANTE)- ALBAÑILERIA</v>
      </c>
      <c r="D1682" s="538" t="str">
        <f>+VLOOKUP(B:B,INSUMOS!A:C,3,FALSE)</f>
        <v>HC</v>
      </c>
      <c r="E1682" s="541">
        <v>0.6</v>
      </c>
      <c r="F1682" s="544">
        <v>0</v>
      </c>
      <c r="G1682" s="277">
        <f>+VLOOKUP(B:B,INSUMOS!A:E,4,FALSE)</f>
        <v>1</v>
      </c>
      <c r="H1682" s="217">
        <f t="shared" si="122"/>
        <v>0.6</v>
      </c>
      <c r="I1682" s="218"/>
      <c r="J1682" s="218"/>
      <c r="K1682" s="206"/>
      <c r="L1682" s="164"/>
      <c r="M1682" s="214"/>
    </row>
    <row r="1683" spans="1:13" s="219" customFormat="1" ht="25.5" x14ac:dyDescent="0.25">
      <c r="A1683" s="280" t="s">
        <v>2146</v>
      </c>
      <c r="B1683" s="208"/>
      <c r="C1683" s="209" t="s">
        <v>1169</v>
      </c>
      <c r="D1683" s="210" t="s">
        <v>330</v>
      </c>
      <c r="E1683" s="211"/>
      <c r="F1683" s="210"/>
      <c r="G1683" s="210"/>
      <c r="H1683" s="212">
        <f>+SUBTOTAL(9,H1684:H1691)</f>
        <v>3.0830300000000004</v>
      </c>
      <c r="I1683" s="213"/>
      <c r="J1683" s="213"/>
      <c r="K1683" s="206"/>
      <c r="L1683" s="164"/>
      <c r="M1683" s="214"/>
    </row>
    <row r="1684" spans="1:13" s="219" customFormat="1" ht="18" outlineLevel="1" x14ac:dyDescent="0.25">
      <c r="A1684" s="305"/>
      <c r="B1684" s="535" t="s">
        <v>129</v>
      </c>
      <c r="C1684" s="216" t="str">
        <f>+VLOOKUP(B:B,INSUMOS!A:C,2,FALSE)</f>
        <v>HERRAMIENTA MENOR</v>
      </c>
      <c r="D1684" s="538" t="str">
        <f>+VLOOKUP(B:B,INSUMOS!A:C,3,FALSE)</f>
        <v>GLB</v>
      </c>
      <c r="E1684" s="541">
        <v>0.2</v>
      </c>
      <c r="F1684" s="544">
        <v>0</v>
      </c>
      <c r="G1684" s="277">
        <f>+VLOOKUP(B:B,INSUMOS!A:E,4,FALSE)</f>
        <v>1</v>
      </c>
      <c r="H1684" s="217">
        <f t="shared" ref="H1684:H1691" si="123">+(E1684+F1684)*G1684</f>
        <v>0.2</v>
      </c>
      <c r="I1684" s="218"/>
      <c r="J1684" s="218"/>
      <c r="K1684" s="206"/>
      <c r="L1684" s="164"/>
      <c r="M1684" s="214"/>
    </row>
    <row r="1685" spans="1:13" s="219" customFormat="1" ht="18" outlineLevel="1" x14ac:dyDescent="0.25">
      <c r="A1685" s="305"/>
      <c r="B1685" s="535" t="s">
        <v>769</v>
      </c>
      <c r="C1685" s="216" t="str">
        <f>+VLOOKUP(B:B,INSUMOS!A:C,2,FALSE)</f>
        <v>EMBOQUILLADORA (Regla)</v>
      </c>
      <c r="D1685" s="538" t="str">
        <f>+VLOOKUP(B:B,INSUMOS!A:C,3,FALSE)</f>
        <v>UN</v>
      </c>
      <c r="E1685" s="541">
        <v>0.06</v>
      </c>
      <c r="F1685" s="544">
        <v>0</v>
      </c>
      <c r="G1685" s="277">
        <f>+VLOOKUP(B:B,INSUMOS!A:E,4,FALSE)</f>
        <v>1</v>
      </c>
      <c r="H1685" s="217">
        <f t="shared" si="123"/>
        <v>0.06</v>
      </c>
      <c r="I1685" s="218"/>
      <c r="J1685" s="218"/>
      <c r="K1685" s="206"/>
      <c r="L1685" s="164"/>
      <c r="M1685" s="214"/>
    </row>
    <row r="1686" spans="1:13" s="219" customFormat="1" ht="25.5" outlineLevel="1" x14ac:dyDescent="0.25">
      <c r="A1686" s="305"/>
      <c r="B1686" s="535" t="s">
        <v>520</v>
      </c>
      <c r="C1686" s="216" t="str">
        <f>+VLOOKUP(B:B,INSUMOS!A:C,2,FALSE)</f>
        <v>PISO EN CERÁMICA REF.: CERÁMICA ITALIA, LÍNEA TROYANO BLANCO 31,5 CM X 31,5 CM, TRÁFICO 4, IGUAL O CALIDAD SUPERIOR. GARANTÍA 10 AÑOS.</v>
      </c>
      <c r="D1686" s="538" t="str">
        <f>+VLOOKUP(B:B,INSUMOS!A:C,3,FALSE)</f>
        <v>M2</v>
      </c>
      <c r="E1686" s="541">
        <v>0.1</v>
      </c>
      <c r="F1686" s="544">
        <f>+E1686*0.03</f>
        <v>3.0000000000000001E-3</v>
      </c>
      <c r="G1686" s="277">
        <f>+VLOOKUP(B:B,INSUMOS!A:E,4,FALSE)</f>
        <v>1</v>
      </c>
      <c r="H1686" s="217">
        <f t="shared" si="123"/>
        <v>0.10300000000000001</v>
      </c>
      <c r="I1686" s="218"/>
      <c r="J1686" s="218"/>
      <c r="K1686" s="206"/>
      <c r="L1686" s="164"/>
      <c r="M1686" s="214"/>
    </row>
    <row r="1687" spans="1:13" s="219" customFormat="1" ht="18" outlineLevel="1" x14ac:dyDescent="0.25">
      <c r="A1687" s="305"/>
      <c r="B1687" s="535" t="s">
        <v>268</v>
      </c>
      <c r="C1687" s="216" t="str">
        <f>+VLOOKUP(B:B,INSUMOS!A:C,2,FALSE)</f>
        <v>AGUA</v>
      </c>
      <c r="D1687" s="538" t="str">
        <f>+VLOOKUP(B:B,INSUMOS!A:C,3,FALSE)</f>
        <v>M3</v>
      </c>
      <c r="E1687" s="541">
        <v>0.4</v>
      </c>
      <c r="F1687" s="544">
        <f>+E1687*0.03</f>
        <v>1.2E-2</v>
      </c>
      <c r="G1687" s="277">
        <f>+VLOOKUP(B:B,INSUMOS!A:E,4,FALSE)</f>
        <v>1</v>
      </c>
      <c r="H1687" s="217">
        <f t="shared" si="123"/>
        <v>0.41200000000000003</v>
      </c>
      <c r="I1687" s="218"/>
      <c r="J1687" s="218"/>
      <c r="K1687" s="206"/>
      <c r="L1687" s="164"/>
      <c r="M1687" s="214"/>
    </row>
    <row r="1688" spans="1:13" s="219" customFormat="1" ht="18" outlineLevel="1" x14ac:dyDescent="0.25">
      <c r="A1688" s="305"/>
      <c r="B1688" s="535" t="s">
        <v>279</v>
      </c>
      <c r="C1688" s="216" t="str">
        <f>+VLOOKUP(B:B,INSUMOS!A:C,2,FALSE)</f>
        <v xml:space="preserve">PEGACOR BLANCO </v>
      </c>
      <c r="D1688" s="538" t="str">
        <f>+VLOOKUP(B:B,INSUMOS!A:C,3,FALSE)</f>
        <v>KG</v>
      </c>
      <c r="E1688" s="541">
        <v>0.9</v>
      </c>
      <c r="F1688" s="544">
        <f>+E1688*0.03</f>
        <v>2.7E-2</v>
      </c>
      <c r="G1688" s="277">
        <f>+VLOOKUP(B:B,INSUMOS!A:E,4,FALSE)</f>
        <v>1</v>
      </c>
      <c r="H1688" s="217">
        <f t="shared" si="123"/>
        <v>0.92700000000000005</v>
      </c>
      <c r="I1688" s="218"/>
      <c r="J1688" s="218"/>
      <c r="K1688" s="206"/>
      <c r="L1688" s="164"/>
      <c r="M1688" s="214"/>
    </row>
    <row r="1689" spans="1:13" s="219" customFormat="1" ht="18" outlineLevel="1" x14ac:dyDescent="0.25">
      <c r="A1689" s="305"/>
      <c r="B1689" s="535" t="s">
        <v>311</v>
      </c>
      <c r="C1689" s="216" t="str">
        <f>+VLOOKUP(B:B,INSUMOS!A:C,2,FALSE)</f>
        <v>DISTANCIADORES EN CRUCETA PARA ENCHAPE 2MM</v>
      </c>
      <c r="D1689" s="538" t="str">
        <f>+VLOOKUP(B:B,INSUMOS!A:C,3,FALSE)</f>
        <v>UN</v>
      </c>
      <c r="E1689" s="541">
        <v>1</v>
      </c>
      <c r="F1689" s="544">
        <f>+E1689*0.03</f>
        <v>0.03</v>
      </c>
      <c r="G1689" s="277">
        <f>+VLOOKUP(B:B,INSUMOS!A:E,4,FALSE)</f>
        <v>1</v>
      </c>
      <c r="H1689" s="217">
        <f t="shared" si="123"/>
        <v>1.03</v>
      </c>
      <c r="I1689" s="218"/>
      <c r="J1689" s="218"/>
      <c r="K1689" s="206"/>
      <c r="L1689" s="164"/>
      <c r="M1689" s="214"/>
    </row>
    <row r="1690" spans="1:13" s="219" customFormat="1" ht="18" outlineLevel="1" x14ac:dyDescent="0.25">
      <c r="A1690" s="305"/>
      <c r="B1690" s="535" t="s">
        <v>274</v>
      </c>
      <c r="C1690" s="216" t="str">
        <f>+VLOOKUP(B:B,INSUMOS!A:C,2,FALSE)</f>
        <v xml:space="preserve">ESTOPA ALGODÓN </v>
      </c>
      <c r="D1690" s="538" t="str">
        <f>+VLOOKUP(B:B,INSUMOS!A:C,3,FALSE)</f>
        <v>KG</v>
      </c>
      <c r="E1690" s="541">
        <v>1E-3</v>
      </c>
      <c r="F1690" s="544">
        <f>+E1690*0.03</f>
        <v>3.0000000000000001E-5</v>
      </c>
      <c r="G1690" s="277">
        <f>+VLOOKUP(B:B,INSUMOS!A:E,4,FALSE)</f>
        <v>1</v>
      </c>
      <c r="H1690" s="217">
        <f t="shared" si="123"/>
        <v>1.0300000000000001E-3</v>
      </c>
      <c r="I1690" s="218"/>
      <c r="J1690" s="218"/>
      <c r="K1690" s="206"/>
      <c r="L1690" s="164"/>
      <c r="M1690" s="214"/>
    </row>
    <row r="1691" spans="1:13" s="219" customFormat="1" ht="18" outlineLevel="1" x14ac:dyDescent="0.25">
      <c r="A1691" s="305"/>
      <c r="B1691" s="535" t="s">
        <v>625</v>
      </c>
      <c r="C1691" s="216" t="str">
        <f>+VLOOKUP(B:B,INSUMOS!A:C,2,FALSE)</f>
        <v>CUADRILLA AA  (OFICIAL + 2 AYUDANTE)- ALBAÑILERIA</v>
      </c>
      <c r="D1691" s="538" t="str">
        <f>+VLOOKUP(B:B,INSUMOS!A:C,3,FALSE)</f>
        <v>HC</v>
      </c>
      <c r="E1691" s="541">
        <v>0.35</v>
      </c>
      <c r="F1691" s="544">
        <v>0</v>
      </c>
      <c r="G1691" s="277">
        <f>+VLOOKUP(B:B,INSUMOS!A:E,4,FALSE)</f>
        <v>1</v>
      </c>
      <c r="H1691" s="217">
        <f t="shared" si="123"/>
        <v>0.35</v>
      </c>
      <c r="I1691" s="218"/>
      <c r="J1691" s="218"/>
      <c r="K1691" s="206"/>
      <c r="L1691" s="164"/>
      <c r="M1691" s="214"/>
    </row>
    <row r="1692" spans="1:13" s="219" customFormat="1" ht="25.5" x14ac:dyDescent="0.25">
      <c r="A1692" s="280" t="s">
        <v>2147</v>
      </c>
      <c r="B1692" s="208"/>
      <c r="C1692" s="209" t="s">
        <v>1621</v>
      </c>
      <c r="D1692" s="210" t="s">
        <v>19</v>
      </c>
      <c r="E1692" s="211"/>
      <c r="F1692" s="210"/>
      <c r="G1692" s="210"/>
      <c r="H1692" s="212">
        <f>+SUBTOTAL(9,H1693:H1699)</f>
        <v>7.0810300000000002</v>
      </c>
      <c r="I1692" s="213"/>
      <c r="J1692" s="213"/>
      <c r="K1692" s="206"/>
      <c r="L1692" s="164"/>
      <c r="M1692" s="214"/>
    </row>
    <row r="1693" spans="1:13" s="219" customFormat="1" ht="18" outlineLevel="1" x14ac:dyDescent="0.25">
      <c r="A1693" s="305"/>
      <c r="B1693" s="535" t="s">
        <v>129</v>
      </c>
      <c r="C1693" s="216" t="str">
        <f>+VLOOKUP(B:B,INSUMOS!A:C,2,FALSE)</f>
        <v>HERRAMIENTA MENOR</v>
      </c>
      <c r="D1693" s="538" t="str">
        <f>+VLOOKUP(B:B,INSUMOS!A:C,3,FALSE)</f>
        <v>GLB</v>
      </c>
      <c r="E1693" s="541">
        <v>0.05</v>
      </c>
      <c r="F1693" s="544">
        <v>0</v>
      </c>
      <c r="G1693" s="277">
        <f>+VLOOKUP(B:B,INSUMOS!A:E,4,FALSE)</f>
        <v>1</v>
      </c>
      <c r="H1693" s="217">
        <f t="shared" ref="H1693:H1699" si="124">+(E1693+F1693)*G1693</f>
        <v>0.05</v>
      </c>
      <c r="I1693" s="218"/>
      <c r="J1693" s="218"/>
      <c r="K1693" s="206"/>
      <c r="L1693" s="164"/>
      <c r="M1693" s="214"/>
    </row>
    <row r="1694" spans="1:13" ht="18" outlineLevel="1" x14ac:dyDescent="0.25">
      <c r="A1694" s="305"/>
      <c r="B1694" s="535" t="s">
        <v>769</v>
      </c>
      <c r="C1694" s="216" t="str">
        <f>+VLOOKUP(B:B,INSUMOS!A:C,2,FALSE)</f>
        <v>EMBOQUILLADORA (Regla)</v>
      </c>
      <c r="D1694" s="538" t="str">
        <f>+VLOOKUP(B:B,INSUMOS!A:C,3,FALSE)</f>
        <v>UN</v>
      </c>
      <c r="E1694" s="541">
        <v>0.25</v>
      </c>
      <c r="F1694" s="544">
        <v>0</v>
      </c>
      <c r="G1694" s="277">
        <f>+VLOOKUP(B:B,INSUMOS!A:E,4,FALSE)</f>
        <v>1</v>
      </c>
      <c r="H1694" s="217">
        <f t="shared" si="124"/>
        <v>0.25</v>
      </c>
      <c r="I1694" s="218"/>
      <c r="J1694" s="218"/>
      <c r="M1694" s="214"/>
    </row>
    <row r="1695" spans="1:13" s="219" customFormat="1" ht="25.5" outlineLevel="1" x14ac:dyDescent="0.25">
      <c r="A1695" s="305"/>
      <c r="B1695" s="535" t="s">
        <v>519</v>
      </c>
      <c r="C1695" s="216" t="str">
        <f>+VLOOKUP(B:B,INSUMOS!A:C,2,FALSE)</f>
        <v>PISO EN CERÁMICA REF.: CERÁMICA ITALIA, LÍNEA DIETRO GRIS 31,5 CM X 31,5 CM, TRÁFICO 4,  IGUAL O CALIDAD SUPERIOR. GARANTÍA 10 AÑOS.</v>
      </c>
      <c r="D1695" s="538" t="str">
        <f>+VLOOKUP(B:B,INSUMOS!A:C,3,FALSE)</f>
        <v>M2</v>
      </c>
      <c r="E1695" s="541">
        <v>1</v>
      </c>
      <c r="F1695" s="544">
        <f>+E1695*0.03</f>
        <v>0.03</v>
      </c>
      <c r="G1695" s="277">
        <f>+VLOOKUP(B:B,INSUMOS!A:E,4,FALSE)</f>
        <v>1</v>
      </c>
      <c r="H1695" s="217">
        <f t="shared" si="124"/>
        <v>1.03</v>
      </c>
      <c r="I1695" s="218"/>
      <c r="J1695" s="218"/>
      <c r="K1695" s="206"/>
      <c r="L1695" s="164"/>
      <c r="M1695" s="214"/>
    </row>
    <row r="1696" spans="1:13" s="219" customFormat="1" ht="18" outlineLevel="1" x14ac:dyDescent="0.25">
      <c r="A1696" s="305"/>
      <c r="B1696" s="535" t="s">
        <v>279</v>
      </c>
      <c r="C1696" s="216" t="str">
        <f>+VLOOKUP(B:B,INSUMOS!A:C,2,FALSE)</f>
        <v xml:space="preserve">PEGACOR BLANCO </v>
      </c>
      <c r="D1696" s="538" t="str">
        <f>+VLOOKUP(B:B,INSUMOS!A:C,3,FALSE)</f>
        <v>KG</v>
      </c>
      <c r="E1696" s="541">
        <v>4</v>
      </c>
      <c r="F1696" s="544">
        <f>+E1696*0.03</f>
        <v>0.12</v>
      </c>
      <c r="G1696" s="277">
        <f>+VLOOKUP(B:B,INSUMOS!A:E,4,FALSE)</f>
        <v>1</v>
      </c>
      <c r="H1696" s="217">
        <f t="shared" si="124"/>
        <v>4.12</v>
      </c>
      <c r="I1696" s="218"/>
      <c r="J1696" s="218"/>
      <c r="K1696" s="206"/>
      <c r="L1696" s="164"/>
      <c r="M1696" s="214"/>
    </row>
    <row r="1697" spans="1:13" s="219" customFormat="1" ht="18" outlineLevel="1" x14ac:dyDescent="0.25">
      <c r="A1697" s="305"/>
      <c r="B1697" s="535" t="s">
        <v>311</v>
      </c>
      <c r="C1697" s="216" t="str">
        <f>+VLOOKUP(B:B,INSUMOS!A:C,2,FALSE)</f>
        <v>DISTANCIADORES EN CRUCETA PARA ENCHAPE 2MM</v>
      </c>
      <c r="D1697" s="538" t="str">
        <f>+VLOOKUP(B:B,INSUMOS!A:C,3,FALSE)</f>
        <v>UN</v>
      </c>
      <c r="E1697" s="541">
        <v>1</v>
      </c>
      <c r="F1697" s="544">
        <f>+E1697*0.03</f>
        <v>0.03</v>
      </c>
      <c r="G1697" s="277">
        <f>+VLOOKUP(B:B,INSUMOS!A:E,4,FALSE)</f>
        <v>1</v>
      </c>
      <c r="H1697" s="217">
        <f t="shared" si="124"/>
        <v>1.03</v>
      </c>
      <c r="I1697" s="218"/>
      <c r="J1697" s="218"/>
      <c r="K1697" s="206"/>
      <c r="L1697" s="164"/>
      <c r="M1697" s="214"/>
    </row>
    <row r="1698" spans="1:13" s="219" customFormat="1" ht="18" outlineLevel="1" x14ac:dyDescent="0.25">
      <c r="A1698" s="305"/>
      <c r="B1698" s="535" t="s">
        <v>274</v>
      </c>
      <c r="C1698" s="216" t="str">
        <f>+VLOOKUP(B:B,INSUMOS!A:C,2,FALSE)</f>
        <v xml:space="preserve">ESTOPA ALGODÓN </v>
      </c>
      <c r="D1698" s="538" t="str">
        <f>+VLOOKUP(B:B,INSUMOS!A:C,3,FALSE)</f>
        <v>KG</v>
      </c>
      <c r="E1698" s="541">
        <v>1E-3</v>
      </c>
      <c r="F1698" s="544">
        <f>+E1698*0.03</f>
        <v>3.0000000000000001E-5</v>
      </c>
      <c r="G1698" s="277">
        <f>+VLOOKUP(B:B,INSUMOS!A:E,4,FALSE)</f>
        <v>1</v>
      </c>
      <c r="H1698" s="217">
        <f t="shared" si="124"/>
        <v>1.0300000000000001E-3</v>
      </c>
      <c r="I1698" s="218"/>
      <c r="J1698" s="218"/>
      <c r="K1698" s="206"/>
      <c r="L1698" s="164"/>
      <c r="M1698" s="214"/>
    </row>
    <row r="1699" spans="1:13" ht="18" outlineLevel="1" x14ac:dyDescent="0.25">
      <c r="A1699" s="305"/>
      <c r="B1699" s="535" t="s">
        <v>625</v>
      </c>
      <c r="C1699" s="216" t="str">
        <f>+VLOOKUP(B:B,INSUMOS!A:C,2,FALSE)</f>
        <v>CUADRILLA AA  (OFICIAL + 2 AYUDANTE)- ALBAÑILERIA</v>
      </c>
      <c r="D1699" s="538" t="str">
        <f>+VLOOKUP(B:B,INSUMOS!A:C,3,FALSE)</f>
        <v>HC</v>
      </c>
      <c r="E1699" s="541">
        <v>0.6</v>
      </c>
      <c r="F1699" s="544">
        <v>0</v>
      </c>
      <c r="G1699" s="277">
        <f>+VLOOKUP(B:B,INSUMOS!A:E,4,FALSE)</f>
        <v>1</v>
      </c>
      <c r="H1699" s="217">
        <f t="shared" si="124"/>
        <v>0.6</v>
      </c>
      <c r="I1699" s="218"/>
      <c r="J1699" s="218"/>
      <c r="M1699" s="214"/>
    </row>
    <row r="1700" spans="1:13" s="219" customFormat="1" ht="25.5" x14ac:dyDescent="0.25">
      <c r="A1700" s="280" t="s">
        <v>2148</v>
      </c>
      <c r="B1700" s="208"/>
      <c r="C1700" s="209" t="s">
        <v>1171</v>
      </c>
      <c r="D1700" s="210" t="s">
        <v>330</v>
      </c>
      <c r="E1700" s="211"/>
      <c r="F1700" s="210"/>
      <c r="G1700" s="210"/>
      <c r="H1700" s="212">
        <f>+SUBTOTAL(9,H1701:H1708)</f>
        <v>3.0830300000000004</v>
      </c>
      <c r="I1700" s="213"/>
      <c r="J1700" s="213"/>
      <c r="K1700" s="206"/>
      <c r="L1700" s="164"/>
      <c r="M1700" s="214"/>
    </row>
    <row r="1701" spans="1:13" s="219" customFormat="1" ht="18" outlineLevel="1" x14ac:dyDescent="0.25">
      <c r="A1701" s="305"/>
      <c r="B1701" s="535" t="s">
        <v>129</v>
      </c>
      <c r="C1701" s="216" t="str">
        <f>+VLOOKUP(B:B,INSUMOS!A:C,2,FALSE)</f>
        <v>HERRAMIENTA MENOR</v>
      </c>
      <c r="D1701" s="538" t="str">
        <f>+VLOOKUP(B:B,INSUMOS!A:C,3,FALSE)</f>
        <v>GLB</v>
      </c>
      <c r="E1701" s="541">
        <v>0.2</v>
      </c>
      <c r="F1701" s="544">
        <v>0</v>
      </c>
      <c r="G1701" s="277">
        <f>+VLOOKUP(B:B,INSUMOS!A:E,4,FALSE)</f>
        <v>1</v>
      </c>
      <c r="H1701" s="217">
        <f t="shared" ref="H1701:H1708" si="125">+(E1701+F1701)*G1701</f>
        <v>0.2</v>
      </c>
      <c r="I1701" s="218"/>
      <c r="J1701" s="218"/>
      <c r="K1701" s="206"/>
      <c r="L1701" s="164"/>
      <c r="M1701" s="214"/>
    </row>
    <row r="1702" spans="1:13" s="219" customFormat="1" ht="18" outlineLevel="1" x14ac:dyDescent="0.25">
      <c r="A1702" s="305"/>
      <c r="B1702" s="535" t="s">
        <v>769</v>
      </c>
      <c r="C1702" s="216" t="str">
        <f>+VLOOKUP(B:B,INSUMOS!A:C,2,FALSE)</f>
        <v>EMBOQUILLADORA (Regla)</v>
      </c>
      <c r="D1702" s="538" t="str">
        <f>+VLOOKUP(B:B,INSUMOS!A:C,3,FALSE)</f>
        <v>UN</v>
      </c>
      <c r="E1702" s="541">
        <v>0.06</v>
      </c>
      <c r="F1702" s="544">
        <v>0</v>
      </c>
      <c r="G1702" s="277">
        <f>+VLOOKUP(B:B,INSUMOS!A:E,4,FALSE)</f>
        <v>1</v>
      </c>
      <c r="H1702" s="217">
        <f t="shared" si="125"/>
        <v>0.06</v>
      </c>
      <c r="I1702" s="218"/>
      <c r="J1702" s="218"/>
      <c r="K1702" s="206"/>
      <c r="L1702" s="164"/>
      <c r="M1702" s="214"/>
    </row>
    <row r="1703" spans="1:13" s="219" customFormat="1" ht="25.5" outlineLevel="1" x14ac:dyDescent="0.25">
      <c r="A1703" s="305"/>
      <c r="B1703" s="535" t="s">
        <v>519</v>
      </c>
      <c r="C1703" s="216" t="str">
        <f>+VLOOKUP(B:B,INSUMOS!A:C,2,FALSE)</f>
        <v>PISO EN CERÁMICA REF.: CERÁMICA ITALIA, LÍNEA DIETRO GRIS 31,5 CM X 31,5 CM, TRÁFICO 4,  IGUAL O CALIDAD SUPERIOR. GARANTÍA 10 AÑOS.</v>
      </c>
      <c r="D1703" s="538" t="str">
        <f>+VLOOKUP(B:B,INSUMOS!A:C,3,FALSE)</f>
        <v>M2</v>
      </c>
      <c r="E1703" s="541">
        <v>0.1</v>
      </c>
      <c r="F1703" s="544">
        <f>+E1703*0.03</f>
        <v>3.0000000000000001E-3</v>
      </c>
      <c r="G1703" s="277">
        <f>+VLOOKUP(B:B,INSUMOS!A:E,4,FALSE)</f>
        <v>1</v>
      </c>
      <c r="H1703" s="217">
        <f t="shared" si="125"/>
        <v>0.10300000000000001</v>
      </c>
      <c r="I1703" s="218"/>
      <c r="J1703" s="218"/>
      <c r="K1703" s="206"/>
      <c r="L1703" s="164"/>
      <c r="M1703" s="214"/>
    </row>
    <row r="1704" spans="1:13" s="219" customFormat="1" ht="18" outlineLevel="1" x14ac:dyDescent="0.25">
      <c r="A1704" s="305"/>
      <c r="B1704" s="535" t="s">
        <v>268</v>
      </c>
      <c r="C1704" s="216" t="str">
        <f>+VLOOKUP(B:B,INSUMOS!A:C,2,FALSE)</f>
        <v>AGUA</v>
      </c>
      <c r="D1704" s="538" t="str">
        <f>+VLOOKUP(B:B,INSUMOS!A:C,3,FALSE)</f>
        <v>M3</v>
      </c>
      <c r="E1704" s="541">
        <v>0.4</v>
      </c>
      <c r="F1704" s="544">
        <f>+E1704*0.03</f>
        <v>1.2E-2</v>
      </c>
      <c r="G1704" s="277">
        <f>+VLOOKUP(B:B,INSUMOS!A:E,4,FALSE)</f>
        <v>1</v>
      </c>
      <c r="H1704" s="217">
        <f t="shared" si="125"/>
        <v>0.41200000000000003</v>
      </c>
      <c r="I1704" s="218"/>
      <c r="J1704" s="218"/>
      <c r="K1704" s="206"/>
      <c r="L1704" s="164"/>
      <c r="M1704" s="214"/>
    </row>
    <row r="1705" spans="1:13" s="219" customFormat="1" ht="18" outlineLevel="1" x14ac:dyDescent="0.25">
      <c r="A1705" s="305"/>
      <c r="B1705" s="535" t="s">
        <v>279</v>
      </c>
      <c r="C1705" s="216" t="str">
        <f>+VLOOKUP(B:B,INSUMOS!A:C,2,FALSE)</f>
        <v xml:space="preserve">PEGACOR BLANCO </v>
      </c>
      <c r="D1705" s="538" t="str">
        <f>+VLOOKUP(B:B,INSUMOS!A:C,3,FALSE)</f>
        <v>KG</v>
      </c>
      <c r="E1705" s="541">
        <v>0.9</v>
      </c>
      <c r="F1705" s="544">
        <f>+E1705*0.03</f>
        <v>2.7E-2</v>
      </c>
      <c r="G1705" s="277">
        <f>+VLOOKUP(B:B,INSUMOS!A:E,4,FALSE)</f>
        <v>1</v>
      </c>
      <c r="H1705" s="217">
        <f t="shared" si="125"/>
        <v>0.92700000000000005</v>
      </c>
      <c r="I1705" s="218"/>
      <c r="J1705" s="218"/>
      <c r="K1705" s="206"/>
      <c r="L1705" s="164"/>
      <c r="M1705" s="214"/>
    </row>
    <row r="1706" spans="1:13" s="219" customFormat="1" ht="18" outlineLevel="1" x14ac:dyDescent="0.25">
      <c r="A1706" s="305"/>
      <c r="B1706" s="535" t="s">
        <v>311</v>
      </c>
      <c r="C1706" s="216" t="str">
        <f>+VLOOKUP(B:B,INSUMOS!A:C,2,FALSE)</f>
        <v>DISTANCIADORES EN CRUCETA PARA ENCHAPE 2MM</v>
      </c>
      <c r="D1706" s="538" t="str">
        <f>+VLOOKUP(B:B,INSUMOS!A:C,3,FALSE)</f>
        <v>UN</v>
      </c>
      <c r="E1706" s="541">
        <v>1</v>
      </c>
      <c r="F1706" s="544">
        <f>+E1706*0.03</f>
        <v>0.03</v>
      </c>
      <c r="G1706" s="277">
        <f>+VLOOKUP(B:B,INSUMOS!A:E,4,FALSE)</f>
        <v>1</v>
      </c>
      <c r="H1706" s="217">
        <f t="shared" si="125"/>
        <v>1.03</v>
      </c>
      <c r="I1706" s="218"/>
      <c r="J1706" s="218"/>
      <c r="K1706" s="206"/>
      <c r="L1706" s="164"/>
      <c r="M1706" s="214"/>
    </row>
    <row r="1707" spans="1:13" s="219" customFormat="1" ht="18" outlineLevel="1" x14ac:dyDescent="0.25">
      <c r="A1707" s="305"/>
      <c r="B1707" s="535" t="s">
        <v>274</v>
      </c>
      <c r="C1707" s="216" t="str">
        <f>+VLOOKUP(B:B,INSUMOS!A:C,2,FALSE)</f>
        <v xml:space="preserve">ESTOPA ALGODÓN </v>
      </c>
      <c r="D1707" s="538" t="str">
        <f>+VLOOKUP(B:B,INSUMOS!A:C,3,FALSE)</f>
        <v>KG</v>
      </c>
      <c r="E1707" s="541">
        <v>1E-3</v>
      </c>
      <c r="F1707" s="544">
        <f>+E1707*0.03</f>
        <v>3.0000000000000001E-5</v>
      </c>
      <c r="G1707" s="277">
        <f>+VLOOKUP(B:B,INSUMOS!A:E,4,FALSE)</f>
        <v>1</v>
      </c>
      <c r="H1707" s="217">
        <f t="shared" si="125"/>
        <v>1.0300000000000001E-3</v>
      </c>
      <c r="I1707" s="218"/>
      <c r="J1707" s="218"/>
      <c r="K1707" s="206"/>
      <c r="L1707" s="164"/>
      <c r="M1707" s="214"/>
    </row>
    <row r="1708" spans="1:13" s="219" customFormat="1" ht="18" outlineLevel="1" x14ac:dyDescent="0.25">
      <c r="A1708" s="305"/>
      <c r="B1708" s="535" t="s">
        <v>625</v>
      </c>
      <c r="C1708" s="216" t="str">
        <f>+VLOOKUP(B:B,INSUMOS!A:C,2,FALSE)</f>
        <v>CUADRILLA AA  (OFICIAL + 2 AYUDANTE)- ALBAÑILERIA</v>
      </c>
      <c r="D1708" s="538" t="str">
        <f>+VLOOKUP(B:B,INSUMOS!A:C,3,FALSE)</f>
        <v>HC</v>
      </c>
      <c r="E1708" s="541">
        <v>0.35</v>
      </c>
      <c r="F1708" s="544">
        <v>0</v>
      </c>
      <c r="G1708" s="277">
        <f>+VLOOKUP(B:B,INSUMOS!A:E,4,FALSE)</f>
        <v>1</v>
      </c>
      <c r="H1708" s="217">
        <f t="shared" si="125"/>
        <v>0.35</v>
      </c>
      <c r="I1708" s="218"/>
      <c r="J1708" s="218"/>
      <c r="K1708" s="206"/>
      <c r="L1708" s="164"/>
      <c r="M1708" s="214"/>
    </row>
    <row r="1709" spans="1:13" s="219" customFormat="1" ht="51" x14ac:dyDescent="0.25">
      <c r="A1709" s="280" t="s">
        <v>1456</v>
      </c>
      <c r="B1709" s="208"/>
      <c r="C1709" s="209" t="s">
        <v>1622</v>
      </c>
      <c r="D1709" s="210" t="s">
        <v>19</v>
      </c>
      <c r="E1709" s="211"/>
      <c r="F1709" s="210"/>
      <c r="G1709" s="210"/>
      <c r="H1709" s="212">
        <f>+SUBTOTAL(9,H1710:H1716)</f>
        <v>7.0810300000000002</v>
      </c>
      <c r="I1709" s="213"/>
      <c r="J1709" s="213"/>
      <c r="K1709" s="206"/>
      <c r="L1709" s="164"/>
      <c r="M1709" s="214"/>
    </row>
    <row r="1710" spans="1:13" s="219" customFormat="1" ht="18" outlineLevel="1" x14ac:dyDescent="0.25">
      <c r="A1710" s="305"/>
      <c r="B1710" s="535" t="s">
        <v>129</v>
      </c>
      <c r="C1710" s="216" t="str">
        <f>+VLOOKUP(B:B,INSUMOS!A:C,2,FALSE)</f>
        <v>HERRAMIENTA MENOR</v>
      </c>
      <c r="D1710" s="538" t="str">
        <f>+VLOOKUP(B:B,INSUMOS!A:C,3,FALSE)</f>
        <v>GLB</v>
      </c>
      <c r="E1710" s="541">
        <v>0.05</v>
      </c>
      <c r="F1710" s="544">
        <v>0</v>
      </c>
      <c r="G1710" s="277">
        <f>+VLOOKUP(B:B,INSUMOS!A:E,4,FALSE)</f>
        <v>1</v>
      </c>
      <c r="H1710" s="217">
        <f t="shared" ref="H1710:H1716" si="126">+(E1710+F1710)*G1710</f>
        <v>0.05</v>
      </c>
      <c r="I1710" s="218"/>
      <c r="J1710" s="218"/>
      <c r="K1710" s="206"/>
      <c r="L1710" s="164"/>
      <c r="M1710" s="214"/>
    </row>
    <row r="1711" spans="1:13" s="219" customFormat="1" ht="18" outlineLevel="1" x14ac:dyDescent="0.25">
      <c r="A1711" s="305"/>
      <c r="B1711" s="535" t="s">
        <v>769</v>
      </c>
      <c r="C1711" s="216" t="str">
        <f>+VLOOKUP(B:B,INSUMOS!A:C,2,FALSE)</f>
        <v>EMBOQUILLADORA (Regla)</v>
      </c>
      <c r="D1711" s="538" t="str">
        <f>+VLOOKUP(B:B,INSUMOS!A:C,3,FALSE)</f>
        <v>UN</v>
      </c>
      <c r="E1711" s="541">
        <v>0.25</v>
      </c>
      <c r="F1711" s="544">
        <v>0</v>
      </c>
      <c r="G1711" s="277">
        <f>+VLOOKUP(B:B,INSUMOS!A:E,4,FALSE)</f>
        <v>1</v>
      </c>
      <c r="H1711" s="217">
        <f t="shared" si="126"/>
        <v>0.25</v>
      </c>
      <c r="I1711" s="218"/>
      <c r="J1711" s="218"/>
      <c r="K1711" s="206"/>
      <c r="L1711" s="164"/>
      <c r="M1711" s="214"/>
    </row>
    <row r="1712" spans="1:13" s="219" customFormat="1" ht="51" outlineLevel="1" x14ac:dyDescent="0.25">
      <c r="A1712" s="305"/>
      <c r="B1712" s="535" t="s">
        <v>521</v>
      </c>
      <c r="C1712" s="216" t="str">
        <f>+VLOOKUP(B:B,INSUMOS!A:C,2,FALSE)</f>
        <v>PISO EN CERÁMICA REF.: CORONA, LÍNEA MIKONOS ARD 33,8 CM X 33,8 CM, (COLOR A ELEGIR: AZUL, BEIGE, BLANCO Y GRIS), TRÁFICO RESIDENCIAL GENERAL, TRÁFICO ARD DE ALTA RESISTENCIA AL DESLIZAMIENTO, IGUAL O CALIDAD SUPERIOR. GARANTÍA 10 AÑOS.</v>
      </c>
      <c r="D1712" s="538" t="str">
        <f>+VLOOKUP(B:B,INSUMOS!A:C,3,FALSE)</f>
        <v>M2</v>
      </c>
      <c r="E1712" s="541">
        <v>1</v>
      </c>
      <c r="F1712" s="544">
        <f>+E1712*0.03</f>
        <v>0.03</v>
      </c>
      <c r="G1712" s="277">
        <f>+VLOOKUP(B:B,INSUMOS!A:E,4,FALSE)</f>
        <v>1</v>
      </c>
      <c r="H1712" s="217">
        <f t="shared" si="126"/>
        <v>1.03</v>
      </c>
      <c r="I1712" s="218"/>
      <c r="J1712" s="218"/>
      <c r="K1712" s="206"/>
      <c r="L1712" s="164"/>
      <c r="M1712" s="214"/>
    </row>
    <row r="1713" spans="1:13" s="219" customFormat="1" ht="18" outlineLevel="1" x14ac:dyDescent="0.25">
      <c r="A1713" s="305"/>
      <c r="B1713" s="535" t="s">
        <v>279</v>
      </c>
      <c r="C1713" s="216" t="str">
        <f>+VLOOKUP(B:B,INSUMOS!A:C,2,FALSE)</f>
        <v xml:space="preserve">PEGACOR BLANCO </v>
      </c>
      <c r="D1713" s="538" t="str">
        <f>+VLOOKUP(B:B,INSUMOS!A:C,3,FALSE)</f>
        <v>KG</v>
      </c>
      <c r="E1713" s="541">
        <v>4</v>
      </c>
      <c r="F1713" s="544">
        <f>+E1713*0.03</f>
        <v>0.12</v>
      </c>
      <c r="G1713" s="277">
        <f>+VLOOKUP(B:B,INSUMOS!A:E,4,FALSE)</f>
        <v>1</v>
      </c>
      <c r="H1713" s="217">
        <f t="shared" si="126"/>
        <v>4.12</v>
      </c>
      <c r="I1713" s="218"/>
      <c r="J1713" s="218"/>
      <c r="K1713" s="206"/>
      <c r="L1713" s="164"/>
      <c r="M1713" s="214"/>
    </row>
    <row r="1714" spans="1:13" s="219" customFormat="1" ht="18" outlineLevel="1" x14ac:dyDescent="0.25">
      <c r="A1714" s="305"/>
      <c r="B1714" s="535" t="s">
        <v>311</v>
      </c>
      <c r="C1714" s="216" t="str">
        <f>+VLOOKUP(B:B,INSUMOS!A:C,2,FALSE)</f>
        <v>DISTANCIADORES EN CRUCETA PARA ENCHAPE 2MM</v>
      </c>
      <c r="D1714" s="538" t="str">
        <f>+VLOOKUP(B:B,INSUMOS!A:C,3,FALSE)</f>
        <v>UN</v>
      </c>
      <c r="E1714" s="541">
        <v>1</v>
      </c>
      <c r="F1714" s="544">
        <f>+E1714*0.03</f>
        <v>0.03</v>
      </c>
      <c r="G1714" s="277">
        <f>+VLOOKUP(B:B,INSUMOS!A:E,4,FALSE)</f>
        <v>1</v>
      </c>
      <c r="H1714" s="217">
        <f t="shared" si="126"/>
        <v>1.03</v>
      </c>
      <c r="I1714" s="218"/>
      <c r="J1714" s="218"/>
      <c r="K1714" s="206"/>
      <c r="L1714" s="164"/>
      <c r="M1714" s="214"/>
    </row>
    <row r="1715" spans="1:13" s="219" customFormat="1" ht="18" outlineLevel="1" x14ac:dyDescent="0.25">
      <c r="A1715" s="305"/>
      <c r="B1715" s="535" t="s">
        <v>274</v>
      </c>
      <c r="C1715" s="216" t="str">
        <f>+VLOOKUP(B:B,INSUMOS!A:C,2,FALSE)</f>
        <v xml:space="preserve">ESTOPA ALGODÓN </v>
      </c>
      <c r="D1715" s="538" t="str">
        <f>+VLOOKUP(B:B,INSUMOS!A:C,3,FALSE)</f>
        <v>KG</v>
      </c>
      <c r="E1715" s="541">
        <v>1E-3</v>
      </c>
      <c r="F1715" s="544">
        <f>+E1715*0.03</f>
        <v>3.0000000000000001E-5</v>
      </c>
      <c r="G1715" s="277">
        <f>+VLOOKUP(B:B,INSUMOS!A:E,4,FALSE)</f>
        <v>1</v>
      </c>
      <c r="H1715" s="217">
        <f t="shared" si="126"/>
        <v>1.0300000000000001E-3</v>
      </c>
      <c r="I1715" s="218"/>
      <c r="J1715" s="218"/>
      <c r="K1715" s="206"/>
      <c r="L1715" s="164"/>
      <c r="M1715" s="214"/>
    </row>
    <row r="1716" spans="1:13" s="219" customFormat="1" ht="18" outlineLevel="1" x14ac:dyDescent="0.25">
      <c r="A1716" s="305"/>
      <c r="B1716" s="535" t="s">
        <v>625</v>
      </c>
      <c r="C1716" s="216" t="str">
        <f>+VLOOKUP(B:B,INSUMOS!A:C,2,FALSE)</f>
        <v>CUADRILLA AA  (OFICIAL + 2 AYUDANTE)- ALBAÑILERIA</v>
      </c>
      <c r="D1716" s="538" t="str">
        <f>+VLOOKUP(B:B,INSUMOS!A:C,3,FALSE)</f>
        <v>HC</v>
      </c>
      <c r="E1716" s="541">
        <v>0.6</v>
      </c>
      <c r="F1716" s="544">
        <v>0</v>
      </c>
      <c r="G1716" s="277">
        <f>+VLOOKUP(B:B,INSUMOS!A:E,4,FALSE)</f>
        <v>1</v>
      </c>
      <c r="H1716" s="217">
        <f t="shared" si="126"/>
        <v>0.6</v>
      </c>
      <c r="I1716" s="218"/>
      <c r="J1716" s="218"/>
      <c r="K1716" s="206"/>
      <c r="L1716" s="164"/>
      <c r="M1716" s="214"/>
    </row>
    <row r="1717" spans="1:13" s="219" customFormat="1" ht="51" x14ac:dyDescent="0.25">
      <c r="A1717" s="280" t="s">
        <v>2149</v>
      </c>
      <c r="B1717" s="208"/>
      <c r="C1717" s="209" t="s">
        <v>1623</v>
      </c>
      <c r="D1717" s="210" t="s">
        <v>330</v>
      </c>
      <c r="E1717" s="211"/>
      <c r="F1717" s="210"/>
      <c r="G1717" s="210"/>
      <c r="H1717" s="212">
        <f>+SUBTOTAL(9,H1718:H1725)</f>
        <v>3.0830300000000004</v>
      </c>
      <c r="I1717" s="213"/>
      <c r="J1717" s="213"/>
      <c r="K1717" s="206"/>
      <c r="L1717" s="164"/>
      <c r="M1717" s="214"/>
    </row>
    <row r="1718" spans="1:13" ht="18" outlineLevel="1" x14ac:dyDescent="0.25">
      <c r="A1718" s="305"/>
      <c r="B1718" s="535" t="s">
        <v>129</v>
      </c>
      <c r="C1718" s="216" t="str">
        <f>+VLOOKUP(B:B,INSUMOS!A:C,2,FALSE)</f>
        <v>HERRAMIENTA MENOR</v>
      </c>
      <c r="D1718" s="538" t="str">
        <f>+VLOOKUP(B:B,INSUMOS!A:C,3,FALSE)</f>
        <v>GLB</v>
      </c>
      <c r="E1718" s="541">
        <v>0.2</v>
      </c>
      <c r="F1718" s="544">
        <v>0</v>
      </c>
      <c r="G1718" s="277">
        <f>+VLOOKUP(B:B,INSUMOS!A:E,4,FALSE)</f>
        <v>1</v>
      </c>
      <c r="H1718" s="217">
        <f t="shared" ref="H1718:H1725" si="127">+(E1718+F1718)*G1718</f>
        <v>0.2</v>
      </c>
      <c r="I1718" s="218"/>
      <c r="J1718" s="218"/>
      <c r="M1718" s="214"/>
    </row>
    <row r="1719" spans="1:13" s="219" customFormat="1" ht="18" outlineLevel="1" x14ac:dyDescent="0.25">
      <c r="A1719" s="305"/>
      <c r="B1719" s="535" t="s">
        <v>769</v>
      </c>
      <c r="C1719" s="216" t="str">
        <f>+VLOOKUP(B:B,INSUMOS!A:C,2,FALSE)</f>
        <v>EMBOQUILLADORA (Regla)</v>
      </c>
      <c r="D1719" s="538" t="str">
        <f>+VLOOKUP(B:B,INSUMOS!A:C,3,FALSE)</f>
        <v>UN</v>
      </c>
      <c r="E1719" s="541">
        <v>0.06</v>
      </c>
      <c r="F1719" s="544">
        <v>0</v>
      </c>
      <c r="G1719" s="277">
        <f>+VLOOKUP(B:B,INSUMOS!A:E,4,FALSE)</f>
        <v>1</v>
      </c>
      <c r="H1719" s="217">
        <f t="shared" si="127"/>
        <v>0.06</v>
      </c>
      <c r="I1719" s="218"/>
      <c r="J1719" s="218"/>
      <c r="K1719" s="206"/>
      <c r="L1719" s="164"/>
      <c r="M1719" s="214"/>
    </row>
    <row r="1720" spans="1:13" s="219" customFormat="1" ht="51" outlineLevel="1" x14ac:dyDescent="0.25">
      <c r="A1720" s="305"/>
      <c r="B1720" s="535" t="s">
        <v>521</v>
      </c>
      <c r="C1720" s="216" t="str">
        <f>+VLOOKUP(B:B,INSUMOS!A:C,2,FALSE)</f>
        <v>PISO EN CERÁMICA REF.: CORONA, LÍNEA MIKONOS ARD 33,8 CM X 33,8 CM, (COLOR A ELEGIR: AZUL, BEIGE, BLANCO Y GRIS), TRÁFICO RESIDENCIAL GENERAL, TRÁFICO ARD DE ALTA RESISTENCIA AL DESLIZAMIENTO, IGUAL O CALIDAD SUPERIOR. GARANTÍA 10 AÑOS.</v>
      </c>
      <c r="D1720" s="538" t="str">
        <f>+VLOOKUP(B:B,INSUMOS!A:C,3,FALSE)</f>
        <v>M2</v>
      </c>
      <c r="E1720" s="541">
        <v>0.1</v>
      </c>
      <c r="F1720" s="544">
        <f>+E1720*0.03</f>
        <v>3.0000000000000001E-3</v>
      </c>
      <c r="G1720" s="277">
        <f>+VLOOKUP(B:B,INSUMOS!A:E,4,FALSE)</f>
        <v>1</v>
      </c>
      <c r="H1720" s="217">
        <f t="shared" si="127"/>
        <v>0.10300000000000001</v>
      </c>
      <c r="I1720" s="218"/>
      <c r="J1720" s="218"/>
      <c r="K1720" s="206"/>
      <c r="L1720" s="164"/>
      <c r="M1720" s="214"/>
    </row>
    <row r="1721" spans="1:13" s="219" customFormat="1" ht="18" outlineLevel="1" x14ac:dyDescent="0.25">
      <c r="A1721" s="305"/>
      <c r="B1721" s="535" t="s">
        <v>268</v>
      </c>
      <c r="C1721" s="216" t="str">
        <f>+VLOOKUP(B:B,INSUMOS!A:C,2,FALSE)</f>
        <v>AGUA</v>
      </c>
      <c r="D1721" s="538" t="str">
        <f>+VLOOKUP(B:B,INSUMOS!A:C,3,FALSE)</f>
        <v>M3</v>
      </c>
      <c r="E1721" s="541">
        <v>0.4</v>
      </c>
      <c r="F1721" s="544">
        <f>+E1721*0.03</f>
        <v>1.2E-2</v>
      </c>
      <c r="G1721" s="277">
        <f>+VLOOKUP(B:B,INSUMOS!A:E,4,FALSE)</f>
        <v>1</v>
      </c>
      <c r="H1721" s="217">
        <f t="shared" si="127"/>
        <v>0.41200000000000003</v>
      </c>
      <c r="I1721" s="218"/>
      <c r="J1721" s="218"/>
      <c r="K1721" s="206"/>
      <c r="L1721" s="164"/>
      <c r="M1721" s="214"/>
    </row>
    <row r="1722" spans="1:13" s="219" customFormat="1" ht="18" outlineLevel="1" x14ac:dyDescent="0.25">
      <c r="A1722" s="305"/>
      <c r="B1722" s="535" t="s">
        <v>279</v>
      </c>
      <c r="C1722" s="216" t="str">
        <f>+VLOOKUP(B:B,INSUMOS!A:C,2,FALSE)</f>
        <v xml:space="preserve">PEGACOR BLANCO </v>
      </c>
      <c r="D1722" s="538" t="str">
        <f>+VLOOKUP(B:B,INSUMOS!A:C,3,FALSE)</f>
        <v>KG</v>
      </c>
      <c r="E1722" s="541">
        <v>0.9</v>
      </c>
      <c r="F1722" s="544">
        <f>+E1722*0.03</f>
        <v>2.7E-2</v>
      </c>
      <c r="G1722" s="277">
        <f>+VLOOKUP(B:B,INSUMOS!A:E,4,FALSE)</f>
        <v>1</v>
      </c>
      <c r="H1722" s="217">
        <f t="shared" si="127"/>
        <v>0.92700000000000005</v>
      </c>
      <c r="I1722" s="218"/>
      <c r="J1722" s="218"/>
      <c r="K1722" s="206"/>
      <c r="L1722" s="164"/>
      <c r="M1722" s="214"/>
    </row>
    <row r="1723" spans="1:13" s="219" customFormat="1" ht="18" outlineLevel="1" x14ac:dyDescent="0.25">
      <c r="A1723" s="305"/>
      <c r="B1723" s="535" t="s">
        <v>311</v>
      </c>
      <c r="C1723" s="216" t="str">
        <f>+VLOOKUP(B:B,INSUMOS!A:C,2,FALSE)</f>
        <v>DISTANCIADORES EN CRUCETA PARA ENCHAPE 2MM</v>
      </c>
      <c r="D1723" s="538" t="str">
        <f>+VLOOKUP(B:B,INSUMOS!A:C,3,FALSE)</f>
        <v>UN</v>
      </c>
      <c r="E1723" s="541">
        <v>1</v>
      </c>
      <c r="F1723" s="544">
        <f>+E1723*0.03</f>
        <v>0.03</v>
      </c>
      <c r="G1723" s="277">
        <f>+VLOOKUP(B:B,INSUMOS!A:E,4,FALSE)</f>
        <v>1</v>
      </c>
      <c r="H1723" s="217">
        <f t="shared" si="127"/>
        <v>1.03</v>
      </c>
      <c r="I1723" s="218"/>
      <c r="J1723" s="218"/>
      <c r="K1723" s="206"/>
      <c r="L1723" s="164"/>
      <c r="M1723" s="214"/>
    </row>
    <row r="1724" spans="1:13" s="219" customFormat="1" ht="18" outlineLevel="1" x14ac:dyDescent="0.25">
      <c r="A1724" s="305"/>
      <c r="B1724" s="535" t="s">
        <v>274</v>
      </c>
      <c r="C1724" s="216" t="str">
        <f>+VLOOKUP(B:B,INSUMOS!A:C,2,FALSE)</f>
        <v xml:space="preserve">ESTOPA ALGODÓN </v>
      </c>
      <c r="D1724" s="538" t="str">
        <f>+VLOOKUP(B:B,INSUMOS!A:C,3,FALSE)</f>
        <v>KG</v>
      </c>
      <c r="E1724" s="541">
        <v>1E-3</v>
      </c>
      <c r="F1724" s="544">
        <f>+E1724*0.03</f>
        <v>3.0000000000000001E-5</v>
      </c>
      <c r="G1724" s="277">
        <f>+VLOOKUP(B:B,INSUMOS!A:E,4,FALSE)</f>
        <v>1</v>
      </c>
      <c r="H1724" s="217">
        <f t="shared" si="127"/>
        <v>1.0300000000000001E-3</v>
      </c>
      <c r="I1724" s="218"/>
      <c r="J1724" s="218"/>
      <c r="K1724" s="206"/>
      <c r="L1724" s="164"/>
      <c r="M1724" s="214"/>
    </row>
    <row r="1725" spans="1:13" s="219" customFormat="1" ht="18" outlineLevel="1" x14ac:dyDescent="0.25">
      <c r="A1725" s="305"/>
      <c r="B1725" s="535" t="s">
        <v>625</v>
      </c>
      <c r="C1725" s="216" t="str">
        <f>+VLOOKUP(B:B,INSUMOS!A:C,2,FALSE)</f>
        <v>CUADRILLA AA  (OFICIAL + 2 AYUDANTE)- ALBAÑILERIA</v>
      </c>
      <c r="D1725" s="538" t="str">
        <f>+VLOOKUP(B:B,INSUMOS!A:C,3,FALSE)</f>
        <v>HC</v>
      </c>
      <c r="E1725" s="541">
        <v>0.35</v>
      </c>
      <c r="F1725" s="544">
        <v>0</v>
      </c>
      <c r="G1725" s="277">
        <f>+VLOOKUP(B:B,INSUMOS!A:E,4,FALSE)</f>
        <v>1</v>
      </c>
      <c r="H1725" s="217">
        <f t="shared" si="127"/>
        <v>0.35</v>
      </c>
      <c r="I1725" s="218"/>
      <c r="J1725" s="218"/>
      <c r="K1725" s="206"/>
      <c r="L1725" s="164"/>
      <c r="M1725" s="214"/>
    </row>
    <row r="1726" spans="1:13" s="219" customFormat="1" ht="30" customHeight="1" x14ac:dyDescent="0.25">
      <c r="A1726" s="280" t="s">
        <v>2150</v>
      </c>
      <c r="B1726" s="208"/>
      <c r="C1726" s="209" t="s">
        <v>1173</v>
      </c>
      <c r="D1726" s="210" t="s">
        <v>19</v>
      </c>
      <c r="E1726" s="211"/>
      <c r="F1726" s="210"/>
      <c r="G1726" s="210"/>
      <c r="H1726" s="212">
        <f>+SUBTOTAL(9,H1727:H1730)</f>
        <v>5.1532</v>
      </c>
      <c r="I1726" s="213"/>
      <c r="J1726" s="213"/>
      <c r="K1726" s="206"/>
      <c r="L1726" s="164"/>
      <c r="M1726" s="214"/>
    </row>
    <row r="1727" spans="1:13" s="219" customFormat="1" ht="18" outlineLevel="1" x14ac:dyDescent="0.25">
      <c r="A1727" s="305"/>
      <c r="B1727" s="535" t="s">
        <v>129</v>
      </c>
      <c r="C1727" s="216" t="str">
        <f>+VLOOKUP(B:B,INSUMOS!A:C,2,FALSE)</f>
        <v>HERRAMIENTA MENOR</v>
      </c>
      <c r="D1727" s="538" t="str">
        <f>+VLOOKUP(B:B,INSUMOS!A:C,3,FALSE)</f>
        <v>GLB</v>
      </c>
      <c r="E1727" s="541">
        <v>1</v>
      </c>
      <c r="F1727" s="544">
        <v>0</v>
      </c>
      <c r="G1727" s="277">
        <f>+VLOOKUP(B:B,INSUMOS!A:E,4,FALSE)</f>
        <v>1</v>
      </c>
      <c r="H1727" s="217">
        <f>+(E1727+F1727)*G1727</f>
        <v>1</v>
      </c>
      <c r="I1727" s="218"/>
      <c r="J1727" s="218"/>
      <c r="K1727" s="206"/>
      <c r="L1727" s="164"/>
      <c r="M1727" s="214"/>
    </row>
    <row r="1728" spans="1:13" s="219" customFormat="1" ht="18" outlineLevel="1" x14ac:dyDescent="0.25">
      <c r="A1728" s="305"/>
      <c r="B1728" s="535" t="s">
        <v>266</v>
      </c>
      <c r="C1728" s="216" t="str">
        <f>+VLOOKUP(B:B,INSUMOS!A:C,2,FALSE)</f>
        <v>PUNTILLA CON CABEZA 2"</v>
      </c>
      <c r="D1728" s="538" t="str">
        <f>+VLOOKUP(B:B,INSUMOS!A:C,3,FALSE)</f>
        <v>LB</v>
      </c>
      <c r="E1728" s="541">
        <v>0.1</v>
      </c>
      <c r="F1728" s="544">
        <f>+E1728*0.03</f>
        <v>3.0000000000000001E-3</v>
      </c>
      <c r="G1728" s="277">
        <f>+VLOOKUP(B:B,INSUMOS!A:E,4,FALSE)</f>
        <v>1</v>
      </c>
      <c r="H1728" s="217">
        <f>+(E1728+F1728)*G1728</f>
        <v>0.10300000000000001</v>
      </c>
      <c r="I1728" s="218"/>
      <c r="J1728" s="218"/>
      <c r="K1728" s="206"/>
      <c r="L1728" s="164"/>
      <c r="M1728" s="214"/>
    </row>
    <row r="1729" spans="1:13" s="219" customFormat="1" ht="18" outlineLevel="1" x14ac:dyDescent="0.25">
      <c r="A1729" s="305"/>
      <c r="B1729" s="535" t="s">
        <v>254</v>
      </c>
      <c r="C1729" s="216" t="str">
        <f>+VLOOKUP(B:B,INSUMOS!A:C,2,FALSE)</f>
        <v xml:space="preserve">LISTÓN PARA PISO PINO 2 CM X 9,5 CM X 2,9 M ARAUCO </v>
      </c>
      <c r="D1729" s="538" t="str">
        <f>+VLOOKUP(B:B,INSUMOS!A:C,3,FALSE)</f>
        <v>UN</v>
      </c>
      <c r="E1729" s="541">
        <v>3.34</v>
      </c>
      <c r="F1729" s="544">
        <f>+E1729*0.03</f>
        <v>0.1002</v>
      </c>
      <c r="G1729" s="277">
        <f>+VLOOKUP(B:B,INSUMOS!A:E,4,FALSE)</f>
        <v>1</v>
      </c>
      <c r="H1729" s="217">
        <f>+(E1729+F1729)*G1729</f>
        <v>3.4401999999999999</v>
      </c>
      <c r="I1729" s="218"/>
      <c r="J1729" s="218"/>
      <c r="K1729" s="206"/>
      <c r="L1729" s="164"/>
      <c r="M1729" s="214"/>
    </row>
    <row r="1730" spans="1:13" s="219" customFormat="1" ht="18" outlineLevel="1" x14ac:dyDescent="0.25">
      <c r="A1730" s="305"/>
      <c r="B1730" s="535" t="s">
        <v>625</v>
      </c>
      <c r="C1730" s="216" t="str">
        <f>+VLOOKUP(B:B,INSUMOS!A:C,2,FALSE)</f>
        <v>CUADRILLA AA  (OFICIAL + 2 AYUDANTE)- ALBAÑILERIA</v>
      </c>
      <c r="D1730" s="538" t="str">
        <f>+VLOOKUP(B:B,INSUMOS!A:C,3,FALSE)</f>
        <v>HC</v>
      </c>
      <c r="E1730" s="541">
        <v>0.61</v>
      </c>
      <c r="F1730" s="544">
        <v>0</v>
      </c>
      <c r="G1730" s="277">
        <f>+VLOOKUP(B:B,INSUMOS!A:E,4,FALSE)</f>
        <v>1</v>
      </c>
      <c r="H1730" s="217">
        <f>+(E1730+F1730)*G1730</f>
        <v>0.61</v>
      </c>
      <c r="I1730" s="218"/>
      <c r="J1730" s="218"/>
      <c r="K1730" s="206"/>
      <c r="L1730" s="164"/>
      <c r="M1730" s="214"/>
    </row>
    <row r="1731" spans="1:13" s="219" customFormat="1" ht="18" x14ac:dyDescent="0.25">
      <c r="A1731" s="280" t="s">
        <v>2151</v>
      </c>
      <c r="B1731" s="208"/>
      <c r="C1731" s="209" t="s">
        <v>1642</v>
      </c>
      <c r="D1731" s="210" t="s">
        <v>330</v>
      </c>
      <c r="E1731" s="211"/>
      <c r="F1731" s="210"/>
      <c r="G1731" s="210"/>
      <c r="H1731" s="212">
        <f>+SUBTOTAL(9,H1732:H1735)</f>
        <v>1.8232263204154988</v>
      </c>
      <c r="I1731" s="213"/>
      <c r="J1731" s="213"/>
      <c r="K1731" s="206"/>
      <c r="L1731" s="164"/>
      <c r="M1731" s="214"/>
    </row>
    <row r="1732" spans="1:13" s="219" customFormat="1" ht="18" outlineLevel="1" x14ac:dyDescent="0.25">
      <c r="A1732" s="305"/>
      <c r="B1732" s="535" t="s">
        <v>129</v>
      </c>
      <c r="C1732" s="216" t="str">
        <f>+VLOOKUP(B:B,INSUMOS!A:C,2,FALSE)</f>
        <v>HERRAMIENTA MENOR</v>
      </c>
      <c r="D1732" s="538" t="str">
        <f>+VLOOKUP(B:B,INSUMOS!A:C,3,FALSE)</f>
        <v>GLB</v>
      </c>
      <c r="E1732" s="541">
        <v>1</v>
      </c>
      <c r="F1732" s="544">
        <v>0</v>
      </c>
      <c r="G1732" s="277">
        <f>+VLOOKUP(B:B,INSUMOS!A:E,4,FALSE)</f>
        <v>1</v>
      </c>
      <c r="H1732" s="217">
        <f>+(E1732+F1732)*G1732</f>
        <v>1</v>
      </c>
      <c r="I1732" s="218"/>
      <c r="J1732" s="218"/>
      <c r="K1732" s="206"/>
      <c r="L1732" s="164"/>
      <c r="M1732" s="214"/>
    </row>
    <row r="1733" spans="1:13" s="219" customFormat="1" ht="18" outlineLevel="1" x14ac:dyDescent="0.25">
      <c r="A1733" s="305"/>
      <c r="B1733" s="535" t="s">
        <v>286</v>
      </c>
      <c r="C1733" s="216" t="str">
        <f>+VLOOKUP(B:B,INSUMOS!A:C,2,FALSE)</f>
        <v>PUNTILLA SIN CABEZA 1"</v>
      </c>
      <c r="D1733" s="538" t="str">
        <f>+VLOOKUP(B:B,INSUMOS!A:C,3,FALSE)</f>
        <v>LB</v>
      </c>
      <c r="E1733" s="541">
        <v>0.10798671884999893</v>
      </c>
      <c r="F1733" s="544">
        <f>+E1733*0.03</f>
        <v>3.2396015654999675E-3</v>
      </c>
      <c r="G1733" s="277">
        <f>+VLOOKUP(B:B,INSUMOS!A:E,4,FALSE)</f>
        <v>1</v>
      </c>
      <c r="H1733" s="217">
        <f>+(E1733+F1733)*G1733</f>
        <v>0.11122632041549889</v>
      </c>
      <c r="I1733" s="218"/>
      <c r="J1733" s="218"/>
      <c r="K1733" s="206"/>
      <c r="L1733" s="164"/>
      <c r="M1733" s="214"/>
    </row>
    <row r="1734" spans="1:13" s="219" customFormat="1" ht="18" outlineLevel="1" x14ac:dyDescent="0.25">
      <c r="A1734" s="305"/>
      <c r="B1734" s="535" t="s">
        <v>952</v>
      </c>
      <c r="C1734" s="216" t="str">
        <f>+VLOOKUP(B:B,INSUMOS!A:C,2,FALSE)</f>
        <v>GUARDAESCOBA SAPAN 8 X 1 CM 2.5M</v>
      </c>
      <c r="D1734" s="538" t="str">
        <f>+VLOOKUP(B:B,INSUMOS!A:C,3,FALSE)</f>
        <v>UN</v>
      </c>
      <c r="E1734" s="541">
        <f>1/2.5</f>
        <v>0.4</v>
      </c>
      <c r="F1734" s="544">
        <f>+E1734*0.03</f>
        <v>1.2E-2</v>
      </c>
      <c r="G1734" s="277">
        <f>+VLOOKUP(B:B,INSUMOS!A:E,4,FALSE)</f>
        <v>1</v>
      </c>
      <c r="H1734" s="217">
        <f>+(E1734+F1734)*G1734</f>
        <v>0.41200000000000003</v>
      </c>
      <c r="I1734" s="218"/>
      <c r="J1734" s="218"/>
      <c r="K1734" s="206"/>
      <c r="L1734" s="164"/>
      <c r="M1734" s="214"/>
    </row>
    <row r="1735" spans="1:13" s="219" customFormat="1" ht="18" outlineLevel="1" x14ac:dyDescent="0.25">
      <c r="A1735" s="305"/>
      <c r="B1735" s="535" t="s">
        <v>625</v>
      </c>
      <c r="C1735" s="216" t="str">
        <f>+VLOOKUP(B:B,INSUMOS!A:C,2,FALSE)</f>
        <v>CUADRILLA AA  (OFICIAL + 2 AYUDANTE)- ALBAÑILERIA</v>
      </c>
      <c r="D1735" s="538" t="str">
        <f>+VLOOKUP(B:B,INSUMOS!A:C,3,FALSE)</f>
        <v>HC</v>
      </c>
      <c r="E1735" s="541">
        <v>0.3</v>
      </c>
      <c r="F1735" s="544">
        <v>0</v>
      </c>
      <c r="G1735" s="277">
        <f>+VLOOKUP(B:B,INSUMOS!A:E,4,FALSE)</f>
        <v>1</v>
      </c>
      <c r="H1735" s="217">
        <f>+(E1735+F1735)*G1735</f>
        <v>0.3</v>
      </c>
      <c r="I1735" s="218"/>
      <c r="J1735" s="218"/>
      <c r="K1735" s="206"/>
      <c r="L1735" s="164"/>
      <c r="M1735" s="214"/>
    </row>
    <row r="1736" spans="1:13" ht="38.25" x14ac:dyDescent="0.25">
      <c r="A1736" s="280" t="s">
        <v>2152</v>
      </c>
      <c r="B1736" s="208"/>
      <c r="C1736" s="209" t="s">
        <v>1513</v>
      </c>
      <c r="D1736" s="210" t="s">
        <v>19</v>
      </c>
      <c r="E1736" s="211"/>
      <c r="F1736" s="210"/>
      <c r="G1736" s="210"/>
      <c r="H1736" s="212">
        <f>+SUBTOTAL(9,H1737:H1743)</f>
        <v>7.0810300000000002</v>
      </c>
      <c r="I1736" s="213"/>
      <c r="J1736" s="213"/>
      <c r="M1736" s="214"/>
    </row>
    <row r="1737" spans="1:13" s="219" customFormat="1" ht="18" outlineLevel="1" x14ac:dyDescent="0.25">
      <c r="A1737" s="305"/>
      <c r="B1737" s="535" t="s">
        <v>129</v>
      </c>
      <c r="C1737" s="216" t="str">
        <f>+VLOOKUP(B:B,INSUMOS!A:C,2,FALSE)</f>
        <v>HERRAMIENTA MENOR</v>
      </c>
      <c r="D1737" s="538" t="str">
        <f>+VLOOKUP(B:B,INSUMOS!A:C,3,FALSE)</f>
        <v>GLB</v>
      </c>
      <c r="E1737" s="541">
        <v>0.05</v>
      </c>
      <c r="F1737" s="544">
        <v>0</v>
      </c>
      <c r="G1737" s="277">
        <f>+VLOOKUP(B:B,INSUMOS!A:E,4,FALSE)</f>
        <v>1</v>
      </c>
      <c r="H1737" s="217">
        <f t="shared" ref="H1737:H1743" si="128">+(E1737+F1737)*G1737</f>
        <v>0.05</v>
      </c>
      <c r="I1737" s="218"/>
      <c r="J1737" s="218"/>
      <c r="K1737" s="206"/>
      <c r="L1737" s="164"/>
      <c r="M1737" s="214"/>
    </row>
    <row r="1738" spans="1:13" s="219" customFormat="1" ht="18" outlineLevel="1" x14ac:dyDescent="0.25">
      <c r="A1738" s="305"/>
      <c r="B1738" s="535" t="s">
        <v>769</v>
      </c>
      <c r="C1738" s="216" t="str">
        <f>+VLOOKUP(B:B,INSUMOS!A:C,2,FALSE)</f>
        <v>EMBOQUILLADORA (Regla)</v>
      </c>
      <c r="D1738" s="538" t="str">
        <f>+VLOOKUP(B:B,INSUMOS!A:C,3,FALSE)</f>
        <v>UN</v>
      </c>
      <c r="E1738" s="541">
        <v>0.25</v>
      </c>
      <c r="F1738" s="544">
        <v>0</v>
      </c>
      <c r="G1738" s="277">
        <f>+VLOOKUP(B:B,INSUMOS!A:E,4,FALSE)</f>
        <v>1</v>
      </c>
      <c r="H1738" s="217">
        <f t="shared" si="128"/>
        <v>0.25</v>
      </c>
      <c r="I1738" s="218"/>
      <c r="J1738" s="218"/>
      <c r="K1738" s="206"/>
      <c r="L1738" s="164"/>
      <c r="M1738" s="214"/>
    </row>
    <row r="1739" spans="1:13" s="219" customFormat="1" ht="38.25" outlineLevel="1" x14ac:dyDescent="0.25">
      <c r="A1739" s="305"/>
      <c r="B1739" s="535" t="s">
        <v>522</v>
      </c>
      <c r="C1739" s="216" t="str">
        <f>+VLOOKUP(B:B,INSUMOS!A:C,2,FALSE)</f>
        <v>PISO PARA EXTERIORES REF.: PISO BARITA ARD DE ALTA RESISTENCIA AL DESLIZAMIENTO 33,8 CM X 33,8 CM, TRÁFICO COMERCIAL MODERADO, IGUAL O CALIDAD SUPERIOR. GARANTÍA 10 AÑOS.</v>
      </c>
      <c r="D1739" s="538" t="str">
        <f>+VLOOKUP(B:B,INSUMOS!A:C,3,FALSE)</f>
        <v>M2</v>
      </c>
      <c r="E1739" s="541">
        <v>1</v>
      </c>
      <c r="F1739" s="544">
        <f>+E1739*0.03</f>
        <v>0.03</v>
      </c>
      <c r="G1739" s="277">
        <f>+VLOOKUP(B:B,INSUMOS!A:E,4,FALSE)</f>
        <v>1</v>
      </c>
      <c r="H1739" s="217">
        <f t="shared" si="128"/>
        <v>1.03</v>
      </c>
      <c r="I1739" s="218"/>
      <c r="J1739" s="218"/>
      <c r="K1739" s="206"/>
      <c r="L1739" s="164"/>
      <c r="M1739" s="214"/>
    </row>
    <row r="1740" spans="1:13" s="219" customFormat="1" ht="18" outlineLevel="1" x14ac:dyDescent="0.25">
      <c r="A1740" s="305"/>
      <c r="B1740" s="535" t="s">
        <v>279</v>
      </c>
      <c r="C1740" s="216" t="str">
        <f>+VLOOKUP(B:B,INSUMOS!A:C,2,FALSE)</f>
        <v xml:space="preserve">PEGACOR BLANCO </v>
      </c>
      <c r="D1740" s="538" t="str">
        <f>+VLOOKUP(B:B,INSUMOS!A:C,3,FALSE)</f>
        <v>KG</v>
      </c>
      <c r="E1740" s="541">
        <v>4</v>
      </c>
      <c r="F1740" s="544">
        <f>+E1740*0.03</f>
        <v>0.12</v>
      </c>
      <c r="G1740" s="277">
        <f>+VLOOKUP(B:B,INSUMOS!A:E,4,FALSE)</f>
        <v>1</v>
      </c>
      <c r="H1740" s="217">
        <f t="shared" si="128"/>
        <v>4.12</v>
      </c>
      <c r="I1740" s="218"/>
      <c r="J1740" s="218"/>
      <c r="K1740" s="206"/>
      <c r="L1740" s="164"/>
      <c r="M1740" s="214"/>
    </row>
    <row r="1741" spans="1:13" s="219" customFormat="1" ht="18" outlineLevel="1" x14ac:dyDescent="0.25">
      <c r="A1741" s="305"/>
      <c r="B1741" s="535" t="s">
        <v>311</v>
      </c>
      <c r="C1741" s="216" t="str">
        <f>+VLOOKUP(B:B,INSUMOS!A:C,2,FALSE)</f>
        <v>DISTANCIADORES EN CRUCETA PARA ENCHAPE 2MM</v>
      </c>
      <c r="D1741" s="538" t="str">
        <f>+VLOOKUP(B:B,INSUMOS!A:C,3,FALSE)</f>
        <v>UN</v>
      </c>
      <c r="E1741" s="541">
        <v>1</v>
      </c>
      <c r="F1741" s="544">
        <f>+E1741*0.03</f>
        <v>0.03</v>
      </c>
      <c r="G1741" s="277">
        <f>+VLOOKUP(B:B,INSUMOS!A:E,4,FALSE)</f>
        <v>1</v>
      </c>
      <c r="H1741" s="217">
        <f t="shared" si="128"/>
        <v>1.03</v>
      </c>
      <c r="I1741" s="218"/>
      <c r="J1741" s="218"/>
      <c r="K1741" s="206"/>
      <c r="L1741" s="164"/>
      <c r="M1741" s="214"/>
    </row>
    <row r="1742" spans="1:13" s="219" customFormat="1" ht="18" outlineLevel="1" x14ac:dyDescent="0.25">
      <c r="A1742" s="305"/>
      <c r="B1742" s="535" t="s">
        <v>274</v>
      </c>
      <c r="C1742" s="216" t="str">
        <f>+VLOOKUP(B:B,INSUMOS!A:C,2,FALSE)</f>
        <v xml:space="preserve">ESTOPA ALGODÓN </v>
      </c>
      <c r="D1742" s="538" t="str">
        <f>+VLOOKUP(B:B,INSUMOS!A:C,3,FALSE)</f>
        <v>KG</v>
      </c>
      <c r="E1742" s="541">
        <v>1E-3</v>
      </c>
      <c r="F1742" s="544">
        <f>+E1742*0.03</f>
        <v>3.0000000000000001E-5</v>
      </c>
      <c r="G1742" s="277">
        <f>+VLOOKUP(B:B,INSUMOS!A:E,4,FALSE)</f>
        <v>1</v>
      </c>
      <c r="H1742" s="217">
        <f t="shared" si="128"/>
        <v>1.0300000000000001E-3</v>
      </c>
      <c r="I1742" s="218"/>
      <c r="J1742" s="218"/>
      <c r="K1742" s="206"/>
      <c r="L1742" s="164"/>
      <c r="M1742" s="214"/>
    </row>
    <row r="1743" spans="1:13" ht="18" outlineLevel="1" x14ac:dyDescent="0.25">
      <c r="A1743" s="305"/>
      <c r="B1743" s="535" t="s">
        <v>625</v>
      </c>
      <c r="C1743" s="216" t="str">
        <f>+VLOOKUP(B:B,INSUMOS!A:C,2,FALSE)</f>
        <v>CUADRILLA AA  (OFICIAL + 2 AYUDANTE)- ALBAÑILERIA</v>
      </c>
      <c r="D1743" s="538" t="str">
        <f>+VLOOKUP(B:B,INSUMOS!A:C,3,FALSE)</f>
        <v>HC</v>
      </c>
      <c r="E1743" s="541">
        <v>0.6</v>
      </c>
      <c r="F1743" s="544">
        <v>0</v>
      </c>
      <c r="G1743" s="277">
        <f>+VLOOKUP(B:B,INSUMOS!A:E,4,FALSE)</f>
        <v>1</v>
      </c>
      <c r="H1743" s="217">
        <f t="shared" si="128"/>
        <v>0.6</v>
      </c>
      <c r="I1743" s="218"/>
      <c r="J1743" s="218"/>
      <c r="M1743" s="214"/>
    </row>
    <row r="1744" spans="1:13" s="219" customFormat="1" ht="38.25" x14ac:dyDescent="0.25">
      <c r="A1744" s="280" t="s">
        <v>2153</v>
      </c>
      <c r="B1744" s="208"/>
      <c r="C1744" s="209" t="s">
        <v>1624</v>
      </c>
      <c r="D1744" s="210" t="s">
        <v>330</v>
      </c>
      <c r="E1744" s="211"/>
      <c r="F1744" s="210"/>
      <c r="G1744" s="210"/>
      <c r="H1744" s="212">
        <f>+SUBTOTAL(9,H1745:H1752)</f>
        <v>2.4238300000000002</v>
      </c>
      <c r="I1744" s="213"/>
      <c r="J1744" s="213"/>
      <c r="K1744" s="206"/>
      <c r="L1744" s="164"/>
      <c r="M1744" s="214"/>
    </row>
    <row r="1745" spans="1:1065" s="219" customFormat="1" ht="18" outlineLevel="1" x14ac:dyDescent="0.25">
      <c r="A1745" s="305"/>
      <c r="B1745" s="535" t="s">
        <v>129</v>
      </c>
      <c r="C1745" s="216" t="str">
        <f>+VLOOKUP(B:B,INSUMOS!A:C,2,FALSE)</f>
        <v>HERRAMIENTA MENOR</v>
      </c>
      <c r="D1745" s="538" t="str">
        <f>+VLOOKUP(B:B,INSUMOS!A:C,3,FALSE)</f>
        <v>GLB</v>
      </c>
      <c r="E1745" s="541">
        <v>0.2</v>
      </c>
      <c r="F1745" s="544">
        <v>0</v>
      </c>
      <c r="G1745" s="277">
        <f>+VLOOKUP(B:B,INSUMOS!A:E,4,FALSE)</f>
        <v>1</v>
      </c>
      <c r="H1745" s="217">
        <f t="shared" ref="H1745:H1752" si="129">+(E1745+F1745)*G1745</f>
        <v>0.2</v>
      </c>
      <c r="I1745" s="218"/>
      <c r="J1745" s="218"/>
      <c r="K1745" s="206"/>
      <c r="L1745" s="164"/>
      <c r="M1745" s="214"/>
    </row>
    <row r="1746" spans="1:1065" s="219" customFormat="1" ht="18" outlineLevel="1" x14ac:dyDescent="0.25">
      <c r="A1746" s="305"/>
      <c r="B1746" s="535" t="s">
        <v>769</v>
      </c>
      <c r="C1746" s="216" t="str">
        <f>+VLOOKUP(B:B,INSUMOS!A:C,2,FALSE)</f>
        <v>EMBOQUILLADORA (Regla)</v>
      </c>
      <c r="D1746" s="538" t="str">
        <f>+VLOOKUP(B:B,INSUMOS!A:C,3,FALSE)</f>
        <v>UN</v>
      </c>
      <c r="E1746" s="541">
        <v>0.06</v>
      </c>
      <c r="F1746" s="544">
        <v>0</v>
      </c>
      <c r="G1746" s="277">
        <f>+VLOOKUP(B:B,INSUMOS!A:E,4,FALSE)</f>
        <v>1</v>
      </c>
      <c r="H1746" s="217">
        <f t="shared" si="129"/>
        <v>0.06</v>
      </c>
      <c r="I1746" s="218"/>
      <c r="J1746" s="218"/>
      <c r="K1746" s="206"/>
      <c r="L1746" s="164"/>
      <c r="M1746" s="214"/>
    </row>
    <row r="1747" spans="1:1065" ht="38.25" outlineLevel="1" x14ac:dyDescent="0.25">
      <c r="A1747" s="305"/>
      <c r="B1747" s="535" t="s">
        <v>522</v>
      </c>
      <c r="C1747" s="216" t="str">
        <f>+VLOOKUP(B:B,INSUMOS!A:C,2,FALSE)</f>
        <v>PISO PARA EXTERIORES REF.: PISO BARITA ARD DE ALTA RESISTENCIA AL DESLIZAMIENTO 33,8 CM X 33,8 CM, TRÁFICO COMERCIAL MODERADO, IGUAL O CALIDAD SUPERIOR. GARANTÍA 10 AÑOS.</v>
      </c>
      <c r="D1747" s="538" t="str">
        <f>+VLOOKUP(B:B,INSUMOS!A:C,3,FALSE)</f>
        <v>M2</v>
      </c>
      <c r="E1747" s="541">
        <v>0.1</v>
      </c>
      <c r="F1747" s="544">
        <f>+E1747*0.03</f>
        <v>3.0000000000000001E-3</v>
      </c>
      <c r="G1747" s="277">
        <f>+VLOOKUP(B:B,INSUMOS!A:E,4,FALSE)</f>
        <v>1</v>
      </c>
      <c r="H1747" s="217">
        <f t="shared" si="129"/>
        <v>0.10300000000000001</v>
      </c>
      <c r="I1747" s="218"/>
      <c r="J1747" s="218"/>
      <c r="M1747" s="214"/>
    </row>
    <row r="1748" spans="1:1065" s="262" customFormat="1" ht="18" outlineLevel="1" x14ac:dyDescent="0.25">
      <c r="A1748" s="305"/>
      <c r="B1748" s="535" t="s">
        <v>268</v>
      </c>
      <c r="C1748" s="216" t="str">
        <f>+VLOOKUP(B:B,INSUMOS!A:C,2,FALSE)</f>
        <v>AGUA</v>
      </c>
      <c r="D1748" s="538" t="str">
        <f>+VLOOKUP(B:B,INSUMOS!A:C,3,FALSE)</f>
        <v>M3</v>
      </c>
      <c r="E1748" s="541">
        <v>0.4</v>
      </c>
      <c r="F1748" s="544">
        <f>+E1748*0.03</f>
        <v>1.2E-2</v>
      </c>
      <c r="G1748" s="277">
        <f>+VLOOKUP(B:B,INSUMOS!A:E,4,FALSE)</f>
        <v>1</v>
      </c>
      <c r="H1748" s="217">
        <f t="shared" si="129"/>
        <v>0.41200000000000003</v>
      </c>
      <c r="I1748" s="218"/>
      <c r="J1748" s="218"/>
      <c r="K1748" s="206"/>
      <c r="L1748" s="164"/>
      <c r="M1748" s="214"/>
      <c r="N1748" s="164"/>
      <c r="O1748" s="164"/>
      <c r="P1748" s="164"/>
      <c r="Q1748" s="164"/>
      <c r="R1748" s="164"/>
      <c r="S1748" s="164"/>
      <c r="T1748" s="164"/>
      <c r="U1748" s="164"/>
      <c r="V1748" s="164"/>
      <c r="W1748" s="164"/>
      <c r="X1748" s="164"/>
      <c r="Y1748" s="164"/>
      <c r="Z1748" s="164"/>
      <c r="AA1748" s="164"/>
      <c r="AB1748" s="164"/>
      <c r="AC1748" s="164"/>
      <c r="AD1748" s="164"/>
      <c r="AE1748" s="164"/>
      <c r="AF1748" s="164"/>
      <c r="AG1748" s="164"/>
      <c r="AH1748" s="164"/>
      <c r="AI1748" s="164"/>
      <c r="AJ1748" s="164"/>
      <c r="AK1748" s="164"/>
      <c r="AL1748" s="164"/>
      <c r="AM1748" s="164"/>
      <c r="AN1748" s="164"/>
      <c r="AO1748" s="164"/>
      <c r="AP1748" s="164"/>
      <c r="AQ1748" s="164"/>
      <c r="AR1748" s="164"/>
      <c r="AS1748" s="164"/>
      <c r="AT1748" s="164"/>
      <c r="AU1748" s="164"/>
      <c r="AV1748" s="164"/>
      <c r="AW1748" s="164"/>
      <c r="AX1748" s="164"/>
      <c r="AY1748" s="164"/>
      <c r="AZ1748" s="164"/>
      <c r="BA1748" s="164"/>
      <c r="BB1748" s="164"/>
      <c r="BC1748" s="164"/>
      <c r="BD1748" s="164"/>
      <c r="BE1748" s="164"/>
      <c r="BF1748" s="164"/>
      <c r="BG1748" s="164"/>
      <c r="BH1748" s="164"/>
      <c r="BI1748" s="164"/>
      <c r="BJ1748" s="164"/>
      <c r="BK1748" s="164"/>
      <c r="BL1748" s="164"/>
      <c r="BM1748" s="164"/>
      <c r="BN1748" s="164"/>
      <c r="BO1748" s="164"/>
      <c r="BP1748" s="164"/>
      <c r="BQ1748" s="164"/>
      <c r="BR1748" s="164"/>
      <c r="BS1748" s="164"/>
      <c r="BT1748" s="164"/>
      <c r="BU1748" s="164"/>
      <c r="BV1748" s="164"/>
      <c r="BW1748" s="164"/>
      <c r="BX1748" s="164"/>
      <c r="BY1748" s="164"/>
      <c r="BZ1748" s="164"/>
      <c r="CA1748" s="164"/>
      <c r="CB1748" s="164"/>
      <c r="CC1748" s="164"/>
      <c r="CD1748" s="164"/>
      <c r="CE1748" s="164"/>
      <c r="CF1748" s="164"/>
      <c r="CG1748" s="164"/>
      <c r="CH1748" s="164"/>
      <c r="CI1748" s="164"/>
      <c r="CJ1748" s="164"/>
      <c r="CK1748" s="164"/>
      <c r="CL1748" s="164"/>
      <c r="CM1748" s="164"/>
      <c r="CN1748" s="164"/>
      <c r="CO1748" s="164"/>
      <c r="CP1748" s="164"/>
      <c r="CQ1748" s="164"/>
      <c r="CR1748" s="164"/>
      <c r="CS1748" s="164"/>
      <c r="CT1748" s="164"/>
      <c r="CU1748" s="164"/>
      <c r="CV1748" s="164"/>
      <c r="CW1748" s="164"/>
      <c r="CX1748" s="164"/>
      <c r="CY1748" s="164"/>
      <c r="CZ1748" s="164"/>
      <c r="DA1748" s="164"/>
      <c r="DB1748" s="164"/>
      <c r="DC1748" s="164"/>
      <c r="DD1748" s="164"/>
      <c r="DE1748" s="164"/>
      <c r="DF1748" s="164"/>
      <c r="DG1748" s="164"/>
      <c r="DH1748" s="164"/>
      <c r="DI1748" s="164"/>
      <c r="DJ1748" s="164"/>
      <c r="DK1748" s="164"/>
      <c r="DL1748" s="164"/>
      <c r="DM1748" s="164"/>
      <c r="DN1748" s="164"/>
      <c r="DO1748" s="164"/>
      <c r="DP1748" s="164"/>
      <c r="DQ1748" s="164"/>
      <c r="DR1748" s="164"/>
      <c r="DS1748" s="164"/>
      <c r="DT1748" s="164"/>
      <c r="DU1748" s="164"/>
      <c r="DV1748" s="164"/>
      <c r="DW1748" s="164"/>
      <c r="DX1748" s="164"/>
      <c r="DY1748" s="164"/>
      <c r="DZ1748" s="164"/>
      <c r="EA1748" s="164"/>
      <c r="EB1748" s="164"/>
      <c r="EC1748" s="164"/>
      <c r="ED1748" s="164"/>
      <c r="EE1748" s="164"/>
      <c r="EF1748" s="164"/>
      <c r="EG1748" s="164"/>
      <c r="EH1748" s="164"/>
      <c r="EI1748" s="164"/>
      <c r="EJ1748" s="164"/>
      <c r="EK1748" s="164"/>
      <c r="EL1748" s="164"/>
      <c r="EM1748" s="164"/>
      <c r="EN1748" s="164"/>
      <c r="EO1748" s="164"/>
      <c r="EP1748" s="164"/>
      <c r="EQ1748" s="164"/>
      <c r="ER1748" s="164"/>
      <c r="ES1748" s="164"/>
      <c r="ET1748" s="164"/>
      <c r="EU1748" s="164"/>
      <c r="EV1748" s="164"/>
      <c r="EW1748" s="164"/>
      <c r="EX1748" s="164"/>
      <c r="EY1748" s="164"/>
      <c r="EZ1748" s="164"/>
      <c r="FA1748" s="164"/>
      <c r="FB1748" s="164"/>
      <c r="FC1748" s="164"/>
      <c r="FD1748" s="164"/>
      <c r="FE1748" s="164"/>
      <c r="FF1748" s="164"/>
      <c r="FG1748" s="164"/>
      <c r="FH1748" s="164"/>
      <c r="FI1748" s="164"/>
      <c r="FJ1748" s="164"/>
      <c r="FK1748" s="164"/>
      <c r="FL1748" s="164"/>
      <c r="FM1748" s="164"/>
      <c r="FN1748" s="164"/>
      <c r="FO1748" s="164"/>
      <c r="FP1748" s="164"/>
      <c r="FQ1748" s="164"/>
      <c r="FR1748" s="164"/>
      <c r="FS1748" s="164"/>
      <c r="FT1748" s="164"/>
      <c r="FU1748" s="164"/>
      <c r="FV1748" s="164"/>
      <c r="FW1748" s="164"/>
      <c r="FX1748" s="164"/>
      <c r="FY1748" s="164"/>
      <c r="FZ1748" s="164"/>
      <c r="GA1748" s="164"/>
      <c r="GB1748" s="164"/>
      <c r="GC1748" s="164"/>
      <c r="GD1748" s="164"/>
      <c r="GE1748" s="164"/>
      <c r="GF1748" s="164"/>
      <c r="GG1748" s="164"/>
      <c r="GH1748" s="164"/>
      <c r="GI1748" s="164"/>
      <c r="GJ1748" s="164"/>
      <c r="GK1748" s="164"/>
      <c r="GL1748" s="164"/>
      <c r="GM1748" s="164"/>
      <c r="GN1748" s="164"/>
      <c r="GO1748" s="164"/>
      <c r="GP1748" s="164"/>
      <c r="GQ1748" s="164"/>
      <c r="GR1748" s="164"/>
      <c r="GS1748" s="164"/>
      <c r="GT1748" s="164"/>
      <c r="GU1748" s="164"/>
      <c r="GV1748" s="164"/>
      <c r="GW1748" s="164"/>
      <c r="GX1748" s="164"/>
      <c r="GY1748" s="164"/>
      <c r="GZ1748" s="164"/>
      <c r="HA1748" s="164"/>
      <c r="HB1748" s="164"/>
      <c r="HC1748" s="164"/>
      <c r="HD1748" s="164"/>
      <c r="HE1748" s="164"/>
      <c r="HF1748" s="164"/>
      <c r="HG1748" s="164"/>
      <c r="HH1748" s="164"/>
      <c r="HI1748" s="164"/>
      <c r="HJ1748" s="164"/>
      <c r="HK1748" s="164"/>
      <c r="HL1748" s="164"/>
      <c r="HM1748" s="164"/>
      <c r="HN1748" s="164"/>
      <c r="HO1748" s="164"/>
      <c r="HP1748" s="164"/>
      <c r="HQ1748" s="164"/>
      <c r="HR1748" s="164"/>
      <c r="HS1748" s="164"/>
      <c r="HT1748" s="164"/>
      <c r="HU1748" s="164"/>
      <c r="HV1748" s="164"/>
      <c r="HW1748" s="164"/>
      <c r="HX1748" s="164"/>
      <c r="HY1748" s="164"/>
      <c r="HZ1748" s="164"/>
      <c r="IA1748" s="164"/>
      <c r="IB1748" s="164"/>
      <c r="IC1748" s="164"/>
      <c r="ID1748" s="164"/>
      <c r="IE1748" s="164"/>
      <c r="IF1748" s="164"/>
      <c r="IG1748" s="164"/>
      <c r="IH1748" s="164"/>
      <c r="II1748" s="164"/>
      <c r="IJ1748" s="164"/>
      <c r="IK1748" s="164"/>
      <c r="IL1748" s="164"/>
      <c r="IM1748" s="164"/>
      <c r="IN1748" s="164"/>
      <c r="IO1748" s="164"/>
      <c r="IP1748" s="164"/>
      <c r="IQ1748" s="164"/>
      <c r="IR1748" s="164"/>
      <c r="IS1748" s="164"/>
      <c r="IT1748" s="164"/>
      <c r="IU1748" s="164"/>
      <c r="IV1748" s="164"/>
      <c r="IW1748" s="164"/>
      <c r="IX1748" s="164"/>
      <c r="IY1748" s="164"/>
      <c r="IZ1748" s="164"/>
      <c r="JA1748" s="164"/>
      <c r="JB1748" s="164"/>
      <c r="JC1748" s="164"/>
      <c r="JD1748" s="164"/>
      <c r="JE1748" s="164"/>
      <c r="JF1748" s="164"/>
      <c r="JG1748" s="164"/>
      <c r="JH1748" s="164"/>
      <c r="JI1748" s="164"/>
      <c r="JJ1748" s="164"/>
      <c r="JK1748" s="164"/>
      <c r="JL1748" s="164"/>
      <c r="JM1748" s="164"/>
      <c r="JN1748" s="164"/>
      <c r="JO1748" s="164"/>
      <c r="JP1748" s="164"/>
      <c r="JQ1748" s="164"/>
      <c r="JR1748" s="164"/>
      <c r="JS1748" s="164"/>
      <c r="JT1748" s="164"/>
      <c r="JU1748" s="164"/>
      <c r="JV1748" s="164"/>
      <c r="JW1748" s="164"/>
      <c r="JX1748" s="164"/>
      <c r="JY1748" s="164"/>
      <c r="JZ1748" s="164"/>
      <c r="KA1748" s="164"/>
      <c r="KB1748" s="164"/>
      <c r="KC1748" s="164"/>
      <c r="KD1748" s="164"/>
      <c r="KE1748" s="164"/>
      <c r="KF1748" s="164"/>
      <c r="KG1748" s="164"/>
      <c r="KH1748" s="164"/>
      <c r="KI1748" s="164"/>
      <c r="KJ1748" s="164"/>
      <c r="KK1748" s="164"/>
      <c r="KL1748" s="164"/>
      <c r="KM1748" s="164"/>
      <c r="KN1748" s="164"/>
      <c r="KO1748" s="164"/>
      <c r="KP1748" s="164"/>
      <c r="KQ1748" s="164"/>
      <c r="KR1748" s="164"/>
      <c r="KS1748" s="164"/>
      <c r="KT1748" s="164"/>
      <c r="KU1748" s="164"/>
      <c r="KV1748" s="164"/>
      <c r="KW1748" s="164"/>
      <c r="KX1748" s="164"/>
      <c r="KY1748" s="164"/>
      <c r="KZ1748" s="164"/>
      <c r="LA1748" s="164"/>
      <c r="LB1748" s="164"/>
      <c r="LC1748" s="164"/>
      <c r="LD1748" s="164"/>
      <c r="LE1748" s="164"/>
      <c r="LF1748" s="164"/>
      <c r="LG1748" s="164"/>
      <c r="LH1748" s="164"/>
      <c r="LI1748" s="164"/>
      <c r="LJ1748" s="164"/>
      <c r="LK1748" s="164"/>
      <c r="LL1748" s="164"/>
      <c r="LM1748" s="164"/>
      <c r="LN1748" s="164"/>
      <c r="LO1748" s="164"/>
      <c r="LP1748" s="164"/>
      <c r="LQ1748" s="164"/>
      <c r="LR1748" s="164"/>
      <c r="LS1748" s="164"/>
      <c r="LT1748" s="164"/>
      <c r="LU1748" s="164"/>
      <c r="LV1748" s="164"/>
      <c r="LW1748" s="164"/>
      <c r="LX1748" s="164"/>
      <c r="LY1748" s="164"/>
      <c r="LZ1748" s="164"/>
      <c r="MA1748" s="164"/>
      <c r="MB1748" s="164"/>
      <c r="MC1748" s="164"/>
      <c r="MD1748" s="164"/>
      <c r="ME1748" s="164"/>
      <c r="MF1748" s="164"/>
      <c r="MG1748" s="164"/>
      <c r="MH1748" s="164"/>
      <c r="MI1748" s="164"/>
      <c r="MJ1748" s="164"/>
      <c r="MK1748" s="164"/>
      <c r="ML1748" s="164"/>
      <c r="MM1748" s="164"/>
      <c r="MN1748" s="164"/>
      <c r="MO1748" s="164"/>
      <c r="MP1748" s="164"/>
      <c r="MQ1748" s="164"/>
      <c r="MR1748" s="164"/>
      <c r="MS1748" s="164"/>
      <c r="MT1748" s="164"/>
      <c r="MU1748" s="164"/>
      <c r="MV1748" s="164"/>
      <c r="MW1748" s="164"/>
      <c r="MX1748" s="164"/>
      <c r="MY1748" s="164"/>
      <c r="MZ1748" s="164"/>
      <c r="NA1748" s="164"/>
      <c r="NB1748" s="164"/>
      <c r="NC1748" s="164"/>
      <c r="ND1748" s="164"/>
      <c r="NE1748" s="164"/>
      <c r="NF1748" s="164"/>
      <c r="NG1748" s="164"/>
      <c r="NH1748" s="164"/>
      <c r="NI1748" s="164"/>
      <c r="NJ1748" s="164"/>
      <c r="NK1748" s="164"/>
      <c r="NL1748" s="164"/>
      <c r="NM1748" s="164"/>
      <c r="NN1748" s="164"/>
      <c r="NO1748" s="164"/>
      <c r="NP1748" s="164"/>
      <c r="NQ1748" s="164"/>
      <c r="NR1748" s="164"/>
      <c r="NS1748" s="164"/>
      <c r="NT1748" s="164"/>
      <c r="NU1748" s="164"/>
      <c r="NV1748" s="164"/>
      <c r="NW1748" s="164"/>
      <c r="NX1748" s="164"/>
      <c r="NY1748" s="164"/>
      <c r="NZ1748" s="164"/>
      <c r="OA1748" s="164"/>
      <c r="OB1748" s="164"/>
      <c r="OC1748" s="164"/>
      <c r="OD1748" s="164"/>
      <c r="OE1748" s="164"/>
      <c r="OF1748" s="164"/>
      <c r="OG1748" s="164"/>
      <c r="OH1748" s="164"/>
      <c r="OI1748" s="164"/>
      <c r="OJ1748" s="164"/>
      <c r="OK1748" s="164"/>
      <c r="OL1748" s="164"/>
      <c r="OM1748" s="164"/>
      <c r="ON1748" s="164"/>
      <c r="OO1748" s="164"/>
      <c r="OP1748" s="164"/>
      <c r="OQ1748" s="164"/>
      <c r="OR1748" s="164"/>
      <c r="OS1748" s="164"/>
      <c r="OT1748" s="164"/>
      <c r="OU1748" s="164"/>
      <c r="OV1748" s="164"/>
      <c r="OW1748" s="164"/>
      <c r="OX1748" s="164"/>
      <c r="OY1748" s="164"/>
      <c r="OZ1748" s="164"/>
      <c r="PA1748" s="164"/>
      <c r="PB1748" s="164"/>
      <c r="PC1748" s="164"/>
      <c r="PD1748" s="164"/>
      <c r="PE1748" s="164"/>
      <c r="PF1748" s="164"/>
      <c r="PG1748" s="164"/>
      <c r="PH1748" s="164"/>
      <c r="PI1748" s="164"/>
      <c r="PJ1748" s="164"/>
      <c r="PK1748" s="164"/>
      <c r="PL1748" s="164"/>
      <c r="PM1748" s="164"/>
      <c r="PN1748" s="164"/>
      <c r="PO1748" s="164"/>
      <c r="PP1748" s="164"/>
      <c r="PQ1748" s="164"/>
      <c r="PR1748" s="164"/>
      <c r="PS1748" s="164"/>
      <c r="PT1748" s="164"/>
      <c r="PU1748" s="164"/>
      <c r="PV1748" s="164"/>
      <c r="PW1748" s="164"/>
      <c r="PX1748" s="164"/>
      <c r="PY1748" s="164"/>
      <c r="PZ1748" s="164"/>
      <c r="QA1748" s="164"/>
      <c r="QB1748" s="164"/>
      <c r="QC1748" s="164"/>
      <c r="QD1748" s="164"/>
      <c r="QE1748" s="164"/>
      <c r="QF1748" s="164"/>
      <c r="QG1748" s="164"/>
      <c r="QH1748" s="164"/>
      <c r="QI1748" s="164"/>
      <c r="QJ1748" s="164"/>
      <c r="QK1748" s="164"/>
      <c r="QL1748" s="164"/>
      <c r="QM1748" s="164"/>
      <c r="QN1748" s="164"/>
      <c r="QO1748" s="164"/>
      <c r="QP1748" s="164"/>
      <c r="QQ1748" s="164"/>
      <c r="QR1748" s="164"/>
      <c r="QS1748" s="164"/>
      <c r="QT1748" s="164"/>
      <c r="QU1748" s="164"/>
      <c r="QV1748" s="164"/>
      <c r="QW1748" s="164"/>
      <c r="QX1748" s="164"/>
      <c r="QY1748" s="164"/>
      <c r="QZ1748" s="164"/>
      <c r="RA1748" s="164"/>
      <c r="RB1748" s="164"/>
      <c r="RC1748" s="164"/>
      <c r="RD1748" s="164"/>
      <c r="RE1748" s="164"/>
      <c r="RF1748" s="164"/>
      <c r="RG1748" s="164"/>
      <c r="RH1748" s="164"/>
      <c r="RI1748" s="164"/>
      <c r="RJ1748" s="164"/>
      <c r="RK1748" s="164"/>
      <c r="RL1748" s="164"/>
      <c r="RM1748" s="164"/>
      <c r="RN1748" s="164"/>
      <c r="RO1748" s="164"/>
      <c r="RP1748" s="164"/>
      <c r="RQ1748" s="164"/>
      <c r="RR1748" s="164"/>
      <c r="RS1748" s="164"/>
      <c r="RT1748" s="164"/>
      <c r="RU1748" s="164"/>
      <c r="RV1748" s="164"/>
      <c r="RW1748" s="164"/>
      <c r="RX1748" s="164"/>
      <c r="RY1748" s="164"/>
      <c r="RZ1748" s="164"/>
      <c r="SA1748" s="164"/>
      <c r="SB1748" s="164"/>
      <c r="SC1748" s="164"/>
      <c r="SD1748" s="164"/>
      <c r="SE1748" s="164"/>
      <c r="SF1748" s="164"/>
      <c r="SG1748" s="164"/>
      <c r="SH1748" s="164"/>
      <c r="SI1748" s="164"/>
      <c r="SJ1748" s="164"/>
      <c r="SK1748" s="164"/>
      <c r="SL1748" s="164"/>
      <c r="SM1748" s="164"/>
      <c r="SN1748" s="164"/>
      <c r="SO1748" s="164"/>
      <c r="SP1748" s="164"/>
      <c r="SQ1748" s="164"/>
      <c r="SR1748" s="164"/>
      <c r="SS1748" s="164"/>
      <c r="ST1748" s="164"/>
      <c r="SU1748" s="164"/>
      <c r="SV1748" s="164"/>
      <c r="SW1748" s="164"/>
      <c r="SX1748" s="164"/>
      <c r="SY1748" s="164"/>
      <c r="SZ1748" s="164"/>
      <c r="TA1748" s="164"/>
      <c r="TB1748" s="164"/>
      <c r="TC1748" s="164"/>
      <c r="TD1748" s="164"/>
      <c r="TE1748" s="164"/>
      <c r="TF1748" s="164"/>
      <c r="TG1748" s="164"/>
      <c r="TH1748" s="164"/>
      <c r="TI1748" s="164"/>
      <c r="TJ1748" s="164"/>
      <c r="TK1748" s="164"/>
      <c r="TL1748" s="164"/>
      <c r="TM1748" s="164"/>
      <c r="TN1748" s="164"/>
      <c r="TO1748" s="164"/>
      <c r="TP1748" s="164"/>
      <c r="TQ1748" s="164"/>
      <c r="TR1748" s="164"/>
      <c r="TS1748" s="164"/>
      <c r="TT1748" s="164"/>
      <c r="TU1748" s="164"/>
      <c r="TV1748" s="164"/>
      <c r="TW1748" s="164"/>
      <c r="TX1748" s="164"/>
      <c r="TY1748" s="164"/>
      <c r="TZ1748" s="164"/>
      <c r="UA1748" s="164"/>
      <c r="UB1748" s="164"/>
      <c r="UC1748" s="164"/>
      <c r="UD1748" s="164"/>
      <c r="UE1748" s="164"/>
      <c r="UF1748" s="164"/>
      <c r="UG1748" s="164"/>
      <c r="UH1748" s="164"/>
      <c r="UI1748" s="164"/>
      <c r="UJ1748" s="164"/>
      <c r="UK1748" s="164"/>
      <c r="UL1748" s="164"/>
      <c r="UM1748" s="164"/>
      <c r="UN1748" s="164"/>
      <c r="UO1748" s="164"/>
      <c r="UP1748" s="164"/>
      <c r="UQ1748" s="164"/>
      <c r="UR1748" s="164"/>
      <c r="US1748" s="164"/>
      <c r="UT1748" s="164"/>
      <c r="UU1748" s="164"/>
      <c r="UV1748" s="164"/>
      <c r="UW1748" s="164"/>
      <c r="UX1748" s="164"/>
      <c r="UY1748" s="164"/>
      <c r="UZ1748" s="164"/>
      <c r="VA1748" s="164"/>
      <c r="VB1748" s="164"/>
      <c r="VC1748" s="164"/>
      <c r="VD1748" s="164"/>
      <c r="VE1748" s="164"/>
      <c r="VF1748" s="164"/>
      <c r="VG1748" s="164"/>
      <c r="VH1748" s="164"/>
      <c r="VI1748" s="164"/>
      <c r="VJ1748" s="164"/>
      <c r="VK1748" s="164"/>
      <c r="VL1748" s="164"/>
      <c r="VM1748" s="164"/>
      <c r="VN1748" s="164"/>
      <c r="VO1748" s="164"/>
      <c r="VP1748" s="164"/>
      <c r="VQ1748" s="164"/>
      <c r="VR1748" s="164"/>
      <c r="VS1748" s="164"/>
      <c r="VT1748" s="164"/>
      <c r="VU1748" s="164"/>
      <c r="VV1748" s="164"/>
      <c r="VW1748" s="164"/>
      <c r="VX1748" s="164"/>
      <c r="VY1748" s="164"/>
      <c r="VZ1748" s="164"/>
      <c r="WA1748" s="164"/>
      <c r="WB1748" s="164"/>
      <c r="WC1748" s="164"/>
      <c r="WD1748" s="164"/>
      <c r="WE1748" s="164"/>
      <c r="WF1748" s="164"/>
      <c r="WG1748" s="164"/>
      <c r="WH1748" s="164"/>
      <c r="WI1748" s="164"/>
      <c r="WJ1748" s="164"/>
      <c r="WK1748" s="164"/>
      <c r="WL1748" s="164"/>
      <c r="WM1748" s="164"/>
      <c r="WN1748" s="164"/>
      <c r="WO1748" s="164"/>
      <c r="WP1748" s="164"/>
      <c r="WQ1748" s="164"/>
      <c r="WR1748" s="164"/>
      <c r="WS1748" s="164"/>
      <c r="WT1748" s="164"/>
      <c r="WU1748" s="164"/>
      <c r="WV1748" s="164"/>
      <c r="WW1748" s="164"/>
      <c r="WX1748" s="164"/>
      <c r="WY1748" s="164"/>
      <c r="WZ1748" s="164"/>
      <c r="XA1748" s="164"/>
      <c r="XB1748" s="164"/>
      <c r="XC1748" s="164"/>
      <c r="XD1748" s="164"/>
      <c r="XE1748" s="164"/>
      <c r="XF1748" s="164"/>
      <c r="XG1748" s="164"/>
      <c r="XH1748" s="164"/>
      <c r="XI1748" s="164"/>
      <c r="XJ1748" s="164"/>
      <c r="XK1748" s="164"/>
      <c r="XL1748" s="164"/>
      <c r="XM1748" s="164"/>
      <c r="XN1748" s="164"/>
      <c r="XO1748" s="164"/>
      <c r="XP1748" s="164"/>
      <c r="XQ1748" s="164"/>
      <c r="XR1748" s="164"/>
      <c r="XS1748" s="164"/>
      <c r="XT1748" s="164"/>
      <c r="XU1748" s="164"/>
      <c r="XV1748" s="164"/>
      <c r="XW1748" s="164"/>
      <c r="XX1748" s="164"/>
      <c r="XY1748" s="164"/>
      <c r="XZ1748" s="164"/>
      <c r="YA1748" s="164"/>
      <c r="YB1748" s="164"/>
      <c r="YC1748" s="164"/>
      <c r="YD1748" s="164"/>
      <c r="YE1748" s="164"/>
      <c r="YF1748" s="164"/>
      <c r="YG1748" s="164"/>
      <c r="YH1748" s="164"/>
      <c r="YI1748" s="164"/>
      <c r="YJ1748" s="164"/>
      <c r="YK1748" s="164"/>
      <c r="YL1748" s="164"/>
      <c r="YM1748" s="164"/>
      <c r="YN1748" s="164"/>
      <c r="YO1748" s="164"/>
      <c r="YP1748" s="164"/>
      <c r="YQ1748" s="164"/>
      <c r="YR1748" s="164"/>
      <c r="YS1748" s="164"/>
      <c r="YT1748" s="164"/>
      <c r="YU1748" s="164"/>
      <c r="YV1748" s="164"/>
      <c r="YW1748" s="164"/>
      <c r="YX1748" s="164"/>
      <c r="YY1748" s="164"/>
      <c r="YZ1748" s="164"/>
      <c r="ZA1748" s="164"/>
      <c r="ZB1748" s="164"/>
      <c r="ZC1748" s="164"/>
      <c r="ZD1748" s="164"/>
      <c r="ZE1748" s="164"/>
      <c r="ZF1748" s="164"/>
      <c r="ZG1748" s="164"/>
      <c r="ZH1748" s="164"/>
      <c r="ZI1748" s="164"/>
      <c r="ZJ1748" s="164"/>
      <c r="ZK1748" s="164"/>
      <c r="ZL1748" s="164"/>
      <c r="ZM1748" s="164"/>
      <c r="ZN1748" s="164"/>
      <c r="ZO1748" s="164"/>
      <c r="ZP1748" s="164"/>
      <c r="ZQ1748" s="164"/>
      <c r="ZR1748" s="164"/>
      <c r="ZS1748" s="164"/>
      <c r="ZT1748" s="164"/>
      <c r="ZU1748" s="164"/>
      <c r="ZV1748" s="164"/>
      <c r="ZW1748" s="164"/>
      <c r="ZX1748" s="164"/>
      <c r="ZY1748" s="164"/>
      <c r="ZZ1748" s="164"/>
      <c r="AAA1748" s="164"/>
      <c r="AAB1748" s="164"/>
      <c r="AAC1748" s="164"/>
      <c r="AAD1748" s="164"/>
      <c r="AAE1748" s="164"/>
      <c r="AAF1748" s="164"/>
      <c r="AAG1748" s="164"/>
      <c r="AAH1748" s="164"/>
      <c r="AAI1748" s="164"/>
      <c r="AAJ1748" s="164"/>
      <c r="AAK1748" s="164"/>
      <c r="AAL1748" s="164"/>
      <c r="AAM1748" s="164"/>
      <c r="AAN1748" s="164"/>
      <c r="AAO1748" s="164"/>
      <c r="AAP1748" s="164"/>
      <c r="AAQ1748" s="164"/>
      <c r="AAR1748" s="164"/>
      <c r="AAS1748" s="164"/>
      <c r="AAT1748" s="164"/>
      <c r="AAU1748" s="164"/>
      <c r="AAV1748" s="164"/>
      <c r="AAW1748" s="164"/>
      <c r="AAX1748" s="164"/>
      <c r="AAY1748" s="164"/>
      <c r="AAZ1748" s="164"/>
      <c r="ABA1748" s="164"/>
      <c r="ABB1748" s="164"/>
      <c r="ABC1748" s="164"/>
      <c r="ABD1748" s="164"/>
      <c r="ABE1748" s="164"/>
      <c r="ABF1748" s="164"/>
      <c r="ABG1748" s="164"/>
      <c r="ABH1748" s="164"/>
      <c r="ABI1748" s="164"/>
      <c r="ABJ1748" s="164"/>
      <c r="ABK1748" s="164"/>
      <c r="ABL1748" s="164"/>
      <c r="ABM1748" s="164"/>
      <c r="ABN1748" s="164"/>
      <c r="ABO1748" s="164"/>
      <c r="ABP1748" s="164"/>
      <c r="ABQ1748" s="164"/>
      <c r="ABR1748" s="164"/>
      <c r="ABS1748" s="164"/>
      <c r="ABT1748" s="164"/>
      <c r="ABU1748" s="164"/>
      <c r="ABV1748" s="164"/>
      <c r="ABW1748" s="164"/>
      <c r="ABX1748" s="164"/>
      <c r="ABY1748" s="164"/>
      <c r="ABZ1748" s="164"/>
      <c r="ACA1748" s="164"/>
      <c r="ACB1748" s="164"/>
      <c r="ACC1748" s="164"/>
      <c r="ACD1748" s="164"/>
      <c r="ACE1748" s="164"/>
      <c r="ACF1748" s="164"/>
      <c r="ACG1748" s="164"/>
      <c r="ACH1748" s="164"/>
      <c r="ACI1748" s="164"/>
      <c r="ACJ1748" s="164"/>
      <c r="ACK1748" s="164"/>
      <c r="ACL1748" s="164"/>
      <c r="ACM1748" s="164"/>
      <c r="ACN1748" s="164"/>
      <c r="ACO1748" s="164"/>
      <c r="ACP1748" s="164"/>
      <c r="ACQ1748" s="164"/>
      <c r="ACR1748" s="164"/>
      <c r="ACS1748" s="164"/>
      <c r="ACT1748" s="164"/>
      <c r="ACU1748" s="164"/>
      <c r="ACV1748" s="164"/>
      <c r="ACW1748" s="164"/>
      <c r="ACX1748" s="164"/>
      <c r="ACY1748" s="164"/>
      <c r="ACZ1748" s="164"/>
      <c r="ADA1748" s="164"/>
      <c r="ADB1748" s="164"/>
      <c r="ADC1748" s="164"/>
      <c r="ADD1748" s="164"/>
      <c r="ADE1748" s="164"/>
      <c r="ADF1748" s="164"/>
      <c r="ADG1748" s="164"/>
      <c r="ADH1748" s="164"/>
      <c r="ADI1748" s="164"/>
      <c r="ADJ1748" s="164"/>
      <c r="ADK1748" s="164"/>
      <c r="ADL1748" s="164"/>
      <c r="ADM1748" s="164"/>
      <c r="ADN1748" s="164"/>
      <c r="ADO1748" s="164"/>
      <c r="ADP1748" s="164"/>
      <c r="ADQ1748" s="164"/>
      <c r="ADR1748" s="164"/>
      <c r="ADS1748" s="164"/>
      <c r="ADT1748" s="164"/>
      <c r="ADU1748" s="164"/>
      <c r="ADV1748" s="164"/>
      <c r="ADW1748" s="164"/>
      <c r="ADX1748" s="164"/>
      <c r="ADY1748" s="164"/>
      <c r="ADZ1748" s="164"/>
      <c r="AEA1748" s="164"/>
      <c r="AEB1748" s="164"/>
      <c r="AEC1748" s="164"/>
      <c r="AED1748" s="164"/>
      <c r="AEE1748" s="164"/>
      <c r="AEF1748" s="164"/>
      <c r="AEG1748" s="164"/>
      <c r="AEH1748" s="164"/>
      <c r="AEI1748" s="164"/>
      <c r="AEJ1748" s="164"/>
      <c r="AEK1748" s="164"/>
      <c r="AEL1748" s="164"/>
      <c r="AEM1748" s="164"/>
      <c r="AEN1748" s="164"/>
      <c r="AEO1748" s="164"/>
      <c r="AEP1748" s="164"/>
      <c r="AEQ1748" s="164"/>
      <c r="AER1748" s="164"/>
      <c r="AES1748" s="164"/>
      <c r="AET1748" s="164"/>
      <c r="AEU1748" s="164"/>
      <c r="AEV1748" s="164"/>
      <c r="AEW1748" s="164"/>
      <c r="AEX1748" s="164"/>
      <c r="AEY1748" s="164"/>
      <c r="AEZ1748" s="164"/>
      <c r="AFA1748" s="164"/>
      <c r="AFB1748" s="164"/>
      <c r="AFC1748" s="164"/>
      <c r="AFD1748" s="164"/>
      <c r="AFE1748" s="164"/>
      <c r="AFF1748" s="164"/>
      <c r="AFG1748" s="164"/>
      <c r="AFH1748" s="164"/>
      <c r="AFI1748" s="164"/>
      <c r="AFJ1748" s="164"/>
      <c r="AFK1748" s="164"/>
      <c r="AFL1748" s="164"/>
      <c r="AFM1748" s="164"/>
      <c r="AFN1748" s="164"/>
      <c r="AFO1748" s="164"/>
      <c r="AFP1748" s="164"/>
      <c r="AFQ1748" s="164"/>
      <c r="AFR1748" s="164"/>
      <c r="AFS1748" s="164"/>
      <c r="AFT1748" s="164"/>
      <c r="AFU1748" s="164"/>
      <c r="AFV1748" s="164"/>
      <c r="AFW1748" s="164"/>
      <c r="AFX1748" s="164"/>
      <c r="AFY1748" s="164"/>
      <c r="AFZ1748" s="164"/>
      <c r="AGA1748" s="164"/>
      <c r="AGB1748" s="164"/>
      <c r="AGC1748" s="164"/>
      <c r="AGD1748" s="164"/>
      <c r="AGE1748" s="164"/>
      <c r="AGF1748" s="164"/>
      <c r="AGG1748" s="164"/>
      <c r="AGH1748" s="164"/>
      <c r="AGI1748" s="164"/>
      <c r="AGJ1748" s="164"/>
      <c r="AGK1748" s="164"/>
      <c r="AGL1748" s="164"/>
      <c r="AGM1748" s="164"/>
      <c r="AGN1748" s="164"/>
      <c r="AGO1748" s="164"/>
      <c r="AGP1748" s="164"/>
      <c r="AGQ1748" s="164"/>
      <c r="AGR1748" s="164"/>
      <c r="AGS1748" s="164"/>
      <c r="AGT1748" s="164"/>
      <c r="AGU1748" s="164"/>
      <c r="AGV1748" s="164"/>
      <c r="AGW1748" s="164"/>
      <c r="AGX1748" s="164"/>
      <c r="AGY1748" s="164"/>
      <c r="AGZ1748" s="164"/>
      <c r="AHA1748" s="164"/>
      <c r="AHB1748" s="164"/>
      <c r="AHC1748" s="164"/>
      <c r="AHD1748" s="164"/>
      <c r="AHE1748" s="164"/>
      <c r="AHF1748" s="164"/>
      <c r="AHG1748" s="164"/>
      <c r="AHH1748" s="164"/>
      <c r="AHI1748" s="164"/>
      <c r="AHJ1748" s="164"/>
      <c r="AHK1748" s="164"/>
      <c r="AHL1748" s="164"/>
      <c r="AHM1748" s="164"/>
      <c r="AHN1748" s="164"/>
      <c r="AHO1748" s="164"/>
      <c r="AHP1748" s="164"/>
      <c r="AHQ1748" s="164"/>
      <c r="AHR1748" s="164"/>
      <c r="AHS1748" s="164"/>
      <c r="AHT1748" s="164"/>
      <c r="AHU1748" s="164"/>
      <c r="AHV1748" s="164"/>
      <c r="AHW1748" s="164"/>
      <c r="AHX1748" s="164"/>
      <c r="AHY1748" s="164"/>
      <c r="AHZ1748" s="164"/>
      <c r="AIA1748" s="164"/>
      <c r="AIB1748" s="164"/>
      <c r="AIC1748" s="164"/>
      <c r="AID1748" s="164"/>
      <c r="AIE1748" s="164"/>
      <c r="AIF1748" s="164"/>
      <c r="AIG1748" s="164"/>
      <c r="AIH1748" s="164"/>
      <c r="AII1748" s="164"/>
      <c r="AIJ1748" s="164"/>
      <c r="AIK1748" s="164"/>
      <c r="AIL1748" s="164"/>
      <c r="AIM1748" s="164"/>
      <c r="AIN1748" s="164"/>
      <c r="AIO1748" s="164"/>
      <c r="AIP1748" s="164"/>
      <c r="AIQ1748" s="164"/>
      <c r="AIR1748" s="164"/>
      <c r="AIS1748" s="164"/>
      <c r="AIT1748" s="164"/>
      <c r="AIU1748" s="164"/>
      <c r="AIV1748" s="164"/>
      <c r="AIW1748" s="164"/>
      <c r="AIX1748" s="164"/>
      <c r="AIY1748" s="164"/>
      <c r="AIZ1748" s="164"/>
      <c r="AJA1748" s="164"/>
      <c r="AJB1748" s="164"/>
      <c r="AJC1748" s="164"/>
      <c r="AJD1748" s="164"/>
      <c r="AJE1748" s="164"/>
      <c r="AJF1748" s="164"/>
      <c r="AJG1748" s="164"/>
      <c r="AJH1748" s="164"/>
      <c r="AJI1748" s="164"/>
      <c r="AJJ1748" s="164"/>
      <c r="AJK1748" s="164"/>
      <c r="AJL1748" s="164"/>
      <c r="AJM1748" s="164"/>
      <c r="AJN1748" s="164"/>
      <c r="AJO1748" s="164"/>
      <c r="AJP1748" s="164"/>
      <c r="AJQ1748" s="164"/>
      <c r="AJR1748" s="164"/>
      <c r="AJS1748" s="164"/>
      <c r="AJT1748" s="164"/>
      <c r="AJU1748" s="164"/>
      <c r="AJV1748" s="164"/>
      <c r="AJW1748" s="164"/>
      <c r="AJX1748" s="164"/>
      <c r="AJY1748" s="164"/>
      <c r="AJZ1748" s="164"/>
      <c r="AKA1748" s="164"/>
      <c r="AKB1748" s="164"/>
      <c r="AKC1748" s="164"/>
      <c r="AKD1748" s="164"/>
      <c r="AKE1748" s="164"/>
      <c r="AKF1748" s="164"/>
      <c r="AKG1748" s="164"/>
      <c r="AKH1748" s="164"/>
      <c r="AKI1748" s="164"/>
      <c r="AKJ1748" s="164"/>
      <c r="AKK1748" s="164"/>
      <c r="AKL1748" s="164"/>
      <c r="AKM1748" s="164"/>
      <c r="AKN1748" s="164"/>
      <c r="AKO1748" s="164"/>
      <c r="AKP1748" s="164"/>
      <c r="AKQ1748" s="164"/>
      <c r="AKR1748" s="164"/>
      <c r="AKS1748" s="164"/>
      <c r="AKT1748" s="164"/>
      <c r="AKU1748" s="164"/>
      <c r="AKV1748" s="164"/>
      <c r="AKW1748" s="164"/>
      <c r="AKX1748" s="164"/>
      <c r="AKY1748" s="164"/>
      <c r="AKZ1748" s="164"/>
      <c r="ALA1748" s="164"/>
      <c r="ALB1748" s="164"/>
      <c r="ALC1748" s="164"/>
      <c r="ALD1748" s="164"/>
      <c r="ALE1748" s="164"/>
      <c r="ALF1748" s="164"/>
      <c r="ALG1748" s="164"/>
      <c r="ALH1748" s="164"/>
      <c r="ALI1748" s="164"/>
      <c r="ALJ1748" s="164"/>
      <c r="ALK1748" s="164"/>
      <c r="ALL1748" s="164"/>
      <c r="ALM1748" s="164"/>
      <c r="ALN1748" s="164"/>
      <c r="ALO1748" s="164"/>
      <c r="ALP1748" s="164"/>
      <c r="ALQ1748" s="164"/>
      <c r="ALR1748" s="164"/>
      <c r="ALS1748" s="164"/>
      <c r="ALT1748" s="164"/>
      <c r="ALU1748" s="164"/>
      <c r="ALV1748" s="164"/>
      <c r="ALW1748" s="164"/>
      <c r="ALX1748" s="164"/>
      <c r="ALY1748" s="164"/>
      <c r="ALZ1748" s="164"/>
      <c r="AMA1748" s="164"/>
      <c r="AMB1748" s="164"/>
      <c r="AMC1748" s="164"/>
      <c r="AMD1748" s="164"/>
      <c r="AME1748" s="164"/>
      <c r="AMF1748" s="164"/>
      <c r="AMG1748" s="164"/>
      <c r="AMH1748" s="164"/>
      <c r="AMI1748" s="164"/>
      <c r="AMJ1748" s="164"/>
      <c r="AMK1748" s="164"/>
      <c r="AML1748" s="164"/>
      <c r="AMM1748" s="164"/>
      <c r="AMN1748" s="164"/>
      <c r="AMO1748" s="164"/>
      <c r="AMP1748" s="164"/>
      <c r="AMQ1748" s="164"/>
      <c r="AMR1748" s="164"/>
      <c r="AMS1748" s="164"/>
      <c r="AMT1748" s="164"/>
      <c r="AMU1748" s="164"/>
      <c r="AMV1748" s="164"/>
      <c r="AMW1748" s="164"/>
      <c r="AMX1748" s="164"/>
      <c r="AMY1748" s="164"/>
      <c r="AMZ1748" s="164"/>
      <c r="ANA1748" s="164"/>
      <c r="ANB1748" s="164"/>
      <c r="ANC1748" s="164"/>
      <c r="AND1748" s="164"/>
      <c r="ANE1748" s="164"/>
      <c r="ANF1748" s="164"/>
      <c r="ANG1748" s="164"/>
      <c r="ANH1748" s="164"/>
      <c r="ANI1748" s="164"/>
      <c r="ANJ1748" s="164"/>
      <c r="ANK1748" s="164"/>
      <c r="ANL1748" s="164"/>
      <c r="ANM1748" s="164"/>
      <c r="ANN1748" s="164"/>
      <c r="ANO1748" s="164"/>
      <c r="ANP1748" s="164"/>
      <c r="ANQ1748" s="164"/>
      <c r="ANR1748" s="164"/>
      <c r="ANS1748" s="164"/>
      <c r="ANT1748" s="164"/>
      <c r="ANU1748" s="164"/>
      <c r="ANV1748" s="164"/>
      <c r="ANW1748" s="164"/>
      <c r="ANX1748" s="164"/>
      <c r="ANY1748" s="164"/>
    </row>
    <row r="1749" spans="1:1065" s="262" customFormat="1" ht="18" outlineLevel="1" x14ac:dyDescent="0.25">
      <c r="A1749" s="305"/>
      <c r="B1749" s="535" t="s">
        <v>279</v>
      </c>
      <c r="C1749" s="216" t="str">
        <f>+VLOOKUP(B:B,INSUMOS!A:C,2,FALSE)</f>
        <v xml:space="preserve">PEGACOR BLANCO </v>
      </c>
      <c r="D1749" s="538" t="str">
        <f>+VLOOKUP(B:B,INSUMOS!A:C,3,FALSE)</f>
        <v>KG</v>
      </c>
      <c r="E1749" s="541">
        <v>0.26</v>
      </c>
      <c r="F1749" s="544">
        <f>+E1749*0.03</f>
        <v>7.7999999999999996E-3</v>
      </c>
      <c r="G1749" s="277">
        <f>+VLOOKUP(B:B,INSUMOS!A:E,4,FALSE)</f>
        <v>1</v>
      </c>
      <c r="H1749" s="217">
        <f t="shared" si="129"/>
        <v>0.26779999999999998</v>
      </c>
      <c r="I1749" s="218"/>
      <c r="J1749" s="218"/>
      <c r="K1749" s="206"/>
      <c r="L1749" s="164"/>
      <c r="M1749" s="214"/>
      <c r="N1749" s="164"/>
      <c r="O1749" s="164"/>
      <c r="P1749" s="164"/>
      <c r="Q1749" s="164"/>
      <c r="R1749" s="164"/>
      <c r="S1749" s="164"/>
      <c r="T1749" s="164"/>
      <c r="U1749" s="164"/>
      <c r="V1749" s="164"/>
      <c r="W1749" s="164"/>
      <c r="X1749" s="164"/>
      <c r="Y1749" s="164"/>
      <c r="Z1749" s="164"/>
      <c r="AA1749" s="164"/>
      <c r="AB1749" s="164"/>
      <c r="AC1749" s="164"/>
      <c r="AD1749" s="164"/>
      <c r="AE1749" s="164"/>
      <c r="AF1749" s="164"/>
      <c r="AG1749" s="164"/>
      <c r="AH1749" s="164"/>
      <c r="AI1749" s="164"/>
      <c r="AJ1749" s="164"/>
      <c r="AK1749" s="164"/>
      <c r="AL1749" s="164"/>
      <c r="AM1749" s="164"/>
      <c r="AN1749" s="164"/>
      <c r="AO1749" s="164"/>
      <c r="AP1749" s="164"/>
      <c r="AQ1749" s="164"/>
      <c r="AR1749" s="164"/>
      <c r="AS1749" s="164"/>
      <c r="AT1749" s="164"/>
      <c r="AU1749" s="164"/>
      <c r="AV1749" s="164"/>
      <c r="AW1749" s="164"/>
      <c r="AX1749" s="164"/>
      <c r="AY1749" s="164"/>
      <c r="AZ1749" s="164"/>
      <c r="BA1749" s="164"/>
      <c r="BB1749" s="164"/>
      <c r="BC1749" s="164"/>
      <c r="BD1749" s="164"/>
      <c r="BE1749" s="164"/>
      <c r="BF1749" s="164"/>
      <c r="BG1749" s="164"/>
      <c r="BH1749" s="164"/>
      <c r="BI1749" s="164"/>
      <c r="BJ1749" s="164"/>
      <c r="BK1749" s="164"/>
      <c r="BL1749" s="164"/>
      <c r="BM1749" s="164"/>
      <c r="BN1749" s="164"/>
      <c r="BO1749" s="164"/>
      <c r="BP1749" s="164"/>
      <c r="BQ1749" s="164"/>
      <c r="BR1749" s="164"/>
      <c r="BS1749" s="164"/>
      <c r="BT1749" s="164"/>
      <c r="BU1749" s="164"/>
      <c r="BV1749" s="164"/>
      <c r="BW1749" s="164"/>
      <c r="BX1749" s="164"/>
      <c r="BY1749" s="164"/>
      <c r="BZ1749" s="164"/>
      <c r="CA1749" s="164"/>
      <c r="CB1749" s="164"/>
      <c r="CC1749" s="164"/>
      <c r="CD1749" s="164"/>
      <c r="CE1749" s="164"/>
      <c r="CF1749" s="164"/>
      <c r="CG1749" s="164"/>
      <c r="CH1749" s="164"/>
      <c r="CI1749" s="164"/>
      <c r="CJ1749" s="164"/>
      <c r="CK1749" s="164"/>
      <c r="CL1749" s="164"/>
      <c r="CM1749" s="164"/>
      <c r="CN1749" s="164"/>
      <c r="CO1749" s="164"/>
      <c r="CP1749" s="164"/>
      <c r="CQ1749" s="164"/>
      <c r="CR1749" s="164"/>
      <c r="CS1749" s="164"/>
      <c r="CT1749" s="164"/>
      <c r="CU1749" s="164"/>
      <c r="CV1749" s="164"/>
      <c r="CW1749" s="164"/>
      <c r="CX1749" s="164"/>
      <c r="CY1749" s="164"/>
      <c r="CZ1749" s="164"/>
      <c r="DA1749" s="164"/>
      <c r="DB1749" s="164"/>
      <c r="DC1749" s="164"/>
      <c r="DD1749" s="164"/>
      <c r="DE1749" s="164"/>
      <c r="DF1749" s="164"/>
      <c r="DG1749" s="164"/>
      <c r="DH1749" s="164"/>
      <c r="DI1749" s="164"/>
      <c r="DJ1749" s="164"/>
      <c r="DK1749" s="164"/>
      <c r="DL1749" s="164"/>
      <c r="DM1749" s="164"/>
      <c r="DN1749" s="164"/>
      <c r="DO1749" s="164"/>
      <c r="DP1749" s="164"/>
      <c r="DQ1749" s="164"/>
      <c r="DR1749" s="164"/>
      <c r="DS1749" s="164"/>
      <c r="DT1749" s="164"/>
      <c r="DU1749" s="164"/>
      <c r="DV1749" s="164"/>
      <c r="DW1749" s="164"/>
      <c r="DX1749" s="164"/>
      <c r="DY1749" s="164"/>
      <c r="DZ1749" s="164"/>
      <c r="EA1749" s="164"/>
      <c r="EB1749" s="164"/>
      <c r="EC1749" s="164"/>
      <c r="ED1749" s="164"/>
      <c r="EE1749" s="164"/>
      <c r="EF1749" s="164"/>
      <c r="EG1749" s="164"/>
      <c r="EH1749" s="164"/>
      <c r="EI1749" s="164"/>
      <c r="EJ1749" s="164"/>
      <c r="EK1749" s="164"/>
      <c r="EL1749" s="164"/>
      <c r="EM1749" s="164"/>
      <c r="EN1749" s="164"/>
      <c r="EO1749" s="164"/>
      <c r="EP1749" s="164"/>
      <c r="EQ1749" s="164"/>
      <c r="ER1749" s="164"/>
      <c r="ES1749" s="164"/>
      <c r="ET1749" s="164"/>
      <c r="EU1749" s="164"/>
      <c r="EV1749" s="164"/>
      <c r="EW1749" s="164"/>
      <c r="EX1749" s="164"/>
      <c r="EY1749" s="164"/>
      <c r="EZ1749" s="164"/>
      <c r="FA1749" s="164"/>
      <c r="FB1749" s="164"/>
      <c r="FC1749" s="164"/>
      <c r="FD1749" s="164"/>
      <c r="FE1749" s="164"/>
      <c r="FF1749" s="164"/>
      <c r="FG1749" s="164"/>
      <c r="FH1749" s="164"/>
      <c r="FI1749" s="164"/>
      <c r="FJ1749" s="164"/>
      <c r="FK1749" s="164"/>
      <c r="FL1749" s="164"/>
      <c r="FM1749" s="164"/>
      <c r="FN1749" s="164"/>
      <c r="FO1749" s="164"/>
      <c r="FP1749" s="164"/>
      <c r="FQ1749" s="164"/>
      <c r="FR1749" s="164"/>
      <c r="FS1749" s="164"/>
      <c r="FT1749" s="164"/>
      <c r="FU1749" s="164"/>
      <c r="FV1749" s="164"/>
      <c r="FW1749" s="164"/>
      <c r="FX1749" s="164"/>
      <c r="FY1749" s="164"/>
      <c r="FZ1749" s="164"/>
      <c r="GA1749" s="164"/>
      <c r="GB1749" s="164"/>
      <c r="GC1749" s="164"/>
      <c r="GD1749" s="164"/>
      <c r="GE1749" s="164"/>
      <c r="GF1749" s="164"/>
      <c r="GG1749" s="164"/>
      <c r="GH1749" s="164"/>
      <c r="GI1749" s="164"/>
      <c r="GJ1749" s="164"/>
      <c r="GK1749" s="164"/>
      <c r="GL1749" s="164"/>
      <c r="GM1749" s="164"/>
      <c r="GN1749" s="164"/>
      <c r="GO1749" s="164"/>
      <c r="GP1749" s="164"/>
      <c r="GQ1749" s="164"/>
      <c r="GR1749" s="164"/>
      <c r="GS1749" s="164"/>
      <c r="GT1749" s="164"/>
      <c r="GU1749" s="164"/>
      <c r="GV1749" s="164"/>
      <c r="GW1749" s="164"/>
      <c r="GX1749" s="164"/>
      <c r="GY1749" s="164"/>
      <c r="GZ1749" s="164"/>
      <c r="HA1749" s="164"/>
      <c r="HB1749" s="164"/>
      <c r="HC1749" s="164"/>
      <c r="HD1749" s="164"/>
      <c r="HE1749" s="164"/>
      <c r="HF1749" s="164"/>
      <c r="HG1749" s="164"/>
      <c r="HH1749" s="164"/>
      <c r="HI1749" s="164"/>
      <c r="HJ1749" s="164"/>
      <c r="HK1749" s="164"/>
      <c r="HL1749" s="164"/>
      <c r="HM1749" s="164"/>
      <c r="HN1749" s="164"/>
      <c r="HO1749" s="164"/>
      <c r="HP1749" s="164"/>
      <c r="HQ1749" s="164"/>
      <c r="HR1749" s="164"/>
      <c r="HS1749" s="164"/>
      <c r="HT1749" s="164"/>
      <c r="HU1749" s="164"/>
      <c r="HV1749" s="164"/>
      <c r="HW1749" s="164"/>
      <c r="HX1749" s="164"/>
      <c r="HY1749" s="164"/>
      <c r="HZ1749" s="164"/>
      <c r="IA1749" s="164"/>
      <c r="IB1749" s="164"/>
      <c r="IC1749" s="164"/>
      <c r="ID1749" s="164"/>
      <c r="IE1749" s="164"/>
      <c r="IF1749" s="164"/>
      <c r="IG1749" s="164"/>
      <c r="IH1749" s="164"/>
      <c r="II1749" s="164"/>
      <c r="IJ1749" s="164"/>
      <c r="IK1749" s="164"/>
      <c r="IL1749" s="164"/>
      <c r="IM1749" s="164"/>
      <c r="IN1749" s="164"/>
      <c r="IO1749" s="164"/>
      <c r="IP1749" s="164"/>
      <c r="IQ1749" s="164"/>
      <c r="IR1749" s="164"/>
      <c r="IS1749" s="164"/>
      <c r="IT1749" s="164"/>
      <c r="IU1749" s="164"/>
      <c r="IV1749" s="164"/>
      <c r="IW1749" s="164"/>
      <c r="IX1749" s="164"/>
      <c r="IY1749" s="164"/>
      <c r="IZ1749" s="164"/>
      <c r="JA1749" s="164"/>
      <c r="JB1749" s="164"/>
      <c r="JC1749" s="164"/>
      <c r="JD1749" s="164"/>
      <c r="JE1749" s="164"/>
      <c r="JF1749" s="164"/>
      <c r="JG1749" s="164"/>
      <c r="JH1749" s="164"/>
      <c r="JI1749" s="164"/>
      <c r="JJ1749" s="164"/>
      <c r="JK1749" s="164"/>
      <c r="JL1749" s="164"/>
      <c r="JM1749" s="164"/>
      <c r="JN1749" s="164"/>
      <c r="JO1749" s="164"/>
      <c r="JP1749" s="164"/>
      <c r="JQ1749" s="164"/>
      <c r="JR1749" s="164"/>
      <c r="JS1749" s="164"/>
      <c r="JT1749" s="164"/>
      <c r="JU1749" s="164"/>
      <c r="JV1749" s="164"/>
      <c r="JW1749" s="164"/>
      <c r="JX1749" s="164"/>
      <c r="JY1749" s="164"/>
      <c r="JZ1749" s="164"/>
      <c r="KA1749" s="164"/>
      <c r="KB1749" s="164"/>
      <c r="KC1749" s="164"/>
      <c r="KD1749" s="164"/>
      <c r="KE1749" s="164"/>
      <c r="KF1749" s="164"/>
      <c r="KG1749" s="164"/>
      <c r="KH1749" s="164"/>
      <c r="KI1749" s="164"/>
      <c r="KJ1749" s="164"/>
      <c r="KK1749" s="164"/>
      <c r="KL1749" s="164"/>
      <c r="KM1749" s="164"/>
      <c r="KN1749" s="164"/>
      <c r="KO1749" s="164"/>
      <c r="KP1749" s="164"/>
      <c r="KQ1749" s="164"/>
      <c r="KR1749" s="164"/>
      <c r="KS1749" s="164"/>
      <c r="KT1749" s="164"/>
      <c r="KU1749" s="164"/>
      <c r="KV1749" s="164"/>
      <c r="KW1749" s="164"/>
      <c r="KX1749" s="164"/>
      <c r="KY1749" s="164"/>
      <c r="KZ1749" s="164"/>
      <c r="LA1749" s="164"/>
      <c r="LB1749" s="164"/>
      <c r="LC1749" s="164"/>
      <c r="LD1749" s="164"/>
      <c r="LE1749" s="164"/>
      <c r="LF1749" s="164"/>
      <c r="LG1749" s="164"/>
      <c r="LH1749" s="164"/>
      <c r="LI1749" s="164"/>
      <c r="LJ1749" s="164"/>
      <c r="LK1749" s="164"/>
      <c r="LL1749" s="164"/>
      <c r="LM1749" s="164"/>
      <c r="LN1749" s="164"/>
      <c r="LO1749" s="164"/>
      <c r="LP1749" s="164"/>
      <c r="LQ1749" s="164"/>
      <c r="LR1749" s="164"/>
      <c r="LS1749" s="164"/>
      <c r="LT1749" s="164"/>
      <c r="LU1749" s="164"/>
      <c r="LV1749" s="164"/>
      <c r="LW1749" s="164"/>
      <c r="LX1749" s="164"/>
      <c r="LY1749" s="164"/>
      <c r="LZ1749" s="164"/>
      <c r="MA1749" s="164"/>
      <c r="MB1749" s="164"/>
      <c r="MC1749" s="164"/>
      <c r="MD1749" s="164"/>
      <c r="ME1749" s="164"/>
      <c r="MF1749" s="164"/>
      <c r="MG1749" s="164"/>
      <c r="MH1749" s="164"/>
      <c r="MI1749" s="164"/>
      <c r="MJ1749" s="164"/>
      <c r="MK1749" s="164"/>
      <c r="ML1749" s="164"/>
      <c r="MM1749" s="164"/>
      <c r="MN1749" s="164"/>
      <c r="MO1749" s="164"/>
      <c r="MP1749" s="164"/>
      <c r="MQ1749" s="164"/>
      <c r="MR1749" s="164"/>
      <c r="MS1749" s="164"/>
      <c r="MT1749" s="164"/>
      <c r="MU1749" s="164"/>
      <c r="MV1749" s="164"/>
      <c r="MW1749" s="164"/>
      <c r="MX1749" s="164"/>
      <c r="MY1749" s="164"/>
      <c r="MZ1749" s="164"/>
      <c r="NA1749" s="164"/>
      <c r="NB1749" s="164"/>
      <c r="NC1749" s="164"/>
      <c r="ND1749" s="164"/>
      <c r="NE1749" s="164"/>
      <c r="NF1749" s="164"/>
      <c r="NG1749" s="164"/>
      <c r="NH1749" s="164"/>
      <c r="NI1749" s="164"/>
      <c r="NJ1749" s="164"/>
      <c r="NK1749" s="164"/>
      <c r="NL1749" s="164"/>
      <c r="NM1749" s="164"/>
      <c r="NN1749" s="164"/>
      <c r="NO1749" s="164"/>
      <c r="NP1749" s="164"/>
      <c r="NQ1749" s="164"/>
      <c r="NR1749" s="164"/>
      <c r="NS1749" s="164"/>
      <c r="NT1749" s="164"/>
      <c r="NU1749" s="164"/>
      <c r="NV1749" s="164"/>
      <c r="NW1749" s="164"/>
      <c r="NX1749" s="164"/>
      <c r="NY1749" s="164"/>
      <c r="NZ1749" s="164"/>
      <c r="OA1749" s="164"/>
      <c r="OB1749" s="164"/>
      <c r="OC1749" s="164"/>
      <c r="OD1749" s="164"/>
      <c r="OE1749" s="164"/>
      <c r="OF1749" s="164"/>
      <c r="OG1749" s="164"/>
      <c r="OH1749" s="164"/>
      <c r="OI1749" s="164"/>
      <c r="OJ1749" s="164"/>
      <c r="OK1749" s="164"/>
      <c r="OL1749" s="164"/>
      <c r="OM1749" s="164"/>
      <c r="ON1749" s="164"/>
      <c r="OO1749" s="164"/>
      <c r="OP1749" s="164"/>
      <c r="OQ1749" s="164"/>
      <c r="OR1749" s="164"/>
      <c r="OS1749" s="164"/>
      <c r="OT1749" s="164"/>
      <c r="OU1749" s="164"/>
      <c r="OV1749" s="164"/>
      <c r="OW1749" s="164"/>
      <c r="OX1749" s="164"/>
      <c r="OY1749" s="164"/>
      <c r="OZ1749" s="164"/>
      <c r="PA1749" s="164"/>
      <c r="PB1749" s="164"/>
      <c r="PC1749" s="164"/>
      <c r="PD1749" s="164"/>
      <c r="PE1749" s="164"/>
      <c r="PF1749" s="164"/>
      <c r="PG1749" s="164"/>
      <c r="PH1749" s="164"/>
      <c r="PI1749" s="164"/>
      <c r="PJ1749" s="164"/>
      <c r="PK1749" s="164"/>
      <c r="PL1749" s="164"/>
      <c r="PM1749" s="164"/>
      <c r="PN1749" s="164"/>
      <c r="PO1749" s="164"/>
      <c r="PP1749" s="164"/>
      <c r="PQ1749" s="164"/>
      <c r="PR1749" s="164"/>
      <c r="PS1749" s="164"/>
      <c r="PT1749" s="164"/>
      <c r="PU1749" s="164"/>
      <c r="PV1749" s="164"/>
      <c r="PW1749" s="164"/>
      <c r="PX1749" s="164"/>
      <c r="PY1749" s="164"/>
      <c r="PZ1749" s="164"/>
      <c r="QA1749" s="164"/>
      <c r="QB1749" s="164"/>
      <c r="QC1749" s="164"/>
      <c r="QD1749" s="164"/>
      <c r="QE1749" s="164"/>
      <c r="QF1749" s="164"/>
      <c r="QG1749" s="164"/>
      <c r="QH1749" s="164"/>
      <c r="QI1749" s="164"/>
      <c r="QJ1749" s="164"/>
      <c r="QK1749" s="164"/>
      <c r="QL1749" s="164"/>
      <c r="QM1749" s="164"/>
      <c r="QN1749" s="164"/>
      <c r="QO1749" s="164"/>
      <c r="QP1749" s="164"/>
      <c r="QQ1749" s="164"/>
      <c r="QR1749" s="164"/>
      <c r="QS1749" s="164"/>
      <c r="QT1749" s="164"/>
      <c r="QU1749" s="164"/>
      <c r="QV1749" s="164"/>
      <c r="QW1749" s="164"/>
      <c r="QX1749" s="164"/>
      <c r="QY1749" s="164"/>
      <c r="QZ1749" s="164"/>
      <c r="RA1749" s="164"/>
      <c r="RB1749" s="164"/>
      <c r="RC1749" s="164"/>
      <c r="RD1749" s="164"/>
      <c r="RE1749" s="164"/>
      <c r="RF1749" s="164"/>
      <c r="RG1749" s="164"/>
      <c r="RH1749" s="164"/>
      <c r="RI1749" s="164"/>
      <c r="RJ1749" s="164"/>
      <c r="RK1749" s="164"/>
      <c r="RL1749" s="164"/>
      <c r="RM1749" s="164"/>
      <c r="RN1749" s="164"/>
      <c r="RO1749" s="164"/>
      <c r="RP1749" s="164"/>
      <c r="RQ1749" s="164"/>
      <c r="RR1749" s="164"/>
      <c r="RS1749" s="164"/>
      <c r="RT1749" s="164"/>
      <c r="RU1749" s="164"/>
      <c r="RV1749" s="164"/>
      <c r="RW1749" s="164"/>
      <c r="RX1749" s="164"/>
      <c r="RY1749" s="164"/>
      <c r="RZ1749" s="164"/>
      <c r="SA1749" s="164"/>
      <c r="SB1749" s="164"/>
      <c r="SC1749" s="164"/>
      <c r="SD1749" s="164"/>
      <c r="SE1749" s="164"/>
      <c r="SF1749" s="164"/>
      <c r="SG1749" s="164"/>
      <c r="SH1749" s="164"/>
      <c r="SI1749" s="164"/>
      <c r="SJ1749" s="164"/>
      <c r="SK1749" s="164"/>
      <c r="SL1749" s="164"/>
      <c r="SM1749" s="164"/>
      <c r="SN1749" s="164"/>
      <c r="SO1749" s="164"/>
      <c r="SP1749" s="164"/>
      <c r="SQ1749" s="164"/>
      <c r="SR1749" s="164"/>
      <c r="SS1749" s="164"/>
      <c r="ST1749" s="164"/>
      <c r="SU1749" s="164"/>
      <c r="SV1749" s="164"/>
      <c r="SW1749" s="164"/>
      <c r="SX1749" s="164"/>
      <c r="SY1749" s="164"/>
      <c r="SZ1749" s="164"/>
      <c r="TA1749" s="164"/>
      <c r="TB1749" s="164"/>
      <c r="TC1749" s="164"/>
      <c r="TD1749" s="164"/>
      <c r="TE1749" s="164"/>
      <c r="TF1749" s="164"/>
      <c r="TG1749" s="164"/>
      <c r="TH1749" s="164"/>
      <c r="TI1749" s="164"/>
      <c r="TJ1749" s="164"/>
      <c r="TK1749" s="164"/>
      <c r="TL1749" s="164"/>
      <c r="TM1749" s="164"/>
      <c r="TN1749" s="164"/>
      <c r="TO1749" s="164"/>
      <c r="TP1749" s="164"/>
      <c r="TQ1749" s="164"/>
      <c r="TR1749" s="164"/>
      <c r="TS1749" s="164"/>
      <c r="TT1749" s="164"/>
      <c r="TU1749" s="164"/>
      <c r="TV1749" s="164"/>
      <c r="TW1749" s="164"/>
      <c r="TX1749" s="164"/>
      <c r="TY1749" s="164"/>
      <c r="TZ1749" s="164"/>
      <c r="UA1749" s="164"/>
      <c r="UB1749" s="164"/>
      <c r="UC1749" s="164"/>
      <c r="UD1749" s="164"/>
      <c r="UE1749" s="164"/>
      <c r="UF1749" s="164"/>
      <c r="UG1749" s="164"/>
      <c r="UH1749" s="164"/>
      <c r="UI1749" s="164"/>
      <c r="UJ1749" s="164"/>
      <c r="UK1749" s="164"/>
      <c r="UL1749" s="164"/>
      <c r="UM1749" s="164"/>
      <c r="UN1749" s="164"/>
      <c r="UO1749" s="164"/>
      <c r="UP1749" s="164"/>
      <c r="UQ1749" s="164"/>
      <c r="UR1749" s="164"/>
      <c r="US1749" s="164"/>
      <c r="UT1749" s="164"/>
      <c r="UU1749" s="164"/>
      <c r="UV1749" s="164"/>
      <c r="UW1749" s="164"/>
      <c r="UX1749" s="164"/>
      <c r="UY1749" s="164"/>
      <c r="UZ1749" s="164"/>
      <c r="VA1749" s="164"/>
      <c r="VB1749" s="164"/>
      <c r="VC1749" s="164"/>
      <c r="VD1749" s="164"/>
      <c r="VE1749" s="164"/>
      <c r="VF1749" s="164"/>
      <c r="VG1749" s="164"/>
      <c r="VH1749" s="164"/>
      <c r="VI1749" s="164"/>
      <c r="VJ1749" s="164"/>
      <c r="VK1749" s="164"/>
      <c r="VL1749" s="164"/>
      <c r="VM1749" s="164"/>
      <c r="VN1749" s="164"/>
      <c r="VO1749" s="164"/>
      <c r="VP1749" s="164"/>
      <c r="VQ1749" s="164"/>
      <c r="VR1749" s="164"/>
      <c r="VS1749" s="164"/>
      <c r="VT1749" s="164"/>
      <c r="VU1749" s="164"/>
      <c r="VV1749" s="164"/>
      <c r="VW1749" s="164"/>
      <c r="VX1749" s="164"/>
      <c r="VY1749" s="164"/>
      <c r="VZ1749" s="164"/>
      <c r="WA1749" s="164"/>
      <c r="WB1749" s="164"/>
      <c r="WC1749" s="164"/>
      <c r="WD1749" s="164"/>
      <c r="WE1749" s="164"/>
      <c r="WF1749" s="164"/>
      <c r="WG1749" s="164"/>
      <c r="WH1749" s="164"/>
      <c r="WI1749" s="164"/>
      <c r="WJ1749" s="164"/>
      <c r="WK1749" s="164"/>
      <c r="WL1749" s="164"/>
      <c r="WM1749" s="164"/>
      <c r="WN1749" s="164"/>
      <c r="WO1749" s="164"/>
      <c r="WP1749" s="164"/>
      <c r="WQ1749" s="164"/>
      <c r="WR1749" s="164"/>
      <c r="WS1749" s="164"/>
      <c r="WT1749" s="164"/>
      <c r="WU1749" s="164"/>
      <c r="WV1749" s="164"/>
      <c r="WW1749" s="164"/>
      <c r="WX1749" s="164"/>
      <c r="WY1749" s="164"/>
      <c r="WZ1749" s="164"/>
      <c r="XA1749" s="164"/>
      <c r="XB1749" s="164"/>
      <c r="XC1749" s="164"/>
      <c r="XD1749" s="164"/>
      <c r="XE1749" s="164"/>
      <c r="XF1749" s="164"/>
      <c r="XG1749" s="164"/>
      <c r="XH1749" s="164"/>
      <c r="XI1749" s="164"/>
      <c r="XJ1749" s="164"/>
      <c r="XK1749" s="164"/>
      <c r="XL1749" s="164"/>
      <c r="XM1749" s="164"/>
      <c r="XN1749" s="164"/>
      <c r="XO1749" s="164"/>
      <c r="XP1749" s="164"/>
      <c r="XQ1749" s="164"/>
      <c r="XR1749" s="164"/>
      <c r="XS1749" s="164"/>
      <c r="XT1749" s="164"/>
      <c r="XU1749" s="164"/>
      <c r="XV1749" s="164"/>
      <c r="XW1749" s="164"/>
      <c r="XX1749" s="164"/>
      <c r="XY1749" s="164"/>
      <c r="XZ1749" s="164"/>
      <c r="YA1749" s="164"/>
      <c r="YB1749" s="164"/>
      <c r="YC1749" s="164"/>
      <c r="YD1749" s="164"/>
      <c r="YE1749" s="164"/>
      <c r="YF1749" s="164"/>
      <c r="YG1749" s="164"/>
      <c r="YH1749" s="164"/>
      <c r="YI1749" s="164"/>
      <c r="YJ1749" s="164"/>
      <c r="YK1749" s="164"/>
      <c r="YL1749" s="164"/>
      <c r="YM1749" s="164"/>
      <c r="YN1749" s="164"/>
      <c r="YO1749" s="164"/>
      <c r="YP1749" s="164"/>
      <c r="YQ1749" s="164"/>
      <c r="YR1749" s="164"/>
      <c r="YS1749" s="164"/>
      <c r="YT1749" s="164"/>
      <c r="YU1749" s="164"/>
      <c r="YV1749" s="164"/>
      <c r="YW1749" s="164"/>
      <c r="YX1749" s="164"/>
      <c r="YY1749" s="164"/>
      <c r="YZ1749" s="164"/>
      <c r="ZA1749" s="164"/>
      <c r="ZB1749" s="164"/>
      <c r="ZC1749" s="164"/>
      <c r="ZD1749" s="164"/>
      <c r="ZE1749" s="164"/>
      <c r="ZF1749" s="164"/>
      <c r="ZG1749" s="164"/>
      <c r="ZH1749" s="164"/>
      <c r="ZI1749" s="164"/>
      <c r="ZJ1749" s="164"/>
      <c r="ZK1749" s="164"/>
      <c r="ZL1749" s="164"/>
      <c r="ZM1749" s="164"/>
      <c r="ZN1749" s="164"/>
      <c r="ZO1749" s="164"/>
      <c r="ZP1749" s="164"/>
      <c r="ZQ1749" s="164"/>
      <c r="ZR1749" s="164"/>
      <c r="ZS1749" s="164"/>
      <c r="ZT1749" s="164"/>
      <c r="ZU1749" s="164"/>
      <c r="ZV1749" s="164"/>
      <c r="ZW1749" s="164"/>
      <c r="ZX1749" s="164"/>
      <c r="ZY1749" s="164"/>
      <c r="ZZ1749" s="164"/>
      <c r="AAA1749" s="164"/>
      <c r="AAB1749" s="164"/>
      <c r="AAC1749" s="164"/>
      <c r="AAD1749" s="164"/>
      <c r="AAE1749" s="164"/>
      <c r="AAF1749" s="164"/>
      <c r="AAG1749" s="164"/>
      <c r="AAH1749" s="164"/>
      <c r="AAI1749" s="164"/>
      <c r="AAJ1749" s="164"/>
      <c r="AAK1749" s="164"/>
      <c r="AAL1749" s="164"/>
      <c r="AAM1749" s="164"/>
      <c r="AAN1749" s="164"/>
      <c r="AAO1749" s="164"/>
      <c r="AAP1749" s="164"/>
      <c r="AAQ1749" s="164"/>
      <c r="AAR1749" s="164"/>
      <c r="AAS1749" s="164"/>
      <c r="AAT1749" s="164"/>
      <c r="AAU1749" s="164"/>
      <c r="AAV1749" s="164"/>
      <c r="AAW1749" s="164"/>
      <c r="AAX1749" s="164"/>
      <c r="AAY1749" s="164"/>
      <c r="AAZ1749" s="164"/>
      <c r="ABA1749" s="164"/>
      <c r="ABB1749" s="164"/>
      <c r="ABC1749" s="164"/>
      <c r="ABD1749" s="164"/>
      <c r="ABE1749" s="164"/>
      <c r="ABF1749" s="164"/>
      <c r="ABG1749" s="164"/>
      <c r="ABH1749" s="164"/>
      <c r="ABI1749" s="164"/>
      <c r="ABJ1749" s="164"/>
      <c r="ABK1749" s="164"/>
      <c r="ABL1749" s="164"/>
      <c r="ABM1749" s="164"/>
      <c r="ABN1749" s="164"/>
      <c r="ABO1749" s="164"/>
      <c r="ABP1749" s="164"/>
      <c r="ABQ1749" s="164"/>
      <c r="ABR1749" s="164"/>
      <c r="ABS1749" s="164"/>
      <c r="ABT1749" s="164"/>
      <c r="ABU1749" s="164"/>
      <c r="ABV1749" s="164"/>
      <c r="ABW1749" s="164"/>
      <c r="ABX1749" s="164"/>
      <c r="ABY1749" s="164"/>
      <c r="ABZ1749" s="164"/>
      <c r="ACA1749" s="164"/>
      <c r="ACB1749" s="164"/>
      <c r="ACC1749" s="164"/>
      <c r="ACD1749" s="164"/>
      <c r="ACE1749" s="164"/>
      <c r="ACF1749" s="164"/>
      <c r="ACG1749" s="164"/>
      <c r="ACH1749" s="164"/>
      <c r="ACI1749" s="164"/>
      <c r="ACJ1749" s="164"/>
      <c r="ACK1749" s="164"/>
      <c r="ACL1749" s="164"/>
      <c r="ACM1749" s="164"/>
      <c r="ACN1749" s="164"/>
      <c r="ACO1749" s="164"/>
      <c r="ACP1749" s="164"/>
      <c r="ACQ1749" s="164"/>
      <c r="ACR1749" s="164"/>
      <c r="ACS1749" s="164"/>
      <c r="ACT1749" s="164"/>
      <c r="ACU1749" s="164"/>
      <c r="ACV1749" s="164"/>
      <c r="ACW1749" s="164"/>
      <c r="ACX1749" s="164"/>
      <c r="ACY1749" s="164"/>
      <c r="ACZ1749" s="164"/>
      <c r="ADA1749" s="164"/>
      <c r="ADB1749" s="164"/>
      <c r="ADC1749" s="164"/>
      <c r="ADD1749" s="164"/>
      <c r="ADE1749" s="164"/>
      <c r="ADF1749" s="164"/>
      <c r="ADG1749" s="164"/>
      <c r="ADH1749" s="164"/>
      <c r="ADI1749" s="164"/>
      <c r="ADJ1749" s="164"/>
      <c r="ADK1749" s="164"/>
      <c r="ADL1749" s="164"/>
      <c r="ADM1749" s="164"/>
      <c r="ADN1749" s="164"/>
      <c r="ADO1749" s="164"/>
      <c r="ADP1749" s="164"/>
      <c r="ADQ1749" s="164"/>
      <c r="ADR1749" s="164"/>
      <c r="ADS1749" s="164"/>
      <c r="ADT1749" s="164"/>
      <c r="ADU1749" s="164"/>
      <c r="ADV1749" s="164"/>
      <c r="ADW1749" s="164"/>
      <c r="ADX1749" s="164"/>
      <c r="ADY1749" s="164"/>
      <c r="ADZ1749" s="164"/>
      <c r="AEA1749" s="164"/>
      <c r="AEB1749" s="164"/>
      <c r="AEC1749" s="164"/>
      <c r="AED1749" s="164"/>
      <c r="AEE1749" s="164"/>
      <c r="AEF1749" s="164"/>
      <c r="AEG1749" s="164"/>
      <c r="AEH1749" s="164"/>
      <c r="AEI1749" s="164"/>
      <c r="AEJ1749" s="164"/>
      <c r="AEK1749" s="164"/>
      <c r="AEL1749" s="164"/>
      <c r="AEM1749" s="164"/>
      <c r="AEN1749" s="164"/>
      <c r="AEO1749" s="164"/>
      <c r="AEP1749" s="164"/>
      <c r="AEQ1749" s="164"/>
      <c r="AER1749" s="164"/>
      <c r="AES1749" s="164"/>
      <c r="AET1749" s="164"/>
      <c r="AEU1749" s="164"/>
      <c r="AEV1749" s="164"/>
      <c r="AEW1749" s="164"/>
      <c r="AEX1749" s="164"/>
      <c r="AEY1749" s="164"/>
      <c r="AEZ1749" s="164"/>
      <c r="AFA1749" s="164"/>
      <c r="AFB1749" s="164"/>
      <c r="AFC1749" s="164"/>
      <c r="AFD1749" s="164"/>
      <c r="AFE1749" s="164"/>
      <c r="AFF1749" s="164"/>
      <c r="AFG1749" s="164"/>
      <c r="AFH1749" s="164"/>
      <c r="AFI1749" s="164"/>
      <c r="AFJ1749" s="164"/>
      <c r="AFK1749" s="164"/>
      <c r="AFL1749" s="164"/>
      <c r="AFM1749" s="164"/>
      <c r="AFN1749" s="164"/>
      <c r="AFO1749" s="164"/>
      <c r="AFP1749" s="164"/>
      <c r="AFQ1749" s="164"/>
      <c r="AFR1749" s="164"/>
      <c r="AFS1749" s="164"/>
      <c r="AFT1749" s="164"/>
      <c r="AFU1749" s="164"/>
      <c r="AFV1749" s="164"/>
      <c r="AFW1749" s="164"/>
      <c r="AFX1749" s="164"/>
      <c r="AFY1749" s="164"/>
      <c r="AFZ1749" s="164"/>
      <c r="AGA1749" s="164"/>
      <c r="AGB1749" s="164"/>
      <c r="AGC1749" s="164"/>
      <c r="AGD1749" s="164"/>
      <c r="AGE1749" s="164"/>
      <c r="AGF1749" s="164"/>
      <c r="AGG1749" s="164"/>
      <c r="AGH1749" s="164"/>
      <c r="AGI1749" s="164"/>
      <c r="AGJ1749" s="164"/>
      <c r="AGK1749" s="164"/>
      <c r="AGL1749" s="164"/>
      <c r="AGM1749" s="164"/>
      <c r="AGN1749" s="164"/>
      <c r="AGO1749" s="164"/>
      <c r="AGP1749" s="164"/>
      <c r="AGQ1749" s="164"/>
      <c r="AGR1749" s="164"/>
      <c r="AGS1749" s="164"/>
      <c r="AGT1749" s="164"/>
      <c r="AGU1749" s="164"/>
      <c r="AGV1749" s="164"/>
      <c r="AGW1749" s="164"/>
      <c r="AGX1749" s="164"/>
      <c r="AGY1749" s="164"/>
      <c r="AGZ1749" s="164"/>
      <c r="AHA1749" s="164"/>
      <c r="AHB1749" s="164"/>
      <c r="AHC1749" s="164"/>
      <c r="AHD1749" s="164"/>
      <c r="AHE1749" s="164"/>
      <c r="AHF1749" s="164"/>
      <c r="AHG1749" s="164"/>
      <c r="AHH1749" s="164"/>
      <c r="AHI1749" s="164"/>
      <c r="AHJ1749" s="164"/>
      <c r="AHK1749" s="164"/>
      <c r="AHL1749" s="164"/>
      <c r="AHM1749" s="164"/>
      <c r="AHN1749" s="164"/>
      <c r="AHO1749" s="164"/>
      <c r="AHP1749" s="164"/>
      <c r="AHQ1749" s="164"/>
      <c r="AHR1749" s="164"/>
      <c r="AHS1749" s="164"/>
      <c r="AHT1749" s="164"/>
      <c r="AHU1749" s="164"/>
      <c r="AHV1749" s="164"/>
      <c r="AHW1749" s="164"/>
      <c r="AHX1749" s="164"/>
      <c r="AHY1749" s="164"/>
      <c r="AHZ1749" s="164"/>
      <c r="AIA1749" s="164"/>
      <c r="AIB1749" s="164"/>
      <c r="AIC1749" s="164"/>
      <c r="AID1749" s="164"/>
      <c r="AIE1749" s="164"/>
      <c r="AIF1749" s="164"/>
      <c r="AIG1749" s="164"/>
      <c r="AIH1749" s="164"/>
      <c r="AII1749" s="164"/>
      <c r="AIJ1749" s="164"/>
      <c r="AIK1749" s="164"/>
      <c r="AIL1749" s="164"/>
      <c r="AIM1749" s="164"/>
      <c r="AIN1749" s="164"/>
      <c r="AIO1749" s="164"/>
      <c r="AIP1749" s="164"/>
      <c r="AIQ1749" s="164"/>
      <c r="AIR1749" s="164"/>
      <c r="AIS1749" s="164"/>
      <c r="AIT1749" s="164"/>
      <c r="AIU1749" s="164"/>
      <c r="AIV1749" s="164"/>
      <c r="AIW1749" s="164"/>
      <c r="AIX1749" s="164"/>
      <c r="AIY1749" s="164"/>
      <c r="AIZ1749" s="164"/>
      <c r="AJA1749" s="164"/>
      <c r="AJB1749" s="164"/>
      <c r="AJC1749" s="164"/>
      <c r="AJD1749" s="164"/>
      <c r="AJE1749" s="164"/>
      <c r="AJF1749" s="164"/>
      <c r="AJG1749" s="164"/>
      <c r="AJH1749" s="164"/>
      <c r="AJI1749" s="164"/>
      <c r="AJJ1749" s="164"/>
      <c r="AJK1749" s="164"/>
      <c r="AJL1749" s="164"/>
      <c r="AJM1749" s="164"/>
      <c r="AJN1749" s="164"/>
      <c r="AJO1749" s="164"/>
      <c r="AJP1749" s="164"/>
      <c r="AJQ1749" s="164"/>
      <c r="AJR1749" s="164"/>
      <c r="AJS1749" s="164"/>
      <c r="AJT1749" s="164"/>
      <c r="AJU1749" s="164"/>
      <c r="AJV1749" s="164"/>
      <c r="AJW1749" s="164"/>
      <c r="AJX1749" s="164"/>
      <c r="AJY1749" s="164"/>
      <c r="AJZ1749" s="164"/>
      <c r="AKA1749" s="164"/>
      <c r="AKB1749" s="164"/>
      <c r="AKC1749" s="164"/>
      <c r="AKD1749" s="164"/>
      <c r="AKE1749" s="164"/>
      <c r="AKF1749" s="164"/>
      <c r="AKG1749" s="164"/>
      <c r="AKH1749" s="164"/>
      <c r="AKI1749" s="164"/>
      <c r="AKJ1749" s="164"/>
      <c r="AKK1749" s="164"/>
      <c r="AKL1749" s="164"/>
      <c r="AKM1749" s="164"/>
      <c r="AKN1749" s="164"/>
      <c r="AKO1749" s="164"/>
      <c r="AKP1749" s="164"/>
      <c r="AKQ1749" s="164"/>
      <c r="AKR1749" s="164"/>
      <c r="AKS1749" s="164"/>
      <c r="AKT1749" s="164"/>
      <c r="AKU1749" s="164"/>
      <c r="AKV1749" s="164"/>
      <c r="AKW1749" s="164"/>
      <c r="AKX1749" s="164"/>
      <c r="AKY1749" s="164"/>
      <c r="AKZ1749" s="164"/>
      <c r="ALA1749" s="164"/>
      <c r="ALB1749" s="164"/>
      <c r="ALC1749" s="164"/>
      <c r="ALD1749" s="164"/>
      <c r="ALE1749" s="164"/>
      <c r="ALF1749" s="164"/>
      <c r="ALG1749" s="164"/>
      <c r="ALH1749" s="164"/>
      <c r="ALI1749" s="164"/>
      <c r="ALJ1749" s="164"/>
      <c r="ALK1749" s="164"/>
      <c r="ALL1749" s="164"/>
      <c r="ALM1749" s="164"/>
      <c r="ALN1749" s="164"/>
      <c r="ALO1749" s="164"/>
      <c r="ALP1749" s="164"/>
      <c r="ALQ1749" s="164"/>
      <c r="ALR1749" s="164"/>
      <c r="ALS1749" s="164"/>
      <c r="ALT1749" s="164"/>
      <c r="ALU1749" s="164"/>
      <c r="ALV1749" s="164"/>
      <c r="ALW1749" s="164"/>
      <c r="ALX1749" s="164"/>
      <c r="ALY1749" s="164"/>
      <c r="ALZ1749" s="164"/>
      <c r="AMA1749" s="164"/>
      <c r="AMB1749" s="164"/>
      <c r="AMC1749" s="164"/>
      <c r="AMD1749" s="164"/>
      <c r="AME1749" s="164"/>
      <c r="AMF1749" s="164"/>
      <c r="AMG1749" s="164"/>
      <c r="AMH1749" s="164"/>
      <c r="AMI1749" s="164"/>
      <c r="AMJ1749" s="164"/>
      <c r="AMK1749" s="164"/>
      <c r="AML1749" s="164"/>
      <c r="AMM1749" s="164"/>
      <c r="AMN1749" s="164"/>
      <c r="AMO1749" s="164"/>
      <c r="AMP1749" s="164"/>
      <c r="AMQ1749" s="164"/>
      <c r="AMR1749" s="164"/>
      <c r="AMS1749" s="164"/>
      <c r="AMT1749" s="164"/>
      <c r="AMU1749" s="164"/>
      <c r="AMV1749" s="164"/>
      <c r="AMW1749" s="164"/>
      <c r="AMX1749" s="164"/>
      <c r="AMY1749" s="164"/>
      <c r="AMZ1749" s="164"/>
      <c r="ANA1749" s="164"/>
      <c r="ANB1749" s="164"/>
      <c r="ANC1749" s="164"/>
      <c r="AND1749" s="164"/>
      <c r="ANE1749" s="164"/>
      <c r="ANF1749" s="164"/>
      <c r="ANG1749" s="164"/>
      <c r="ANH1749" s="164"/>
      <c r="ANI1749" s="164"/>
      <c r="ANJ1749" s="164"/>
      <c r="ANK1749" s="164"/>
      <c r="ANL1749" s="164"/>
      <c r="ANM1749" s="164"/>
      <c r="ANN1749" s="164"/>
      <c r="ANO1749" s="164"/>
      <c r="ANP1749" s="164"/>
      <c r="ANQ1749" s="164"/>
      <c r="ANR1749" s="164"/>
      <c r="ANS1749" s="164"/>
      <c r="ANT1749" s="164"/>
      <c r="ANU1749" s="164"/>
      <c r="ANV1749" s="164"/>
      <c r="ANW1749" s="164"/>
      <c r="ANX1749" s="164"/>
      <c r="ANY1749" s="164"/>
    </row>
    <row r="1750" spans="1:1065" s="219" customFormat="1" ht="18" outlineLevel="1" x14ac:dyDescent="0.25">
      <c r="A1750" s="305"/>
      <c r="B1750" s="535" t="s">
        <v>311</v>
      </c>
      <c r="C1750" s="216" t="str">
        <f>+VLOOKUP(B:B,INSUMOS!A:C,2,FALSE)</f>
        <v>DISTANCIADORES EN CRUCETA PARA ENCHAPE 2MM</v>
      </c>
      <c r="D1750" s="538" t="str">
        <f>+VLOOKUP(B:B,INSUMOS!A:C,3,FALSE)</f>
        <v>UN</v>
      </c>
      <c r="E1750" s="541">
        <v>1</v>
      </c>
      <c r="F1750" s="544">
        <f>+E1750*0.03</f>
        <v>0.03</v>
      </c>
      <c r="G1750" s="277">
        <f>+VLOOKUP(B:B,INSUMOS!A:E,4,FALSE)</f>
        <v>1</v>
      </c>
      <c r="H1750" s="217">
        <f t="shared" si="129"/>
        <v>1.03</v>
      </c>
      <c r="I1750" s="218"/>
      <c r="J1750" s="218"/>
      <c r="K1750" s="206"/>
      <c r="L1750" s="164"/>
      <c r="M1750" s="214"/>
      <c r="N1750" s="164"/>
      <c r="O1750" s="164"/>
      <c r="P1750" s="164"/>
      <c r="Q1750" s="164"/>
      <c r="R1750" s="164"/>
      <c r="S1750" s="164"/>
      <c r="T1750" s="164"/>
      <c r="U1750" s="164"/>
      <c r="V1750" s="164"/>
      <c r="W1750" s="164"/>
      <c r="X1750" s="164"/>
      <c r="Y1750" s="164"/>
      <c r="Z1750" s="164"/>
      <c r="AA1750" s="164"/>
      <c r="AB1750" s="164"/>
      <c r="AC1750" s="164"/>
      <c r="AD1750" s="164"/>
      <c r="AE1750" s="164"/>
      <c r="AF1750" s="164"/>
      <c r="AG1750" s="164"/>
      <c r="AH1750" s="164"/>
      <c r="AI1750" s="164"/>
      <c r="AJ1750" s="164"/>
      <c r="AK1750" s="164"/>
      <c r="AL1750" s="164"/>
      <c r="AM1750" s="164"/>
      <c r="AN1750" s="164"/>
      <c r="AO1750" s="164"/>
      <c r="AP1750" s="164"/>
      <c r="AQ1750" s="164"/>
      <c r="AR1750" s="164"/>
      <c r="AS1750" s="164"/>
      <c r="AT1750" s="164"/>
      <c r="AU1750" s="164"/>
      <c r="AV1750" s="164"/>
      <c r="AW1750" s="164"/>
      <c r="AX1750" s="164"/>
      <c r="AY1750" s="164"/>
      <c r="AZ1750" s="164"/>
      <c r="BA1750" s="164"/>
      <c r="BB1750" s="164"/>
      <c r="BC1750" s="164"/>
      <c r="BD1750" s="164"/>
      <c r="BE1750" s="164"/>
      <c r="BF1750" s="164"/>
      <c r="BG1750" s="164"/>
      <c r="BH1750" s="164"/>
      <c r="BI1750" s="164"/>
      <c r="BJ1750" s="164"/>
      <c r="BK1750" s="164"/>
      <c r="BL1750" s="164"/>
      <c r="BM1750" s="164"/>
      <c r="BN1750" s="164"/>
      <c r="BO1750" s="164"/>
      <c r="BP1750" s="164"/>
      <c r="BQ1750" s="164"/>
      <c r="BR1750" s="164"/>
      <c r="BS1750" s="164"/>
      <c r="BT1750" s="164"/>
      <c r="BU1750" s="164"/>
      <c r="BV1750" s="164"/>
      <c r="BW1750" s="164"/>
      <c r="BX1750" s="164"/>
      <c r="BY1750" s="164"/>
      <c r="BZ1750" s="164"/>
      <c r="CA1750" s="164"/>
      <c r="CB1750" s="164"/>
      <c r="CC1750" s="164"/>
      <c r="CD1750" s="164"/>
      <c r="CE1750" s="164"/>
      <c r="CF1750" s="164"/>
      <c r="CG1750" s="164"/>
      <c r="CH1750" s="164"/>
      <c r="CI1750" s="164"/>
      <c r="CJ1750" s="164"/>
      <c r="CK1750" s="164"/>
      <c r="CL1750" s="164"/>
      <c r="CM1750" s="164"/>
      <c r="CN1750" s="164"/>
      <c r="CO1750" s="164"/>
      <c r="CP1750" s="164"/>
      <c r="CQ1750" s="164"/>
      <c r="CR1750" s="164"/>
      <c r="CS1750" s="164"/>
      <c r="CT1750" s="164"/>
      <c r="CU1750" s="164"/>
      <c r="CV1750" s="164"/>
      <c r="CW1750" s="164"/>
      <c r="CX1750" s="164"/>
      <c r="CY1750" s="164"/>
      <c r="CZ1750" s="164"/>
      <c r="DA1750" s="164"/>
      <c r="DB1750" s="164"/>
      <c r="DC1750" s="164"/>
      <c r="DD1750" s="164"/>
      <c r="DE1750" s="164"/>
      <c r="DF1750" s="164"/>
      <c r="DG1750" s="164"/>
      <c r="DH1750" s="164"/>
      <c r="DI1750" s="164"/>
      <c r="DJ1750" s="164"/>
      <c r="DK1750" s="164"/>
      <c r="DL1750" s="164"/>
      <c r="DM1750" s="164"/>
      <c r="DN1750" s="164"/>
      <c r="DO1750" s="164"/>
      <c r="DP1750" s="164"/>
      <c r="DQ1750" s="164"/>
      <c r="DR1750" s="164"/>
      <c r="DS1750" s="164"/>
      <c r="DT1750" s="164"/>
      <c r="DU1750" s="164"/>
      <c r="DV1750" s="164"/>
      <c r="DW1750" s="164"/>
      <c r="DX1750" s="164"/>
      <c r="DY1750" s="164"/>
      <c r="DZ1750" s="164"/>
      <c r="EA1750" s="164"/>
      <c r="EB1750" s="164"/>
      <c r="EC1750" s="164"/>
      <c r="ED1750" s="164"/>
      <c r="EE1750" s="164"/>
      <c r="EF1750" s="164"/>
      <c r="EG1750" s="164"/>
      <c r="EH1750" s="164"/>
      <c r="EI1750" s="164"/>
      <c r="EJ1750" s="164"/>
      <c r="EK1750" s="164"/>
      <c r="EL1750" s="164"/>
      <c r="EM1750" s="164"/>
      <c r="EN1750" s="164"/>
      <c r="EO1750" s="164"/>
      <c r="EP1750" s="164"/>
      <c r="EQ1750" s="164"/>
      <c r="ER1750" s="164"/>
      <c r="ES1750" s="164"/>
      <c r="ET1750" s="164"/>
      <c r="EU1750" s="164"/>
      <c r="EV1750" s="164"/>
      <c r="EW1750" s="164"/>
      <c r="EX1750" s="164"/>
      <c r="EY1750" s="164"/>
      <c r="EZ1750" s="164"/>
      <c r="FA1750" s="164"/>
      <c r="FB1750" s="164"/>
      <c r="FC1750" s="164"/>
      <c r="FD1750" s="164"/>
      <c r="FE1750" s="164"/>
      <c r="FF1750" s="164"/>
      <c r="FG1750" s="164"/>
      <c r="FH1750" s="164"/>
      <c r="FI1750" s="164"/>
      <c r="FJ1750" s="164"/>
      <c r="FK1750" s="164"/>
      <c r="FL1750" s="164"/>
      <c r="FM1750" s="164"/>
      <c r="FN1750" s="164"/>
      <c r="FO1750" s="164"/>
      <c r="FP1750" s="164"/>
      <c r="FQ1750" s="164"/>
      <c r="FR1750" s="164"/>
      <c r="FS1750" s="164"/>
      <c r="FT1750" s="164"/>
      <c r="FU1750" s="164"/>
      <c r="FV1750" s="164"/>
      <c r="FW1750" s="164"/>
      <c r="FX1750" s="164"/>
      <c r="FY1750" s="164"/>
      <c r="FZ1750" s="164"/>
      <c r="GA1750" s="164"/>
      <c r="GB1750" s="164"/>
      <c r="GC1750" s="164"/>
      <c r="GD1750" s="164"/>
      <c r="GE1750" s="164"/>
      <c r="GF1750" s="164"/>
      <c r="GG1750" s="164"/>
      <c r="GH1750" s="164"/>
      <c r="GI1750" s="164"/>
      <c r="GJ1750" s="164"/>
      <c r="GK1750" s="164"/>
      <c r="GL1750" s="164"/>
      <c r="GM1750" s="164"/>
      <c r="GN1750" s="164"/>
      <c r="GO1750" s="164"/>
      <c r="GP1750" s="164"/>
      <c r="GQ1750" s="164"/>
      <c r="GR1750" s="164"/>
      <c r="GS1750" s="164"/>
      <c r="GT1750" s="164"/>
      <c r="GU1750" s="164"/>
      <c r="GV1750" s="164"/>
      <c r="GW1750" s="164"/>
      <c r="GX1750" s="164"/>
      <c r="GY1750" s="164"/>
      <c r="GZ1750" s="164"/>
      <c r="HA1750" s="164"/>
      <c r="HB1750" s="164"/>
      <c r="HC1750" s="164"/>
      <c r="HD1750" s="164"/>
      <c r="HE1750" s="164"/>
      <c r="HF1750" s="164"/>
      <c r="HG1750" s="164"/>
      <c r="HH1750" s="164"/>
      <c r="HI1750" s="164"/>
      <c r="HJ1750" s="164"/>
      <c r="HK1750" s="164"/>
      <c r="HL1750" s="164"/>
      <c r="HM1750" s="164"/>
      <c r="HN1750" s="164"/>
      <c r="HO1750" s="164"/>
      <c r="HP1750" s="164"/>
      <c r="HQ1750" s="164"/>
      <c r="HR1750" s="164"/>
      <c r="HS1750" s="164"/>
      <c r="HT1750" s="164"/>
      <c r="HU1750" s="164"/>
      <c r="HV1750" s="164"/>
      <c r="HW1750" s="164"/>
      <c r="HX1750" s="164"/>
      <c r="HY1750" s="164"/>
      <c r="HZ1750" s="164"/>
      <c r="IA1750" s="164"/>
      <c r="IB1750" s="164"/>
      <c r="IC1750" s="164"/>
      <c r="ID1750" s="164"/>
      <c r="IE1750" s="164"/>
      <c r="IF1750" s="164"/>
      <c r="IG1750" s="164"/>
      <c r="IH1750" s="164"/>
      <c r="II1750" s="164"/>
      <c r="IJ1750" s="164"/>
      <c r="IK1750" s="164"/>
      <c r="IL1750" s="164"/>
      <c r="IM1750" s="164"/>
      <c r="IN1750" s="164"/>
      <c r="IO1750" s="164"/>
      <c r="IP1750" s="164"/>
      <c r="IQ1750" s="164"/>
      <c r="IR1750" s="164"/>
      <c r="IS1750" s="164"/>
      <c r="IT1750" s="164"/>
      <c r="IU1750" s="164"/>
      <c r="IV1750" s="164"/>
      <c r="IW1750" s="164"/>
      <c r="IX1750" s="164"/>
      <c r="IY1750" s="164"/>
      <c r="IZ1750" s="164"/>
      <c r="JA1750" s="164"/>
      <c r="JB1750" s="164"/>
      <c r="JC1750" s="164"/>
      <c r="JD1750" s="164"/>
      <c r="JE1750" s="164"/>
      <c r="JF1750" s="164"/>
      <c r="JG1750" s="164"/>
      <c r="JH1750" s="164"/>
      <c r="JI1750" s="164"/>
      <c r="JJ1750" s="164"/>
      <c r="JK1750" s="164"/>
      <c r="JL1750" s="164"/>
      <c r="JM1750" s="164"/>
      <c r="JN1750" s="164"/>
      <c r="JO1750" s="164"/>
      <c r="JP1750" s="164"/>
      <c r="JQ1750" s="164"/>
      <c r="JR1750" s="164"/>
      <c r="JS1750" s="164"/>
      <c r="JT1750" s="164"/>
      <c r="JU1750" s="164"/>
      <c r="JV1750" s="164"/>
      <c r="JW1750" s="164"/>
      <c r="JX1750" s="164"/>
      <c r="JY1750" s="164"/>
      <c r="JZ1750" s="164"/>
      <c r="KA1750" s="164"/>
      <c r="KB1750" s="164"/>
      <c r="KC1750" s="164"/>
      <c r="KD1750" s="164"/>
      <c r="KE1750" s="164"/>
      <c r="KF1750" s="164"/>
      <c r="KG1750" s="164"/>
      <c r="KH1750" s="164"/>
      <c r="KI1750" s="164"/>
      <c r="KJ1750" s="164"/>
      <c r="KK1750" s="164"/>
      <c r="KL1750" s="164"/>
      <c r="KM1750" s="164"/>
      <c r="KN1750" s="164"/>
      <c r="KO1750" s="164"/>
      <c r="KP1750" s="164"/>
      <c r="KQ1750" s="164"/>
      <c r="KR1750" s="164"/>
      <c r="KS1750" s="164"/>
      <c r="KT1750" s="164"/>
      <c r="KU1750" s="164"/>
      <c r="KV1750" s="164"/>
      <c r="KW1750" s="164"/>
      <c r="KX1750" s="164"/>
      <c r="KY1750" s="164"/>
      <c r="KZ1750" s="164"/>
      <c r="LA1750" s="164"/>
      <c r="LB1750" s="164"/>
      <c r="LC1750" s="164"/>
      <c r="LD1750" s="164"/>
      <c r="LE1750" s="164"/>
      <c r="LF1750" s="164"/>
      <c r="LG1750" s="164"/>
      <c r="LH1750" s="164"/>
      <c r="LI1750" s="164"/>
      <c r="LJ1750" s="164"/>
      <c r="LK1750" s="164"/>
      <c r="LL1750" s="164"/>
      <c r="LM1750" s="164"/>
      <c r="LN1750" s="164"/>
      <c r="LO1750" s="164"/>
      <c r="LP1750" s="164"/>
      <c r="LQ1750" s="164"/>
      <c r="LR1750" s="164"/>
      <c r="LS1750" s="164"/>
      <c r="LT1750" s="164"/>
      <c r="LU1750" s="164"/>
      <c r="LV1750" s="164"/>
      <c r="LW1750" s="164"/>
      <c r="LX1750" s="164"/>
      <c r="LY1750" s="164"/>
      <c r="LZ1750" s="164"/>
      <c r="MA1750" s="164"/>
      <c r="MB1750" s="164"/>
      <c r="MC1750" s="164"/>
      <c r="MD1750" s="164"/>
      <c r="ME1750" s="164"/>
      <c r="MF1750" s="164"/>
      <c r="MG1750" s="164"/>
      <c r="MH1750" s="164"/>
      <c r="MI1750" s="164"/>
      <c r="MJ1750" s="164"/>
      <c r="MK1750" s="164"/>
      <c r="ML1750" s="164"/>
      <c r="MM1750" s="164"/>
      <c r="MN1750" s="164"/>
      <c r="MO1750" s="164"/>
      <c r="MP1750" s="164"/>
      <c r="MQ1750" s="164"/>
      <c r="MR1750" s="164"/>
      <c r="MS1750" s="164"/>
      <c r="MT1750" s="164"/>
      <c r="MU1750" s="164"/>
      <c r="MV1750" s="164"/>
      <c r="MW1750" s="164"/>
      <c r="MX1750" s="164"/>
      <c r="MY1750" s="164"/>
      <c r="MZ1750" s="164"/>
      <c r="NA1750" s="164"/>
      <c r="NB1750" s="164"/>
      <c r="NC1750" s="164"/>
      <c r="ND1750" s="164"/>
      <c r="NE1750" s="164"/>
      <c r="NF1750" s="164"/>
      <c r="NG1750" s="164"/>
      <c r="NH1750" s="164"/>
      <c r="NI1750" s="164"/>
      <c r="NJ1750" s="164"/>
      <c r="NK1750" s="164"/>
      <c r="NL1750" s="164"/>
      <c r="NM1750" s="164"/>
      <c r="NN1750" s="164"/>
      <c r="NO1750" s="164"/>
      <c r="NP1750" s="164"/>
      <c r="NQ1750" s="164"/>
      <c r="NR1750" s="164"/>
      <c r="NS1750" s="164"/>
      <c r="NT1750" s="164"/>
      <c r="NU1750" s="164"/>
      <c r="NV1750" s="164"/>
      <c r="NW1750" s="164"/>
      <c r="NX1750" s="164"/>
      <c r="NY1750" s="164"/>
      <c r="NZ1750" s="164"/>
      <c r="OA1750" s="164"/>
      <c r="OB1750" s="164"/>
      <c r="OC1750" s="164"/>
      <c r="OD1750" s="164"/>
      <c r="OE1750" s="164"/>
      <c r="OF1750" s="164"/>
      <c r="OG1750" s="164"/>
      <c r="OH1750" s="164"/>
      <c r="OI1750" s="164"/>
      <c r="OJ1750" s="164"/>
      <c r="OK1750" s="164"/>
      <c r="OL1750" s="164"/>
      <c r="OM1750" s="164"/>
      <c r="ON1750" s="164"/>
      <c r="OO1750" s="164"/>
      <c r="OP1750" s="164"/>
      <c r="OQ1750" s="164"/>
      <c r="OR1750" s="164"/>
      <c r="OS1750" s="164"/>
      <c r="OT1750" s="164"/>
      <c r="OU1750" s="164"/>
      <c r="OV1750" s="164"/>
      <c r="OW1750" s="164"/>
      <c r="OX1750" s="164"/>
      <c r="OY1750" s="164"/>
      <c r="OZ1750" s="164"/>
      <c r="PA1750" s="164"/>
      <c r="PB1750" s="164"/>
      <c r="PC1750" s="164"/>
      <c r="PD1750" s="164"/>
      <c r="PE1750" s="164"/>
      <c r="PF1750" s="164"/>
      <c r="PG1750" s="164"/>
      <c r="PH1750" s="164"/>
      <c r="PI1750" s="164"/>
      <c r="PJ1750" s="164"/>
      <c r="PK1750" s="164"/>
      <c r="PL1750" s="164"/>
      <c r="PM1750" s="164"/>
      <c r="PN1750" s="164"/>
      <c r="PO1750" s="164"/>
      <c r="PP1750" s="164"/>
      <c r="PQ1750" s="164"/>
      <c r="PR1750" s="164"/>
      <c r="PS1750" s="164"/>
      <c r="PT1750" s="164"/>
      <c r="PU1750" s="164"/>
      <c r="PV1750" s="164"/>
      <c r="PW1750" s="164"/>
      <c r="PX1750" s="164"/>
      <c r="PY1750" s="164"/>
      <c r="PZ1750" s="164"/>
      <c r="QA1750" s="164"/>
      <c r="QB1750" s="164"/>
      <c r="QC1750" s="164"/>
      <c r="QD1750" s="164"/>
      <c r="QE1750" s="164"/>
      <c r="QF1750" s="164"/>
      <c r="QG1750" s="164"/>
      <c r="QH1750" s="164"/>
      <c r="QI1750" s="164"/>
      <c r="QJ1750" s="164"/>
      <c r="QK1750" s="164"/>
      <c r="QL1750" s="164"/>
      <c r="QM1750" s="164"/>
      <c r="QN1750" s="164"/>
      <c r="QO1750" s="164"/>
      <c r="QP1750" s="164"/>
      <c r="QQ1750" s="164"/>
      <c r="QR1750" s="164"/>
      <c r="QS1750" s="164"/>
      <c r="QT1750" s="164"/>
      <c r="QU1750" s="164"/>
      <c r="QV1750" s="164"/>
      <c r="QW1750" s="164"/>
      <c r="QX1750" s="164"/>
      <c r="QY1750" s="164"/>
      <c r="QZ1750" s="164"/>
      <c r="RA1750" s="164"/>
      <c r="RB1750" s="164"/>
      <c r="RC1750" s="164"/>
      <c r="RD1750" s="164"/>
      <c r="RE1750" s="164"/>
      <c r="RF1750" s="164"/>
      <c r="RG1750" s="164"/>
      <c r="RH1750" s="164"/>
      <c r="RI1750" s="164"/>
      <c r="RJ1750" s="164"/>
      <c r="RK1750" s="164"/>
      <c r="RL1750" s="164"/>
      <c r="RM1750" s="164"/>
      <c r="RN1750" s="164"/>
      <c r="RO1750" s="164"/>
      <c r="RP1750" s="164"/>
      <c r="RQ1750" s="164"/>
      <c r="RR1750" s="164"/>
      <c r="RS1750" s="164"/>
      <c r="RT1750" s="164"/>
      <c r="RU1750" s="164"/>
      <c r="RV1750" s="164"/>
      <c r="RW1750" s="164"/>
      <c r="RX1750" s="164"/>
      <c r="RY1750" s="164"/>
      <c r="RZ1750" s="164"/>
      <c r="SA1750" s="164"/>
      <c r="SB1750" s="164"/>
      <c r="SC1750" s="164"/>
      <c r="SD1750" s="164"/>
      <c r="SE1750" s="164"/>
      <c r="SF1750" s="164"/>
      <c r="SG1750" s="164"/>
      <c r="SH1750" s="164"/>
      <c r="SI1750" s="164"/>
      <c r="SJ1750" s="164"/>
      <c r="SK1750" s="164"/>
      <c r="SL1750" s="164"/>
      <c r="SM1750" s="164"/>
      <c r="SN1750" s="164"/>
      <c r="SO1750" s="164"/>
      <c r="SP1750" s="164"/>
      <c r="SQ1750" s="164"/>
      <c r="SR1750" s="164"/>
      <c r="SS1750" s="164"/>
      <c r="ST1750" s="164"/>
      <c r="SU1750" s="164"/>
      <c r="SV1750" s="164"/>
      <c r="SW1750" s="164"/>
      <c r="SX1750" s="164"/>
      <c r="SY1750" s="164"/>
      <c r="SZ1750" s="164"/>
      <c r="TA1750" s="164"/>
      <c r="TB1750" s="164"/>
      <c r="TC1750" s="164"/>
      <c r="TD1750" s="164"/>
      <c r="TE1750" s="164"/>
      <c r="TF1750" s="164"/>
      <c r="TG1750" s="164"/>
      <c r="TH1750" s="164"/>
      <c r="TI1750" s="164"/>
      <c r="TJ1750" s="164"/>
      <c r="TK1750" s="164"/>
      <c r="TL1750" s="164"/>
      <c r="TM1750" s="164"/>
      <c r="TN1750" s="164"/>
      <c r="TO1750" s="164"/>
      <c r="TP1750" s="164"/>
      <c r="TQ1750" s="164"/>
      <c r="TR1750" s="164"/>
      <c r="TS1750" s="164"/>
      <c r="TT1750" s="164"/>
      <c r="TU1750" s="164"/>
      <c r="TV1750" s="164"/>
      <c r="TW1750" s="164"/>
      <c r="TX1750" s="164"/>
      <c r="TY1750" s="164"/>
      <c r="TZ1750" s="164"/>
      <c r="UA1750" s="164"/>
      <c r="UB1750" s="164"/>
      <c r="UC1750" s="164"/>
      <c r="UD1750" s="164"/>
      <c r="UE1750" s="164"/>
      <c r="UF1750" s="164"/>
      <c r="UG1750" s="164"/>
      <c r="UH1750" s="164"/>
      <c r="UI1750" s="164"/>
      <c r="UJ1750" s="164"/>
      <c r="UK1750" s="164"/>
      <c r="UL1750" s="164"/>
      <c r="UM1750" s="164"/>
      <c r="UN1750" s="164"/>
      <c r="UO1750" s="164"/>
      <c r="UP1750" s="164"/>
      <c r="UQ1750" s="164"/>
      <c r="UR1750" s="164"/>
      <c r="US1750" s="164"/>
      <c r="UT1750" s="164"/>
      <c r="UU1750" s="164"/>
      <c r="UV1750" s="164"/>
      <c r="UW1750" s="164"/>
      <c r="UX1750" s="164"/>
      <c r="UY1750" s="164"/>
      <c r="UZ1750" s="164"/>
      <c r="VA1750" s="164"/>
      <c r="VB1750" s="164"/>
      <c r="VC1750" s="164"/>
      <c r="VD1750" s="164"/>
      <c r="VE1750" s="164"/>
      <c r="VF1750" s="164"/>
      <c r="VG1750" s="164"/>
      <c r="VH1750" s="164"/>
      <c r="VI1750" s="164"/>
      <c r="VJ1750" s="164"/>
      <c r="VK1750" s="164"/>
      <c r="VL1750" s="164"/>
      <c r="VM1750" s="164"/>
      <c r="VN1750" s="164"/>
      <c r="VO1750" s="164"/>
      <c r="VP1750" s="164"/>
      <c r="VQ1750" s="164"/>
      <c r="VR1750" s="164"/>
      <c r="VS1750" s="164"/>
      <c r="VT1750" s="164"/>
      <c r="VU1750" s="164"/>
      <c r="VV1750" s="164"/>
      <c r="VW1750" s="164"/>
      <c r="VX1750" s="164"/>
      <c r="VY1750" s="164"/>
      <c r="VZ1750" s="164"/>
      <c r="WA1750" s="164"/>
      <c r="WB1750" s="164"/>
      <c r="WC1750" s="164"/>
      <c r="WD1750" s="164"/>
      <c r="WE1750" s="164"/>
      <c r="WF1750" s="164"/>
      <c r="WG1750" s="164"/>
      <c r="WH1750" s="164"/>
      <c r="WI1750" s="164"/>
      <c r="WJ1750" s="164"/>
      <c r="WK1750" s="164"/>
      <c r="WL1750" s="164"/>
      <c r="WM1750" s="164"/>
      <c r="WN1750" s="164"/>
      <c r="WO1750" s="164"/>
      <c r="WP1750" s="164"/>
      <c r="WQ1750" s="164"/>
      <c r="WR1750" s="164"/>
      <c r="WS1750" s="164"/>
      <c r="WT1750" s="164"/>
      <c r="WU1750" s="164"/>
      <c r="WV1750" s="164"/>
      <c r="WW1750" s="164"/>
      <c r="WX1750" s="164"/>
      <c r="WY1750" s="164"/>
      <c r="WZ1750" s="164"/>
      <c r="XA1750" s="164"/>
      <c r="XB1750" s="164"/>
      <c r="XC1750" s="164"/>
      <c r="XD1750" s="164"/>
      <c r="XE1750" s="164"/>
      <c r="XF1750" s="164"/>
      <c r="XG1750" s="164"/>
      <c r="XH1750" s="164"/>
      <c r="XI1750" s="164"/>
      <c r="XJ1750" s="164"/>
      <c r="XK1750" s="164"/>
      <c r="XL1750" s="164"/>
      <c r="XM1750" s="164"/>
      <c r="XN1750" s="164"/>
      <c r="XO1750" s="164"/>
      <c r="XP1750" s="164"/>
      <c r="XQ1750" s="164"/>
      <c r="XR1750" s="164"/>
      <c r="XS1750" s="164"/>
      <c r="XT1750" s="164"/>
      <c r="XU1750" s="164"/>
      <c r="XV1750" s="164"/>
      <c r="XW1750" s="164"/>
      <c r="XX1750" s="164"/>
      <c r="XY1750" s="164"/>
      <c r="XZ1750" s="164"/>
      <c r="YA1750" s="164"/>
      <c r="YB1750" s="164"/>
      <c r="YC1750" s="164"/>
      <c r="YD1750" s="164"/>
      <c r="YE1750" s="164"/>
      <c r="YF1750" s="164"/>
      <c r="YG1750" s="164"/>
      <c r="YH1750" s="164"/>
      <c r="YI1750" s="164"/>
      <c r="YJ1750" s="164"/>
      <c r="YK1750" s="164"/>
      <c r="YL1750" s="164"/>
      <c r="YM1750" s="164"/>
      <c r="YN1750" s="164"/>
      <c r="YO1750" s="164"/>
      <c r="YP1750" s="164"/>
      <c r="YQ1750" s="164"/>
      <c r="YR1750" s="164"/>
      <c r="YS1750" s="164"/>
      <c r="YT1750" s="164"/>
      <c r="YU1750" s="164"/>
      <c r="YV1750" s="164"/>
      <c r="YW1750" s="164"/>
      <c r="YX1750" s="164"/>
      <c r="YY1750" s="164"/>
      <c r="YZ1750" s="164"/>
      <c r="ZA1750" s="164"/>
      <c r="ZB1750" s="164"/>
      <c r="ZC1750" s="164"/>
      <c r="ZD1750" s="164"/>
      <c r="ZE1750" s="164"/>
      <c r="ZF1750" s="164"/>
      <c r="ZG1750" s="164"/>
      <c r="ZH1750" s="164"/>
      <c r="ZI1750" s="164"/>
      <c r="ZJ1750" s="164"/>
      <c r="ZK1750" s="164"/>
      <c r="ZL1750" s="164"/>
      <c r="ZM1750" s="164"/>
      <c r="ZN1750" s="164"/>
      <c r="ZO1750" s="164"/>
      <c r="ZP1750" s="164"/>
      <c r="ZQ1750" s="164"/>
      <c r="ZR1750" s="164"/>
      <c r="ZS1750" s="164"/>
      <c r="ZT1750" s="164"/>
      <c r="ZU1750" s="164"/>
      <c r="ZV1750" s="164"/>
      <c r="ZW1750" s="164"/>
      <c r="ZX1750" s="164"/>
      <c r="ZY1750" s="164"/>
      <c r="ZZ1750" s="164"/>
      <c r="AAA1750" s="164"/>
      <c r="AAB1750" s="164"/>
      <c r="AAC1750" s="164"/>
      <c r="AAD1750" s="164"/>
      <c r="AAE1750" s="164"/>
      <c r="AAF1750" s="164"/>
      <c r="AAG1750" s="164"/>
      <c r="AAH1750" s="164"/>
      <c r="AAI1750" s="164"/>
      <c r="AAJ1750" s="164"/>
      <c r="AAK1750" s="164"/>
      <c r="AAL1750" s="164"/>
      <c r="AAM1750" s="164"/>
      <c r="AAN1750" s="164"/>
      <c r="AAO1750" s="164"/>
      <c r="AAP1750" s="164"/>
      <c r="AAQ1750" s="164"/>
      <c r="AAR1750" s="164"/>
      <c r="AAS1750" s="164"/>
      <c r="AAT1750" s="164"/>
      <c r="AAU1750" s="164"/>
      <c r="AAV1750" s="164"/>
      <c r="AAW1750" s="164"/>
      <c r="AAX1750" s="164"/>
      <c r="AAY1750" s="164"/>
      <c r="AAZ1750" s="164"/>
      <c r="ABA1750" s="164"/>
      <c r="ABB1750" s="164"/>
      <c r="ABC1750" s="164"/>
      <c r="ABD1750" s="164"/>
      <c r="ABE1750" s="164"/>
      <c r="ABF1750" s="164"/>
      <c r="ABG1750" s="164"/>
      <c r="ABH1750" s="164"/>
      <c r="ABI1750" s="164"/>
      <c r="ABJ1750" s="164"/>
      <c r="ABK1750" s="164"/>
      <c r="ABL1750" s="164"/>
      <c r="ABM1750" s="164"/>
      <c r="ABN1750" s="164"/>
      <c r="ABO1750" s="164"/>
      <c r="ABP1750" s="164"/>
      <c r="ABQ1750" s="164"/>
      <c r="ABR1750" s="164"/>
      <c r="ABS1750" s="164"/>
      <c r="ABT1750" s="164"/>
      <c r="ABU1750" s="164"/>
      <c r="ABV1750" s="164"/>
      <c r="ABW1750" s="164"/>
      <c r="ABX1750" s="164"/>
      <c r="ABY1750" s="164"/>
      <c r="ABZ1750" s="164"/>
      <c r="ACA1750" s="164"/>
      <c r="ACB1750" s="164"/>
      <c r="ACC1750" s="164"/>
      <c r="ACD1750" s="164"/>
      <c r="ACE1750" s="164"/>
      <c r="ACF1750" s="164"/>
      <c r="ACG1750" s="164"/>
      <c r="ACH1750" s="164"/>
      <c r="ACI1750" s="164"/>
      <c r="ACJ1750" s="164"/>
      <c r="ACK1750" s="164"/>
      <c r="ACL1750" s="164"/>
      <c r="ACM1750" s="164"/>
      <c r="ACN1750" s="164"/>
      <c r="ACO1750" s="164"/>
      <c r="ACP1750" s="164"/>
      <c r="ACQ1750" s="164"/>
      <c r="ACR1750" s="164"/>
      <c r="ACS1750" s="164"/>
      <c r="ACT1750" s="164"/>
      <c r="ACU1750" s="164"/>
      <c r="ACV1750" s="164"/>
      <c r="ACW1750" s="164"/>
      <c r="ACX1750" s="164"/>
      <c r="ACY1750" s="164"/>
      <c r="ACZ1750" s="164"/>
      <c r="ADA1750" s="164"/>
      <c r="ADB1750" s="164"/>
      <c r="ADC1750" s="164"/>
      <c r="ADD1750" s="164"/>
      <c r="ADE1750" s="164"/>
      <c r="ADF1750" s="164"/>
      <c r="ADG1750" s="164"/>
      <c r="ADH1750" s="164"/>
      <c r="ADI1750" s="164"/>
      <c r="ADJ1750" s="164"/>
      <c r="ADK1750" s="164"/>
      <c r="ADL1750" s="164"/>
      <c r="ADM1750" s="164"/>
      <c r="ADN1750" s="164"/>
      <c r="ADO1750" s="164"/>
      <c r="ADP1750" s="164"/>
      <c r="ADQ1750" s="164"/>
      <c r="ADR1750" s="164"/>
      <c r="ADS1750" s="164"/>
      <c r="ADT1750" s="164"/>
      <c r="ADU1750" s="164"/>
      <c r="ADV1750" s="164"/>
      <c r="ADW1750" s="164"/>
      <c r="ADX1750" s="164"/>
      <c r="ADY1750" s="164"/>
      <c r="ADZ1750" s="164"/>
      <c r="AEA1750" s="164"/>
      <c r="AEB1750" s="164"/>
      <c r="AEC1750" s="164"/>
      <c r="AED1750" s="164"/>
      <c r="AEE1750" s="164"/>
      <c r="AEF1750" s="164"/>
      <c r="AEG1750" s="164"/>
      <c r="AEH1750" s="164"/>
      <c r="AEI1750" s="164"/>
      <c r="AEJ1750" s="164"/>
      <c r="AEK1750" s="164"/>
      <c r="AEL1750" s="164"/>
      <c r="AEM1750" s="164"/>
      <c r="AEN1750" s="164"/>
      <c r="AEO1750" s="164"/>
      <c r="AEP1750" s="164"/>
      <c r="AEQ1750" s="164"/>
      <c r="AER1750" s="164"/>
      <c r="AES1750" s="164"/>
      <c r="AET1750" s="164"/>
      <c r="AEU1750" s="164"/>
      <c r="AEV1750" s="164"/>
      <c r="AEW1750" s="164"/>
      <c r="AEX1750" s="164"/>
      <c r="AEY1750" s="164"/>
      <c r="AEZ1750" s="164"/>
      <c r="AFA1750" s="164"/>
      <c r="AFB1750" s="164"/>
      <c r="AFC1750" s="164"/>
      <c r="AFD1750" s="164"/>
      <c r="AFE1750" s="164"/>
      <c r="AFF1750" s="164"/>
      <c r="AFG1750" s="164"/>
      <c r="AFH1750" s="164"/>
      <c r="AFI1750" s="164"/>
      <c r="AFJ1750" s="164"/>
      <c r="AFK1750" s="164"/>
      <c r="AFL1750" s="164"/>
      <c r="AFM1750" s="164"/>
      <c r="AFN1750" s="164"/>
      <c r="AFO1750" s="164"/>
      <c r="AFP1750" s="164"/>
      <c r="AFQ1750" s="164"/>
      <c r="AFR1750" s="164"/>
      <c r="AFS1750" s="164"/>
      <c r="AFT1750" s="164"/>
      <c r="AFU1750" s="164"/>
      <c r="AFV1750" s="164"/>
      <c r="AFW1750" s="164"/>
      <c r="AFX1750" s="164"/>
      <c r="AFY1750" s="164"/>
      <c r="AFZ1750" s="164"/>
      <c r="AGA1750" s="164"/>
      <c r="AGB1750" s="164"/>
      <c r="AGC1750" s="164"/>
      <c r="AGD1750" s="164"/>
      <c r="AGE1750" s="164"/>
      <c r="AGF1750" s="164"/>
      <c r="AGG1750" s="164"/>
      <c r="AGH1750" s="164"/>
      <c r="AGI1750" s="164"/>
      <c r="AGJ1750" s="164"/>
      <c r="AGK1750" s="164"/>
      <c r="AGL1750" s="164"/>
      <c r="AGM1750" s="164"/>
      <c r="AGN1750" s="164"/>
      <c r="AGO1750" s="164"/>
      <c r="AGP1750" s="164"/>
      <c r="AGQ1750" s="164"/>
      <c r="AGR1750" s="164"/>
      <c r="AGS1750" s="164"/>
      <c r="AGT1750" s="164"/>
      <c r="AGU1750" s="164"/>
      <c r="AGV1750" s="164"/>
      <c r="AGW1750" s="164"/>
      <c r="AGX1750" s="164"/>
      <c r="AGY1750" s="164"/>
      <c r="AGZ1750" s="164"/>
      <c r="AHA1750" s="164"/>
      <c r="AHB1750" s="164"/>
      <c r="AHC1750" s="164"/>
      <c r="AHD1750" s="164"/>
      <c r="AHE1750" s="164"/>
      <c r="AHF1750" s="164"/>
      <c r="AHG1750" s="164"/>
      <c r="AHH1750" s="164"/>
      <c r="AHI1750" s="164"/>
      <c r="AHJ1750" s="164"/>
      <c r="AHK1750" s="164"/>
      <c r="AHL1750" s="164"/>
      <c r="AHM1750" s="164"/>
      <c r="AHN1750" s="164"/>
      <c r="AHO1750" s="164"/>
      <c r="AHP1750" s="164"/>
      <c r="AHQ1750" s="164"/>
      <c r="AHR1750" s="164"/>
      <c r="AHS1750" s="164"/>
      <c r="AHT1750" s="164"/>
      <c r="AHU1750" s="164"/>
      <c r="AHV1750" s="164"/>
      <c r="AHW1750" s="164"/>
      <c r="AHX1750" s="164"/>
      <c r="AHY1750" s="164"/>
      <c r="AHZ1750" s="164"/>
      <c r="AIA1750" s="164"/>
      <c r="AIB1750" s="164"/>
      <c r="AIC1750" s="164"/>
      <c r="AID1750" s="164"/>
      <c r="AIE1750" s="164"/>
      <c r="AIF1750" s="164"/>
      <c r="AIG1750" s="164"/>
      <c r="AIH1750" s="164"/>
      <c r="AII1750" s="164"/>
      <c r="AIJ1750" s="164"/>
      <c r="AIK1750" s="164"/>
      <c r="AIL1750" s="164"/>
      <c r="AIM1750" s="164"/>
      <c r="AIN1750" s="164"/>
      <c r="AIO1750" s="164"/>
      <c r="AIP1750" s="164"/>
      <c r="AIQ1750" s="164"/>
      <c r="AIR1750" s="164"/>
      <c r="AIS1750" s="164"/>
      <c r="AIT1750" s="164"/>
      <c r="AIU1750" s="164"/>
      <c r="AIV1750" s="164"/>
      <c r="AIW1750" s="164"/>
      <c r="AIX1750" s="164"/>
      <c r="AIY1750" s="164"/>
      <c r="AIZ1750" s="164"/>
      <c r="AJA1750" s="164"/>
      <c r="AJB1750" s="164"/>
      <c r="AJC1750" s="164"/>
      <c r="AJD1750" s="164"/>
      <c r="AJE1750" s="164"/>
      <c r="AJF1750" s="164"/>
      <c r="AJG1750" s="164"/>
      <c r="AJH1750" s="164"/>
      <c r="AJI1750" s="164"/>
      <c r="AJJ1750" s="164"/>
      <c r="AJK1750" s="164"/>
      <c r="AJL1750" s="164"/>
      <c r="AJM1750" s="164"/>
      <c r="AJN1750" s="164"/>
      <c r="AJO1750" s="164"/>
      <c r="AJP1750" s="164"/>
      <c r="AJQ1750" s="164"/>
      <c r="AJR1750" s="164"/>
      <c r="AJS1750" s="164"/>
      <c r="AJT1750" s="164"/>
      <c r="AJU1750" s="164"/>
      <c r="AJV1750" s="164"/>
      <c r="AJW1750" s="164"/>
      <c r="AJX1750" s="164"/>
      <c r="AJY1750" s="164"/>
      <c r="AJZ1750" s="164"/>
      <c r="AKA1750" s="164"/>
      <c r="AKB1750" s="164"/>
      <c r="AKC1750" s="164"/>
      <c r="AKD1750" s="164"/>
      <c r="AKE1750" s="164"/>
      <c r="AKF1750" s="164"/>
      <c r="AKG1750" s="164"/>
      <c r="AKH1750" s="164"/>
      <c r="AKI1750" s="164"/>
      <c r="AKJ1750" s="164"/>
      <c r="AKK1750" s="164"/>
      <c r="AKL1750" s="164"/>
      <c r="AKM1750" s="164"/>
      <c r="AKN1750" s="164"/>
      <c r="AKO1750" s="164"/>
      <c r="AKP1750" s="164"/>
      <c r="AKQ1750" s="164"/>
      <c r="AKR1750" s="164"/>
      <c r="AKS1750" s="164"/>
      <c r="AKT1750" s="164"/>
      <c r="AKU1750" s="164"/>
      <c r="AKV1750" s="164"/>
      <c r="AKW1750" s="164"/>
      <c r="AKX1750" s="164"/>
      <c r="AKY1750" s="164"/>
      <c r="AKZ1750" s="164"/>
      <c r="ALA1750" s="164"/>
      <c r="ALB1750" s="164"/>
      <c r="ALC1750" s="164"/>
      <c r="ALD1750" s="164"/>
      <c r="ALE1750" s="164"/>
      <c r="ALF1750" s="164"/>
      <c r="ALG1750" s="164"/>
      <c r="ALH1750" s="164"/>
      <c r="ALI1750" s="164"/>
      <c r="ALJ1750" s="164"/>
      <c r="ALK1750" s="164"/>
      <c r="ALL1750" s="164"/>
      <c r="ALM1750" s="164"/>
      <c r="ALN1750" s="164"/>
      <c r="ALO1750" s="164"/>
      <c r="ALP1750" s="164"/>
      <c r="ALQ1750" s="164"/>
      <c r="ALR1750" s="164"/>
      <c r="ALS1750" s="164"/>
      <c r="ALT1750" s="164"/>
      <c r="ALU1750" s="164"/>
      <c r="ALV1750" s="164"/>
      <c r="ALW1750" s="164"/>
      <c r="ALX1750" s="164"/>
      <c r="ALY1750" s="164"/>
      <c r="ALZ1750" s="164"/>
      <c r="AMA1750" s="164"/>
      <c r="AMB1750" s="164"/>
      <c r="AMC1750" s="164"/>
      <c r="AMD1750" s="164"/>
      <c r="AME1750" s="164"/>
      <c r="AMF1750" s="164"/>
      <c r="AMG1750" s="164"/>
      <c r="AMH1750" s="164"/>
      <c r="AMI1750" s="164"/>
      <c r="AMJ1750" s="164"/>
      <c r="AMK1750" s="164"/>
      <c r="AML1750" s="164"/>
      <c r="AMM1750" s="164"/>
      <c r="AMN1750" s="164"/>
      <c r="AMO1750" s="164"/>
      <c r="AMP1750" s="164"/>
      <c r="AMQ1750" s="164"/>
      <c r="AMR1750" s="164"/>
      <c r="AMS1750" s="164"/>
      <c r="AMT1750" s="164"/>
      <c r="AMU1750" s="164"/>
      <c r="AMV1750" s="164"/>
      <c r="AMW1750" s="164"/>
      <c r="AMX1750" s="164"/>
      <c r="AMY1750" s="164"/>
      <c r="AMZ1750" s="164"/>
      <c r="ANA1750" s="164"/>
      <c r="ANB1750" s="164"/>
      <c r="ANC1750" s="164"/>
      <c r="AND1750" s="164"/>
      <c r="ANE1750" s="164"/>
      <c r="ANF1750" s="164"/>
      <c r="ANG1750" s="164"/>
      <c r="ANH1750" s="164"/>
      <c r="ANI1750" s="164"/>
      <c r="ANJ1750" s="164"/>
      <c r="ANK1750" s="164"/>
      <c r="ANL1750" s="164"/>
      <c r="ANM1750" s="164"/>
      <c r="ANN1750" s="164"/>
      <c r="ANO1750" s="164"/>
      <c r="ANP1750" s="164"/>
      <c r="ANQ1750" s="164"/>
      <c r="ANR1750" s="164"/>
      <c r="ANS1750" s="164"/>
      <c r="ANT1750" s="164"/>
      <c r="ANU1750" s="164"/>
      <c r="ANV1750" s="164"/>
      <c r="ANW1750" s="164"/>
      <c r="ANX1750" s="164"/>
      <c r="ANY1750" s="164"/>
    </row>
    <row r="1751" spans="1:1065" s="219" customFormat="1" ht="18" outlineLevel="1" x14ac:dyDescent="0.25">
      <c r="A1751" s="305"/>
      <c r="B1751" s="535" t="s">
        <v>274</v>
      </c>
      <c r="C1751" s="216" t="str">
        <f>+VLOOKUP(B:B,INSUMOS!A:C,2,FALSE)</f>
        <v xml:space="preserve">ESTOPA ALGODÓN </v>
      </c>
      <c r="D1751" s="538" t="str">
        <f>+VLOOKUP(B:B,INSUMOS!A:C,3,FALSE)</f>
        <v>KG</v>
      </c>
      <c r="E1751" s="541">
        <v>1E-3</v>
      </c>
      <c r="F1751" s="544">
        <f>+E1751*0.03</f>
        <v>3.0000000000000001E-5</v>
      </c>
      <c r="G1751" s="277">
        <f>+VLOOKUP(B:B,INSUMOS!A:E,4,FALSE)</f>
        <v>1</v>
      </c>
      <c r="H1751" s="217">
        <f t="shared" si="129"/>
        <v>1.0300000000000001E-3</v>
      </c>
      <c r="I1751" s="218"/>
      <c r="J1751" s="218"/>
      <c r="K1751" s="206"/>
      <c r="L1751" s="164"/>
      <c r="M1751" s="214"/>
    </row>
    <row r="1752" spans="1:1065" ht="18" outlineLevel="1" x14ac:dyDescent="0.25">
      <c r="A1752" s="305"/>
      <c r="B1752" s="535" t="s">
        <v>625</v>
      </c>
      <c r="C1752" s="216" t="str">
        <f>+VLOOKUP(B:B,INSUMOS!A:C,2,FALSE)</f>
        <v>CUADRILLA AA  (OFICIAL + 2 AYUDANTE)- ALBAÑILERIA</v>
      </c>
      <c r="D1752" s="538" t="str">
        <f>+VLOOKUP(B:B,INSUMOS!A:C,3,FALSE)</f>
        <v>HC</v>
      </c>
      <c r="E1752" s="541">
        <v>0.35</v>
      </c>
      <c r="F1752" s="544">
        <v>0</v>
      </c>
      <c r="G1752" s="277">
        <f>+VLOOKUP(B:B,INSUMOS!A:E,4,FALSE)</f>
        <v>1</v>
      </c>
      <c r="H1752" s="217">
        <f t="shared" si="129"/>
        <v>0.35</v>
      </c>
      <c r="I1752" s="218"/>
      <c r="J1752" s="218"/>
      <c r="M1752" s="214"/>
    </row>
    <row r="1753" spans="1:1065" ht="38.25" x14ac:dyDescent="0.25">
      <c r="A1753" s="280" t="s">
        <v>2154</v>
      </c>
      <c r="B1753" s="208"/>
      <c r="C1753" s="209" t="s">
        <v>1512</v>
      </c>
      <c r="D1753" s="210" t="s">
        <v>19</v>
      </c>
      <c r="E1753" s="211"/>
      <c r="F1753" s="210"/>
      <c r="G1753" s="210"/>
      <c r="H1753" s="212">
        <f>+SUBTOTAL(9,H1754:H1760)</f>
        <v>7.0810300000000002</v>
      </c>
      <c r="I1753" s="213"/>
      <c r="J1753" s="213"/>
      <c r="M1753" s="214"/>
    </row>
    <row r="1754" spans="1:1065" ht="18" outlineLevel="1" x14ac:dyDescent="0.25">
      <c r="A1754" s="305"/>
      <c r="B1754" s="535" t="s">
        <v>129</v>
      </c>
      <c r="C1754" s="216" t="str">
        <f>+VLOOKUP(B:B,INSUMOS!A:C,2,FALSE)</f>
        <v>HERRAMIENTA MENOR</v>
      </c>
      <c r="D1754" s="538" t="str">
        <f>+VLOOKUP(B:B,INSUMOS!A:C,3,FALSE)</f>
        <v>GLB</v>
      </c>
      <c r="E1754" s="541">
        <v>0.05</v>
      </c>
      <c r="F1754" s="544">
        <v>0</v>
      </c>
      <c r="G1754" s="277">
        <f>+VLOOKUP(B:B,INSUMOS!A:E,4,FALSE)</f>
        <v>1</v>
      </c>
      <c r="H1754" s="217">
        <f t="shared" ref="H1754:H1760" si="130">+(E1754+F1754)*G1754</f>
        <v>0.05</v>
      </c>
      <c r="I1754" s="218"/>
      <c r="J1754" s="218"/>
      <c r="M1754" s="214"/>
    </row>
    <row r="1755" spans="1:1065" ht="18" outlineLevel="1" x14ac:dyDescent="0.25">
      <c r="A1755" s="305"/>
      <c r="B1755" s="535" t="s">
        <v>769</v>
      </c>
      <c r="C1755" s="216" t="str">
        <f>+VLOOKUP(B:B,INSUMOS!A:C,2,FALSE)</f>
        <v>EMBOQUILLADORA (Regla)</v>
      </c>
      <c r="D1755" s="538" t="str">
        <f>+VLOOKUP(B:B,INSUMOS!A:C,3,FALSE)</f>
        <v>UN</v>
      </c>
      <c r="E1755" s="541">
        <v>0.25</v>
      </c>
      <c r="F1755" s="544">
        <v>0</v>
      </c>
      <c r="G1755" s="277">
        <f>+VLOOKUP(B:B,INSUMOS!A:E,4,FALSE)</f>
        <v>1</v>
      </c>
      <c r="H1755" s="217">
        <f t="shared" si="130"/>
        <v>0.25</v>
      </c>
      <c r="I1755" s="218"/>
      <c r="J1755" s="218"/>
      <c r="M1755" s="214"/>
    </row>
    <row r="1756" spans="1:1065" s="219" customFormat="1" ht="38.25" outlineLevel="1" x14ac:dyDescent="0.25">
      <c r="A1756" s="305"/>
      <c r="B1756" s="535" t="s">
        <v>523</v>
      </c>
      <c r="C1756" s="216" t="str">
        <f>+VLOOKUP(B:B,INSUMOS!A:C,2,FALSE)</f>
        <v>PISO PARA EXTERIORES REF.: PISO LAVRA 2, RESISTENCIA AL DESLIZAMIENTO 33,8 CM X 33,8 CM (COLOR A ELEGIR: BEIGE O GRIS), TRÁFICO COMERCIAL MODERADO, IGUAL O CALIDAD SUPERIOR. GARANTÍA 10 AÑOS.</v>
      </c>
      <c r="D1756" s="538" t="str">
        <f>+VLOOKUP(B:B,INSUMOS!A:C,3,FALSE)</f>
        <v>M2</v>
      </c>
      <c r="E1756" s="541">
        <v>1</v>
      </c>
      <c r="F1756" s="544">
        <f>+E1756*0.03</f>
        <v>0.03</v>
      </c>
      <c r="G1756" s="277">
        <f>+VLOOKUP(B:B,INSUMOS!A:E,4,FALSE)</f>
        <v>1</v>
      </c>
      <c r="H1756" s="217">
        <f t="shared" si="130"/>
        <v>1.03</v>
      </c>
      <c r="I1756" s="218"/>
      <c r="J1756" s="218"/>
      <c r="K1756" s="206"/>
      <c r="L1756" s="164"/>
      <c r="M1756" s="214"/>
    </row>
    <row r="1757" spans="1:1065" ht="18" outlineLevel="1" x14ac:dyDescent="0.25">
      <c r="A1757" s="305"/>
      <c r="B1757" s="535" t="s">
        <v>279</v>
      </c>
      <c r="C1757" s="216" t="str">
        <f>+VLOOKUP(B:B,INSUMOS!A:C,2,FALSE)</f>
        <v xml:space="preserve">PEGACOR BLANCO </v>
      </c>
      <c r="D1757" s="538" t="str">
        <f>+VLOOKUP(B:B,INSUMOS!A:C,3,FALSE)</f>
        <v>KG</v>
      </c>
      <c r="E1757" s="541">
        <v>4</v>
      </c>
      <c r="F1757" s="544">
        <f>+E1757*0.03</f>
        <v>0.12</v>
      </c>
      <c r="G1757" s="277">
        <f>+VLOOKUP(B:B,INSUMOS!A:E,4,FALSE)</f>
        <v>1</v>
      </c>
      <c r="H1757" s="217">
        <f t="shared" si="130"/>
        <v>4.12</v>
      </c>
      <c r="I1757" s="218"/>
      <c r="J1757" s="218"/>
      <c r="M1757" s="214"/>
    </row>
    <row r="1758" spans="1:1065" s="219" customFormat="1" ht="18" outlineLevel="1" x14ac:dyDescent="0.25">
      <c r="A1758" s="305"/>
      <c r="B1758" s="535" t="s">
        <v>311</v>
      </c>
      <c r="C1758" s="216" t="str">
        <f>+VLOOKUP(B:B,INSUMOS!A:C,2,FALSE)</f>
        <v>DISTANCIADORES EN CRUCETA PARA ENCHAPE 2MM</v>
      </c>
      <c r="D1758" s="538" t="str">
        <f>+VLOOKUP(B:B,INSUMOS!A:C,3,FALSE)</f>
        <v>UN</v>
      </c>
      <c r="E1758" s="541">
        <v>1</v>
      </c>
      <c r="F1758" s="544">
        <f>+E1758*0.03</f>
        <v>0.03</v>
      </c>
      <c r="G1758" s="277">
        <f>+VLOOKUP(B:B,INSUMOS!A:E,4,FALSE)</f>
        <v>1</v>
      </c>
      <c r="H1758" s="217">
        <f t="shared" si="130"/>
        <v>1.03</v>
      </c>
      <c r="I1758" s="218"/>
      <c r="J1758" s="218"/>
      <c r="K1758" s="206"/>
      <c r="L1758" s="164"/>
      <c r="M1758" s="214"/>
    </row>
    <row r="1759" spans="1:1065" s="219" customFormat="1" ht="18" outlineLevel="1" x14ac:dyDescent="0.25">
      <c r="A1759" s="305"/>
      <c r="B1759" s="535" t="s">
        <v>274</v>
      </c>
      <c r="C1759" s="216" t="str">
        <f>+VLOOKUP(B:B,INSUMOS!A:C,2,FALSE)</f>
        <v xml:space="preserve">ESTOPA ALGODÓN </v>
      </c>
      <c r="D1759" s="538" t="str">
        <f>+VLOOKUP(B:B,INSUMOS!A:C,3,FALSE)</f>
        <v>KG</v>
      </c>
      <c r="E1759" s="541">
        <v>1E-3</v>
      </c>
      <c r="F1759" s="544">
        <f>+E1759*0.03</f>
        <v>3.0000000000000001E-5</v>
      </c>
      <c r="G1759" s="277">
        <f>+VLOOKUP(B:B,INSUMOS!A:E,4,FALSE)</f>
        <v>1</v>
      </c>
      <c r="H1759" s="217">
        <f t="shared" si="130"/>
        <v>1.0300000000000001E-3</v>
      </c>
      <c r="I1759" s="218"/>
      <c r="J1759" s="218"/>
      <c r="K1759" s="206"/>
      <c r="L1759" s="164"/>
      <c r="M1759" s="214"/>
    </row>
    <row r="1760" spans="1:1065" s="262" customFormat="1" ht="18" outlineLevel="1" x14ac:dyDescent="0.25">
      <c r="A1760" s="305"/>
      <c r="B1760" s="535" t="s">
        <v>625</v>
      </c>
      <c r="C1760" s="216" t="str">
        <f>+VLOOKUP(B:B,INSUMOS!A:C,2,FALSE)</f>
        <v>CUADRILLA AA  (OFICIAL + 2 AYUDANTE)- ALBAÑILERIA</v>
      </c>
      <c r="D1760" s="538" t="str">
        <f>+VLOOKUP(B:B,INSUMOS!A:C,3,FALSE)</f>
        <v>HC</v>
      </c>
      <c r="E1760" s="541">
        <v>0.6</v>
      </c>
      <c r="F1760" s="544">
        <v>0</v>
      </c>
      <c r="G1760" s="277">
        <f>+VLOOKUP(B:B,INSUMOS!A:E,4,FALSE)</f>
        <v>1</v>
      </c>
      <c r="H1760" s="217">
        <f t="shared" si="130"/>
        <v>0.6</v>
      </c>
      <c r="I1760" s="218"/>
      <c r="J1760" s="218"/>
      <c r="K1760" s="206"/>
      <c r="L1760" s="164"/>
      <c r="M1760" s="214"/>
      <c r="N1760" s="164"/>
      <c r="O1760" s="164"/>
      <c r="P1760" s="164"/>
      <c r="Q1760" s="164"/>
      <c r="R1760" s="164"/>
      <c r="S1760" s="164"/>
      <c r="T1760" s="164"/>
      <c r="U1760" s="164"/>
      <c r="V1760" s="164"/>
      <c r="W1760" s="164"/>
      <c r="X1760" s="164"/>
      <c r="Y1760" s="164"/>
      <c r="Z1760" s="164"/>
      <c r="AA1760" s="164"/>
      <c r="AB1760" s="164"/>
      <c r="AC1760" s="164"/>
      <c r="AD1760" s="164"/>
      <c r="AE1760" s="164"/>
      <c r="AF1760" s="164"/>
      <c r="AG1760" s="164"/>
      <c r="AH1760" s="164"/>
      <c r="AI1760" s="164"/>
      <c r="AJ1760" s="164"/>
      <c r="AK1760" s="164"/>
      <c r="AL1760" s="164"/>
      <c r="AM1760" s="164"/>
      <c r="AN1760" s="164"/>
      <c r="AO1760" s="164"/>
      <c r="AP1760" s="164"/>
      <c r="AQ1760" s="164"/>
      <c r="AR1760" s="164"/>
      <c r="AS1760" s="164"/>
    </row>
    <row r="1761" spans="1:45" s="262" customFormat="1" ht="51" x14ac:dyDescent="0.25">
      <c r="A1761" s="280" t="s">
        <v>2155</v>
      </c>
      <c r="B1761" s="208"/>
      <c r="C1761" s="209" t="s">
        <v>1514</v>
      </c>
      <c r="D1761" s="210" t="s">
        <v>330</v>
      </c>
      <c r="E1761" s="211"/>
      <c r="F1761" s="210"/>
      <c r="G1761" s="210"/>
      <c r="H1761" s="212">
        <f>+SUBTOTAL(9,H1762:H1769)</f>
        <v>3.0830300000000004</v>
      </c>
      <c r="I1761" s="213"/>
      <c r="J1761" s="213"/>
      <c r="K1761" s="206"/>
      <c r="L1761" s="164"/>
      <c r="M1761" s="214"/>
      <c r="N1761" s="164"/>
      <c r="O1761" s="164"/>
      <c r="P1761" s="164"/>
      <c r="Q1761" s="164"/>
      <c r="R1761" s="164"/>
      <c r="S1761" s="164"/>
      <c r="T1761" s="164"/>
      <c r="U1761" s="164"/>
      <c r="V1761" s="164"/>
      <c r="W1761" s="164"/>
      <c r="X1761" s="164"/>
      <c r="Y1761" s="164"/>
      <c r="Z1761" s="164"/>
      <c r="AA1761" s="164"/>
      <c r="AB1761" s="164"/>
      <c r="AC1761" s="164"/>
      <c r="AD1761" s="164"/>
      <c r="AE1761" s="164"/>
      <c r="AF1761" s="164"/>
      <c r="AG1761" s="164"/>
      <c r="AH1761" s="164"/>
      <c r="AI1761" s="164"/>
      <c r="AJ1761" s="164"/>
      <c r="AK1761" s="164"/>
      <c r="AL1761" s="164"/>
      <c r="AM1761" s="164"/>
      <c r="AN1761" s="164"/>
      <c r="AO1761" s="164"/>
      <c r="AP1761" s="164"/>
      <c r="AQ1761" s="164"/>
      <c r="AR1761" s="164"/>
      <c r="AS1761" s="164"/>
    </row>
    <row r="1762" spans="1:45" ht="18" outlineLevel="1" x14ac:dyDescent="0.25">
      <c r="A1762" s="305"/>
      <c r="B1762" s="535" t="s">
        <v>129</v>
      </c>
      <c r="C1762" s="216" t="str">
        <f>+VLOOKUP(B:B,INSUMOS!A:C,2,FALSE)</f>
        <v>HERRAMIENTA MENOR</v>
      </c>
      <c r="D1762" s="538" t="str">
        <f>+VLOOKUP(B:B,INSUMOS!A:C,3,FALSE)</f>
        <v>GLB</v>
      </c>
      <c r="E1762" s="541">
        <v>0.2</v>
      </c>
      <c r="F1762" s="544">
        <v>0</v>
      </c>
      <c r="G1762" s="277">
        <f>+VLOOKUP(B:B,INSUMOS!A:E,4,FALSE)</f>
        <v>1</v>
      </c>
      <c r="H1762" s="217">
        <f t="shared" ref="H1762:H1769" si="131">+(E1762+F1762)*G1762</f>
        <v>0.2</v>
      </c>
      <c r="I1762" s="218"/>
      <c r="J1762" s="218"/>
      <c r="M1762" s="214"/>
    </row>
    <row r="1763" spans="1:45" ht="18" outlineLevel="1" x14ac:dyDescent="0.25">
      <c r="A1763" s="305"/>
      <c r="B1763" s="535" t="s">
        <v>769</v>
      </c>
      <c r="C1763" s="216" t="str">
        <f>+VLOOKUP(B:B,INSUMOS!A:C,2,FALSE)</f>
        <v>EMBOQUILLADORA (Regla)</v>
      </c>
      <c r="D1763" s="538" t="str">
        <f>+VLOOKUP(B:B,INSUMOS!A:C,3,FALSE)</f>
        <v>UN</v>
      </c>
      <c r="E1763" s="541">
        <v>0.06</v>
      </c>
      <c r="F1763" s="544">
        <v>0</v>
      </c>
      <c r="G1763" s="277">
        <f>+VLOOKUP(B:B,INSUMOS!A:E,4,FALSE)</f>
        <v>1</v>
      </c>
      <c r="H1763" s="217">
        <f t="shared" si="131"/>
        <v>0.06</v>
      </c>
      <c r="I1763" s="218"/>
      <c r="J1763" s="218"/>
      <c r="M1763" s="214"/>
    </row>
    <row r="1764" spans="1:45" ht="38.25" outlineLevel="1" x14ac:dyDescent="0.25">
      <c r="A1764" s="305"/>
      <c r="B1764" s="535" t="s">
        <v>523</v>
      </c>
      <c r="C1764" s="216" t="str">
        <f>+VLOOKUP(B:B,INSUMOS!A:C,2,FALSE)</f>
        <v>PISO PARA EXTERIORES REF.: PISO LAVRA 2, RESISTENCIA AL DESLIZAMIENTO 33,8 CM X 33,8 CM (COLOR A ELEGIR: BEIGE O GRIS), TRÁFICO COMERCIAL MODERADO, IGUAL O CALIDAD SUPERIOR. GARANTÍA 10 AÑOS.</v>
      </c>
      <c r="D1764" s="538" t="str">
        <f>+VLOOKUP(B:B,INSUMOS!A:C,3,FALSE)</f>
        <v>M2</v>
      </c>
      <c r="E1764" s="541">
        <v>0.1</v>
      </c>
      <c r="F1764" s="544">
        <f>+E1764*0.03</f>
        <v>3.0000000000000001E-3</v>
      </c>
      <c r="G1764" s="277">
        <f>+VLOOKUP(B:B,INSUMOS!A:E,4,FALSE)</f>
        <v>1</v>
      </c>
      <c r="H1764" s="217">
        <f t="shared" si="131"/>
        <v>0.10300000000000001</v>
      </c>
      <c r="I1764" s="218"/>
      <c r="J1764" s="218"/>
      <c r="M1764" s="214"/>
    </row>
    <row r="1765" spans="1:45" ht="18" outlineLevel="1" x14ac:dyDescent="0.25">
      <c r="A1765" s="305"/>
      <c r="B1765" s="535" t="s">
        <v>268</v>
      </c>
      <c r="C1765" s="216" t="str">
        <f>+VLOOKUP(B:B,INSUMOS!A:C,2,FALSE)</f>
        <v>AGUA</v>
      </c>
      <c r="D1765" s="538" t="str">
        <f>+VLOOKUP(B:B,INSUMOS!A:C,3,FALSE)</f>
        <v>M3</v>
      </c>
      <c r="E1765" s="541">
        <v>0.4</v>
      </c>
      <c r="F1765" s="544">
        <f>+E1765*0.03</f>
        <v>1.2E-2</v>
      </c>
      <c r="G1765" s="277">
        <f>+VLOOKUP(B:B,INSUMOS!A:E,4,FALSE)</f>
        <v>1</v>
      </c>
      <c r="H1765" s="217">
        <f t="shared" si="131"/>
        <v>0.41200000000000003</v>
      </c>
      <c r="I1765" s="218"/>
      <c r="J1765" s="218"/>
      <c r="M1765" s="214"/>
    </row>
    <row r="1766" spans="1:45" s="219" customFormat="1" ht="18" outlineLevel="1" x14ac:dyDescent="0.25">
      <c r="A1766" s="305"/>
      <c r="B1766" s="535" t="s">
        <v>279</v>
      </c>
      <c r="C1766" s="216" t="str">
        <f>+VLOOKUP(B:B,INSUMOS!A:C,2,FALSE)</f>
        <v xml:space="preserve">PEGACOR BLANCO </v>
      </c>
      <c r="D1766" s="538" t="str">
        <f>+VLOOKUP(B:B,INSUMOS!A:C,3,FALSE)</f>
        <v>KG</v>
      </c>
      <c r="E1766" s="541">
        <v>0.9</v>
      </c>
      <c r="F1766" s="544">
        <f>+E1766*0.03</f>
        <v>2.7E-2</v>
      </c>
      <c r="G1766" s="277">
        <f>+VLOOKUP(B:B,INSUMOS!A:E,4,FALSE)</f>
        <v>1</v>
      </c>
      <c r="H1766" s="217">
        <f t="shared" si="131"/>
        <v>0.92700000000000005</v>
      </c>
      <c r="I1766" s="218"/>
      <c r="J1766" s="218"/>
      <c r="K1766" s="206"/>
      <c r="L1766" s="164"/>
      <c r="M1766" s="214"/>
    </row>
    <row r="1767" spans="1:45" s="219" customFormat="1" ht="18" outlineLevel="1" x14ac:dyDescent="0.25">
      <c r="A1767" s="305"/>
      <c r="B1767" s="535" t="s">
        <v>311</v>
      </c>
      <c r="C1767" s="216" t="str">
        <f>+VLOOKUP(B:B,INSUMOS!A:C,2,FALSE)</f>
        <v>DISTANCIADORES EN CRUCETA PARA ENCHAPE 2MM</v>
      </c>
      <c r="D1767" s="538" t="str">
        <f>+VLOOKUP(B:B,INSUMOS!A:C,3,FALSE)</f>
        <v>UN</v>
      </c>
      <c r="E1767" s="541">
        <v>1</v>
      </c>
      <c r="F1767" s="544">
        <f>+E1767*0.03</f>
        <v>0.03</v>
      </c>
      <c r="G1767" s="277">
        <f>+VLOOKUP(B:B,INSUMOS!A:E,4,FALSE)</f>
        <v>1</v>
      </c>
      <c r="H1767" s="217">
        <f t="shared" si="131"/>
        <v>1.03</v>
      </c>
      <c r="I1767" s="218"/>
      <c r="J1767" s="218"/>
      <c r="K1767" s="206"/>
      <c r="L1767" s="164"/>
      <c r="M1767" s="214"/>
    </row>
    <row r="1768" spans="1:45" s="219" customFormat="1" ht="18" outlineLevel="1" x14ac:dyDescent="0.25">
      <c r="A1768" s="305"/>
      <c r="B1768" s="535" t="s">
        <v>274</v>
      </c>
      <c r="C1768" s="216" t="str">
        <f>+VLOOKUP(B:B,INSUMOS!A:C,2,FALSE)</f>
        <v xml:space="preserve">ESTOPA ALGODÓN </v>
      </c>
      <c r="D1768" s="538" t="str">
        <f>+VLOOKUP(B:B,INSUMOS!A:C,3,FALSE)</f>
        <v>KG</v>
      </c>
      <c r="E1768" s="541">
        <v>1E-3</v>
      </c>
      <c r="F1768" s="544">
        <f>+E1768*0.03</f>
        <v>3.0000000000000001E-5</v>
      </c>
      <c r="G1768" s="277">
        <f>+VLOOKUP(B:B,INSUMOS!A:E,4,FALSE)</f>
        <v>1</v>
      </c>
      <c r="H1768" s="217">
        <f t="shared" si="131"/>
        <v>1.0300000000000001E-3</v>
      </c>
      <c r="I1768" s="218"/>
      <c r="J1768" s="218"/>
      <c r="K1768" s="206"/>
      <c r="L1768" s="164"/>
      <c r="M1768" s="214"/>
    </row>
    <row r="1769" spans="1:45" s="219" customFormat="1" ht="18" outlineLevel="1" x14ac:dyDescent="0.25">
      <c r="A1769" s="305"/>
      <c r="B1769" s="535" t="s">
        <v>625</v>
      </c>
      <c r="C1769" s="216" t="str">
        <f>+VLOOKUP(B:B,INSUMOS!A:C,2,FALSE)</f>
        <v>CUADRILLA AA  (OFICIAL + 2 AYUDANTE)- ALBAÑILERIA</v>
      </c>
      <c r="D1769" s="538" t="str">
        <f>+VLOOKUP(B:B,INSUMOS!A:C,3,FALSE)</f>
        <v>HC</v>
      </c>
      <c r="E1769" s="541">
        <v>0.35</v>
      </c>
      <c r="F1769" s="544">
        <v>0</v>
      </c>
      <c r="G1769" s="277">
        <f>+VLOOKUP(B:B,INSUMOS!A:E,4,FALSE)</f>
        <v>1</v>
      </c>
      <c r="H1769" s="217">
        <f t="shared" si="131"/>
        <v>0.35</v>
      </c>
      <c r="I1769" s="218"/>
      <c r="J1769" s="218"/>
      <c r="K1769" s="206"/>
      <c r="L1769" s="164"/>
      <c r="M1769" s="214"/>
    </row>
    <row r="1770" spans="1:45" s="262" customFormat="1" ht="18" x14ac:dyDescent="0.25">
      <c r="A1770" s="280" t="s">
        <v>2156</v>
      </c>
      <c r="B1770" s="208"/>
      <c r="C1770" s="209" t="s">
        <v>1003</v>
      </c>
      <c r="D1770" s="210" t="s">
        <v>19</v>
      </c>
      <c r="E1770" s="211"/>
      <c r="F1770" s="210"/>
      <c r="G1770" s="210"/>
      <c r="H1770" s="212">
        <f>+SUBTOTAL(9,H1771:H1777)</f>
        <v>11.436354</v>
      </c>
      <c r="I1770" s="213"/>
      <c r="J1770" s="213"/>
      <c r="K1770" s="206"/>
      <c r="L1770" s="164"/>
      <c r="M1770" s="214"/>
      <c r="N1770" s="164"/>
      <c r="O1770" s="164"/>
      <c r="P1770" s="164"/>
      <c r="Q1770" s="164"/>
      <c r="R1770" s="164"/>
      <c r="S1770" s="164"/>
      <c r="T1770" s="164"/>
      <c r="U1770" s="164"/>
      <c r="V1770" s="164"/>
      <c r="W1770" s="164"/>
      <c r="X1770" s="164"/>
      <c r="Y1770" s="164"/>
      <c r="Z1770" s="164"/>
      <c r="AA1770" s="164"/>
      <c r="AB1770" s="164"/>
      <c r="AC1770" s="164"/>
      <c r="AD1770" s="164"/>
      <c r="AE1770" s="164"/>
      <c r="AF1770" s="164"/>
      <c r="AG1770" s="164"/>
      <c r="AH1770" s="164"/>
      <c r="AI1770" s="164"/>
      <c r="AJ1770" s="164"/>
      <c r="AK1770" s="164"/>
      <c r="AL1770" s="164"/>
      <c r="AM1770" s="164"/>
      <c r="AN1770" s="164"/>
      <c r="AO1770" s="164"/>
      <c r="AP1770" s="164"/>
      <c r="AQ1770" s="164"/>
      <c r="AR1770" s="164"/>
      <c r="AS1770" s="164"/>
    </row>
    <row r="1771" spans="1:45" ht="18" outlineLevel="1" x14ac:dyDescent="0.25">
      <c r="A1771" s="305"/>
      <c r="B1771" s="535" t="s">
        <v>129</v>
      </c>
      <c r="C1771" s="216" t="str">
        <f>+VLOOKUP(B:B,INSUMOS!A:C,2,FALSE)</f>
        <v>HERRAMIENTA MENOR</v>
      </c>
      <c r="D1771" s="538" t="str">
        <f>+VLOOKUP(B:B,INSUMOS!A:C,3,FALSE)</f>
        <v>GLB</v>
      </c>
      <c r="E1771" s="541">
        <v>0.2</v>
      </c>
      <c r="F1771" s="544">
        <v>0</v>
      </c>
      <c r="G1771" s="277">
        <f>+VLOOKUP(B:B,INSUMOS!A:E,4,FALSE)</f>
        <v>1</v>
      </c>
      <c r="H1771" s="217">
        <f t="shared" ref="H1771:H1777" si="132">+(E1771+F1771)*G1771</f>
        <v>0.2</v>
      </c>
      <c r="I1771" s="218"/>
      <c r="J1771" s="218"/>
      <c r="M1771" s="214"/>
    </row>
    <row r="1772" spans="1:45" ht="18" outlineLevel="1" x14ac:dyDescent="0.25">
      <c r="A1772" s="305"/>
      <c r="B1772" s="535" t="s">
        <v>268</v>
      </c>
      <c r="C1772" s="216" t="str">
        <f>+VLOOKUP(B:B,INSUMOS!A:C,2,FALSE)</f>
        <v>AGUA</v>
      </c>
      <c r="D1772" s="538" t="str">
        <f>+VLOOKUP(B:B,INSUMOS!A:C,3,FALSE)</f>
        <v>M3</v>
      </c>
      <c r="E1772" s="541">
        <f>318/1000</f>
        <v>0.318</v>
      </c>
      <c r="F1772" s="544">
        <f>+E1772*0.053</f>
        <v>1.6854000000000001E-2</v>
      </c>
      <c r="G1772" s="277">
        <f>+VLOOKUP(B:B,INSUMOS!A:E,4,FALSE)</f>
        <v>1</v>
      </c>
      <c r="H1772" s="217">
        <f t="shared" si="132"/>
        <v>0.33485399999999998</v>
      </c>
      <c r="I1772" s="218"/>
      <c r="J1772" s="218"/>
      <c r="M1772" s="214"/>
    </row>
    <row r="1773" spans="1:45" ht="18" outlineLevel="1" x14ac:dyDescent="0.25">
      <c r="A1773" s="305"/>
      <c r="B1773" s="535" t="s">
        <v>78</v>
      </c>
      <c r="C1773" s="216" t="str">
        <f>+VLOOKUP(B:B,INSUMOS!A:C,2,FALSE)</f>
        <v>ARENA LAVADA DE PEÑA  (INCLUYE TRANSPORTE)</v>
      </c>
      <c r="D1773" s="538" t="str">
        <f>+VLOOKUP(B:B,INSUMOS!A:C,3,FALSE)</f>
        <v>M3</v>
      </c>
      <c r="E1773" s="541">
        <v>0.03</v>
      </c>
      <c r="F1773" s="544">
        <f>+E1773*0.03</f>
        <v>8.9999999999999998E-4</v>
      </c>
      <c r="G1773" s="277">
        <f>+VLOOKUP(B:B,INSUMOS!A:E,4,FALSE)</f>
        <v>1</v>
      </c>
      <c r="H1773" s="217">
        <f t="shared" si="132"/>
        <v>3.09E-2</v>
      </c>
      <c r="I1773" s="218"/>
      <c r="J1773" s="218"/>
      <c r="M1773" s="214"/>
    </row>
    <row r="1774" spans="1:45" ht="18" outlineLevel="1" x14ac:dyDescent="0.25">
      <c r="A1774" s="305"/>
      <c r="B1774" s="535" t="s">
        <v>99</v>
      </c>
      <c r="C1774" s="216" t="str">
        <f>+VLOOKUP(B:B,INSUMOS!A:C,2,FALSE)</f>
        <v>CEMENTO GRIS</v>
      </c>
      <c r="D1774" s="538" t="str">
        <f>+VLOOKUP(B:B,INSUMOS!A:C,3,FALSE)</f>
        <v>KG</v>
      </c>
      <c r="E1774" s="541">
        <v>7</v>
      </c>
      <c r="F1774" s="544">
        <f>+E1774*0.05</f>
        <v>0.35000000000000003</v>
      </c>
      <c r="G1774" s="277">
        <f>+VLOOKUP(B:B,INSUMOS!A:E,4,FALSE)</f>
        <v>1</v>
      </c>
      <c r="H1774" s="217">
        <f t="shared" si="132"/>
        <v>7.35</v>
      </c>
      <c r="I1774" s="218"/>
      <c r="J1774" s="218"/>
      <c r="M1774" s="214"/>
    </row>
    <row r="1775" spans="1:45" s="219" customFormat="1" ht="18" outlineLevel="1" x14ac:dyDescent="0.25">
      <c r="A1775" s="305"/>
      <c r="B1775" s="535" t="s">
        <v>1005</v>
      </c>
      <c r="C1775" s="216" t="str">
        <f>+VLOOKUP(B:B,INSUMOS!A:C,2,FALSE)</f>
        <v>DILATACIÓN EN BRONCE PC09</v>
      </c>
      <c r="D1775" s="538" t="str">
        <f>+VLOOKUP(B:B,INSUMOS!A:C,3,FALSE)</f>
        <v>ML</v>
      </c>
      <c r="E1775" s="541">
        <v>1</v>
      </c>
      <c r="F1775" s="544">
        <v>0</v>
      </c>
      <c r="G1775" s="277">
        <f>+VLOOKUP(B:B,INSUMOS!A:E,4,FALSE)</f>
        <v>1</v>
      </c>
      <c r="H1775" s="217">
        <f t="shared" si="132"/>
        <v>1</v>
      </c>
      <c r="I1775" s="218"/>
      <c r="J1775" s="218"/>
      <c r="K1775" s="206"/>
      <c r="L1775" s="164"/>
      <c r="M1775" s="214"/>
    </row>
    <row r="1776" spans="1:45" s="219" customFormat="1" ht="18" outlineLevel="1" x14ac:dyDescent="0.25">
      <c r="A1776" s="305"/>
      <c r="B1776" s="535" t="s">
        <v>71</v>
      </c>
      <c r="C1776" s="216" t="str">
        <f>+VLOOKUP(B:B,INSUMOS!A:C,2,FALSE)</f>
        <v>GRAVA N. 7 - 1/2"</v>
      </c>
      <c r="D1776" s="538" t="str">
        <f>+VLOOKUP(B:B,INSUMOS!A:C,3,FALSE)</f>
        <v>M3</v>
      </c>
      <c r="E1776" s="541">
        <v>0.02</v>
      </c>
      <c r="F1776" s="544">
        <f>+E1776*0.03</f>
        <v>5.9999999999999995E-4</v>
      </c>
      <c r="G1776" s="277">
        <f>+VLOOKUP(B:B,INSUMOS!A:E,4,FALSE)</f>
        <v>1</v>
      </c>
      <c r="H1776" s="217">
        <f t="shared" si="132"/>
        <v>2.06E-2</v>
      </c>
      <c r="I1776" s="218"/>
      <c r="J1776" s="218"/>
      <c r="K1776" s="206"/>
      <c r="L1776" s="164"/>
      <c r="M1776" s="214"/>
    </row>
    <row r="1777" spans="1:13" s="219" customFormat="1" ht="18" outlineLevel="1" x14ac:dyDescent="0.25">
      <c r="A1777" s="305"/>
      <c r="B1777" s="535" t="s">
        <v>625</v>
      </c>
      <c r="C1777" s="216" t="str">
        <f>+VLOOKUP(B:B,INSUMOS!A:C,2,FALSE)</f>
        <v>CUADRILLA AA  (OFICIAL + 2 AYUDANTE)- ALBAÑILERIA</v>
      </c>
      <c r="D1777" s="538" t="str">
        <f>+VLOOKUP(B:B,INSUMOS!A:C,3,FALSE)</f>
        <v>HC</v>
      </c>
      <c r="E1777" s="541">
        <v>2.5</v>
      </c>
      <c r="F1777" s="544">
        <v>0</v>
      </c>
      <c r="G1777" s="277">
        <f>+VLOOKUP(B:B,INSUMOS!A:E,4,FALSE)</f>
        <v>1</v>
      </c>
      <c r="H1777" s="217">
        <f t="shared" si="132"/>
        <v>2.5</v>
      </c>
      <c r="I1777" s="218"/>
      <c r="J1777" s="218"/>
      <c r="K1777" s="206"/>
      <c r="L1777" s="164"/>
      <c r="M1777" s="214"/>
    </row>
    <row r="1778" spans="1:13" ht="36.75" customHeight="1" x14ac:dyDescent="0.25">
      <c r="A1778" s="280" t="s">
        <v>1731</v>
      </c>
      <c r="B1778" s="246"/>
      <c r="C1778" s="209" t="s">
        <v>1706</v>
      </c>
      <c r="D1778" s="228" t="s">
        <v>19</v>
      </c>
      <c r="E1778" s="241"/>
      <c r="F1778" s="242"/>
      <c r="G1778" s="281"/>
      <c r="H1778" s="212">
        <f>+SUBTOTAL(9,H1779:H1780)</f>
        <v>1.7</v>
      </c>
      <c r="I1778" s="213"/>
      <c r="J1778" s="213"/>
      <c r="M1778" s="214"/>
    </row>
    <row r="1779" spans="1:13" ht="18" outlineLevel="1" x14ac:dyDescent="0.25">
      <c r="A1779" s="244"/>
      <c r="B1779" s="535" t="s">
        <v>129</v>
      </c>
      <c r="C1779" s="216" t="str">
        <f>+VLOOKUP(B:B,INSUMOS!A:C,2,FALSE)</f>
        <v>HERRAMIENTA MENOR</v>
      </c>
      <c r="D1779" s="538" t="str">
        <f>+VLOOKUP(B:B,INSUMOS!A:C,3,FALSE)</f>
        <v>GLB</v>
      </c>
      <c r="E1779" s="541">
        <v>1.5</v>
      </c>
      <c r="F1779" s="544">
        <v>0</v>
      </c>
      <c r="G1779" s="277">
        <f>+VLOOKUP(B:B,INSUMOS!A:E,4,FALSE)</f>
        <v>1</v>
      </c>
      <c r="H1779" s="217">
        <f>+(E1779+F1779)*G1779</f>
        <v>1.5</v>
      </c>
      <c r="I1779" s="218"/>
      <c r="J1779" s="218"/>
      <c r="M1779" s="214"/>
    </row>
    <row r="1780" spans="1:13" ht="18" outlineLevel="1" x14ac:dyDescent="0.25">
      <c r="A1780" s="248"/>
      <c r="B1780" s="535" t="s">
        <v>30</v>
      </c>
      <c r="C1780" s="216" t="str">
        <f>+VLOOKUP(B:B,INSUMOS!A:C,2,FALSE)</f>
        <v>AYUDANTE ALBAÑILERÍA CON PRESTACIONES</v>
      </c>
      <c r="D1780" s="538" t="str">
        <f>+VLOOKUP(B:B,INSUMOS!A:C,3,FALSE)</f>
        <v>HH</v>
      </c>
      <c r="E1780" s="541">
        <v>0.2</v>
      </c>
      <c r="F1780" s="544">
        <v>0</v>
      </c>
      <c r="G1780" s="277">
        <f>+VLOOKUP(B:B,INSUMOS!A:E,4,FALSE)</f>
        <v>1</v>
      </c>
      <c r="H1780" s="217">
        <f>+(E1780+F1780)*G1780</f>
        <v>0.2</v>
      </c>
      <c r="I1780" s="218"/>
      <c r="J1780" s="218"/>
      <c r="M1780" s="214"/>
    </row>
    <row r="1781" spans="1:13" s="219" customFormat="1" ht="18" x14ac:dyDescent="0.25">
      <c r="A1781" s="207" t="s">
        <v>2139</v>
      </c>
      <c r="B1781" s="208"/>
      <c r="C1781" s="299" t="s">
        <v>1176</v>
      </c>
      <c r="D1781" s="210" t="s">
        <v>19</v>
      </c>
      <c r="E1781" s="211"/>
      <c r="F1781" s="210"/>
      <c r="G1781" s="210"/>
      <c r="H1781" s="212">
        <f>+SUBTOTAL(9,H1782:H1785)</f>
        <v>1.5981216931216931</v>
      </c>
      <c r="I1781" s="213"/>
      <c r="J1781" s="213"/>
      <c r="K1781" s="206"/>
      <c r="L1781" s="164"/>
      <c r="M1781" s="214"/>
    </row>
    <row r="1782" spans="1:13" ht="18" outlineLevel="1" x14ac:dyDescent="0.25">
      <c r="A1782" s="294"/>
      <c r="B1782" s="535" t="s">
        <v>129</v>
      </c>
      <c r="C1782" s="216" t="str">
        <f>+VLOOKUP(B:B,INSUMOS!A:C,2,FALSE)</f>
        <v>HERRAMIENTA MENOR</v>
      </c>
      <c r="D1782" s="538" t="str">
        <f>+VLOOKUP(B:B,INSUMOS!A:C,3,FALSE)</f>
        <v>GLB</v>
      </c>
      <c r="E1782" s="541">
        <v>1</v>
      </c>
      <c r="F1782" s="544">
        <v>0</v>
      </c>
      <c r="G1782" s="277">
        <f>+VLOOKUP(B:B,INSUMOS!A:E,4,FALSE)</f>
        <v>1</v>
      </c>
      <c r="H1782" s="217">
        <f>+(E1782+F1782)*G1782</f>
        <v>1</v>
      </c>
      <c r="I1782" s="218"/>
      <c r="J1782" s="218"/>
      <c r="M1782" s="214"/>
    </row>
    <row r="1783" spans="1:13" s="219" customFormat="1" ht="18" outlineLevel="1" x14ac:dyDescent="0.25">
      <c r="A1783" s="294"/>
      <c r="B1783" s="535" t="s">
        <v>843</v>
      </c>
      <c r="C1783" s="216" t="str">
        <f>+VLOOKUP(B:B,INSUMOS!A:C,2,FALSE)</f>
        <v>LIJADORA</v>
      </c>
      <c r="D1783" s="538" t="str">
        <f>+VLOOKUP(B:B,INSUMOS!A:C,3,FALSE)</f>
        <v>DIA</v>
      </c>
      <c r="E1783" s="541">
        <v>0.25</v>
      </c>
      <c r="F1783" s="544">
        <v>0</v>
      </c>
      <c r="G1783" s="277">
        <f>+VLOOKUP(B:B,INSUMOS!A:E,4,FALSE)</f>
        <v>1</v>
      </c>
      <c r="H1783" s="217">
        <f>+(E1783+F1783)*G1783</f>
        <v>0.25</v>
      </c>
      <c r="I1783" s="218"/>
      <c r="J1783" s="218"/>
      <c r="K1783" s="206"/>
      <c r="L1783" s="164"/>
      <c r="M1783" s="214"/>
    </row>
    <row r="1784" spans="1:13" s="219" customFormat="1" ht="18" outlineLevel="1" x14ac:dyDescent="0.25">
      <c r="A1784" s="294"/>
      <c r="B1784" s="535" t="s">
        <v>844</v>
      </c>
      <c r="C1784" s="216" t="str">
        <f>+VLOOKUP(B:B,INSUMOS!A:C,2,FALSE)</f>
        <v>DECAPADO FACIL UNIVERSAL PINTUCO</v>
      </c>
      <c r="D1784" s="538" t="str">
        <f>+VLOOKUP(B:B,INSUMOS!A:C,3,FALSE)</f>
        <v>GAL</v>
      </c>
      <c r="E1784" s="541">
        <v>6.6137566137566106E-2</v>
      </c>
      <c r="F1784" s="544">
        <f>+E1784*0.03</f>
        <v>1.9841269841269831E-3</v>
      </c>
      <c r="G1784" s="277">
        <f>+VLOOKUP(B:B,INSUMOS!A:E,4,FALSE)</f>
        <v>1</v>
      </c>
      <c r="H1784" s="217">
        <f>+(E1784+F1784)*G1784</f>
        <v>6.8121693121693083E-2</v>
      </c>
      <c r="I1784" s="218"/>
      <c r="J1784" s="218"/>
      <c r="K1784" s="206"/>
      <c r="L1784" s="164"/>
      <c r="M1784" s="214"/>
    </row>
    <row r="1785" spans="1:13" s="219" customFormat="1" ht="18" outlineLevel="1" x14ac:dyDescent="0.25">
      <c r="A1785" s="294"/>
      <c r="B1785" s="535" t="s">
        <v>629</v>
      </c>
      <c r="C1785" s="216" t="str">
        <f>+VLOOKUP(B:B,INSUMOS!A:C,2,FALSE)</f>
        <v>CUADRILLA  CARPINTERIAS  (OFICIAL + AYUDANTE)</v>
      </c>
      <c r="D1785" s="538" t="str">
        <f>+VLOOKUP(B:B,INSUMOS!A:C,3,FALSE)</f>
        <v>HC</v>
      </c>
      <c r="E1785" s="541">
        <v>0.28000000000000003</v>
      </c>
      <c r="F1785" s="544">
        <v>0</v>
      </c>
      <c r="G1785" s="277">
        <f>+VLOOKUP(B:B,INSUMOS!A:E,4,FALSE)</f>
        <v>1</v>
      </c>
      <c r="H1785" s="217">
        <f>+(E1785+F1785)*G1785</f>
        <v>0.28000000000000003</v>
      </c>
      <c r="I1785" s="218"/>
      <c r="J1785" s="218"/>
      <c r="K1785" s="206"/>
      <c r="L1785" s="164"/>
      <c r="M1785" s="214"/>
    </row>
    <row r="1786" spans="1:13" s="219" customFormat="1" ht="18" x14ac:dyDescent="0.25">
      <c r="A1786" s="207" t="s">
        <v>2138</v>
      </c>
      <c r="B1786" s="232"/>
      <c r="C1786" s="309" t="s">
        <v>781</v>
      </c>
      <c r="D1786" s="210" t="s">
        <v>21</v>
      </c>
      <c r="E1786" s="231"/>
      <c r="F1786" s="232"/>
      <c r="G1786" s="210"/>
      <c r="H1786" s="212">
        <f>+SUBTOTAL(9,H1787:H1792)</f>
        <v>4.9104000000000001</v>
      </c>
      <c r="I1786" s="213"/>
      <c r="J1786" s="213"/>
      <c r="K1786" s="206"/>
      <c r="L1786" s="164"/>
      <c r="M1786" s="214"/>
    </row>
    <row r="1787" spans="1:13" s="219" customFormat="1" ht="18" outlineLevel="1" x14ac:dyDescent="0.25">
      <c r="A1787" s="294"/>
      <c r="B1787" s="535" t="s">
        <v>129</v>
      </c>
      <c r="C1787" s="216" t="str">
        <f>+VLOOKUP(B:B,INSUMOS!A:C,2,FALSE)</f>
        <v>HERRAMIENTA MENOR</v>
      </c>
      <c r="D1787" s="538" t="str">
        <f>+VLOOKUP(B:B,INSUMOS!A:C,3,FALSE)</f>
        <v>GLB</v>
      </c>
      <c r="E1787" s="541">
        <v>2</v>
      </c>
      <c r="F1787" s="544">
        <v>0</v>
      </c>
      <c r="G1787" s="277">
        <f>+VLOOKUP(B:B,INSUMOS!A:E,4,FALSE)</f>
        <v>1</v>
      </c>
      <c r="H1787" s="217">
        <f t="shared" ref="H1787:H1792" si="133">+(E1787+F1787)*G1787</f>
        <v>2</v>
      </c>
      <c r="I1787" s="218"/>
      <c r="J1787" s="218"/>
      <c r="K1787" s="206"/>
      <c r="L1787" s="164"/>
      <c r="M1787" s="214"/>
    </row>
    <row r="1788" spans="1:13" s="219" customFormat="1" ht="18" outlineLevel="1" x14ac:dyDescent="0.25">
      <c r="A1788" s="294"/>
      <c r="B1788" s="535" t="s">
        <v>153</v>
      </c>
      <c r="C1788" s="216" t="str">
        <f>+VLOOKUP(B:B,INSUMOS!A:C,2,FALSE)</f>
        <v>ANDAMIO TUBULAR 1,5*1,5 C/CRUCETA</v>
      </c>
      <c r="D1788" s="538" t="str">
        <f>+VLOOKUP(B:B,INSUMOS!A:C,3,FALSE)</f>
        <v>DIA</v>
      </c>
      <c r="E1788" s="541">
        <v>0.08</v>
      </c>
      <c r="F1788" s="544">
        <v>0</v>
      </c>
      <c r="G1788" s="277">
        <f>+VLOOKUP(B:B,INSUMOS!A:E,4,FALSE)</f>
        <v>1</v>
      </c>
      <c r="H1788" s="217">
        <f t="shared" si="133"/>
        <v>0.08</v>
      </c>
      <c r="I1788" s="218"/>
      <c r="J1788" s="218"/>
      <c r="K1788" s="206"/>
      <c r="L1788" s="164"/>
      <c r="M1788" s="214"/>
    </row>
    <row r="1789" spans="1:13" s="219" customFormat="1" ht="18" outlineLevel="1" x14ac:dyDescent="0.25">
      <c r="A1789" s="294"/>
      <c r="B1789" s="535" t="s">
        <v>226</v>
      </c>
      <c r="C1789" s="216" t="str">
        <f>+VLOOKUP(B:B,INSUMOS!A:C,2,FALSE)</f>
        <v>REPISA EN ORDINARIO 2.90 X 0.08 X 0.04</v>
      </c>
      <c r="D1789" s="538" t="str">
        <f>+VLOOKUP(B:B,INSUMOS!A:C,3,FALSE)</f>
        <v>UN</v>
      </c>
      <c r="E1789" s="541">
        <v>0.74</v>
      </c>
      <c r="F1789" s="544">
        <f>E1789*0.03</f>
        <v>2.2199999999999998E-2</v>
      </c>
      <c r="G1789" s="277">
        <f>+VLOOKUP(B:B,INSUMOS!A:E,4,FALSE)</f>
        <v>1</v>
      </c>
      <c r="H1789" s="217">
        <f t="shared" si="133"/>
        <v>0.76219999999999999</v>
      </c>
      <c r="I1789" s="218"/>
      <c r="J1789" s="218"/>
      <c r="K1789" s="206"/>
      <c r="L1789" s="164"/>
      <c r="M1789" s="214"/>
    </row>
    <row r="1790" spans="1:13" s="219" customFormat="1" ht="18" outlineLevel="1" x14ac:dyDescent="0.25">
      <c r="A1790" s="294"/>
      <c r="B1790" s="535" t="s">
        <v>266</v>
      </c>
      <c r="C1790" s="216" t="str">
        <f>+VLOOKUP(B:B,INSUMOS!A:C,2,FALSE)</f>
        <v>PUNTILLA CON CABEZA 2"</v>
      </c>
      <c r="D1790" s="538" t="str">
        <f>+VLOOKUP(B:B,INSUMOS!A:C,3,FALSE)</f>
        <v>LB</v>
      </c>
      <c r="E1790" s="541">
        <v>0.04</v>
      </c>
      <c r="F1790" s="544">
        <f>E1790*0.03</f>
        <v>1.1999999999999999E-3</v>
      </c>
      <c r="G1790" s="277">
        <f>+VLOOKUP(B:B,INSUMOS!A:E,4,FALSE)</f>
        <v>1</v>
      </c>
      <c r="H1790" s="217">
        <f t="shared" si="133"/>
        <v>4.1200000000000001E-2</v>
      </c>
      <c r="I1790" s="218"/>
      <c r="J1790" s="218"/>
      <c r="K1790" s="206"/>
      <c r="L1790" s="164"/>
      <c r="M1790" s="214"/>
    </row>
    <row r="1791" spans="1:13" s="219" customFormat="1" ht="18" outlineLevel="1" x14ac:dyDescent="0.25">
      <c r="A1791" s="294"/>
      <c r="B1791" s="535" t="s">
        <v>185</v>
      </c>
      <c r="C1791" s="216" t="str">
        <f>+VLOOKUP(B:B,INSUMOS!A:C,2,FALSE)</f>
        <v>MALLA CON VENA 2.00 X 0.50 M</v>
      </c>
      <c r="D1791" s="538" t="str">
        <f>+VLOOKUP(B:B,INSUMOS!A:C,3,FALSE)</f>
        <v>UN</v>
      </c>
      <c r="E1791" s="541">
        <v>0.9</v>
      </c>
      <c r="F1791" s="544">
        <f>E1791*0.03</f>
        <v>2.7E-2</v>
      </c>
      <c r="G1791" s="277">
        <f>+VLOOKUP(B:B,INSUMOS!A:E,4,FALSE)</f>
        <v>1</v>
      </c>
      <c r="H1791" s="217">
        <f t="shared" si="133"/>
        <v>0.92700000000000005</v>
      </c>
      <c r="I1791" s="218"/>
      <c r="J1791" s="218"/>
      <c r="K1791" s="206"/>
      <c r="L1791" s="164"/>
      <c r="M1791" s="214"/>
    </row>
    <row r="1792" spans="1:13" s="219" customFormat="1" ht="18" outlineLevel="1" x14ac:dyDescent="0.25">
      <c r="A1792" s="294"/>
      <c r="B1792" s="535" t="s">
        <v>625</v>
      </c>
      <c r="C1792" s="216" t="str">
        <f>+VLOOKUP(B:B,INSUMOS!A:C,2,FALSE)</f>
        <v>CUADRILLA AA  (OFICIAL + 2 AYUDANTE)- ALBAÑILERIA</v>
      </c>
      <c r="D1792" s="538" t="str">
        <f>+VLOOKUP(B:B,INSUMOS!A:C,3,FALSE)</f>
        <v>HC</v>
      </c>
      <c r="E1792" s="541">
        <v>1.1000000000000001</v>
      </c>
      <c r="F1792" s="544">
        <v>0</v>
      </c>
      <c r="G1792" s="277">
        <f>+VLOOKUP(B:B,INSUMOS!A:E,4,FALSE)</f>
        <v>1</v>
      </c>
      <c r="H1792" s="217">
        <f t="shared" si="133"/>
        <v>1.1000000000000001</v>
      </c>
      <c r="I1792" s="218"/>
      <c r="J1792" s="218"/>
      <c r="K1792" s="206"/>
      <c r="L1792" s="164"/>
      <c r="M1792" s="214"/>
    </row>
    <row r="1793" spans="1:13" s="219" customFormat="1" ht="18" x14ac:dyDescent="0.25">
      <c r="A1793" s="207" t="s">
        <v>2137</v>
      </c>
      <c r="B1793" s="232"/>
      <c r="C1793" s="310" t="s">
        <v>705</v>
      </c>
      <c r="D1793" s="210" t="s">
        <v>19</v>
      </c>
      <c r="E1793" s="231"/>
      <c r="F1793" s="232"/>
      <c r="G1793" s="210"/>
      <c r="H1793" s="212">
        <f>+SUBTOTAL(9,H1794:H1798)</f>
        <v>3.4952000000000005</v>
      </c>
      <c r="I1793" s="213"/>
      <c r="J1793" s="213"/>
      <c r="K1793" s="206"/>
      <c r="L1793" s="164"/>
      <c r="M1793" s="214"/>
    </row>
    <row r="1794" spans="1:13" ht="18" outlineLevel="1" x14ac:dyDescent="0.25">
      <c r="A1794" s="294"/>
      <c r="B1794" s="535" t="s">
        <v>129</v>
      </c>
      <c r="C1794" s="216" t="str">
        <f>+VLOOKUP(B:B,INSUMOS!A:C,2,FALSE)</f>
        <v>HERRAMIENTA MENOR</v>
      </c>
      <c r="D1794" s="538" t="str">
        <f>+VLOOKUP(B:B,INSUMOS!A:C,3,FALSE)</f>
        <v>GLB</v>
      </c>
      <c r="E1794" s="541">
        <v>2</v>
      </c>
      <c r="F1794" s="544">
        <v>0</v>
      </c>
      <c r="G1794" s="277">
        <f>+VLOOKUP(B:B,INSUMOS!A:E,4,FALSE)</f>
        <v>1</v>
      </c>
      <c r="H1794" s="217">
        <f>+(E1794+F1794)*G1794</f>
        <v>2</v>
      </c>
      <c r="I1794" s="218"/>
      <c r="J1794" s="218"/>
      <c r="M1794" s="214"/>
    </row>
    <row r="1795" spans="1:13" s="219" customFormat="1" ht="18" outlineLevel="1" x14ac:dyDescent="0.25">
      <c r="A1795" s="294"/>
      <c r="B1795" s="535" t="s">
        <v>153</v>
      </c>
      <c r="C1795" s="216" t="str">
        <f>+VLOOKUP(B:B,INSUMOS!A:C,2,FALSE)</f>
        <v>ANDAMIO TUBULAR 1,5*1,5 C/CRUCETA</v>
      </c>
      <c r="D1795" s="538" t="str">
        <f>+VLOOKUP(B:B,INSUMOS!A:C,3,FALSE)</f>
        <v>DIA</v>
      </c>
      <c r="E1795" s="541">
        <v>0.08</v>
      </c>
      <c r="F1795" s="544">
        <v>0</v>
      </c>
      <c r="G1795" s="277">
        <f>+VLOOKUP(B:B,INSUMOS!A:E,4,FALSE)</f>
        <v>1</v>
      </c>
      <c r="H1795" s="217">
        <f>+(E1795+F1795)*G1795</f>
        <v>0.08</v>
      </c>
      <c r="I1795" s="218"/>
      <c r="J1795" s="218"/>
      <c r="K1795" s="206"/>
      <c r="L1795" s="164"/>
      <c r="M1795" s="214"/>
    </row>
    <row r="1796" spans="1:13" s="219" customFormat="1" ht="18" outlineLevel="1" x14ac:dyDescent="0.25">
      <c r="A1796" s="294"/>
      <c r="B1796" s="535" t="s">
        <v>226</v>
      </c>
      <c r="C1796" s="216" t="str">
        <f>+VLOOKUP(B:B,INSUMOS!A:C,2,FALSE)</f>
        <v>REPISA EN ORDINARIO 2.90 X 0.08 X 0.04</v>
      </c>
      <c r="D1796" s="538" t="str">
        <f>+VLOOKUP(B:B,INSUMOS!A:C,3,FALSE)</f>
        <v>UN</v>
      </c>
      <c r="E1796" s="541">
        <v>0.74</v>
      </c>
      <c r="F1796" s="544">
        <f>E1796*0.03</f>
        <v>2.2199999999999998E-2</v>
      </c>
      <c r="G1796" s="277">
        <f>+VLOOKUP(B:B,INSUMOS!A:E,4,FALSE)</f>
        <v>1</v>
      </c>
      <c r="H1796" s="217">
        <f>+(E1796+F1796)*G1796</f>
        <v>0.76219999999999999</v>
      </c>
      <c r="I1796" s="218"/>
      <c r="J1796" s="218"/>
      <c r="K1796" s="206"/>
      <c r="L1796" s="164"/>
      <c r="M1796" s="214"/>
    </row>
    <row r="1797" spans="1:13" s="219" customFormat="1" ht="18" outlineLevel="1" x14ac:dyDescent="0.25">
      <c r="A1797" s="294"/>
      <c r="B1797" s="535" t="s">
        <v>266</v>
      </c>
      <c r="C1797" s="216" t="str">
        <f>+VLOOKUP(B:B,INSUMOS!A:C,2,FALSE)</f>
        <v>PUNTILLA CON CABEZA 2"</v>
      </c>
      <c r="D1797" s="538" t="str">
        <f>+VLOOKUP(B:B,INSUMOS!A:C,3,FALSE)</f>
        <v>LB</v>
      </c>
      <c r="E1797" s="541">
        <v>0.1</v>
      </c>
      <c r="F1797" s="544">
        <f>E1797*0.03</f>
        <v>3.0000000000000001E-3</v>
      </c>
      <c r="G1797" s="277">
        <f>+VLOOKUP(B:B,INSUMOS!A:E,4,FALSE)</f>
        <v>1</v>
      </c>
      <c r="H1797" s="217">
        <f>+(E1797+F1797)*G1797</f>
        <v>0.10300000000000001</v>
      </c>
      <c r="I1797" s="218"/>
      <c r="J1797" s="218"/>
      <c r="K1797" s="206"/>
      <c r="L1797" s="164"/>
      <c r="M1797" s="214"/>
    </row>
    <row r="1798" spans="1:13" s="219" customFormat="1" ht="18" outlineLevel="1" x14ac:dyDescent="0.25">
      <c r="A1798" s="294"/>
      <c r="B1798" s="535" t="s">
        <v>625</v>
      </c>
      <c r="C1798" s="216" t="str">
        <f>+VLOOKUP(B:B,INSUMOS!A:C,2,FALSE)</f>
        <v>CUADRILLA AA  (OFICIAL + 2 AYUDANTE)- ALBAÑILERIA</v>
      </c>
      <c r="D1798" s="538" t="str">
        <f>+VLOOKUP(B:B,INSUMOS!A:C,3,FALSE)</f>
        <v>HC</v>
      </c>
      <c r="E1798" s="541">
        <v>0.55000000000000004</v>
      </c>
      <c r="F1798" s="544">
        <v>0</v>
      </c>
      <c r="G1798" s="277">
        <f>+VLOOKUP(B:B,INSUMOS!A:E,4,FALSE)</f>
        <v>1</v>
      </c>
      <c r="H1798" s="217">
        <f>+(E1798+F1798)*G1798</f>
        <v>0.55000000000000004</v>
      </c>
      <c r="I1798" s="218"/>
      <c r="J1798" s="218"/>
      <c r="K1798" s="206"/>
      <c r="L1798" s="164"/>
      <c r="M1798" s="214"/>
    </row>
    <row r="1799" spans="1:13" ht="25.5" x14ac:dyDescent="0.25">
      <c r="A1799" s="207" t="s">
        <v>2136</v>
      </c>
      <c r="B1799" s="208"/>
      <c r="C1799" s="209" t="s">
        <v>1647</v>
      </c>
      <c r="D1799" s="210" t="s">
        <v>19</v>
      </c>
      <c r="E1799" s="211"/>
      <c r="F1799" s="210"/>
      <c r="G1799" s="210"/>
      <c r="H1799" s="212">
        <f>+SUBTOTAL(9,H1800:H1803)</f>
        <v>3.7781791583547069</v>
      </c>
      <c r="I1799" s="213"/>
      <c r="J1799" s="213"/>
      <c r="M1799" s="214"/>
    </row>
    <row r="1800" spans="1:13" s="219" customFormat="1" ht="18" outlineLevel="1" x14ac:dyDescent="0.25">
      <c r="A1800" s="294"/>
      <c r="B1800" s="535" t="s">
        <v>129</v>
      </c>
      <c r="C1800" s="216" t="str">
        <f>+VLOOKUP(B:B,INSUMOS!A:C,2,FALSE)</f>
        <v>HERRAMIENTA MENOR</v>
      </c>
      <c r="D1800" s="538" t="str">
        <f>+VLOOKUP(B:B,INSUMOS!A:C,3,FALSE)</f>
        <v>GLB</v>
      </c>
      <c r="E1800" s="541">
        <v>1.0321791583547069</v>
      </c>
      <c r="F1800" s="544">
        <v>0</v>
      </c>
      <c r="G1800" s="277">
        <f>+VLOOKUP(B:B,INSUMOS!A:E,4,FALSE)</f>
        <v>1</v>
      </c>
      <c r="H1800" s="217">
        <f>+(E1800+F1800)*G1800</f>
        <v>1.0321791583547069</v>
      </c>
      <c r="I1800" s="218"/>
      <c r="J1800" s="218"/>
      <c r="K1800" s="206"/>
      <c r="L1800" s="164"/>
      <c r="M1800" s="214"/>
    </row>
    <row r="1801" spans="1:13" s="219" customFormat="1" ht="18" outlineLevel="1" x14ac:dyDescent="0.25">
      <c r="A1801" s="294"/>
      <c r="B1801" s="535" t="s">
        <v>275</v>
      </c>
      <c r="C1801" s="216" t="str">
        <f>+VLOOKUP(B:B,INSUMOS!A:C,2,FALSE)</f>
        <v>LIJA DE AGUA #400</v>
      </c>
      <c r="D1801" s="538" t="str">
        <f>+VLOOKUP(B:B,INSUMOS!A:C,3,FALSE)</f>
        <v>UN</v>
      </c>
      <c r="E1801" s="541">
        <v>2</v>
      </c>
      <c r="F1801" s="544">
        <f>+E1801*0.05</f>
        <v>0.1</v>
      </c>
      <c r="G1801" s="277">
        <f>+VLOOKUP(B:B,INSUMOS!A:E,4,FALSE)</f>
        <v>1</v>
      </c>
      <c r="H1801" s="217">
        <f>+(E1801+F1801)*G1801</f>
        <v>2.1</v>
      </c>
      <c r="I1801" s="218"/>
      <c r="J1801" s="218"/>
      <c r="K1801" s="206"/>
      <c r="L1801" s="164"/>
      <c r="M1801" s="214"/>
    </row>
    <row r="1802" spans="1:13" s="219" customFormat="1" ht="18" outlineLevel="1" x14ac:dyDescent="0.25">
      <c r="A1802" s="294"/>
      <c r="B1802" s="535" t="s">
        <v>802</v>
      </c>
      <c r="C1802" s="216" t="str">
        <f>+VLOOKUP(B:B,INSUMOS!A:C,2,FALSE)</f>
        <v>INMUNIZANTE BRONCO O SIKA PRESENTACIÓN 3 KG</v>
      </c>
      <c r="D1802" s="538" t="str">
        <f>+VLOOKUP(B:B,INSUMOS!A:C,3,FALSE)</f>
        <v>KG</v>
      </c>
      <c r="E1802" s="541">
        <v>0.2</v>
      </c>
      <c r="F1802" s="544">
        <f>+E1802*0.03</f>
        <v>6.0000000000000001E-3</v>
      </c>
      <c r="G1802" s="277">
        <f>+VLOOKUP(B:B,INSUMOS!A:E,4,FALSE)</f>
        <v>1</v>
      </c>
      <c r="H1802" s="217">
        <f>+(E1802+F1802)*G1802</f>
        <v>0.20600000000000002</v>
      </c>
      <c r="I1802" s="218"/>
      <c r="J1802" s="218"/>
      <c r="K1802" s="206"/>
      <c r="L1802" s="164"/>
      <c r="M1802" s="214"/>
    </row>
    <row r="1803" spans="1:13" s="219" customFormat="1" ht="18" outlineLevel="1" x14ac:dyDescent="0.25">
      <c r="A1803" s="294"/>
      <c r="B1803" s="535" t="s">
        <v>629</v>
      </c>
      <c r="C1803" s="216" t="str">
        <f>+VLOOKUP(B:B,INSUMOS!A:C,2,FALSE)</f>
        <v>CUADRILLA  CARPINTERIAS  (OFICIAL + AYUDANTE)</v>
      </c>
      <c r="D1803" s="538" t="str">
        <f>+VLOOKUP(B:B,INSUMOS!A:C,3,FALSE)</f>
        <v>HC</v>
      </c>
      <c r="E1803" s="541">
        <v>0.44</v>
      </c>
      <c r="F1803" s="544">
        <v>0</v>
      </c>
      <c r="G1803" s="277">
        <f>+VLOOKUP(B:B,INSUMOS!A:E,4,FALSE)</f>
        <v>1</v>
      </c>
      <c r="H1803" s="217">
        <f>+(E1803+F1803)*G1803</f>
        <v>0.44</v>
      </c>
      <c r="I1803" s="218"/>
      <c r="J1803" s="218"/>
      <c r="K1803" s="206"/>
      <c r="L1803" s="164"/>
      <c r="M1803" s="214"/>
    </row>
    <row r="1804" spans="1:13" ht="38.25" x14ac:dyDescent="0.25">
      <c r="A1804" s="207" t="s">
        <v>2135</v>
      </c>
      <c r="B1804" s="208"/>
      <c r="C1804" s="209" t="s">
        <v>1649</v>
      </c>
      <c r="D1804" s="210" t="s">
        <v>1</v>
      </c>
      <c r="E1804" s="211"/>
      <c r="F1804" s="210"/>
      <c r="G1804" s="210"/>
      <c r="H1804" s="212">
        <f>+SUBTOTAL(9,H1805:H1808)</f>
        <v>4.72</v>
      </c>
      <c r="I1804" s="213"/>
      <c r="J1804" s="213"/>
      <c r="M1804" s="214"/>
    </row>
    <row r="1805" spans="1:13" s="219" customFormat="1" ht="18" outlineLevel="1" x14ac:dyDescent="0.25">
      <c r="A1805" s="294"/>
      <c r="B1805" s="535" t="s">
        <v>129</v>
      </c>
      <c r="C1805" s="216" t="str">
        <f>+VLOOKUP(B:B,INSUMOS!A:C,2,FALSE)</f>
        <v>HERRAMIENTA MENOR</v>
      </c>
      <c r="D1805" s="538" t="str">
        <f>+VLOOKUP(B:B,INSUMOS!A:C,3,FALSE)</f>
        <v>GLB</v>
      </c>
      <c r="E1805" s="541">
        <v>1</v>
      </c>
      <c r="F1805" s="544">
        <v>0</v>
      </c>
      <c r="G1805" s="277">
        <f>+VLOOKUP(B:B,INSUMOS!A:E,4,FALSE)</f>
        <v>1</v>
      </c>
      <c r="H1805" s="217">
        <f>+(E1805+F1805)*G1805</f>
        <v>1</v>
      </c>
      <c r="I1805" s="218"/>
      <c r="J1805" s="218"/>
      <c r="K1805" s="206"/>
      <c r="L1805" s="164"/>
      <c r="M1805" s="214"/>
    </row>
    <row r="1806" spans="1:13" s="219" customFormat="1" ht="25.5" outlineLevel="1" x14ac:dyDescent="0.25">
      <c r="A1806" s="294"/>
      <c r="B1806" s="535" t="s">
        <v>247</v>
      </c>
      <c r="C1806" s="216" t="str">
        <f>+VLOOKUP(B:B,INSUMOS!A:C,2,FALSE)</f>
        <v>PUERTA EN MADERA ENTAMBORADA 60CMS X 200 CMS TIPO INTERDOORS LÍNEA ESTAMBUL, IGUAL O CALIDAD SUPERIOR</v>
      </c>
      <c r="D1806" s="538" t="str">
        <f>+VLOOKUP(B:B,INSUMOS!A:C,3,FALSE)</f>
        <v>UN</v>
      </c>
      <c r="E1806" s="541">
        <v>1</v>
      </c>
      <c r="F1806" s="544">
        <v>0</v>
      </c>
      <c r="G1806" s="277">
        <f>+VLOOKUP(B:B,INSUMOS!A:E,4,FALSE)</f>
        <v>1</v>
      </c>
      <c r="H1806" s="217">
        <f>+(E1806+F1806)*G1806</f>
        <v>1</v>
      </c>
      <c r="I1806" s="218"/>
      <c r="J1806" s="218"/>
      <c r="K1806" s="206"/>
      <c r="L1806" s="164"/>
      <c r="M1806" s="214"/>
    </row>
    <row r="1807" spans="1:13" s="219" customFormat="1" ht="25.5" outlineLevel="1" x14ac:dyDescent="0.25">
      <c r="A1807" s="294"/>
      <c r="B1807" s="535" t="s">
        <v>251</v>
      </c>
      <c r="C1807" s="216" t="str">
        <f>+VLOOKUP(B:B,INSUMOS!A:C,2,FALSE)</f>
        <v>MARCOS PARA PUERTAS DE 10X3CMX2,10 CABEZAL 0,60 - 0,70 - 0,80 - 0,90 (CEDRO)</v>
      </c>
      <c r="D1807" s="538" t="str">
        <f>+VLOOKUP(B:B,INSUMOS!A:C,3,FALSE)</f>
        <v>UN</v>
      </c>
      <c r="E1807" s="541">
        <v>1</v>
      </c>
      <c r="F1807" s="544">
        <v>0</v>
      </c>
      <c r="G1807" s="277">
        <f>+VLOOKUP(B:B,INSUMOS!A:E,4,FALSE)</f>
        <v>1</v>
      </c>
      <c r="H1807" s="217">
        <f>+(E1807+F1807)*G1807</f>
        <v>1</v>
      </c>
      <c r="I1807" s="218"/>
      <c r="J1807" s="218"/>
      <c r="K1807" s="206"/>
      <c r="L1807" s="164"/>
      <c r="M1807" s="214"/>
    </row>
    <row r="1808" spans="1:13" s="219" customFormat="1" ht="18" outlineLevel="1" x14ac:dyDescent="0.25">
      <c r="A1808" s="294"/>
      <c r="B1808" s="535" t="s">
        <v>629</v>
      </c>
      <c r="C1808" s="216" t="str">
        <f>+VLOOKUP(B:B,INSUMOS!A:C,2,FALSE)</f>
        <v>CUADRILLA  CARPINTERIAS  (OFICIAL + AYUDANTE)</v>
      </c>
      <c r="D1808" s="538" t="str">
        <f>+VLOOKUP(B:B,INSUMOS!A:C,3,FALSE)</f>
        <v>HC</v>
      </c>
      <c r="E1808" s="541">
        <v>1.72</v>
      </c>
      <c r="F1808" s="544">
        <v>0</v>
      </c>
      <c r="G1808" s="277">
        <f>+VLOOKUP(B:B,INSUMOS!A:E,4,FALSE)</f>
        <v>1</v>
      </c>
      <c r="H1808" s="217">
        <f>+(E1808+F1808)*G1808</f>
        <v>1.72</v>
      </c>
      <c r="I1808" s="218"/>
      <c r="J1808" s="218"/>
      <c r="K1808" s="206"/>
      <c r="L1808" s="164"/>
      <c r="M1808" s="214"/>
    </row>
    <row r="1809" spans="1:13" ht="38.25" x14ac:dyDescent="0.25">
      <c r="A1809" s="207" t="s">
        <v>2134</v>
      </c>
      <c r="B1809" s="208"/>
      <c r="C1809" s="209" t="s">
        <v>1650</v>
      </c>
      <c r="D1809" s="210" t="s">
        <v>1</v>
      </c>
      <c r="E1809" s="211"/>
      <c r="F1809" s="210"/>
      <c r="G1809" s="210"/>
      <c r="H1809" s="212">
        <f>+SUBTOTAL(9,H1810:H1813)</f>
        <v>4.72</v>
      </c>
      <c r="I1809" s="213"/>
      <c r="J1809" s="213"/>
      <c r="M1809" s="214"/>
    </row>
    <row r="1810" spans="1:13" s="219" customFormat="1" ht="18" outlineLevel="1" x14ac:dyDescent="0.25">
      <c r="A1810" s="294"/>
      <c r="B1810" s="535" t="s">
        <v>129</v>
      </c>
      <c r="C1810" s="216" t="str">
        <f>+VLOOKUP(B:B,INSUMOS!A:C,2,FALSE)</f>
        <v>HERRAMIENTA MENOR</v>
      </c>
      <c r="D1810" s="538" t="str">
        <f>+VLOOKUP(B:B,INSUMOS!A:C,3,FALSE)</f>
        <v>GLB</v>
      </c>
      <c r="E1810" s="541">
        <v>1</v>
      </c>
      <c r="F1810" s="544">
        <v>0</v>
      </c>
      <c r="G1810" s="277">
        <f>+VLOOKUP(B:B,INSUMOS!A:E,4,FALSE)</f>
        <v>1</v>
      </c>
      <c r="H1810" s="217">
        <f>+(E1810+F1810)*G1810</f>
        <v>1</v>
      </c>
      <c r="I1810" s="218"/>
      <c r="J1810" s="218"/>
      <c r="K1810" s="206"/>
      <c r="L1810" s="164"/>
      <c r="M1810" s="214"/>
    </row>
    <row r="1811" spans="1:13" s="219" customFormat="1" ht="25.5" outlineLevel="1" x14ac:dyDescent="0.25">
      <c r="A1811" s="294"/>
      <c r="B1811" s="535" t="s">
        <v>249</v>
      </c>
      <c r="C1811" s="216" t="str">
        <f>+VLOOKUP(B:B,INSUMOS!A:C,2,FALSE)</f>
        <v>PUERTA EN MADERA ENTAMBORADA 80CMS X 200 CMS TIPO INTERDOORS LÍNEA CASTAÑO TOLEDO</v>
      </c>
      <c r="D1811" s="538" t="str">
        <f>+VLOOKUP(B:B,INSUMOS!A:C,3,FALSE)</f>
        <v>UN</v>
      </c>
      <c r="E1811" s="541">
        <v>1</v>
      </c>
      <c r="F1811" s="544">
        <v>0</v>
      </c>
      <c r="G1811" s="277">
        <f>+VLOOKUP(B:B,INSUMOS!A:E,4,FALSE)</f>
        <v>1</v>
      </c>
      <c r="H1811" s="217">
        <f>+(E1811+F1811)*G1811</f>
        <v>1</v>
      </c>
      <c r="I1811" s="218"/>
      <c r="J1811" s="218"/>
      <c r="K1811" s="206"/>
      <c r="L1811" s="164"/>
      <c r="M1811" s="214"/>
    </row>
    <row r="1812" spans="1:13" s="219" customFormat="1" ht="25.5" outlineLevel="1" x14ac:dyDescent="0.25">
      <c r="A1812" s="294"/>
      <c r="B1812" s="535" t="s">
        <v>251</v>
      </c>
      <c r="C1812" s="216" t="str">
        <f>+VLOOKUP(B:B,INSUMOS!A:C,2,FALSE)</f>
        <v>MARCOS PARA PUERTAS DE 10X3CMX2,10 CABEZAL 0,60 - 0,70 - 0,80 - 0,90 (CEDRO)</v>
      </c>
      <c r="D1812" s="538" t="str">
        <f>+VLOOKUP(B:B,INSUMOS!A:C,3,FALSE)</f>
        <v>UN</v>
      </c>
      <c r="E1812" s="541">
        <v>1</v>
      </c>
      <c r="F1812" s="544">
        <v>0</v>
      </c>
      <c r="G1812" s="277">
        <f>+VLOOKUP(B:B,INSUMOS!A:E,4,FALSE)</f>
        <v>1</v>
      </c>
      <c r="H1812" s="217">
        <f>+(E1812+F1812)*G1812</f>
        <v>1</v>
      </c>
      <c r="I1812" s="218"/>
      <c r="J1812" s="218"/>
      <c r="K1812" s="206"/>
      <c r="L1812" s="164"/>
      <c r="M1812" s="214"/>
    </row>
    <row r="1813" spans="1:13" s="219" customFormat="1" ht="18" outlineLevel="1" x14ac:dyDescent="0.25">
      <c r="A1813" s="294"/>
      <c r="B1813" s="535" t="s">
        <v>629</v>
      </c>
      <c r="C1813" s="216" t="str">
        <f>+VLOOKUP(B:B,INSUMOS!A:C,2,FALSE)</f>
        <v>CUADRILLA  CARPINTERIAS  (OFICIAL + AYUDANTE)</v>
      </c>
      <c r="D1813" s="538" t="str">
        <f>+VLOOKUP(B:B,INSUMOS!A:C,3,FALSE)</f>
        <v>HC</v>
      </c>
      <c r="E1813" s="541">
        <v>1.72</v>
      </c>
      <c r="F1813" s="544">
        <v>0</v>
      </c>
      <c r="G1813" s="277">
        <f>+VLOOKUP(B:B,INSUMOS!A:E,4,FALSE)</f>
        <v>1</v>
      </c>
      <c r="H1813" s="217">
        <f>+(E1813+F1813)*G1813</f>
        <v>1.72</v>
      </c>
      <c r="I1813" s="218"/>
      <c r="J1813" s="218"/>
      <c r="K1813" s="206"/>
      <c r="L1813" s="164"/>
      <c r="M1813" s="214"/>
    </row>
    <row r="1814" spans="1:13" ht="38.25" x14ac:dyDescent="0.25">
      <c r="A1814" s="207" t="s">
        <v>2133</v>
      </c>
      <c r="B1814" s="208"/>
      <c r="C1814" s="209" t="s">
        <v>1480</v>
      </c>
      <c r="D1814" s="210" t="s">
        <v>1</v>
      </c>
      <c r="E1814" s="211"/>
      <c r="F1814" s="210"/>
      <c r="G1814" s="210"/>
      <c r="H1814" s="212">
        <f>+SUBTOTAL(9,H1815:H1817)</f>
        <v>3</v>
      </c>
      <c r="I1814" s="213"/>
      <c r="J1814" s="213"/>
      <c r="M1814" s="214"/>
    </row>
    <row r="1815" spans="1:13" s="219" customFormat="1" ht="18" outlineLevel="1" x14ac:dyDescent="0.25">
      <c r="A1815" s="294"/>
      <c r="B1815" s="535" t="s">
        <v>129</v>
      </c>
      <c r="C1815" s="216" t="str">
        <f>+VLOOKUP(B:B,INSUMOS!A:C,2,FALSE)</f>
        <v>HERRAMIENTA MENOR</v>
      </c>
      <c r="D1815" s="538" t="str">
        <f>+VLOOKUP(B:B,INSUMOS!A:C,3,FALSE)</f>
        <v>GLB</v>
      </c>
      <c r="E1815" s="541">
        <v>1</v>
      </c>
      <c r="F1815" s="544">
        <v>0</v>
      </c>
      <c r="G1815" s="277">
        <f>+VLOOKUP(B:B,INSUMOS!A:E,4,FALSE)</f>
        <v>1</v>
      </c>
      <c r="H1815" s="217">
        <f>+(E1815+F1815)*G1815</f>
        <v>1</v>
      </c>
      <c r="I1815" s="218"/>
      <c r="J1815" s="218"/>
      <c r="K1815" s="206"/>
      <c r="L1815" s="164"/>
      <c r="M1815" s="214"/>
    </row>
    <row r="1816" spans="1:13" s="219" customFormat="1" ht="25.5" outlineLevel="1" x14ac:dyDescent="0.25">
      <c r="A1816" s="294"/>
      <c r="B1816" s="535" t="s">
        <v>252</v>
      </c>
      <c r="C1816" s="216" t="str">
        <f>+VLOOKUP(B:B,INSUMOS!A:C,2,FALSE)</f>
        <v xml:space="preserve">COMBO PUERTA (CEDRO CLÁSICA) EN MADERA ENTAMBORADA DE 80CMS X 200 CMS + MARCO </v>
      </c>
      <c r="D1816" s="538" t="str">
        <f>+VLOOKUP(B:B,INSUMOS!A:C,3,FALSE)</f>
        <v>UN</v>
      </c>
      <c r="E1816" s="541">
        <v>1</v>
      </c>
      <c r="F1816" s="544">
        <v>0</v>
      </c>
      <c r="G1816" s="277">
        <f>+VLOOKUP(B:B,INSUMOS!A:E,4,FALSE)</f>
        <v>1</v>
      </c>
      <c r="H1816" s="217">
        <f>+(E1816+F1816)*G1816</f>
        <v>1</v>
      </c>
      <c r="I1816" s="218"/>
      <c r="J1816" s="218"/>
      <c r="K1816" s="206"/>
      <c r="L1816" s="164"/>
      <c r="M1816" s="214"/>
    </row>
    <row r="1817" spans="1:13" s="219" customFormat="1" ht="18" outlineLevel="1" x14ac:dyDescent="0.25">
      <c r="A1817" s="294"/>
      <c r="B1817" s="535" t="s">
        <v>629</v>
      </c>
      <c r="C1817" s="216" t="str">
        <f>+VLOOKUP(B:B,INSUMOS!A:C,2,FALSE)</f>
        <v>CUADRILLA  CARPINTERIAS  (OFICIAL + AYUDANTE)</v>
      </c>
      <c r="D1817" s="538" t="str">
        <f>+VLOOKUP(B:B,INSUMOS!A:C,3,FALSE)</f>
        <v>HC</v>
      </c>
      <c r="E1817" s="541">
        <v>1</v>
      </c>
      <c r="F1817" s="544">
        <v>0</v>
      </c>
      <c r="G1817" s="277">
        <f>+VLOOKUP(B:B,INSUMOS!A:E,4,FALSE)</f>
        <v>1</v>
      </c>
      <c r="H1817" s="217">
        <f>+(E1817+F1817)*G1817</f>
        <v>1</v>
      </c>
      <c r="I1817" s="218"/>
      <c r="J1817" s="218"/>
      <c r="K1817" s="206"/>
      <c r="L1817" s="164"/>
      <c r="M1817" s="214"/>
    </row>
    <row r="1818" spans="1:13" ht="25.5" x14ac:dyDescent="0.25">
      <c r="A1818" s="207" t="s">
        <v>2132</v>
      </c>
      <c r="B1818" s="208"/>
      <c r="C1818" s="209" t="s">
        <v>1651</v>
      </c>
      <c r="D1818" s="210" t="s">
        <v>1</v>
      </c>
      <c r="E1818" s="211"/>
      <c r="F1818" s="210"/>
      <c r="G1818" s="210"/>
      <c r="H1818" s="212">
        <f>+SUBTOTAL(9,H1819:H1821)</f>
        <v>2</v>
      </c>
      <c r="I1818" s="213"/>
      <c r="J1818" s="213"/>
      <c r="M1818" s="214"/>
    </row>
    <row r="1819" spans="1:13" s="219" customFormat="1" ht="18" outlineLevel="1" x14ac:dyDescent="0.25">
      <c r="A1819" s="294"/>
      <c r="B1819" s="535" t="s">
        <v>129</v>
      </c>
      <c r="C1819" s="216" t="str">
        <f>+VLOOKUP(B:B,INSUMOS!A:C,2,FALSE)</f>
        <v>HERRAMIENTA MENOR</v>
      </c>
      <c r="D1819" s="538" t="str">
        <f>+VLOOKUP(B:B,INSUMOS!A:C,3,FALSE)</f>
        <v>GLB</v>
      </c>
      <c r="E1819" s="541">
        <v>0.5</v>
      </c>
      <c r="F1819" s="544">
        <v>0</v>
      </c>
      <c r="G1819" s="277">
        <f>+VLOOKUP(B:B,INSUMOS!A:E,4,FALSE)</f>
        <v>1</v>
      </c>
      <c r="H1819" s="217">
        <f>+(E1819+F1819)*G1819</f>
        <v>0.5</v>
      </c>
      <c r="I1819" s="218"/>
      <c r="J1819" s="218"/>
      <c r="K1819" s="206"/>
      <c r="L1819" s="164"/>
      <c r="M1819" s="214"/>
    </row>
    <row r="1820" spans="1:13" s="219" customFormat="1" ht="18" outlineLevel="1" x14ac:dyDescent="0.25">
      <c r="A1820" s="294"/>
      <c r="B1820" s="535" t="s">
        <v>954</v>
      </c>
      <c r="C1820" s="216" t="str">
        <f>+VLOOKUP(B:B,INSUMOS!A:C,2,FALSE)</f>
        <v>PUERTA PIZANO 0,60 A 0,80 X 2M</v>
      </c>
      <c r="D1820" s="538" t="str">
        <f>+VLOOKUP(B:B,INSUMOS!A:C,3,FALSE)</f>
        <v>UN</v>
      </c>
      <c r="E1820" s="541">
        <v>1</v>
      </c>
      <c r="F1820" s="544">
        <v>0</v>
      </c>
      <c r="G1820" s="277">
        <f>+VLOOKUP(B:B,INSUMOS!A:E,4,FALSE)</f>
        <v>1</v>
      </c>
      <c r="H1820" s="217">
        <f>+(E1820+F1820)*G1820</f>
        <v>1</v>
      </c>
      <c r="I1820" s="218"/>
      <c r="J1820" s="218"/>
      <c r="K1820" s="206"/>
      <c r="L1820" s="164"/>
      <c r="M1820" s="214"/>
    </row>
    <row r="1821" spans="1:13" s="219" customFormat="1" ht="18" outlineLevel="1" x14ac:dyDescent="0.25">
      <c r="A1821" s="294"/>
      <c r="B1821" s="535" t="s">
        <v>629</v>
      </c>
      <c r="C1821" s="216" t="str">
        <f>+VLOOKUP(B:B,INSUMOS!A:C,2,FALSE)</f>
        <v>CUADRILLA  CARPINTERIAS  (OFICIAL + AYUDANTE)</v>
      </c>
      <c r="D1821" s="538" t="str">
        <f>+VLOOKUP(B:B,INSUMOS!A:C,3,FALSE)</f>
        <v>HC</v>
      </c>
      <c r="E1821" s="541">
        <v>0.5</v>
      </c>
      <c r="F1821" s="544">
        <v>0</v>
      </c>
      <c r="G1821" s="277">
        <f>+VLOOKUP(B:B,INSUMOS!A:E,4,FALSE)</f>
        <v>1</v>
      </c>
      <c r="H1821" s="217">
        <f>+(E1821+F1821)*G1821</f>
        <v>0.5</v>
      </c>
      <c r="I1821" s="218"/>
      <c r="J1821" s="218"/>
      <c r="K1821" s="206"/>
      <c r="L1821" s="164"/>
      <c r="M1821" s="214"/>
    </row>
    <row r="1822" spans="1:13" ht="25.5" x14ac:dyDescent="0.25">
      <c r="A1822" s="207" t="s">
        <v>2131</v>
      </c>
      <c r="B1822" s="208"/>
      <c r="C1822" s="209" t="s">
        <v>1481</v>
      </c>
      <c r="D1822" s="210" t="s">
        <v>1</v>
      </c>
      <c r="E1822" s="211"/>
      <c r="F1822" s="210"/>
      <c r="G1822" s="210"/>
      <c r="H1822" s="212">
        <f>+SUBTOTAL(9,H1823:H1825)</f>
        <v>2.2000000000000002</v>
      </c>
      <c r="I1822" s="213"/>
      <c r="J1822" s="213"/>
      <c r="M1822" s="214"/>
    </row>
    <row r="1823" spans="1:13" s="219" customFormat="1" ht="18" outlineLevel="1" x14ac:dyDescent="0.25">
      <c r="A1823" s="294"/>
      <c r="B1823" s="535" t="s">
        <v>129</v>
      </c>
      <c r="C1823" s="216" t="str">
        <f>+VLOOKUP(B:B,INSUMOS!A:C,2,FALSE)</f>
        <v>HERRAMIENTA MENOR</v>
      </c>
      <c r="D1823" s="538" t="str">
        <f>+VLOOKUP(B:B,INSUMOS!A:C,3,FALSE)</f>
        <v>GLB</v>
      </c>
      <c r="E1823" s="541">
        <v>0.5</v>
      </c>
      <c r="F1823" s="544">
        <v>0</v>
      </c>
      <c r="G1823" s="277">
        <f>+VLOOKUP(B:B,INSUMOS!A:E,4,FALSE)</f>
        <v>1</v>
      </c>
      <c r="H1823" s="217">
        <f>+(E1823+F1823)*G1823</f>
        <v>0.5</v>
      </c>
      <c r="I1823" s="218"/>
      <c r="J1823" s="218"/>
      <c r="K1823" s="206"/>
      <c r="L1823" s="164"/>
      <c r="M1823" s="214"/>
    </row>
    <row r="1824" spans="1:13" s="219" customFormat="1" ht="25.5" outlineLevel="1" x14ac:dyDescent="0.25">
      <c r="A1824" s="294"/>
      <c r="B1824" s="535" t="s">
        <v>251</v>
      </c>
      <c r="C1824" s="216" t="str">
        <f>+VLOOKUP(B:B,INSUMOS!A:C,2,FALSE)</f>
        <v>MARCOS PARA PUERTAS DE 10X3CMX2,10 CABEZAL 0,60 - 0,70 - 0,80 - 0,90 (CEDRO)</v>
      </c>
      <c r="D1824" s="538" t="str">
        <f>+VLOOKUP(B:B,INSUMOS!A:C,3,FALSE)</f>
        <v>UN</v>
      </c>
      <c r="E1824" s="541">
        <v>1</v>
      </c>
      <c r="F1824" s="544">
        <v>0</v>
      </c>
      <c r="G1824" s="277">
        <f>+VLOOKUP(B:B,INSUMOS!A:E,4,FALSE)</f>
        <v>1</v>
      </c>
      <c r="H1824" s="217">
        <f>+(E1824+F1824)*G1824</f>
        <v>1</v>
      </c>
      <c r="I1824" s="218"/>
      <c r="J1824" s="218"/>
      <c r="K1824" s="206"/>
      <c r="L1824" s="164"/>
      <c r="M1824" s="214"/>
    </row>
    <row r="1825" spans="1:13" s="219" customFormat="1" ht="18" outlineLevel="1" x14ac:dyDescent="0.25">
      <c r="A1825" s="294"/>
      <c r="B1825" s="535" t="s">
        <v>629</v>
      </c>
      <c r="C1825" s="216" t="str">
        <f>+VLOOKUP(B:B,INSUMOS!A:C,2,FALSE)</f>
        <v>CUADRILLA  CARPINTERIAS  (OFICIAL + AYUDANTE)</v>
      </c>
      <c r="D1825" s="538" t="str">
        <f>+VLOOKUP(B:B,INSUMOS!A:C,3,FALSE)</f>
        <v>HC</v>
      </c>
      <c r="E1825" s="541">
        <v>0.7</v>
      </c>
      <c r="F1825" s="544">
        <v>0</v>
      </c>
      <c r="G1825" s="277">
        <f>+VLOOKUP(B:B,INSUMOS!A:E,4,FALSE)</f>
        <v>1</v>
      </c>
      <c r="H1825" s="217">
        <f>+(E1825+F1825)*G1825</f>
        <v>0.7</v>
      </c>
      <c r="I1825" s="218"/>
      <c r="J1825" s="218"/>
      <c r="K1825" s="206"/>
      <c r="L1825" s="164"/>
      <c r="M1825" s="214"/>
    </row>
    <row r="1826" spans="1:13" ht="32.25" customHeight="1" x14ac:dyDescent="0.25">
      <c r="A1826" s="207" t="s">
        <v>1457</v>
      </c>
      <c r="B1826" s="210"/>
      <c r="C1826" s="265" t="s">
        <v>1582</v>
      </c>
      <c r="D1826" s="210" t="s">
        <v>330</v>
      </c>
      <c r="E1826" s="211"/>
      <c r="F1826" s="210"/>
      <c r="G1826" s="210"/>
      <c r="H1826" s="212">
        <f>+SUBTOTAL(9,H1827:H1831)</f>
        <v>4.0374999999999996</v>
      </c>
      <c r="I1826" s="213"/>
      <c r="J1826" s="213"/>
      <c r="M1826" s="214"/>
    </row>
    <row r="1827" spans="1:13" s="219" customFormat="1" ht="18" outlineLevel="1" x14ac:dyDescent="0.25">
      <c r="A1827" s="294"/>
      <c r="B1827" s="535" t="s">
        <v>129</v>
      </c>
      <c r="C1827" s="216" t="str">
        <f>+VLOOKUP(B:B,INSUMOS!A:C,2,FALSE)</f>
        <v>HERRAMIENTA MENOR</v>
      </c>
      <c r="D1827" s="538" t="str">
        <f>+VLOOKUP(B:B,INSUMOS!A:C,3,FALSE)</f>
        <v>GLB</v>
      </c>
      <c r="E1827" s="541">
        <v>0.3</v>
      </c>
      <c r="F1827" s="544">
        <v>0</v>
      </c>
      <c r="G1827" s="277">
        <f>+VLOOKUP(B:B,INSUMOS!A:E,4,FALSE)</f>
        <v>1</v>
      </c>
      <c r="H1827" s="217">
        <f>+(E1827+F1827)*G1827</f>
        <v>0.3</v>
      </c>
      <c r="I1827" s="218"/>
      <c r="J1827" s="218"/>
      <c r="K1827" s="206"/>
      <c r="L1827" s="164"/>
      <c r="M1827" s="214"/>
    </row>
    <row r="1828" spans="1:13" s="219" customFormat="1" ht="18" outlineLevel="1" x14ac:dyDescent="0.25">
      <c r="A1828" s="294"/>
      <c r="B1828" s="535" t="s">
        <v>944</v>
      </c>
      <c r="C1828" s="216" t="str">
        <f>+VLOOKUP(B:B,INSUMOS!A:C,2,FALSE)</f>
        <v>PASAMANOS 7 CM ANCHO X 3 CM DE ESPESOR 2,50 M DE LARGO  PERAL CBL.</v>
      </c>
      <c r="D1828" s="538" t="str">
        <f>+VLOOKUP(B:B,INSUMOS!A:C,3,FALSE)</f>
        <v>UN</v>
      </c>
      <c r="E1828" s="541">
        <v>0.4</v>
      </c>
      <c r="F1828" s="544">
        <f>+E1828*0.05</f>
        <v>2.0000000000000004E-2</v>
      </c>
      <c r="G1828" s="277">
        <f>+VLOOKUP(B:B,INSUMOS!A:E,4,FALSE)</f>
        <v>1</v>
      </c>
      <c r="H1828" s="217">
        <f>+(E1828+F1828)*G1828</f>
        <v>0.42000000000000004</v>
      </c>
      <c r="I1828" s="218"/>
      <c r="J1828" s="218"/>
      <c r="K1828" s="206"/>
      <c r="L1828" s="164"/>
      <c r="M1828" s="214"/>
    </row>
    <row r="1829" spans="1:13" s="219" customFormat="1" ht="18" outlineLevel="1" x14ac:dyDescent="0.25">
      <c r="A1829" s="294"/>
      <c r="B1829" s="535" t="s">
        <v>286</v>
      </c>
      <c r="C1829" s="216" t="str">
        <f>+VLOOKUP(B:B,INSUMOS!A:C,2,FALSE)</f>
        <v>PUNTILLA SIN CABEZA 1"</v>
      </c>
      <c r="D1829" s="538" t="str">
        <f>+VLOOKUP(B:B,INSUMOS!A:C,3,FALSE)</f>
        <v>LB</v>
      </c>
      <c r="E1829" s="541">
        <v>0.25</v>
      </c>
      <c r="F1829" s="544">
        <f>+E1829*0.03</f>
        <v>7.4999999999999997E-3</v>
      </c>
      <c r="G1829" s="277">
        <f>+VLOOKUP(B:B,INSUMOS!A:E,4,FALSE)</f>
        <v>1</v>
      </c>
      <c r="H1829" s="217">
        <f>+(E1829+F1829)*G1829</f>
        <v>0.25750000000000001</v>
      </c>
      <c r="I1829" s="218"/>
      <c r="J1829" s="218"/>
      <c r="K1829" s="206"/>
      <c r="L1829" s="164"/>
      <c r="M1829" s="214"/>
    </row>
    <row r="1830" spans="1:13" s="219" customFormat="1" ht="18" outlineLevel="1" x14ac:dyDescent="0.25">
      <c r="A1830" s="294"/>
      <c r="B1830" s="535" t="s">
        <v>799</v>
      </c>
      <c r="C1830" s="216" t="str">
        <f>+VLOOKUP(B:B,INSUMOS!A:C,2,FALSE)</f>
        <v xml:space="preserve">TORNILLO PARA MADERA 2” No.9 </v>
      </c>
      <c r="D1830" s="538" t="str">
        <f>+VLOOKUP(B:B,INSUMOS!A:C,3,FALSE)</f>
        <v>UN</v>
      </c>
      <c r="E1830" s="541">
        <v>2</v>
      </c>
      <c r="F1830" s="544">
        <f>+E1830*0.03</f>
        <v>0.06</v>
      </c>
      <c r="G1830" s="277">
        <f>+VLOOKUP(B:B,INSUMOS!A:E,4,FALSE)</f>
        <v>1</v>
      </c>
      <c r="H1830" s="217">
        <f>+(E1830+F1830)*G1830</f>
        <v>2.06</v>
      </c>
      <c r="I1830" s="218"/>
      <c r="J1830" s="218"/>
      <c r="K1830" s="206"/>
      <c r="L1830" s="164"/>
      <c r="M1830" s="214"/>
    </row>
    <row r="1831" spans="1:13" s="219" customFormat="1" ht="18" outlineLevel="1" x14ac:dyDescent="0.25">
      <c r="A1831" s="294"/>
      <c r="B1831" s="535" t="s">
        <v>629</v>
      </c>
      <c r="C1831" s="216" t="str">
        <f>+VLOOKUP(B:B,INSUMOS!A:C,2,FALSE)</f>
        <v>CUADRILLA  CARPINTERIAS  (OFICIAL + AYUDANTE)</v>
      </c>
      <c r="D1831" s="538" t="str">
        <f>+VLOOKUP(B:B,INSUMOS!A:C,3,FALSE)</f>
        <v>HC</v>
      </c>
      <c r="E1831" s="541">
        <v>1</v>
      </c>
      <c r="F1831" s="544">
        <v>0</v>
      </c>
      <c r="G1831" s="277">
        <f>+VLOOKUP(B:B,INSUMOS!A:E,4,FALSE)</f>
        <v>1</v>
      </c>
      <c r="H1831" s="217">
        <f>+(E1831+F1831)*G1831</f>
        <v>1</v>
      </c>
      <c r="I1831" s="218"/>
      <c r="J1831" s="218"/>
      <c r="K1831" s="206"/>
      <c r="L1831" s="164"/>
      <c r="M1831" s="214"/>
    </row>
    <row r="1832" spans="1:13" ht="27.75" customHeight="1" x14ac:dyDescent="0.25">
      <c r="A1832" s="207" t="s">
        <v>2130</v>
      </c>
      <c r="B1832" s="210"/>
      <c r="C1832" s="209" t="s">
        <v>1702</v>
      </c>
      <c r="D1832" s="210" t="s">
        <v>1</v>
      </c>
      <c r="E1832" s="211"/>
      <c r="F1832" s="210"/>
      <c r="G1832" s="210"/>
      <c r="H1832" s="212">
        <f>+SUBTOTAL(9,H1833:H1836)</f>
        <v>1.1454</v>
      </c>
      <c r="I1832" s="213"/>
      <c r="J1832" s="213"/>
      <c r="M1832" s="214"/>
    </row>
    <row r="1833" spans="1:13" s="219" customFormat="1" ht="18" outlineLevel="1" x14ac:dyDescent="0.25">
      <c r="A1833" s="294"/>
      <c r="B1833" s="535" t="s">
        <v>115</v>
      </c>
      <c r="C1833" s="216" t="str">
        <f>+VLOOKUP(B:B,INSUMOS!A:C,2,FALSE)</f>
        <v>MORTERO 1:4 (HECHO EN OBRA)</v>
      </c>
      <c r="D1833" s="538" t="str">
        <f>+VLOOKUP(B:B,INSUMOS!A:C,3,FALSE)</f>
        <v>M3</v>
      </c>
      <c r="E1833" s="541">
        <v>4.0000000000000001E-3</v>
      </c>
      <c r="F1833" s="544">
        <f>+E1833*0.05</f>
        <v>2.0000000000000001E-4</v>
      </c>
      <c r="G1833" s="277">
        <f>+VLOOKUP(B:B,INSUMOS!A:E,4,FALSE)</f>
        <v>1</v>
      </c>
      <c r="H1833" s="217">
        <f>+(E1833+F1833)*G1833</f>
        <v>4.1999999999999997E-3</v>
      </c>
      <c r="I1833" s="218"/>
      <c r="J1833" s="218"/>
      <c r="K1833" s="206"/>
      <c r="L1833" s="164"/>
      <c r="M1833" s="214"/>
    </row>
    <row r="1834" spans="1:13" s="219" customFormat="1" ht="18" outlineLevel="1" x14ac:dyDescent="0.25">
      <c r="A1834" s="294"/>
      <c r="B1834" s="535" t="s">
        <v>983</v>
      </c>
      <c r="C1834" s="216" t="str">
        <f>+VLOOKUP(B:B,INSUMOS!A:C,2,FALSE)</f>
        <v>CHAZO PARA CARPINTERIA EN MADERA</v>
      </c>
      <c r="D1834" s="538" t="str">
        <f>+VLOOKUP(B:B,INSUMOS!A:C,3,FALSE)</f>
        <v>UN</v>
      </c>
      <c r="E1834" s="541">
        <v>1</v>
      </c>
      <c r="F1834" s="544">
        <v>0</v>
      </c>
      <c r="G1834" s="277">
        <f>+VLOOKUP(B:B,INSUMOS!A:E,4,FALSE)</f>
        <v>1</v>
      </c>
      <c r="H1834" s="217">
        <f>+(E1834+F1834)*G1834</f>
        <v>1</v>
      </c>
      <c r="I1834" s="218"/>
      <c r="J1834" s="218"/>
      <c r="K1834" s="206"/>
      <c r="L1834" s="164"/>
      <c r="M1834" s="214"/>
    </row>
    <row r="1835" spans="1:13" s="219" customFormat="1" ht="18" outlineLevel="1" x14ac:dyDescent="0.25">
      <c r="A1835" s="294"/>
      <c r="B1835" s="535" t="s">
        <v>970</v>
      </c>
      <c r="C1835" s="216" t="str">
        <f>+VLOOKUP(B:B,INSUMOS!A:C,2,FALSE)</f>
        <v>MALLA PAJARITO 1/2"</v>
      </c>
      <c r="D1835" s="538" t="str">
        <f>+VLOOKUP(B:B,INSUMOS!A:C,3,FALSE)</f>
        <v>M2</v>
      </c>
      <c r="E1835" s="541">
        <v>0.04</v>
      </c>
      <c r="F1835" s="544">
        <f>+E1835*0.03</f>
        <v>1.1999999999999999E-3</v>
      </c>
      <c r="G1835" s="277">
        <f>+VLOOKUP(B:B,INSUMOS!A:E,4,FALSE)</f>
        <v>1</v>
      </c>
      <c r="H1835" s="217">
        <f>+(E1835+F1835)*G1835</f>
        <v>4.1200000000000001E-2</v>
      </c>
      <c r="I1835" s="218"/>
      <c r="J1835" s="218"/>
      <c r="K1835" s="206"/>
      <c r="L1835" s="164"/>
      <c r="M1835" s="214"/>
    </row>
    <row r="1836" spans="1:13" s="219" customFormat="1" ht="18" outlineLevel="1" x14ac:dyDescent="0.25">
      <c r="A1836" s="294"/>
      <c r="B1836" s="535" t="s">
        <v>625</v>
      </c>
      <c r="C1836" s="216" t="str">
        <f>+VLOOKUP(B:B,INSUMOS!A:C,2,FALSE)</f>
        <v>CUADRILLA AA  (OFICIAL + 2 AYUDANTE)- ALBAÑILERIA</v>
      </c>
      <c r="D1836" s="538" t="str">
        <f>+VLOOKUP(B:B,INSUMOS!A:C,3,FALSE)</f>
        <v>HC</v>
      </c>
      <c r="E1836" s="541">
        <v>0.1</v>
      </c>
      <c r="F1836" s="544">
        <v>0</v>
      </c>
      <c r="G1836" s="277">
        <f>+VLOOKUP(B:B,INSUMOS!A:E,4,FALSE)</f>
        <v>1</v>
      </c>
      <c r="H1836" s="217">
        <f>+(E1836+F1836)*G1836</f>
        <v>0.1</v>
      </c>
      <c r="I1836" s="218"/>
      <c r="J1836" s="218"/>
      <c r="K1836" s="206"/>
      <c r="L1836" s="164"/>
      <c r="M1836" s="214"/>
    </row>
    <row r="1837" spans="1:13" ht="25.5" x14ac:dyDescent="0.25">
      <c r="A1837" s="207" t="s">
        <v>1733</v>
      </c>
      <c r="B1837" s="208"/>
      <c r="C1837" s="209" t="s">
        <v>1721</v>
      </c>
      <c r="D1837" s="210" t="s">
        <v>1</v>
      </c>
      <c r="E1837" s="211"/>
      <c r="F1837" s="210"/>
      <c r="G1837" s="210"/>
      <c r="H1837" s="212">
        <f>+SUBTOTAL(9,H1838:H1846)</f>
        <v>17.36</v>
      </c>
      <c r="I1837" s="213"/>
      <c r="J1837" s="213"/>
      <c r="M1837" s="214"/>
    </row>
    <row r="1838" spans="1:13" s="219" customFormat="1" ht="18" outlineLevel="1" x14ac:dyDescent="0.25">
      <c r="A1838" s="215"/>
      <c r="B1838" s="535" t="s">
        <v>129</v>
      </c>
      <c r="C1838" s="216" t="str">
        <f>+VLOOKUP(B:B,INSUMOS!A:C,2,FALSE)</f>
        <v>HERRAMIENTA MENOR</v>
      </c>
      <c r="D1838" s="538" t="str">
        <f>+VLOOKUP(B:B,INSUMOS!A:C,3,FALSE)</f>
        <v>GLB</v>
      </c>
      <c r="E1838" s="541">
        <v>1</v>
      </c>
      <c r="F1838" s="544">
        <v>0</v>
      </c>
      <c r="G1838" s="277">
        <f>+VLOOKUP(B:B,INSUMOS!A:E,4,FALSE)</f>
        <v>1</v>
      </c>
      <c r="H1838" s="217">
        <f t="shared" ref="H1838:H1846" si="134">+(E1838+F1838)*G1838</f>
        <v>1</v>
      </c>
      <c r="I1838" s="218"/>
      <c r="J1838" s="218"/>
      <c r="K1838" s="206"/>
      <c r="L1838" s="164"/>
      <c r="M1838" s="214"/>
    </row>
    <row r="1839" spans="1:13" s="219" customFormat="1" ht="25.5" outlineLevel="1" x14ac:dyDescent="0.25">
      <c r="A1839" s="220"/>
      <c r="B1839" s="535" t="s">
        <v>1712</v>
      </c>
      <c r="C1839" s="216" t="str">
        <f>+VLOOKUP(B:B,INSUMOS!A:C,2,FALSE)</f>
        <v xml:space="preserve">PUERTA EN AGLOMERADO ANTIHUMEDAD ACABADO EN LÁMINA MELANINA PARA  MUEBLE BAJO DE COCINA  ANCHO PROMEDIO ENTRE 30 CM Y 40 CM ALTO </v>
      </c>
      <c r="D1839" s="538" t="str">
        <f>+VLOOKUP(B:B,INSUMOS!A:C,3,FALSE)</f>
        <v>UN</v>
      </c>
      <c r="E1839" s="541">
        <v>1</v>
      </c>
      <c r="F1839" s="544">
        <v>0</v>
      </c>
      <c r="G1839" s="277">
        <f>+VLOOKUP(B:B,INSUMOS!A:E,4,FALSE)</f>
        <v>1</v>
      </c>
      <c r="H1839" s="217">
        <f t="shared" si="134"/>
        <v>1</v>
      </c>
      <c r="I1839" s="218"/>
      <c r="J1839" s="218"/>
      <c r="K1839" s="206"/>
      <c r="L1839" s="164"/>
      <c r="M1839" s="214"/>
    </row>
    <row r="1840" spans="1:13" s="219" customFormat="1" ht="25.5" outlineLevel="1" x14ac:dyDescent="0.25">
      <c r="A1840" s="220"/>
      <c r="B1840" s="535" t="s">
        <v>1715</v>
      </c>
      <c r="C1840" s="216" t="str">
        <f>+VLOOKUP(B:B,INSUMOS!A:C,2,FALSE)</f>
        <v>PIEZA EN MADERA INFERIOR Y SUPERIOR PARA TOPE PUERTAS MUEBLES DE 15 MM X 30 MM  (Llamaremos lazos superiores e inferiores)</v>
      </c>
      <c r="D1840" s="538" t="str">
        <f>+VLOOKUP(B:B,INSUMOS!A:C,3,FALSE)</f>
        <v>ML</v>
      </c>
      <c r="E1840" s="541">
        <v>1</v>
      </c>
      <c r="F1840" s="544">
        <v>0</v>
      </c>
      <c r="G1840" s="277">
        <f>+VLOOKUP(B:B,INSUMOS!A:E,4,FALSE)</f>
        <v>1</v>
      </c>
      <c r="H1840" s="217">
        <f t="shared" si="134"/>
        <v>1</v>
      </c>
      <c r="I1840" s="218"/>
      <c r="J1840" s="218"/>
      <c r="K1840" s="206"/>
      <c r="L1840" s="164"/>
      <c r="M1840" s="214"/>
    </row>
    <row r="1841" spans="1:13" s="219" customFormat="1" ht="21" customHeight="1" outlineLevel="1" x14ac:dyDescent="0.25">
      <c r="A1841" s="220"/>
      <c r="B1841" s="535" t="s">
        <v>1718</v>
      </c>
      <c r="C1841" s="216" t="str">
        <f>+VLOOKUP(B:B,INSUMOS!A:C,2,FALSE)</f>
        <v>TAPA CANTO MELAMÍNICO 22mm</v>
      </c>
      <c r="D1841" s="538" t="str">
        <f>+VLOOKUP(B:B,INSUMOS!A:C,3,FALSE)</f>
        <v>ML</v>
      </c>
      <c r="E1841" s="541">
        <v>2.2000000000000002</v>
      </c>
      <c r="F1841" s="544">
        <v>0</v>
      </c>
      <c r="G1841" s="277">
        <f>+VLOOKUP(B:B,INSUMOS!A:E,4,FALSE)</f>
        <v>1</v>
      </c>
      <c r="H1841" s="217">
        <f t="shared" si="134"/>
        <v>2.2000000000000002</v>
      </c>
      <c r="I1841" s="218"/>
      <c r="J1841" s="218"/>
      <c r="K1841" s="206"/>
      <c r="L1841" s="164"/>
      <c r="M1841" s="214"/>
    </row>
    <row r="1842" spans="1:13" s="219" customFormat="1" ht="20.25" customHeight="1" outlineLevel="1" x14ac:dyDescent="0.25">
      <c r="A1842" s="220"/>
      <c r="B1842" s="535" t="s">
        <v>1719</v>
      </c>
      <c r="C1842" s="216" t="str">
        <f>+VLOOKUP(B:B,INSUMOS!A:C,2,FALSE)</f>
        <v>TOPE MAGNETICO PARA PUERTA LÍNEA VERA</v>
      </c>
      <c r="D1842" s="538" t="str">
        <f>+VLOOKUP(B:B,INSUMOS!A:C,3,FALSE)</f>
        <v>UN</v>
      </c>
      <c r="E1842" s="541">
        <v>1</v>
      </c>
      <c r="F1842" s="544">
        <v>0</v>
      </c>
      <c r="G1842" s="277">
        <f>+VLOOKUP(B:B,INSUMOS!A:E,4,FALSE)</f>
        <v>1</v>
      </c>
      <c r="H1842" s="217">
        <f t="shared" si="134"/>
        <v>1</v>
      </c>
      <c r="I1842" s="218"/>
      <c r="J1842" s="218"/>
      <c r="K1842" s="206"/>
      <c r="L1842" s="164"/>
      <c r="M1842" s="214"/>
    </row>
    <row r="1843" spans="1:13" s="219" customFormat="1" ht="15.75" customHeight="1" outlineLevel="1" x14ac:dyDescent="0.25">
      <c r="A1843" s="220"/>
      <c r="B1843" s="535" t="s">
        <v>1724</v>
      </c>
      <c r="C1843" s="216" t="str">
        <f>+VLOOKUP(B:B,INSUMOS!A:C,2,FALSE)</f>
        <v>MANIJA MADRID ZAMAC 96 MM FIXSER</v>
      </c>
      <c r="D1843" s="538" t="str">
        <f>+VLOOKUP(B:B,INSUMOS!A:C,3,FALSE)</f>
        <v>UN</v>
      </c>
      <c r="E1843" s="541">
        <v>1</v>
      </c>
      <c r="F1843" s="544">
        <v>0</v>
      </c>
      <c r="G1843" s="277">
        <f>+VLOOKUP(B:B,INSUMOS!A:E,4,FALSE)</f>
        <v>1</v>
      </c>
      <c r="H1843" s="217">
        <f t="shared" si="134"/>
        <v>1</v>
      </c>
      <c r="I1843" s="218"/>
      <c r="J1843" s="218"/>
      <c r="K1843" s="206"/>
      <c r="L1843" s="164"/>
      <c r="M1843" s="214"/>
    </row>
    <row r="1844" spans="1:13" s="219" customFormat="1" ht="18" customHeight="1" outlineLevel="1" x14ac:dyDescent="0.25">
      <c r="A1844" s="220"/>
      <c r="B1844" s="535" t="s">
        <v>433</v>
      </c>
      <c r="C1844" s="216" t="str">
        <f>+VLOOKUP(B:B,INSUMOS!A:C,2,FALSE)</f>
        <v>TORNILLO AUTOPERFORANTE 3/4"</v>
      </c>
      <c r="D1844" s="538" t="str">
        <f>+VLOOKUP(B:B,INSUMOS!A:C,3,FALSE)</f>
        <v>UN</v>
      </c>
      <c r="E1844" s="541">
        <v>8</v>
      </c>
      <c r="F1844" s="544">
        <v>0</v>
      </c>
      <c r="G1844" s="277">
        <f>+VLOOKUP(B:B,INSUMOS!A:E,4,FALSE)</f>
        <v>1</v>
      </c>
      <c r="H1844" s="217">
        <f t="shared" si="134"/>
        <v>8</v>
      </c>
      <c r="I1844" s="218"/>
      <c r="J1844" s="218"/>
      <c r="K1844" s="206"/>
      <c r="L1844" s="164"/>
      <c r="M1844" s="214"/>
    </row>
    <row r="1845" spans="1:13" s="219" customFormat="1" ht="18" outlineLevel="1" x14ac:dyDescent="0.25">
      <c r="A1845" s="220"/>
      <c r="B1845" s="535" t="s">
        <v>1713</v>
      </c>
      <c r="C1845" s="216" t="str">
        <f>+VLOOKUP(B:B,INSUMOS!A:C,2,FALSE)</f>
        <v>BISAGRA  RECTA ACERO NIQUELADO, PUERTA MUEBLES</v>
      </c>
      <c r="D1845" s="538" t="str">
        <f>+VLOOKUP(B:B,INSUMOS!A:C,3,FALSE)</f>
        <v>UN</v>
      </c>
      <c r="E1845" s="541">
        <v>2</v>
      </c>
      <c r="F1845" s="544">
        <v>0</v>
      </c>
      <c r="G1845" s="277">
        <f>+VLOOKUP(B:B,INSUMOS!A:E,4,FALSE)</f>
        <v>1</v>
      </c>
      <c r="H1845" s="217">
        <f t="shared" si="134"/>
        <v>2</v>
      </c>
      <c r="I1845" s="218"/>
      <c r="J1845" s="218"/>
      <c r="K1845" s="206"/>
      <c r="L1845" s="164"/>
      <c r="M1845" s="214"/>
    </row>
    <row r="1846" spans="1:13" s="219" customFormat="1" ht="18" outlineLevel="1" x14ac:dyDescent="0.25">
      <c r="A1846" s="222"/>
      <c r="B1846" s="535" t="s">
        <v>629</v>
      </c>
      <c r="C1846" s="216" t="str">
        <f>+VLOOKUP(B:B,INSUMOS!A:C,2,FALSE)</f>
        <v>CUADRILLA  CARPINTERIAS  (OFICIAL + AYUDANTE)</v>
      </c>
      <c r="D1846" s="538" t="str">
        <f>+VLOOKUP(B:B,INSUMOS!A:C,3,FALSE)</f>
        <v>HC</v>
      </c>
      <c r="E1846" s="541">
        <v>0.16</v>
      </c>
      <c r="F1846" s="544">
        <v>0</v>
      </c>
      <c r="G1846" s="277">
        <f>+VLOOKUP(B:B,INSUMOS!A:E,4,FALSE)</f>
        <v>1</v>
      </c>
      <c r="H1846" s="217">
        <f t="shared" si="134"/>
        <v>0.16</v>
      </c>
      <c r="I1846" s="218"/>
      <c r="J1846" s="218"/>
      <c r="K1846" s="206"/>
      <c r="L1846" s="164"/>
      <c r="M1846" s="214"/>
    </row>
    <row r="1847" spans="1:13" s="219" customFormat="1" ht="38.25" x14ac:dyDescent="0.25">
      <c r="A1847" s="207" t="s">
        <v>2107</v>
      </c>
      <c r="B1847" s="208"/>
      <c r="C1847" s="209" t="s">
        <v>1181</v>
      </c>
      <c r="D1847" s="210" t="s">
        <v>330</v>
      </c>
      <c r="E1847" s="211"/>
      <c r="F1847" s="210"/>
      <c r="G1847" s="210"/>
      <c r="H1847" s="212">
        <f>+SUBTOTAL(9,H1848:H1852)</f>
        <v>3.7256666666666667</v>
      </c>
      <c r="I1847" s="213"/>
      <c r="J1847" s="213"/>
      <c r="K1847" s="206"/>
      <c r="L1847" s="164"/>
      <c r="M1847" s="214"/>
    </row>
    <row r="1848" spans="1:13" s="219" customFormat="1" ht="18" outlineLevel="1" x14ac:dyDescent="0.25">
      <c r="A1848" s="294"/>
      <c r="B1848" s="535" t="s">
        <v>129</v>
      </c>
      <c r="C1848" s="216" t="str">
        <f>+VLOOKUP(B:B,INSUMOS!A:C,2,FALSE)</f>
        <v>HERRAMIENTA MENOR</v>
      </c>
      <c r="D1848" s="538" t="str">
        <f>+VLOOKUP(B:B,INSUMOS!A:C,3,FALSE)</f>
        <v>GLB</v>
      </c>
      <c r="E1848" s="541">
        <v>2</v>
      </c>
      <c r="F1848" s="544">
        <v>0</v>
      </c>
      <c r="G1848" s="277">
        <f>+VLOOKUP(B:B,INSUMOS!A:E,4,FALSE)</f>
        <v>1</v>
      </c>
      <c r="H1848" s="217">
        <f>+(E1848+F1848)*G1848</f>
        <v>2</v>
      </c>
      <c r="I1848" s="218"/>
      <c r="J1848" s="218"/>
      <c r="K1848" s="206"/>
      <c r="L1848" s="164"/>
      <c r="M1848" s="214"/>
    </row>
    <row r="1849" spans="1:13" s="219" customFormat="1" ht="18" outlineLevel="1" x14ac:dyDescent="0.25">
      <c r="A1849" s="294"/>
      <c r="B1849" s="535" t="s">
        <v>153</v>
      </c>
      <c r="C1849" s="216" t="str">
        <f>+VLOOKUP(B:B,INSUMOS!A:C,2,FALSE)</f>
        <v>ANDAMIO TUBULAR 1,5*1,5 C/CRUCETA</v>
      </c>
      <c r="D1849" s="538" t="str">
        <f>+VLOOKUP(B:B,INSUMOS!A:C,3,FALSE)</f>
        <v>DIA</v>
      </c>
      <c r="E1849" s="541">
        <v>1</v>
      </c>
      <c r="F1849" s="544">
        <v>0</v>
      </c>
      <c r="G1849" s="277">
        <f>+VLOOKUP(B:B,INSUMOS!A:E,4,FALSE)</f>
        <v>1</v>
      </c>
      <c r="H1849" s="217">
        <f>+(E1849+F1849)*G1849</f>
        <v>1</v>
      </c>
      <c r="I1849" s="218"/>
      <c r="J1849" s="218"/>
      <c r="K1849" s="206"/>
      <c r="L1849" s="164"/>
      <c r="M1849" s="214"/>
    </row>
    <row r="1850" spans="1:13" s="219" customFormat="1" ht="25.5" outlineLevel="1" x14ac:dyDescent="0.25">
      <c r="A1850" s="294"/>
      <c r="B1850" s="535" t="s">
        <v>424</v>
      </c>
      <c r="C1850" s="216" t="str">
        <f>+VLOOKUP(B:B,INSUMOS!A:C,2,FALSE)</f>
        <v>PERFIL EN C METÀLICO  CALIBRE 14 DE  220 MM X 80 MM  6 METROS X 37,50KG CON ANTICORROSIVO</v>
      </c>
      <c r="D1850" s="538" t="str">
        <f>+VLOOKUP(B:B,INSUMOS!A:C,3,FALSE)</f>
        <v>UN</v>
      </c>
      <c r="E1850" s="541">
        <f>1/6</f>
        <v>0.16666666666666666</v>
      </c>
      <c r="F1850" s="544">
        <v>0</v>
      </c>
      <c r="G1850" s="277">
        <f>+VLOOKUP(B:B,INSUMOS!A:E,4,FALSE)</f>
        <v>1</v>
      </c>
      <c r="H1850" s="217">
        <f>+(E1850+F1850)*G1850</f>
        <v>0.16666666666666666</v>
      </c>
      <c r="I1850" s="218"/>
      <c r="J1850" s="218"/>
      <c r="K1850" s="206"/>
      <c r="L1850" s="164"/>
      <c r="M1850" s="214"/>
    </row>
    <row r="1851" spans="1:13" s="219" customFormat="1" ht="18" outlineLevel="1" x14ac:dyDescent="0.25">
      <c r="A1851" s="294"/>
      <c r="B1851" s="535" t="s">
        <v>288</v>
      </c>
      <c r="C1851" s="216" t="str">
        <f>+VLOOKUP(B:B,INSUMOS!A:C,2,FALSE)</f>
        <v>SOLDADURA ELÉCT. 3/32” WEST ARCO</v>
      </c>
      <c r="D1851" s="538" t="str">
        <f>+VLOOKUP(B:B,INSUMOS!A:C,3,FALSE)</f>
        <v>KG</v>
      </c>
      <c r="E1851" s="541">
        <v>0.3</v>
      </c>
      <c r="F1851" s="544">
        <f>+E1851*0.03</f>
        <v>8.9999999999999993E-3</v>
      </c>
      <c r="G1851" s="277">
        <f>+VLOOKUP(B:B,INSUMOS!A:E,4,FALSE)</f>
        <v>1</v>
      </c>
      <c r="H1851" s="217">
        <f>+(E1851+F1851)*G1851</f>
        <v>0.309</v>
      </c>
      <c r="I1851" s="218"/>
      <c r="J1851" s="218"/>
      <c r="K1851" s="206"/>
      <c r="L1851" s="164"/>
      <c r="M1851" s="214"/>
    </row>
    <row r="1852" spans="1:13" s="219" customFormat="1" ht="18" outlineLevel="1" x14ac:dyDescent="0.25">
      <c r="A1852" s="294"/>
      <c r="B1852" s="535" t="s">
        <v>625</v>
      </c>
      <c r="C1852" s="216" t="str">
        <f>+VLOOKUP(B:B,INSUMOS!A:C,2,FALSE)</f>
        <v>CUADRILLA AA  (OFICIAL + 2 AYUDANTE)- ALBAÑILERIA</v>
      </c>
      <c r="D1852" s="538" t="str">
        <f>+VLOOKUP(B:B,INSUMOS!A:C,3,FALSE)</f>
        <v>HC</v>
      </c>
      <c r="E1852" s="541">
        <v>0.25</v>
      </c>
      <c r="F1852" s="544">
        <v>0</v>
      </c>
      <c r="G1852" s="277">
        <f>+VLOOKUP(B:B,INSUMOS!A:E,4,FALSE)</f>
        <v>1</v>
      </c>
      <c r="H1852" s="217">
        <f>+(E1852+F1852)*G1852</f>
        <v>0.25</v>
      </c>
      <c r="I1852" s="218"/>
      <c r="J1852" s="218"/>
      <c r="K1852" s="206"/>
      <c r="L1852" s="164"/>
      <c r="M1852" s="214"/>
    </row>
    <row r="1853" spans="1:13" ht="25.5" x14ac:dyDescent="0.25">
      <c r="A1853" s="207" t="s">
        <v>2124</v>
      </c>
      <c r="B1853" s="208"/>
      <c r="C1853" s="209" t="s">
        <v>1579</v>
      </c>
      <c r="D1853" s="210" t="s">
        <v>330</v>
      </c>
      <c r="E1853" s="211"/>
      <c r="F1853" s="210"/>
      <c r="G1853" s="210"/>
      <c r="H1853" s="212">
        <f>+SUBTOTAL(9,H1854:H1858)</f>
        <v>3.7256666666666667</v>
      </c>
      <c r="I1853" s="213"/>
      <c r="J1853" s="213"/>
      <c r="M1853" s="214"/>
    </row>
    <row r="1854" spans="1:13" ht="18" outlineLevel="1" x14ac:dyDescent="0.25">
      <c r="A1854" s="294"/>
      <c r="B1854" s="535" t="s">
        <v>129</v>
      </c>
      <c r="C1854" s="216" t="str">
        <f>+VLOOKUP(B:B,INSUMOS!A:C,2,FALSE)</f>
        <v>HERRAMIENTA MENOR</v>
      </c>
      <c r="D1854" s="538" t="str">
        <f>+VLOOKUP(B:B,INSUMOS!A:C,3,FALSE)</f>
        <v>GLB</v>
      </c>
      <c r="E1854" s="541">
        <v>2</v>
      </c>
      <c r="F1854" s="544">
        <v>0</v>
      </c>
      <c r="G1854" s="277">
        <f>+VLOOKUP(B:B,INSUMOS!A:E,4,FALSE)</f>
        <v>1</v>
      </c>
      <c r="H1854" s="217">
        <f>+(E1854+F1854)*G1854</f>
        <v>2</v>
      </c>
      <c r="I1854" s="218"/>
      <c r="J1854" s="218"/>
      <c r="M1854" s="214"/>
    </row>
    <row r="1855" spans="1:13" ht="18" outlineLevel="1" x14ac:dyDescent="0.25">
      <c r="A1855" s="294"/>
      <c r="B1855" s="535" t="s">
        <v>153</v>
      </c>
      <c r="C1855" s="216" t="str">
        <f>+VLOOKUP(B:B,INSUMOS!A:C,2,FALSE)</f>
        <v>ANDAMIO TUBULAR 1,5*1,5 C/CRUCETA</v>
      </c>
      <c r="D1855" s="538" t="str">
        <f>+VLOOKUP(B:B,INSUMOS!A:C,3,FALSE)</f>
        <v>DIA</v>
      </c>
      <c r="E1855" s="541">
        <v>1</v>
      </c>
      <c r="F1855" s="544">
        <v>0</v>
      </c>
      <c r="G1855" s="277">
        <f>+VLOOKUP(B:B,INSUMOS!A:E,4,FALSE)</f>
        <v>1</v>
      </c>
      <c r="H1855" s="217">
        <f>+(E1855+F1855)*G1855</f>
        <v>1</v>
      </c>
      <c r="I1855" s="218"/>
      <c r="J1855" s="218"/>
      <c r="M1855" s="214"/>
    </row>
    <row r="1856" spans="1:13" ht="25.5" outlineLevel="1" x14ac:dyDescent="0.25">
      <c r="A1856" s="294"/>
      <c r="B1856" s="535" t="s">
        <v>425</v>
      </c>
      <c r="C1856" s="216" t="str">
        <f>+VLOOKUP(B:B,INSUMOS!A:C,2,FALSE)</f>
        <v>PERFIL METÀLICO  EN TUBO RECTANGULAR 80 MM X 40 MM CALIBRE 16 CON ANTICORROSIVO</v>
      </c>
      <c r="D1856" s="538" t="str">
        <f>+VLOOKUP(B:B,INSUMOS!A:C,3,FALSE)</f>
        <v>UN</v>
      </c>
      <c r="E1856" s="541">
        <f>1/6</f>
        <v>0.16666666666666666</v>
      </c>
      <c r="F1856" s="544">
        <v>0</v>
      </c>
      <c r="G1856" s="277">
        <f>+VLOOKUP(B:B,INSUMOS!A:E,4,FALSE)</f>
        <v>1</v>
      </c>
      <c r="H1856" s="217">
        <f>+(E1856+F1856)*G1856</f>
        <v>0.16666666666666666</v>
      </c>
      <c r="I1856" s="218"/>
      <c r="J1856" s="218"/>
      <c r="M1856" s="214"/>
    </row>
    <row r="1857" spans="1:13" ht="18" outlineLevel="1" x14ac:dyDescent="0.25">
      <c r="A1857" s="294"/>
      <c r="B1857" s="535" t="s">
        <v>288</v>
      </c>
      <c r="C1857" s="216" t="str">
        <f>+VLOOKUP(B:B,INSUMOS!A:C,2,FALSE)</f>
        <v>SOLDADURA ELÉCT. 3/32” WEST ARCO</v>
      </c>
      <c r="D1857" s="538" t="str">
        <f>+VLOOKUP(B:B,INSUMOS!A:C,3,FALSE)</f>
        <v>KG</v>
      </c>
      <c r="E1857" s="541">
        <v>0.3</v>
      </c>
      <c r="F1857" s="544">
        <f>+E1857*0.03</f>
        <v>8.9999999999999993E-3</v>
      </c>
      <c r="G1857" s="277">
        <f>+VLOOKUP(B:B,INSUMOS!A:E,4,FALSE)</f>
        <v>1</v>
      </c>
      <c r="H1857" s="217">
        <f>+(E1857+F1857)*G1857</f>
        <v>0.309</v>
      </c>
      <c r="I1857" s="218"/>
      <c r="J1857" s="218"/>
      <c r="M1857" s="214"/>
    </row>
    <row r="1858" spans="1:13" ht="18" outlineLevel="1" x14ac:dyDescent="0.25">
      <c r="A1858" s="294"/>
      <c r="B1858" s="535" t="s">
        <v>625</v>
      </c>
      <c r="C1858" s="216" t="str">
        <f>+VLOOKUP(B:B,INSUMOS!A:C,2,FALSE)</f>
        <v>CUADRILLA AA  (OFICIAL + 2 AYUDANTE)- ALBAÑILERIA</v>
      </c>
      <c r="D1858" s="538" t="str">
        <f>+VLOOKUP(B:B,INSUMOS!A:C,3,FALSE)</f>
        <v>HC</v>
      </c>
      <c r="E1858" s="541">
        <v>0.25</v>
      </c>
      <c r="F1858" s="544">
        <v>0</v>
      </c>
      <c r="G1858" s="277">
        <f>+VLOOKUP(B:B,INSUMOS!A:E,4,FALSE)</f>
        <v>1</v>
      </c>
      <c r="H1858" s="217">
        <f>+(E1858+F1858)*G1858</f>
        <v>0.25</v>
      </c>
      <c r="I1858" s="218"/>
      <c r="J1858" s="218"/>
      <c r="M1858" s="214"/>
    </row>
    <row r="1859" spans="1:13" s="219" customFormat="1" ht="38.25" x14ac:dyDescent="0.25">
      <c r="A1859" s="207" t="s">
        <v>2123</v>
      </c>
      <c r="B1859" s="208"/>
      <c r="C1859" s="209" t="s">
        <v>1578</v>
      </c>
      <c r="D1859" s="210" t="s">
        <v>330</v>
      </c>
      <c r="E1859" s="211"/>
      <c r="F1859" s="210"/>
      <c r="G1859" s="210"/>
      <c r="H1859" s="212">
        <f>+SUBTOTAL(9,H1860:H1864)</f>
        <v>3.7256666666666667</v>
      </c>
      <c r="I1859" s="213"/>
      <c r="J1859" s="213"/>
      <c r="K1859" s="206"/>
      <c r="L1859" s="164"/>
      <c r="M1859" s="214"/>
    </row>
    <row r="1860" spans="1:13" s="219" customFormat="1" ht="18" outlineLevel="1" x14ac:dyDescent="0.25">
      <c r="A1860" s="294"/>
      <c r="B1860" s="535" t="s">
        <v>129</v>
      </c>
      <c r="C1860" s="216" t="str">
        <f>+VLOOKUP(B:B,INSUMOS!A:C,2,FALSE)</f>
        <v>HERRAMIENTA MENOR</v>
      </c>
      <c r="D1860" s="538" t="str">
        <f>+VLOOKUP(B:B,INSUMOS!A:C,3,FALSE)</f>
        <v>GLB</v>
      </c>
      <c r="E1860" s="541">
        <v>2</v>
      </c>
      <c r="F1860" s="544">
        <v>0</v>
      </c>
      <c r="G1860" s="277">
        <f>+VLOOKUP(B:B,INSUMOS!A:E,4,FALSE)</f>
        <v>1</v>
      </c>
      <c r="H1860" s="217">
        <f>+(E1860+F1860)*G1860</f>
        <v>2</v>
      </c>
      <c r="I1860" s="218"/>
      <c r="J1860" s="218"/>
      <c r="K1860" s="206"/>
      <c r="L1860" s="164"/>
      <c r="M1860" s="214"/>
    </row>
    <row r="1861" spans="1:13" s="219" customFormat="1" ht="18" outlineLevel="1" x14ac:dyDescent="0.25">
      <c r="A1861" s="294"/>
      <c r="B1861" s="535" t="s">
        <v>153</v>
      </c>
      <c r="C1861" s="216" t="str">
        <f>+VLOOKUP(B:B,INSUMOS!A:C,2,FALSE)</f>
        <v>ANDAMIO TUBULAR 1,5*1,5 C/CRUCETA</v>
      </c>
      <c r="D1861" s="538" t="str">
        <f>+VLOOKUP(B:B,INSUMOS!A:C,3,FALSE)</f>
        <v>DIA</v>
      </c>
      <c r="E1861" s="541">
        <v>1</v>
      </c>
      <c r="F1861" s="544">
        <v>0</v>
      </c>
      <c r="G1861" s="277">
        <f>+VLOOKUP(B:B,INSUMOS!A:E,4,FALSE)</f>
        <v>1</v>
      </c>
      <c r="H1861" s="217">
        <f>+(E1861+F1861)*G1861</f>
        <v>1</v>
      </c>
      <c r="I1861" s="218"/>
      <c r="J1861" s="218"/>
      <c r="K1861" s="206"/>
      <c r="L1861" s="164"/>
      <c r="M1861" s="214"/>
    </row>
    <row r="1862" spans="1:13" s="219" customFormat="1" ht="25.5" outlineLevel="1" x14ac:dyDescent="0.25">
      <c r="A1862" s="294"/>
      <c r="B1862" s="535" t="s">
        <v>972</v>
      </c>
      <c r="C1862" s="216" t="str">
        <f>+VLOOKUP(B:B,INSUMOS!A:C,2,FALSE)</f>
        <v>PERFIL EN TUBO RECTANGULAR 50 MM X 50 MM CALIBRE 16 CON ANTICORROSIVO</v>
      </c>
      <c r="D1862" s="538" t="str">
        <f>+VLOOKUP(B:B,INSUMOS!A:C,3,FALSE)</f>
        <v>UN</v>
      </c>
      <c r="E1862" s="541">
        <f>1/6</f>
        <v>0.16666666666666666</v>
      </c>
      <c r="F1862" s="544">
        <v>0</v>
      </c>
      <c r="G1862" s="277">
        <f>+VLOOKUP(B:B,INSUMOS!A:E,4,FALSE)</f>
        <v>1</v>
      </c>
      <c r="H1862" s="217">
        <f>+(E1862+F1862)*G1862</f>
        <v>0.16666666666666666</v>
      </c>
      <c r="I1862" s="218"/>
      <c r="J1862" s="218"/>
      <c r="K1862" s="206"/>
      <c r="L1862" s="164"/>
      <c r="M1862" s="214"/>
    </row>
    <row r="1863" spans="1:13" s="219" customFormat="1" ht="18" outlineLevel="1" x14ac:dyDescent="0.25">
      <c r="A1863" s="294"/>
      <c r="B1863" s="535" t="s">
        <v>288</v>
      </c>
      <c r="C1863" s="216" t="str">
        <f>+VLOOKUP(B:B,INSUMOS!A:C,2,FALSE)</f>
        <v>SOLDADURA ELÉCT. 3/32” WEST ARCO</v>
      </c>
      <c r="D1863" s="538" t="str">
        <f>+VLOOKUP(B:B,INSUMOS!A:C,3,FALSE)</f>
        <v>KG</v>
      </c>
      <c r="E1863" s="541">
        <v>0.3</v>
      </c>
      <c r="F1863" s="544">
        <f>+E1863*0.03</f>
        <v>8.9999999999999993E-3</v>
      </c>
      <c r="G1863" s="277">
        <f>+VLOOKUP(B:B,INSUMOS!A:E,4,FALSE)</f>
        <v>1</v>
      </c>
      <c r="H1863" s="217">
        <f>+(E1863+F1863)*G1863</f>
        <v>0.309</v>
      </c>
      <c r="I1863" s="218"/>
      <c r="J1863" s="218"/>
      <c r="K1863" s="206"/>
      <c r="L1863" s="164"/>
      <c r="M1863" s="214"/>
    </row>
    <row r="1864" spans="1:13" s="219" customFormat="1" ht="18" outlineLevel="1" x14ac:dyDescent="0.25">
      <c r="A1864" s="294"/>
      <c r="B1864" s="535" t="s">
        <v>625</v>
      </c>
      <c r="C1864" s="216" t="str">
        <f>+VLOOKUP(B:B,INSUMOS!A:C,2,FALSE)</f>
        <v>CUADRILLA AA  (OFICIAL + 2 AYUDANTE)- ALBAÑILERIA</v>
      </c>
      <c r="D1864" s="538" t="str">
        <f>+VLOOKUP(B:B,INSUMOS!A:C,3,FALSE)</f>
        <v>HC</v>
      </c>
      <c r="E1864" s="541">
        <v>0.25</v>
      </c>
      <c r="F1864" s="544">
        <v>0</v>
      </c>
      <c r="G1864" s="277">
        <f>+VLOOKUP(B:B,INSUMOS!A:E,4,FALSE)</f>
        <v>1</v>
      </c>
      <c r="H1864" s="217">
        <f>+(E1864+F1864)*G1864</f>
        <v>0.25</v>
      </c>
      <c r="I1864" s="218"/>
      <c r="J1864" s="218"/>
      <c r="K1864" s="206"/>
      <c r="L1864" s="164"/>
      <c r="M1864" s="214"/>
    </row>
    <row r="1865" spans="1:13" s="219" customFormat="1" ht="117" customHeight="1" x14ac:dyDescent="0.25">
      <c r="A1865" s="207" t="s">
        <v>2122</v>
      </c>
      <c r="B1865" s="208"/>
      <c r="C1865" s="209" t="s">
        <v>1182</v>
      </c>
      <c r="D1865" s="210" t="s">
        <v>1</v>
      </c>
      <c r="E1865" s="211"/>
      <c r="F1865" s="210"/>
      <c r="G1865" s="210"/>
      <c r="H1865" s="212">
        <f>+SUBTOTAL(9,H1866:H1873)</f>
        <v>21.411163838054502</v>
      </c>
      <c r="I1865" s="213"/>
      <c r="J1865" s="213"/>
      <c r="K1865" s="206"/>
      <c r="L1865" s="164"/>
      <c r="M1865" s="214"/>
    </row>
    <row r="1866" spans="1:13" s="219" customFormat="1" ht="18" outlineLevel="1" x14ac:dyDescent="0.25">
      <c r="A1866" s="294"/>
      <c r="B1866" s="535" t="s">
        <v>129</v>
      </c>
      <c r="C1866" s="216" t="str">
        <f>+VLOOKUP(B:B,INSUMOS!A:C,2,FALSE)</f>
        <v>HERRAMIENTA MENOR</v>
      </c>
      <c r="D1866" s="538" t="str">
        <f>+VLOOKUP(B:B,INSUMOS!A:C,3,FALSE)</f>
        <v>GLB</v>
      </c>
      <c r="E1866" s="541">
        <v>0.5</v>
      </c>
      <c r="F1866" s="544">
        <v>0</v>
      </c>
      <c r="G1866" s="277">
        <f>+VLOOKUP(B:B,INSUMOS!A:E,4,FALSE)</f>
        <v>1</v>
      </c>
      <c r="H1866" s="217">
        <f t="shared" ref="H1866:H1873" si="135">+(E1866+F1866)*G1866</f>
        <v>0.5</v>
      </c>
      <c r="I1866" s="218"/>
      <c r="J1866" s="218"/>
      <c r="K1866" s="206"/>
      <c r="L1866" s="164"/>
      <c r="M1866" s="214"/>
    </row>
    <row r="1867" spans="1:13" s="219" customFormat="1" ht="18" outlineLevel="1" x14ac:dyDescent="0.25">
      <c r="A1867" s="294"/>
      <c r="B1867" s="535" t="s">
        <v>181</v>
      </c>
      <c r="C1867" s="216" t="str">
        <f>+VLOOKUP(B:B,INSUMOS!A:C,2,FALSE)</f>
        <v>ACERO FIGURADO Ø 1/4" A Ø 1" F'Y=60000 PSI (EN OBRA)</v>
      </c>
      <c r="D1867" s="538" t="str">
        <f>+VLOOKUP(B:B,INSUMOS!A:C,3,FALSE)</f>
        <v>KG</v>
      </c>
      <c r="E1867" s="541">
        <v>8.4</v>
      </c>
      <c r="F1867" s="544">
        <f>+E1867*0.05</f>
        <v>0.42000000000000004</v>
      </c>
      <c r="G1867" s="277">
        <f>+VLOOKUP(B:B,INSUMOS!A:E,4,FALSE)</f>
        <v>1</v>
      </c>
      <c r="H1867" s="217">
        <f t="shared" si="135"/>
        <v>8.82</v>
      </c>
      <c r="I1867" s="218"/>
      <c r="J1867" s="218"/>
      <c r="K1867" s="206"/>
      <c r="L1867" s="164"/>
      <c r="M1867" s="214"/>
    </row>
    <row r="1868" spans="1:13" s="219" customFormat="1" ht="18" outlineLevel="1" x14ac:dyDescent="0.25">
      <c r="A1868" s="294"/>
      <c r="B1868" s="535" t="s">
        <v>828</v>
      </c>
      <c r="C1868" s="216" t="str">
        <f>+VLOOKUP(B:B,INSUMOS!A:C,2,FALSE)</f>
        <v>ANGULO DE 2 1/2 X 2 1/2 X 3/16</v>
      </c>
      <c r="D1868" s="538" t="str">
        <f>+VLOOKUP(B:B,INSUMOS!A:C,3,FALSE)</f>
        <v>UN</v>
      </c>
      <c r="E1868" s="541">
        <v>3.34</v>
      </c>
      <c r="F1868" s="544">
        <v>0</v>
      </c>
      <c r="G1868" s="277">
        <f>+VLOOKUP(B:B,INSUMOS!A:E,4,FALSE)</f>
        <v>1</v>
      </c>
      <c r="H1868" s="217">
        <f t="shared" si="135"/>
        <v>3.34</v>
      </c>
      <c r="I1868" s="218"/>
      <c r="J1868" s="218"/>
      <c r="K1868" s="206"/>
      <c r="L1868" s="164"/>
      <c r="M1868" s="214"/>
    </row>
    <row r="1869" spans="1:13" ht="18" outlineLevel="1" x14ac:dyDescent="0.25">
      <c r="A1869" s="294"/>
      <c r="B1869" s="535" t="s">
        <v>288</v>
      </c>
      <c r="C1869" s="216" t="str">
        <f>+VLOOKUP(B:B,INSUMOS!A:C,2,FALSE)</f>
        <v>SOLDADURA ELÉCT. 3/32” WEST ARCO</v>
      </c>
      <c r="D1869" s="538" t="str">
        <f>+VLOOKUP(B:B,INSUMOS!A:C,3,FALSE)</f>
        <v>KG</v>
      </c>
      <c r="E1869" s="541">
        <v>0.2</v>
      </c>
      <c r="F1869" s="544">
        <f>+E1869*0.03</f>
        <v>6.0000000000000001E-3</v>
      </c>
      <c r="G1869" s="277">
        <f>+VLOOKUP(B:B,INSUMOS!A:E,4,FALSE)</f>
        <v>1</v>
      </c>
      <c r="H1869" s="217">
        <f t="shared" si="135"/>
        <v>0.20600000000000002</v>
      </c>
      <c r="I1869" s="218"/>
      <c r="J1869" s="218"/>
      <c r="M1869" s="214"/>
    </row>
    <row r="1870" spans="1:13" s="219" customFormat="1" ht="18" outlineLevel="1" x14ac:dyDescent="0.25">
      <c r="A1870" s="294"/>
      <c r="B1870" s="535" t="s">
        <v>825</v>
      </c>
      <c r="C1870" s="216" t="str">
        <f>+VLOOKUP(B:B,INSUMOS!A:C,2,FALSE)</f>
        <v>PLATINA 1-1/4” X  1/4” X 6 M</v>
      </c>
      <c r="D1870" s="538" t="str">
        <f>+VLOOKUP(B:B,INSUMOS!A:C,3,FALSE)</f>
        <v>UN</v>
      </c>
      <c r="E1870" s="541">
        <v>3.36</v>
      </c>
      <c r="F1870" s="544">
        <v>0</v>
      </c>
      <c r="G1870" s="277">
        <f>+VLOOKUP(B:B,INSUMOS!A:E,4,FALSE)</f>
        <v>1</v>
      </c>
      <c r="H1870" s="217">
        <f t="shared" si="135"/>
        <v>3.36</v>
      </c>
      <c r="I1870" s="218"/>
      <c r="J1870" s="218"/>
      <c r="K1870" s="206"/>
      <c r="L1870" s="164"/>
      <c r="M1870" s="214"/>
    </row>
    <row r="1871" spans="1:13" s="219" customFormat="1" ht="18" outlineLevel="1" x14ac:dyDescent="0.25">
      <c r="A1871" s="294"/>
      <c r="B1871" s="535" t="s">
        <v>826</v>
      </c>
      <c r="C1871" s="216" t="str">
        <f>+VLOOKUP(B:B,INSUMOS!A:C,2,FALSE)</f>
        <v>SOLDADOR</v>
      </c>
      <c r="D1871" s="538" t="str">
        <f>+VLOOKUP(B:B,INSUMOS!A:C,3,FALSE)</f>
        <v>HH</v>
      </c>
      <c r="E1871" s="541">
        <v>4.6599638380545025</v>
      </c>
      <c r="F1871" s="544">
        <v>0</v>
      </c>
      <c r="G1871" s="277">
        <f>+VLOOKUP(B:B,INSUMOS!A:E,4,FALSE)</f>
        <v>1</v>
      </c>
      <c r="H1871" s="217">
        <f t="shared" si="135"/>
        <v>4.6599638380545025</v>
      </c>
      <c r="I1871" s="218"/>
      <c r="J1871" s="218"/>
      <c r="K1871" s="206"/>
      <c r="L1871" s="164"/>
      <c r="M1871" s="214"/>
    </row>
    <row r="1872" spans="1:13" s="219" customFormat="1" ht="18" outlineLevel="1" x14ac:dyDescent="0.25">
      <c r="A1872" s="294"/>
      <c r="B1872" s="535" t="s">
        <v>1501</v>
      </c>
      <c r="C1872" s="216" t="str">
        <f>+VLOOKUP(B:B,INSUMOS!A:C,2,FALSE)</f>
        <v>CONCRETO MEZCLA EN OBRA 1:2:3  AGREGADOS DE RIO (APRX. 3000 PSI)</v>
      </c>
      <c r="D1872" s="538" t="str">
        <f>+VLOOKUP(B:B,INSUMOS!A:C,3,FALSE)</f>
        <v>M3</v>
      </c>
      <c r="E1872" s="541">
        <f>0.6*0.8*0.05</f>
        <v>2.4E-2</v>
      </c>
      <c r="F1872" s="544">
        <f>+E1872*0.05</f>
        <v>1.2000000000000001E-3</v>
      </c>
      <c r="G1872" s="277">
        <f>+VLOOKUP(B:B,INSUMOS!A:E,4,FALSE)</f>
        <v>1</v>
      </c>
      <c r="H1872" s="217">
        <f t="shared" si="135"/>
        <v>2.52E-2</v>
      </c>
      <c r="I1872" s="218"/>
      <c r="J1872" s="218"/>
      <c r="K1872" s="206"/>
      <c r="L1872" s="164"/>
      <c r="M1872" s="214"/>
    </row>
    <row r="1873" spans="1:13" s="219" customFormat="1" ht="18" outlineLevel="1" x14ac:dyDescent="0.25">
      <c r="A1873" s="294"/>
      <c r="B1873" s="535" t="s">
        <v>625</v>
      </c>
      <c r="C1873" s="216" t="str">
        <f>+VLOOKUP(B:B,INSUMOS!A:C,2,FALSE)</f>
        <v>CUADRILLA AA  (OFICIAL + 2 AYUDANTE)- ALBAÑILERIA</v>
      </c>
      <c r="D1873" s="538" t="str">
        <f>+VLOOKUP(B:B,INSUMOS!A:C,3,FALSE)</f>
        <v>HC</v>
      </c>
      <c r="E1873" s="541">
        <v>0.5</v>
      </c>
      <c r="F1873" s="544">
        <v>0</v>
      </c>
      <c r="G1873" s="277">
        <f>+VLOOKUP(B:B,INSUMOS!A:E,4,FALSE)</f>
        <v>1</v>
      </c>
      <c r="H1873" s="217">
        <f t="shared" si="135"/>
        <v>0.5</v>
      </c>
      <c r="I1873" s="218"/>
      <c r="J1873" s="218"/>
      <c r="K1873" s="206"/>
      <c r="L1873" s="164"/>
      <c r="M1873" s="214"/>
    </row>
    <row r="1874" spans="1:13" s="219" customFormat="1" ht="18" x14ac:dyDescent="0.25">
      <c r="A1874" s="207" t="s">
        <v>2121</v>
      </c>
      <c r="B1874" s="208"/>
      <c r="C1874" s="209" t="s">
        <v>788</v>
      </c>
      <c r="D1874" s="210" t="s">
        <v>1</v>
      </c>
      <c r="E1874" s="211"/>
      <c r="F1874" s="210"/>
      <c r="G1874" s="210"/>
      <c r="H1874" s="212">
        <f>+SUBTOTAL(9,H1875:H1881)</f>
        <v>7.3568499999999997</v>
      </c>
      <c r="I1874" s="213"/>
      <c r="J1874" s="213"/>
      <c r="K1874" s="206"/>
      <c r="L1874" s="164"/>
      <c r="M1874" s="214"/>
    </row>
    <row r="1875" spans="1:13" s="219" customFormat="1" ht="18" outlineLevel="1" x14ac:dyDescent="0.25">
      <c r="A1875" s="294"/>
      <c r="B1875" s="535" t="s">
        <v>129</v>
      </c>
      <c r="C1875" s="216" t="str">
        <f>+VLOOKUP(B:B,INSUMOS!A:C,2,FALSE)</f>
        <v>HERRAMIENTA MENOR</v>
      </c>
      <c r="D1875" s="538" t="str">
        <f>+VLOOKUP(B:B,INSUMOS!A:C,3,FALSE)</f>
        <v>GLB</v>
      </c>
      <c r="E1875" s="541">
        <v>0.53325</v>
      </c>
      <c r="F1875" s="544">
        <v>0</v>
      </c>
      <c r="G1875" s="277">
        <f>+VLOOKUP(B:B,INSUMOS!A:E,4,FALSE)</f>
        <v>1</v>
      </c>
      <c r="H1875" s="217">
        <f t="shared" ref="H1875:H1881" si="136">+(E1875+F1875)*G1875</f>
        <v>0.53325</v>
      </c>
      <c r="I1875" s="218"/>
      <c r="J1875" s="218"/>
      <c r="K1875" s="206"/>
      <c r="L1875" s="164"/>
      <c r="M1875" s="214"/>
    </row>
    <row r="1876" spans="1:13" ht="18" outlineLevel="1" x14ac:dyDescent="0.25">
      <c r="A1876" s="294"/>
      <c r="B1876" s="535" t="s">
        <v>288</v>
      </c>
      <c r="C1876" s="216" t="str">
        <f>+VLOOKUP(B:B,INSUMOS!A:C,2,FALSE)</f>
        <v>SOLDADURA ELÉCT. 3/32” WEST ARCO</v>
      </c>
      <c r="D1876" s="538" t="str">
        <f>+VLOOKUP(B:B,INSUMOS!A:C,3,FALSE)</f>
        <v>KG</v>
      </c>
      <c r="E1876" s="541">
        <v>0.08</v>
      </c>
      <c r="F1876" s="544">
        <f>+E1876*0.03</f>
        <v>2.3999999999999998E-3</v>
      </c>
      <c r="G1876" s="277">
        <f>+VLOOKUP(B:B,INSUMOS!A:E,4,FALSE)</f>
        <v>1</v>
      </c>
      <c r="H1876" s="217">
        <f t="shared" si="136"/>
        <v>8.2400000000000001E-2</v>
      </c>
      <c r="I1876" s="218"/>
      <c r="J1876" s="218"/>
      <c r="M1876" s="214"/>
    </row>
    <row r="1877" spans="1:13" s="219" customFormat="1" ht="18" outlineLevel="1" x14ac:dyDescent="0.25">
      <c r="A1877" s="294"/>
      <c r="B1877" s="535" t="s">
        <v>814</v>
      </c>
      <c r="C1877" s="216" t="str">
        <f>+VLOOKUP(B:B,INSUMOS!A:C,2,FALSE)</f>
        <v xml:space="preserve">ANTICORROSIVO </v>
      </c>
      <c r="D1877" s="538" t="str">
        <f>+VLOOKUP(B:B,INSUMOS!A:C,3,FALSE)</f>
        <v>GAL</v>
      </c>
      <c r="E1877" s="541">
        <v>0.04</v>
      </c>
      <c r="F1877" s="544">
        <f>+E1877*0.03</f>
        <v>1.1999999999999999E-3</v>
      </c>
      <c r="G1877" s="277">
        <f>+VLOOKUP(B:B,INSUMOS!A:E,4,FALSE)</f>
        <v>1</v>
      </c>
      <c r="H1877" s="217">
        <f t="shared" si="136"/>
        <v>4.1200000000000001E-2</v>
      </c>
      <c r="I1877" s="218"/>
      <c r="J1877" s="218"/>
      <c r="K1877" s="206"/>
      <c r="L1877" s="164"/>
      <c r="M1877" s="214"/>
    </row>
    <row r="1878" spans="1:13" ht="25.5" customHeight="1" outlineLevel="1" x14ac:dyDescent="0.25">
      <c r="A1878" s="294"/>
      <c r="B1878" s="535" t="s">
        <v>771</v>
      </c>
      <c r="C1878" s="216" t="str">
        <f>+VLOOKUP(B:B,INSUMOS!A:C,2,FALSE)</f>
        <v>LÁMINA GALVANIZADA CAL. 18 1.00X 2.00 M</v>
      </c>
      <c r="D1878" s="538" t="str">
        <f>+VLOOKUP(B:B,INSUMOS!A:C,3,FALSE)</f>
        <v>UN</v>
      </c>
      <c r="E1878" s="541">
        <v>0.4</v>
      </c>
      <c r="F1878" s="544">
        <v>0</v>
      </c>
      <c r="G1878" s="277">
        <f>+VLOOKUP(B:B,INSUMOS!A:E,4,FALSE)</f>
        <v>1</v>
      </c>
      <c r="H1878" s="217">
        <f t="shared" si="136"/>
        <v>0.4</v>
      </c>
      <c r="I1878" s="218"/>
      <c r="J1878" s="218"/>
      <c r="M1878" s="214"/>
    </row>
    <row r="1879" spans="1:13" ht="18" outlineLevel="1" x14ac:dyDescent="0.25">
      <c r="A1879" s="294"/>
      <c r="B1879" s="535" t="s">
        <v>829</v>
      </c>
      <c r="C1879" s="216" t="str">
        <f>+VLOOKUP(B:B,INSUMOS!A:C,2,FALSE)</f>
        <v xml:space="preserve">BISAGRA COBRE CABEZA. PLANA 3-1/2” </v>
      </c>
      <c r="D1879" s="538" t="str">
        <f>+VLOOKUP(B:B,INSUMOS!A:C,3,FALSE)</f>
        <v>UN</v>
      </c>
      <c r="E1879" s="541">
        <v>3</v>
      </c>
      <c r="F1879" s="544">
        <v>0</v>
      </c>
      <c r="G1879" s="277">
        <f>+VLOOKUP(B:B,INSUMOS!A:E,4,FALSE)</f>
        <v>1</v>
      </c>
      <c r="H1879" s="217">
        <f t="shared" si="136"/>
        <v>3</v>
      </c>
      <c r="I1879" s="218"/>
      <c r="J1879" s="218"/>
      <c r="M1879" s="214"/>
    </row>
    <row r="1880" spans="1:13" ht="18" outlineLevel="1" x14ac:dyDescent="0.25">
      <c r="A1880" s="294"/>
      <c r="B1880" s="535" t="s">
        <v>625</v>
      </c>
      <c r="C1880" s="216" t="str">
        <f>+VLOOKUP(B:B,INSUMOS!A:C,2,FALSE)</f>
        <v>CUADRILLA AA  (OFICIAL + 2 AYUDANTE)- ALBAÑILERIA</v>
      </c>
      <c r="D1880" s="538" t="str">
        <f>+VLOOKUP(B:B,INSUMOS!A:C,3,FALSE)</f>
        <v>HC</v>
      </c>
      <c r="E1880" s="541">
        <v>0.6</v>
      </c>
      <c r="F1880" s="544">
        <v>0</v>
      </c>
      <c r="G1880" s="277">
        <f>+VLOOKUP(B:B,INSUMOS!A:E,4,FALSE)</f>
        <v>1</v>
      </c>
      <c r="H1880" s="217">
        <f t="shared" si="136"/>
        <v>0.6</v>
      </c>
      <c r="I1880" s="218"/>
      <c r="J1880" s="218"/>
      <c r="M1880" s="214"/>
    </row>
    <row r="1881" spans="1:13" s="219" customFormat="1" ht="18" outlineLevel="1" x14ac:dyDescent="0.25">
      <c r="A1881" s="294"/>
      <c r="B1881" s="535" t="s">
        <v>826</v>
      </c>
      <c r="C1881" s="216" t="str">
        <f>+VLOOKUP(B:B,INSUMOS!A:C,2,FALSE)</f>
        <v>SOLDADOR</v>
      </c>
      <c r="D1881" s="538" t="str">
        <f>+VLOOKUP(B:B,INSUMOS!A:C,3,FALSE)</f>
        <v>HH</v>
      </c>
      <c r="E1881" s="541">
        <v>2.7</v>
      </c>
      <c r="F1881" s="544">
        <v>0</v>
      </c>
      <c r="G1881" s="277">
        <f>+VLOOKUP(B:B,INSUMOS!A:E,4,FALSE)</f>
        <v>1</v>
      </c>
      <c r="H1881" s="217">
        <f t="shared" si="136"/>
        <v>2.7</v>
      </c>
      <c r="I1881" s="218"/>
      <c r="J1881" s="218"/>
      <c r="K1881" s="206"/>
      <c r="L1881" s="164"/>
      <c r="M1881" s="214"/>
    </row>
    <row r="1882" spans="1:13" s="219" customFormat="1" ht="18" x14ac:dyDescent="0.25">
      <c r="A1882" s="207" t="s">
        <v>2120</v>
      </c>
      <c r="B1882" s="208"/>
      <c r="C1882" s="209" t="s">
        <v>787</v>
      </c>
      <c r="D1882" s="210" t="s">
        <v>1</v>
      </c>
      <c r="E1882" s="211"/>
      <c r="F1882" s="210"/>
      <c r="G1882" s="210"/>
      <c r="H1882" s="212">
        <f>+SUBTOTAL(9,H1883:H1889)</f>
        <v>7.3235999999999999</v>
      </c>
      <c r="I1882" s="213"/>
      <c r="J1882" s="213"/>
      <c r="K1882" s="206"/>
      <c r="L1882" s="164"/>
      <c r="M1882" s="214"/>
    </row>
    <row r="1883" spans="1:13" s="219" customFormat="1" ht="18" outlineLevel="1" x14ac:dyDescent="0.25">
      <c r="A1883" s="294"/>
      <c r="B1883" s="535" t="s">
        <v>129</v>
      </c>
      <c r="C1883" s="216" t="str">
        <f>+VLOOKUP(B:B,INSUMOS!A:C,2,FALSE)</f>
        <v>HERRAMIENTA MENOR</v>
      </c>
      <c r="D1883" s="538" t="str">
        <f>+VLOOKUP(B:B,INSUMOS!A:C,3,FALSE)</f>
        <v>GLB</v>
      </c>
      <c r="E1883" s="541">
        <v>1</v>
      </c>
      <c r="F1883" s="544">
        <v>0</v>
      </c>
      <c r="G1883" s="277">
        <f>+VLOOKUP(B:B,INSUMOS!A:E,4,FALSE)</f>
        <v>1</v>
      </c>
      <c r="H1883" s="217">
        <f t="shared" ref="H1883:H1889" si="137">+(E1883+F1883)*G1883</f>
        <v>1</v>
      </c>
      <c r="I1883" s="218"/>
      <c r="J1883" s="218"/>
      <c r="K1883" s="206"/>
      <c r="L1883" s="164"/>
      <c r="M1883" s="214"/>
    </row>
    <row r="1884" spans="1:13" ht="18" outlineLevel="1" x14ac:dyDescent="0.25">
      <c r="A1884" s="294"/>
      <c r="B1884" s="535" t="s">
        <v>288</v>
      </c>
      <c r="C1884" s="216" t="str">
        <f>+VLOOKUP(B:B,INSUMOS!A:C,2,FALSE)</f>
        <v>SOLDADURA ELÉCT. 3/32” WEST ARCO</v>
      </c>
      <c r="D1884" s="538" t="str">
        <f>+VLOOKUP(B:B,INSUMOS!A:C,3,FALSE)</f>
        <v>KG</v>
      </c>
      <c r="E1884" s="541">
        <v>0.08</v>
      </c>
      <c r="F1884" s="544">
        <f>+E1884*0.03</f>
        <v>2.3999999999999998E-3</v>
      </c>
      <c r="G1884" s="277">
        <f>+VLOOKUP(B:B,INSUMOS!A:E,4,FALSE)</f>
        <v>1</v>
      </c>
      <c r="H1884" s="217">
        <f t="shared" si="137"/>
        <v>8.2400000000000001E-2</v>
      </c>
      <c r="I1884" s="218"/>
      <c r="J1884" s="218"/>
      <c r="M1884" s="214"/>
    </row>
    <row r="1885" spans="1:13" s="219" customFormat="1" ht="18" outlineLevel="1" x14ac:dyDescent="0.25">
      <c r="A1885" s="294"/>
      <c r="B1885" s="535" t="s">
        <v>410</v>
      </c>
      <c r="C1885" s="216" t="str">
        <f>+VLOOKUP(B:B,INSUMOS!A:C,2,FALSE)</f>
        <v>LAMINA COLDROLL. 2 MM 1.00X2.00M</v>
      </c>
      <c r="D1885" s="538" t="str">
        <f>+VLOOKUP(B:B,INSUMOS!A:C,3,FALSE)</f>
        <v>UN</v>
      </c>
      <c r="E1885" s="541">
        <v>0.45</v>
      </c>
      <c r="F1885" s="544">
        <v>0</v>
      </c>
      <c r="G1885" s="277">
        <f>+VLOOKUP(B:B,INSUMOS!A:E,4,FALSE)</f>
        <v>1</v>
      </c>
      <c r="H1885" s="217">
        <f t="shared" si="137"/>
        <v>0.45</v>
      </c>
      <c r="I1885" s="218"/>
      <c r="J1885" s="218"/>
      <c r="K1885" s="206"/>
      <c r="L1885" s="164"/>
      <c r="M1885" s="214"/>
    </row>
    <row r="1886" spans="1:13" s="219" customFormat="1" ht="18" outlineLevel="1" x14ac:dyDescent="0.25">
      <c r="A1886" s="294"/>
      <c r="B1886" s="535" t="s">
        <v>814</v>
      </c>
      <c r="C1886" s="216" t="str">
        <f>+VLOOKUP(B:B,INSUMOS!A:C,2,FALSE)</f>
        <v xml:space="preserve">ANTICORROSIVO </v>
      </c>
      <c r="D1886" s="538" t="str">
        <f>+VLOOKUP(B:B,INSUMOS!A:C,3,FALSE)</f>
        <v>GAL</v>
      </c>
      <c r="E1886" s="541">
        <v>0.04</v>
      </c>
      <c r="F1886" s="544">
        <f>+E1886*0.03</f>
        <v>1.1999999999999999E-3</v>
      </c>
      <c r="G1886" s="277">
        <f>+VLOOKUP(B:B,INSUMOS!A:E,4,FALSE)</f>
        <v>1</v>
      </c>
      <c r="H1886" s="217">
        <f t="shared" si="137"/>
        <v>4.1200000000000001E-2</v>
      </c>
      <c r="I1886" s="218"/>
      <c r="J1886" s="218"/>
      <c r="K1886" s="206"/>
      <c r="L1886" s="164"/>
      <c r="M1886" s="214"/>
    </row>
    <row r="1887" spans="1:13" s="219" customFormat="1" ht="18" outlineLevel="1" x14ac:dyDescent="0.25">
      <c r="A1887" s="294"/>
      <c r="B1887" s="535" t="s">
        <v>829</v>
      </c>
      <c r="C1887" s="216" t="str">
        <f>+VLOOKUP(B:B,INSUMOS!A:C,2,FALSE)</f>
        <v xml:space="preserve">BISAGRA COBRE CABEZA. PLANA 3-1/2” </v>
      </c>
      <c r="D1887" s="538" t="str">
        <f>+VLOOKUP(B:B,INSUMOS!A:C,3,FALSE)</f>
        <v>UN</v>
      </c>
      <c r="E1887" s="541">
        <v>3</v>
      </c>
      <c r="F1887" s="544">
        <v>0</v>
      </c>
      <c r="G1887" s="277">
        <f>+VLOOKUP(B:B,INSUMOS!A:E,4,FALSE)</f>
        <v>1</v>
      </c>
      <c r="H1887" s="217">
        <f t="shared" si="137"/>
        <v>3</v>
      </c>
      <c r="I1887" s="218"/>
      <c r="J1887" s="218"/>
      <c r="K1887" s="206"/>
      <c r="L1887" s="164"/>
      <c r="M1887" s="214"/>
    </row>
    <row r="1888" spans="1:13" ht="18" outlineLevel="1" x14ac:dyDescent="0.25">
      <c r="A1888" s="294"/>
      <c r="B1888" s="535" t="s">
        <v>625</v>
      </c>
      <c r="C1888" s="216" t="str">
        <f>+VLOOKUP(B:B,INSUMOS!A:C,2,FALSE)</f>
        <v>CUADRILLA AA  (OFICIAL + 2 AYUDANTE)- ALBAÑILERIA</v>
      </c>
      <c r="D1888" s="538" t="str">
        <f>+VLOOKUP(B:B,INSUMOS!A:C,3,FALSE)</f>
        <v>HC</v>
      </c>
      <c r="E1888" s="541">
        <f>15/60</f>
        <v>0.25</v>
      </c>
      <c r="F1888" s="544">
        <v>0</v>
      </c>
      <c r="G1888" s="277">
        <f>+VLOOKUP(B:B,INSUMOS!A:E,4,FALSE)</f>
        <v>1</v>
      </c>
      <c r="H1888" s="217">
        <f t="shared" si="137"/>
        <v>0.25</v>
      </c>
      <c r="I1888" s="218"/>
      <c r="J1888" s="218"/>
      <c r="M1888" s="214"/>
    </row>
    <row r="1889" spans="1:13" s="219" customFormat="1" ht="18" outlineLevel="1" x14ac:dyDescent="0.25">
      <c r="A1889" s="294"/>
      <c r="B1889" s="535" t="s">
        <v>826</v>
      </c>
      <c r="C1889" s="216" t="str">
        <f>+VLOOKUP(B:B,INSUMOS!A:C,2,FALSE)</f>
        <v>SOLDADOR</v>
      </c>
      <c r="D1889" s="538" t="str">
        <f>+VLOOKUP(B:B,INSUMOS!A:C,3,FALSE)</f>
        <v>HH</v>
      </c>
      <c r="E1889" s="541">
        <v>2.5</v>
      </c>
      <c r="F1889" s="544">
        <v>0</v>
      </c>
      <c r="G1889" s="277">
        <f>+VLOOKUP(B:B,INSUMOS!A:E,4,FALSE)</f>
        <v>1</v>
      </c>
      <c r="H1889" s="217">
        <f t="shared" si="137"/>
        <v>2.5</v>
      </c>
      <c r="I1889" s="218"/>
      <c r="J1889" s="218"/>
      <c r="K1889" s="206"/>
      <c r="L1889" s="164"/>
      <c r="M1889" s="214"/>
    </row>
    <row r="1890" spans="1:13" s="219" customFormat="1" ht="18" x14ac:dyDescent="0.25">
      <c r="A1890" s="207" t="s">
        <v>2119</v>
      </c>
      <c r="B1890" s="208"/>
      <c r="C1890" s="209" t="s">
        <v>786</v>
      </c>
      <c r="D1890" s="210" t="s">
        <v>1</v>
      </c>
      <c r="E1890" s="211"/>
      <c r="F1890" s="210"/>
      <c r="G1890" s="210"/>
      <c r="H1890" s="212">
        <f>+SUBTOTAL(9,H1891:H1897)</f>
        <v>7.3735999999999997</v>
      </c>
      <c r="I1890" s="213"/>
      <c r="J1890" s="213"/>
      <c r="K1890" s="206"/>
      <c r="L1890" s="164"/>
      <c r="M1890" s="214"/>
    </row>
    <row r="1891" spans="1:13" s="219" customFormat="1" ht="18" outlineLevel="1" x14ac:dyDescent="0.25">
      <c r="A1891" s="294"/>
      <c r="B1891" s="535" t="s">
        <v>129</v>
      </c>
      <c r="C1891" s="216" t="str">
        <f>+VLOOKUP(B:B,INSUMOS!A:C,2,FALSE)</f>
        <v>HERRAMIENTA MENOR</v>
      </c>
      <c r="D1891" s="538" t="str">
        <f>+VLOOKUP(B:B,INSUMOS!A:C,3,FALSE)</f>
        <v>GLB</v>
      </c>
      <c r="E1891" s="541">
        <v>1</v>
      </c>
      <c r="F1891" s="544">
        <v>0</v>
      </c>
      <c r="G1891" s="277">
        <f>+VLOOKUP(B:B,INSUMOS!A:E,4,FALSE)</f>
        <v>1</v>
      </c>
      <c r="H1891" s="217">
        <f t="shared" ref="H1891:H1897" si="138">+(E1891+F1891)*G1891</f>
        <v>1</v>
      </c>
      <c r="I1891" s="218"/>
      <c r="J1891" s="218"/>
      <c r="K1891" s="206"/>
      <c r="L1891" s="164"/>
      <c r="M1891" s="214"/>
    </row>
    <row r="1892" spans="1:13" s="219" customFormat="1" ht="18" outlineLevel="1" x14ac:dyDescent="0.25">
      <c r="A1892" s="294"/>
      <c r="B1892" s="535" t="s">
        <v>288</v>
      </c>
      <c r="C1892" s="216" t="str">
        <f>+VLOOKUP(B:B,INSUMOS!A:C,2,FALSE)</f>
        <v>SOLDADURA ELÉCT. 3/32” WEST ARCO</v>
      </c>
      <c r="D1892" s="538" t="str">
        <f>+VLOOKUP(B:B,INSUMOS!A:C,3,FALSE)</f>
        <v>KG</v>
      </c>
      <c r="E1892" s="541">
        <v>0.08</v>
      </c>
      <c r="F1892" s="544">
        <f>+E1892*0.03</f>
        <v>2.3999999999999998E-3</v>
      </c>
      <c r="G1892" s="277">
        <f>+VLOOKUP(B:B,INSUMOS!A:E,4,FALSE)</f>
        <v>1</v>
      </c>
      <c r="H1892" s="217">
        <f t="shared" si="138"/>
        <v>8.2400000000000001E-2</v>
      </c>
      <c r="I1892" s="218"/>
      <c r="J1892" s="218"/>
      <c r="K1892" s="206"/>
      <c r="L1892" s="164"/>
      <c r="M1892" s="214"/>
    </row>
    <row r="1893" spans="1:13" s="219" customFormat="1" ht="18" outlineLevel="1" x14ac:dyDescent="0.25">
      <c r="A1893" s="294"/>
      <c r="B1893" s="535" t="s">
        <v>410</v>
      </c>
      <c r="C1893" s="216" t="str">
        <f>+VLOOKUP(B:B,INSUMOS!A:C,2,FALSE)</f>
        <v>LAMINA COLDROLL. 2 MM 1.00X2.00M</v>
      </c>
      <c r="D1893" s="538" t="str">
        <f>+VLOOKUP(B:B,INSUMOS!A:C,3,FALSE)</f>
        <v>UN</v>
      </c>
      <c r="E1893" s="541">
        <v>0.5</v>
      </c>
      <c r="F1893" s="544">
        <v>0</v>
      </c>
      <c r="G1893" s="277">
        <f>+VLOOKUP(B:B,INSUMOS!A:E,4,FALSE)</f>
        <v>1</v>
      </c>
      <c r="H1893" s="217">
        <f t="shared" si="138"/>
        <v>0.5</v>
      </c>
      <c r="I1893" s="218"/>
      <c r="J1893" s="218"/>
      <c r="K1893" s="206"/>
      <c r="L1893" s="164"/>
      <c r="M1893" s="214"/>
    </row>
    <row r="1894" spans="1:13" s="219" customFormat="1" ht="18" outlineLevel="1" x14ac:dyDescent="0.25">
      <c r="A1894" s="294"/>
      <c r="B1894" s="535" t="s">
        <v>814</v>
      </c>
      <c r="C1894" s="216" t="str">
        <f>+VLOOKUP(B:B,INSUMOS!A:C,2,FALSE)</f>
        <v xml:space="preserve">ANTICORROSIVO </v>
      </c>
      <c r="D1894" s="538" t="str">
        <f>+VLOOKUP(B:B,INSUMOS!A:C,3,FALSE)</f>
        <v>GAL</v>
      </c>
      <c r="E1894" s="541">
        <v>0.04</v>
      </c>
      <c r="F1894" s="544">
        <f>+E1894*0.03</f>
        <v>1.1999999999999999E-3</v>
      </c>
      <c r="G1894" s="277">
        <f>+VLOOKUP(B:B,INSUMOS!A:E,4,FALSE)</f>
        <v>1</v>
      </c>
      <c r="H1894" s="217">
        <f t="shared" si="138"/>
        <v>4.1200000000000001E-2</v>
      </c>
      <c r="I1894" s="218"/>
      <c r="J1894" s="218"/>
      <c r="K1894" s="206"/>
      <c r="L1894" s="164"/>
      <c r="M1894" s="214"/>
    </row>
    <row r="1895" spans="1:13" s="219" customFormat="1" ht="18" outlineLevel="1" x14ac:dyDescent="0.25">
      <c r="A1895" s="294"/>
      <c r="B1895" s="535" t="s">
        <v>829</v>
      </c>
      <c r="C1895" s="216" t="str">
        <f>+VLOOKUP(B:B,INSUMOS!A:C,2,FALSE)</f>
        <v xml:space="preserve">BISAGRA COBRE CABEZA. PLANA 3-1/2” </v>
      </c>
      <c r="D1895" s="538" t="str">
        <f>+VLOOKUP(B:B,INSUMOS!A:C,3,FALSE)</f>
        <v>UN</v>
      </c>
      <c r="E1895" s="541">
        <v>3</v>
      </c>
      <c r="F1895" s="544">
        <v>0</v>
      </c>
      <c r="G1895" s="277">
        <f>+VLOOKUP(B:B,INSUMOS!A:E,4,FALSE)</f>
        <v>1</v>
      </c>
      <c r="H1895" s="217">
        <f t="shared" si="138"/>
        <v>3</v>
      </c>
      <c r="I1895" s="218"/>
      <c r="J1895" s="218"/>
      <c r="K1895" s="206"/>
      <c r="L1895" s="164"/>
      <c r="M1895" s="214"/>
    </row>
    <row r="1896" spans="1:13" ht="18" outlineLevel="1" x14ac:dyDescent="0.25">
      <c r="A1896" s="294"/>
      <c r="B1896" s="535" t="s">
        <v>625</v>
      </c>
      <c r="C1896" s="216" t="str">
        <f>+VLOOKUP(B:B,INSUMOS!A:C,2,FALSE)</f>
        <v>CUADRILLA AA  (OFICIAL + 2 AYUDANTE)- ALBAÑILERIA</v>
      </c>
      <c r="D1896" s="538" t="str">
        <f>+VLOOKUP(B:B,INSUMOS!A:C,3,FALSE)</f>
        <v>HC</v>
      </c>
      <c r="E1896" s="541">
        <f>15/60</f>
        <v>0.25</v>
      </c>
      <c r="F1896" s="544">
        <v>0</v>
      </c>
      <c r="G1896" s="277">
        <f>+VLOOKUP(B:B,INSUMOS!A:E,4,FALSE)</f>
        <v>1</v>
      </c>
      <c r="H1896" s="217">
        <f t="shared" si="138"/>
        <v>0.25</v>
      </c>
      <c r="I1896" s="218"/>
      <c r="J1896" s="218"/>
      <c r="M1896" s="214"/>
    </row>
    <row r="1897" spans="1:13" s="219" customFormat="1" ht="18" outlineLevel="1" x14ac:dyDescent="0.25">
      <c r="A1897" s="294"/>
      <c r="B1897" s="535" t="s">
        <v>826</v>
      </c>
      <c r="C1897" s="216" t="str">
        <f>+VLOOKUP(B:B,INSUMOS!A:C,2,FALSE)</f>
        <v>SOLDADOR</v>
      </c>
      <c r="D1897" s="538" t="str">
        <f>+VLOOKUP(B:B,INSUMOS!A:C,3,FALSE)</f>
        <v>HH</v>
      </c>
      <c r="E1897" s="541">
        <v>2.5</v>
      </c>
      <c r="F1897" s="544">
        <v>0</v>
      </c>
      <c r="G1897" s="277">
        <f>+VLOOKUP(B:B,INSUMOS!A:E,4,FALSE)</f>
        <v>1</v>
      </c>
      <c r="H1897" s="217">
        <f t="shared" si="138"/>
        <v>2.5</v>
      </c>
      <c r="I1897" s="218"/>
      <c r="J1897" s="218"/>
      <c r="K1897" s="206"/>
      <c r="L1897" s="164"/>
      <c r="M1897" s="214"/>
    </row>
    <row r="1898" spans="1:13" s="219" customFormat="1" ht="18" x14ac:dyDescent="0.25">
      <c r="A1898" s="207" t="s">
        <v>2118</v>
      </c>
      <c r="B1898" s="208"/>
      <c r="C1898" s="209" t="s">
        <v>1652</v>
      </c>
      <c r="D1898" s="210" t="s">
        <v>1</v>
      </c>
      <c r="E1898" s="211"/>
      <c r="F1898" s="210"/>
      <c r="G1898" s="210"/>
      <c r="H1898" s="212">
        <f>+SUBTOTAL(9,H1899:H1905)</f>
        <v>7.4236000000000004</v>
      </c>
      <c r="I1898" s="213"/>
      <c r="J1898" s="213"/>
      <c r="K1898" s="206"/>
      <c r="L1898" s="164"/>
      <c r="M1898" s="214"/>
    </row>
    <row r="1899" spans="1:13" s="219" customFormat="1" ht="18" outlineLevel="1" x14ac:dyDescent="0.25">
      <c r="A1899" s="294"/>
      <c r="B1899" s="535" t="s">
        <v>129</v>
      </c>
      <c r="C1899" s="216" t="str">
        <f>+VLOOKUP(B:B,INSUMOS!A:C,2,FALSE)</f>
        <v>HERRAMIENTA MENOR</v>
      </c>
      <c r="D1899" s="538" t="str">
        <f>+VLOOKUP(B:B,INSUMOS!A:C,3,FALSE)</f>
        <v>GLB</v>
      </c>
      <c r="E1899" s="541">
        <v>1</v>
      </c>
      <c r="F1899" s="544">
        <v>0</v>
      </c>
      <c r="G1899" s="277">
        <f>+VLOOKUP(B:B,INSUMOS!A:E,4,FALSE)</f>
        <v>1</v>
      </c>
      <c r="H1899" s="217">
        <f t="shared" ref="H1899:H1905" si="139">+(E1899+F1899)*G1899</f>
        <v>1</v>
      </c>
      <c r="I1899" s="218"/>
      <c r="J1899" s="218"/>
      <c r="K1899" s="206"/>
      <c r="L1899" s="164"/>
      <c r="M1899" s="214"/>
    </row>
    <row r="1900" spans="1:13" s="219" customFormat="1" ht="18" outlineLevel="1" x14ac:dyDescent="0.25">
      <c r="A1900" s="294"/>
      <c r="B1900" s="535" t="s">
        <v>288</v>
      </c>
      <c r="C1900" s="216" t="str">
        <f>+VLOOKUP(B:B,INSUMOS!A:C,2,FALSE)</f>
        <v>SOLDADURA ELÉCT. 3/32” WEST ARCO</v>
      </c>
      <c r="D1900" s="538" t="str">
        <f>+VLOOKUP(B:B,INSUMOS!A:C,3,FALSE)</f>
        <v>KG</v>
      </c>
      <c r="E1900" s="541">
        <v>0.08</v>
      </c>
      <c r="F1900" s="544">
        <f>+E1900*0.03</f>
        <v>2.3999999999999998E-3</v>
      </c>
      <c r="G1900" s="277">
        <f>+VLOOKUP(B:B,INSUMOS!A:E,4,FALSE)</f>
        <v>1</v>
      </c>
      <c r="H1900" s="217">
        <f t="shared" si="139"/>
        <v>8.2400000000000001E-2</v>
      </c>
      <c r="I1900" s="218"/>
      <c r="J1900" s="218"/>
      <c r="K1900" s="206"/>
      <c r="L1900" s="164"/>
      <c r="M1900" s="214"/>
    </row>
    <row r="1901" spans="1:13" ht="18" outlineLevel="1" x14ac:dyDescent="0.25">
      <c r="A1901" s="294"/>
      <c r="B1901" s="535" t="s">
        <v>410</v>
      </c>
      <c r="C1901" s="216" t="str">
        <f>+VLOOKUP(B:B,INSUMOS!A:C,2,FALSE)</f>
        <v>LAMINA COLDROLL. 2 MM 1.00X2.00M</v>
      </c>
      <c r="D1901" s="538" t="str">
        <f>+VLOOKUP(B:B,INSUMOS!A:C,3,FALSE)</f>
        <v>UN</v>
      </c>
      <c r="E1901" s="541">
        <v>0.55000000000000004</v>
      </c>
      <c r="F1901" s="544">
        <v>0</v>
      </c>
      <c r="G1901" s="277">
        <f>+VLOOKUP(B:B,INSUMOS!A:E,4,FALSE)</f>
        <v>1</v>
      </c>
      <c r="H1901" s="217">
        <f t="shared" si="139"/>
        <v>0.55000000000000004</v>
      </c>
      <c r="I1901" s="218"/>
      <c r="J1901" s="218"/>
      <c r="M1901" s="214"/>
    </row>
    <row r="1902" spans="1:13" s="219" customFormat="1" ht="18" outlineLevel="1" x14ac:dyDescent="0.25">
      <c r="A1902" s="294"/>
      <c r="B1902" s="535" t="s">
        <v>814</v>
      </c>
      <c r="C1902" s="216" t="str">
        <f>+VLOOKUP(B:B,INSUMOS!A:C,2,FALSE)</f>
        <v xml:space="preserve">ANTICORROSIVO </v>
      </c>
      <c r="D1902" s="538" t="str">
        <f>+VLOOKUP(B:B,INSUMOS!A:C,3,FALSE)</f>
        <v>GAL</v>
      </c>
      <c r="E1902" s="541">
        <v>0.04</v>
      </c>
      <c r="F1902" s="544">
        <f>+E1902*0.03</f>
        <v>1.1999999999999999E-3</v>
      </c>
      <c r="G1902" s="277">
        <f>+VLOOKUP(B:B,INSUMOS!A:E,4,FALSE)</f>
        <v>1</v>
      </c>
      <c r="H1902" s="217">
        <f t="shared" si="139"/>
        <v>4.1200000000000001E-2</v>
      </c>
      <c r="I1902" s="218"/>
      <c r="J1902" s="218"/>
      <c r="K1902" s="206"/>
      <c r="L1902" s="164"/>
      <c r="M1902" s="214"/>
    </row>
    <row r="1903" spans="1:13" s="219" customFormat="1" ht="18" outlineLevel="1" x14ac:dyDescent="0.25">
      <c r="A1903" s="294"/>
      <c r="B1903" s="535" t="s">
        <v>829</v>
      </c>
      <c r="C1903" s="216" t="str">
        <f>+VLOOKUP(B:B,INSUMOS!A:C,2,FALSE)</f>
        <v xml:space="preserve">BISAGRA COBRE CABEZA. PLANA 3-1/2” </v>
      </c>
      <c r="D1903" s="538" t="str">
        <f>+VLOOKUP(B:B,INSUMOS!A:C,3,FALSE)</f>
        <v>UN</v>
      </c>
      <c r="E1903" s="541">
        <v>3</v>
      </c>
      <c r="F1903" s="544">
        <v>0</v>
      </c>
      <c r="G1903" s="277">
        <f>+VLOOKUP(B:B,INSUMOS!A:E,4,FALSE)</f>
        <v>1</v>
      </c>
      <c r="H1903" s="217">
        <f t="shared" si="139"/>
        <v>3</v>
      </c>
      <c r="I1903" s="218"/>
      <c r="J1903" s="218"/>
      <c r="K1903" s="206"/>
      <c r="L1903" s="164"/>
      <c r="M1903" s="214"/>
    </row>
    <row r="1904" spans="1:13" ht="18" outlineLevel="1" x14ac:dyDescent="0.25">
      <c r="A1904" s="294"/>
      <c r="B1904" s="535" t="s">
        <v>625</v>
      </c>
      <c r="C1904" s="216" t="str">
        <f>+VLOOKUP(B:B,INSUMOS!A:C,2,FALSE)</f>
        <v>CUADRILLA AA  (OFICIAL + 2 AYUDANTE)- ALBAÑILERIA</v>
      </c>
      <c r="D1904" s="538" t="str">
        <f>+VLOOKUP(B:B,INSUMOS!A:C,3,FALSE)</f>
        <v>HC</v>
      </c>
      <c r="E1904" s="541">
        <f>15/60</f>
        <v>0.25</v>
      </c>
      <c r="F1904" s="544">
        <v>0</v>
      </c>
      <c r="G1904" s="277">
        <f>+VLOOKUP(B:B,INSUMOS!A:E,4,FALSE)</f>
        <v>1</v>
      </c>
      <c r="H1904" s="217">
        <f t="shared" si="139"/>
        <v>0.25</v>
      </c>
      <c r="I1904" s="218"/>
      <c r="J1904" s="218"/>
      <c r="M1904" s="214"/>
    </row>
    <row r="1905" spans="1:13" s="219" customFormat="1" ht="18" outlineLevel="1" x14ac:dyDescent="0.25">
      <c r="A1905" s="294"/>
      <c r="B1905" s="535" t="s">
        <v>826</v>
      </c>
      <c r="C1905" s="216" t="str">
        <f>+VLOOKUP(B:B,INSUMOS!A:C,2,FALSE)</f>
        <v>SOLDADOR</v>
      </c>
      <c r="D1905" s="538" t="str">
        <f>+VLOOKUP(B:B,INSUMOS!A:C,3,FALSE)</f>
        <v>HH</v>
      </c>
      <c r="E1905" s="541">
        <v>2.5</v>
      </c>
      <c r="F1905" s="544">
        <v>0</v>
      </c>
      <c r="G1905" s="277">
        <f>+VLOOKUP(B:B,INSUMOS!A:E,4,FALSE)</f>
        <v>1</v>
      </c>
      <c r="H1905" s="217">
        <f t="shared" si="139"/>
        <v>2.5</v>
      </c>
      <c r="I1905" s="218"/>
      <c r="J1905" s="218"/>
      <c r="K1905" s="206"/>
      <c r="L1905" s="164"/>
      <c r="M1905" s="214"/>
    </row>
    <row r="1906" spans="1:13" s="219" customFormat="1" ht="51" x14ac:dyDescent="0.25">
      <c r="A1906" s="207" t="s">
        <v>2117</v>
      </c>
      <c r="B1906" s="208"/>
      <c r="C1906" s="209" t="s">
        <v>1183</v>
      </c>
      <c r="D1906" s="210" t="s">
        <v>1</v>
      </c>
      <c r="E1906" s="211"/>
      <c r="F1906" s="210"/>
      <c r="G1906" s="210"/>
      <c r="H1906" s="212">
        <f>+SUBTOTAL(9,H1907:H1909)</f>
        <v>3</v>
      </c>
      <c r="I1906" s="213"/>
      <c r="J1906" s="213"/>
      <c r="K1906" s="206"/>
      <c r="L1906" s="164"/>
      <c r="M1906" s="214"/>
    </row>
    <row r="1907" spans="1:13" s="219" customFormat="1" ht="18" outlineLevel="1" x14ac:dyDescent="0.25">
      <c r="A1907" s="294"/>
      <c r="B1907" s="535" t="s">
        <v>129</v>
      </c>
      <c r="C1907" s="216" t="str">
        <f>+VLOOKUP(B:B,INSUMOS!A:C,2,FALSE)</f>
        <v>HERRAMIENTA MENOR</v>
      </c>
      <c r="D1907" s="538" t="str">
        <f>+VLOOKUP(B:B,INSUMOS!A:C,3,FALSE)</f>
        <v>GLB</v>
      </c>
      <c r="E1907" s="541">
        <v>1</v>
      </c>
      <c r="F1907" s="544">
        <v>0</v>
      </c>
      <c r="G1907" s="277">
        <f>+VLOOKUP(B:B,INSUMOS!A:E,4,FALSE)</f>
        <v>1</v>
      </c>
      <c r="H1907" s="217">
        <f>+(E1907+F1907)*G1907</f>
        <v>1</v>
      </c>
      <c r="I1907" s="218"/>
      <c r="J1907" s="218"/>
      <c r="K1907" s="206"/>
      <c r="L1907" s="164"/>
      <c r="M1907" s="214"/>
    </row>
    <row r="1908" spans="1:13" s="219" customFormat="1" ht="38.25" outlineLevel="1" x14ac:dyDescent="0.25">
      <c r="A1908" s="294"/>
      <c r="B1908" s="535" t="s">
        <v>189</v>
      </c>
      <c r="C1908" s="216" t="str">
        <f>+VLOOKUP(B:B,INSUMOS!A:C,2,FALSE)</f>
        <v xml:space="preserve"> BARRA DE SEGURIDAD LATERAL PARA BAÑO O DUCHA 24" X 24" EN ACERO INOXIDABLE 304, CALIBRE 18”, CON DIAMETRO DE 1 1/4". INCLUYE SISTEMA DE FIJACIÓN DE TORNILLOS Y ESCUDOS OCULTOS.</v>
      </c>
      <c r="D1908" s="538" t="str">
        <f>+VLOOKUP(B:B,INSUMOS!A:C,3,FALSE)</f>
        <v>UN</v>
      </c>
      <c r="E1908" s="541">
        <v>1</v>
      </c>
      <c r="F1908" s="544">
        <v>0</v>
      </c>
      <c r="G1908" s="277">
        <f>+VLOOKUP(B:B,INSUMOS!A:E,4,FALSE)</f>
        <v>1</v>
      </c>
      <c r="H1908" s="217">
        <f>+(E1908+F1908)*G1908</f>
        <v>1</v>
      </c>
      <c r="I1908" s="218"/>
      <c r="J1908" s="218"/>
      <c r="K1908" s="206"/>
      <c r="L1908" s="164"/>
      <c r="M1908" s="214"/>
    </row>
    <row r="1909" spans="1:13" s="219" customFormat="1" ht="18" outlineLevel="1" x14ac:dyDescent="0.25">
      <c r="A1909" s="294"/>
      <c r="B1909" s="535" t="s">
        <v>28</v>
      </c>
      <c r="C1909" s="216" t="str">
        <f>+VLOOKUP(B:B,INSUMOS!A:C,2,FALSE)</f>
        <v xml:space="preserve">OFICIAL ALBAÑILERIA CON PRESTACIONES </v>
      </c>
      <c r="D1909" s="538" t="str">
        <f>+VLOOKUP(B:B,INSUMOS!A:C,3,FALSE)</f>
        <v>HH</v>
      </c>
      <c r="E1909" s="541">
        <v>1</v>
      </c>
      <c r="F1909" s="544">
        <v>0</v>
      </c>
      <c r="G1909" s="277">
        <f>+VLOOKUP(B:B,INSUMOS!A:E,4,FALSE)</f>
        <v>1</v>
      </c>
      <c r="H1909" s="217">
        <f>+(E1909+F1909)*G1909</f>
        <v>1</v>
      </c>
      <c r="I1909" s="218"/>
      <c r="J1909" s="218"/>
      <c r="K1909" s="206"/>
      <c r="L1909" s="164"/>
      <c r="M1909" s="214"/>
    </row>
    <row r="1910" spans="1:13" s="219" customFormat="1" ht="25.5" x14ac:dyDescent="0.25">
      <c r="A1910" s="207" t="s">
        <v>1459</v>
      </c>
      <c r="B1910" s="208"/>
      <c r="C1910" s="209" t="s">
        <v>1185</v>
      </c>
      <c r="D1910" s="210" t="s">
        <v>330</v>
      </c>
      <c r="E1910" s="211"/>
      <c r="F1910" s="210"/>
      <c r="G1910" s="210"/>
      <c r="H1910" s="212">
        <f>+SUBTOTAL(9,H1911:H1918)</f>
        <v>17.58666666666667</v>
      </c>
      <c r="I1910" s="213"/>
      <c r="J1910" s="213"/>
      <c r="K1910" s="206"/>
      <c r="L1910" s="164"/>
      <c r="M1910" s="214"/>
    </row>
    <row r="1911" spans="1:13" s="219" customFormat="1" ht="18" outlineLevel="1" x14ac:dyDescent="0.25">
      <c r="A1911" s="294"/>
      <c r="B1911" s="535" t="s">
        <v>129</v>
      </c>
      <c r="C1911" s="216" t="str">
        <f>+VLOOKUP(B:B,INSUMOS!A:C,2,FALSE)</f>
        <v>HERRAMIENTA MENOR</v>
      </c>
      <c r="D1911" s="538" t="str">
        <f>+VLOOKUP(B:B,INSUMOS!A:C,3,FALSE)</f>
        <v>GLB</v>
      </c>
      <c r="E1911" s="541">
        <v>5</v>
      </c>
      <c r="F1911" s="544">
        <v>0</v>
      </c>
      <c r="G1911" s="277">
        <f>+VLOOKUP(B:B,INSUMOS!A:E,4,FALSE)</f>
        <v>1</v>
      </c>
      <c r="H1911" s="217">
        <f t="shared" ref="H1911:H1918" si="140">+(E1911+F1911)*G1911</f>
        <v>5</v>
      </c>
      <c r="I1911" s="218"/>
      <c r="J1911" s="218"/>
      <c r="K1911" s="206"/>
      <c r="L1911" s="164"/>
      <c r="M1911" s="214"/>
    </row>
    <row r="1912" spans="1:13" s="219" customFormat="1" ht="18" outlineLevel="1" x14ac:dyDescent="0.25">
      <c r="A1912" s="294"/>
      <c r="B1912" s="535" t="s">
        <v>974</v>
      </c>
      <c r="C1912" s="216" t="str">
        <f>+VLOOKUP(B:B,INSUMOS!A:C,2,FALSE)</f>
        <v>TUBERIA CERRAMIENTO NEGRO 2 X 0,098 " X 6M</v>
      </c>
      <c r="D1912" s="538" t="str">
        <f>+VLOOKUP(B:B,INSUMOS!A:C,3,FALSE)</f>
        <v>UN</v>
      </c>
      <c r="E1912" s="541">
        <f>1/6</f>
        <v>0.16666666666666666</v>
      </c>
      <c r="F1912" s="544">
        <v>0</v>
      </c>
      <c r="G1912" s="277">
        <f>+VLOOKUP(B:B,INSUMOS!A:E,4,FALSE)</f>
        <v>1</v>
      </c>
      <c r="H1912" s="217">
        <f t="shared" si="140"/>
        <v>0.16666666666666666</v>
      </c>
      <c r="I1912" s="218"/>
      <c r="J1912" s="218"/>
      <c r="K1912" s="206"/>
      <c r="L1912" s="164"/>
      <c r="M1912" s="214"/>
    </row>
    <row r="1913" spans="1:13" s="219" customFormat="1" ht="18" outlineLevel="1" x14ac:dyDescent="0.25">
      <c r="A1913" s="294"/>
      <c r="B1913" s="535" t="s">
        <v>942</v>
      </c>
      <c r="C1913" s="216" t="str">
        <f>+VLOOKUP(B:B,INSUMOS!A:C,2,FALSE)</f>
        <v>TUBO CUADRADO DE 1/ 2"X 1/2" CALIBRE 18 X 6M</v>
      </c>
      <c r="D1913" s="538" t="str">
        <f>+VLOOKUP(B:B,INSUMOS!A:C,3,FALSE)</f>
        <v>UN</v>
      </c>
      <c r="E1913" s="541">
        <v>3</v>
      </c>
      <c r="F1913" s="544">
        <v>0</v>
      </c>
      <c r="G1913" s="277">
        <f>+VLOOKUP(B:B,INSUMOS!A:E,4,FALSE)</f>
        <v>1</v>
      </c>
      <c r="H1913" s="217">
        <f t="shared" si="140"/>
        <v>3</v>
      </c>
      <c r="I1913" s="218"/>
      <c r="J1913" s="218"/>
      <c r="K1913" s="206"/>
      <c r="L1913" s="164"/>
      <c r="M1913" s="214"/>
    </row>
    <row r="1914" spans="1:13" s="219" customFormat="1" ht="18" outlineLevel="1" x14ac:dyDescent="0.25">
      <c r="A1914" s="294"/>
      <c r="B1914" s="535" t="s">
        <v>943</v>
      </c>
      <c r="C1914" s="216" t="str">
        <f>+VLOOKUP(B:B,INSUMOS!A:C,2,FALSE)</f>
        <v>TUBO CUADRADO DE 1"X1" CALIBRE 18 X 6M</v>
      </c>
      <c r="D1914" s="538" t="str">
        <f>+VLOOKUP(B:B,INSUMOS!A:C,3,FALSE)</f>
        <v>UN</v>
      </c>
      <c r="E1914" s="541">
        <v>1.3</v>
      </c>
      <c r="F1914" s="544">
        <v>0</v>
      </c>
      <c r="G1914" s="277">
        <f>+VLOOKUP(B:B,INSUMOS!A:E,4,FALSE)</f>
        <v>1</v>
      </c>
      <c r="H1914" s="217">
        <f t="shared" si="140"/>
        <v>1.3</v>
      </c>
      <c r="I1914" s="218"/>
      <c r="J1914" s="218"/>
      <c r="K1914" s="206"/>
      <c r="L1914" s="164"/>
      <c r="M1914" s="214"/>
    </row>
    <row r="1915" spans="1:13" s="219" customFormat="1" ht="18" outlineLevel="1" x14ac:dyDescent="0.25">
      <c r="A1915" s="294"/>
      <c r="B1915" s="535" t="s">
        <v>977</v>
      </c>
      <c r="C1915" s="216" t="str">
        <f>+VLOOKUP(B:B,INSUMOS!A:C,2,FALSE)</f>
        <v>ANCLAJE CHAZO EXPANSIVO 1-1/2”</v>
      </c>
      <c r="D1915" s="538" t="str">
        <f>+VLOOKUP(B:B,INSUMOS!A:C,3,FALSE)</f>
        <v>UN</v>
      </c>
      <c r="E1915" s="541">
        <v>4</v>
      </c>
      <c r="F1915" s="544">
        <f>+E1915*0.03</f>
        <v>0.12</v>
      </c>
      <c r="G1915" s="277">
        <f>+VLOOKUP(B:B,INSUMOS!A:E,4,FALSE)</f>
        <v>1</v>
      </c>
      <c r="H1915" s="217">
        <f t="shared" si="140"/>
        <v>4.12</v>
      </c>
      <c r="I1915" s="218"/>
      <c r="J1915" s="218"/>
      <c r="K1915" s="206"/>
      <c r="L1915" s="164"/>
      <c r="M1915" s="214"/>
    </row>
    <row r="1916" spans="1:13" s="219" customFormat="1" ht="18" outlineLevel="1" x14ac:dyDescent="0.25">
      <c r="A1916" s="294"/>
      <c r="B1916" s="535" t="s">
        <v>976</v>
      </c>
      <c r="C1916" s="216" t="str">
        <f>+VLOOKUP(B:B,INSUMOS!A:C,2,FALSE)</f>
        <v>PLATINA 1" X 1/8" X 6M</v>
      </c>
      <c r="D1916" s="538" t="str">
        <f>+VLOOKUP(B:B,INSUMOS!A:C,3,FALSE)</f>
        <v>ML</v>
      </c>
      <c r="E1916" s="541">
        <v>1</v>
      </c>
      <c r="F1916" s="544">
        <v>0</v>
      </c>
      <c r="G1916" s="277">
        <f>+VLOOKUP(B:B,INSUMOS!A:E,4,FALSE)</f>
        <v>1</v>
      </c>
      <c r="H1916" s="217">
        <f t="shared" si="140"/>
        <v>1</v>
      </c>
      <c r="I1916" s="218"/>
      <c r="J1916" s="218"/>
      <c r="K1916" s="206"/>
      <c r="L1916" s="164"/>
      <c r="M1916" s="214"/>
    </row>
    <row r="1917" spans="1:13" ht="18" outlineLevel="1" x14ac:dyDescent="0.25">
      <c r="A1917" s="294"/>
      <c r="B1917" s="535" t="s">
        <v>826</v>
      </c>
      <c r="C1917" s="216" t="str">
        <f>+VLOOKUP(B:B,INSUMOS!A:C,2,FALSE)</f>
        <v>SOLDADOR</v>
      </c>
      <c r="D1917" s="538" t="str">
        <f>+VLOOKUP(B:B,INSUMOS!A:C,3,FALSE)</f>
        <v>HH</v>
      </c>
      <c r="E1917" s="541">
        <v>2</v>
      </c>
      <c r="F1917" s="544">
        <v>0</v>
      </c>
      <c r="G1917" s="277">
        <f>+VLOOKUP(B:B,INSUMOS!A:E,4,FALSE)</f>
        <v>1</v>
      </c>
      <c r="H1917" s="217">
        <f t="shared" si="140"/>
        <v>2</v>
      </c>
      <c r="I1917" s="218"/>
      <c r="J1917" s="218"/>
      <c r="M1917" s="214"/>
    </row>
    <row r="1918" spans="1:13" s="219" customFormat="1" ht="18" outlineLevel="1" x14ac:dyDescent="0.25">
      <c r="A1918" s="294"/>
      <c r="B1918" s="535" t="s">
        <v>625</v>
      </c>
      <c r="C1918" s="216" t="str">
        <f>+VLOOKUP(B:B,INSUMOS!A:C,2,FALSE)</f>
        <v>CUADRILLA AA  (OFICIAL + 2 AYUDANTE)- ALBAÑILERIA</v>
      </c>
      <c r="D1918" s="538" t="str">
        <f>+VLOOKUP(B:B,INSUMOS!A:C,3,FALSE)</f>
        <v>HC</v>
      </c>
      <c r="E1918" s="541">
        <v>1</v>
      </c>
      <c r="F1918" s="544">
        <v>0</v>
      </c>
      <c r="G1918" s="277">
        <f>+VLOOKUP(B:B,INSUMOS!A:E,4,FALSE)</f>
        <v>1</v>
      </c>
      <c r="H1918" s="217">
        <f t="shared" si="140"/>
        <v>1</v>
      </c>
      <c r="I1918" s="218"/>
      <c r="J1918" s="218"/>
      <c r="K1918" s="206"/>
      <c r="L1918" s="164"/>
      <c r="M1918" s="214"/>
    </row>
    <row r="1919" spans="1:13" s="219" customFormat="1" ht="63.75" x14ac:dyDescent="0.25">
      <c r="A1919" s="207" t="s">
        <v>2116</v>
      </c>
      <c r="B1919" s="208"/>
      <c r="C1919" s="209" t="s">
        <v>1670</v>
      </c>
      <c r="D1919" s="210" t="s">
        <v>19</v>
      </c>
      <c r="E1919" s="211"/>
      <c r="F1919" s="210"/>
      <c r="G1919" s="210"/>
      <c r="H1919" s="212">
        <f>+SUBTOTAL(9,H1920:H1928)</f>
        <v>7.9832000000000001</v>
      </c>
      <c r="I1919" s="213"/>
      <c r="J1919" s="213"/>
      <c r="K1919" s="206"/>
      <c r="L1919" s="164"/>
      <c r="M1919" s="214"/>
    </row>
    <row r="1920" spans="1:13" s="219" customFormat="1" ht="18" outlineLevel="1" x14ac:dyDescent="0.25">
      <c r="A1920" s="294"/>
      <c r="B1920" s="535" t="s">
        <v>129</v>
      </c>
      <c r="C1920" s="216" t="str">
        <f>+VLOOKUP(B:B,INSUMOS!A:C,2,FALSE)</f>
        <v>HERRAMIENTA MENOR</v>
      </c>
      <c r="D1920" s="538" t="str">
        <f>+VLOOKUP(B:B,INSUMOS!A:C,3,FALSE)</f>
        <v>GLB</v>
      </c>
      <c r="E1920" s="541">
        <v>2.0114999999999998</v>
      </c>
      <c r="F1920" s="544">
        <v>0</v>
      </c>
      <c r="G1920" s="277">
        <f>+VLOOKUP(B:B,INSUMOS!A:E,4,FALSE)</f>
        <v>1</v>
      </c>
      <c r="H1920" s="217">
        <f t="shared" ref="H1920:H1928" si="141">+(E1920+F1920)*G1920</f>
        <v>2.0114999999999998</v>
      </c>
      <c r="I1920" s="218"/>
      <c r="J1920" s="218"/>
      <c r="K1920" s="206"/>
      <c r="L1920" s="164"/>
      <c r="M1920" s="214"/>
    </row>
    <row r="1921" spans="1:13" s="219" customFormat="1" ht="18" outlineLevel="1" x14ac:dyDescent="0.25">
      <c r="A1921" s="294"/>
      <c r="B1921" s="535" t="s">
        <v>188</v>
      </c>
      <c r="C1921" s="216" t="str">
        <f>+VLOOKUP(B:B,INSUMOS!A:C,2,FALSE)</f>
        <v>ANGULO 1" POR 1/8" - 6 MTS</v>
      </c>
      <c r="D1921" s="538" t="str">
        <f>+VLOOKUP(B:B,INSUMOS!A:C,3,FALSE)</f>
        <v>UN</v>
      </c>
      <c r="E1921" s="541">
        <v>0.33</v>
      </c>
      <c r="F1921" s="544">
        <v>0</v>
      </c>
      <c r="G1921" s="277">
        <f>+VLOOKUP(B:B,INSUMOS!A:E,4,FALSE)</f>
        <v>1</v>
      </c>
      <c r="H1921" s="217">
        <f t="shared" si="141"/>
        <v>0.33</v>
      </c>
      <c r="I1921" s="218"/>
      <c r="J1921" s="218"/>
      <c r="K1921" s="206"/>
      <c r="L1921" s="164"/>
      <c r="M1921" s="214"/>
    </row>
    <row r="1922" spans="1:13" s="219" customFormat="1" ht="18" outlineLevel="1" x14ac:dyDescent="0.25">
      <c r="A1922" s="294"/>
      <c r="B1922" s="535" t="s">
        <v>814</v>
      </c>
      <c r="C1922" s="216" t="str">
        <f>+VLOOKUP(B:B,INSUMOS!A:C,2,FALSE)</f>
        <v xml:space="preserve">ANTICORROSIVO </v>
      </c>
      <c r="D1922" s="538" t="str">
        <f>+VLOOKUP(B:B,INSUMOS!A:C,3,FALSE)</f>
        <v>GAL</v>
      </c>
      <c r="E1922" s="541">
        <v>0.23</v>
      </c>
      <c r="F1922" s="544">
        <f>+E1922*0.03</f>
        <v>6.8999999999999999E-3</v>
      </c>
      <c r="G1922" s="277">
        <f>+VLOOKUP(B:B,INSUMOS!A:E,4,FALSE)</f>
        <v>1</v>
      </c>
      <c r="H1922" s="217">
        <f t="shared" si="141"/>
        <v>0.2369</v>
      </c>
      <c r="I1922" s="218"/>
      <c r="J1922" s="218"/>
      <c r="K1922" s="206"/>
      <c r="L1922" s="164"/>
      <c r="M1922" s="214"/>
    </row>
    <row r="1923" spans="1:13" s="219" customFormat="1" ht="18" outlineLevel="1" x14ac:dyDescent="0.25">
      <c r="A1923" s="294"/>
      <c r="B1923" s="535" t="s">
        <v>270</v>
      </c>
      <c r="C1923" s="216" t="str">
        <f>+VLOOKUP(B:B,INSUMOS!A:C,2,FALSE)</f>
        <v>BISAGRA COBRE NUDO CABEZA PLANA 3"</v>
      </c>
      <c r="D1923" s="538" t="str">
        <f>+VLOOKUP(B:B,INSUMOS!A:C,3,FALSE)</f>
        <v>UN</v>
      </c>
      <c r="E1923" s="541">
        <v>1.05</v>
      </c>
      <c r="F1923" s="544">
        <v>0</v>
      </c>
      <c r="G1923" s="277">
        <f>+VLOOKUP(B:B,INSUMOS!A:E,4,FALSE)</f>
        <v>1</v>
      </c>
      <c r="H1923" s="217">
        <f t="shared" si="141"/>
        <v>1.05</v>
      </c>
      <c r="I1923" s="218"/>
      <c r="J1923" s="218"/>
      <c r="K1923" s="206"/>
      <c r="L1923" s="164"/>
      <c r="M1923" s="214"/>
    </row>
    <row r="1924" spans="1:13" s="219" customFormat="1" ht="18" outlineLevel="1" x14ac:dyDescent="0.25">
      <c r="A1924" s="294"/>
      <c r="B1924" s="535" t="s">
        <v>1703</v>
      </c>
      <c r="C1924" s="216" t="str">
        <f>+VLOOKUP(B:B,INSUMOS!A:C,2,FALSE)</f>
        <v>LÁMINA GALVANIZADA CAL. 18 1.00X 2.00 M</v>
      </c>
      <c r="D1924" s="538" t="str">
        <f>+VLOOKUP(B:B,INSUMOS!A:C,3,FALSE)</f>
        <v>UN</v>
      </c>
      <c r="E1924" s="541">
        <v>0.44</v>
      </c>
      <c r="F1924" s="544">
        <v>0</v>
      </c>
      <c r="G1924" s="277">
        <f>+VLOOKUP(B:B,INSUMOS!A:E,4,FALSE)</f>
        <v>1</v>
      </c>
      <c r="H1924" s="217">
        <f t="shared" si="141"/>
        <v>0.44</v>
      </c>
      <c r="I1924" s="218"/>
      <c r="J1924" s="218"/>
      <c r="K1924" s="206"/>
      <c r="L1924" s="164"/>
      <c r="M1924" s="214"/>
    </row>
    <row r="1925" spans="1:13" s="219" customFormat="1" ht="18" outlineLevel="1" x14ac:dyDescent="0.25">
      <c r="A1925" s="294"/>
      <c r="B1925" s="535" t="s">
        <v>307</v>
      </c>
      <c r="C1925" s="216" t="str">
        <f>+VLOOKUP(B:B,INSUMOS!A:C,2,FALSE)</f>
        <v>MANIJA GATO PARA VENTANA 2693 UN 1.00</v>
      </c>
      <c r="D1925" s="538" t="str">
        <f>+VLOOKUP(B:B,INSUMOS!A:C,3,FALSE)</f>
        <v>UN</v>
      </c>
      <c r="E1925" s="541">
        <v>1</v>
      </c>
      <c r="F1925" s="544">
        <v>0</v>
      </c>
      <c r="G1925" s="277">
        <f>+VLOOKUP(B:B,INSUMOS!A:E,4,FALSE)</f>
        <v>1</v>
      </c>
      <c r="H1925" s="217">
        <f t="shared" si="141"/>
        <v>1</v>
      </c>
      <c r="I1925" s="218"/>
      <c r="J1925" s="218"/>
      <c r="K1925" s="206"/>
      <c r="L1925" s="164"/>
      <c r="M1925" s="214"/>
    </row>
    <row r="1926" spans="1:13" s="219" customFormat="1" ht="18" outlineLevel="1" x14ac:dyDescent="0.25">
      <c r="A1926" s="294"/>
      <c r="B1926" s="535" t="s">
        <v>288</v>
      </c>
      <c r="C1926" s="216" t="str">
        <f>+VLOOKUP(B:B,INSUMOS!A:C,2,FALSE)</f>
        <v>SOLDADURA ELÉCT. 3/32” WEST ARCO</v>
      </c>
      <c r="D1926" s="538" t="str">
        <f>+VLOOKUP(B:B,INSUMOS!A:C,3,FALSE)</f>
        <v>KG</v>
      </c>
      <c r="E1926" s="541">
        <v>0.16</v>
      </c>
      <c r="F1926" s="544">
        <f>+E1926*0.03</f>
        <v>4.7999999999999996E-3</v>
      </c>
      <c r="G1926" s="277">
        <f>+VLOOKUP(B:B,INSUMOS!A:E,4,FALSE)</f>
        <v>1</v>
      </c>
      <c r="H1926" s="217">
        <f t="shared" si="141"/>
        <v>0.1648</v>
      </c>
      <c r="I1926" s="218"/>
      <c r="J1926" s="218"/>
      <c r="K1926" s="206"/>
      <c r="L1926" s="164"/>
      <c r="M1926" s="214"/>
    </row>
    <row r="1927" spans="1:13" s="219" customFormat="1" ht="18" outlineLevel="1" x14ac:dyDescent="0.25">
      <c r="A1927" s="294"/>
      <c r="B1927" s="535" t="s">
        <v>625</v>
      </c>
      <c r="C1927" s="216" t="str">
        <f>+VLOOKUP(B:B,INSUMOS!A:C,2,FALSE)</f>
        <v>CUADRILLA AA  (OFICIAL + 2 AYUDANTE)- ALBAÑILERIA</v>
      </c>
      <c r="D1927" s="538" t="str">
        <f>+VLOOKUP(B:B,INSUMOS!A:C,3,FALSE)</f>
        <v>HC</v>
      </c>
      <c r="E1927" s="541">
        <v>0.75</v>
      </c>
      <c r="F1927" s="544">
        <v>0</v>
      </c>
      <c r="G1927" s="277">
        <f>+VLOOKUP(B:B,INSUMOS!A:E,4,FALSE)</f>
        <v>1</v>
      </c>
      <c r="H1927" s="217">
        <f t="shared" si="141"/>
        <v>0.75</v>
      </c>
      <c r="I1927" s="218"/>
      <c r="J1927" s="218"/>
      <c r="K1927" s="206"/>
      <c r="L1927" s="164"/>
      <c r="M1927" s="214"/>
    </row>
    <row r="1928" spans="1:13" s="219" customFormat="1" ht="18" outlineLevel="1" x14ac:dyDescent="0.25">
      <c r="A1928" s="294"/>
      <c r="B1928" s="535" t="s">
        <v>826</v>
      </c>
      <c r="C1928" s="216" t="str">
        <f>+VLOOKUP(B:B,INSUMOS!A:C,2,FALSE)</f>
        <v>SOLDADOR</v>
      </c>
      <c r="D1928" s="538" t="str">
        <f>+VLOOKUP(B:B,INSUMOS!A:C,3,FALSE)</f>
        <v>HH</v>
      </c>
      <c r="E1928" s="541">
        <v>2</v>
      </c>
      <c r="F1928" s="544">
        <v>0</v>
      </c>
      <c r="G1928" s="277">
        <f>+VLOOKUP(B:B,INSUMOS!A:E,4,FALSE)</f>
        <v>1</v>
      </c>
      <c r="H1928" s="217">
        <f t="shared" si="141"/>
        <v>2</v>
      </c>
      <c r="I1928" s="218"/>
      <c r="J1928" s="218"/>
      <c r="K1928" s="206"/>
      <c r="L1928" s="164"/>
      <c r="M1928" s="214"/>
    </row>
    <row r="1929" spans="1:13" s="219" customFormat="1" ht="18" x14ac:dyDescent="0.25">
      <c r="A1929" s="207" t="s">
        <v>2115</v>
      </c>
      <c r="B1929" s="208"/>
      <c r="C1929" s="209" t="s">
        <v>659</v>
      </c>
      <c r="D1929" s="210" t="s">
        <v>330</v>
      </c>
      <c r="E1929" s="211"/>
      <c r="F1929" s="210"/>
      <c r="G1929" s="210"/>
      <c r="H1929" s="212">
        <f>+SUBTOTAL(9,H1930:H1933)</f>
        <v>1.7650000000000001</v>
      </c>
      <c r="I1929" s="213"/>
      <c r="J1929" s="213"/>
      <c r="K1929" s="206"/>
      <c r="L1929" s="164"/>
      <c r="M1929" s="214"/>
    </row>
    <row r="1930" spans="1:13" ht="18" outlineLevel="1" x14ac:dyDescent="0.25">
      <c r="A1930" s="294"/>
      <c r="B1930" s="535" t="s">
        <v>129</v>
      </c>
      <c r="C1930" s="216" t="str">
        <f>+VLOOKUP(B:B,INSUMOS!A:C,2,FALSE)</f>
        <v>HERRAMIENTA MENOR</v>
      </c>
      <c r="D1930" s="538" t="str">
        <f>+VLOOKUP(B:B,INSUMOS!A:C,3,FALSE)</f>
        <v>GLB</v>
      </c>
      <c r="E1930" s="541">
        <v>0.1</v>
      </c>
      <c r="F1930" s="544">
        <v>0</v>
      </c>
      <c r="G1930" s="277">
        <f>+VLOOKUP(B:B,INSUMOS!A:E,4,FALSE)</f>
        <v>1</v>
      </c>
      <c r="H1930" s="217">
        <f>+(E1930+F1930)*G1930</f>
        <v>0.1</v>
      </c>
      <c r="I1930" s="218"/>
      <c r="J1930" s="218"/>
      <c r="M1930" s="214"/>
    </row>
    <row r="1931" spans="1:13" s="219" customFormat="1" ht="18" outlineLevel="1" x14ac:dyDescent="0.25">
      <c r="A1931" s="294"/>
      <c r="B1931" s="535" t="s">
        <v>733</v>
      </c>
      <c r="C1931" s="216" t="str">
        <f>+VLOOKUP(B:B,INSUMOS!A:C,2,FALSE)</f>
        <v>ANGULO 1/2 X 1/2 X 1/16" EN ALUMINIO</v>
      </c>
      <c r="D1931" s="538" t="str">
        <f>+VLOOKUP(B:B,INSUMOS!A:C,3,FALSE)</f>
        <v>UN</v>
      </c>
      <c r="E1931" s="541">
        <v>1</v>
      </c>
      <c r="F1931" s="544">
        <v>0</v>
      </c>
      <c r="G1931" s="277">
        <f>+VLOOKUP(B:B,INSUMOS!A:E,4,FALSE)</f>
        <v>1</v>
      </c>
      <c r="H1931" s="217">
        <f>+(E1931+F1931)*G1931</f>
        <v>1</v>
      </c>
      <c r="I1931" s="218"/>
      <c r="J1931" s="218"/>
      <c r="K1931" s="206"/>
      <c r="L1931" s="164"/>
      <c r="M1931" s="214"/>
    </row>
    <row r="1932" spans="1:13" s="219" customFormat="1" ht="18" outlineLevel="1" x14ac:dyDescent="0.25">
      <c r="A1932" s="294"/>
      <c r="B1932" s="535" t="s">
        <v>100</v>
      </c>
      <c r="C1932" s="216" t="str">
        <f>+VLOOKUP(B:B,INSUMOS!A:C,2,FALSE)</f>
        <v>CEMENTO BLANCO</v>
      </c>
      <c r="D1932" s="538" t="str">
        <f>+VLOOKUP(B:B,INSUMOS!A:C,3,FALSE)</f>
        <v>KG</v>
      </c>
      <c r="E1932" s="541">
        <v>0.3</v>
      </c>
      <c r="F1932" s="544">
        <f>+E1932*0.05</f>
        <v>1.4999999999999999E-2</v>
      </c>
      <c r="G1932" s="277">
        <f>+VLOOKUP(B:B,INSUMOS!A:E,4,FALSE)</f>
        <v>1</v>
      </c>
      <c r="H1932" s="217">
        <f>+(E1932+F1932)*G1932</f>
        <v>0.315</v>
      </c>
      <c r="I1932" s="218"/>
      <c r="J1932" s="218"/>
      <c r="K1932" s="206"/>
      <c r="L1932" s="164"/>
      <c r="M1932" s="214"/>
    </row>
    <row r="1933" spans="1:13" s="219" customFormat="1" ht="18" outlineLevel="1" x14ac:dyDescent="0.25">
      <c r="A1933" s="294"/>
      <c r="B1933" s="535" t="s">
        <v>625</v>
      </c>
      <c r="C1933" s="216" t="str">
        <f>+VLOOKUP(B:B,INSUMOS!A:C,2,FALSE)</f>
        <v>CUADRILLA AA  (OFICIAL + 2 AYUDANTE)- ALBAÑILERIA</v>
      </c>
      <c r="D1933" s="538" t="str">
        <f>+VLOOKUP(B:B,INSUMOS!A:C,3,FALSE)</f>
        <v>HC</v>
      </c>
      <c r="E1933" s="541">
        <v>0.35</v>
      </c>
      <c r="F1933" s="544">
        <v>0</v>
      </c>
      <c r="G1933" s="277">
        <f>+VLOOKUP(B:B,INSUMOS!A:E,4,FALSE)</f>
        <v>1</v>
      </c>
      <c r="H1933" s="217">
        <f>+(E1933+F1933)*G1933</f>
        <v>0.35</v>
      </c>
      <c r="I1933" s="218"/>
      <c r="J1933" s="218"/>
      <c r="K1933" s="206"/>
      <c r="L1933" s="164"/>
      <c r="M1933" s="214"/>
    </row>
    <row r="1934" spans="1:13" s="219" customFormat="1" ht="25.5" x14ac:dyDescent="0.25">
      <c r="A1934" s="207" t="s">
        <v>2114</v>
      </c>
      <c r="B1934" s="208"/>
      <c r="C1934" s="209" t="s">
        <v>1662</v>
      </c>
      <c r="D1934" s="210" t="s">
        <v>19</v>
      </c>
      <c r="E1934" s="211"/>
      <c r="F1934" s="210"/>
      <c r="G1934" s="210"/>
      <c r="H1934" s="212">
        <f>+SUBTOTAL(9,H1935:H1942)</f>
        <v>8.3499437313574596</v>
      </c>
      <c r="I1934" s="213"/>
      <c r="J1934" s="213"/>
      <c r="K1934" s="206"/>
      <c r="L1934" s="164"/>
      <c r="M1934" s="214"/>
    </row>
    <row r="1935" spans="1:13" s="219" customFormat="1" ht="18" outlineLevel="1" x14ac:dyDescent="0.25">
      <c r="A1935" s="294"/>
      <c r="B1935" s="535" t="s">
        <v>129</v>
      </c>
      <c r="C1935" s="216" t="str">
        <f>+VLOOKUP(B:B,INSUMOS!A:C,2,FALSE)</f>
        <v>HERRAMIENTA MENOR</v>
      </c>
      <c r="D1935" s="538" t="str">
        <f>+VLOOKUP(B:B,INSUMOS!A:C,3,FALSE)</f>
        <v>GLB</v>
      </c>
      <c r="E1935" s="541">
        <v>2.296543731357461</v>
      </c>
      <c r="F1935" s="544">
        <v>0</v>
      </c>
      <c r="G1935" s="277">
        <f>+VLOOKUP(B:B,INSUMOS!A:E,4,FALSE)</f>
        <v>1</v>
      </c>
      <c r="H1935" s="217">
        <f t="shared" ref="H1935:H1942" si="142">+(E1935+F1935)*G1935</f>
        <v>2.296543731357461</v>
      </c>
      <c r="I1935" s="218"/>
      <c r="J1935" s="218"/>
      <c r="K1935" s="206"/>
      <c r="L1935" s="164"/>
      <c r="M1935" s="214"/>
    </row>
    <row r="1936" spans="1:13" s="219" customFormat="1" ht="18" outlineLevel="1" x14ac:dyDescent="0.25">
      <c r="A1936" s="294"/>
      <c r="B1936" s="535" t="s">
        <v>188</v>
      </c>
      <c r="C1936" s="216" t="str">
        <f>+VLOOKUP(B:B,INSUMOS!A:C,2,FALSE)</f>
        <v>ANGULO 1" POR 1/8" - 6 MTS</v>
      </c>
      <c r="D1936" s="538" t="str">
        <f>+VLOOKUP(B:B,INSUMOS!A:C,3,FALSE)</f>
        <v>UN</v>
      </c>
      <c r="E1936" s="541">
        <v>0.2</v>
      </c>
      <c r="F1936" s="544">
        <v>0</v>
      </c>
      <c r="G1936" s="277">
        <f>+VLOOKUP(B:B,INSUMOS!A:E,4,FALSE)</f>
        <v>1</v>
      </c>
      <c r="H1936" s="217">
        <f t="shared" si="142"/>
        <v>0.2</v>
      </c>
      <c r="I1936" s="218"/>
      <c r="J1936" s="218"/>
      <c r="K1936" s="206"/>
      <c r="L1936" s="164"/>
      <c r="M1936" s="214"/>
    </row>
    <row r="1937" spans="1:13" s="219" customFormat="1" ht="18" outlineLevel="1" x14ac:dyDescent="0.25">
      <c r="A1937" s="294"/>
      <c r="B1937" s="535" t="s">
        <v>814</v>
      </c>
      <c r="C1937" s="216" t="str">
        <f>+VLOOKUP(B:B,INSUMOS!A:C,2,FALSE)</f>
        <v xml:space="preserve">ANTICORROSIVO </v>
      </c>
      <c r="D1937" s="538" t="str">
        <f>+VLOOKUP(B:B,INSUMOS!A:C,3,FALSE)</f>
        <v>GAL</v>
      </c>
      <c r="E1937" s="541">
        <v>0.33</v>
      </c>
      <c r="F1937" s="544">
        <f>+E1937*0.03</f>
        <v>9.9000000000000008E-3</v>
      </c>
      <c r="G1937" s="277">
        <f>+VLOOKUP(B:B,INSUMOS!A:E,4,FALSE)</f>
        <v>1</v>
      </c>
      <c r="H1937" s="217">
        <f t="shared" si="142"/>
        <v>0.33990000000000004</v>
      </c>
      <c r="I1937" s="218"/>
      <c r="J1937" s="218"/>
      <c r="K1937" s="206"/>
      <c r="L1937" s="164"/>
      <c r="M1937" s="214"/>
    </row>
    <row r="1938" spans="1:13" s="219" customFormat="1" ht="18" outlineLevel="1" x14ac:dyDescent="0.25">
      <c r="A1938" s="294"/>
      <c r="B1938" s="535" t="s">
        <v>829</v>
      </c>
      <c r="C1938" s="216" t="str">
        <f>+VLOOKUP(B:B,INSUMOS!A:C,2,FALSE)</f>
        <v xml:space="preserve">BISAGRA COBRE CABEZA. PLANA 3-1/2” </v>
      </c>
      <c r="D1938" s="538" t="str">
        <f>+VLOOKUP(B:B,INSUMOS!A:C,3,FALSE)</f>
        <v>UN</v>
      </c>
      <c r="E1938" s="541">
        <v>1.75</v>
      </c>
      <c r="F1938" s="544">
        <v>0</v>
      </c>
      <c r="G1938" s="277">
        <f>+VLOOKUP(B:B,INSUMOS!A:E,4,FALSE)</f>
        <v>1</v>
      </c>
      <c r="H1938" s="217">
        <f t="shared" si="142"/>
        <v>1.75</v>
      </c>
      <c r="I1938" s="218"/>
      <c r="J1938" s="218"/>
      <c r="K1938" s="206"/>
      <c r="L1938" s="164"/>
      <c r="M1938" s="214"/>
    </row>
    <row r="1939" spans="1:13" s="219" customFormat="1" ht="18" outlineLevel="1" x14ac:dyDescent="0.25">
      <c r="A1939" s="294"/>
      <c r="B1939" s="535" t="s">
        <v>1703</v>
      </c>
      <c r="C1939" s="216" t="str">
        <f>+VLOOKUP(B:B,INSUMOS!A:C,2,FALSE)</f>
        <v>LÁMINA GALVANIZADA CAL. 18 1.00X 2.00 M</v>
      </c>
      <c r="D1939" s="538" t="str">
        <f>+VLOOKUP(B:B,INSUMOS!A:C,3,FALSE)</f>
        <v>UN</v>
      </c>
      <c r="E1939" s="541">
        <v>0.55000000000000004</v>
      </c>
      <c r="F1939" s="544">
        <v>0</v>
      </c>
      <c r="G1939" s="277">
        <f>+VLOOKUP(B:B,INSUMOS!A:E,4,FALSE)</f>
        <v>1</v>
      </c>
      <c r="H1939" s="217">
        <f t="shared" si="142"/>
        <v>0.55000000000000004</v>
      </c>
      <c r="I1939" s="218"/>
      <c r="J1939" s="218"/>
      <c r="K1939" s="206"/>
      <c r="L1939" s="164"/>
      <c r="M1939" s="214"/>
    </row>
    <row r="1940" spans="1:13" s="219" customFormat="1" ht="18" outlineLevel="1" x14ac:dyDescent="0.25">
      <c r="A1940" s="294"/>
      <c r="B1940" s="535" t="s">
        <v>288</v>
      </c>
      <c r="C1940" s="216" t="str">
        <f>+VLOOKUP(B:B,INSUMOS!A:C,2,FALSE)</f>
        <v>SOLDADURA ELÉCT. 3/32” WEST ARCO</v>
      </c>
      <c r="D1940" s="538" t="str">
        <f>+VLOOKUP(B:B,INSUMOS!A:C,3,FALSE)</f>
        <v>KG</v>
      </c>
      <c r="E1940" s="541">
        <v>0.45</v>
      </c>
      <c r="F1940" s="544">
        <f>+E1940*0.03</f>
        <v>1.35E-2</v>
      </c>
      <c r="G1940" s="277">
        <f>+VLOOKUP(B:B,INSUMOS!A:E,4,FALSE)</f>
        <v>1</v>
      </c>
      <c r="H1940" s="217">
        <f t="shared" si="142"/>
        <v>0.46350000000000002</v>
      </c>
      <c r="I1940" s="218"/>
      <c r="J1940" s="218"/>
      <c r="K1940" s="206"/>
      <c r="L1940" s="164"/>
      <c r="M1940" s="214"/>
    </row>
    <row r="1941" spans="1:13" s="219" customFormat="1" ht="18" outlineLevel="1" x14ac:dyDescent="0.25">
      <c r="A1941" s="294"/>
      <c r="B1941" s="535" t="s">
        <v>625</v>
      </c>
      <c r="C1941" s="216" t="str">
        <f>+VLOOKUP(B:B,INSUMOS!A:C,2,FALSE)</f>
        <v>CUADRILLA AA  (OFICIAL + 2 AYUDANTE)- ALBAÑILERIA</v>
      </c>
      <c r="D1941" s="538" t="str">
        <f>+VLOOKUP(B:B,INSUMOS!A:C,3,FALSE)</f>
        <v>HC</v>
      </c>
      <c r="E1941" s="541">
        <v>0.5</v>
      </c>
      <c r="F1941" s="544">
        <v>0</v>
      </c>
      <c r="G1941" s="277">
        <f>+VLOOKUP(B:B,INSUMOS!A:E,4,FALSE)</f>
        <v>1</v>
      </c>
      <c r="H1941" s="217">
        <f t="shared" si="142"/>
        <v>0.5</v>
      </c>
      <c r="I1941" s="218"/>
      <c r="J1941" s="218"/>
      <c r="K1941" s="206"/>
      <c r="L1941" s="164"/>
      <c r="M1941" s="214"/>
    </row>
    <row r="1942" spans="1:13" s="219" customFormat="1" ht="18" outlineLevel="1" x14ac:dyDescent="0.25">
      <c r="A1942" s="294"/>
      <c r="B1942" s="535" t="s">
        <v>826</v>
      </c>
      <c r="C1942" s="216" t="str">
        <f>+VLOOKUP(B:B,INSUMOS!A:C,2,FALSE)</f>
        <v>SOLDADOR</v>
      </c>
      <c r="D1942" s="538" t="str">
        <f>+VLOOKUP(B:B,INSUMOS!A:C,3,FALSE)</f>
        <v>HH</v>
      </c>
      <c r="E1942" s="541">
        <v>2.25</v>
      </c>
      <c r="F1942" s="544">
        <v>0</v>
      </c>
      <c r="G1942" s="277">
        <f>+VLOOKUP(B:B,INSUMOS!A:E,4,FALSE)</f>
        <v>1</v>
      </c>
      <c r="H1942" s="217">
        <f t="shared" si="142"/>
        <v>2.25</v>
      </c>
      <c r="I1942" s="218"/>
      <c r="J1942" s="218"/>
      <c r="K1942" s="206"/>
      <c r="L1942" s="164"/>
      <c r="M1942" s="214"/>
    </row>
    <row r="1943" spans="1:13" s="219" customFormat="1" ht="18" x14ac:dyDescent="0.25">
      <c r="A1943" s="207" t="s">
        <v>2113</v>
      </c>
      <c r="B1943" s="208"/>
      <c r="C1943" s="209" t="s">
        <v>1653</v>
      </c>
      <c r="D1943" s="210" t="s">
        <v>1</v>
      </c>
      <c r="E1943" s="211"/>
      <c r="F1943" s="210"/>
      <c r="G1943" s="210"/>
      <c r="H1943" s="212">
        <f>+SUBTOTAL(9,H1944:H1949)</f>
        <v>5.0915999999999997</v>
      </c>
      <c r="I1943" s="213"/>
      <c r="J1943" s="213"/>
      <c r="K1943" s="206"/>
      <c r="L1943" s="164"/>
      <c r="M1943" s="214"/>
    </row>
    <row r="1944" spans="1:13" ht="18" outlineLevel="1" x14ac:dyDescent="0.25">
      <c r="A1944" s="294"/>
      <c r="B1944" s="535" t="s">
        <v>129</v>
      </c>
      <c r="C1944" s="216" t="str">
        <f>+VLOOKUP(B:B,INSUMOS!A:C,2,FALSE)</f>
        <v>HERRAMIENTA MENOR</v>
      </c>
      <c r="D1944" s="538" t="str">
        <f>+VLOOKUP(B:B,INSUMOS!A:C,3,FALSE)</f>
        <v>GLB</v>
      </c>
      <c r="E1944" s="541">
        <v>2</v>
      </c>
      <c r="F1944" s="544">
        <v>0</v>
      </c>
      <c r="G1944" s="277">
        <f>+VLOOKUP(B:B,INSUMOS!A:E,4,FALSE)</f>
        <v>1</v>
      </c>
      <c r="H1944" s="217">
        <f t="shared" ref="H1944:H1949" si="143">+(E1944+F1944)*G1944</f>
        <v>2</v>
      </c>
      <c r="I1944" s="218"/>
      <c r="J1944" s="218"/>
      <c r="M1944" s="214"/>
    </row>
    <row r="1945" spans="1:13" s="219" customFormat="1" ht="18" outlineLevel="1" x14ac:dyDescent="0.25">
      <c r="A1945" s="294"/>
      <c r="B1945" s="535" t="s">
        <v>814</v>
      </c>
      <c r="C1945" s="216" t="str">
        <f>+VLOOKUP(B:B,INSUMOS!A:C,2,FALSE)</f>
        <v xml:space="preserve">ANTICORROSIVO </v>
      </c>
      <c r="D1945" s="538" t="str">
        <f>+VLOOKUP(B:B,INSUMOS!A:C,3,FALSE)</f>
        <v>GAL</v>
      </c>
      <c r="E1945" s="541">
        <v>0.05</v>
      </c>
      <c r="F1945" s="544">
        <f>+E1945*0.03</f>
        <v>1.5E-3</v>
      </c>
      <c r="G1945" s="277">
        <f>+VLOOKUP(B:B,INSUMOS!A:E,4,FALSE)</f>
        <v>1</v>
      </c>
      <c r="H1945" s="217">
        <f t="shared" si="143"/>
        <v>5.1500000000000004E-2</v>
      </c>
      <c r="I1945" s="218"/>
      <c r="J1945" s="218"/>
      <c r="K1945" s="206"/>
      <c r="L1945" s="164"/>
      <c r="M1945" s="214"/>
    </row>
    <row r="1946" spans="1:13" s="219" customFormat="1" ht="18" outlineLevel="1" x14ac:dyDescent="0.25">
      <c r="A1946" s="294"/>
      <c r="B1946" s="535" t="s">
        <v>847</v>
      </c>
      <c r="C1946" s="216" t="str">
        <f>+VLOOKUP(B:B,INSUMOS!A:C,2,FALSE)</f>
        <v xml:space="preserve">LÁMINA COLD ROLLED CAL.16 DE 1,00 X 2,00 M </v>
      </c>
      <c r="D1946" s="538" t="str">
        <f>+VLOOKUP(B:B,INSUMOS!A:C,3,FALSE)</f>
        <v>UN</v>
      </c>
      <c r="E1946" s="541">
        <v>1.6</v>
      </c>
      <c r="F1946" s="544">
        <v>0</v>
      </c>
      <c r="G1946" s="277">
        <f>+VLOOKUP(B:B,INSUMOS!A:E,4,FALSE)</f>
        <v>1</v>
      </c>
      <c r="H1946" s="217">
        <f t="shared" si="143"/>
        <v>1.6</v>
      </c>
      <c r="I1946" s="218"/>
      <c r="J1946" s="218"/>
      <c r="K1946" s="206"/>
      <c r="L1946" s="164"/>
      <c r="M1946" s="214"/>
    </row>
    <row r="1947" spans="1:13" s="219" customFormat="1" ht="18" outlineLevel="1" x14ac:dyDescent="0.25">
      <c r="A1947" s="294"/>
      <c r="B1947" s="535" t="s">
        <v>288</v>
      </c>
      <c r="C1947" s="216" t="str">
        <f>+VLOOKUP(B:B,INSUMOS!A:C,2,FALSE)</f>
        <v>SOLDADURA ELÉCT. 3/32” WEST ARCO</v>
      </c>
      <c r="D1947" s="538" t="str">
        <f>+VLOOKUP(B:B,INSUMOS!A:C,3,FALSE)</f>
        <v>KG</v>
      </c>
      <c r="E1947" s="541">
        <v>0.67</v>
      </c>
      <c r="F1947" s="544">
        <f>+E1947*0.03</f>
        <v>2.01E-2</v>
      </c>
      <c r="G1947" s="277">
        <f>+VLOOKUP(B:B,INSUMOS!A:E,4,FALSE)</f>
        <v>1</v>
      </c>
      <c r="H1947" s="217">
        <f t="shared" si="143"/>
        <v>0.69010000000000005</v>
      </c>
      <c r="I1947" s="218"/>
      <c r="J1947" s="218"/>
      <c r="K1947" s="206"/>
      <c r="L1947" s="164"/>
      <c r="M1947" s="214"/>
    </row>
    <row r="1948" spans="1:13" s="219" customFormat="1" ht="18" outlineLevel="1" x14ac:dyDescent="0.25">
      <c r="A1948" s="294"/>
      <c r="B1948" s="535" t="s">
        <v>625</v>
      </c>
      <c r="C1948" s="216" t="str">
        <f>+VLOOKUP(B:B,INSUMOS!A:C,2,FALSE)</f>
        <v>CUADRILLA AA  (OFICIAL + 2 AYUDANTE)- ALBAÑILERIA</v>
      </c>
      <c r="D1948" s="538" t="str">
        <f>+VLOOKUP(B:B,INSUMOS!A:C,3,FALSE)</f>
        <v>HC</v>
      </c>
      <c r="E1948" s="541">
        <v>0.25</v>
      </c>
      <c r="F1948" s="544">
        <v>0</v>
      </c>
      <c r="G1948" s="277">
        <f>+VLOOKUP(B:B,INSUMOS!A:E,4,FALSE)</f>
        <v>1</v>
      </c>
      <c r="H1948" s="217">
        <f t="shared" si="143"/>
        <v>0.25</v>
      </c>
      <c r="I1948" s="218"/>
      <c r="J1948" s="218"/>
      <c r="K1948" s="206"/>
      <c r="L1948" s="164"/>
      <c r="M1948" s="214"/>
    </row>
    <row r="1949" spans="1:13" s="219" customFormat="1" ht="18" outlineLevel="1" x14ac:dyDescent="0.25">
      <c r="A1949" s="294"/>
      <c r="B1949" s="535" t="s">
        <v>826</v>
      </c>
      <c r="C1949" s="216" t="str">
        <f>+VLOOKUP(B:B,INSUMOS!A:C,2,FALSE)</f>
        <v>SOLDADOR</v>
      </c>
      <c r="D1949" s="538" t="str">
        <f>+VLOOKUP(B:B,INSUMOS!A:C,3,FALSE)</f>
        <v>HH</v>
      </c>
      <c r="E1949" s="541">
        <v>0.5</v>
      </c>
      <c r="F1949" s="544">
        <v>0</v>
      </c>
      <c r="G1949" s="277">
        <f>+VLOOKUP(B:B,INSUMOS!A:E,4,FALSE)</f>
        <v>1</v>
      </c>
      <c r="H1949" s="217">
        <f t="shared" si="143"/>
        <v>0.5</v>
      </c>
      <c r="I1949" s="218"/>
      <c r="J1949" s="218"/>
      <c r="K1949" s="206"/>
      <c r="L1949" s="164"/>
      <c r="M1949" s="214"/>
    </row>
    <row r="1950" spans="1:13" s="219" customFormat="1" ht="18" x14ac:dyDescent="0.25">
      <c r="A1950" s="207" t="s">
        <v>2125</v>
      </c>
      <c r="B1950" s="208"/>
      <c r="C1950" s="209" t="s">
        <v>1515</v>
      </c>
      <c r="D1950" s="210" t="s">
        <v>1</v>
      </c>
      <c r="E1950" s="211"/>
      <c r="F1950" s="210"/>
      <c r="G1950" s="210"/>
      <c r="H1950" s="212">
        <f>+SUBTOTAL(9,H1951:H1956)</f>
        <v>6.9357999999999995</v>
      </c>
      <c r="I1950" s="213"/>
      <c r="J1950" s="213"/>
      <c r="K1950" s="206"/>
      <c r="L1950" s="164"/>
      <c r="M1950" s="214"/>
    </row>
    <row r="1951" spans="1:13" ht="18" outlineLevel="1" x14ac:dyDescent="0.25">
      <c r="A1951" s="294"/>
      <c r="B1951" s="535" t="s">
        <v>129</v>
      </c>
      <c r="C1951" s="216" t="str">
        <f>+VLOOKUP(B:B,INSUMOS!A:C,2,FALSE)</f>
        <v>HERRAMIENTA MENOR</v>
      </c>
      <c r="D1951" s="538" t="str">
        <f>+VLOOKUP(B:B,INSUMOS!A:C,3,FALSE)</f>
        <v>GLB</v>
      </c>
      <c r="E1951" s="541">
        <v>2</v>
      </c>
      <c r="F1951" s="544">
        <v>0</v>
      </c>
      <c r="G1951" s="277">
        <f>+VLOOKUP(B:B,INSUMOS!A:E,4,FALSE)</f>
        <v>1</v>
      </c>
      <c r="H1951" s="217">
        <f t="shared" ref="H1951:H1956" si="144">+(E1951+F1951)*G1951</f>
        <v>2</v>
      </c>
      <c r="I1951" s="218"/>
      <c r="J1951" s="218"/>
      <c r="M1951" s="214"/>
    </row>
    <row r="1952" spans="1:13" s="219" customFormat="1" ht="18" outlineLevel="1" x14ac:dyDescent="0.25">
      <c r="A1952" s="294"/>
      <c r="B1952" s="535" t="s">
        <v>814</v>
      </c>
      <c r="C1952" s="216" t="str">
        <f>+VLOOKUP(B:B,INSUMOS!A:C,2,FALSE)</f>
        <v xml:space="preserve">ANTICORROSIVO </v>
      </c>
      <c r="D1952" s="538" t="str">
        <f>+VLOOKUP(B:B,INSUMOS!A:C,3,FALSE)</f>
        <v>GAL</v>
      </c>
      <c r="E1952" s="541">
        <v>0.06</v>
      </c>
      <c r="F1952" s="544">
        <f>+E1952*0.03</f>
        <v>1.8E-3</v>
      </c>
      <c r="G1952" s="277">
        <f>+VLOOKUP(B:B,INSUMOS!A:E,4,FALSE)</f>
        <v>1</v>
      </c>
      <c r="H1952" s="217">
        <f t="shared" si="144"/>
        <v>6.1800000000000001E-2</v>
      </c>
      <c r="I1952" s="218"/>
      <c r="J1952" s="218"/>
      <c r="K1952" s="206"/>
      <c r="L1952" s="164"/>
      <c r="M1952" s="214"/>
    </row>
    <row r="1953" spans="1:13" s="219" customFormat="1" ht="18" outlineLevel="1" x14ac:dyDescent="0.25">
      <c r="A1953" s="294"/>
      <c r="B1953" s="535" t="s">
        <v>847</v>
      </c>
      <c r="C1953" s="216" t="str">
        <f>+VLOOKUP(B:B,INSUMOS!A:C,2,FALSE)</f>
        <v xml:space="preserve">LÁMINA COLD ROLLED CAL.16 DE 1,00 X 2,00 M </v>
      </c>
      <c r="D1953" s="538" t="str">
        <f>+VLOOKUP(B:B,INSUMOS!A:C,3,FALSE)</f>
        <v>UN</v>
      </c>
      <c r="E1953" s="541">
        <v>1.8</v>
      </c>
      <c r="F1953" s="544">
        <v>0</v>
      </c>
      <c r="G1953" s="277">
        <f>+VLOOKUP(B:B,INSUMOS!A:E,4,FALSE)</f>
        <v>1</v>
      </c>
      <c r="H1953" s="217">
        <f t="shared" si="144"/>
        <v>1.8</v>
      </c>
      <c r="I1953" s="218"/>
      <c r="J1953" s="218"/>
      <c r="K1953" s="206"/>
      <c r="L1953" s="164"/>
      <c r="M1953" s="214"/>
    </row>
    <row r="1954" spans="1:13" s="219" customFormat="1" ht="18" outlineLevel="1" x14ac:dyDescent="0.25">
      <c r="A1954" s="294"/>
      <c r="B1954" s="535" t="s">
        <v>288</v>
      </c>
      <c r="C1954" s="216" t="str">
        <f>+VLOOKUP(B:B,INSUMOS!A:C,2,FALSE)</f>
        <v>SOLDADURA ELÉCT. 3/32” WEST ARCO</v>
      </c>
      <c r="D1954" s="538" t="str">
        <f>+VLOOKUP(B:B,INSUMOS!A:C,3,FALSE)</f>
        <v>KG</v>
      </c>
      <c r="E1954" s="541">
        <v>0.8</v>
      </c>
      <c r="F1954" s="544">
        <f>+E1954*0.03</f>
        <v>2.4E-2</v>
      </c>
      <c r="G1954" s="277">
        <f>+VLOOKUP(B:B,INSUMOS!A:E,4,FALSE)</f>
        <v>1</v>
      </c>
      <c r="H1954" s="217">
        <f t="shared" si="144"/>
        <v>0.82400000000000007</v>
      </c>
      <c r="I1954" s="218"/>
      <c r="J1954" s="218"/>
      <c r="K1954" s="206"/>
      <c r="L1954" s="164"/>
      <c r="M1954" s="214"/>
    </row>
    <row r="1955" spans="1:13" s="219" customFormat="1" ht="18" outlineLevel="1" x14ac:dyDescent="0.25">
      <c r="A1955" s="294"/>
      <c r="B1955" s="535" t="s">
        <v>625</v>
      </c>
      <c r="C1955" s="216" t="str">
        <f>+VLOOKUP(B:B,INSUMOS!A:C,2,FALSE)</f>
        <v>CUADRILLA AA  (OFICIAL + 2 AYUDANTE)- ALBAÑILERIA</v>
      </c>
      <c r="D1955" s="538" t="str">
        <f>+VLOOKUP(B:B,INSUMOS!A:C,3,FALSE)</f>
        <v>HC</v>
      </c>
      <c r="E1955" s="541">
        <v>0.25</v>
      </c>
      <c r="F1955" s="544">
        <v>0</v>
      </c>
      <c r="G1955" s="277">
        <f>+VLOOKUP(B:B,INSUMOS!A:E,4,FALSE)</f>
        <v>1</v>
      </c>
      <c r="H1955" s="217">
        <f t="shared" si="144"/>
        <v>0.25</v>
      </c>
      <c r="I1955" s="218"/>
      <c r="J1955" s="218"/>
      <c r="K1955" s="206"/>
      <c r="L1955" s="164"/>
      <c r="M1955" s="214"/>
    </row>
    <row r="1956" spans="1:13" s="219" customFormat="1" ht="18" outlineLevel="1" x14ac:dyDescent="0.25">
      <c r="A1956" s="294"/>
      <c r="B1956" s="535" t="s">
        <v>826</v>
      </c>
      <c r="C1956" s="216" t="str">
        <f>+VLOOKUP(B:B,INSUMOS!A:C,2,FALSE)</f>
        <v>SOLDADOR</v>
      </c>
      <c r="D1956" s="538" t="str">
        <f>+VLOOKUP(B:B,INSUMOS!A:C,3,FALSE)</f>
        <v>HH</v>
      </c>
      <c r="E1956" s="541">
        <v>2</v>
      </c>
      <c r="F1956" s="544">
        <v>0</v>
      </c>
      <c r="G1956" s="277">
        <f>+VLOOKUP(B:B,INSUMOS!A:E,4,FALSE)</f>
        <v>1</v>
      </c>
      <c r="H1956" s="217">
        <f t="shared" si="144"/>
        <v>2</v>
      </c>
      <c r="I1956" s="218"/>
      <c r="J1956" s="218"/>
      <c r="K1956" s="206"/>
      <c r="L1956" s="164"/>
      <c r="M1956" s="214"/>
    </row>
    <row r="1957" spans="1:13" s="219" customFormat="1" ht="30" customHeight="1" x14ac:dyDescent="0.25">
      <c r="A1957" s="207" t="s">
        <v>2126</v>
      </c>
      <c r="B1957" s="208"/>
      <c r="C1957" s="209" t="s">
        <v>1190</v>
      </c>
      <c r="D1957" s="210" t="s">
        <v>19</v>
      </c>
      <c r="E1957" s="211"/>
      <c r="F1957" s="210"/>
      <c r="G1957" s="210"/>
      <c r="H1957" s="212">
        <f>+SUBTOTAL(9,H1958:H1963)</f>
        <v>3.7306666666666661</v>
      </c>
      <c r="I1957" s="213"/>
      <c r="J1957" s="213"/>
      <c r="K1957" s="206"/>
      <c r="L1957" s="164"/>
      <c r="M1957" s="214"/>
    </row>
    <row r="1958" spans="1:13" s="219" customFormat="1" ht="18" outlineLevel="1" x14ac:dyDescent="0.25">
      <c r="A1958" s="294"/>
      <c r="B1958" s="535" t="s">
        <v>129</v>
      </c>
      <c r="C1958" s="216" t="str">
        <f>+VLOOKUP(B:B,INSUMOS!A:C,2,FALSE)</f>
        <v>HERRAMIENTA MENOR</v>
      </c>
      <c r="D1958" s="538" t="str">
        <f>+VLOOKUP(B:B,INSUMOS!A:C,3,FALSE)</f>
        <v>GLB</v>
      </c>
      <c r="E1958" s="541">
        <v>0.5</v>
      </c>
      <c r="F1958" s="544">
        <v>0</v>
      </c>
      <c r="G1958" s="277">
        <f>+VLOOKUP(B:B,INSUMOS!A:E,4,FALSE)</f>
        <v>1</v>
      </c>
      <c r="H1958" s="217">
        <f t="shared" ref="H1958:H1963" si="145">+(E1958+F1958)*G1958</f>
        <v>0.5</v>
      </c>
      <c r="I1958" s="218"/>
      <c r="J1958" s="218"/>
      <c r="K1958" s="206"/>
      <c r="L1958" s="164"/>
      <c r="M1958" s="214"/>
    </row>
    <row r="1959" spans="1:13" s="219" customFormat="1" ht="18" outlineLevel="1" x14ac:dyDescent="0.25">
      <c r="A1959" s="294"/>
      <c r="B1959" s="535" t="s">
        <v>814</v>
      </c>
      <c r="C1959" s="216" t="str">
        <f>+VLOOKUP(B:B,INSUMOS!A:C,2,FALSE)</f>
        <v xml:space="preserve">ANTICORROSIVO </v>
      </c>
      <c r="D1959" s="538" t="str">
        <f>+VLOOKUP(B:B,INSUMOS!A:C,3,FALSE)</f>
        <v>GAL</v>
      </c>
      <c r="E1959" s="541">
        <v>0.2</v>
      </c>
      <c r="F1959" s="544">
        <f>+E1959*0.03</f>
        <v>6.0000000000000001E-3</v>
      </c>
      <c r="G1959" s="277">
        <f>+VLOOKUP(B:B,INSUMOS!A:E,4,FALSE)</f>
        <v>1</v>
      </c>
      <c r="H1959" s="217">
        <f t="shared" si="145"/>
        <v>0.20600000000000002</v>
      </c>
      <c r="I1959" s="218"/>
      <c r="J1959" s="218"/>
      <c r="K1959" s="206"/>
      <c r="L1959" s="164"/>
      <c r="M1959" s="214"/>
    </row>
    <row r="1960" spans="1:13" s="219" customFormat="1" ht="18" outlineLevel="1" x14ac:dyDescent="0.25">
      <c r="A1960" s="294"/>
      <c r="B1960" s="535" t="s">
        <v>846</v>
      </c>
      <c r="C1960" s="216" t="str">
        <f>+VLOOKUP(B:B,INSUMOS!A:C,2,FALSE)</f>
        <v xml:space="preserve">BARRA CUADRADA 9 MM X 6M </v>
      </c>
      <c r="D1960" s="538" t="str">
        <f>+VLOOKUP(B:B,INSUMOS!A:C,3,FALSE)</f>
        <v>UN</v>
      </c>
      <c r="E1960" s="541">
        <v>1.74</v>
      </c>
      <c r="F1960" s="544">
        <v>0</v>
      </c>
      <c r="G1960" s="277">
        <f>+VLOOKUP(B:B,INSUMOS!A:E,4,FALSE)</f>
        <v>1</v>
      </c>
      <c r="H1960" s="217">
        <f t="shared" si="145"/>
        <v>1.74</v>
      </c>
      <c r="I1960" s="218"/>
      <c r="J1960" s="218"/>
      <c r="K1960" s="206"/>
      <c r="L1960" s="164"/>
      <c r="M1960" s="214"/>
    </row>
    <row r="1961" spans="1:13" s="219" customFormat="1" ht="18" outlineLevel="1" x14ac:dyDescent="0.25">
      <c r="A1961" s="294"/>
      <c r="B1961" s="535" t="s">
        <v>288</v>
      </c>
      <c r="C1961" s="216" t="str">
        <f>+VLOOKUP(B:B,INSUMOS!A:C,2,FALSE)</f>
        <v>SOLDADURA ELÉCT. 3/32” WEST ARCO</v>
      </c>
      <c r="D1961" s="538" t="str">
        <f>+VLOOKUP(B:B,INSUMOS!A:C,3,FALSE)</f>
        <v>KG</v>
      </c>
      <c r="E1961" s="541">
        <v>0.6</v>
      </c>
      <c r="F1961" s="544">
        <f>+E1961*0.03</f>
        <v>1.7999999999999999E-2</v>
      </c>
      <c r="G1961" s="277">
        <f>+VLOOKUP(B:B,INSUMOS!A:E,4,FALSE)</f>
        <v>1</v>
      </c>
      <c r="H1961" s="217">
        <f t="shared" si="145"/>
        <v>0.61799999999999999</v>
      </c>
      <c r="I1961" s="218"/>
      <c r="J1961" s="218"/>
      <c r="K1961" s="206"/>
      <c r="L1961" s="164"/>
      <c r="M1961" s="214"/>
    </row>
    <row r="1962" spans="1:13" s="219" customFormat="1" ht="18" outlineLevel="1" x14ac:dyDescent="0.25">
      <c r="A1962" s="294"/>
      <c r="B1962" s="535" t="s">
        <v>625</v>
      </c>
      <c r="C1962" s="216" t="str">
        <f>+VLOOKUP(B:B,INSUMOS!A:C,2,FALSE)</f>
        <v>CUADRILLA AA  (OFICIAL + 2 AYUDANTE)- ALBAÑILERIA</v>
      </c>
      <c r="D1962" s="538" t="str">
        <f>+VLOOKUP(B:B,INSUMOS!A:C,3,FALSE)</f>
        <v>HC</v>
      </c>
      <c r="E1962" s="541">
        <v>0.16666666666666666</v>
      </c>
      <c r="F1962" s="544">
        <v>0</v>
      </c>
      <c r="G1962" s="277">
        <f>+VLOOKUP(B:B,INSUMOS!A:E,4,FALSE)</f>
        <v>1</v>
      </c>
      <c r="H1962" s="217">
        <f t="shared" si="145"/>
        <v>0.16666666666666666</v>
      </c>
      <c r="I1962" s="218"/>
      <c r="J1962" s="218"/>
      <c r="K1962" s="206"/>
      <c r="L1962" s="164"/>
      <c r="M1962" s="214"/>
    </row>
    <row r="1963" spans="1:13" s="219" customFormat="1" ht="18" outlineLevel="1" x14ac:dyDescent="0.25">
      <c r="A1963" s="294"/>
      <c r="B1963" s="535" t="s">
        <v>826</v>
      </c>
      <c r="C1963" s="216" t="str">
        <f>+VLOOKUP(B:B,INSUMOS!A:C,2,FALSE)</f>
        <v>SOLDADOR</v>
      </c>
      <c r="D1963" s="538" t="str">
        <f>+VLOOKUP(B:B,INSUMOS!A:C,3,FALSE)</f>
        <v>HH</v>
      </c>
      <c r="E1963" s="541">
        <v>0.5</v>
      </c>
      <c r="F1963" s="544">
        <v>0</v>
      </c>
      <c r="G1963" s="277">
        <f>+VLOOKUP(B:B,INSUMOS!A:E,4,FALSE)</f>
        <v>1</v>
      </c>
      <c r="H1963" s="217">
        <f t="shared" si="145"/>
        <v>0.5</v>
      </c>
      <c r="I1963" s="218"/>
      <c r="J1963" s="218"/>
      <c r="K1963" s="206"/>
      <c r="L1963" s="164"/>
      <c r="M1963" s="214"/>
    </row>
    <row r="1964" spans="1:13" s="219" customFormat="1" ht="18" x14ac:dyDescent="0.25">
      <c r="A1964" s="207" t="s">
        <v>2127</v>
      </c>
      <c r="B1964" s="208"/>
      <c r="C1964" s="209" t="s">
        <v>1191</v>
      </c>
      <c r="D1964" s="210" t="s">
        <v>19</v>
      </c>
      <c r="E1964" s="211"/>
      <c r="F1964" s="210"/>
      <c r="G1964" s="210"/>
      <c r="H1964" s="212">
        <f>+SUBTOTAL(9,H1965:H1971)</f>
        <v>4.0578500000000002</v>
      </c>
      <c r="I1964" s="213"/>
      <c r="J1964" s="213"/>
      <c r="K1964" s="206"/>
      <c r="L1964" s="164"/>
      <c r="M1964" s="214"/>
    </row>
    <row r="1965" spans="1:13" s="219" customFormat="1" ht="18" outlineLevel="1" x14ac:dyDescent="0.25">
      <c r="A1965" s="294"/>
      <c r="B1965" s="535" t="s">
        <v>129</v>
      </c>
      <c r="C1965" s="216" t="str">
        <f>+VLOOKUP(B:B,INSUMOS!A:C,2,FALSE)</f>
        <v>HERRAMIENTA MENOR</v>
      </c>
      <c r="D1965" s="538" t="str">
        <f>+VLOOKUP(B:B,INSUMOS!A:C,3,FALSE)</f>
        <v>GLB</v>
      </c>
      <c r="E1965" s="541">
        <v>0.25345000000000001</v>
      </c>
      <c r="F1965" s="544">
        <v>0</v>
      </c>
      <c r="G1965" s="277">
        <f>+VLOOKUP(B:B,INSUMOS!A:E,4,FALSE)</f>
        <v>1</v>
      </c>
      <c r="H1965" s="217">
        <f t="shared" ref="H1965:H1971" si="146">+(E1965+F1965)*G1965</f>
        <v>0.25345000000000001</v>
      </c>
      <c r="I1965" s="218"/>
      <c r="J1965" s="218"/>
      <c r="K1965" s="206"/>
      <c r="L1965" s="164"/>
      <c r="M1965" s="214"/>
    </row>
    <row r="1966" spans="1:13" s="219" customFormat="1" ht="18" outlineLevel="1" x14ac:dyDescent="0.25">
      <c r="A1966" s="294"/>
      <c r="B1966" s="535" t="s">
        <v>814</v>
      </c>
      <c r="C1966" s="216" t="str">
        <f>+VLOOKUP(B:B,INSUMOS!A:C,2,FALSE)</f>
        <v xml:space="preserve">ANTICORROSIVO </v>
      </c>
      <c r="D1966" s="538" t="str">
        <f>+VLOOKUP(B:B,INSUMOS!A:C,3,FALSE)</f>
        <v>GAL</v>
      </c>
      <c r="E1966" s="541">
        <v>0.02</v>
      </c>
      <c r="F1966" s="544">
        <f>+E1966*0.03</f>
        <v>5.9999999999999995E-4</v>
      </c>
      <c r="G1966" s="277">
        <f>+VLOOKUP(B:B,INSUMOS!A:E,4,FALSE)</f>
        <v>1</v>
      </c>
      <c r="H1966" s="217">
        <f t="shared" si="146"/>
        <v>2.06E-2</v>
      </c>
      <c r="I1966" s="218"/>
      <c r="J1966" s="218"/>
      <c r="K1966" s="206"/>
      <c r="L1966" s="164"/>
      <c r="M1966" s="214"/>
    </row>
    <row r="1967" spans="1:13" s="219" customFormat="1" ht="18" outlineLevel="1" x14ac:dyDescent="0.25">
      <c r="A1967" s="294"/>
      <c r="B1967" s="535" t="s">
        <v>1703</v>
      </c>
      <c r="C1967" s="216" t="str">
        <f>+VLOOKUP(B:B,INSUMOS!A:C,2,FALSE)</f>
        <v>LÁMINA GALVANIZADA CAL. 18 1.00X 2.00 M</v>
      </c>
      <c r="D1967" s="538" t="str">
        <f>+VLOOKUP(B:B,INSUMOS!A:C,3,FALSE)</f>
        <v>UN</v>
      </c>
      <c r="E1967" s="541">
        <v>0.21</v>
      </c>
      <c r="F1967" s="544">
        <v>0</v>
      </c>
      <c r="G1967" s="277">
        <f>+VLOOKUP(B:B,INSUMOS!A:E,4,FALSE)</f>
        <v>1</v>
      </c>
      <c r="H1967" s="217">
        <f t="shared" si="146"/>
        <v>0.21</v>
      </c>
      <c r="I1967" s="218"/>
      <c r="J1967" s="218"/>
      <c r="K1967" s="206"/>
      <c r="L1967" s="164"/>
      <c r="M1967" s="214"/>
    </row>
    <row r="1968" spans="1:13" s="219" customFormat="1" ht="18" outlineLevel="1" x14ac:dyDescent="0.25">
      <c r="A1968" s="294"/>
      <c r="B1968" s="535" t="s">
        <v>288</v>
      </c>
      <c r="C1968" s="216" t="str">
        <f>+VLOOKUP(B:B,INSUMOS!A:C,2,FALSE)</f>
        <v>SOLDADURA ELÉCT. 3/32” WEST ARCO</v>
      </c>
      <c r="D1968" s="538" t="str">
        <f>+VLOOKUP(B:B,INSUMOS!A:C,3,FALSE)</f>
        <v>KG</v>
      </c>
      <c r="E1968" s="541">
        <v>0.46</v>
      </c>
      <c r="F1968" s="544">
        <f>+E1968*0.03</f>
        <v>1.38E-2</v>
      </c>
      <c r="G1968" s="277">
        <f>+VLOOKUP(B:B,INSUMOS!A:E,4,FALSE)</f>
        <v>1</v>
      </c>
      <c r="H1968" s="217">
        <f t="shared" si="146"/>
        <v>0.4738</v>
      </c>
      <c r="I1968" s="218"/>
      <c r="J1968" s="218"/>
      <c r="K1968" s="206"/>
      <c r="L1968" s="164"/>
      <c r="M1968" s="214"/>
    </row>
    <row r="1969" spans="1:13" s="219" customFormat="1" ht="18" outlineLevel="1" x14ac:dyDescent="0.25">
      <c r="A1969" s="294"/>
      <c r="B1969" s="535" t="s">
        <v>979</v>
      </c>
      <c r="C1969" s="216" t="str">
        <f>+VLOOKUP(B:B,INSUMOS!A:C,2,FALSE)</f>
        <v>TUBO REDONDO NEGRO DE 1 - 1/2" ESPESOR 2,5MM X 6M</v>
      </c>
      <c r="D1969" s="538" t="str">
        <f>+VLOOKUP(B:B,INSUMOS!A:C,3,FALSE)</f>
        <v>ML</v>
      </c>
      <c r="E1969" s="541">
        <v>1</v>
      </c>
      <c r="F1969" s="544">
        <v>0</v>
      </c>
      <c r="G1969" s="277">
        <f>+VLOOKUP(B:B,INSUMOS!A:E,4,FALSE)</f>
        <v>1</v>
      </c>
      <c r="H1969" s="217">
        <f t="shared" si="146"/>
        <v>1</v>
      </c>
      <c r="I1969" s="218"/>
      <c r="J1969" s="218"/>
      <c r="K1969" s="206"/>
      <c r="L1969" s="164"/>
      <c r="M1969" s="214"/>
    </row>
    <row r="1970" spans="1:13" s="219" customFormat="1" ht="18" outlineLevel="1" x14ac:dyDescent="0.25">
      <c r="A1970" s="294"/>
      <c r="B1970" s="535" t="s">
        <v>625</v>
      </c>
      <c r="C1970" s="216" t="str">
        <f>+VLOOKUP(B:B,INSUMOS!A:C,2,FALSE)</f>
        <v>CUADRILLA AA  (OFICIAL + 2 AYUDANTE)- ALBAÑILERIA</v>
      </c>
      <c r="D1970" s="538" t="str">
        <f>+VLOOKUP(B:B,INSUMOS!A:C,3,FALSE)</f>
        <v>HC</v>
      </c>
      <c r="E1970" s="541">
        <v>0.5</v>
      </c>
      <c r="F1970" s="544">
        <v>0</v>
      </c>
      <c r="G1970" s="277">
        <f>+VLOOKUP(B:B,INSUMOS!A:E,4,FALSE)</f>
        <v>1</v>
      </c>
      <c r="H1970" s="217">
        <f t="shared" si="146"/>
        <v>0.5</v>
      </c>
      <c r="I1970" s="218"/>
      <c r="J1970" s="218"/>
      <c r="K1970" s="206"/>
      <c r="L1970" s="164"/>
      <c r="M1970" s="214"/>
    </row>
    <row r="1971" spans="1:13" s="219" customFormat="1" ht="18" outlineLevel="1" x14ac:dyDescent="0.25">
      <c r="A1971" s="294"/>
      <c r="B1971" s="535" t="s">
        <v>826</v>
      </c>
      <c r="C1971" s="216" t="str">
        <f>+VLOOKUP(B:B,INSUMOS!A:C,2,FALSE)</f>
        <v>SOLDADOR</v>
      </c>
      <c r="D1971" s="538" t="str">
        <f>+VLOOKUP(B:B,INSUMOS!A:C,3,FALSE)</f>
        <v>HH</v>
      </c>
      <c r="E1971" s="541">
        <v>1.6</v>
      </c>
      <c r="F1971" s="544">
        <v>0</v>
      </c>
      <c r="G1971" s="277">
        <f>+VLOOKUP(B:B,INSUMOS!A:E,4,FALSE)</f>
        <v>1</v>
      </c>
      <c r="H1971" s="217">
        <f t="shared" si="146"/>
        <v>1.6</v>
      </c>
      <c r="I1971" s="218"/>
      <c r="J1971" s="218"/>
      <c r="K1971" s="206"/>
      <c r="L1971" s="164"/>
      <c r="M1971" s="214"/>
    </row>
    <row r="1972" spans="1:13" s="219" customFormat="1" ht="18" x14ac:dyDescent="0.25">
      <c r="A1972" s="207" t="s">
        <v>2128</v>
      </c>
      <c r="B1972" s="208"/>
      <c r="C1972" s="209" t="s">
        <v>999</v>
      </c>
      <c r="D1972" s="210" t="s">
        <v>1</v>
      </c>
      <c r="E1972" s="211"/>
      <c r="F1972" s="210"/>
      <c r="G1972" s="210"/>
      <c r="H1972" s="212">
        <f>+SUBTOTAL(9,H1973:H1975)</f>
        <v>2</v>
      </c>
      <c r="I1972" s="213"/>
      <c r="J1972" s="213"/>
      <c r="K1972" s="206"/>
      <c r="L1972" s="164"/>
      <c r="M1972" s="214"/>
    </row>
    <row r="1973" spans="1:13" s="219" customFormat="1" ht="18" outlineLevel="1" x14ac:dyDescent="0.25">
      <c r="A1973" s="294"/>
      <c r="B1973" s="535" t="s">
        <v>129</v>
      </c>
      <c r="C1973" s="216" t="str">
        <f>+VLOOKUP(B:B,INSUMOS!A:C,2,FALSE)</f>
        <v>HERRAMIENTA MENOR</v>
      </c>
      <c r="D1973" s="538" t="str">
        <f>+VLOOKUP(B:B,INSUMOS!A:C,3,FALSE)</f>
        <v>GLB</v>
      </c>
      <c r="E1973" s="541">
        <v>0.5</v>
      </c>
      <c r="F1973" s="544">
        <v>0</v>
      </c>
      <c r="G1973" s="277">
        <f>+VLOOKUP(B:B,INSUMOS!A:E,4,FALSE)</f>
        <v>1</v>
      </c>
      <c r="H1973" s="217">
        <f>+(E1973+F1973)*G1973</f>
        <v>0.5</v>
      </c>
      <c r="I1973" s="218"/>
      <c r="J1973" s="218"/>
      <c r="K1973" s="206"/>
      <c r="L1973" s="164"/>
      <c r="M1973" s="214"/>
    </row>
    <row r="1974" spans="1:13" s="219" customFormat="1" ht="18" outlineLevel="1" x14ac:dyDescent="0.25">
      <c r="A1974" s="294"/>
      <c r="B1974" s="535" t="s">
        <v>982</v>
      </c>
      <c r="C1974" s="216" t="str">
        <f>+VLOOKUP(B:B,INSUMOS!A:C,2,FALSE)</f>
        <v>VENTANA CORREDIZA 0.6X0.4 3MM EN ALUMINIO + VIDRIO</v>
      </c>
      <c r="D1974" s="538" t="str">
        <f>+VLOOKUP(B:B,INSUMOS!A:C,3,FALSE)</f>
        <v>UN</v>
      </c>
      <c r="E1974" s="541">
        <v>1</v>
      </c>
      <c r="F1974" s="544">
        <v>0</v>
      </c>
      <c r="G1974" s="277">
        <f>+VLOOKUP(B:B,INSUMOS!A:E,4,FALSE)</f>
        <v>1</v>
      </c>
      <c r="H1974" s="217">
        <f>+(E1974+F1974)*G1974</f>
        <v>1</v>
      </c>
      <c r="I1974" s="218"/>
      <c r="J1974" s="218"/>
      <c r="K1974" s="206"/>
      <c r="L1974" s="164"/>
      <c r="M1974" s="214"/>
    </row>
    <row r="1975" spans="1:13" ht="18" outlineLevel="1" x14ac:dyDescent="0.25">
      <c r="A1975" s="294"/>
      <c r="B1975" s="535" t="s">
        <v>629</v>
      </c>
      <c r="C1975" s="216" t="str">
        <f>+VLOOKUP(B:B,INSUMOS!A:C,2,FALSE)</f>
        <v>CUADRILLA  CARPINTERIAS  (OFICIAL + AYUDANTE)</v>
      </c>
      <c r="D1975" s="538" t="str">
        <f>+VLOOKUP(B:B,INSUMOS!A:C,3,FALSE)</f>
        <v>HC</v>
      </c>
      <c r="E1975" s="541">
        <v>0.5</v>
      </c>
      <c r="F1975" s="544">
        <v>0</v>
      </c>
      <c r="G1975" s="277">
        <f>+VLOOKUP(B:B,INSUMOS!A:E,4,FALSE)</f>
        <v>1</v>
      </c>
      <c r="H1975" s="217">
        <f>+(E1975+F1975)*G1975</f>
        <v>0.5</v>
      </c>
      <c r="I1975" s="218"/>
      <c r="J1975" s="218"/>
      <c r="M1975" s="214"/>
    </row>
    <row r="1976" spans="1:13" s="219" customFormat="1" ht="18" x14ac:dyDescent="0.25">
      <c r="A1976" s="207" t="s">
        <v>2129</v>
      </c>
      <c r="B1976" s="208"/>
      <c r="C1976" s="209" t="s">
        <v>856</v>
      </c>
      <c r="D1976" s="210" t="s">
        <v>1</v>
      </c>
      <c r="E1976" s="211"/>
      <c r="F1976" s="210"/>
      <c r="G1976" s="210"/>
      <c r="H1976" s="212">
        <f>+SUBTOTAL(9,H1977:H1981)</f>
        <v>14.120000000000001</v>
      </c>
      <c r="I1976" s="213"/>
      <c r="J1976" s="213"/>
      <c r="K1976" s="206"/>
      <c r="L1976" s="164"/>
      <c r="M1976" s="214"/>
    </row>
    <row r="1977" spans="1:13" s="219" customFormat="1" ht="18" outlineLevel="1" x14ac:dyDescent="0.25">
      <c r="A1977" s="294"/>
      <c r="B1977" s="535" t="s">
        <v>129</v>
      </c>
      <c r="C1977" s="216" t="str">
        <f>+VLOOKUP(B:B,INSUMOS!A:C,2,FALSE)</f>
        <v>HERRAMIENTA MENOR</v>
      </c>
      <c r="D1977" s="538" t="str">
        <f>+VLOOKUP(B:B,INSUMOS!A:C,3,FALSE)</f>
        <v>GLB</v>
      </c>
      <c r="E1977" s="541">
        <v>0.5</v>
      </c>
      <c r="F1977" s="544">
        <v>0</v>
      </c>
      <c r="G1977" s="277">
        <f>+VLOOKUP(B:B,INSUMOS!A:E,4,FALSE)</f>
        <v>1</v>
      </c>
      <c r="H1977" s="217">
        <f>+(E1977+F1977)*G1977</f>
        <v>0.5</v>
      </c>
      <c r="I1977" s="218"/>
      <c r="J1977" s="218"/>
      <c r="K1977" s="206"/>
      <c r="L1977" s="164"/>
      <c r="M1977" s="214"/>
    </row>
    <row r="1978" spans="1:13" s="219" customFormat="1" ht="18" outlineLevel="1" x14ac:dyDescent="0.25">
      <c r="A1978" s="294"/>
      <c r="B1978" s="535" t="s">
        <v>983</v>
      </c>
      <c r="C1978" s="216" t="str">
        <f>+VLOOKUP(B:B,INSUMOS!A:C,2,FALSE)</f>
        <v>CHAZO PARA CARPINTERIA EN MADERA</v>
      </c>
      <c r="D1978" s="538" t="str">
        <f>+VLOOKUP(B:B,INSUMOS!A:C,3,FALSE)</f>
        <v>UN</v>
      </c>
      <c r="E1978" s="541">
        <v>4</v>
      </c>
      <c r="F1978" s="544">
        <f>+E1978*0.03</f>
        <v>0.12</v>
      </c>
      <c r="G1978" s="277">
        <f>+VLOOKUP(B:B,INSUMOS!A:E,4,FALSE)</f>
        <v>1</v>
      </c>
      <c r="H1978" s="217">
        <f>+(E1978+F1978)*G1978</f>
        <v>4.12</v>
      </c>
      <c r="I1978" s="218"/>
      <c r="J1978" s="218"/>
      <c r="K1978" s="206"/>
      <c r="L1978" s="164"/>
      <c r="M1978" s="214"/>
    </row>
    <row r="1979" spans="1:13" s="219" customFormat="1" ht="18" outlineLevel="1" x14ac:dyDescent="0.25">
      <c r="A1979" s="294"/>
      <c r="B1979" s="535" t="s">
        <v>981</v>
      </c>
      <c r="C1979" s="216" t="str">
        <f>+VLOOKUP(B:B,INSUMOS!A:C,2,FALSE)</f>
        <v xml:space="preserve">TORNILLO LÁMINA AVELLANADO 10X2” </v>
      </c>
      <c r="D1979" s="538" t="str">
        <f>+VLOOKUP(B:B,INSUMOS!A:C,3,FALSE)</f>
        <v>UN</v>
      </c>
      <c r="E1979" s="541">
        <v>8</v>
      </c>
      <c r="F1979" s="544">
        <v>0</v>
      </c>
      <c r="G1979" s="277">
        <f>+VLOOKUP(B:B,INSUMOS!A:E,4,FALSE)</f>
        <v>1</v>
      </c>
      <c r="H1979" s="217">
        <f>+(E1979+F1979)*G1979</f>
        <v>8</v>
      </c>
      <c r="I1979" s="218"/>
      <c r="J1979" s="218"/>
      <c r="K1979" s="206"/>
      <c r="L1979" s="164"/>
      <c r="M1979" s="214"/>
    </row>
    <row r="1980" spans="1:13" s="219" customFormat="1" ht="18" outlineLevel="1" x14ac:dyDescent="0.25">
      <c r="A1980" s="294"/>
      <c r="B1980" s="535" t="s">
        <v>985</v>
      </c>
      <c r="C1980" s="216" t="str">
        <f>+VLOOKUP(B:B,INSUMOS!A:C,2,FALSE)</f>
        <v>VENTANA CORREDIZA 1.2 X 1.2 3MM EN ALUMINIO + VIDRIO</v>
      </c>
      <c r="D1980" s="538" t="str">
        <f>+VLOOKUP(B:B,INSUMOS!A:C,3,FALSE)</f>
        <v>UN</v>
      </c>
      <c r="E1980" s="541">
        <v>1</v>
      </c>
      <c r="F1980" s="544">
        <v>0</v>
      </c>
      <c r="G1980" s="277">
        <f>+VLOOKUP(B:B,INSUMOS!A:E,4,FALSE)</f>
        <v>1</v>
      </c>
      <c r="H1980" s="217">
        <f>+(E1980+F1980)*G1980</f>
        <v>1</v>
      </c>
      <c r="I1980" s="218"/>
      <c r="J1980" s="218"/>
      <c r="K1980" s="206"/>
      <c r="L1980" s="164"/>
      <c r="M1980" s="214"/>
    </row>
    <row r="1981" spans="1:13" ht="18" outlineLevel="1" x14ac:dyDescent="0.25">
      <c r="A1981" s="294"/>
      <c r="B1981" s="535" t="s">
        <v>629</v>
      </c>
      <c r="C1981" s="216" t="str">
        <f>+VLOOKUP(B:B,INSUMOS!A:C,2,FALSE)</f>
        <v>CUADRILLA  CARPINTERIAS  (OFICIAL + AYUDANTE)</v>
      </c>
      <c r="D1981" s="538" t="str">
        <f>+VLOOKUP(B:B,INSUMOS!A:C,3,FALSE)</f>
        <v>HC</v>
      </c>
      <c r="E1981" s="541">
        <v>0.5</v>
      </c>
      <c r="F1981" s="544">
        <v>0</v>
      </c>
      <c r="G1981" s="277">
        <f>+VLOOKUP(B:B,INSUMOS!A:E,4,FALSE)</f>
        <v>1</v>
      </c>
      <c r="H1981" s="217">
        <f>+(E1981+F1981)*G1981</f>
        <v>0.5</v>
      </c>
      <c r="I1981" s="218"/>
      <c r="J1981" s="218"/>
      <c r="M1981" s="214"/>
    </row>
    <row r="1982" spans="1:13" s="219" customFormat="1" ht="18" x14ac:dyDescent="0.25">
      <c r="A1982" s="207" t="s">
        <v>1458</v>
      </c>
      <c r="B1982" s="208"/>
      <c r="C1982" s="209" t="s">
        <v>1000</v>
      </c>
      <c r="D1982" s="210" t="s">
        <v>19</v>
      </c>
      <c r="E1982" s="211"/>
      <c r="F1982" s="210"/>
      <c r="G1982" s="210"/>
      <c r="H1982" s="212">
        <f>+SUBTOTAL(9,H1983:H1991)</f>
        <v>10.328700000000001</v>
      </c>
      <c r="I1982" s="213"/>
      <c r="J1982" s="213"/>
      <c r="K1982" s="206"/>
      <c r="L1982" s="164"/>
      <c r="M1982" s="214"/>
    </row>
    <row r="1983" spans="1:13" s="219" customFormat="1" ht="18" outlineLevel="1" x14ac:dyDescent="0.25">
      <c r="A1983" s="294"/>
      <c r="B1983" s="535" t="s">
        <v>129</v>
      </c>
      <c r="C1983" s="216" t="str">
        <f>+VLOOKUP(B:B,INSUMOS!A:C,2,FALSE)</f>
        <v>HERRAMIENTA MENOR</v>
      </c>
      <c r="D1983" s="538" t="str">
        <f>+VLOOKUP(B:B,INSUMOS!A:C,3,FALSE)</f>
        <v>GLB</v>
      </c>
      <c r="E1983" s="541">
        <v>0.81469999999999998</v>
      </c>
      <c r="F1983" s="544">
        <v>0</v>
      </c>
      <c r="G1983" s="277">
        <f>+VLOOKUP(B:B,INSUMOS!A:E,4,FALSE)</f>
        <v>1</v>
      </c>
      <c r="H1983" s="217">
        <f t="shared" ref="H1983:H1991" si="147">+(E1983+F1983)*G1983</f>
        <v>0.81469999999999998</v>
      </c>
      <c r="I1983" s="218"/>
      <c r="J1983" s="218"/>
      <c r="K1983" s="206"/>
      <c r="L1983" s="164"/>
      <c r="M1983" s="214"/>
    </row>
    <row r="1984" spans="1:13" s="219" customFormat="1" ht="18" outlineLevel="1" x14ac:dyDescent="0.25">
      <c r="A1984" s="294"/>
      <c r="B1984" s="535" t="s">
        <v>188</v>
      </c>
      <c r="C1984" s="216" t="str">
        <f>+VLOOKUP(B:B,INSUMOS!A:C,2,FALSE)</f>
        <v>ANGULO 1" POR 1/8" - 6 MTS</v>
      </c>
      <c r="D1984" s="538" t="str">
        <f>+VLOOKUP(B:B,INSUMOS!A:C,3,FALSE)</f>
        <v>UN</v>
      </c>
      <c r="E1984" s="541">
        <v>0.33</v>
      </c>
      <c r="F1984" s="544">
        <v>0</v>
      </c>
      <c r="G1984" s="277">
        <f>+VLOOKUP(B:B,INSUMOS!A:E,4,FALSE)</f>
        <v>1</v>
      </c>
      <c r="H1984" s="217">
        <f t="shared" si="147"/>
        <v>0.33</v>
      </c>
      <c r="I1984" s="218"/>
      <c r="J1984" s="218"/>
      <c r="K1984" s="206"/>
      <c r="L1984" s="164"/>
      <c r="M1984" s="214"/>
    </row>
    <row r="1985" spans="1:13" s="219" customFormat="1" ht="18" outlineLevel="1" x14ac:dyDescent="0.25">
      <c r="A1985" s="294"/>
      <c r="B1985" s="535" t="s">
        <v>983</v>
      </c>
      <c r="C1985" s="216" t="str">
        <f>+VLOOKUP(B:B,INSUMOS!A:C,2,FALSE)</f>
        <v>CHAZO PARA CARPINTERIA EN MADERA</v>
      </c>
      <c r="D1985" s="538" t="str">
        <f>+VLOOKUP(B:B,INSUMOS!A:C,3,FALSE)</f>
        <v>UN</v>
      </c>
      <c r="E1985" s="541">
        <v>4</v>
      </c>
      <c r="F1985" s="544">
        <f>+E1985*0.03</f>
        <v>0.12</v>
      </c>
      <c r="G1985" s="277">
        <f>+VLOOKUP(B:B,INSUMOS!A:E,4,FALSE)</f>
        <v>1</v>
      </c>
      <c r="H1985" s="217">
        <f t="shared" si="147"/>
        <v>4.12</v>
      </c>
      <c r="I1985" s="218"/>
      <c r="J1985" s="218"/>
      <c r="K1985" s="206"/>
      <c r="L1985" s="164"/>
      <c r="M1985" s="214"/>
    </row>
    <row r="1986" spans="1:13" s="219" customFormat="1" ht="18" outlineLevel="1" x14ac:dyDescent="0.25">
      <c r="A1986" s="294"/>
      <c r="B1986" s="535" t="s">
        <v>270</v>
      </c>
      <c r="C1986" s="216" t="str">
        <f>+VLOOKUP(B:B,INSUMOS!A:C,2,FALSE)</f>
        <v>BISAGRA COBRE NUDO CABEZA PLANA 3"</v>
      </c>
      <c r="D1986" s="538" t="str">
        <f>+VLOOKUP(B:B,INSUMOS!A:C,3,FALSE)</f>
        <v>UN</v>
      </c>
      <c r="E1986" s="541">
        <v>1.05</v>
      </c>
      <c r="F1986" s="544">
        <v>0</v>
      </c>
      <c r="G1986" s="277">
        <f>+VLOOKUP(B:B,INSUMOS!A:E,4,FALSE)</f>
        <v>1</v>
      </c>
      <c r="H1986" s="217">
        <f t="shared" si="147"/>
        <v>1.05</v>
      </c>
      <c r="I1986" s="218"/>
      <c r="J1986" s="218"/>
      <c r="K1986" s="206"/>
      <c r="L1986" s="164"/>
      <c r="M1986" s="214"/>
    </row>
    <row r="1987" spans="1:13" s="219" customFormat="1" ht="18" outlineLevel="1" x14ac:dyDescent="0.25">
      <c r="A1987" s="294"/>
      <c r="B1987" s="535" t="s">
        <v>1703</v>
      </c>
      <c r="C1987" s="216" t="str">
        <f>+VLOOKUP(B:B,INSUMOS!A:C,2,FALSE)</f>
        <v>LÁMINA GALVANIZADA CAL. 18 1.00X 2.00 M</v>
      </c>
      <c r="D1987" s="538" t="str">
        <f>+VLOOKUP(B:B,INSUMOS!A:C,3,FALSE)</f>
        <v>UN</v>
      </c>
      <c r="E1987" s="541">
        <v>0.44</v>
      </c>
      <c r="F1987" s="544">
        <v>0</v>
      </c>
      <c r="G1987" s="277">
        <f>+VLOOKUP(B:B,INSUMOS!A:E,4,FALSE)</f>
        <v>1</v>
      </c>
      <c r="H1987" s="217">
        <f t="shared" si="147"/>
        <v>0.44</v>
      </c>
      <c r="I1987" s="218"/>
      <c r="J1987" s="218"/>
      <c r="K1987" s="206"/>
      <c r="L1987" s="164"/>
      <c r="M1987" s="214"/>
    </row>
    <row r="1988" spans="1:13" s="219" customFormat="1" ht="18" outlineLevel="1" x14ac:dyDescent="0.25">
      <c r="A1988" s="294"/>
      <c r="B1988" s="535" t="s">
        <v>307</v>
      </c>
      <c r="C1988" s="216" t="str">
        <f>+VLOOKUP(B:B,INSUMOS!A:C,2,FALSE)</f>
        <v>MANIJA GATO PARA VENTANA 2693 UN 1.00</v>
      </c>
      <c r="D1988" s="538" t="str">
        <f>+VLOOKUP(B:B,INSUMOS!A:C,3,FALSE)</f>
        <v>UN</v>
      </c>
      <c r="E1988" s="541">
        <v>1</v>
      </c>
      <c r="F1988" s="544">
        <v>0</v>
      </c>
      <c r="G1988" s="277">
        <f>+VLOOKUP(B:B,INSUMOS!A:E,4,FALSE)</f>
        <v>1</v>
      </c>
      <c r="H1988" s="217">
        <f t="shared" si="147"/>
        <v>1</v>
      </c>
      <c r="I1988" s="218"/>
      <c r="J1988" s="218"/>
      <c r="K1988" s="206"/>
      <c r="L1988" s="164"/>
      <c r="M1988" s="214"/>
    </row>
    <row r="1989" spans="1:13" s="219" customFormat="1" ht="18" outlineLevel="1" x14ac:dyDescent="0.25">
      <c r="A1989" s="294"/>
      <c r="B1989" s="535" t="s">
        <v>288</v>
      </c>
      <c r="C1989" s="216" t="str">
        <f>+VLOOKUP(B:B,INSUMOS!A:C,2,FALSE)</f>
        <v>SOLDADURA ELÉCT. 3/32” WEST ARCO</v>
      </c>
      <c r="D1989" s="538" t="str">
        <f>+VLOOKUP(B:B,INSUMOS!A:C,3,FALSE)</f>
        <v>KG</v>
      </c>
      <c r="E1989" s="541">
        <v>0.8</v>
      </c>
      <c r="F1989" s="544">
        <f>+E1989*0.03</f>
        <v>2.4E-2</v>
      </c>
      <c r="G1989" s="277">
        <f>+VLOOKUP(B:B,INSUMOS!A:E,4,FALSE)</f>
        <v>1</v>
      </c>
      <c r="H1989" s="217">
        <f t="shared" si="147"/>
        <v>0.82400000000000007</v>
      </c>
      <c r="I1989" s="218"/>
      <c r="J1989" s="218"/>
      <c r="K1989" s="206"/>
      <c r="L1989" s="164"/>
      <c r="M1989" s="214"/>
    </row>
    <row r="1990" spans="1:13" s="219" customFormat="1" ht="18" outlineLevel="1" x14ac:dyDescent="0.25">
      <c r="A1990" s="294"/>
      <c r="B1990" s="535" t="s">
        <v>625</v>
      </c>
      <c r="C1990" s="216" t="str">
        <f>+VLOOKUP(B:B,INSUMOS!A:C,2,FALSE)</f>
        <v>CUADRILLA AA  (OFICIAL + 2 AYUDANTE)- ALBAÑILERIA</v>
      </c>
      <c r="D1990" s="538" t="str">
        <f>+VLOOKUP(B:B,INSUMOS!A:C,3,FALSE)</f>
        <v>HC</v>
      </c>
      <c r="E1990" s="541">
        <v>0.25</v>
      </c>
      <c r="F1990" s="544"/>
      <c r="G1990" s="277">
        <f>+VLOOKUP(B:B,INSUMOS!A:E,4,FALSE)</f>
        <v>1</v>
      </c>
      <c r="H1990" s="217">
        <f t="shared" si="147"/>
        <v>0.25</v>
      </c>
      <c r="I1990" s="218"/>
      <c r="J1990" s="218"/>
      <c r="K1990" s="206"/>
      <c r="L1990" s="164"/>
      <c r="M1990" s="214"/>
    </row>
    <row r="1991" spans="1:13" s="219" customFormat="1" ht="18" outlineLevel="1" x14ac:dyDescent="0.25">
      <c r="A1991" s="294"/>
      <c r="B1991" s="535" t="s">
        <v>826</v>
      </c>
      <c r="C1991" s="216" t="str">
        <f>+VLOOKUP(B:B,INSUMOS!A:C,2,FALSE)</f>
        <v>SOLDADOR</v>
      </c>
      <c r="D1991" s="538" t="str">
        <f>+VLOOKUP(B:B,INSUMOS!A:C,3,FALSE)</f>
        <v>HH</v>
      </c>
      <c r="E1991" s="541">
        <v>1.5</v>
      </c>
      <c r="F1991" s="544">
        <v>0</v>
      </c>
      <c r="G1991" s="277">
        <f>+VLOOKUP(B:B,INSUMOS!A:E,4,FALSE)</f>
        <v>1</v>
      </c>
      <c r="H1991" s="217">
        <f t="shared" si="147"/>
        <v>1.5</v>
      </c>
      <c r="I1991" s="218"/>
      <c r="J1991" s="218"/>
      <c r="K1991" s="206"/>
      <c r="L1991" s="164"/>
      <c r="M1991" s="214"/>
    </row>
    <row r="1992" spans="1:13" s="219" customFormat="1" ht="18" x14ac:dyDescent="0.25">
      <c r="A1992" s="207" t="s">
        <v>2112</v>
      </c>
      <c r="B1992" s="208"/>
      <c r="C1992" s="209" t="s">
        <v>865</v>
      </c>
      <c r="D1992" s="210" t="s">
        <v>1</v>
      </c>
      <c r="E1992" s="211"/>
      <c r="F1992" s="210"/>
      <c r="G1992" s="210"/>
      <c r="H1992" s="212">
        <f>+SUBTOTAL(9,H1993:H1995)</f>
        <v>4</v>
      </c>
      <c r="I1992" s="213"/>
      <c r="J1992" s="213"/>
      <c r="K1992" s="206"/>
      <c r="L1992" s="164"/>
      <c r="M1992" s="214"/>
    </row>
    <row r="1993" spans="1:13" s="219" customFormat="1" ht="18" outlineLevel="1" x14ac:dyDescent="0.25">
      <c r="A1993" s="294"/>
      <c r="B1993" s="535" t="s">
        <v>986</v>
      </c>
      <c r="C1993" s="216" t="str">
        <f>+VLOOKUP(B:B,INSUMOS!A:C,2,FALSE)</f>
        <v xml:space="preserve">ESCUDO GOLPEADOR NIQUELADO </v>
      </c>
      <c r="D1993" s="538" t="str">
        <f>+VLOOKUP(B:B,INSUMOS!A:C,3,FALSE)</f>
        <v>UN</v>
      </c>
      <c r="E1993" s="541">
        <v>2</v>
      </c>
      <c r="F1993" s="544">
        <v>0</v>
      </c>
      <c r="G1993" s="277">
        <f>+VLOOKUP(B:B,INSUMOS!A:E,4,FALSE)</f>
        <v>1</v>
      </c>
      <c r="H1993" s="217">
        <f>+(E1993+F1993)*G1993</f>
        <v>2</v>
      </c>
      <c r="I1993" s="218"/>
      <c r="J1993" s="218"/>
      <c r="K1993" s="206"/>
      <c r="L1993" s="164"/>
      <c r="M1993" s="214"/>
    </row>
    <row r="1994" spans="1:13" s="219" customFormat="1" ht="18" outlineLevel="1" x14ac:dyDescent="0.25">
      <c r="A1994" s="294"/>
      <c r="B1994" s="535" t="s">
        <v>955</v>
      </c>
      <c r="C1994" s="216" t="str">
        <f>+VLOOKUP(B:B,INSUMOS!A:C,2,FALSE)</f>
        <v xml:space="preserve">TUBO PLASTIFICADO CORTINA BAÑO 1M </v>
      </c>
      <c r="D1994" s="538" t="str">
        <f>+VLOOKUP(B:B,INSUMOS!A:C,3,FALSE)</f>
        <v>UN</v>
      </c>
      <c r="E1994" s="541">
        <v>1.5</v>
      </c>
      <c r="F1994" s="544">
        <v>0</v>
      </c>
      <c r="G1994" s="277">
        <f>+VLOOKUP(B:B,INSUMOS!A:E,4,FALSE)</f>
        <v>1</v>
      </c>
      <c r="H1994" s="217">
        <f>+(E1994+F1994)*G1994</f>
        <v>1.5</v>
      </c>
      <c r="I1994" s="218"/>
      <c r="J1994" s="218"/>
      <c r="K1994" s="206"/>
      <c r="L1994" s="164"/>
      <c r="M1994" s="214"/>
    </row>
    <row r="1995" spans="1:13" s="219" customFormat="1" ht="18" outlineLevel="1" x14ac:dyDescent="0.25">
      <c r="A1995" s="294"/>
      <c r="B1995" s="535" t="s">
        <v>30</v>
      </c>
      <c r="C1995" s="216" t="str">
        <f>+VLOOKUP(B:B,INSUMOS!A:C,2,FALSE)</f>
        <v>AYUDANTE ALBAÑILERÍA CON PRESTACIONES</v>
      </c>
      <c r="D1995" s="538" t="str">
        <f>+VLOOKUP(B:B,INSUMOS!A:C,3,FALSE)</f>
        <v>HH</v>
      </c>
      <c r="E1995" s="541">
        <v>0.5</v>
      </c>
      <c r="F1995" s="544">
        <v>0</v>
      </c>
      <c r="G1995" s="277">
        <f>+VLOOKUP(B:B,INSUMOS!A:E,4,FALSE)</f>
        <v>1</v>
      </c>
      <c r="H1995" s="217">
        <f>+(E1995+F1995)*G1995</f>
        <v>0.5</v>
      </c>
      <c r="I1995" s="218"/>
      <c r="J1995" s="218"/>
      <c r="K1995" s="206"/>
      <c r="L1995" s="164"/>
      <c r="M1995" s="214"/>
    </row>
    <row r="1996" spans="1:13" s="219" customFormat="1" ht="18" x14ac:dyDescent="0.25">
      <c r="A1996" s="207" t="s">
        <v>2111</v>
      </c>
      <c r="B1996" s="208"/>
      <c r="C1996" s="209" t="s">
        <v>1192</v>
      </c>
      <c r="D1996" s="210" t="s">
        <v>1</v>
      </c>
      <c r="E1996" s="211"/>
      <c r="F1996" s="210"/>
      <c r="G1996" s="210"/>
      <c r="H1996" s="212">
        <f>+SUBTOTAL(9,H1997:H1999)</f>
        <v>2.5499999999999998</v>
      </c>
      <c r="I1996" s="213"/>
      <c r="J1996" s="213"/>
      <c r="K1996" s="206"/>
      <c r="L1996" s="164"/>
      <c r="M1996" s="214"/>
    </row>
    <row r="1997" spans="1:13" s="219" customFormat="1" ht="18" outlineLevel="1" x14ac:dyDescent="0.25">
      <c r="A1997" s="294"/>
      <c r="B1997" s="535" t="s">
        <v>977</v>
      </c>
      <c r="C1997" s="216" t="str">
        <f>+VLOOKUP(B:B,INSUMOS!A:C,2,FALSE)</f>
        <v>ANCLAJE CHAZO EXPANSIVO 1-1/2”</v>
      </c>
      <c r="D1997" s="538" t="str">
        <f>+VLOOKUP(B:B,INSUMOS!A:C,3,FALSE)</f>
        <v>UN</v>
      </c>
      <c r="E1997" s="541">
        <v>2</v>
      </c>
      <c r="F1997" s="544">
        <f>+E1997*0.03</f>
        <v>0.06</v>
      </c>
      <c r="G1997" s="277">
        <f>+VLOOKUP(B:B,INSUMOS!A:E,4,FALSE)</f>
        <v>1</v>
      </c>
      <c r="H1997" s="217">
        <f>+(E1997+F1997)*G1997</f>
        <v>2.06</v>
      </c>
      <c r="I1997" s="218"/>
      <c r="J1997" s="218"/>
      <c r="K1997" s="206"/>
      <c r="L1997" s="164"/>
      <c r="M1997" s="214"/>
    </row>
    <row r="1998" spans="1:13" s="219" customFormat="1" ht="18" outlineLevel="1" x14ac:dyDescent="0.25">
      <c r="A1998" s="294"/>
      <c r="B1998" s="535" t="s">
        <v>515</v>
      </c>
      <c r="C1998" s="216" t="str">
        <f>+VLOOKUP(B:B,INSUMOS!A:C,2,FALSE)</f>
        <v>ESPEJO CRISTAL CLARO 4MM</v>
      </c>
      <c r="D1998" s="538" t="str">
        <f>+VLOOKUP(B:B,INSUMOS!A:C,3,FALSE)</f>
        <v>M2</v>
      </c>
      <c r="E1998" s="541">
        <v>0.24</v>
      </c>
      <c r="F1998" s="544">
        <v>0</v>
      </c>
      <c r="G1998" s="277">
        <f>+VLOOKUP(B:B,INSUMOS!A:E,4,FALSE)</f>
        <v>1</v>
      </c>
      <c r="H1998" s="217">
        <f>+(E1998+F1998)*G1998</f>
        <v>0.24</v>
      </c>
      <c r="I1998" s="218"/>
      <c r="J1998" s="218"/>
      <c r="K1998" s="206"/>
      <c r="L1998" s="164"/>
      <c r="M1998" s="214"/>
    </row>
    <row r="1999" spans="1:13" s="219" customFormat="1" ht="18" outlineLevel="1" x14ac:dyDescent="0.25">
      <c r="A1999" s="294"/>
      <c r="B1999" s="535" t="s">
        <v>629</v>
      </c>
      <c r="C1999" s="216" t="str">
        <f>+VLOOKUP(B:B,INSUMOS!A:C,2,FALSE)</f>
        <v>CUADRILLA  CARPINTERIAS  (OFICIAL + AYUDANTE)</v>
      </c>
      <c r="D1999" s="538" t="str">
        <f>+VLOOKUP(B:B,INSUMOS!A:C,3,FALSE)</f>
        <v>HC</v>
      </c>
      <c r="E1999" s="541">
        <f>15/60</f>
        <v>0.25</v>
      </c>
      <c r="F1999" s="544">
        <v>0</v>
      </c>
      <c r="G1999" s="277">
        <f>+VLOOKUP(B:B,INSUMOS!A:E,4,FALSE)</f>
        <v>1</v>
      </c>
      <c r="H1999" s="217">
        <f>+(E1999+F1999)*G1999</f>
        <v>0.25</v>
      </c>
      <c r="I1999" s="218"/>
      <c r="J1999" s="218"/>
      <c r="K1999" s="206"/>
      <c r="L1999" s="164"/>
      <c r="M1999" s="214"/>
    </row>
    <row r="2000" spans="1:13" s="219" customFormat="1" ht="18" x14ac:dyDescent="0.25">
      <c r="A2000" s="207" t="s">
        <v>2110</v>
      </c>
      <c r="B2000" s="208"/>
      <c r="C2000" s="209" t="s">
        <v>1193</v>
      </c>
      <c r="D2000" s="210" t="s">
        <v>19</v>
      </c>
      <c r="E2000" s="211"/>
      <c r="F2000" s="210"/>
      <c r="G2000" s="210"/>
      <c r="H2000" s="212">
        <f>+SUBTOTAL(9,H2001:H2005)</f>
        <v>3.5090000000000003</v>
      </c>
      <c r="I2000" s="213"/>
      <c r="J2000" s="213"/>
      <c r="K2000" s="206"/>
      <c r="L2000" s="164"/>
      <c r="M2000" s="214"/>
    </row>
    <row r="2001" spans="1:13" s="219" customFormat="1" ht="18" outlineLevel="1" x14ac:dyDescent="0.25">
      <c r="A2001" s="294"/>
      <c r="B2001" s="535" t="s">
        <v>129</v>
      </c>
      <c r="C2001" s="216" t="str">
        <f>+VLOOKUP(B:B,INSUMOS!A:C,2,FALSE)</f>
        <v>HERRAMIENTA MENOR</v>
      </c>
      <c r="D2001" s="538" t="str">
        <f>+VLOOKUP(B:B,INSUMOS!A:C,3,FALSE)</f>
        <v>GLB</v>
      </c>
      <c r="E2001" s="541">
        <v>1</v>
      </c>
      <c r="F2001" s="544">
        <v>0</v>
      </c>
      <c r="G2001" s="277">
        <f>+VLOOKUP(B:B,INSUMOS!A:E,4,FALSE)</f>
        <v>1</v>
      </c>
      <c r="H2001" s="217">
        <f>+(E2001+F2001)*G2001</f>
        <v>1</v>
      </c>
      <c r="I2001" s="218"/>
      <c r="J2001" s="218"/>
      <c r="K2001" s="206"/>
      <c r="L2001" s="164"/>
      <c r="M2001" s="214"/>
    </row>
    <row r="2002" spans="1:13" s="219" customFormat="1" ht="18" outlineLevel="1" x14ac:dyDescent="0.25">
      <c r="A2002" s="294"/>
      <c r="B2002" s="535" t="s">
        <v>513</v>
      </c>
      <c r="C2002" s="216" t="str">
        <f>+VLOOKUP(B:B,INSUMOS!A:C,2,FALSE)</f>
        <v>VIDRIO INCOLORO PELDAR O SIMILAR DE 4 MM</v>
      </c>
      <c r="D2002" s="538" t="str">
        <f>+VLOOKUP(B:B,INSUMOS!A:C,3,FALSE)</f>
        <v>M2</v>
      </c>
      <c r="E2002" s="541">
        <v>1</v>
      </c>
      <c r="F2002" s="544">
        <v>0</v>
      </c>
      <c r="G2002" s="277">
        <f>+VLOOKUP(B:B,INSUMOS!A:E,4,FALSE)</f>
        <v>1</v>
      </c>
      <c r="H2002" s="217">
        <f>+(E2002+F2002)*G2002</f>
        <v>1</v>
      </c>
      <c r="I2002" s="218"/>
      <c r="J2002" s="218"/>
      <c r="K2002" s="206"/>
      <c r="L2002" s="164"/>
      <c r="M2002" s="214"/>
    </row>
    <row r="2003" spans="1:13" ht="18" outlineLevel="1" x14ac:dyDescent="0.25">
      <c r="A2003" s="294"/>
      <c r="B2003" s="535" t="s">
        <v>841</v>
      </c>
      <c r="C2003" s="216" t="str">
        <f>+VLOOKUP(B:B,INSUMOS!A:C,2,FALSE)</f>
        <v>PISAVIDRIO U 1/2X1/2 ANOLOC (L=6M)</v>
      </c>
      <c r="D2003" s="538" t="str">
        <f>+VLOOKUP(B:B,INSUMOS!A:C,3,FALSE)</f>
        <v>UN</v>
      </c>
      <c r="E2003" s="541">
        <v>0.7</v>
      </c>
      <c r="F2003" s="544">
        <v>0</v>
      </c>
      <c r="G2003" s="277">
        <f>+VLOOKUP(B:B,INSUMOS!A:E,4,FALSE)</f>
        <v>1</v>
      </c>
      <c r="H2003" s="217">
        <f>+(E2003+F2003)*G2003</f>
        <v>0.7</v>
      </c>
      <c r="I2003" s="218"/>
      <c r="J2003" s="218"/>
      <c r="M2003" s="214"/>
    </row>
    <row r="2004" spans="1:13" s="219" customFormat="1" ht="18" outlineLevel="1" x14ac:dyDescent="0.25">
      <c r="A2004" s="294"/>
      <c r="B2004" s="535" t="s">
        <v>842</v>
      </c>
      <c r="C2004" s="216" t="str">
        <f>+VLOOKUP(B:B,INSUMOS!A:C,2,FALSE)</f>
        <v>SILICONA VIDRIOS Y ALUMINIO 280 ML</v>
      </c>
      <c r="D2004" s="538" t="str">
        <f>+VLOOKUP(B:B,INSUMOS!A:C,3,FALSE)</f>
        <v>UN</v>
      </c>
      <c r="E2004" s="541">
        <v>0.3</v>
      </c>
      <c r="F2004" s="544">
        <f>+E2004*0.03</f>
        <v>8.9999999999999993E-3</v>
      </c>
      <c r="G2004" s="277">
        <f>+VLOOKUP(B:B,INSUMOS!A:E,4,FALSE)</f>
        <v>1</v>
      </c>
      <c r="H2004" s="217">
        <f>+(E2004+F2004)*G2004</f>
        <v>0.309</v>
      </c>
      <c r="I2004" s="218"/>
      <c r="J2004" s="218"/>
      <c r="K2004" s="206"/>
      <c r="L2004" s="164"/>
      <c r="M2004" s="214"/>
    </row>
    <row r="2005" spans="1:13" ht="18" outlineLevel="1" x14ac:dyDescent="0.25">
      <c r="A2005" s="294"/>
      <c r="B2005" s="535" t="s">
        <v>625</v>
      </c>
      <c r="C2005" s="216" t="str">
        <f>+VLOOKUP(B:B,INSUMOS!A:C,2,FALSE)</f>
        <v>CUADRILLA AA  (OFICIAL + 2 AYUDANTE)- ALBAÑILERIA</v>
      </c>
      <c r="D2005" s="538" t="str">
        <f>+VLOOKUP(B:B,INSUMOS!A:C,3,FALSE)</f>
        <v>HC</v>
      </c>
      <c r="E2005" s="541">
        <v>0.5</v>
      </c>
      <c r="F2005" s="544">
        <v>0</v>
      </c>
      <c r="G2005" s="277">
        <f>+VLOOKUP(B:B,INSUMOS!A:E,4,FALSE)</f>
        <v>1</v>
      </c>
      <c r="H2005" s="217">
        <f>+(E2005+F2005)*G2005</f>
        <v>0.5</v>
      </c>
      <c r="I2005" s="218"/>
      <c r="J2005" s="218"/>
      <c r="M2005" s="214"/>
    </row>
    <row r="2006" spans="1:13" s="219" customFormat="1" ht="18" x14ac:dyDescent="0.25">
      <c r="A2006" s="207" t="s">
        <v>2109</v>
      </c>
      <c r="B2006" s="208"/>
      <c r="C2006" s="209" t="s">
        <v>1303</v>
      </c>
      <c r="D2006" s="210" t="s">
        <v>19</v>
      </c>
      <c r="E2006" s="211"/>
      <c r="F2006" s="210"/>
      <c r="G2006" s="210"/>
      <c r="H2006" s="212">
        <f>+SUBTOTAL(9,H2007:H2012)</f>
        <v>71.119</v>
      </c>
      <c r="I2006" s="213"/>
      <c r="J2006" s="213"/>
      <c r="K2006" s="206"/>
      <c r="L2006" s="164"/>
      <c r="M2006" s="214"/>
    </row>
    <row r="2007" spans="1:13" s="219" customFormat="1" ht="18" outlineLevel="1" x14ac:dyDescent="0.25">
      <c r="A2007" s="294"/>
      <c r="B2007" s="535" t="s">
        <v>129</v>
      </c>
      <c r="C2007" s="216" t="str">
        <f>+VLOOKUP(B:B,INSUMOS!A:C,2,FALSE)</f>
        <v>HERRAMIENTA MENOR</v>
      </c>
      <c r="D2007" s="538" t="str">
        <f>+VLOOKUP(B:B,INSUMOS!A:C,3,FALSE)</f>
        <v>GLB</v>
      </c>
      <c r="E2007" s="541">
        <v>1</v>
      </c>
      <c r="F2007" s="544">
        <v>0</v>
      </c>
      <c r="G2007" s="277">
        <f>+VLOOKUP(B:B,INSUMOS!A:E,4,FALSE)</f>
        <v>1</v>
      </c>
      <c r="H2007" s="217">
        <f t="shared" ref="H2007:H2012" si="148">+(E2007+F2007)*G2007</f>
        <v>1</v>
      </c>
      <c r="I2007" s="218"/>
      <c r="J2007" s="218"/>
      <c r="K2007" s="206"/>
      <c r="L2007" s="164"/>
      <c r="M2007" s="214"/>
    </row>
    <row r="2008" spans="1:13" s="219" customFormat="1" ht="18" outlineLevel="1" x14ac:dyDescent="0.25">
      <c r="A2008" s="294"/>
      <c r="B2008" s="535" t="s">
        <v>1301</v>
      </c>
      <c r="C2008" s="216" t="str">
        <f>+VLOOKUP(B:B,INSUMOS!A:C,2,FALSE)</f>
        <v>BLOQUE HUECO DE VIDRIO INCOLORO 190X190X80MM</v>
      </c>
      <c r="D2008" s="538" t="str">
        <f>+VLOOKUP(B:B,INSUMOS!A:C,3,FALSE)</f>
        <v>UN</v>
      </c>
      <c r="E2008" s="541">
        <v>25</v>
      </c>
      <c r="F2008" s="544">
        <f>+E2008*0.03</f>
        <v>0.75</v>
      </c>
      <c r="G2008" s="277">
        <f>+VLOOKUP(B:B,INSUMOS!A:E,4,FALSE)</f>
        <v>1</v>
      </c>
      <c r="H2008" s="217">
        <f t="shared" si="148"/>
        <v>25.75</v>
      </c>
      <c r="I2008" s="218"/>
      <c r="J2008" s="218"/>
      <c r="K2008" s="206"/>
      <c r="L2008" s="164"/>
      <c r="M2008" s="214"/>
    </row>
    <row r="2009" spans="1:13" s="219" customFormat="1" ht="18" outlineLevel="1" x14ac:dyDescent="0.25">
      <c r="A2009" s="294"/>
      <c r="B2009" s="535" t="s">
        <v>842</v>
      </c>
      <c r="C2009" s="216" t="str">
        <f>+VLOOKUP(B:B,INSUMOS!A:C,2,FALSE)</f>
        <v>SILICONA VIDRIOS Y ALUMINIO 280 ML</v>
      </c>
      <c r="D2009" s="538" t="str">
        <f>+VLOOKUP(B:B,INSUMOS!A:C,3,FALSE)</f>
        <v>UN</v>
      </c>
      <c r="E2009" s="541">
        <v>0.3</v>
      </c>
      <c r="F2009" s="544">
        <f>+E2009*0.03</f>
        <v>8.9999999999999993E-3</v>
      </c>
      <c r="G2009" s="277">
        <f>+VLOOKUP(B:B,INSUMOS!A:E,4,FALSE)</f>
        <v>1</v>
      </c>
      <c r="H2009" s="217">
        <f t="shared" si="148"/>
        <v>0.309</v>
      </c>
      <c r="I2009" s="218"/>
      <c r="J2009" s="218"/>
      <c r="K2009" s="206"/>
      <c r="L2009" s="164"/>
      <c r="M2009" s="214"/>
    </row>
    <row r="2010" spans="1:13" s="219" customFormat="1" ht="18" outlineLevel="1" x14ac:dyDescent="0.25">
      <c r="A2010" s="294"/>
      <c r="B2010" s="535" t="s">
        <v>1558</v>
      </c>
      <c r="C2010" s="216" t="str">
        <f>+VLOOKUP(B:B,INSUMOS!A:C,2,FALSE)</f>
        <v>DISTANCIADORES EN T Y EN X PARA BLOQUES DE VIDRIO</v>
      </c>
      <c r="D2010" s="538" t="str">
        <f>+VLOOKUP(B:B,INSUMOS!A:C,3,FALSE)</f>
        <v>UN</v>
      </c>
      <c r="E2010" s="541">
        <f>18+12</f>
        <v>30</v>
      </c>
      <c r="F2010" s="544">
        <f>+E2010*0.03</f>
        <v>0.89999999999999991</v>
      </c>
      <c r="G2010" s="277">
        <f>+VLOOKUP(B:B,INSUMOS!A:E,4,FALSE)</f>
        <v>1</v>
      </c>
      <c r="H2010" s="217">
        <f t="shared" si="148"/>
        <v>30.9</v>
      </c>
      <c r="I2010" s="218"/>
      <c r="J2010" s="218"/>
      <c r="K2010" s="206"/>
      <c r="L2010" s="164"/>
      <c r="M2010" s="214"/>
    </row>
    <row r="2011" spans="1:13" s="219" customFormat="1" ht="18" outlineLevel="1" x14ac:dyDescent="0.25">
      <c r="A2011" s="294"/>
      <c r="B2011" s="535" t="s">
        <v>279</v>
      </c>
      <c r="C2011" s="216" t="str">
        <f>+VLOOKUP(B:B,INSUMOS!A:C,2,FALSE)</f>
        <v xml:space="preserve">PEGACOR BLANCO </v>
      </c>
      <c r="D2011" s="538" t="str">
        <f>+VLOOKUP(B:B,INSUMOS!A:C,3,FALSE)</f>
        <v>KG</v>
      </c>
      <c r="E2011" s="541">
        <v>12</v>
      </c>
      <c r="F2011" s="544">
        <f>+E2011*0.03</f>
        <v>0.36</v>
      </c>
      <c r="G2011" s="277">
        <f>+VLOOKUP(B:B,INSUMOS!A:E,4,FALSE)</f>
        <v>1</v>
      </c>
      <c r="H2011" s="217">
        <f t="shared" si="148"/>
        <v>12.36</v>
      </c>
      <c r="I2011" s="218"/>
      <c r="J2011" s="218"/>
      <c r="K2011" s="206"/>
      <c r="L2011" s="164"/>
      <c r="M2011" s="214"/>
    </row>
    <row r="2012" spans="1:13" ht="18" outlineLevel="1" x14ac:dyDescent="0.25">
      <c r="A2012" s="294"/>
      <c r="B2012" s="535" t="s">
        <v>625</v>
      </c>
      <c r="C2012" s="216" t="str">
        <f>+VLOOKUP(B:B,INSUMOS!A:C,2,FALSE)</f>
        <v>CUADRILLA AA  (OFICIAL + 2 AYUDANTE)- ALBAÑILERIA</v>
      </c>
      <c r="D2012" s="538" t="str">
        <f>+VLOOKUP(B:B,INSUMOS!A:C,3,FALSE)</f>
        <v>HC</v>
      </c>
      <c r="E2012" s="541">
        <v>0.8</v>
      </c>
      <c r="F2012" s="544">
        <v>0</v>
      </c>
      <c r="G2012" s="277">
        <f>+VLOOKUP(B:B,INSUMOS!A:E,4,FALSE)</f>
        <v>1</v>
      </c>
      <c r="H2012" s="217">
        <f t="shared" si="148"/>
        <v>0.8</v>
      </c>
      <c r="I2012" s="218"/>
      <c r="J2012" s="218"/>
      <c r="M2012" s="214"/>
    </row>
    <row r="2013" spans="1:13" s="219" customFormat="1" ht="18" x14ac:dyDescent="0.25">
      <c r="A2013" s="207" t="s">
        <v>2108</v>
      </c>
      <c r="B2013" s="208"/>
      <c r="C2013" s="209" t="s">
        <v>1304</v>
      </c>
      <c r="D2013" s="210" t="s">
        <v>19</v>
      </c>
      <c r="E2013" s="211"/>
      <c r="F2013" s="210"/>
      <c r="G2013" s="210"/>
      <c r="H2013" s="212">
        <f>+SUBTOTAL(9,H2014:H2018)</f>
        <v>2.8487</v>
      </c>
      <c r="I2013" s="213"/>
      <c r="J2013" s="213"/>
      <c r="K2013" s="206"/>
      <c r="L2013" s="164"/>
      <c r="M2013" s="214"/>
    </row>
    <row r="2014" spans="1:13" s="219" customFormat="1" ht="18" outlineLevel="1" x14ac:dyDescent="0.25">
      <c r="A2014" s="294"/>
      <c r="B2014" s="535" t="s">
        <v>129</v>
      </c>
      <c r="C2014" s="216" t="str">
        <f>+VLOOKUP(B:B,INSUMOS!A:C,2,FALSE)</f>
        <v>HERRAMIENTA MENOR</v>
      </c>
      <c r="D2014" s="538" t="str">
        <f>+VLOOKUP(B:B,INSUMOS!A:C,3,FALSE)</f>
        <v>GLB</v>
      </c>
      <c r="E2014" s="541">
        <v>1</v>
      </c>
      <c r="F2014" s="544">
        <v>0</v>
      </c>
      <c r="G2014" s="277">
        <f>+VLOOKUP(B:B,INSUMOS!A:E,4,FALSE)</f>
        <v>1</v>
      </c>
      <c r="H2014" s="217">
        <f>+(E2014+F2014)*G2014</f>
        <v>1</v>
      </c>
      <c r="I2014" s="218"/>
      <c r="J2014" s="218"/>
      <c r="K2014" s="206"/>
      <c r="L2014" s="164"/>
      <c r="M2014" s="214"/>
    </row>
    <row r="2015" spans="1:13" s="219" customFormat="1" ht="18" outlineLevel="1" x14ac:dyDescent="0.25">
      <c r="A2015" s="294"/>
      <c r="B2015" s="535" t="s">
        <v>1305</v>
      </c>
      <c r="C2015" s="216" t="str">
        <f>+VLOOKUP(B:B,INSUMOS!A:C,2,FALSE)</f>
        <v>VIDRIO LAMINADO 3+3 MM</v>
      </c>
      <c r="D2015" s="538" t="str">
        <f>+VLOOKUP(B:B,INSUMOS!A:C,3,FALSE)</f>
        <v>M2</v>
      </c>
      <c r="E2015" s="541">
        <v>1</v>
      </c>
      <c r="F2015" s="544">
        <v>0</v>
      </c>
      <c r="G2015" s="277">
        <f>+VLOOKUP(B:B,INSUMOS!A:E,4,FALSE)</f>
        <v>1</v>
      </c>
      <c r="H2015" s="217">
        <f>+(E2015+F2015)*G2015</f>
        <v>1</v>
      </c>
      <c r="I2015" s="218"/>
      <c r="J2015" s="218"/>
      <c r="K2015" s="206"/>
      <c r="L2015" s="164"/>
      <c r="M2015" s="214"/>
    </row>
    <row r="2016" spans="1:13" s="219" customFormat="1" ht="18" outlineLevel="1" x14ac:dyDescent="0.25">
      <c r="A2016" s="294"/>
      <c r="B2016" s="535" t="s">
        <v>842</v>
      </c>
      <c r="C2016" s="216" t="str">
        <f>+VLOOKUP(B:B,INSUMOS!A:C,2,FALSE)</f>
        <v>SILICONA VIDRIOS Y ALUMINIO 280 ML</v>
      </c>
      <c r="D2016" s="538" t="str">
        <f>+VLOOKUP(B:B,INSUMOS!A:C,3,FALSE)</f>
        <v>UN</v>
      </c>
      <c r="E2016" s="541">
        <v>0.28999999999999998</v>
      </c>
      <c r="F2016" s="544">
        <f>+E2016*0.03</f>
        <v>8.6999999999999994E-3</v>
      </c>
      <c r="G2016" s="277">
        <f>+VLOOKUP(B:B,INSUMOS!A:E,4,FALSE)</f>
        <v>1</v>
      </c>
      <c r="H2016" s="217">
        <f>+(E2016+F2016)*G2016</f>
        <v>0.29869999999999997</v>
      </c>
      <c r="I2016" s="218"/>
      <c r="J2016" s="218"/>
      <c r="K2016" s="206"/>
      <c r="L2016" s="164"/>
      <c r="M2016" s="214"/>
    </row>
    <row r="2017" spans="1:13" s="219" customFormat="1" ht="18" outlineLevel="1" x14ac:dyDescent="0.25">
      <c r="A2017" s="294"/>
      <c r="B2017" s="535" t="s">
        <v>41</v>
      </c>
      <c r="C2017" s="216" t="str">
        <f>+VLOOKUP(B:B,INSUMOS!A:C,2,FALSE)</f>
        <v>AYUDANTE CARPINTERIA CON PRESTACIONES</v>
      </c>
      <c r="D2017" s="538" t="str">
        <f>+VLOOKUP(B:B,INSUMOS!A:C,3,FALSE)</f>
        <v>JR</v>
      </c>
      <c r="E2017" s="541">
        <v>0.05</v>
      </c>
      <c r="F2017" s="544">
        <v>0</v>
      </c>
      <c r="G2017" s="277">
        <f>+VLOOKUP(B:B,INSUMOS!A:E,4,FALSE)</f>
        <v>1</v>
      </c>
      <c r="H2017" s="217">
        <f>+(E2017+F2017)*G2017</f>
        <v>0.05</v>
      </c>
      <c r="I2017" s="218"/>
      <c r="J2017" s="218"/>
      <c r="K2017" s="206"/>
      <c r="L2017" s="164"/>
      <c r="M2017" s="214"/>
    </row>
    <row r="2018" spans="1:13" ht="18" outlineLevel="1" x14ac:dyDescent="0.25">
      <c r="A2018" s="294"/>
      <c r="B2018" s="535" t="s">
        <v>43</v>
      </c>
      <c r="C2018" s="216" t="str">
        <f>+VLOOKUP(B:B,INSUMOS!A:C,2,FALSE)</f>
        <v>OFICIAL CARPINTERIA CON PRESTACIONES</v>
      </c>
      <c r="D2018" s="538" t="str">
        <f>+VLOOKUP(B:B,INSUMOS!A:C,3,FALSE)</f>
        <v>HR</v>
      </c>
      <c r="E2018" s="541">
        <v>0.5</v>
      </c>
      <c r="F2018" s="544">
        <v>0</v>
      </c>
      <c r="G2018" s="277">
        <f>+VLOOKUP(B:B,INSUMOS!A:E,4,FALSE)</f>
        <v>1</v>
      </c>
      <c r="H2018" s="217">
        <f>+(E2018+F2018)*G2018</f>
        <v>0.5</v>
      </c>
      <c r="I2018" s="218"/>
      <c r="J2018" s="218"/>
      <c r="M2018" s="214"/>
    </row>
    <row r="2019" spans="1:13" s="219" customFormat="1" ht="103.5" customHeight="1" x14ac:dyDescent="0.25">
      <c r="A2019" s="207" t="s">
        <v>2106</v>
      </c>
      <c r="B2019" s="208"/>
      <c r="C2019" s="209" t="s">
        <v>1825</v>
      </c>
      <c r="D2019" s="210" t="s">
        <v>1</v>
      </c>
      <c r="E2019" s="211"/>
      <c r="F2019" s="210"/>
      <c r="G2019" s="210"/>
      <c r="H2019" s="212">
        <f>+SUBTOTAL(9,H2020:H2029)</f>
        <v>8.0299572843710205</v>
      </c>
      <c r="I2019" s="213"/>
      <c r="J2019" s="213"/>
      <c r="K2019" s="206"/>
      <c r="L2019" s="311"/>
      <c r="M2019" s="214"/>
    </row>
    <row r="2020" spans="1:13" s="219" customFormat="1" ht="18" outlineLevel="1" x14ac:dyDescent="0.25">
      <c r="A2020" s="294"/>
      <c r="B2020" s="535" t="s">
        <v>129</v>
      </c>
      <c r="C2020" s="216" t="str">
        <f>+VLOOKUP(B:B,INSUMOS!A:C,2,FALSE)</f>
        <v>HERRAMIENTA MENOR</v>
      </c>
      <c r="D2020" s="538" t="str">
        <f>+VLOOKUP(B:B,INSUMOS!A:C,3,FALSE)</f>
        <v>GLB</v>
      </c>
      <c r="E2020" s="541">
        <v>0.15000000349000001</v>
      </c>
      <c r="F2020" s="544">
        <v>0</v>
      </c>
      <c r="G2020" s="277">
        <f>+VLOOKUP(B:B,INSUMOS!A:E,4,FALSE)</f>
        <v>1</v>
      </c>
      <c r="H2020" s="217">
        <f t="shared" ref="H2020:H2029" si="149">+(E2020+F2020)*G2020</f>
        <v>0.15000000349000001</v>
      </c>
      <c r="I2020" s="218"/>
      <c r="J2020" s="218"/>
      <c r="K2020" s="206"/>
      <c r="L2020" s="164"/>
      <c r="M2020" s="214"/>
    </row>
    <row r="2021" spans="1:13" s="219" customFormat="1" ht="38.25" outlineLevel="1" x14ac:dyDescent="0.25">
      <c r="A2021" s="294"/>
      <c r="B2021" s="535" t="s">
        <v>547</v>
      </c>
      <c r="C2021" s="216" t="str">
        <f>+VLOOKUP(B:B,INSUMOS!A:C,2,FALSE)</f>
        <v>SANITARIO ACUAPLUS ULTRA BLANCO CORONA, IGUAL O DE SUPERIOR CALIDAD. CAPACIDAD 4,8 LITROS POR DESCARGA.  ALTO 59,8CM X ANCHO 36,5CM. (AHORRADOR)</v>
      </c>
      <c r="D2021" s="538" t="str">
        <f>+VLOOKUP(B:B,INSUMOS!A:C,3,FALSE)</f>
        <v>UN</v>
      </c>
      <c r="E2021" s="541">
        <v>1</v>
      </c>
      <c r="F2021" s="544">
        <v>0</v>
      </c>
      <c r="G2021" s="277">
        <f>+VLOOKUP(B:B,INSUMOS!A:E,4,FALSE)</f>
        <v>1</v>
      </c>
      <c r="H2021" s="217">
        <f t="shared" si="149"/>
        <v>1</v>
      </c>
      <c r="I2021" s="218"/>
      <c r="J2021" s="218"/>
      <c r="K2021" s="296"/>
      <c r="L2021" s="164"/>
      <c r="M2021" s="214"/>
    </row>
    <row r="2022" spans="1:13" s="219" customFormat="1" ht="18" outlineLevel="1" x14ac:dyDescent="0.25">
      <c r="A2022" s="294"/>
      <c r="B2022" s="535" t="s">
        <v>1823</v>
      </c>
      <c r="C2022" s="216" t="str">
        <f>+VLOOKUP(B:B,INSUMOS!A:C,2,FALSE)</f>
        <v>BARRA DE SEGURIDAD EN ACERO INOXIDABLE PARA DUCHA DE 3/4" DE 30 CM</v>
      </c>
      <c r="D2022" s="538" t="str">
        <f>+VLOOKUP(B:B,INSUMOS!A:C,3,FALSE)</f>
        <v>UN</v>
      </c>
      <c r="E2022" s="541">
        <v>1</v>
      </c>
      <c r="F2022" s="544">
        <v>0</v>
      </c>
      <c r="G2022" s="277">
        <f>+VLOOKUP(B:B,INSUMOS!A:E,4,FALSE)</f>
        <v>1</v>
      </c>
      <c r="H2022" s="217">
        <f t="shared" si="149"/>
        <v>1</v>
      </c>
      <c r="I2022" s="218"/>
      <c r="J2022" s="218"/>
      <c r="K2022" s="206"/>
      <c r="L2022" s="164"/>
      <c r="M2022" s="214"/>
    </row>
    <row r="2023" spans="1:13" s="219" customFormat="1" ht="18" outlineLevel="1" x14ac:dyDescent="0.25">
      <c r="A2023" s="294"/>
      <c r="B2023" s="535" t="s">
        <v>1822</v>
      </c>
      <c r="C2023" s="216" t="str">
        <f>+VLOOKUP(B:B,INSUMOS!A:C,2,FALSE)</f>
        <v xml:space="preserve">BRIDA SANITARIA  </v>
      </c>
      <c r="D2023" s="538" t="str">
        <f>+VLOOKUP(B:B,INSUMOS!A:C,3,FALSE)</f>
        <v>UN</v>
      </c>
      <c r="E2023" s="541">
        <v>1</v>
      </c>
      <c r="F2023" s="544">
        <v>0</v>
      </c>
      <c r="G2023" s="277">
        <f>+VLOOKUP(B:B,INSUMOS!A:E,4,FALSE)</f>
        <v>1</v>
      </c>
      <c r="H2023" s="217">
        <f t="shared" si="149"/>
        <v>1</v>
      </c>
      <c r="I2023" s="218"/>
      <c r="J2023" s="218"/>
      <c r="K2023" s="206"/>
      <c r="L2023" s="164"/>
      <c r="M2023" s="214"/>
    </row>
    <row r="2024" spans="1:13" ht="18" outlineLevel="1" x14ac:dyDescent="0.25">
      <c r="A2024" s="294"/>
      <c r="B2024" s="535" t="s">
        <v>400</v>
      </c>
      <c r="C2024" s="216" t="str">
        <f>+VLOOKUP(B:B,INSUMOS!A:C,2,FALSE)</f>
        <v>CODO 90  C X C PVC SANITARIA 4"</v>
      </c>
      <c r="D2024" s="538" t="str">
        <f>+VLOOKUP(B:B,INSUMOS!A:C,3,FALSE)</f>
        <v>UN</v>
      </c>
      <c r="E2024" s="541">
        <v>1</v>
      </c>
      <c r="F2024" s="544">
        <v>0</v>
      </c>
      <c r="G2024" s="277">
        <f>+VLOOKUP(B:B,INSUMOS!A:E,4,FALSE)</f>
        <v>1</v>
      </c>
      <c r="H2024" s="217">
        <f t="shared" si="149"/>
        <v>1</v>
      </c>
      <c r="I2024" s="218"/>
      <c r="J2024" s="218"/>
      <c r="M2024" s="214"/>
    </row>
    <row r="2025" spans="1:13" ht="18" outlineLevel="1" x14ac:dyDescent="0.25">
      <c r="A2025" s="294"/>
      <c r="B2025" s="535" t="s">
        <v>273</v>
      </c>
      <c r="C2025" s="216" t="str">
        <f>+VLOOKUP(B:B,INSUMOS!A:C,2,FALSE)</f>
        <v>CINTA TEFLON DE 1/2" X 10 M</v>
      </c>
      <c r="D2025" s="538" t="str">
        <f>+VLOOKUP(B:B,INSUMOS!A:C,3,FALSE)</f>
        <v>RL</v>
      </c>
      <c r="E2025" s="541">
        <v>0.19995728088102133</v>
      </c>
      <c r="F2025" s="544">
        <v>0</v>
      </c>
      <c r="G2025" s="277">
        <f>+VLOOKUP(B:B,INSUMOS!A:E,4,FALSE)</f>
        <v>1</v>
      </c>
      <c r="H2025" s="217">
        <f t="shared" si="149"/>
        <v>0.19995728088102133</v>
      </c>
      <c r="I2025" s="218"/>
      <c r="J2025" s="218"/>
      <c r="M2025" s="214"/>
    </row>
    <row r="2026" spans="1:13" s="219" customFormat="1" ht="18" outlineLevel="1" x14ac:dyDescent="0.25">
      <c r="A2026" s="294"/>
      <c r="B2026" s="535" t="s">
        <v>838</v>
      </c>
      <c r="C2026" s="216" t="str">
        <f>+VLOOKUP(B:B,INSUMOS!A:C,2,FALSE)</f>
        <v>MANGUERA FLEXIBLE GRIFLEX</v>
      </c>
      <c r="D2026" s="538" t="str">
        <f>+VLOOKUP(B:B,INSUMOS!A:C,3,FALSE)</f>
        <v>UN</v>
      </c>
      <c r="E2026" s="541">
        <v>1</v>
      </c>
      <c r="F2026" s="544">
        <v>0</v>
      </c>
      <c r="G2026" s="277">
        <f>+VLOOKUP(B:B,INSUMOS!A:E,4,FALSE)</f>
        <v>1</v>
      </c>
      <c r="H2026" s="217">
        <f t="shared" si="149"/>
        <v>1</v>
      </c>
      <c r="I2026" s="218"/>
      <c r="J2026" s="218"/>
      <c r="K2026" s="206"/>
      <c r="L2026" s="164"/>
      <c r="M2026" s="214"/>
    </row>
    <row r="2027" spans="1:13" s="219" customFormat="1" ht="18" outlineLevel="1" x14ac:dyDescent="0.25">
      <c r="A2027" s="294"/>
      <c r="B2027" s="535" t="s">
        <v>100</v>
      </c>
      <c r="C2027" s="216" t="str">
        <f>+VLOOKUP(B:B,INSUMOS!A:C,2,FALSE)</f>
        <v>CEMENTO BLANCO</v>
      </c>
      <c r="D2027" s="538" t="str">
        <f>+VLOOKUP(B:B,INSUMOS!A:C,3,FALSE)</f>
        <v>KG</v>
      </c>
      <c r="E2027" s="541">
        <v>0.8</v>
      </c>
      <c r="F2027" s="544">
        <f>+E2027*0.05</f>
        <v>4.0000000000000008E-2</v>
      </c>
      <c r="G2027" s="277">
        <f>+VLOOKUP(B:B,INSUMOS!A:E,4,FALSE)</f>
        <v>1</v>
      </c>
      <c r="H2027" s="217">
        <f t="shared" si="149"/>
        <v>0.84000000000000008</v>
      </c>
      <c r="I2027" s="218"/>
      <c r="J2027" s="218"/>
      <c r="K2027" s="206"/>
      <c r="L2027" s="164"/>
      <c r="M2027" s="214"/>
    </row>
    <row r="2028" spans="1:13" s="219" customFormat="1" ht="18" outlineLevel="1" x14ac:dyDescent="0.25">
      <c r="A2028" s="294"/>
      <c r="B2028" s="535" t="s">
        <v>268</v>
      </c>
      <c r="C2028" s="216" t="str">
        <f>+VLOOKUP(B:B,INSUMOS!A:C,2,FALSE)</f>
        <v>AGUA</v>
      </c>
      <c r="D2028" s="538" t="str">
        <f>+VLOOKUP(B:B,INSUMOS!A:C,3,FALSE)</f>
        <v>M3</v>
      </c>
      <c r="E2028" s="541">
        <v>0.8</v>
      </c>
      <c r="F2028" s="544">
        <f>+E2028*0.05</f>
        <v>4.0000000000000008E-2</v>
      </c>
      <c r="G2028" s="277">
        <f>+VLOOKUP(B:B,INSUMOS!A:E,4,FALSE)</f>
        <v>1</v>
      </c>
      <c r="H2028" s="217">
        <f t="shared" si="149"/>
        <v>0.84000000000000008</v>
      </c>
      <c r="I2028" s="218"/>
      <c r="J2028" s="218"/>
      <c r="K2028" s="206"/>
      <c r="L2028" s="164"/>
      <c r="M2028" s="214"/>
    </row>
    <row r="2029" spans="1:13" ht="18" outlineLevel="1" x14ac:dyDescent="0.25">
      <c r="A2029" s="294"/>
      <c r="B2029" s="535" t="s">
        <v>627</v>
      </c>
      <c r="C2029" s="216" t="str">
        <f>+VLOOKUP(B:B,INSUMOS!A:C,2,FALSE)</f>
        <v>CUADRILLA  INSTALACIONES (OFICIAL + AYUDANTE)</v>
      </c>
      <c r="D2029" s="538" t="str">
        <f>+VLOOKUP(B:B,INSUMOS!A:C,3,FALSE)</f>
        <v>HC</v>
      </c>
      <c r="E2029" s="541">
        <v>1</v>
      </c>
      <c r="F2029" s="544">
        <v>0</v>
      </c>
      <c r="G2029" s="277">
        <f>+VLOOKUP(B:B,INSUMOS!A:E,4,FALSE)</f>
        <v>1</v>
      </c>
      <c r="H2029" s="217">
        <f t="shared" si="149"/>
        <v>1</v>
      </c>
      <c r="I2029" s="218"/>
      <c r="J2029" s="218"/>
      <c r="M2029" s="214"/>
    </row>
    <row r="2030" spans="1:13" s="219" customFormat="1" ht="25.5" x14ac:dyDescent="0.25">
      <c r="A2030" s="207" t="s">
        <v>2105</v>
      </c>
      <c r="B2030" s="208"/>
      <c r="C2030" s="209" t="s">
        <v>1654</v>
      </c>
      <c r="D2030" s="210" t="s">
        <v>1</v>
      </c>
      <c r="E2030" s="211"/>
      <c r="F2030" s="210"/>
      <c r="G2030" s="210"/>
      <c r="H2030" s="212">
        <f>+SUBTOTAL(9,H2031:H2037)</f>
        <v>6.1000000000000005</v>
      </c>
      <c r="I2030" s="213"/>
      <c r="J2030" s="213"/>
      <c r="K2030" s="206"/>
      <c r="L2030" s="164"/>
      <c r="M2030" s="214"/>
    </row>
    <row r="2031" spans="1:13" s="219" customFormat="1" ht="18" outlineLevel="1" x14ac:dyDescent="0.25">
      <c r="A2031" s="294"/>
      <c r="B2031" s="535" t="s">
        <v>129</v>
      </c>
      <c r="C2031" s="216" t="str">
        <f>+VLOOKUP(B:B,INSUMOS!A:C,2,FALSE)</f>
        <v>HERRAMIENTA MENOR</v>
      </c>
      <c r="D2031" s="538" t="str">
        <f>+VLOOKUP(B:B,INSUMOS!A:C,3,FALSE)</f>
        <v>GLB</v>
      </c>
      <c r="E2031" s="541">
        <v>0.2</v>
      </c>
      <c r="F2031" s="544">
        <v>0</v>
      </c>
      <c r="G2031" s="277">
        <f>+VLOOKUP(B:B,INSUMOS!A:E,4,FALSE)</f>
        <v>1</v>
      </c>
      <c r="H2031" s="217">
        <f t="shared" ref="H2031:H2037" si="150">+(E2031+F2031)*G2031</f>
        <v>0.2</v>
      </c>
      <c r="I2031" s="218"/>
      <c r="J2031" s="218"/>
      <c r="K2031" s="206"/>
      <c r="L2031" s="164"/>
      <c r="M2031" s="214"/>
    </row>
    <row r="2032" spans="1:13" s="219" customFormat="1" ht="25.5" outlineLevel="1" x14ac:dyDescent="0.25">
      <c r="A2032" s="294"/>
      <c r="B2032" s="535" t="s">
        <v>548</v>
      </c>
      <c r="C2032" s="216" t="str">
        <f>+VLOOKUP(B:B,INSUMOS!A:C,2,FALSE)</f>
        <v>LAVAMANOS CON PEDESTAL ACUACER COLOR BLANCO CORONA  IGUAL O DE SUPERIOR CALIDAD. (NO INCLUYE GRIFERÍA, DESAGÜES, SIFÓN)</v>
      </c>
      <c r="D2032" s="538" t="str">
        <f>+VLOOKUP(B:B,INSUMOS!A:C,3,FALSE)</f>
        <v>UN</v>
      </c>
      <c r="E2032" s="541">
        <v>1</v>
      </c>
      <c r="F2032" s="544">
        <v>0</v>
      </c>
      <c r="G2032" s="277">
        <f>+VLOOKUP(B:B,INSUMOS!A:E,4,FALSE)</f>
        <v>1</v>
      </c>
      <c r="H2032" s="217">
        <f t="shared" si="150"/>
        <v>1</v>
      </c>
      <c r="I2032" s="218"/>
      <c r="J2032" s="218"/>
      <c r="K2032" s="206"/>
      <c r="L2032" s="164"/>
      <c r="M2032" s="214"/>
    </row>
    <row r="2033" spans="1:13" ht="25.5" outlineLevel="1" x14ac:dyDescent="0.25">
      <c r="A2033" s="294"/>
      <c r="B2033" s="535" t="s">
        <v>552</v>
      </c>
      <c r="C2033" s="216" t="str">
        <f>+VLOOKUP(B:B,INSUMOS!A:C,2,FALSE)</f>
        <v>GRIFERÍA GRIVAL LAVAMANOS 8 PULGADAS ARTESA IGUAL O DE SUPERIOR CALIDAD MEZCLADOR.</v>
      </c>
      <c r="D2033" s="538" t="str">
        <f>+VLOOKUP(B:B,INSUMOS!A:C,3,FALSE)</f>
        <v>UN</v>
      </c>
      <c r="E2033" s="541">
        <v>1</v>
      </c>
      <c r="F2033" s="544">
        <v>0</v>
      </c>
      <c r="G2033" s="277">
        <f>+VLOOKUP(B:B,INSUMOS!A:E,4,FALSE)</f>
        <v>1</v>
      </c>
      <c r="H2033" s="217">
        <f t="shared" si="150"/>
        <v>1</v>
      </c>
      <c r="I2033" s="218"/>
      <c r="J2033" s="218"/>
      <c r="M2033" s="214"/>
    </row>
    <row r="2034" spans="1:13" s="219" customFormat="1" ht="18" outlineLevel="1" x14ac:dyDescent="0.25">
      <c r="A2034" s="294"/>
      <c r="B2034" s="535" t="s">
        <v>554</v>
      </c>
      <c r="C2034" s="216" t="str">
        <f>+VLOOKUP(B:B,INSUMOS!A:C,2,FALSE)</f>
        <v>SIFÓN TIPO BOTELLA GRIS, GRIVAL DE SUPERIOR CALIDAD.</v>
      </c>
      <c r="D2034" s="538" t="str">
        <f>+VLOOKUP(B:B,INSUMOS!A:C,3,FALSE)</f>
        <v>UN</v>
      </c>
      <c r="E2034" s="541">
        <v>1</v>
      </c>
      <c r="F2034" s="544">
        <v>0</v>
      </c>
      <c r="G2034" s="277">
        <f>+VLOOKUP(B:B,INSUMOS!A:E,4,FALSE)</f>
        <v>1</v>
      </c>
      <c r="H2034" s="217">
        <f t="shared" si="150"/>
        <v>1</v>
      </c>
      <c r="I2034" s="218"/>
      <c r="J2034" s="218"/>
      <c r="K2034" s="206"/>
      <c r="L2034" s="164"/>
      <c r="M2034" s="214"/>
    </row>
    <row r="2035" spans="1:13" s="219" customFormat="1" ht="25.5" outlineLevel="1" x14ac:dyDescent="0.25">
      <c r="A2035" s="294"/>
      <c r="B2035" s="535" t="s">
        <v>553</v>
      </c>
      <c r="C2035" s="216" t="str">
        <f>+VLOOKUP(B:B,INSUMOS!A:C,2,FALSE)</f>
        <v>DESAGÜE SENCILLO INTEGRADO REBOSE GRIVAL DE IGUAL O SUPERIOR CALIDAD.</v>
      </c>
      <c r="D2035" s="538" t="str">
        <f>+VLOOKUP(B:B,INSUMOS!A:C,3,FALSE)</f>
        <v>UN</v>
      </c>
      <c r="E2035" s="541">
        <v>1</v>
      </c>
      <c r="F2035" s="544">
        <v>0</v>
      </c>
      <c r="G2035" s="277">
        <f>+VLOOKUP(B:B,INSUMOS!A:E,4,FALSE)</f>
        <v>1</v>
      </c>
      <c r="H2035" s="217">
        <f t="shared" si="150"/>
        <v>1</v>
      </c>
      <c r="I2035" s="218"/>
      <c r="J2035" s="218"/>
      <c r="K2035" s="206"/>
      <c r="L2035" s="164"/>
      <c r="M2035" s="214"/>
    </row>
    <row r="2036" spans="1:13" s="219" customFormat="1" ht="18" outlineLevel="1" x14ac:dyDescent="0.25">
      <c r="A2036" s="294"/>
      <c r="B2036" s="535" t="s">
        <v>555</v>
      </c>
      <c r="C2036" s="216" t="str">
        <f>+VLOOKUP(B:B,INSUMOS!A:C,2,FALSE)</f>
        <v>ACOPLE 1/2" X 1/2 40 CM PLÁSTICO  GRIVAL DE SUPERIOR CALIDAD.</v>
      </c>
      <c r="D2036" s="538" t="str">
        <f>+VLOOKUP(B:B,INSUMOS!A:C,3,FALSE)</f>
        <v>UN</v>
      </c>
      <c r="E2036" s="541">
        <v>1</v>
      </c>
      <c r="F2036" s="544">
        <v>0</v>
      </c>
      <c r="G2036" s="277">
        <f>+VLOOKUP(B:B,INSUMOS!A:E,4,FALSE)</f>
        <v>1</v>
      </c>
      <c r="H2036" s="217">
        <f t="shared" si="150"/>
        <v>1</v>
      </c>
      <c r="I2036" s="218"/>
      <c r="J2036" s="218"/>
      <c r="K2036" s="206"/>
      <c r="L2036" s="164"/>
      <c r="M2036" s="214"/>
    </row>
    <row r="2037" spans="1:13" ht="18" outlineLevel="1" x14ac:dyDescent="0.25">
      <c r="A2037" s="294"/>
      <c r="B2037" s="535" t="s">
        <v>627</v>
      </c>
      <c r="C2037" s="216" t="str">
        <f>+VLOOKUP(B:B,INSUMOS!A:C,2,FALSE)</f>
        <v>CUADRILLA  INSTALACIONES (OFICIAL + AYUDANTE)</v>
      </c>
      <c r="D2037" s="538" t="str">
        <f>+VLOOKUP(B:B,INSUMOS!A:C,3,FALSE)</f>
        <v>HC</v>
      </c>
      <c r="E2037" s="541">
        <v>0.9</v>
      </c>
      <c r="F2037" s="544">
        <v>0</v>
      </c>
      <c r="G2037" s="277">
        <f>+VLOOKUP(B:B,INSUMOS!A:E,4,FALSE)</f>
        <v>1</v>
      </c>
      <c r="H2037" s="217">
        <f t="shared" si="150"/>
        <v>0.9</v>
      </c>
      <c r="I2037" s="218"/>
      <c r="J2037" s="218"/>
      <c r="M2037" s="214"/>
    </row>
    <row r="2038" spans="1:13" s="219" customFormat="1" ht="38.25" x14ac:dyDescent="0.25">
      <c r="A2038" s="207" t="s">
        <v>2088</v>
      </c>
      <c r="B2038" s="208"/>
      <c r="C2038" s="209" t="s">
        <v>1200</v>
      </c>
      <c r="D2038" s="210" t="s">
        <v>1</v>
      </c>
      <c r="E2038" s="211"/>
      <c r="F2038" s="210"/>
      <c r="G2038" s="210"/>
      <c r="H2038" s="212">
        <f>+SUBTOTAL(9,H2039:H2047)</f>
        <v>7.24</v>
      </c>
      <c r="I2038" s="213"/>
      <c r="J2038" s="213"/>
      <c r="K2038" s="206"/>
      <c r="L2038" s="164"/>
      <c r="M2038" s="214"/>
    </row>
    <row r="2039" spans="1:13" s="219" customFormat="1" ht="18" outlineLevel="1" x14ac:dyDescent="0.25">
      <c r="A2039" s="294"/>
      <c r="B2039" s="535" t="s">
        <v>129</v>
      </c>
      <c r="C2039" s="216" t="str">
        <f>+VLOOKUP(B:B,INSUMOS!A:C,2,FALSE)</f>
        <v>HERRAMIENTA MENOR</v>
      </c>
      <c r="D2039" s="538" t="str">
        <f>+VLOOKUP(B:B,INSUMOS!A:C,3,FALSE)</f>
        <v>GLB</v>
      </c>
      <c r="E2039" s="541">
        <v>0.2</v>
      </c>
      <c r="F2039" s="544">
        <v>0</v>
      </c>
      <c r="G2039" s="277">
        <f>+VLOOKUP(B:B,INSUMOS!A:E,4,FALSE)</f>
        <v>1</v>
      </c>
      <c r="H2039" s="217">
        <f t="shared" ref="H2039:H2047" si="151">+(E2039+F2039)*G2039</f>
        <v>0.2</v>
      </c>
      <c r="I2039" s="218"/>
      <c r="J2039" s="218"/>
      <c r="K2039" s="206"/>
      <c r="L2039" s="164"/>
      <c r="M2039" s="214"/>
    </row>
    <row r="2040" spans="1:13" s="219" customFormat="1" ht="25.5" outlineLevel="1" x14ac:dyDescent="0.25">
      <c r="A2040" s="294"/>
      <c r="B2040" s="535" t="s">
        <v>549</v>
      </c>
      <c r="C2040" s="216" t="str">
        <f>+VLOOKUP(B:B,INSUMOS!A:C,2,FALSE)</f>
        <v>LAVAMANOS COLGAR ACUACER BLANCO CORONA, CON ORIFICIOS PARA GRIFERÍA. MEDIDAS  47 X 37 CM. (NO INCLUYE GRIFERÍA, DESAGÜES, SIFÓN)</v>
      </c>
      <c r="D2040" s="538" t="str">
        <f>+VLOOKUP(B:B,INSUMOS!A:C,3,FALSE)</f>
        <v>UN</v>
      </c>
      <c r="E2040" s="541">
        <v>1</v>
      </c>
      <c r="F2040" s="544">
        <v>0</v>
      </c>
      <c r="G2040" s="277">
        <f>+VLOOKUP(B:B,INSUMOS!A:E,4,FALSE)</f>
        <v>1</v>
      </c>
      <c r="H2040" s="217">
        <f t="shared" si="151"/>
        <v>1</v>
      </c>
      <c r="I2040" s="218"/>
      <c r="J2040" s="218"/>
      <c r="K2040" s="206"/>
      <c r="L2040" s="164"/>
      <c r="M2040" s="214"/>
    </row>
    <row r="2041" spans="1:13" s="219" customFormat="1" ht="25.5" outlineLevel="1" x14ac:dyDescent="0.25">
      <c r="A2041" s="294"/>
      <c r="B2041" s="535" t="s">
        <v>551</v>
      </c>
      <c r="C2041" s="216" t="str">
        <f>+VLOOKUP(B:B,INSUMOS!A:C,2,FALSE)</f>
        <v>GRIFERÍA LAVAMANOS INDIVIDUAL HELVETIA GRICOL, IGUAL O DE SUPERIOR CALIDAD.</v>
      </c>
      <c r="D2041" s="538" t="str">
        <f>+VLOOKUP(B:B,INSUMOS!A:C,3,FALSE)</f>
        <v>UN</v>
      </c>
      <c r="E2041" s="541">
        <v>1</v>
      </c>
      <c r="F2041" s="544">
        <v>0</v>
      </c>
      <c r="G2041" s="277">
        <f>+VLOOKUP(B:B,INSUMOS!A:E,4,FALSE)</f>
        <v>1</v>
      </c>
      <c r="H2041" s="217">
        <f t="shared" si="151"/>
        <v>1</v>
      </c>
      <c r="I2041" s="218"/>
      <c r="J2041" s="218"/>
      <c r="K2041" s="206"/>
      <c r="L2041" s="164"/>
      <c r="M2041" s="214"/>
    </row>
    <row r="2042" spans="1:13" s="219" customFormat="1" ht="18" outlineLevel="1" x14ac:dyDescent="0.25">
      <c r="A2042" s="294"/>
      <c r="B2042" s="535" t="s">
        <v>554</v>
      </c>
      <c r="C2042" s="216" t="str">
        <f>+VLOOKUP(B:B,INSUMOS!A:C,2,FALSE)</f>
        <v>SIFÓN TIPO BOTELLA GRIS, GRIVAL DE SUPERIOR CALIDAD.</v>
      </c>
      <c r="D2042" s="538" t="str">
        <f>+VLOOKUP(B:B,INSUMOS!A:C,3,FALSE)</f>
        <v>UN</v>
      </c>
      <c r="E2042" s="541">
        <v>1</v>
      </c>
      <c r="F2042" s="544">
        <v>0</v>
      </c>
      <c r="G2042" s="277">
        <f>+VLOOKUP(B:B,INSUMOS!A:E,4,FALSE)</f>
        <v>1</v>
      </c>
      <c r="H2042" s="217">
        <f t="shared" si="151"/>
        <v>1</v>
      </c>
      <c r="I2042" s="218"/>
      <c r="J2042" s="218"/>
      <c r="K2042" s="206"/>
      <c r="L2042" s="164"/>
      <c r="M2042" s="214"/>
    </row>
    <row r="2043" spans="1:13" s="219" customFormat="1" ht="25.5" outlineLevel="1" x14ac:dyDescent="0.25">
      <c r="A2043" s="294"/>
      <c r="B2043" s="535" t="s">
        <v>553</v>
      </c>
      <c r="C2043" s="216" t="str">
        <f>+VLOOKUP(B:B,INSUMOS!A:C,2,FALSE)</f>
        <v>DESAGÜE SENCILLO INTEGRADO REBOSE GRIVAL DE IGUAL O SUPERIOR CALIDAD.</v>
      </c>
      <c r="D2043" s="538" t="str">
        <f>+VLOOKUP(B:B,INSUMOS!A:C,3,FALSE)</f>
        <v>UN</v>
      </c>
      <c r="E2043" s="541">
        <v>1</v>
      </c>
      <c r="F2043" s="544">
        <v>0</v>
      </c>
      <c r="G2043" s="277">
        <f>+VLOOKUP(B:B,INSUMOS!A:E,4,FALSE)</f>
        <v>1</v>
      </c>
      <c r="H2043" s="217">
        <f t="shared" si="151"/>
        <v>1</v>
      </c>
      <c r="I2043" s="218"/>
      <c r="J2043" s="218"/>
      <c r="K2043" s="206"/>
      <c r="L2043" s="164"/>
      <c r="M2043" s="214"/>
    </row>
    <row r="2044" spans="1:13" s="219" customFormat="1" ht="18" outlineLevel="1" x14ac:dyDescent="0.25">
      <c r="A2044" s="294"/>
      <c r="B2044" s="535" t="s">
        <v>555</v>
      </c>
      <c r="C2044" s="216" t="str">
        <f>+VLOOKUP(B:B,INSUMOS!A:C,2,FALSE)</f>
        <v>ACOPLE 1/2" X 1/2 40 CM PLÁSTICO  GRIVAL DE SUPERIOR CALIDAD.</v>
      </c>
      <c r="D2044" s="538" t="str">
        <f>+VLOOKUP(B:B,INSUMOS!A:C,3,FALSE)</f>
        <v>UN</v>
      </c>
      <c r="E2044" s="541">
        <v>1</v>
      </c>
      <c r="F2044" s="544">
        <v>0</v>
      </c>
      <c r="G2044" s="277">
        <f>+VLOOKUP(B:B,INSUMOS!A:E,4,FALSE)</f>
        <v>1</v>
      </c>
      <c r="H2044" s="217">
        <f t="shared" si="151"/>
        <v>1</v>
      </c>
      <c r="I2044" s="218"/>
      <c r="J2044" s="218"/>
      <c r="K2044" s="206"/>
      <c r="L2044" s="164"/>
      <c r="M2044" s="214"/>
    </row>
    <row r="2045" spans="1:13" ht="18" outlineLevel="1" x14ac:dyDescent="0.25">
      <c r="A2045" s="294"/>
      <c r="B2045" s="535" t="s">
        <v>268</v>
      </c>
      <c r="C2045" s="216" t="str">
        <f>+VLOOKUP(B:B,INSUMOS!A:C,2,FALSE)</f>
        <v>AGUA</v>
      </c>
      <c r="D2045" s="538" t="str">
        <f>+VLOOKUP(B:B,INSUMOS!A:C,3,FALSE)</f>
        <v>M3</v>
      </c>
      <c r="E2045" s="541">
        <v>0.5</v>
      </c>
      <c r="F2045" s="544">
        <f>+E2045*0.03</f>
        <v>1.4999999999999999E-2</v>
      </c>
      <c r="G2045" s="277">
        <f>+VLOOKUP(B:B,INSUMOS!A:E,4,FALSE)</f>
        <v>1</v>
      </c>
      <c r="H2045" s="217">
        <f t="shared" si="151"/>
        <v>0.51500000000000001</v>
      </c>
      <c r="I2045" s="218"/>
      <c r="J2045" s="218"/>
      <c r="M2045" s="214"/>
    </row>
    <row r="2046" spans="1:13" s="219" customFormat="1" ht="18" outlineLevel="1" x14ac:dyDescent="0.25">
      <c r="A2046" s="294"/>
      <c r="B2046" s="535" t="s">
        <v>100</v>
      </c>
      <c r="C2046" s="216" t="str">
        <f>+VLOOKUP(B:B,INSUMOS!A:C,2,FALSE)</f>
        <v>CEMENTO BLANCO</v>
      </c>
      <c r="D2046" s="538" t="str">
        <f>+VLOOKUP(B:B,INSUMOS!A:C,3,FALSE)</f>
        <v>KG</v>
      </c>
      <c r="E2046" s="541">
        <v>0.5</v>
      </c>
      <c r="F2046" s="544">
        <f>+E2046*0.05</f>
        <v>2.5000000000000001E-2</v>
      </c>
      <c r="G2046" s="277">
        <f>+VLOOKUP(B:B,INSUMOS!A:E,4,FALSE)</f>
        <v>1</v>
      </c>
      <c r="H2046" s="217">
        <f t="shared" si="151"/>
        <v>0.52500000000000002</v>
      </c>
      <c r="I2046" s="218"/>
      <c r="J2046" s="218"/>
      <c r="K2046" s="206"/>
      <c r="L2046" s="164"/>
      <c r="M2046" s="214"/>
    </row>
    <row r="2047" spans="1:13" s="219" customFormat="1" ht="18" outlineLevel="1" x14ac:dyDescent="0.25">
      <c r="A2047" s="294"/>
      <c r="B2047" s="535" t="s">
        <v>627</v>
      </c>
      <c r="C2047" s="216" t="str">
        <f>+VLOOKUP(B:B,INSUMOS!A:C,2,FALSE)</f>
        <v>CUADRILLA  INSTALACIONES (OFICIAL + AYUDANTE)</v>
      </c>
      <c r="D2047" s="538" t="str">
        <f>+VLOOKUP(B:B,INSUMOS!A:C,3,FALSE)</f>
        <v>HC</v>
      </c>
      <c r="E2047" s="541">
        <v>1</v>
      </c>
      <c r="F2047" s="544">
        <v>0</v>
      </c>
      <c r="G2047" s="277">
        <f>+VLOOKUP(B:B,INSUMOS!A:E,4,FALSE)</f>
        <v>1</v>
      </c>
      <c r="H2047" s="217">
        <f t="shared" si="151"/>
        <v>1</v>
      </c>
      <c r="I2047" s="218"/>
      <c r="J2047" s="218"/>
      <c r="K2047" s="206"/>
      <c r="L2047" s="164"/>
      <c r="M2047" s="214"/>
    </row>
    <row r="2048" spans="1:13" s="219" customFormat="1" ht="81.75" customHeight="1" x14ac:dyDescent="0.25">
      <c r="A2048" s="207" t="s">
        <v>2104</v>
      </c>
      <c r="B2048" s="208"/>
      <c r="C2048" s="209" t="s">
        <v>1203</v>
      </c>
      <c r="D2048" s="210" t="s">
        <v>1</v>
      </c>
      <c r="E2048" s="211"/>
      <c r="F2048" s="210"/>
      <c r="G2048" s="210"/>
      <c r="H2048" s="212">
        <f>+SUBTOTAL(9,H2049:H2061)</f>
        <v>13.402000000000001</v>
      </c>
      <c r="I2048" s="213"/>
      <c r="J2048" s="213"/>
      <c r="K2048" s="206"/>
      <c r="L2048" s="164"/>
      <c r="M2048" s="214"/>
    </row>
    <row r="2049" spans="1:13" s="219" customFormat="1" ht="18" outlineLevel="1" x14ac:dyDescent="0.25">
      <c r="A2049" s="294"/>
      <c r="B2049" s="535" t="s">
        <v>129</v>
      </c>
      <c r="C2049" s="216" t="str">
        <f>+VLOOKUP(B:B,INSUMOS!A:C,2,FALSE)</f>
        <v>HERRAMIENTA MENOR</v>
      </c>
      <c r="D2049" s="538" t="str">
        <f>+VLOOKUP(B:B,INSUMOS!A:C,3,FALSE)</f>
        <v>GLB</v>
      </c>
      <c r="E2049" s="541">
        <v>0.2</v>
      </c>
      <c r="F2049" s="544">
        <v>0</v>
      </c>
      <c r="G2049" s="277">
        <f>+VLOOKUP(B:B,INSUMOS!A:E,4,FALSE)</f>
        <v>1</v>
      </c>
      <c r="H2049" s="217">
        <f t="shared" ref="H2049:H2061" si="152">+(E2049+F2049)*G2049</f>
        <v>0.2</v>
      </c>
      <c r="I2049" s="218"/>
      <c r="J2049" s="218"/>
      <c r="K2049" s="206"/>
      <c r="L2049" s="164"/>
      <c r="M2049" s="214"/>
    </row>
    <row r="2050" spans="1:13" ht="38.25" outlineLevel="1" x14ac:dyDescent="0.25">
      <c r="A2050" s="294"/>
      <c r="B2050" s="535" t="s">
        <v>550</v>
      </c>
      <c r="C2050" s="216" t="str">
        <f>+VLOOKUP(B:B,INSUMOS!A:C,2,FALSE)</f>
        <v>COMBO ACUAPLUS ULTRA SANITARIO + LAVAMANOS SIN PEDESTAL + GRIFERÍA + ACCESORIOS BLANCO CORONA  IGUAL O DE SUPERIOR CALIDAD. (NO INCLUYE DESAGÜES, SIFÓN)</v>
      </c>
      <c r="D2050" s="538" t="str">
        <f>+VLOOKUP(B:B,INSUMOS!A:C,3,FALSE)</f>
        <v>UN</v>
      </c>
      <c r="E2050" s="541">
        <v>1</v>
      </c>
      <c r="F2050" s="544">
        <v>0</v>
      </c>
      <c r="G2050" s="277">
        <f>+VLOOKUP(B:B,INSUMOS!A:E,4,FALSE)</f>
        <v>1</v>
      </c>
      <c r="H2050" s="217">
        <f t="shared" si="152"/>
        <v>1</v>
      </c>
      <c r="I2050" s="218"/>
      <c r="J2050" s="218"/>
      <c r="M2050" s="214"/>
    </row>
    <row r="2051" spans="1:13" ht="18" outlineLevel="1" x14ac:dyDescent="0.25">
      <c r="A2051" s="294"/>
      <c r="B2051" s="535" t="s">
        <v>1823</v>
      </c>
      <c r="C2051" s="216" t="str">
        <f>+VLOOKUP(B:B,INSUMOS!A:C,2,FALSE)</f>
        <v>BARRA DE SEGURIDAD EN ACERO INOXIDABLE PARA DUCHA DE 3/4" DE 30 CM</v>
      </c>
      <c r="D2051" s="538" t="str">
        <f>+VLOOKUP(B:B,INSUMOS!A:C,3,FALSE)</f>
        <v>UN</v>
      </c>
      <c r="E2051" s="541">
        <v>1</v>
      </c>
      <c r="F2051" s="544">
        <v>0</v>
      </c>
      <c r="G2051" s="277">
        <f>+VLOOKUP(B:B,INSUMOS!A:E,4,FALSE)</f>
        <v>1</v>
      </c>
      <c r="H2051" s="217">
        <f t="shared" si="152"/>
        <v>1</v>
      </c>
      <c r="I2051" s="218"/>
      <c r="J2051" s="218"/>
      <c r="M2051" s="214"/>
    </row>
    <row r="2052" spans="1:13" ht="18" outlineLevel="1" x14ac:dyDescent="0.25">
      <c r="A2052" s="294"/>
      <c r="B2052" s="535" t="s">
        <v>1822</v>
      </c>
      <c r="C2052" s="216" t="str">
        <f>+VLOOKUP(B:B,INSUMOS!A:C,2,FALSE)</f>
        <v xml:space="preserve">BRIDA SANITARIA  </v>
      </c>
      <c r="D2052" s="538" t="str">
        <f>+VLOOKUP(B:B,INSUMOS!A:C,3,FALSE)</f>
        <v>UN</v>
      </c>
      <c r="E2052" s="541">
        <v>1</v>
      </c>
      <c r="F2052" s="544">
        <v>0</v>
      </c>
      <c r="G2052" s="277">
        <f>+VLOOKUP(B:B,INSUMOS!A:E,4,FALSE)</f>
        <v>1</v>
      </c>
      <c r="H2052" s="217">
        <f t="shared" si="152"/>
        <v>1</v>
      </c>
      <c r="I2052" s="218"/>
      <c r="J2052" s="218"/>
      <c r="M2052" s="214"/>
    </row>
    <row r="2053" spans="1:13" s="219" customFormat="1" ht="25.5" outlineLevel="1" x14ac:dyDescent="0.25">
      <c r="A2053" s="294"/>
      <c r="B2053" s="535" t="s">
        <v>553</v>
      </c>
      <c r="C2053" s="216" t="str">
        <f>+VLOOKUP(B:B,INSUMOS!A:C,2,FALSE)</f>
        <v>DESAGÜE SENCILLO INTEGRADO REBOSE GRIVAL DE IGUAL O SUPERIOR CALIDAD.</v>
      </c>
      <c r="D2053" s="538" t="str">
        <f>+VLOOKUP(B:B,INSUMOS!A:C,3,FALSE)</f>
        <v>UN</v>
      </c>
      <c r="E2053" s="541">
        <v>1</v>
      </c>
      <c r="F2053" s="544">
        <v>0</v>
      </c>
      <c r="G2053" s="277">
        <f>+VLOOKUP(B:B,INSUMOS!A:E,4,FALSE)</f>
        <v>1</v>
      </c>
      <c r="H2053" s="217">
        <f t="shared" si="152"/>
        <v>1</v>
      </c>
      <c r="I2053" s="218"/>
      <c r="J2053" s="218"/>
      <c r="K2053" s="206"/>
      <c r="L2053" s="164"/>
      <c r="M2053" s="214"/>
    </row>
    <row r="2054" spans="1:13" s="219" customFormat="1" ht="18" outlineLevel="1" x14ac:dyDescent="0.25">
      <c r="A2054" s="294"/>
      <c r="B2054" s="535" t="s">
        <v>554</v>
      </c>
      <c r="C2054" s="216" t="str">
        <f>+VLOOKUP(B:B,INSUMOS!A:C,2,FALSE)</f>
        <v>SIFÓN TIPO BOTELLA GRIS, GRIVAL DE SUPERIOR CALIDAD.</v>
      </c>
      <c r="D2054" s="538" t="str">
        <f>+VLOOKUP(B:B,INSUMOS!A:C,3,FALSE)</f>
        <v>UN</v>
      </c>
      <c r="E2054" s="541">
        <v>1</v>
      </c>
      <c r="F2054" s="544">
        <v>0</v>
      </c>
      <c r="G2054" s="277">
        <f>+VLOOKUP(B:B,INSUMOS!A:E,4,FALSE)</f>
        <v>1</v>
      </c>
      <c r="H2054" s="217">
        <f t="shared" si="152"/>
        <v>1</v>
      </c>
      <c r="I2054" s="218"/>
      <c r="J2054" s="218"/>
      <c r="K2054" s="206"/>
      <c r="L2054" s="164"/>
      <c r="M2054" s="214"/>
    </row>
    <row r="2055" spans="1:13" s="219" customFormat="1" ht="18" outlineLevel="1" x14ac:dyDescent="0.25">
      <c r="A2055" s="294"/>
      <c r="B2055" s="535" t="s">
        <v>838</v>
      </c>
      <c r="C2055" s="216" t="str">
        <f>+VLOOKUP(B:B,INSUMOS!A:C,2,FALSE)</f>
        <v>MANGUERA FLEXIBLE GRIFLEX</v>
      </c>
      <c r="D2055" s="538" t="str">
        <f>+VLOOKUP(B:B,INSUMOS!A:C,3,FALSE)</f>
        <v>UN</v>
      </c>
      <c r="E2055" s="541">
        <v>1</v>
      </c>
      <c r="F2055" s="544">
        <v>0</v>
      </c>
      <c r="G2055" s="277">
        <f>+VLOOKUP(B:B,INSUMOS!A:E,4,FALSE)</f>
        <v>1</v>
      </c>
      <c r="H2055" s="217">
        <f t="shared" si="152"/>
        <v>1</v>
      </c>
      <c r="I2055" s="218"/>
      <c r="J2055" s="218"/>
      <c r="K2055" s="206"/>
      <c r="L2055" s="164"/>
      <c r="M2055" s="214"/>
    </row>
    <row r="2056" spans="1:13" s="219" customFormat="1" ht="18" outlineLevel="1" x14ac:dyDescent="0.25">
      <c r="A2056" s="294"/>
      <c r="B2056" s="535" t="s">
        <v>273</v>
      </c>
      <c r="C2056" s="216" t="str">
        <f>+VLOOKUP(B:B,INSUMOS!A:C,2,FALSE)</f>
        <v>CINTA TEFLON DE 1/2" X 10 M</v>
      </c>
      <c r="D2056" s="538" t="str">
        <f>+VLOOKUP(B:B,INSUMOS!A:C,3,FALSE)</f>
        <v>RL</v>
      </c>
      <c r="E2056" s="541">
        <v>0.2</v>
      </c>
      <c r="F2056" s="544">
        <f>+E2056*0.03</f>
        <v>6.0000000000000001E-3</v>
      </c>
      <c r="G2056" s="277">
        <f>+VLOOKUP(B:B,INSUMOS!A:E,4,FALSE)</f>
        <v>1</v>
      </c>
      <c r="H2056" s="217">
        <f t="shared" si="152"/>
        <v>0.20600000000000002</v>
      </c>
      <c r="I2056" s="218"/>
      <c r="J2056" s="218"/>
      <c r="K2056" s="206"/>
      <c r="L2056" s="164"/>
      <c r="M2056" s="214"/>
    </row>
    <row r="2057" spans="1:13" s="219" customFormat="1" ht="18" outlineLevel="1" x14ac:dyDescent="0.25">
      <c r="A2057" s="294"/>
      <c r="B2057" s="535" t="s">
        <v>839</v>
      </c>
      <c r="C2057" s="216" t="str">
        <f>+VLOOKUP(B:B,INSUMOS!A:C,2,FALSE)</f>
        <v>NIPLE GALVANIZADO 1/2" X 3 CM</v>
      </c>
      <c r="D2057" s="538" t="str">
        <f>+VLOOKUP(B:B,INSUMOS!A:C,3,FALSE)</f>
        <v>UN</v>
      </c>
      <c r="E2057" s="541">
        <v>2</v>
      </c>
      <c r="F2057" s="544">
        <v>0</v>
      </c>
      <c r="G2057" s="277">
        <f>+VLOOKUP(B:B,INSUMOS!A:E,4,FALSE)</f>
        <v>1</v>
      </c>
      <c r="H2057" s="217">
        <f t="shared" si="152"/>
        <v>2</v>
      </c>
      <c r="I2057" s="218"/>
      <c r="J2057" s="218"/>
      <c r="K2057" s="206"/>
      <c r="L2057" s="164"/>
      <c r="M2057" s="214"/>
    </row>
    <row r="2058" spans="1:13" s="219" customFormat="1" ht="18" outlineLevel="1" x14ac:dyDescent="0.25">
      <c r="A2058" s="294"/>
      <c r="B2058" s="535" t="s">
        <v>840</v>
      </c>
      <c r="C2058" s="216" t="str">
        <f>+VLOOKUP(B:B,INSUMOS!A:C,2,FALSE)</f>
        <v>TEE GALVANIZADO 1/2"</v>
      </c>
      <c r="D2058" s="538" t="str">
        <f>+VLOOKUP(B:B,INSUMOS!A:C,3,FALSE)</f>
        <v>UN</v>
      </c>
      <c r="E2058" s="541">
        <v>1</v>
      </c>
      <c r="F2058" s="544">
        <v>0</v>
      </c>
      <c r="G2058" s="277">
        <f>+VLOOKUP(B:B,INSUMOS!A:E,4,FALSE)</f>
        <v>1</v>
      </c>
      <c r="H2058" s="217">
        <f t="shared" si="152"/>
        <v>1</v>
      </c>
      <c r="I2058" s="218"/>
      <c r="J2058" s="218"/>
      <c r="K2058" s="206"/>
      <c r="L2058" s="164"/>
      <c r="M2058" s="214"/>
    </row>
    <row r="2059" spans="1:13" s="219" customFormat="1" ht="18" outlineLevel="1" x14ac:dyDescent="0.25">
      <c r="A2059" s="294"/>
      <c r="B2059" s="535" t="s">
        <v>100</v>
      </c>
      <c r="C2059" s="216" t="str">
        <f>+VLOOKUP(B:B,INSUMOS!A:C,2,FALSE)</f>
        <v>CEMENTO BLANCO</v>
      </c>
      <c r="D2059" s="538" t="str">
        <f>+VLOOKUP(B:B,INSUMOS!A:C,3,FALSE)</f>
        <v>KG</v>
      </c>
      <c r="E2059" s="541">
        <v>1.2</v>
      </c>
      <c r="F2059" s="544">
        <f>+E2059*0.05</f>
        <v>0.06</v>
      </c>
      <c r="G2059" s="277">
        <f>+VLOOKUP(B:B,INSUMOS!A:E,4,FALSE)</f>
        <v>1</v>
      </c>
      <c r="H2059" s="217">
        <f t="shared" si="152"/>
        <v>1.26</v>
      </c>
      <c r="I2059" s="218"/>
      <c r="J2059" s="218"/>
      <c r="K2059" s="206"/>
      <c r="L2059" s="164"/>
      <c r="M2059" s="214"/>
    </row>
    <row r="2060" spans="1:13" ht="18" outlineLevel="1" x14ac:dyDescent="0.25">
      <c r="A2060" s="294"/>
      <c r="B2060" s="535" t="s">
        <v>268</v>
      </c>
      <c r="C2060" s="216" t="str">
        <f>+VLOOKUP(B:B,INSUMOS!A:C,2,FALSE)</f>
        <v>AGUA</v>
      </c>
      <c r="D2060" s="538" t="str">
        <f>+VLOOKUP(B:B,INSUMOS!A:C,3,FALSE)</f>
        <v>M3</v>
      </c>
      <c r="E2060" s="541">
        <v>1.2</v>
      </c>
      <c r="F2060" s="544">
        <f>+E2060*0.03</f>
        <v>3.5999999999999997E-2</v>
      </c>
      <c r="G2060" s="277">
        <f>+VLOOKUP(B:B,INSUMOS!A:E,4,FALSE)</f>
        <v>1</v>
      </c>
      <c r="H2060" s="217">
        <f t="shared" si="152"/>
        <v>1.236</v>
      </c>
      <c r="I2060" s="218"/>
      <c r="J2060" s="218"/>
      <c r="M2060" s="214"/>
    </row>
    <row r="2061" spans="1:13" s="219" customFormat="1" ht="18" outlineLevel="1" x14ac:dyDescent="0.25">
      <c r="A2061" s="294"/>
      <c r="B2061" s="535" t="s">
        <v>627</v>
      </c>
      <c r="C2061" s="216" t="str">
        <f>+VLOOKUP(B:B,INSUMOS!A:C,2,FALSE)</f>
        <v>CUADRILLA  INSTALACIONES (OFICIAL + AYUDANTE)</v>
      </c>
      <c r="D2061" s="538" t="str">
        <f>+VLOOKUP(B:B,INSUMOS!A:C,3,FALSE)</f>
        <v>HC</v>
      </c>
      <c r="E2061" s="541">
        <v>1.5</v>
      </c>
      <c r="F2061" s="544">
        <v>0</v>
      </c>
      <c r="G2061" s="277">
        <f>+VLOOKUP(B:B,INSUMOS!A:E,4,FALSE)</f>
        <v>1</v>
      </c>
      <c r="H2061" s="217">
        <f t="shared" si="152"/>
        <v>1.5</v>
      </c>
      <c r="I2061" s="218"/>
      <c r="J2061" s="218"/>
      <c r="K2061" s="206"/>
      <c r="L2061" s="164"/>
      <c r="M2061" s="214"/>
    </row>
    <row r="2062" spans="1:13" s="219" customFormat="1" ht="25.5" x14ac:dyDescent="0.25">
      <c r="A2062" s="207" t="s">
        <v>2103</v>
      </c>
      <c r="B2062" s="208"/>
      <c r="C2062" s="209" t="s">
        <v>1205</v>
      </c>
      <c r="D2062" s="210" t="s">
        <v>1</v>
      </c>
      <c r="E2062" s="211"/>
      <c r="F2062" s="210"/>
      <c r="G2062" s="210"/>
      <c r="H2062" s="212">
        <f>+SUBTOTAL(9,H2063:H2066)</f>
        <v>1.7236</v>
      </c>
      <c r="I2062" s="213"/>
      <c r="J2062" s="213"/>
      <c r="K2062" s="206"/>
      <c r="L2062" s="164"/>
      <c r="M2062" s="214"/>
    </row>
    <row r="2063" spans="1:13" s="219" customFormat="1" ht="18" outlineLevel="1" x14ac:dyDescent="0.25">
      <c r="A2063" s="294"/>
      <c r="B2063" s="535" t="s">
        <v>129</v>
      </c>
      <c r="C2063" s="216" t="str">
        <f>+VLOOKUP(B:B,INSUMOS!A:C,2,FALSE)</f>
        <v>HERRAMIENTA MENOR</v>
      </c>
      <c r="D2063" s="538" t="str">
        <f>+VLOOKUP(B:B,INSUMOS!A:C,3,FALSE)</f>
        <v>GLB</v>
      </c>
      <c r="E2063" s="541">
        <v>0.1</v>
      </c>
      <c r="F2063" s="544">
        <v>0</v>
      </c>
      <c r="G2063" s="277">
        <f>+VLOOKUP(B:B,INSUMOS!A:E,4,FALSE)</f>
        <v>1</v>
      </c>
      <c r="H2063" s="217">
        <f>+(E2063+F2063)*G2063</f>
        <v>0.1</v>
      </c>
      <c r="I2063" s="218"/>
      <c r="J2063" s="218"/>
      <c r="K2063" s="206"/>
      <c r="L2063" s="164"/>
      <c r="M2063" s="214"/>
    </row>
    <row r="2064" spans="1:13" s="219" customFormat="1" ht="25.5" outlineLevel="1" x14ac:dyDescent="0.25">
      <c r="A2064" s="294"/>
      <c r="B2064" s="535" t="s">
        <v>557</v>
      </c>
      <c r="C2064" s="216" t="str">
        <f>+VLOOKUP(B:B,INSUMOS!A:C,2,FALSE)</f>
        <v>DUCHA 8 PULGADAS ARTESA SSB ARTESA GRIVAL IGUAL O CALIDAD SUPERIOR. GRIFERÍA DOBLE (MEZCLADOR).</v>
      </c>
      <c r="D2064" s="538" t="str">
        <f>+VLOOKUP(B:B,INSUMOS!A:C,3,FALSE)</f>
        <v>UN</v>
      </c>
      <c r="E2064" s="541">
        <v>1</v>
      </c>
      <c r="F2064" s="544">
        <v>0</v>
      </c>
      <c r="G2064" s="277">
        <f>+VLOOKUP(B:B,INSUMOS!A:E,4,FALSE)</f>
        <v>1</v>
      </c>
      <c r="H2064" s="217">
        <f>+(E2064+F2064)*G2064</f>
        <v>1</v>
      </c>
      <c r="I2064" s="218"/>
      <c r="J2064" s="218"/>
      <c r="K2064" s="206"/>
      <c r="L2064" s="164"/>
      <c r="M2064" s="214"/>
    </row>
    <row r="2065" spans="1:14" ht="18" outlineLevel="1" x14ac:dyDescent="0.25">
      <c r="A2065" s="294"/>
      <c r="B2065" s="535" t="s">
        <v>273</v>
      </c>
      <c r="C2065" s="216" t="str">
        <f>+VLOOKUP(B:B,INSUMOS!A:C,2,FALSE)</f>
        <v>CINTA TEFLON DE 1/2" X 10 M</v>
      </c>
      <c r="D2065" s="538" t="str">
        <f>+VLOOKUP(B:B,INSUMOS!A:C,3,FALSE)</f>
        <v>RL</v>
      </c>
      <c r="E2065" s="541">
        <v>0.12</v>
      </c>
      <c r="F2065" s="544">
        <f>+E2065*0.03</f>
        <v>3.5999999999999999E-3</v>
      </c>
      <c r="G2065" s="277">
        <f>+VLOOKUP(B:B,INSUMOS!A:E,4,FALSE)</f>
        <v>1</v>
      </c>
      <c r="H2065" s="217">
        <f>+(E2065+F2065)*G2065</f>
        <v>0.1236</v>
      </c>
      <c r="I2065" s="218"/>
      <c r="J2065" s="218"/>
      <c r="M2065" s="214"/>
    </row>
    <row r="2066" spans="1:14" s="219" customFormat="1" ht="18" outlineLevel="1" x14ac:dyDescent="0.25">
      <c r="A2066" s="294"/>
      <c r="B2066" s="535" t="s">
        <v>627</v>
      </c>
      <c r="C2066" s="216" t="str">
        <f>+VLOOKUP(B:B,INSUMOS!A:C,2,FALSE)</f>
        <v>CUADRILLA  INSTALACIONES (OFICIAL + AYUDANTE)</v>
      </c>
      <c r="D2066" s="538" t="str">
        <f>+VLOOKUP(B:B,INSUMOS!A:C,3,FALSE)</f>
        <v>HC</v>
      </c>
      <c r="E2066" s="541">
        <v>0.5</v>
      </c>
      <c r="F2066" s="544">
        <v>0</v>
      </c>
      <c r="G2066" s="277">
        <f>+VLOOKUP(B:B,INSUMOS!A:E,4,FALSE)</f>
        <v>1</v>
      </c>
      <c r="H2066" s="217">
        <f>+(E2066+F2066)*G2066</f>
        <v>0.5</v>
      </c>
      <c r="I2066" s="218"/>
      <c r="J2066" s="218"/>
      <c r="K2066" s="206"/>
      <c r="L2066" s="164"/>
      <c r="M2066" s="214"/>
    </row>
    <row r="2067" spans="1:14" s="219" customFormat="1" ht="25.5" x14ac:dyDescent="0.25">
      <c r="A2067" s="207" t="s">
        <v>2102</v>
      </c>
      <c r="B2067" s="208"/>
      <c r="C2067" s="209" t="s">
        <v>1831</v>
      </c>
      <c r="D2067" s="210" t="s">
        <v>1</v>
      </c>
      <c r="E2067" s="211"/>
      <c r="F2067" s="210"/>
      <c r="G2067" s="210"/>
      <c r="H2067" s="212">
        <f>+SUBTOTAL(9,H2068:H2074)</f>
        <v>9.013015070442469</v>
      </c>
      <c r="I2067" s="213"/>
      <c r="J2067" s="213"/>
      <c r="K2067" s="206"/>
      <c r="L2067" s="164"/>
      <c r="M2067" s="214"/>
    </row>
    <row r="2068" spans="1:14" s="219" customFormat="1" ht="18" outlineLevel="1" x14ac:dyDescent="0.25">
      <c r="A2068" s="294"/>
      <c r="B2068" s="535" t="s">
        <v>129</v>
      </c>
      <c r="C2068" s="216" t="str">
        <f>+VLOOKUP(B:B,INSUMOS!A:C,2,FALSE)</f>
        <v>HERRAMIENTA MENOR</v>
      </c>
      <c r="D2068" s="538" t="str">
        <f>+VLOOKUP(B:B,INSUMOS!A:C,3,FALSE)</f>
        <v>GLB</v>
      </c>
      <c r="E2068" s="541">
        <v>0.5</v>
      </c>
      <c r="F2068" s="544">
        <v>0</v>
      </c>
      <c r="G2068" s="277">
        <f>+VLOOKUP(B:B,INSUMOS!A:E,4,FALSE)</f>
        <v>1</v>
      </c>
      <c r="H2068" s="217">
        <f t="shared" ref="H2068:H2074" si="153">+(E2068+F2068)*G2068</f>
        <v>0.5</v>
      </c>
      <c r="I2068" s="218"/>
      <c r="J2068" s="218"/>
      <c r="K2068" s="206"/>
      <c r="L2068" s="164"/>
      <c r="M2068" s="214"/>
    </row>
    <row r="2069" spans="1:14" s="219" customFormat="1" ht="18" outlineLevel="1" x14ac:dyDescent="0.25">
      <c r="A2069" s="294"/>
      <c r="B2069" s="535" t="s">
        <v>1828</v>
      </c>
      <c r="C2069" s="216" t="str">
        <f>+VLOOKUP(B:B,INSUMOS!A:C,2,FALSE)</f>
        <v>DUCHA ELÉCTRICA 110V SUPER POWER 3T GRIVAL- IGUAL O CALIDAD SUPERIOR</v>
      </c>
      <c r="D2069" s="538" t="str">
        <f>+VLOOKUP(B:B,INSUMOS!A:C,3,FALSE)</f>
        <v>UN</v>
      </c>
      <c r="E2069" s="541">
        <v>1</v>
      </c>
      <c r="F2069" s="544">
        <v>0</v>
      </c>
      <c r="G2069" s="277">
        <f>+VLOOKUP(B:B,INSUMOS!A:E,4,FALSE)</f>
        <v>1</v>
      </c>
      <c r="H2069" s="217">
        <f t="shared" si="153"/>
        <v>1</v>
      </c>
      <c r="I2069" s="218"/>
      <c r="J2069" s="218"/>
      <c r="K2069" s="206"/>
      <c r="L2069" s="164"/>
      <c r="M2069" s="214"/>
      <c r="N2069" s="312"/>
    </row>
    <row r="2070" spans="1:14" ht="18" outlineLevel="1" x14ac:dyDescent="0.25">
      <c r="A2070" s="294"/>
      <c r="B2070" s="535" t="s">
        <v>796</v>
      </c>
      <c r="C2070" s="216" t="str">
        <f>+VLOOKUP(B:B,INSUMOS!A:C,2,FALSE)</f>
        <v xml:space="preserve">ALAMBRE DESNUDO NO.10 AWG </v>
      </c>
      <c r="D2070" s="538" t="str">
        <f>+VLOOKUP(B:B,INSUMOS!A:C,3,FALSE)</f>
        <v>ML</v>
      </c>
      <c r="E2070" s="541">
        <v>5</v>
      </c>
      <c r="F2070" s="544">
        <f>+E2070*0.03</f>
        <v>0.15</v>
      </c>
      <c r="G2070" s="277">
        <f>+VLOOKUP(B:B,INSUMOS!A:E,4,FALSE)</f>
        <v>1</v>
      </c>
      <c r="H2070" s="217">
        <f t="shared" si="153"/>
        <v>5.15</v>
      </c>
      <c r="I2070" s="218"/>
      <c r="J2070" s="218"/>
      <c r="M2070" s="214"/>
    </row>
    <row r="2071" spans="1:14" ht="18" outlineLevel="1" x14ac:dyDescent="0.25">
      <c r="A2071" s="294"/>
      <c r="B2071" s="535" t="s">
        <v>273</v>
      </c>
      <c r="C2071" s="216" t="str">
        <f>+VLOOKUP(B:B,INSUMOS!A:C,2,FALSE)</f>
        <v>CINTA TEFLON DE 1/2" X 10 M</v>
      </c>
      <c r="D2071" s="538" t="str">
        <f>+VLOOKUP(B:B,INSUMOS!A:C,3,FALSE)</f>
        <v>RL</v>
      </c>
      <c r="E2071" s="541">
        <v>0.50000088906555717</v>
      </c>
      <c r="F2071" s="544">
        <f>+E2071*0.03</f>
        <v>1.5000026671966715E-2</v>
      </c>
      <c r="G2071" s="277">
        <f>+VLOOKUP(B:B,INSUMOS!A:E,4,FALSE)</f>
        <v>1</v>
      </c>
      <c r="H2071" s="217">
        <f t="shared" si="153"/>
        <v>0.51500091573752393</v>
      </c>
      <c r="I2071" s="218"/>
      <c r="J2071" s="218"/>
      <c r="M2071" s="214"/>
    </row>
    <row r="2072" spans="1:14" ht="27.75" customHeight="1" outlineLevel="1" x14ac:dyDescent="0.25">
      <c r="A2072" s="294"/>
      <c r="B2072" s="535" t="s">
        <v>837</v>
      </c>
      <c r="C2072" s="216" t="str">
        <f>+VLOOKUP(B:B,INSUMOS!A:C,2,FALSE)</f>
        <v>BREAKER PARA 40 AMP (SCHNEIDER IGUAL O CALIDAD SUPERIOR)</v>
      </c>
      <c r="D2072" s="538" t="str">
        <f>+VLOOKUP(B:B,INSUMOS!A:C,3,FALSE)</f>
        <v>UN</v>
      </c>
      <c r="E2072" s="541">
        <v>1</v>
      </c>
      <c r="F2072" s="544">
        <v>0</v>
      </c>
      <c r="G2072" s="277">
        <f>+VLOOKUP(B:B,INSUMOS!A:E,4,FALSE)</f>
        <v>1</v>
      </c>
      <c r="H2072" s="217">
        <f t="shared" si="153"/>
        <v>1</v>
      </c>
      <c r="I2072" s="218"/>
      <c r="J2072" s="218"/>
      <c r="M2072" s="214"/>
    </row>
    <row r="2073" spans="1:14" ht="18" outlineLevel="1" x14ac:dyDescent="0.25">
      <c r="A2073" s="294"/>
      <c r="B2073" s="535" t="s">
        <v>33</v>
      </c>
      <c r="C2073" s="216" t="str">
        <f>+VLOOKUP(B:B,INSUMOS!A:C,2,FALSE)</f>
        <v>OFICIAL  ELECTRICA CON PRESTACIONES</v>
      </c>
      <c r="D2073" s="538" t="str">
        <f>+VLOOKUP(B:B,INSUMOS!A:C,3,FALSE)</f>
        <v>HH</v>
      </c>
      <c r="E2073" s="541">
        <v>0.5</v>
      </c>
      <c r="F2073" s="544">
        <v>0</v>
      </c>
      <c r="G2073" s="277">
        <f>+VLOOKUP(B:B,INSUMOS!A:E,4,FALSE)</f>
        <v>1</v>
      </c>
      <c r="H2073" s="217">
        <f t="shared" si="153"/>
        <v>0.5</v>
      </c>
      <c r="I2073" s="218"/>
      <c r="J2073" s="218"/>
      <c r="M2073" s="214"/>
    </row>
    <row r="2074" spans="1:14" ht="18" outlineLevel="1" x14ac:dyDescent="0.25">
      <c r="A2074" s="294"/>
      <c r="B2074" s="535" t="s">
        <v>1830</v>
      </c>
      <c r="C2074" s="216" t="str">
        <f>+VLOOKUP(B:B,INSUMOS!A:C,2,FALSE)</f>
        <v>AYUDANTE ELECTRICA CON PRESTACIONES</v>
      </c>
      <c r="D2074" s="538" t="str">
        <f>+VLOOKUP(B:B,INSUMOS!A:C,3,FALSE)</f>
        <v>HH</v>
      </c>
      <c r="E2074" s="541">
        <v>0.34801415470494457</v>
      </c>
      <c r="F2074" s="544">
        <v>0</v>
      </c>
      <c r="G2074" s="277">
        <f>+VLOOKUP(B:B,INSUMOS!A:E,4,FALSE)</f>
        <v>1</v>
      </c>
      <c r="H2074" s="217">
        <f t="shared" si="153"/>
        <v>0.34801415470494457</v>
      </c>
      <c r="I2074" s="218"/>
      <c r="J2074" s="218"/>
      <c r="M2074" s="214"/>
    </row>
    <row r="2075" spans="1:14" s="219" customFormat="1" ht="18" x14ac:dyDescent="0.25">
      <c r="A2075" s="207" t="s">
        <v>2101</v>
      </c>
      <c r="B2075" s="208"/>
      <c r="C2075" s="209" t="s">
        <v>1661</v>
      </c>
      <c r="D2075" s="210" t="s">
        <v>1</v>
      </c>
      <c r="E2075" s="211"/>
      <c r="F2075" s="210"/>
      <c r="G2075" s="210"/>
      <c r="H2075" s="212">
        <f>+SUBTOTAL(9,H2076:H2080)</f>
        <v>3.1316666666666664</v>
      </c>
      <c r="I2075" s="213"/>
      <c r="J2075" s="213"/>
      <c r="K2075" s="206"/>
      <c r="L2075" s="164"/>
      <c r="M2075" s="214"/>
    </row>
    <row r="2076" spans="1:14" s="219" customFormat="1" ht="18" outlineLevel="1" x14ac:dyDescent="0.25">
      <c r="A2076" s="294"/>
      <c r="B2076" s="535" t="s">
        <v>129</v>
      </c>
      <c r="C2076" s="216" t="str">
        <f>+VLOOKUP(B:B,INSUMOS!A:C,2,FALSE)</f>
        <v>HERRAMIENTA MENOR</v>
      </c>
      <c r="D2076" s="538" t="str">
        <f>+VLOOKUP(B:B,INSUMOS!A:C,3,FALSE)</f>
        <v>GLB</v>
      </c>
      <c r="E2076" s="541">
        <v>0.2</v>
      </c>
      <c r="F2076" s="544">
        <v>0</v>
      </c>
      <c r="G2076" s="277">
        <f>+VLOOKUP(B:B,INSUMOS!A:E,4,FALSE)</f>
        <v>1</v>
      </c>
      <c r="H2076" s="217">
        <f>+(E2076+F2076)*G2076</f>
        <v>0.2</v>
      </c>
      <c r="I2076" s="218"/>
      <c r="J2076" s="218"/>
      <c r="K2076" s="206"/>
      <c r="L2076" s="164"/>
      <c r="M2076" s="214"/>
    </row>
    <row r="2077" spans="1:14" s="219" customFormat="1" ht="18" outlineLevel="1" x14ac:dyDescent="0.25">
      <c r="A2077" s="294"/>
      <c r="B2077" s="535" t="s">
        <v>1538</v>
      </c>
      <c r="C2077" s="216" t="str">
        <f>+VLOOKUP(B:B,INSUMOS!A:C,2,FALSE)</f>
        <v>REGISTRO DUCHA HELVETIA GRICOL IGUAL O CALIDAD SUPERIOR</v>
      </c>
      <c r="D2077" s="538" t="str">
        <f>+VLOOKUP(B:B,INSUMOS!A:C,3,FALSE)</f>
        <v>UN</v>
      </c>
      <c r="E2077" s="541">
        <v>1</v>
      </c>
      <c r="F2077" s="544">
        <v>0</v>
      </c>
      <c r="G2077" s="277">
        <f>+VLOOKUP(B:B,INSUMOS!A:E,4,FALSE)</f>
        <v>1</v>
      </c>
      <c r="H2077" s="217">
        <f>+(E2077+F2077)*G2077</f>
        <v>1</v>
      </c>
      <c r="I2077" s="218"/>
      <c r="J2077" s="218"/>
      <c r="K2077" s="206"/>
      <c r="L2077" s="164"/>
      <c r="M2077" s="214"/>
    </row>
    <row r="2078" spans="1:14" ht="18" outlineLevel="1" x14ac:dyDescent="0.25">
      <c r="A2078" s="294"/>
      <c r="B2078" s="535" t="s">
        <v>273</v>
      </c>
      <c r="C2078" s="216" t="str">
        <f>+VLOOKUP(B:B,INSUMOS!A:C,2,FALSE)</f>
        <v>CINTA TEFLON DE 1/2" X 10 M</v>
      </c>
      <c r="D2078" s="538" t="str">
        <f>+VLOOKUP(B:B,INSUMOS!A:C,3,FALSE)</f>
        <v>RL</v>
      </c>
      <c r="E2078" s="541">
        <v>0.5</v>
      </c>
      <c r="F2078" s="544">
        <f>+E2078*0.03</f>
        <v>1.4999999999999999E-2</v>
      </c>
      <c r="G2078" s="277">
        <f>+VLOOKUP(B:B,INSUMOS!A:E,4,FALSE)</f>
        <v>1</v>
      </c>
      <c r="H2078" s="217">
        <f>+(E2078+F2078)*G2078</f>
        <v>0.51500000000000001</v>
      </c>
      <c r="I2078" s="218"/>
      <c r="J2078" s="218"/>
      <c r="M2078" s="214"/>
    </row>
    <row r="2079" spans="1:14" ht="18" outlineLevel="1" x14ac:dyDescent="0.25">
      <c r="A2079" s="294"/>
      <c r="B2079" s="535" t="s">
        <v>1539</v>
      </c>
      <c r="C2079" s="216" t="str">
        <f>+VLOOKUP(B:B,INSUMOS!A:C,2,FALSE)</f>
        <v>TEE REDUCIDA 3/4 X 1/2 PRESIÓN</v>
      </c>
      <c r="D2079" s="538" t="str">
        <f>+VLOOKUP(B:B,INSUMOS!A:C,3,FALSE)</f>
        <v>UN</v>
      </c>
      <c r="E2079" s="541">
        <v>1</v>
      </c>
      <c r="F2079" s="544">
        <v>0</v>
      </c>
      <c r="G2079" s="277">
        <f>+VLOOKUP(B:B,INSUMOS!A:E,4,FALSE)</f>
        <v>1</v>
      </c>
      <c r="H2079" s="217">
        <f>+(E2079+F2079)*G2079</f>
        <v>1</v>
      </c>
      <c r="I2079" s="218"/>
      <c r="J2079" s="218"/>
      <c r="M2079" s="214"/>
    </row>
    <row r="2080" spans="1:14" ht="18" outlineLevel="1" x14ac:dyDescent="0.25">
      <c r="A2080" s="294"/>
      <c r="B2080" s="535" t="s">
        <v>36</v>
      </c>
      <c r="C2080" s="216" t="str">
        <f>+VLOOKUP(B:B,INSUMOS!A:C,2,FALSE)</f>
        <v>OFICIAL INSTALACIONES CON PRESTACIONES</v>
      </c>
      <c r="D2080" s="538" t="str">
        <f>+VLOOKUP(B:B,INSUMOS!A:C,3,FALSE)</f>
        <v>HH</v>
      </c>
      <c r="E2080" s="541">
        <v>0.41666666666666669</v>
      </c>
      <c r="F2080" s="544">
        <v>0</v>
      </c>
      <c r="G2080" s="277">
        <f>+VLOOKUP(B:B,INSUMOS!A:E,4,FALSE)</f>
        <v>1</v>
      </c>
      <c r="H2080" s="217">
        <f>+(E2080+F2080)*G2080</f>
        <v>0.41666666666666669</v>
      </c>
      <c r="I2080" s="218"/>
      <c r="J2080" s="218"/>
      <c r="M2080" s="214"/>
    </row>
    <row r="2081" spans="1:13" ht="63" customHeight="1" x14ac:dyDescent="0.25">
      <c r="A2081" s="207" t="s">
        <v>2100</v>
      </c>
      <c r="B2081" s="208"/>
      <c r="C2081" s="209" t="s">
        <v>1725</v>
      </c>
      <c r="D2081" s="210" t="s">
        <v>1</v>
      </c>
      <c r="E2081" s="211"/>
      <c r="F2081" s="210"/>
      <c r="G2081" s="210"/>
      <c r="H2081" s="212">
        <f>+SUBTOTAL(9,H2082:H2085)</f>
        <v>2.1139999999999999</v>
      </c>
      <c r="I2081" s="213"/>
      <c r="J2081" s="213"/>
      <c r="M2081" s="214"/>
    </row>
    <row r="2082" spans="1:13" s="219" customFormat="1" ht="18" outlineLevel="1" x14ac:dyDescent="0.25">
      <c r="A2082" s="294"/>
      <c r="B2082" s="535" t="s">
        <v>129</v>
      </c>
      <c r="C2082" s="216" t="str">
        <f>+VLOOKUP(B:B,INSUMOS!A:C,2,FALSE)</f>
        <v>HERRAMIENTA MENOR</v>
      </c>
      <c r="D2082" s="538" t="str">
        <f>+VLOOKUP(B:B,INSUMOS!A:C,3,FALSE)</f>
        <v>GLB</v>
      </c>
      <c r="E2082" s="541">
        <v>0.1</v>
      </c>
      <c r="F2082" s="544">
        <v>0</v>
      </c>
      <c r="G2082" s="277">
        <f>+VLOOKUP(B:B,INSUMOS!A:E,4,FALSE)</f>
        <v>1</v>
      </c>
      <c r="H2082" s="217">
        <f>+(E2082+F2082)*G2082</f>
        <v>0.1</v>
      </c>
      <c r="I2082" s="218"/>
      <c r="J2082" s="218"/>
      <c r="K2082" s="206"/>
      <c r="L2082" s="164"/>
      <c r="M2082" s="214"/>
    </row>
    <row r="2083" spans="1:13" s="219" customFormat="1" ht="18" outlineLevel="1" x14ac:dyDescent="0.25">
      <c r="A2083" s="294"/>
      <c r="B2083" s="535" t="s">
        <v>268</v>
      </c>
      <c r="C2083" s="216" t="str">
        <f>+VLOOKUP(B:B,INSUMOS!A:C,2,FALSE)</f>
        <v>AGUA</v>
      </c>
      <c r="D2083" s="538" t="str">
        <f>+VLOOKUP(B:B,INSUMOS!A:C,3,FALSE)</f>
        <v>M3</v>
      </c>
      <c r="E2083" s="541">
        <v>1.4E-2</v>
      </c>
      <c r="F2083" s="544">
        <v>0</v>
      </c>
      <c r="G2083" s="277">
        <f>+VLOOKUP(B:B,INSUMOS!A:E,4,FALSE)</f>
        <v>1</v>
      </c>
      <c r="H2083" s="217">
        <f>+(E2083+F2083)*G2083</f>
        <v>1.4E-2</v>
      </c>
      <c r="I2083" s="218"/>
      <c r="J2083" s="218"/>
      <c r="K2083" s="206"/>
      <c r="L2083" s="164"/>
      <c r="M2083" s="214"/>
    </row>
    <row r="2084" spans="1:13" s="219" customFormat="1" ht="18" outlineLevel="1" x14ac:dyDescent="0.25">
      <c r="A2084" s="294"/>
      <c r="B2084" s="535" t="s">
        <v>100</v>
      </c>
      <c r="C2084" s="216" t="str">
        <f>+VLOOKUP(B:B,INSUMOS!A:C,2,FALSE)</f>
        <v>CEMENTO BLANCO</v>
      </c>
      <c r="D2084" s="538" t="str">
        <f>+VLOOKUP(B:B,INSUMOS!A:C,3,FALSE)</f>
        <v>KG</v>
      </c>
      <c r="E2084" s="541">
        <v>1</v>
      </c>
      <c r="F2084" s="544">
        <v>0</v>
      </c>
      <c r="G2084" s="277">
        <f>+VLOOKUP(B:B,INSUMOS!A:E,4,FALSE)</f>
        <v>1</v>
      </c>
      <c r="H2084" s="217">
        <f>+(E2084+F2084)*G2084</f>
        <v>1</v>
      </c>
      <c r="I2084" s="218"/>
      <c r="J2084" s="218"/>
      <c r="K2084" s="206"/>
      <c r="L2084" s="164"/>
      <c r="M2084" s="214"/>
    </row>
    <row r="2085" spans="1:13" s="219" customFormat="1" ht="18" outlineLevel="1" x14ac:dyDescent="0.25">
      <c r="A2085" s="294"/>
      <c r="B2085" s="535" t="s">
        <v>627</v>
      </c>
      <c r="C2085" s="216" t="str">
        <f>+VLOOKUP(B:B,INSUMOS!A:C,2,FALSE)</f>
        <v>CUADRILLA  INSTALACIONES (OFICIAL + AYUDANTE)</v>
      </c>
      <c r="D2085" s="538" t="str">
        <f>+VLOOKUP(B:B,INSUMOS!A:C,3,FALSE)</f>
        <v>HC</v>
      </c>
      <c r="E2085" s="541">
        <v>1</v>
      </c>
      <c r="F2085" s="544">
        <v>0</v>
      </c>
      <c r="G2085" s="277">
        <f>+VLOOKUP(B:B,INSUMOS!A:E,4,FALSE)</f>
        <v>1</v>
      </c>
      <c r="H2085" s="217">
        <f>+(E2085+F2085)*G2085</f>
        <v>1</v>
      </c>
      <c r="I2085" s="218"/>
      <c r="J2085" s="218"/>
      <c r="K2085" s="206"/>
      <c r="L2085" s="164"/>
      <c r="M2085" s="214"/>
    </row>
    <row r="2086" spans="1:13" ht="23.25" customHeight="1" x14ac:dyDescent="0.25">
      <c r="A2086" s="207" t="s">
        <v>2099</v>
      </c>
      <c r="B2086" s="246"/>
      <c r="C2086" s="209" t="s">
        <v>1679</v>
      </c>
      <c r="D2086" s="228" t="s">
        <v>19</v>
      </c>
      <c r="E2086" s="241"/>
      <c r="F2086" s="242"/>
      <c r="G2086" s="313"/>
      <c r="H2086" s="212">
        <f>+SUBTOTAL(9,H2087:H2100)</f>
        <v>12.299999999999999</v>
      </c>
      <c r="I2086" s="213"/>
      <c r="J2086" s="213"/>
      <c r="M2086" s="214"/>
    </row>
    <row r="2087" spans="1:13" ht="18" outlineLevel="1" x14ac:dyDescent="0.25">
      <c r="A2087" s="294"/>
      <c r="B2087" s="535" t="s">
        <v>129</v>
      </c>
      <c r="C2087" s="216" t="str">
        <f>+VLOOKUP(B:B,INSUMOS!A:C,2,FALSE)</f>
        <v>HERRAMIENTA MENOR</v>
      </c>
      <c r="D2087" s="538" t="str">
        <f>+VLOOKUP(B:B,INSUMOS!A:C,3,FALSE)</f>
        <v>GLB</v>
      </c>
      <c r="E2087" s="541">
        <v>0.05</v>
      </c>
      <c r="F2087" s="544">
        <v>0</v>
      </c>
      <c r="G2087" s="277">
        <f>+VLOOKUP(B:B,INSUMOS!A:E,4,FALSE)</f>
        <v>1</v>
      </c>
      <c r="H2087" s="217">
        <f t="shared" ref="H2087:H2100" si="154">+(E2087+F2087)*G2087</f>
        <v>0.05</v>
      </c>
      <c r="I2087" s="218"/>
      <c r="J2087" s="218"/>
      <c r="M2087" s="214"/>
    </row>
    <row r="2088" spans="1:13" ht="18" outlineLevel="1" x14ac:dyDescent="0.25">
      <c r="A2088" s="294"/>
      <c r="B2088" s="535" t="s">
        <v>1680</v>
      </c>
      <c r="C2088" s="216" t="str">
        <f>+VLOOKUP(B:B,INSUMOS!A:C,2,FALSE)</f>
        <v>JAMBA EN ALUMINIO</v>
      </c>
      <c r="D2088" s="538" t="str">
        <f>+VLOOKUP(B:B,INSUMOS!A:C,3,FALSE)</f>
        <v>UN</v>
      </c>
      <c r="E2088" s="541">
        <v>0.17</v>
      </c>
      <c r="F2088" s="544">
        <v>0</v>
      </c>
      <c r="G2088" s="277">
        <f>+VLOOKUP(B:B,INSUMOS!A:E,4,FALSE)</f>
        <v>1</v>
      </c>
      <c r="H2088" s="217">
        <f t="shared" si="154"/>
        <v>0.17</v>
      </c>
      <c r="I2088" s="218"/>
      <c r="J2088" s="218"/>
      <c r="M2088" s="214"/>
    </row>
    <row r="2089" spans="1:13" ht="18" outlineLevel="1" x14ac:dyDescent="0.25">
      <c r="A2089" s="294"/>
      <c r="B2089" s="535" t="s">
        <v>1687</v>
      </c>
      <c r="C2089" s="216" t="str">
        <f>+VLOOKUP(B:B,INSUMOS!A:C,2,FALSE)</f>
        <v>RIEL en aluminio (Para división baño)</v>
      </c>
      <c r="D2089" s="538" t="str">
        <f>+VLOOKUP(B:B,INSUMOS!A:C,3,FALSE)</f>
        <v>UN</v>
      </c>
      <c r="E2089" s="541">
        <f>+(0.166666666666667)*2</f>
        <v>0.33333333333333398</v>
      </c>
      <c r="F2089" s="544">
        <v>0</v>
      </c>
      <c r="G2089" s="277">
        <f>+VLOOKUP(B:B,INSUMOS!A:E,4,FALSE)</f>
        <v>1</v>
      </c>
      <c r="H2089" s="217">
        <f t="shared" si="154"/>
        <v>0.33333333333333398</v>
      </c>
      <c r="I2089" s="218"/>
      <c r="J2089" s="218"/>
      <c r="M2089" s="214"/>
    </row>
    <row r="2090" spans="1:13" ht="18" outlineLevel="1" x14ac:dyDescent="0.25">
      <c r="A2090" s="294"/>
      <c r="B2090" s="535" t="s">
        <v>1688</v>
      </c>
      <c r="C2090" s="216" t="str">
        <f>+VLOOKUP(B:B,INSUMOS!A:C,2,FALSE)</f>
        <v>CERCO EN ALUMINIO REFORZADO - ECONOMICO</v>
      </c>
      <c r="D2090" s="538" t="str">
        <f>+VLOOKUP(B:B,INSUMOS!A:C,3,FALSE)</f>
        <v>UN</v>
      </c>
      <c r="E2090" s="541">
        <v>0.17</v>
      </c>
      <c r="F2090" s="544">
        <v>0</v>
      </c>
      <c r="G2090" s="277">
        <f>+VLOOKUP(B:B,INSUMOS!A:E,4,FALSE)</f>
        <v>1</v>
      </c>
      <c r="H2090" s="217">
        <f t="shared" si="154"/>
        <v>0.17</v>
      </c>
      <c r="I2090" s="218"/>
      <c r="J2090" s="218"/>
      <c r="M2090" s="214"/>
    </row>
    <row r="2091" spans="1:13" ht="18" outlineLevel="1" x14ac:dyDescent="0.25">
      <c r="A2091" s="294"/>
      <c r="B2091" s="535" t="s">
        <v>1689</v>
      </c>
      <c r="C2091" s="216" t="str">
        <f>+VLOOKUP(B:B,INSUMOS!A:C,2,FALSE)</f>
        <v>PERMATON</v>
      </c>
      <c r="D2091" s="538" t="str">
        <f>+VLOOKUP(B:B,INSUMOS!A:C,3,FALSE)</f>
        <v>UN</v>
      </c>
      <c r="E2091" s="541">
        <v>0.16666666666666666</v>
      </c>
      <c r="F2091" s="544">
        <v>0</v>
      </c>
      <c r="G2091" s="277">
        <f>+VLOOKUP(B:B,INSUMOS!A:E,4,FALSE)</f>
        <v>1</v>
      </c>
      <c r="H2091" s="217">
        <f t="shared" si="154"/>
        <v>0.16666666666666666</v>
      </c>
      <c r="I2091" s="218"/>
      <c r="J2091" s="218"/>
      <c r="M2091" s="214"/>
    </row>
    <row r="2092" spans="1:13" ht="18" outlineLevel="1" x14ac:dyDescent="0.25">
      <c r="A2092" s="294"/>
      <c r="B2092" s="535" t="s">
        <v>1690</v>
      </c>
      <c r="C2092" s="216" t="str">
        <f>+VLOOKUP(B:B,INSUMOS!A:C,2,FALSE)</f>
        <v xml:space="preserve">CARRETILLAS BAJAS </v>
      </c>
      <c r="D2092" s="538" t="str">
        <f>+VLOOKUP(B:B,INSUMOS!A:C,3,FALSE)</f>
        <v>UN</v>
      </c>
      <c r="E2092" s="541">
        <v>2</v>
      </c>
      <c r="F2092" s="544">
        <v>0</v>
      </c>
      <c r="G2092" s="277">
        <f>+VLOOKUP(B:B,INSUMOS!A:E,4,FALSE)</f>
        <v>1</v>
      </c>
      <c r="H2092" s="217">
        <f t="shared" si="154"/>
        <v>2</v>
      </c>
      <c r="I2092" s="218"/>
      <c r="J2092" s="218"/>
      <c r="M2092" s="214"/>
    </row>
    <row r="2093" spans="1:13" ht="18" outlineLevel="1" x14ac:dyDescent="0.25">
      <c r="A2093" s="294"/>
      <c r="B2093" s="535" t="s">
        <v>1691</v>
      </c>
      <c r="C2093" s="216" t="str">
        <f>+VLOOKUP(B:B,INSUMOS!A:C,2,FALSE)</f>
        <v>CARRETILLAS SUPERIORES</v>
      </c>
      <c r="D2093" s="538" t="str">
        <f>+VLOOKUP(B:B,INSUMOS!A:C,3,FALSE)</f>
        <v>UN</v>
      </c>
      <c r="E2093" s="541">
        <v>2</v>
      </c>
      <c r="F2093" s="544">
        <v>0</v>
      </c>
      <c r="G2093" s="277">
        <f>+VLOOKUP(B:B,INSUMOS!A:E,4,FALSE)</f>
        <v>1</v>
      </c>
      <c r="H2093" s="217">
        <f t="shared" si="154"/>
        <v>2</v>
      </c>
      <c r="I2093" s="218"/>
      <c r="J2093" s="218"/>
      <c r="M2093" s="214"/>
    </row>
    <row r="2094" spans="1:13" ht="18" outlineLevel="1" x14ac:dyDescent="0.25">
      <c r="A2094" s="294"/>
      <c r="B2094" s="535" t="s">
        <v>1692</v>
      </c>
      <c r="C2094" s="216" t="str">
        <f>+VLOOKUP(B:B,INSUMOS!A:C,2,FALSE)</f>
        <v>JALADERA (Para puerta corredera división baño)</v>
      </c>
      <c r="D2094" s="538" t="str">
        <f>+VLOOKUP(B:B,INSUMOS!A:C,3,FALSE)</f>
        <v>UN</v>
      </c>
      <c r="E2094" s="541">
        <v>0.1</v>
      </c>
      <c r="F2094" s="544">
        <v>0</v>
      </c>
      <c r="G2094" s="277">
        <f>+VLOOKUP(B:B,INSUMOS!A:E,4,FALSE)</f>
        <v>1</v>
      </c>
      <c r="H2094" s="217">
        <f t="shared" si="154"/>
        <v>0.1</v>
      </c>
      <c r="I2094" s="218"/>
      <c r="J2094" s="218"/>
      <c r="M2094" s="214"/>
    </row>
    <row r="2095" spans="1:13" ht="18" outlineLevel="1" x14ac:dyDescent="0.25">
      <c r="A2095" s="294"/>
      <c r="B2095" s="535" t="s">
        <v>1693</v>
      </c>
      <c r="C2095" s="216" t="str">
        <f>+VLOOKUP(B:B,INSUMOS!A:C,2,FALSE)</f>
        <v>REMACHES</v>
      </c>
      <c r="D2095" s="538" t="str">
        <f>+VLOOKUP(B:B,INSUMOS!A:C,3,FALSE)</f>
        <v>UN</v>
      </c>
      <c r="E2095" s="541">
        <v>3</v>
      </c>
      <c r="F2095" s="544">
        <v>0</v>
      </c>
      <c r="G2095" s="277">
        <f>+VLOOKUP(B:B,INSUMOS!A:E,4,FALSE)</f>
        <v>1</v>
      </c>
      <c r="H2095" s="217">
        <f t="shared" si="154"/>
        <v>3</v>
      </c>
      <c r="I2095" s="218"/>
      <c r="J2095" s="218"/>
      <c r="M2095" s="214"/>
    </row>
    <row r="2096" spans="1:13" ht="18" outlineLevel="1" x14ac:dyDescent="0.25">
      <c r="A2096" s="294"/>
      <c r="B2096" s="535" t="s">
        <v>1694</v>
      </c>
      <c r="C2096" s="216" t="str">
        <f>+VLOOKUP(B:B,INSUMOS!A:C,2,FALSE)</f>
        <v>SILICONA VIDRIOS Y ALUMINIO 280 ML</v>
      </c>
      <c r="D2096" s="538" t="str">
        <f>+VLOOKUP(B:B,INSUMOS!A:C,3,FALSE)</f>
        <v>UN</v>
      </c>
      <c r="E2096" s="541">
        <v>0.5</v>
      </c>
      <c r="F2096" s="544">
        <v>0</v>
      </c>
      <c r="G2096" s="277">
        <f>+VLOOKUP(B:B,INSUMOS!A:E,4,FALSE)</f>
        <v>1</v>
      </c>
      <c r="H2096" s="217">
        <f t="shared" si="154"/>
        <v>0.5</v>
      </c>
      <c r="I2096" s="218"/>
      <c r="J2096" s="218"/>
      <c r="M2096" s="214"/>
    </row>
    <row r="2097" spans="1:13" ht="18" outlineLevel="1" x14ac:dyDescent="0.25">
      <c r="A2097" s="294"/>
      <c r="B2097" s="535" t="s">
        <v>1695</v>
      </c>
      <c r="C2097" s="216" t="str">
        <f>+VLOOKUP(B:B,INSUMOS!A:C,2,FALSE)</f>
        <v>ÁNGULO PARA ESCUADRA (División baño)</v>
      </c>
      <c r="D2097" s="538" t="str">
        <f>+VLOOKUP(B:B,INSUMOS!A:C,3,FALSE)</f>
        <v>UN</v>
      </c>
      <c r="E2097" s="541">
        <v>0.17</v>
      </c>
      <c r="F2097" s="544">
        <v>0</v>
      </c>
      <c r="G2097" s="277">
        <f>+VLOOKUP(B:B,INSUMOS!A:E,4,FALSE)</f>
        <v>1</v>
      </c>
      <c r="H2097" s="217">
        <f t="shared" si="154"/>
        <v>0.17</v>
      </c>
      <c r="I2097" s="218"/>
      <c r="J2097" s="218"/>
      <c r="M2097" s="214"/>
    </row>
    <row r="2098" spans="1:13" ht="18" outlineLevel="1" x14ac:dyDescent="0.25">
      <c r="A2098" s="294"/>
      <c r="B2098" s="535" t="s">
        <v>1696</v>
      </c>
      <c r="C2098" s="216" t="str">
        <f>+VLOOKUP(B:B,INSUMOS!A:C,2,FALSE)</f>
        <v>TORNILLO TABLAROCA 8 x 1″</v>
      </c>
      <c r="D2098" s="538" t="str">
        <f>+VLOOKUP(B:B,INSUMOS!A:C,3,FALSE)</f>
        <v>UN</v>
      </c>
      <c r="E2098" s="541">
        <v>3</v>
      </c>
      <c r="F2098" s="544">
        <v>0</v>
      </c>
      <c r="G2098" s="277">
        <f>+VLOOKUP(B:B,INSUMOS!A:E,4,FALSE)</f>
        <v>1</v>
      </c>
      <c r="H2098" s="217">
        <f t="shared" si="154"/>
        <v>3</v>
      </c>
      <c r="I2098" s="218"/>
      <c r="J2098" s="218"/>
      <c r="M2098" s="214"/>
    </row>
    <row r="2099" spans="1:13" ht="18" outlineLevel="1" x14ac:dyDescent="0.25">
      <c r="A2099" s="294"/>
      <c r="B2099" s="535" t="s">
        <v>1697</v>
      </c>
      <c r="C2099" s="216" t="str">
        <f>+VLOOKUP(B:B,INSUMOS!A:C,2,FALSE)</f>
        <v>LÁMINA ACRÍLICO de 1,2 m x 1,8m  x 2 mm</v>
      </c>
      <c r="D2099" s="538" t="str">
        <f>+VLOOKUP(B:B,INSUMOS!A:C,3,FALSE)</f>
        <v>UN</v>
      </c>
      <c r="E2099" s="541">
        <v>0.44</v>
      </c>
      <c r="F2099" s="544">
        <v>0</v>
      </c>
      <c r="G2099" s="277">
        <f>+VLOOKUP(B:B,INSUMOS!A:E,4,FALSE)</f>
        <v>1</v>
      </c>
      <c r="H2099" s="217">
        <f t="shared" si="154"/>
        <v>0.44</v>
      </c>
      <c r="I2099" s="218"/>
      <c r="J2099" s="218"/>
      <c r="M2099" s="214"/>
    </row>
    <row r="2100" spans="1:13" ht="18" outlineLevel="1" x14ac:dyDescent="0.25">
      <c r="A2100" s="294"/>
      <c r="B2100" s="535" t="s">
        <v>51</v>
      </c>
      <c r="C2100" s="216" t="str">
        <f>+VLOOKUP(B:B,INSUMOS!A:C,2,FALSE)</f>
        <v>OFICIAL DRYWALL CON PRESTACIONES</v>
      </c>
      <c r="D2100" s="538" t="str">
        <f>+VLOOKUP(B:B,INSUMOS!A:C,3,FALSE)</f>
        <v>JR</v>
      </c>
      <c r="E2100" s="541">
        <v>0.2</v>
      </c>
      <c r="F2100" s="544">
        <v>0</v>
      </c>
      <c r="G2100" s="277">
        <f>+VLOOKUP(B:B,INSUMOS!A:E,4,FALSE)</f>
        <v>1</v>
      </c>
      <c r="H2100" s="217">
        <f t="shared" si="154"/>
        <v>0.2</v>
      </c>
      <c r="I2100" s="218"/>
      <c r="J2100" s="218"/>
      <c r="M2100" s="214"/>
    </row>
    <row r="2101" spans="1:13" ht="117.75" customHeight="1" x14ac:dyDescent="0.25">
      <c r="A2101" s="207" t="s">
        <v>2098</v>
      </c>
      <c r="B2101" s="208"/>
      <c r="C2101" s="209" t="s">
        <v>1625</v>
      </c>
      <c r="D2101" s="210" t="s">
        <v>1</v>
      </c>
      <c r="E2101" s="211"/>
      <c r="F2101" s="210"/>
      <c r="G2101" s="210"/>
      <c r="H2101" s="212">
        <f>+SUBTOTAL(9,H2102:H2109)</f>
        <v>7.03</v>
      </c>
      <c r="I2101" s="213"/>
      <c r="J2101" s="213"/>
      <c r="M2101" s="214"/>
    </row>
    <row r="2102" spans="1:13" ht="18" outlineLevel="1" x14ac:dyDescent="0.25">
      <c r="A2102" s="294"/>
      <c r="B2102" s="535" t="s">
        <v>129</v>
      </c>
      <c r="C2102" s="216" t="str">
        <f>+VLOOKUP(B:B,INSUMOS!A:C,2,FALSE)</f>
        <v>HERRAMIENTA MENOR</v>
      </c>
      <c r="D2102" s="538" t="str">
        <f>+VLOOKUP(B:B,INSUMOS!A:C,3,FALSE)</f>
        <v>GLB</v>
      </c>
      <c r="E2102" s="541">
        <v>0.2</v>
      </c>
      <c r="F2102" s="544">
        <v>0</v>
      </c>
      <c r="G2102" s="277">
        <f>+VLOOKUP(B:B,INSUMOS!A:E,4,FALSE)</f>
        <v>1</v>
      </c>
      <c r="H2102" s="217">
        <f t="shared" ref="H2102:H2109" si="155">+(E2102+F2102)*G2102</f>
        <v>0.2</v>
      </c>
      <c r="I2102" s="218"/>
      <c r="J2102" s="218"/>
      <c r="M2102" s="214"/>
    </row>
    <row r="2103" spans="1:13" ht="38.25" outlineLevel="1" x14ac:dyDescent="0.25">
      <c r="A2103" s="294"/>
      <c r="B2103" s="535" t="s">
        <v>537</v>
      </c>
      <c r="C2103" s="216" t="str">
        <f>+VLOOKUP(B:B,INSUMOS!A:C,2,FALSE)</f>
        <v>LAVAPLATOS DE EMPOTRAR EN ACERO INOXIDABLE DE 60 CMS X 40 CMS VITAL O SIMILAR, CON HUECO PARA CANASTILLA DE 4 PULGADAS. (NO INCLUYE CANASTILLA, NI GRIFERÍA)</v>
      </c>
      <c r="D2103" s="538" t="str">
        <f>+VLOOKUP(B:B,INSUMOS!A:C,3,FALSE)</f>
        <v>UN</v>
      </c>
      <c r="E2103" s="541">
        <v>1</v>
      </c>
      <c r="F2103" s="544">
        <v>0</v>
      </c>
      <c r="G2103" s="277">
        <f>+VLOOKUP(B:B,INSUMOS!A:E,4,FALSE)</f>
        <v>1</v>
      </c>
      <c r="H2103" s="217">
        <f t="shared" si="155"/>
        <v>1</v>
      </c>
      <c r="I2103" s="218"/>
      <c r="J2103" s="218"/>
      <c r="M2103" s="214"/>
    </row>
    <row r="2104" spans="1:13" ht="18" outlineLevel="1" x14ac:dyDescent="0.25">
      <c r="A2104" s="294"/>
      <c r="B2104" s="535" t="s">
        <v>555</v>
      </c>
      <c r="C2104" s="216" t="str">
        <f>+VLOOKUP(B:B,INSUMOS!A:C,2,FALSE)</f>
        <v>ACOPLE 1/2" X 1/2 40 CM PLÁSTICO  GRIVAL DE SUPERIOR CALIDAD.</v>
      </c>
      <c r="D2104" s="538" t="str">
        <f>+VLOOKUP(B:B,INSUMOS!A:C,3,FALSE)</f>
        <v>UN</v>
      </c>
      <c r="E2104" s="541">
        <v>1</v>
      </c>
      <c r="F2104" s="544">
        <v>0</v>
      </c>
      <c r="G2104" s="277">
        <f>+VLOOKUP(B:B,INSUMOS!A:E,4,FALSE)</f>
        <v>1</v>
      </c>
      <c r="H2104" s="217">
        <f t="shared" si="155"/>
        <v>1</v>
      </c>
      <c r="I2104" s="218"/>
      <c r="J2104" s="218"/>
      <c r="M2104" s="214"/>
    </row>
    <row r="2105" spans="1:13" ht="18" outlineLevel="1" x14ac:dyDescent="0.25">
      <c r="A2105" s="294"/>
      <c r="B2105" s="535" t="s">
        <v>742</v>
      </c>
      <c r="C2105" s="216" t="str">
        <f>+VLOOKUP(B:B,INSUMOS!A:C,2,FALSE)</f>
        <v>UNIÓN PVC SANITARIA 1 - 1/2”</v>
      </c>
      <c r="D2105" s="538" t="str">
        <f>+VLOOKUP(B:B,INSUMOS!A:C,3,FALSE)</f>
        <v>UN</v>
      </c>
      <c r="E2105" s="541">
        <v>1</v>
      </c>
      <c r="F2105" s="544">
        <v>0</v>
      </c>
      <c r="G2105" s="277">
        <f>+VLOOKUP(B:B,INSUMOS!A:E,4,FALSE)</f>
        <v>1</v>
      </c>
      <c r="H2105" s="217">
        <f t="shared" si="155"/>
        <v>1</v>
      </c>
      <c r="I2105" s="218"/>
      <c r="J2105" s="218"/>
      <c r="M2105" s="214"/>
    </row>
    <row r="2106" spans="1:13" ht="18" outlineLevel="1" x14ac:dyDescent="0.25">
      <c r="A2106" s="294"/>
      <c r="B2106" s="535" t="s">
        <v>546</v>
      </c>
      <c r="C2106" s="216" t="str">
        <f>+VLOOKUP(B:B,INSUMOS!A:C,2,FALSE)</f>
        <v xml:space="preserve">SIFÓN EN P. TRAMPA QUE RETIENE OLORES Y RESIDUOS. </v>
      </c>
      <c r="D2106" s="538" t="str">
        <f>+VLOOKUP(B:B,INSUMOS!A:C,3,FALSE)</f>
        <v>UN</v>
      </c>
      <c r="E2106" s="541">
        <v>1</v>
      </c>
      <c r="F2106" s="544">
        <v>0</v>
      </c>
      <c r="G2106" s="277">
        <f>+VLOOKUP(B:B,INSUMOS!A:E,4,FALSE)</f>
        <v>1</v>
      </c>
      <c r="H2106" s="217">
        <f t="shared" si="155"/>
        <v>1</v>
      </c>
      <c r="I2106" s="218"/>
      <c r="J2106" s="218"/>
      <c r="M2106" s="214"/>
    </row>
    <row r="2107" spans="1:13" ht="18" outlineLevel="1" x14ac:dyDescent="0.25">
      <c r="A2107" s="294"/>
      <c r="B2107" s="535" t="s">
        <v>100</v>
      </c>
      <c r="C2107" s="216" t="str">
        <f>+VLOOKUP(B:B,INSUMOS!A:C,2,FALSE)</f>
        <v>CEMENTO BLANCO</v>
      </c>
      <c r="D2107" s="538" t="str">
        <f>+VLOOKUP(B:B,INSUMOS!A:C,3,FALSE)</f>
        <v>KG</v>
      </c>
      <c r="E2107" s="541">
        <v>1</v>
      </c>
      <c r="F2107" s="544">
        <f>+E2107*0.05</f>
        <v>0.05</v>
      </c>
      <c r="G2107" s="277">
        <f>+VLOOKUP(B:B,INSUMOS!A:E,4,FALSE)</f>
        <v>1</v>
      </c>
      <c r="H2107" s="217">
        <f t="shared" si="155"/>
        <v>1.05</v>
      </c>
      <c r="I2107" s="218"/>
      <c r="J2107" s="218"/>
      <c r="M2107" s="214"/>
    </row>
    <row r="2108" spans="1:13" ht="18" outlineLevel="1" x14ac:dyDescent="0.25">
      <c r="A2108" s="294"/>
      <c r="B2108" s="535" t="s">
        <v>268</v>
      </c>
      <c r="C2108" s="216" t="str">
        <f>+VLOOKUP(B:B,INSUMOS!A:C,2,FALSE)</f>
        <v>AGUA</v>
      </c>
      <c r="D2108" s="538" t="str">
        <f>+VLOOKUP(B:B,INSUMOS!A:C,3,FALSE)</f>
        <v>M3</v>
      </c>
      <c r="E2108" s="541">
        <v>1</v>
      </c>
      <c r="F2108" s="544">
        <f>+E2108*0.03</f>
        <v>0.03</v>
      </c>
      <c r="G2108" s="277">
        <f>+VLOOKUP(B:B,INSUMOS!A:E,4,FALSE)</f>
        <v>1</v>
      </c>
      <c r="H2108" s="217">
        <f t="shared" si="155"/>
        <v>1.03</v>
      </c>
      <c r="I2108" s="218"/>
      <c r="J2108" s="218"/>
      <c r="M2108" s="214"/>
    </row>
    <row r="2109" spans="1:13" ht="18" outlineLevel="1" x14ac:dyDescent="0.25">
      <c r="A2109" s="294"/>
      <c r="B2109" s="535" t="s">
        <v>627</v>
      </c>
      <c r="C2109" s="216" t="str">
        <f>+VLOOKUP(B:B,INSUMOS!A:C,2,FALSE)</f>
        <v>CUADRILLA  INSTALACIONES (OFICIAL + AYUDANTE)</v>
      </c>
      <c r="D2109" s="538" t="str">
        <f>+VLOOKUP(B:B,INSUMOS!A:C,3,FALSE)</f>
        <v>HC</v>
      </c>
      <c r="E2109" s="541">
        <v>0.75</v>
      </c>
      <c r="F2109" s="544">
        <v>0</v>
      </c>
      <c r="G2109" s="277">
        <f>+VLOOKUP(B:B,INSUMOS!A:E,4,FALSE)</f>
        <v>1</v>
      </c>
      <c r="H2109" s="217">
        <f t="shared" si="155"/>
        <v>0.75</v>
      </c>
      <c r="I2109" s="218"/>
      <c r="J2109" s="218"/>
      <c r="M2109" s="214"/>
    </row>
    <row r="2110" spans="1:13" ht="25.5" x14ac:dyDescent="0.25">
      <c r="A2110" s="207" t="s">
        <v>2097</v>
      </c>
      <c r="B2110" s="208"/>
      <c r="C2110" s="209" t="s">
        <v>1291</v>
      </c>
      <c r="D2110" s="210" t="s">
        <v>1</v>
      </c>
      <c r="E2110" s="211"/>
      <c r="F2110" s="210"/>
      <c r="G2110" s="210"/>
      <c r="H2110" s="212">
        <f>+SUBTOTAL(9,H2111:H2115)</f>
        <v>2.85</v>
      </c>
      <c r="I2110" s="213"/>
      <c r="J2110" s="213"/>
      <c r="M2110" s="214"/>
    </row>
    <row r="2111" spans="1:13" ht="18" outlineLevel="1" x14ac:dyDescent="0.25">
      <c r="A2111" s="294"/>
      <c r="B2111" s="535" t="s">
        <v>129</v>
      </c>
      <c r="C2111" s="216" t="str">
        <f>+VLOOKUP(B:B,INSUMOS!A:C,2,FALSE)</f>
        <v>HERRAMIENTA MENOR</v>
      </c>
      <c r="D2111" s="538" t="str">
        <f>+VLOOKUP(B:B,INSUMOS!A:C,3,FALSE)</f>
        <v>GLB</v>
      </c>
      <c r="E2111" s="541">
        <v>0.2</v>
      </c>
      <c r="F2111" s="544">
        <v>0</v>
      </c>
      <c r="G2111" s="277">
        <f>+VLOOKUP(B:B,INSUMOS!A:E,4,FALSE)</f>
        <v>1</v>
      </c>
      <c r="H2111" s="217">
        <f>+(E2111+F2111)*G2111</f>
        <v>0.2</v>
      </c>
      <c r="I2111" s="218"/>
      <c r="J2111" s="218"/>
      <c r="M2111" s="214"/>
    </row>
    <row r="2112" spans="1:13" ht="25.5" outlineLevel="1" x14ac:dyDescent="0.25">
      <c r="A2112" s="294"/>
      <c r="B2112" s="535" t="s">
        <v>542</v>
      </c>
      <c r="C2112" s="216" t="str">
        <f>+VLOOKUP(B:B,INSUMOS!A:C,2,FALSE)</f>
        <v>GRIFERÍA PARA LAVAPLATOS SENCILLO PARED PRAKTI GRIVAL IGUAL O CALIDAD SUPERIOR.</v>
      </c>
      <c r="D2112" s="538" t="str">
        <f>+VLOOKUP(B:B,INSUMOS!A:C,3,FALSE)</f>
        <v>UN</v>
      </c>
      <c r="E2112" s="541">
        <v>1</v>
      </c>
      <c r="F2112" s="544">
        <v>0</v>
      </c>
      <c r="G2112" s="277">
        <f>+VLOOKUP(B:B,INSUMOS!A:E,4,FALSE)</f>
        <v>1</v>
      </c>
      <c r="H2112" s="217">
        <f>+(E2112+F2112)*G2112</f>
        <v>1</v>
      </c>
      <c r="I2112" s="218"/>
      <c r="J2112" s="218"/>
      <c r="M2112" s="214"/>
    </row>
    <row r="2113" spans="1:13" ht="18" outlineLevel="1" x14ac:dyDescent="0.25">
      <c r="A2113" s="294"/>
      <c r="B2113" s="535" t="s">
        <v>273</v>
      </c>
      <c r="C2113" s="216" t="str">
        <f>+VLOOKUP(B:B,INSUMOS!A:C,2,FALSE)</f>
        <v>CINTA TEFLON DE 1/2" X 10 M</v>
      </c>
      <c r="D2113" s="538" t="str">
        <f>+VLOOKUP(B:B,INSUMOS!A:C,3,FALSE)</f>
        <v>RL</v>
      </c>
      <c r="E2113" s="541">
        <v>0.2</v>
      </c>
      <c r="F2113" s="544">
        <v>0</v>
      </c>
      <c r="G2113" s="277">
        <f>+VLOOKUP(B:B,INSUMOS!A:E,4,FALSE)</f>
        <v>1</v>
      </c>
      <c r="H2113" s="217">
        <f>+(E2113+F2113)*G2113</f>
        <v>0.2</v>
      </c>
      <c r="I2113" s="218"/>
      <c r="J2113" s="218"/>
      <c r="M2113" s="214"/>
    </row>
    <row r="2114" spans="1:13" ht="18" outlineLevel="1" x14ac:dyDescent="0.25">
      <c r="A2114" s="294"/>
      <c r="B2114" s="535" t="s">
        <v>1539</v>
      </c>
      <c r="C2114" s="216" t="str">
        <f>+VLOOKUP(B:B,INSUMOS!A:C,2,FALSE)</f>
        <v>TEE REDUCIDA 3/4 X 1/2 PRESIÓN</v>
      </c>
      <c r="D2114" s="538" t="str">
        <f>+VLOOKUP(B:B,INSUMOS!A:C,3,FALSE)</f>
        <v>UN</v>
      </c>
      <c r="E2114" s="541">
        <v>1</v>
      </c>
      <c r="F2114" s="544">
        <v>0</v>
      </c>
      <c r="G2114" s="277">
        <f>+VLOOKUP(B:B,INSUMOS!A:E,4,FALSE)</f>
        <v>1</v>
      </c>
      <c r="H2114" s="217">
        <f>+(E2114+F2114)*G2114</f>
        <v>1</v>
      </c>
      <c r="I2114" s="218"/>
      <c r="J2114" s="218"/>
      <c r="M2114" s="214"/>
    </row>
    <row r="2115" spans="1:13" ht="18" outlineLevel="1" x14ac:dyDescent="0.25">
      <c r="A2115" s="294"/>
      <c r="B2115" s="535" t="s">
        <v>627</v>
      </c>
      <c r="C2115" s="216" t="str">
        <f>+VLOOKUP(B:B,INSUMOS!A:C,2,FALSE)</f>
        <v>CUADRILLA  INSTALACIONES (OFICIAL + AYUDANTE)</v>
      </c>
      <c r="D2115" s="538" t="str">
        <f>+VLOOKUP(B:B,INSUMOS!A:C,3,FALSE)</f>
        <v>HC</v>
      </c>
      <c r="E2115" s="541">
        <v>0.45</v>
      </c>
      <c r="F2115" s="544">
        <v>0</v>
      </c>
      <c r="G2115" s="277">
        <f>+VLOOKUP(B:B,INSUMOS!A:E,4,FALSE)</f>
        <v>1</v>
      </c>
      <c r="H2115" s="217">
        <f>+(E2115+F2115)*G2115</f>
        <v>0.45</v>
      </c>
      <c r="I2115" s="218"/>
      <c r="J2115" s="218"/>
      <c r="M2115" s="214"/>
    </row>
    <row r="2116" spans="1:13" ht="114.75" customHeight="1" x14ac:dyDescent="0.25">
      <c r="A2116" s="207" t="s">
        <v>2089</v>
      </c>
      <c r="B2116" s="208"/>
      <c r="C2116" s="209" t="s">
        <v>1477</v>
      </c>
      <c r="D2116" s="210" t="s">
        <v>1</v>
      </c>
      <c r="E2116" s="211"/>
      <c r="F2116" s="210"/>
      <c r="G2116" s="210"/>
      <c r="H2116" s="212">
        <f>+SUBTOTAL(9,H2117:H2124)</f>
        <v>7.28</v>
      </c>
      <c r="I2116" s="213"/>
      <c r="J2116" s="213"/>
      <c r="M2116" s="214"/>
    </row>
    <row r="2117" spans="1:13" ht="18" outlineLevel="1" x14ac:dyDescent="0.25">
      <c r="A2117" s="294"/>
      <c r="B2117" s="535" t="s">
        <v>129</v>
      </c>
      <c r="C2117" s="216" t="str">
        <f>+VLOOKUP(B:B,INSUMOS!A:C,2,FALSE)</f>
        <v>HERRAMIENTA MENOR</v>
      </c>
      <c r="D2117" s="538" t="str">
        <f>+VLOOKUP(B:B,INSUMOS!A:C,3,FALSE)</f>
        <v>GLB</v>
      </c>
      <c r="E2117" s="541">
        <v>0.2</v>
      </c>
      <c r="F2117" s="544">
        <v>0</v>
      </c>
      <c r="G2117" s="277">
        <f>+VLOOKUP(B:B,INSUMOS!A:E,4,FALSE)</f>
        <v>1</v>
      </c>
      <c r="H2117" s="217">
        <f t="shared" ref="H2117:H2124" si="156">+(E2117+F2117)*G2117</f>
        <v>0.2</v>
      </c>
      <c r="I2117" s="218"/>
      <c r="J2117" s="218"/>
      <c r="M2117" s="214"/>
    </row>
    <row r="2118" spans="1:13" ht="38.25" outlineLevel="1" x14ac:dyDescent="0.25">
      <c r="A2118" s="294"/>
      <c r="B2118" s="535" t="s">
        <v>538</v>
      </c>
      <c r="C2118" s="216" t="str">
        <f>+VLOOKUP(B:B,INSUMOS!A:C,2,FALSE)</f>
        <v>LAVAPLATOS DE EMPOTRAR EN ACERO INOXIDABLE PARA GRIFERÍA MONO CONTROL HUECO PARA CANASTILLA DE 4 PULGADAS. (NO INCLUYE CANASTILLA, NI GRIFERÍA)</v>
      </c>
      <c r="D2118" s="538" t="str">
        <f>+VLOOKUP(B:B,INSUMOS!A:C,3,FALSE)</f>
        <v>UN</v>
      </c>
      <c r="E2118" s="541">
        <v>1</v>
      </c>
      <c r="F2118" s="544">
        <v>0</v>
      </c>
      <c r="G2118" s="277">
        <f>+VLOOKUP(B:B,INSUMOS!A:E,4,FALSE)</f>
        <v>1</v>
      </c>
      <c r="H2118" s="217">
        <f t="shared" si="156"/>
        <v>1</v>
      </c>
      <c r="I2118" s="218"/>
      <c r="J2118" s="218"/>
      <c r="M2118" s="214"/>
    </row>
    <row r="2119" spans="1:13" ht="18" outlineLevel="1" x14ac:dyDescent="0.25">
      <c r="A2119" s="294"/>
      <c r="B2119" s="535" t="s">
        <v>555</v>
      </c>
      <c r="C2119" s="216" t="str">
        <f>+VLOOKUP(B:B,INSUMOS!A:C,2,FALSE)</f>
        <v>ACOPLE 1/2" X 1/2 40 CM PLÁSTICO  GRIVAL DE SUPERIOR CALIDAD.</v>
      </c>
      <c r="D2119" s="538" t="str">
        <f>+VLOOKUP(B:B,INSUMOS!A:C,3,FALSE)</f>
        <v>UN</v>
      </c>
      <c r="E2119" s="541">
        <v>1</v>
      </c>
      <c r="F2119" s="544">
        <v>0</v>
      </c>
      <c r="G2119" s="277">
        <f>+VLOOKUP(B:B,INSUMOS!A:E,4,FALSE)</f>
        <v>1</v>
      </c>
      <c r="H2119" s="217">
        <f t="shared" si="156"/>
        <v>1</v>
      </c>
      <c r="I2119" s="218"/>
      <c r="J2119" s="218"/>
      <c r="M2119" s="214"/>
    </row>
    <row r="2120" spans="1:13" ht="18" outlineLevel="1" x14ac:dyDescent="0.25">
      <c r="A2120" s="294"/>
      <c r="B2120" s="535" t="s">
        <v>742</v>
      </c>
      <c r="C2120" s="216" t="str">
        <f>+VLOOKUP(B:B,INSUMOS!A:C,2,FALSE)</f>
        <v>UNIÓN PVC SANITARIA 1 - 1/2”</v>
      </c>
      <c r="D2120" s="538" t="str">
        <f>+VLOOKUP(B:B,INSUMOS!A:C,3,FALSE)</f>
        <v>UN</v>
      </c>
      <c r="E2120" s="541">
        <v>1</v>
      </c>
      <c r="F2120" s="544">
        <v>0</v>
      </c>
      <c r="G2120" s="277">
        <f>+VLOOKUP(B:B,INSUMOS!A:E,4,FALSE)</f>
        <v>1</v>
      </c>
      <c r="H2120" s="217">
        <f t="shared" si="156"/>
        <v>1</v>
      </c>
      <c r="I2120" s="218"/>
      <c r="J2120" s="218"/>
      <c r="M2120" s="214"/>
    </row>
    <row r="2121" spans="1:13" ht="18" outlineLevel="1" x14ac:dyDescent="0.25">
      <c r="A2121" s="294"/>
      <c r="B2121" s="535" t="s">
        <v>546</v>
      </c>
      <c r="C2121" s="216" t="str">
        <f>+VLOOKUP(B:B,INSUMOS!A:C,2,FALSE)</f>
        <v xml:space="preserve">SIFÓN EN P. TRAMPA QUE RETIENE OLORES Y RESIDUOS. </v>
      </c>
      <c r="D2121" s="538" t="str">
        <f>+VLOOKUP(B:B,INSUMOS!A:C,3,FALSE)</f>
        <v>UN</v>
      </c>
      <c r="E2121" s="541">
        <v>1</v>
      </c>
      <c r="F2121" s="544">
        <v>0</v>
      </c>
      <c r="G2121" s="277">
        <f>+VLOOKUP(B:B,INSUMOS!A:E,4,FALSE)</f>
        <v>1</v>
      </c>
      <c r="H2121" s="217">
        <f t="shared" si="156"/>
        <v>1</v>
      </c>
      <c r="I2121" s="218"/>
      <c r="J2121" s="218"/>
      <c r="M2121" s="214"/>
    </row>
    <row r="2122" spans="1:13" ht="18" outlineLevel="1" x14ac:dyDescent="0.25">
      <c r="A2122" s="294"/>
      <c r="B2122" s="535" t="s">
        <v>100</v>
      </c>
      <c r="C2122" s="216" t="str">
        <f>+VLOOKUP(B:B,INSUMOS!A:C,2,FALSE)</f>
        <v>CEMENTO BLANCO</v>
      </c>
      <c r="D2122" s="538" t="str">
        <f>+VLOOKUP(B:B,INSUMOS!A:C,3,FALSE)</f>
        <v>KG</v>
      </c>
      <c r="E2122" s="541">
        <v>1</v>
      </c>
      <c r="F2122" s="544">
        <f>+E2122*0.05</f>
        <v>0.05</v>
      </c>
      <c r="G2122" s="277">
        <f>+VLOOKUP(B:B,INSUMOS!A:E,4,FALSE)</f>
        <v>1</v>
      </c>
      <c r="H2122" s="217">
        <f t="shared" si="156"/>
        <v>1.05</v>
      </c>
      <c r="I2122" s="218"/>
      <c r="J2122" s="218"/>
      <c r="M2122" s="214"/>
    </row>
    <row r="2123" spans="1:13" ht="18" outlineLevel="1" x14ac:dyDescent="0.25">
      <c r="A2123" s="294"/>
      <c r="B2123" s="535" t="s">
        <v>268</v>
      </c>
      <c r="C2123" s="216" t="str">
        <f>+VLOOKUP(B:B,INSUMOS!A:C,2,FALSE)</f>
        <v>AGUA</v>
      </c>
      <c r="D2123" s="538" t="str">
        <f>+VLOOKUP(B:B,INSUMOS!A:C,3,FALSE)</f>
        <v>M3</v>
      </c>
      <c r="E2123" s="541">
        <v>1</v>
      </c>
      <c r="F2123" s="544">
        <f>+E2123*0.03</f>
        <v>0.03</v>
      </c>
      <c r="G2123" s="277">
        <f>+VLOOKUP(B:B,INSUMOS!A:E,4,FALSE)</f>
        <v>1</v>
      </c>
      <c r="H2123" s="217">
        <f t="shared" si="156"/>
        <v>1.03</v>
      </c>
      <c r="I2123" s="218"/>
      <c r="J2123" s="218"/>
      <c r="M2123" s="214"/>
    </row>
    <row r="2124" spans="1:13" ht="18" outlineLevel="1" x14ac:dyDescent="0.25">
      <c r="A2124" s="294"/>
      <c r="B2124" s="535" t="s">
        <v>627</v>
      </c>
      <c r="C2124" s="216" t="str">
        <f>+VLOOKUP(B:B,INSUMOS!A:C,2,FALSE)</f>
        <v>CUADRILLA  INSTALACIONES (OFICIAL + AYUDANTE)</v>
      </c>
      <c r="D2124" s="538" t="str">
        <f>+VLOOKUP(B:B,INSUMOS!A:C,3,FALSE)</f>
        <v>HC</v>
      </c>
      <c r="E2124" s="541">
        <v>1</v>
      </c>
      <c r="F2124" s="544">
        <v>0</v>
      </c>
      <c r="G2124" s="277">
        <f>+VLOOKUP(B:B,INSUMOS!A:E,4,FALSE)</f>
        <v>1</v>
      </c>
      <c r="H2124" s="217">
        <f t="shared" si="156"/>
        <v>1</v>
      </c>
      <c r="I2124" s="218"/>
      <c r="J2124" s="218"/>
      <c r="M2124" s="214"/>
    </row>
    <row r="2125" spans="1:13" ht="25.5" x14ac:dyDescent="0.25">
      <c r="A2125" s="207" t="s">
        <v>1532</v>
      </c>
      <c r="B2125" s="208"/>
      <c r="C2125" s="209" t="s">
        <v>1542</v>
      </c>
      <c r="D2125" s="210" t="s">
        <v>1</v>
      </c>
      <c r="E2125" s="211"/>
      <c r="F2125" s="210"/>
      <c r="G2125" s="210"/>
      <c r="H2125" s="212">
        <f>+SUBTOTAL(9,H2126:H2129)</f>
        <v>1.7999999999999998</v>
      </c>
      <c r="I2125" s="213"/>
      <c r="J2125" s="213"/>
      <c r="M2125" s="214"/>
    </row>
    <row r="2126" spans="1:13" ht="18" outlineLevel="1" x14ac:dyDescent="0.25">
      <c r="A2126" s="294"/>
      <c r="B2126" s="535" t="s">
        <v>129</v>
      </c>
      <c r="C2126" s="216" t="str">
        <f>+VLOOKUP(B:B,INSUMOS!A:C,2,FALSE)</f>
        <v>HERRAMIENTA MENOR</v>
      </c>
      <c r="D2126" s="538" t="str">
        <f>+VLOOKUP(B:B,INSUMOS!A:C,3,FALSE)</f>
        <v>GLB</v>
      </c>
      <c r="E2126" s="541">
        <v>0.2</v>
      </c>
      <c r="F2126" s="544">
        <v>0</v>
      </c>
      <c r="G2126" s="277">
        <f>+VLOOKUP(B:B,INSUMOS!A:E,4,FALSE)</f>
        <v>1</v>
      </c>
      <c r="H2126" s="217">
        <f>+(E2126+F2126)*G2126</f>
        <v>0.2</v>
      </c>
      <c r="I2126" s="218"/>
      <c r="J2126" s="218"/>
      <c r="M2126" s="214"/>
    </row>
    <row r="2127" spans="1:13" ht="25.5" outlineLevel="1" x14ac:dyDescent="0.25">
      <c r="A2127" s="294"/>
      <c r="B2127" s="535" t="s">
        <v>540</v>
      </c>
      <c r="C2127" s="216" t="str">
        <f>+VLOOKUP(B:B,INSUMOS!A:C,2,FALSE)</f>
        <v>GRIFERÍA LAVAPLATOS GALAXIA SENCILLA PICO CISNE GRIVAL IGUAL O CALIDAD SUPERIOR.  MONOCONTROL.</v>
      </c>
      <c r="D2127" s="538" t="str">
        <f>+VLOOKUP(B:B,INSUMOS!A:C,3,FALSE)</f>
        <v>UN</v>
      </c>
      <c r="E2127" s="541">
        <v>1</v>
      </c>
      <c r="F2127" s="544">
        <v>0</v>
      </c>
      <c r="G2127" s="277">
        <f>+VLOOKUP(B:B,INSUMOS!A:E,4,FALSE)</f>
        <v>1</v>
      </c>
      <c r="H2127" s="217">
        <f>+(E2127+F2127)*G2127</f>
        <v>1</v>
      </c>
      <c r="I2127" s="218"/>
      <c r="J2127" s="218"/>
      <c r="M2127" s="214"/>
    </row>
    <row r="2128" spans="1:13" ht="18" outlineLevel="1" x14ac:dyDescent="0.25">
      <c r="A2128" s="294"/>
      <c r="B2128" s="535" t="s">
        <v>273</v>
      </c>
      <c r="C2128" s="216" t="str">
        <f>+VLOOKUP(B:B,INSUMOS!A:C,2,FALSE)</f>
        <v>CINTA TEFLON DE 1/2" X 10 M</v>
      </c>
      <c r="D2128" s="538" t="str">
        <f>+VLOOKUP(B:B,INSUMOS!A:C,3,FALSE)</f>
        <v>RL</v>
      </c>
      <c r="E2128" s="541">
        <v>0.2</v>
      </c>
      <c r="F2128" s="544">
        <v>0</v>
      </c>
      <c r="G2128" s="277">
        <f>+VLOOKUP(B:B,INSUMOS!A:E,4,FALSE)</f>
        <v>1</v>
      </c>
      <c r="H2128" s="217">
        <f>+(E2128+F2128)*G2128</f>
        <v>0.2</v>
      </c>
      <c r="I2128" s="218"/>
      <c r="J2128" s="218"/>
      <c r="M2128" s="214"/>
    </row>
    <row r="2129" spans="1:13" ht="18" outlineLevel="1" x14ac:dyDescent="0.25">
      <c r="A2129" s="294"/>
      <c r="B2129" s="535" t="s">
        <v>627</v>
      </c>
      <c r="C2129" s="216" t="str">
        <f>+VLOOKUP(B:B,INSUMOS!A:C,2,FALSE)</f>
        <v>CUADRILLA  INSTALACIONES (OFICIAL + AYUDANTE)</v>
      </c>
      <c r="D2129" s="538" t="str">
        <f>+VLOOKUP(B:B,INSUMOS!A:C,3,FALSE)</f>
        <v>HC</v>
      </c>
      <c r="E2129" s="541">
        <v>0.4</v>
      </c>
      <c r="F2129" s="544">
        <v>0</v>
      </c>
      <c r="G2129" s="277">
        <f>+VLOOKUP(B:B,INSUMOS!A:E,4,FALSE)</f>
        <v>1</v>
      </c>
      <c r="H2129" s="217">
        <f>+(E2129+F2129)*G2129</f>
        <v>0.4</v>
      </c>
      <c r="I2129" s="218"/>
      <c r="J2129" s="218"/>
      <c r="M2129" s="214"/>
    </row>
    <row r="2130" spans="1:13" ht="141.75" customHeight="1" x14ac:dyDescent="0.25">
      <c r="A2130" s="207" t="s">
        <v>2096</v>
      </c>
      <c r="B2130" s="208"/>
      <c r="C2130" s="209" t="s">
        <v>1478</v>
      </c>
      <c r="D2130" s="210" t="s">
        <v>1</v>
      </c>
      <c r="E2130" s="211"/>
      <c r="F2130" s="210"/>
      <c r="G2130" s="210"/>
      <c r="H2130" s="212">
        <f>+SUBTOTAL(9,H2131:H2138)</f>
        <v>7.28</v>
      </c>
      <c r="I2130" s="213"/>
      <c r="J2130" s="213"/>
      <c r="M2130" s="214"/>
    </row>
    <row r="2131" spans="1:13" ht="18" outlineLevel="1" x14ac:dyDescent="0.25">
      <c r="A2131" s="294"/>
      <c r="B2131" s="535" t="s">
        <v>129</v>
      </c>
      <c r="C2131" s="216" t="str">
        <f>+VLOOKUP(B:B,INSUMOS!A:C,2,FALSE)</f>
        <v>HERRAMIENTA MENOR</v>
      </c>
      <c r="D2131" s="538" t="str">
        <f>+VLOOKUP(B:B,INSUMOS!A:C,3,FALSE)</f>
        <v>GLB</v>
      </c>
      <c r="E2131" s="541">
        <v>0.2</v>
      </c>
      <c r="F2131" s="544">
        <v>0</v>
      </c>
      <c r="G2131" s="277">
        <f>+VLOOKUP(B:B,INSUMOS!A:E,4,FALSE)</f>
        <v>1</v>
      </c>
      <c r="H2131" s="217">
        <f t="shared" ref="H2131:H2138" si="157">+(E2131+F2131)*G2131</f>
        <v>0.2</v>
      </c>
      <c r="I2131" s="218"/>
      <c r="J2131" s="218"/>
      <c r="M2131" s="214"/>
    </row>
    <row r="2132" spans="1:13" ht="38.25" outlineLevel="1" x14ac:dyDescent="0.25">
      <c r="A2132" s="294"/>
      <c r="B2132" s="535" t="s">
        <v>539</v>
      </c>
      <c r="C2132" s="216" t="str">
        <f>+VLOOKUP(B:B,INSUMOS!A:C,2,FALSE)</f>
        <v>LAVAPLATOS VITAL 0.62 METROS X 0.48 METROS SOCODA, IGUAL O CALIDAD SUPERIOR. CON ORIFICIO PARA MEZCLADOR. ACERO INOXIDABLE. CON ORIFICIO PARA UNA CANASTILLA DE 4 PULGADAS.</v>
      </c>
      <c r="D2132" s="538" t="str">
        <f>+VLOOKUP(B:B,INSUMOS!A:C,3,FALSE)</f>
        <v>UN</v>
      </c>
      <c r="E2132" s="541">
        <v>1</v>
      </c>
      <c r="F2132" s="544">
        <v>0</v>
      </c>
      <c r="G2132" s="277">
        <f>+VLOOKUP(B:B,INSUMOS!A:E,4,FALSE)</f>
        <v>1</v>
      </c>
      <c r="H2132" s="217">
        <f t="shared" si="157"/>
        <v>1</v>
      </c>
      <c r="I2132" s="218"/>
      <c r="J2132" s="218"/>
      <c r="M2132" s="214"/>
    </row>
    <row r="2133" spans="1:13" ht="18" outlineLevel="1" x14ac:dyDescent="0.25">
      <c r="A2133" s="294"/>
      <c r="B2133" s="535" t="s">
        <v>555</v>
      </c>
      <c r="C2133" s="216" t="str">
        <f>+VLOOKUP(B:B,INSUMOS!A:C,2,FALSE)</f>
        <v>ACOPLE 1/2" X 1/2 40 CM PLÁSTICO  GRIVAL DE SUPERIOR CALIDAD.</v>
      </c>
      <c r="D2133" s="538" t="str">
        <f>+VLOOKUP(B:B,INSUMOS!A:C,3,FALSE)</f>
        <v>UN</v>
      </c>
      <c r="E2133" s="541">
        <v>1</v>
      </c>
      <c r="F2133" s="544">
        <v>0</v>
      </c>
      <c r="G2133" s="277">
        <f>+VLOOKUP(B:B,INSUMOS!A:E,4,FALSE)</f>
        <v>1</v>
      </c>
      <c r="H2133" s="217">
        <f t="shared" si="157"/>
        <v>1</v>
      </c>
      <c r="I2133" s="218"/>
      <c r="J2133" s="218"/>
      <c r="M2133" s="214"/>
    </row>
    <row r="2134" spans="1:13" ht="18" outlineLevel="1" x14ac:dyDescent="0.25">
      <c r="A2134" s="294"/>
      <c r="B2134" s="535" t="s">
        <v>742</v>
      </c>
      <c r="C2134" s="216" t="str">
        <f>+VLOOKUP(B:B,INSUMOS!A:C,2,FALSE)</f>
        <v>UNIÓN PVC SANITARIA 1 - 1/2”</v>
      </c>
      <c r="D2134" s="538" t="str">
        <f>+VLOOKUP(B:B,INSUMOS!A:C,3,FALSE)</f>
        <v>UN</v>
      </c>
      <c r="E2134" s="541">
        <v>1</v>
      </c>
      <c r="F2134" s="544">
        <v>0</v>
      </c>
      <c r="G2134" s="277">
        <f>+VLOOKUP(B:B,INSUMOS!A:E,4,FALSE)</f>
        <v>1</v>
      </c>
      <c r="H2134" s="217">
        <f t="shared" si="157"/>
        <v>1</v>
      </c>
      <c r="I2134" s="218"/>
      <c r="J2134" s="218"/>
      <c r="M2134" s="214"/>
    </row>
    <row r="2135" spans="1:13" ht="18" outlineLevel="1" x14ac:dyDescent="0.25">
      <c r="A2135" s="294"/>
      <c r="B2135" s="535" t="s">
        <v>546</v>
      </c>
      <c r="C2135" s="216" t="str">
        <f>+VLOOKUP(B:B,INSUMOS!A:C,2,FALSE)</f>
        <v xml:space="preserve">SIFÓN EN P. TRAMPA QUE RETIENE OLORES Y RESIDUOS. </v>
      </c>
      <c r="D2135" s="538" t="str">
        <f>+VLOOKUP(B:B,INSUMOS!A:C,3,FALSE)</f>
        <v>UN</v>
      </c>
      <c r="E2135" s="541">
        <v>1</v>
      </c>
      <c r="F2135" s="544">
        <v>0</v>
      </c>
      <c r="G2135" s="277">
        <f>+VLOOKUP(B:B,INSUMOS!A:E,4,FALSE)</f>
        <v>1</v>
      </c>
      <c r="H2135" s="217">
        <f t="shared" si="157"/>
        <v>1</v>
      </c>
      <c r="I2135" s="218"/>
      <c r="J2135" s="218"/>
      <c r="M2135" s="214"/>
    </row>
    <row r="2136" spans="1:13" ht="18" outlineLevel="1" x14ac:dyDescent="0.25">
      <c r="A2136" s="294"/>
      <c r="B2136" s="535" t="s">
        <v>100</v>
      </c>
      <c r="C2136" s="216" t="str">
        <f>+VLOOKUP(B:B,INSUMOS!A:C,2,FALSE)</f>
        <v>CEMENTO BLANCO</v>
      </c>
      <c r="D2136" s="538" t="str">
        <f>+VLOOKUP(B:B,INSUMOS!A:C,3,FALSE)</f>
        <v>KG</v>
      </c>
      <c r="E2136" s="541">
        <v>1</v>
      </c>
      <c r="F2136" s="544">
        <f>+E2136*0.05</f>
        <v>0.05</v>
      </c>
      <c r="G2136" s="277">
        <f>+VLOOKUP(B:B,INSUMOS!A:E,4,FALSE)</f>
        <v>1</v>
      </c>
      <c r="H2136" s="217">
        <f t="shared" si="157"/>
        <v>1.05</v>
      </c>
      <c r="I2136" s="218"/>
      <c r="J2136" s="218"/>
      <c r="M2136" s="214"/>
    </row>
    <row r="2137" spans="1:13" ht="18" outlineLevel="1" x14ac:dyDescent="0.25">
      <c r="A2137" s="294"/>
      <c r="B2137" s="535" t="s">
        <v>268</v>
      </c>
      <c r="C2137" s="216" t="str">
        <f>+VLOOKUP(B:B,INSUMOS!A:C,2,FALSE)</f>
        <v>AGUA</v>
      </c>
      <c r="D2137" s="538" t="str">
        <f>+VLOOKUP(B:B,INSUMOS!A:C,3,FALSE)</f>
        <v>M3</v>
      </c>
      <c r="E2137" s="541">
        <v>1</v>
      </c>
      <c r="F2137" s="544">
        <f>+E2137*0.03</f>
        <v>0.03</v>
      </c>
      <c r="G2137" s="277">
        <f>+VLOOKUP(B:B,INSUMOS!A:E,4,FALSE)</f>
        <v>1</v>
      </c>
      <c r="H2137" s="217">
        <f t="shared" si="157"/>
        <v>1.03</v>
      </c>
      <c r="I2137" s="218"/>
      <c r="J2137" s="218"/>
      <c r="M2137" s="214"/>
    </row>
    <row r="2138" spans="1:13" ht="18" outlineLevel="1" x14ac:dyDescent="0.25">
      <c r="A2138" s="294"/>
      <c r="B2138" s="535" t="s">
        <v>627</v>
      </c>
      <c r="C2138" s="216" t="str">
        <f>+VLOOKUP(B:B,INSUMOS!A:C,2,FALSE)</f>
        <v>CUADRILLA  INSTALACIONES (OFICIAL + AYUDANTE)</v>
      </c>
      <c r="D2138" s="538" t="str">
        <f>+VLOOKUP(B:B,INSUMOS!A:C,3,FALSE)</f>
        <v>HC</v>
      </c>
      <c r="E2138" s="541">
        <v>1</v>
      </c>
      <c r="F2138" s="544">
        <v>0</v>
      </c>
      <c r="G2138" s="277">
        <f>+VLOOKUP(B:B,INSUMOS!A:E,4,FALSE)</f>
        <v>1</v>
      </c>
      <c r="H2138" s="217">
        <f t="shared" si="157"/>
        <v>1</v>
      </c>
      <c r="I2138" s="218"/>
      <c r="J2138" s="218"/>
      <c r="M2138" s="214"/>
    </row>
    <row r="2139" spans="1:13" ht="25.5" x14ac:dyDescent="0.25">
      <c r="A2139" s="207" t="s">
        <v>2095</v>
      </c>
      <c r="B2139" s="208"/>
      <c r="C2139" s="252" t="s">
        <v>1534</v>
      </c>
      <c r="D2139" s="210" t="s">
        <v>1</v>
      </c>
      <c r="E2139" s="211"/>
      <c r="F2139" s="210"/>
      <c r="G2139" s="210"/>
      <c r="H2139" s="212">
        <f>+SUBTOTAL(9,H2140:H2143)</f>
        <v>1.8499999999999999</v>
      </c>
      <c r="I2139" s="213"/>
      <c r="J2139" s="213"/>
      <c r="M2139" s="214"/>
    </row>
    <row r="2140" spans="1:13" ht="18" outlineLevel="1" x14ac:dyDescent="0.25">
      <c r="A2140" s="294"/>
      <c r="B2140" s="535" t="s">
        <v>129</v>
      </c>
      <c r="C2140" s="216" t="str">
        <f>+VLOOKUP(B:B,INSUMOS!A:C,2,FALSE)</f>
        <v>HERRAMIENTA MENOR</v>
      </c>
      <c r="D2140" s="538" t="str">
        <f>+VLOOKUP(B:B,INSUMOS!A:C,3,FALSE)</f>
        <v>GLB</v>
      </c>
      <c r="E2140" s="541">
        <v>0.2</v>
      </c>
      <c r="F2140" s="544">
        <v>0</v>
      </c>
      <c r="G2140" s="277">
        <f>+VLOOKUP(B:B,INSUMOS!A:E,4,FALSE)</f>
        <v>1</v>
      </c>
      <c r="H2140" s="217">
        <f>+(E2140+F2140)*G2140</f>
        <v>0.2</v>
      </c>
      <c r="I2140" s="218"/>
      <c r="J2140" s="218"/>
      <c r="M2140" s="214"/>
    </row>
    <row r="2141" spans="1:13" ht="25.5" outlineLevel="1" x14ac:dyDescent="0.25">
      <c r="A2141" s="294"/>
      <c r="B2141" s="535" t="s">
        <v>541</v>
      </c>
      <c r="C2141" s="216" t="str">
        <f>+VLOOKUP(B:B,INSUMOS!A:C,2,FALSE)</f>
        <v>GRIFERÍA LAVAPLATOS MEZCLADOR PISCIS PICO CISNE GRIVAL IGUAL O CALIDAD SUPERIOR.</v>
      </c>
      <c r="D2141" s="538" t="str">
        <f>+VLOOKUP(B:B,INSUMOS!A:C,3,FALSE)</f>
        <v>UN</v>
      </c>
      <c r="E2141" s="541">
        <v>1</v>
      </c>
      <c r="F2141" s="544">
        <v>0</v>
      </c>
      <c r="G2141" s="277">
        <f>+VLOOKUP(B:B,INSUMOS!A:E,4,FALSE)</f>
        <v>1</v>
      </c>
      <c r="H2141" s="217">
        <f>+(E2141+F2141)*G2141</f>
        <v>1</v>
      </c>
      <c r="I2141" s="218"/>
      <c r="J2141" s="218"/>
      <c r="M2141" s="214"/>
    </row>
    <row r="2142" spans="1:13" ht="18" outlineLevel="1" x14ac:dyDescent="0.25">
      <c r="A2142" s="294"/>
      <c r="B2142" s="535" t="s">
        <v>273</v>
      </c>
      <c r="C2142" s="216" t="str">
        <f>+VLOOKUP(B:B,INSUMOS!A:C,2,FALSE)</f>
        <v>CINTA TEFLON DE 1/2" X 10 M</v>
      </c>
      <c r="D2142" s="538" t="str">
        <f>+VLOOKUP(B:B,INSUMOS!A:C,3,FALSE)</f>
        <v>RL</v>
      </c>
      <c r="E2142" s="541">
        <v>0.2</v>
      </c>
      <c r="F2142" s="544">
        <v>0</v>
      </c>
      <c r="G2142" s="277">
        <f>+VLOOKUP(B:B,INSUMOS!A:E,4,FALSE)</f>
        <v>1</v>
      </c>
      <c r="H2142" s="217">
        <f>+(E2142+F2142)*G2142</f>
        <v>0.2</v>
      </c>
      <c r="I2142" s="218"/>
      <c r="J2142" s="218"/>
      <c r="M2142" s="214"/>
    </row>
    <row r="2143" spans="1:13" ht="18" outlineLevel="1" x14ac:dyDescent="0.25">
      <c r="A2143" s="294"/>
      <c r="B2143" s="535" t="s">
        <v>627</v>
      </c>
      <c r="C2143" s="216" t="str">
        <f>+VLOOKUP(B:B,INSUMOS!A:C,2,FALSE)</f>
        <v>CUADRILLA  INSTALACIONES (OFICIAL + AYUDANTE)</v>
      </c>
      <c r="D2143" s="538" t="str">
        <f>+VLOOKUP(B:B,INSUMOS!A:C,3,FALSE)</f>
        <v>HC</v>
      </c>
      <c r="E2143" s="541">
        <v>0.45</v>
      </c>
      <c r="F2143" s="544">
        <v>0</v>
      </c>
      <c r="G2143" s="277">
        <f>+VLOOKUP(B:B,INSUMOS!A:E,4,FALSE)</f>
        <v>1</v>
      </c>
      <c r="H2143" s="217">
        <f>+(E2143+F2143)*G2143</f>
        <v>0.45</v>
      </c>
      <c r="I2143" s="218"/>
      <c r="J2143" s="218"/>
      <c r="M2143" s="214"/>
    </row>
    <row r="2144" spans="1:13" ht="25.5" x14ac:dyDescent="0.25">
      <c r="A2144" s="207" t="s">
        <v>1535</v>
      </c>
      <c r="B2144" s="208"/>
      <c r="C2144" s="252" t="s">
        <v>1210</v>
      </c>
      <c r="D2144" s="210" t="s">
        <v>1</v>
      </c>
      <c r="E2144" s="211"/>
      <c r="F2144" s="210"/>
      <c r="G2144" s="210"/>
      <c r="H2144" s="212">
        <f>+SUBTOTAL(9,H2145:H2148)</f>
        <v>2.7156333333333333</v>
      </c>
      <c r="I2144" s="213"/>
      <c r="J2144" s="213"/>
      <c r="M2144" s="214"/>
    </row>
    <row r="2145" spans="1:13" ht="18" outlineLevel="1" x14ac:dyDescent="0.25">
      <c r="A2145" s="215"/>
      <c r="B2145" s="535" t="s">
        <v>129</v>
      </c>
      <c r="C2145" s="216" t="str">
        <f>+VLOOKUP(B:B,INSUMOS!A:C,2,FALSE)</f>
        <v>HERRAMIENTA MENOR</v>
      </c>
      <c r="D2145" s="538" t="str">
        <f>+VLOOKUP(B:B,INSUMOS!A:C,3,FALSE)</f>
        <v>GLB</v>
      </c>
      <c r="E2145" s="541">
        <v>1</v>
      </c>
      <c r="F2145" s="544">
        <v>0</v>
      </c>
      <c r="G2145" s="277">
        <f>+VLOOKUP(B:B,INSUMOS!A:E,4,FALSE)</f>
        <v>1</v>
      </c>
      <c r="H2145" s="217">
        <f>+(E2145+F2145)*G2145</f>
        <v>1</v>
      </c>
      <c r="I2145" s="218"/>
      <c r="J2145" s="218"/>
      <c r="M2145" s="214"/>
    </row>
    <row r="2146" spans="1:13" ht="18" outlineLevel="1" x14ac:dyDescent="0.25">
      <c r="A2146" s="220"/>
      <c r="B2146" s="535" t="s">
        <v>113</v>
      </c>
      <c r="C2146" s="216" t="str">
        <f>+VLOOKUP(B:B,INSUMOS!A:C,2,FALSE)</f>
        <v>MORTERO 1:3 (HECHO EN OBRA)</v>
      </c>
      <c r="D2146" s="538" t="str">
        <f>+VLOOKUP(B:B,INSUMOS!A:C,3,FALSE)</f>
        <v>M3</v>
      </c>
      <c r="E2146" s="541">
        <v>0.126</v>
      </c>
      <c r="F2146" s="544">
        <f>+E2146*0.05</f>
        <v>6.3E-3</v>
      </c>
      <c r="G2146" s="277">
        <f>+VLOOKUP(B:B,INSUMOS!A:E,4,FALSE)</f>
        <v>1</v>
      </c>
      <c r="H2146" s="217">
        <f>+(E2146+F2146)*G2146</f>
        <v>0.1323</v>
      </c>
      <c r="I2146" s="218"/>
      <c r="J2146" s="218"/>
      <c r="M2146" s="214"/>
    </row>
    <row r="2147" spans="1:13" ht="18" outlineLevel="1" x14ac:dyDescent="0.25">
      <c r="A2147" s="220"/>
      <c r="B2147" s="535" t="s">
        <v>543</v>
      </c>
      <c r="C2147" s="216" t="str">
        <f>+VLOOKUP(B:B,INSUMOS!A:C,2,FALSE)</f>
        <v xml:space="preserve">LAVADERO DE 80 X 60 X 25 CM GRANITO PULIDO </v>
      </c>
      <c r="D2147" s="538" t="str">
        <f>+VLOOKUP(B:B,INSUMOS!A:C,3,FALSE)</f>
        <v>UN</v>
      </c>
      <c r="E2147" s="541">
        <v>1</v>
      </c>
      <c r="F2147" s="544">
        <v>0</v>
      </c>
      <c r="G2147" s="277">
        <f>+VLOOKUP(B:B,INSUMOS!A:E,4,FALSE)</f>
        <v>1</v>
      </c>
      <c r="H2147" s="217">
        <f>+(E2147+F2147)*G2147</f>
        <v>1</v>
      </c>
      <c r="I2147" s="218"/>
      <c r="J2147" s="218"/>
      <c r="M2147" s="214"/>
    </row>
    <row r="2148" spans="1:13" ht="18" outlineLevel="1" x14ac:dyDescent="0.25">
      <c r="A2148" s="222"/>
      <c r="B2148" s="535" t="s">
        <v>627</v>
      </c>
      <c r="C2148" s="216" t="str">
        <f>+VLOOKUP(B:B,INSUMOS!A:C,2,FALSE)</f>
        <v>CUADRILLA  INSTALACIONES (OFICIAL + AYUDANTE)</v>
      </c>
      <c r="D2148" s="538" t="str">
        <f>+VLOOKUP(B:B,INSUMOS!A:C,3,FALSE)</f>
        <v>HC</v>
      </c>
      <c r="E2148" s="541">
        <f>35/60</f>
        <v>0.58333333333333337</v>
      </c>
      <c r="F2148" s="544">
        <v>0</v>
      </c>
      <c r="G2148" s="277">
        <f>+VLOOKUP(B:B,INSUMOS!A:E,4,FALSE)</f>
        <v>1</v>
      </c>
      <c r="H2148" s="217">
        <f>+(E2148+F2148)*G2148</f>
        <v>0.58333333333333337</v>
      </c>
      <c r="I2148" s="218"/>
      <c r="J2148" s="218"/>
      <c r="M2148" s="214"/>
    </row>
    <row r="2149" spans="1:13" ht="25.5" x14ac:dyDescent="0.25">
      <c r="A2149" s="207" t="s">
        <v>1536</v>
      </c>
      <c r="B2149" s="208"/>
      <c r="C2149" s="252" t="s">
        <v>1212</v>
      </c>
      <c r="D2149" s="210" t="s">
        <v>1</v>
      </c>
      <c r="E2149" s="211"/>
      <c r="F2149" s="210"/>
      <c r="G2149" s="210"/>
      <c r="H2149" s="212">
        <f>+SUBTOTAL(9,H2150:H2153)</f>
        <v>2.7989666666666664</v>
      </c>
      <c r="I2149" s="213"/>
      <c r="J2149" s="213"/>
      <c r="M2149" s="214"/>
    </row>
    <row r="2150" spans="1:13" ht="18" outlineLevel="1" x14ac:dyDescent="0.25">
      <c r="A2150" s="215"/>
      <c r="B2150" s="535" t="s">
        <v>129</v>
      </c>
      <c r="C2150" s="216" t="str">
        <f>+VLOOKUP(B:B,INSUMOS!A:C,2,FALSE)</f>
        <v>HERRAMIENTA MENOR</v>
      </c>
      <c r="D2150" s="538" t="str">
        <f>+VLOOKUP(B:B,INSUMOS!A:C,3,FALSE)</f>
        <v>GLB</v>
      </c>
      <c r="E2150" s="541">
        <v>1</v>
      </c>
      <c r="F2150" s="544">
        <v>0</v>
      </c>
      <c r="G2150" s="277">
        <f>+VLOOKUP(B:B,INSUMOS!A:E,4,FALSE)</f>
        <v>1</v>
      </c>
      <c r="H2150" s="217">
        <f>+(E2150+F2150)*G2150</f>
        <v>1</v>
      </c>
      <c r="I2150" s="218"/>
      <c r="J2150" s="218"/>
      <c r="M2150" s="214"/>
    </row>
    <row r="2151" spans="1:13" ht="18" outlineLevel="1" x14ac:dyDescent="0.25">
      <c r="A2151" s="220"/>
      <c r="B2151" s="535" t="s">
        <v>113</v>
      </c>
      <c r="C2151" s="216" t="str">
        <f>+VLOOKUP(B:B,INSUMOS!A:C,2,FALSE)</f>
        <v>MORTERO 1:3 (HECHO EN OBRA)</v>
      </c>
      <c r="D2151" s="538" t="str">
        <f>+VLOOKUP(B:B,INSUMOS!A:C,3,FALSE)</f>
        <v>M3</v>
      </c>
      <c r="E2151" s="541">
        <v>0.126</v>
      </c>
      <c r="F2151" s="544">
        <f>+E2151*0.05</f>
        <v>6.3E-3</v>
      </c>
      <c r="G2151" s="277">
        <f>+VLOOKUP(B:B,INSUMOS!A:E,4,FALSE)</f>
        <v>1</v>
      </c>
      <c r="H2151" s="217">
        <f>+(E2151+F2151)*G2151</f>
        <v>0.1323</v>
      </c>
      <c r="I2151" s="218"/>
      <c r="J2151" s="218"/>
      <c r="M2151" s="214"/>
    </row>
    <row r="2152" spans="1:13" ht="18" outlineLevel="1" x14ac:dyDescent="0.25">
      <c r="A2152" s="220"/>
      <c r="B2152" s="535" t="s">
        <v>544</v>
      </c>
      <c r="C2152" s="216" t="str">
        <f>+VLOOKUP(B:B,INSUMOS!A:C,2,FALSE)</f>
        <v xml:space="preserve">LAVADERO DE 80 X 60 X 80 CM EN GRANITO PULIDO </v>
      </c>
      <c r="D2152" s="538" t="str">
        <f>+VLOOKUP(B:B,INSUMOS!A:C,3,FALSE)</f>
        <v>UN</v>
      </c>
      <c r="E2152" s="541">
        <v>1</v>
      </c>
      <c r="F2152" s="544">
        <v>0</v>
      </c>
      <c r="G2152" s="277">
        <f>+VLOOKUP(B:B,INSUMOS!A:E,4,FALSE)</f>
        <v>1</v>
      </c>
      <c r="H2152" s="217">
        <f>+(E2152+F2152)*G2152</f>
        <v>1</v>
      </c>
      <c r="I2152" s="218"/>
      <c r="J2152" s="218"/>
      <c r="M2152" s="214"/>
    </row>
    <row r="2153" spans="1:13" ht="18" outlineLevel="1" x14ac:dyDescent="0.25">
      <c r="A2153" s="222"/>
      <c r="B2153" s="535" t="s">
        <v>627</v>
      </c>
      <c r="C2153" s="216" t="str">
        <f>+VLOOKUP(B:B,INSUMOS!A:C,2,FALSE)</f>
        <v>CUADRILLA  INSTALACIONES (OFICIAL + AYUDANTE)</v>
      </c>
      <c r="D2153" s="538" t="str">
        <f>+VLOOKUP(B:B,INSUMOS!A:C,3,FALSE)</f>
        <v>HC</v>
      </c>
      <c r="E2153" s="541">
        <f>40/60</f>
        <v>0.66666666666666663</v>
      </c>
      <c r="F2153" s="544">
        <v>0</v>
      </c>
      <c r="G2153" s="277">
        <f>+VLOOKUP(B:B,INSUMOS!A:E,4,FALSE)</f>
        <v>1</v>
      </c>
      <c r="H2153" s="217">
        <f>+(E2153+F2153)*G2153</f>
        <v>0.66666666666666663</v>
      </c>
      <c r="I2153" s="218"/>
      <c r="J2153" s="218"/>
      <c r="M2153" s="214"/>
    </row>
    <row r="2154" spans="1:13" ht="61.5" customHeight="1" x14ac:dyDescent="0.25">
      <c r="A2154" s="207" t="s">
        <v>1732</v>
      </c>
      <c r="B2154" s="208"/>
      <c r="C2154" s="209" t="s">
        <v>1735</v>
      </c>
      <c r="D2154" s="210" t="s">
        <v>1</v>
      </c>
      <c r="E2154" s="211"/>
      <c r="F2154" s="210"/>
      <c r="G2154" s="210"/>
      <c r="H2154" s="212">
        <f>+SUBTOTAL(9,H2155:H2162)</f>
        <v>8.58</v>
      </c>
      <c r="I2154" s="213"/>
      <c r="J2154" s="213"/>
      <c r="M2154" s="214"/>
    </row>
    <row r="2155" spans="1:13" ht="18" outlineLevel="1" x14ac:dyDescent="0.25">
      <c r="A2155" s="215"/>
      <c r="B2155" s="535" t="s">
        <v>129</v>
      </c>
      <c r="C2155" s="216" t="str">
        <f>+VLOOKUP(B:B,INSUMOS!A:C,2,FALSE)</f>
        <v>HERRAMIENTA MENOR</v>
      </c>
      <c r="D2155" s="538" t="str">
        <f>+VLOOKUP(B:B,INSUMOS!A:C,3,FALSE)</f>
        <v>GLB</v>
      </c>
      <c r="E2155" s="541">
        <v>1</v>
      </c>
      <c r="F2155" s="544">
        <v>0</v>
      </c>
      <c r="G2155" s="277">
        <f>+VLOOKUP(B:B,INSUMOS!A:E,4,FALSE)</f>
        <v>1</v>
      </c>
      <c r="H2155" s="217">
        <f t="shared" ref="H2155:H2162" si="158">+(E2155+F2155)*G2155</f>
        <v>1</v>
      </c>
      <c r="I2155" s="218"/>
      <c r="J2155" s="218"/>
      <c r="M2155" s="214"/>
    </row>
    <row r="2156" spans="1:13" ht="48.75" customHeight="1" outlineLevel="1" x14ac:dyDescent="0.25">
      <c r="A2156" s="220"/>
      <c r="B2156" s="535" t="s">
        <v>1711</v>
      </c>
      <c r="C2156" s="216" t="str">
        <f>+VLOOKUP(B:B,INSUMOS!A:C,2,FALSE)</f>
        <v>LAVAPLATOS DE SOBREPONER EN ACERO INOXIDABLE DE 60 CM X 40 CM, CON ÁREA DE TRABAJO. Longitud total 1,5 m VITAL IGUAL O CALIDAD SUPERIOR</v>
      </c>
      <c r="D2156" s="538" t="str">
        <f>+VLOOKUP(B:B,INSUMOS!A:C,3,FALSE)</f>
        <v>UN</v>
      </c>
      <c r="E2156" s="541">
        <v>1</v>
      </c>
      <c r="F2156" s="544">
        <v>0</v>
      </c>
      <c r="G2156" s="277">
        <f>+VLOOKUP(B:B,INSUMOS!A:E,4,FALSE)</f>
        <v>1</v>
      </c>
      <c r="H2156" s="217">
        <f t="shared" si="158"/>
        <v>1</v>
      </c>
      <c r="I2156" s="218"/>
      <c r="J2156" s="218"/>
      <c r="M2156" s="214"/>
    </row>
    <row r="2157" spans="1:13" ht="18" outlineLevel="1" x14ac:dyDescent="0.25">
      <c r="A2157" s="220"/>
      <c r="B2157" s="535" t="s">
        <v>555</v>
      </c>
      <c r="C2157" s="216" t="str">
        <f>+VLOOKUP(B:B,INSUMOS!A:C,2,FALSE)</f>
        <v>ACOPLE 1/2" X 1/2 40 CM PLÁSTICO  GRIVAL DE SUPERIOR CALIDAD.</v>
      </c>
      <c r="D2157" s="538" t="str">
        <f>+VLOOKUP(B:B,INSUMOS!A:C,3,FALSE)</f>
        <v>UN</v>
      </c>
      <c r="E2157" s="541">
        <v>1</v>
      </c>
      <c r="F2157" s="544">
        <v>0</v>
      </c>
      <c r="G2157" s="277">
        <f>+VLOOKUP(B:B,INSUMOS!A:E,4,FALSE)</f>
        <v>1</v>
      </c>
      <c r="H2157" s="217">
        <f t="shared" si="158"/>
        <v>1</v>
      </c>
      <c r="I2157" s="218"/>
      <c r="J2157" s="218"/>
      <c r="M2157" s="214"/>
    </row>
    <row r="2158" spans="1:13" ht="18" outlineLevel="1" x14ac:dyDescent="0.25">
      <c r="A2158" s="220"/>
      <c r="B2158" s="535" t="s">
        <v>742</v>
      </c>
      <c r="C2158" s="216" t="str">
        <f>+VLOOKUP(B:B,INSUMOS!A:C,2,FALSE)</f>
        <v>UNIÓN PVC SANITARIA 1 - 1/2”</v>
      </c>
      <c r="D2158" s="538" t="str">
        <f>+VLOOKUP(B:B,INSUMOS!A:C,3,FALSE)</f>
        <v>UN</v>
      </c>
      <c r="E2158" s="541">
        <v>1</v>
      </c>
      <c r="F2158" s="544">
        <v>0</v>
      </c>
      <c r="G2158" s="277">
        <f>+VLOOKUP(B:B,INSUMOS!A:E,4,FALSE)</f>
        <v>1</v>
      </c>
      <c r="H2158" s="217">
        <f t="shared" si="158"/>
        <v>1</v>
      </c>
      <c r="I2158" s="218"/>
      <c r="J2158" s="218"/>
      <c r="M2158" s="214"/>
    </row>
    <row r="2159" spans="1:13" ht="18" outlineLevel="1" x14ac:dyDescent="0.25">
      <c r="A2159" s="220"/>
      <c r="B2159" s="535" t="s">
        <v>546</v>
      </c>
      <c r="C2159" s="216" t="str">
        <f>+VLOOKUP(B:B,INSUMOS!A:C,2,FALSE)</f>
        <v xml:space="preserve">SIFÓN EN P. TRAMPA QUE RETIENE OLORES Y RESIDUOS. </v>
      </c>
      <c r="D2159" s="538" t="str">
        <f>+VLOOKUP(B:B,INSUMOS!A:C,3,FALSE)</f>
        <v>UN</v>
      </c>
      <c r="E2159" s="541">
        <v>1</v>
      </c>
      <c r="F2159" s="544">
        <v>0</v>
      </c>
      <c r="G2159" s="277">
        <f>+VLOOKUP(B:B,INSUMOS!A:E,4,FALSE)</f>
        <v>1</v>
      </c>
      <c r="H2159" s="217">
        <f t="shared" si="158"/>
        <v>1</v>
      </c>
      <c r="I2159" s="218"/>
      <c r="J2159" s="218"/>
      <c r="M2159" s="214"/>
    </row>
    <row r="2160" spans="1:13" ht="18" outlineLevel="1" x14ac:dyDescent="0.25">
      <c r="A2160" s="220"/>
      <c r="B2160" s="535" t="s">
        <v>100</v>
      </c>
      <c r="C2160" s="216" t="str">
        <f>+VLOOKUP(B:B,INSUMOS!A:C,2,FALSE)</f>
        <v>CEMENTO BLANCO</v>
      </c>
      <c r="D2160" s="538" t="str">
        <f>+VLOOKUP(B:B,INSUMOS!A:C,3,FALSE)</f>
        <v>KG</v>
      </c>
      <c r="E2160" s="541">
        <v>1</v>
      </c>
      <c r="F2160" s="544">
        <f>+E2160*0.05</f>
        <v>0.05</v>
      </c>
      <c r="G2160" s="277">
        <f>+VLOOKUP(B:B,INSUMOS!A:E,4,FALSE)</f>
        <v>1</v>
      </c>
      <c r="H2160" s="217">
        <f t="shared" si="158"/>
        <v>1.05</v>
      </c>
      <c r="I2160" s="218"/>
      <c r="J2160" s="218"/>
      <c r="M2160" s="214"/>
    </row>
    <row r="2161" spans="1:13" ht="18" outlineLevel="1" x14ac:dyDescent="0.25">
      <c r="A2161" s="220"/>
      <c r="B2161" s="535" t="s">
        <v>268</v>
      </c>
      <c r="C2161" s="216" t="str">
        <f>+VLOOKUP(B:B,INSUMOS!A:C,2,FALSE)</f>
        <v>AGUA</v>
      </c>
      <c r="D2161" s="538" t="str">
        <f>+VLOOKUP(B:B,INSUMOS!A:C,3,FALSE)</f>
        <v>M3</v>
      </c>
      <c r="E2161" s="541">
        <v>1</v>
      </c>
      <c r="F2161" s="544">
        <f>+E2161*0.03</f>
        <v>0.03</v>
      </c>
      <c r="G2161" s="277">
        <f>+VLOOKUP(B:B,INSUMOS!A:E,4,FALSE)</f>
        <v>1</v>
      </c>
      <c r="H2161" s="217">
        <f t="shared" si="158"/>
        <v>1.03</v>
      </c>
      <c r="I2161" s="218"/>
      <c r="J2161" s="218"/>
      <c r="M2161" s="214"/>
    </row>
    <row r="2162" spans="1:13" ht="18" outlineLevel="1" x14ac:dyDescent="0.25">
      <c r="A2162" s="222"/>
      <c r="B2162" s="535" t="s">
        <v>627</v>
      </c>
      <c r="C2162" s="216" t="str">
        <f>+VLOOKUP(B:B,INSUMOS!A:C,2,FALSE)</f>
        <v>CUADRILLA  INSTALACIONES (OFICIAL + AYUDANTE)</v>
      </c>
      <c r="D2162" s="538" t="str">
        <f>+VLOOKUP(B:B,INSUMOS!A:C,3,FALSE)</f>
        <v>HC</v>
      </c>
      <c r="E2162" s="541">
        <v>1.5</v>
      </c>
      <c r="F2162" s="544">
        <v>0</v>
      </c>
      <c r="G2162" s="277">
        <f>+VLOOKUP(B:B,INSUMOS!A:E,4,FALSE)</f>
        <v>1</v>
      </c>
      <c r="H2162" s="217">
        <f t="shared" si="158"/>
        <v>1.5</v>
      </c>
      <c r="I2162" s="218"/>
      <c r="J2162" s="218"/>
      <c r="M2162" s="214"/>
    </row>
    <row r="2163" spans="1:13" ht="42" customHeight="1" x14ac:dyDescent="0.25">
      <c r="A2163" s="314" t="str">
        <f>+"15,10"</f>
        <v>15,10</v>
      </c>
      <c r="B2163" s="208"/>
      <c r="C2163" s="209" t="s">
        <v>1726</v>
      </c>
      <c r="D2163" s="210" t="s">
        <v>1</v>
      </c>
      <c r="E2163" s="211"/>
      <c r="F2163" s="210"/>
      <c r="G2163" s="210"/>
      <c r="H2163" s="212">
        <f>+SUBTOTAL(9,H2164)</f>
        <v>1</v>
      </c>
      <c r="I2163" s="213"/>
      <c r="J2163" s="213"/>
      <c r="M2163" s="214"/>
    </row>
    <row r="2164" spans="1:13" ht="45.75" customHeight="1" outlineLevel="1" x14ac:dyDescent="0.25">
      <c r="A2164" s="315"/>
      <c r="B2164" s="535" t="s">
        <v>1716</v>
      </c>
      <c r="C2164" s="216" t="str">
        <f>+VLOOKUP(B:B,INSUMOS!A:C,2,FALSE)</f>
        <v>COCINA INTEGRAL 1.80 METROS SIENA HUMO CON 4 FOGONES Y POCETA A LA DERECHA - SOCODA</v>
      </c>
      <c r="D2164" s="538" t="str">
        <f>+VLOOKUP(B:B,INSUMOS!A:C,3,FALSE)</f>
        <v>UN</v>
      </c>
      <c r="E2164" s="541">
        <v>1</v>
      </c>
      <c r="F2164" s="544">
        <v>0</v>
      </c>
      <c r="G2164" s="277">
        <f>+VLOOKUP(B:B,INSUMOS!A:E,4,FALSE)</f>
        <v>1</v>
      </c>
      <c r="H2164" s="217">
        <f>+(E2164+F2164)*G2164</f>
        <v>1</v>
      </c>
      <c r="I2164" s="218"/>
      <c r="J2164" s="218"/>
      <c r="M2164" s="214"/>
    </row>
    <row r="2165" spans="1:13" ht="25.5" x14ac:dyDescent="0.25">
      <c r="A2165" s="207" t="s">
        <v>2094</v>
      </c>
      <c r="B2165" s="208"/>
      <c r="C2165" s="209" t="s">
        <v>1629</v>
      </c>
      <c r="D2165" s="210" t="s">
        <v>1</v>
      </c>
      <c r="E2165" s="211"/>
      <c r="F2165" s="210"/>
      <c r="G2165" s="210"/>
      <c r="H2165" s="212">
        <f>+SUBTOTAL(9,H2166:H2168)</f>
        <v>1.7</v>
      </c>
      <c r="I2165" s="213"/>
      <c r="J2165" s="213"/>
      <c r="M2165" s="214"/>
    </row>
    <row r="2166" spans="1:13" ht="18" outlineLevel="1" x14ac:dyDescent="0.25">
      <c r="A2166" s="294"/>
      <c r="B2166" s="535" t="s">
        <v>129</v>
      </c>
      <c r="C2166" s="216" t="str">
        <f>+VLOOKUP(B:B,INSUMOS!A:C,2,FALSE)</f>
        <v>HERRAMIENTA MENOR</v>
      </c>
      <c r="D2166" s="538" t="str">
        <f>+VLOOKUP(B:B,INSUMOS!A:C,3,FALSE)</f>
        <v>GLB</v>
      </c>
      <c r="E2166" s="541">
        <v>0.2</v>
      </c>
      <c r="F2166" s="544">
        <v>0</v>
      </c>
      <c r="G2166" s="277">
        <f>+VLOOKUP(B:B,INSUMOS!A:E,4,FALSE)</f>
        <v>1</v>
      </c>
      <c r="H2166" s="217">
        <f>+(E2166+F2166)*G2166</f>
        <v>0.2</v>
      </c>
      <c r="I2166" s="218"/>
      <c r="J2166" s="218"/>
      <c r="M2166" s="214"/>
    </row>
    <row r="2167" spans="1:13" ht="25.5" outlineLevel="1" x14ac:dyDescent="0.25">
      <c r="A2167" s="294"/>
      <c r="B2167" s="535" t="s">
        <v>531</v>
      </c>
      <c r="C2167" s="216" t="str">
        <f>+VLOOKUP(B:B,INSUMOS!A:C,2,FALSE)</f>
        <v>CERRADURA PUERTA INTERNA PARA ALCOBA DE BOLA SATÍN ANTIQUE FIXSER. IGUAL CALIDAD O SUPERIOR. (NO INCLUYE ACCESORIOS)</v>
      </c>
      <c r="D2167" s="538" t="str">
        <f>+VLOOKUP(B:B,INSUMOS!A:C,3,FALSE)</f>
        <v>UN</v>
      </c>
      <c r="E2167" s="541">
        <v>1</v>
      </c>
      <c r="F2167" s="544">
        <v>0</v>
      </c>
      <c r="G2167" s="277">
        <f>+VLOOKUP(B:B,INSUMOS!A:E,4,FALSE)</f>
        <v>1</v>
      </c>
      <c r="H2167" s="217">
        <f>+(E2167+F2167)*G2167</f>
        <v>1</v>
      </c>
      <c r="I2167" s="218"/>
      <c r="J2167" s="218"/>
      <c r="M2167" s="214"/>
    </row>
    <row r="2168" spans="1:13" ht="18" outlineLevel="1" x14ac:dyDescent="0.25">
      <c r="A2168" s="294"/>
      <c r="B2168" s="535" t="s">
        <v>43</v>
      </c>
      <c r="C2168" s="216" t="str">
        <f>+VLOOKUP(B:B,INSUMOS!A:C,2,FALSE)</f>
        <v>OFICIAL CARPINTERIA CON PRESTACIONES</v>
      </c>
      <c r="D2168" s="538" t="str">
        <f>+VLOOKUP(B:B,INSUMOS!A:C,3,FALSE)</f>
        <v>HR</v>
      </c>
      <c r="E2168" s="541">
        <v>0.5</v>
      </c>
      <c r="F2168" s="544">
        <v>0</v>
      </c>
      <c r="G2168" s="277">
        <f>+VLOOKUP(B:B,INSUMOS!A:E,4,FALSE)</f>
        <v>1</v>
      </c>
      <c r="H2168" s="217">
        <f>+(E2168+F2168)*G2168</f>
        <v>0.5</v>
      </c>
      <c r="I2168" s="218"/>
      <c r="J2168" s="218"/>
      <c r="M2168" s="214"/>
    </row>
    <row r="2169" spans="1:13" ht="38.25" x14ac:dyDescent="0.25">
      <c r="A2169" s="207" t="s">
        <v>2093</v>
      </c>
      <c r="B2169" s="208"/>
      <c r="C2169" s="209" t="s">
        <v>1214</v>
      </c>
      <c r="D2169" s="210" t="s">
        <v>1</v>
      </c>
      <c r="E2169" s="211"/>
      <c r="F2169" s="210"/>
      <c r="G2169" s="210"/>
      <c r="H2169" s="212">
        <f>+SUBTOTAL(9,H2170:H2173)</f>
        <v>1.7515000000000001</v>
      </c>
      <c r="I2169" s="213"/>
      <c r="J2169" s="213"/>
      <c r="M2169" s="214"/>
    </row>
    <row r="2170" spans="1:13" ht="18" outlineLevel="1" x14ac:dyDescent="0.25">
      <c r="A2170" s="294"/>
      <c r="B2170" s="535" t="s">
        <v>129</v>
      </c>
      <c r="C2170" s="216" t="str">
        <f>+VLOOKUP(B:B,INSUMOS!A:C,2,FALSE)</f>
        <v>HERRAMIENTA MENOR</v>
      </c>
      <c r="D2170" s="538" t="str">
        <f>+VLOOKUP(B:B,INSUMOS!A:C,3,FALSE)</f>
        <v>GLB</v>
      </c>
      <c r="E2170" s="541">
        <v>0.2</v>
      </c>
      <c r="F2170" s="544">
        <v>0</v>
      </c>
      <c r="G2170" s="277">
        <f>+VLOOKUP(B:B,INSUMOS!A:E,4,FALSE)</f>
        <v>1</v>
      </c>
      <c r="H2170" s="217">
        <f>+(E2170+F2170)*G2170</f>
        <v>0.2</v>
      </c>
      <c r="I2170" s="218"/>
      <c r="J2170" s="218"/>
      <c r="M2170" s="214"/>
    </row>
    <row r="2171" spans="1:13" ht="38.25" outlineLevel="1" x14ac:dyDescent="0.25">
      <c r="A2171" s="294"/>
      <c r="B2171" s="535" t="s">
        <v>533</v>
      </c>
      <c r="C2171" s="216" t="str">
        <f>+VLOOKUP(B:B,INSUMOS!A:C,2,FALSE)</f>
        <v>CERRADURA C-333 MEGA DERECHA SOLDAR INAFER 50Mm GUAL O DE SUPERIOR CALIDAD. PORTÓN ENTRADA PRINCIPAL, MATERIAL COLL ROLLED, CON TRES LLAVES.</v>
      </c>
      <c r="D2171" s="538" t="str">
        <f>+VLOOKUP(B:B,INSUMOS!A:C,3,FALSE)</f>
        <v>UN</v>
      </c>
      <c r="E2171" s="541">
        <v>1</v>
      </c>
      <c r="F2171" s="544">
        <v>0</v>
      </c>
      <c r="G2171" s="277">
        <f>+VLOOKUP(B:B,INSUMOS!A:E,4,FALSE)</f>
        <v>1</v>
      </c>
      <c r="H2171" s="217">
        <f>+(E2171+F2171)*G2171</f>
        <v>1</v>
      </c>
      <c r="I2171" s="218"/>
      <c r="J2171" s="218"/>
      <c r="M2171" s="214"/>
    </row>
    <row r="2172" spans="1:13" ht="18" outlineLevel="1" x14ac:dyDescent="0.25">
      <c r="A2172" s="294"/>
      <c r="B2172" s="535" t="s">
        <v>288</v>
      </c>
      <c r="C2172" s="216" t="str">
        <f>+VLOOKUP(B:B,INSUMOS!A:C,2,FALSE)</f>
        <v>SOLDADURA ELÉCT. 3/32” WEST ARCO</v>
      </c>
      <c r="D2172" s="538" t="str">
        <f>+VLOOKUP(B:B,INSUMOS!A:C,3,FALSE)</f>
        <v>KG</v>
      </c>
      <c r="E2172" s="541">
        <v>0.05</v>
      </c>
      <c r="F2172" s="544">
        <f>+E2172*0.03</f>
        <v>1.5E-3</v>
      </c>
      <c r="G2172" s="277">
        <f>+VLOOKUP(B:B,INSUMOS!A:E,4,FALSE)</f>
        <v>1</v>
      </c>
      <c r="H2172" s="217">
        <f>+(E2172+F2172)*G2172</f>
        <v>5.1500000000000004E-2</v>
      </c>
      <c r="I2172" s="218"/>
      <c r="J2172" s="218"/>
      <c r="M2172" s="214"/>
    </row>
    <row r="2173" spans="1:13" ht="18" outlineLevel="1" x14ac:dyDescent="0.25">
      <c r="A2173" s="294"/>
      <c r="B2173" s="535" t="s">
        <v>43</v>
      </c>
      <c r="C2173" s="216" t="str">
        <f>+VLOOKUP(B:B,INSUMOS!A:C,2,FALSE)</f>
        <v>OFICIAL CARPINTERIA CON PRESTACIONES</v>
      </c>
      <c r="D2173" s="538" t="str">
        <f>+VLOOKUP(B:B,INSUMOS!A:C,3,FALSE)</f>
        <v>HR</v>
      </c>
      <c r="E2173" s="541">
        <v>0.5</v>
      </c>
      <c r="F2173" s="544">
        <v>0</v>
      </c>
      <c r="G2173" s="277">
        <f>+VLOOKUP(B:B,INSUMOS!A:E,4,FALSE)</f>
        <v>1</v>
      </c>
      <c r="H2173" s="217">
        <f>+(E2173+F2173)*G2173</f>
        <v>0.5</v>
      </c>
      <c r="I2173" s="218"/>
      <c r="J2173" s="218"/>
      <c r="M2173" s="214"/>
    </row>
    <row r="2174" spans="1:13" ht="38.25" x14ac:dyDescent="0.25">
      <c r="A2174" s="207" t="s">
        <v>2092</v>
      </c>
      <c r="B2174" s="208"/>
      <c r="C2174" s="209" t="s">
        <v>1215</v>
      </c>
      <c r="D2174" s="210" t="s">
        <v>1</v>
      </c>
      <c r="E2174" s="211"/>
      <c r="F2174" s="210"/>
      <c r="G2174" s="210"/>
      <c r="H2174" s="212">
        <f>+SUBTOTAL(9,H2175:H2178)</f>
        <v>1.7515000000000001</v>
      </c>
      <c r="I2174" s="213"/>
      <c r="J2174" s="213"/>
      <c r="M2174" s="214"/>
    </row>
    <row r="2175" spans="1:13" ht="18" outlineLevel="1" x14ac:dyDescent="0.25">
      <c r="A2175" s="294"/>
      <c r="B2175" s="535" t="s">
        <v>129</v>
      </c>
      <c r="C2175" s="216" t="str">
        <f>+VLOOKUP(B:B,INSUMOS!A:C,2,FALSE)</f>
        <v>HERRAMIENTA MENOR</v>
      </c>
      <c r="D2175" s="538" t="str">
        <f>+VLOOKUP(B:B,INSUMOS!A:C,3,FALSE)</f>
        <v>GLB</v>
      </c>
      <c r="E2175" s="541">
        <v>0.2</v>
      </c>
      <c r="F2175" s="544">
        <v>0</v>
      </c>
      <c r="G2175" s="277">
        <f>+VLOOKUP(B:B,INSUMOS!A:E,4,FALSE)</f>
        <v>1</v>
      </c>
      <c r="H2175" s="217">
        <f>+(E2175+F2175)*G2175</f>
        <v>0.2</v>
      </c>
      <c r="I2175" s="218"/>
      <c r="J2175" s="218"/>
      <c r="M2175" s="214"/>
    </row>
    <row r="2176" spans="1:13" ht="38.25" outlineLevel="1" x14ac:dyDescent="0.25">
      <c r="A2176" s="294"/>
      <c r="B2176" s="535" t="s">
        <v>534</v>
      </c>
      <c r="C2176" s="216" t="str">
        <f>+VLOOKUP(B:B,INSUMOS!A:C,2,FALSE)</f>
        <v>CERRADURA C-333 MEGA IZQUIERDA SOLDAR INAFER 50Mm IGUAL O DE SUPERIOR CALIDAD. PORTÓN ENTRADA PRINCIPAL, MATERIAL COLL ROLLED, CON TRES LLAVES.</v>
      </c>
      <c r="D2176" s="538" t="str">
        <f>+VLOOKUP(B:B,INSUMOS!A:C,3,FALSE)</f>
        <v>UN</v>
      </c>
      <c r="E2176" s="541">
        <v>1</v>
      </c>
      <c r="F2176" s="544">
        <v>0</v>
      </c>
      <c r="G2176" s="277">
        <f>+VLOOKUP(B:B,INSUMOS!A:E,4,FALSE)</f>
        <v>1</v>
      </c>
      <c r="H2176" s="217">
        <f>+(E2176+F2176)*G2176</f>
        <v>1</v>
      </c>
      <c r="I2176" s="218"/>
      <c r="J2176" s="218"/>
      <c r="M2176" s="214"/>
    </row>
    <row r="2177" spans="1:13" ht="18" outlineLevel="1" x14ac:dyDescent="0.25">
      <c r="A2177" s="294"/>
      <c r="B2177" s="535" t="s">
        <v>288</v>
      </c>
      <c r="C2177" s="216" t="str">
        <f>+VLOOKUP(B:B,INSUMOS!A:C,2,FALSE)</f>
        <v>SOLDADURA ELÉCT. 3/32” WEST ARCO</v>
      </c>
      <c r="D2177" s="538" t="str">
        <f>+VLOOKUP(B:B,INSUMOS!A:C,3,FALSE)</f>
        <v>KG</v>
      </c>
      <c r="E2177" s="541">
        <v>0.05</v>
      </c>
      <c r="F2177" s="544">
        <f>+E2177*0.03</f>
        <v>1.5E-3</v>
      </c>
      <c r="G2177" s="277">
        <f>+VLOOKUP(B:B,INSUMOS!A:E,4,FALSE)</f>
        <v>1</v>
      </c>
      <c r="H2177" s="217">
        <f>+(E2177+F2177)*G2177</f>
        <v>5.1500000000000004E-2</v>
      </c>
      <c r="I2177" s="218"/>
      <c r="J2177" s="218"/>
      <c r="M2177" s="214"/>
    </row>
    <row r="2178" spans="1:13" ht="18" outlineLevel="1" x14ac:dyDescent="0.25">
      <c r="A2178" s="294"/>
      <c r="B2178" s="535" t="s">
        <v>43</v>
      </c>
      <c r="C2178" s="216" t="str">
        <f>+VLOOKUP(B:B,INSUMOS!A:C,2,FALSE)</f>
        <v>OFICIAL CARPINTERIA CON PRESTACIONES</v>
      </c>
      <c r="D2178" s="538" t="str">
        <f>+VLOOKUP(B:B,INSUMOS!A:C,3,FALSE)</f>
        <v>HR</v>
      </c>
      <c r="E2178" s="541">
        <v>0.5</v>
      </c>
      <c r="F2178" s="544">
        <v>0</v>
      </c>
      <c r="G2178" s="277">
        <f>+VLOOKUP(B:B,INSUMOS!A:E,4,FALSE)</f>
        <v>1</v>
      </c>
      <c r="H2178" s="217">
        <f>+(E2178+F2178)*G2178</f>
        <v>0.5</v>
      </c>
      <c r="I2178" s="218"/>
      <c r="J2178" s="218"/>
      <c r="M2178" s="214"/>
    </row>
    <row r="2179" spans="1:13" ht="25.5" x14ac:dyDescent="0.25">
      <c r="A2179" s="207" t="s">
        <v>2091</v>
      </c>
      <c r="B2179" s="208"/>
      <c r="C2179" s="209" t="s">
        <v>1630</v>
      </c>
      <c r="D2179" s="210" t="s">
        <v>1</v>
      </c>
      <c r="E2179" s="211"/>
      <c r="F2179" s="210"/>
      <c r="G2179" s="210"/>
      <c r="H2179" s="212">
        <f>+SUBTOTAL(9,H2180:H2182)</f>
        <v>1.7</v>
      </c>
      <c r="I2179" s="213"/>
      <c r="J2179" s="213"/>
      <c r="M2179" s="214"/>
    </row>
    <row r="2180" spans="1:13" ht="18" outlineLevel="1" x14ac:dyDescent="0.25">
      <c r="A2180" s="294"/>
      <c r="B2180" s="535" t="s">
        <v>129</v>
      </c>
      <c r="C2180" s="216" t="str">
        <f>+VLOOKUP(B:B,INSUMOS!A:C,2,FALSE)</f>
        <v>HERRAMIENTA MENOR</v>
      </c>
      <c r="D2180" s="538" t="str">
        <f>+VLOOKUP(B:B,INSUMOS!A:C,3,FALSE)</f>
        <v>GLB</v>
      </c>
      <c r="E2180" s="541">
        <v>0.2</v>
      </c>
      <c r="F2180" s="544">
        <v>0</v>
      </c>
      <c r="G2180" s="277">
        <f>+VLOOKUP(B:B,INSUMOS!A:E,4,FALSE)</f>
        <v>1</v>
      </c>
      <c r="H2180" s="217">
        <f>+(E2180+F2180)*G2180</f>
        <v>0.2</v>
      </c>
      <c r="I2180" s="218"/>
      <c r="J2180" s="218"/>
      <c r="M2180" s="214"/>
    </row>
    <row r="2181" spans="1:13" ht="18" outlineLevel="1" x14ac:dyDescent="0.25">
      <c r="A2181" s="294"/>
      <c r="B2181" s="535" t="s">
        <v>535</v>
      </c>
      <c r="C2181" s="216" t="str">
        <f>+VLOOKUP(B:B,INSUMOS!A:C,2,FALSE)</f>
        <v>CERRADURA BAÑO BOLA SATIN FIXSER IGUAL O SUPERIOR CALIDAD.</v>
      </c>
      <c r="D2181" s="538" t="str">
        <f>+VLOOKUP(B:B,INSUMOS!A:C,3,FALSE)</f>
        <v>UN</v>
      </c>
      <c r="E2181" s="541">
        <v>1</v>
      </c>
      <c r="F2181" s="544">
        <v>0</v>
      </c>
      <c r="G2181" s="277">
        <f>+VLOOKUP(B:B,INSUMOS!A:E,4,FALSE)</f>
        <v>1</v>
      </c>
      <c r="H2181" s="217">
        <f>+(E2181+F2181)*G2181</f>
        <v>1</v>
      </c>
      <c r="I2181" s="218"/>
      <c r="J2181" s="218"/>
      <c r="M2181" s="214"/>
    </row>
    <row r="2182" spans="1:13" ht="18" outlineLevel="1" x14ac:dyDescent="0.25">
      <c r="A2182" s="294"/>
      <c r="B2182" s="535" t="s">
        <v>43</v>
      </c>
      <c r="C2182" s="216" t="str">
        <f>+VLOOKUP(B:B,INSUMOS!A:C,2,FALSE)</f>
        <v>OFICIAL CARPINTERIA CON PRESTACIONES</v>
      </c>
      <c r="D2182" s="538" t="str">
        <f>+VLOOKUP(B:B,INSUMOS!A:C,3,FALSE)</f>
        <v>HR</v>
      </c>
      <c r="E2182" s="541">
        <f>30/60</f>
        <v>0.5</v>
      </c>
      <c r="F2182" s="544">
        <v>0</v>
      </c>
      <c r="G2182" s="277">
        <f>+VLOOKUP(B:B,INSUMOS!A:E,4,FALSE)</f>
        <v>1</v>
      </c>
      <c r="H2182" s="217">
        <f>+(E2182+F2182)*G2182</f>
        <v>0.5</v>
      </c>
      <c r="I2182" s="218"/>
      <c r="J2182" s="218"/>
      <c r="M2182" s="214"/>
    </row>
    <row r="2183" spans="1:13" ht="25.5" x14ac:dyDescent="0.25">
      <c r="A2183" s="207" t="s">
        <v>2090</v>
      </c>
      <c r="B2183" s="208"/>
      <c r="C2183" s="209" t="s">
        <v>1633</v>
      </c>
      <c r="D2183" s="210" t="s">
        <v>1</v>
      </c>
      <c r="E2183" s="211"/>
      <c r="F2183" s="210"/>
      <c r="G2183" s="210"/>
      <c r="H2183" s="212">
        <f>+SUBTOTAL(9,H2184:H2186)</f>
        <v>1.7</v>
      </c>
      <c r="I2183" s="213"/>
      <c r="J2183" s="213"/>
      <c r="M2183" s="214"/>
    </row>
    <row r="2184" spans="1:13" ht="18" outlineLevel="1" x14ac:dyDescent="0.25">
      <c r="A2184" s="294"/>
      <c r="B2184" s="535" t="s">
        <v>129</v>
      </c>
      <c r="C2184" s="216" t="str">
        <f>+VLOOKUP(B:B,INSUMOS!A:C,2,FALSE)</f>
        <v>HERRAMIENTA MENOR</v>
      </c>
      <c r="D2184" s="538" t="str">
        <f>+VLOOKUP(B:B,INSUMOS!A:C,3,FALSE)</f>
        <v>GLB</v>
      </c>
      <c r="E2184" s="541">
        <v>0.2</v>
      </c>
      <c r="F2184" s="544">
        <v>0</v>
      </c>
      <c r="G2184" s="277">
        <f>+VLOOKUP(B:B,INSUMOS!A:E,4,FALSE)</f>
        <v>1</v>
      </c>
      <c r="H2184" s="217">
        <f>+(E2184+F2184)*G2184</f>
        <v>0.2</v>
      </c>
      <c r="I2184" s="218"/>
      <c r="J2184" s="218"/>
      <c r="M2184" s="214"/>
    </row>
    <row r="2185" spans="1:13" ht="25.5" outlineLevel="1" x14ac:dyDescent="0.25">
      <c r="A2185" s="294"/>
      <c r="B2185" s="535" t="s">
        <v>1299</v>
      </c>
      <c r="C2185" s="216" t="str">
        <f>+VLOOKUP(B:B,INSUMOS!A:C,2,FALSE)</f>
        <v xml:space="preserve">CERRADURA PICO LORO DOBLE CROMADA PARA PUERTA O VENTANA CORREDIZA YALE </v>
      </c>
      <c r="D2185" s="538" t="str">
        <f>+VLOOKUP(B:B,INSUMOS!A:C,3,FALSE)</f>
        <v>UN</v>
      </c>
      <c r="E2185" s="541">
        <v>1</v>
      </c>
      <c r="F2185" s="544">
        <v>0</v>
      </c>
      <c r="G2185" s="277">
        <f>+VLOOKUP(B:B,INSUMOS!A:E,4,FALSE)</f>
        <v>1</v>
      </c>
      <c r="H2185" s="217">
        <f>+(E2185+F2185)*G2185</f>
        <v>1</v>
      </c>
      <c r="I2185" s="218"/>
      <c r="J2185" s="218"/>
      <c r="M2185" s="214"/>
    </row>
    <row r="2186" spans="1:13" ht="18" outlineLevel="1" x14ac:dyDescent="0.25">
      <c r="A2186" s="294"/>
      <c r="B2186" s="535" t="s">
        <v>43</v>
      </c>
      <c r="C2186" s="216" t="str">
        <f>+VLOOKUP(B:B,INSUMOS!A:C,2,FALSE)</f>
        <v>OFICIAL CARPINTERIA CON PRESTACIONES</v>
      </c>
      <c r="D2186" s="538" t="str">
        <f>+VLOOKUP(B:B,INSUMOS!A:C,3,FALSE)</f>
        <v>HR</v>
      </c>
      <c r="E2186" s="541">
        <f>30/60</f>
        <v>0.5</v>
      </c>
      <c r="F2186" s="544">
        <v>0</v>
      </c>
      <c r="G2186" s="277">
        <f>+VLOOKUP(B:B,INSUMOS!A:E,4,FALSE)</f>
        <v>1</v>
      </c>
      <c r="H2186" s="217">
        <f>+(E2186+F2186)*G2186</f>
        <v>0.5</v>
      </c>
      <c r="I2186" s="218"/>
      <c r="J2186" s="218"/>
      <c r="M2186" s="214"/>
    </row>
    <row r="2187" spans="1:13" ht="25.5" x14ac:dyDescent="0.25">
      <c r="A2187" s="207" t="s">
        <v>2087</v>
      </c>
      <c r="B2187" s="208"/>
      <c r="C2187" s="209" t="s">
        <v>1530</v>
      </c>
      <c r="D2187" s="210" t="s">
        <v>1</v>
      </c>
      <c r="E2187" s="211"/>
      <c r="F2187" s="210"/>
      <c r="G2187" s="210"/>
      <c r="H2187" s="212">
        <f>+SUBTOTAL(9,H2188)</f>
        <v>1</v>
      </c>
      <c r="I2187" s="213"/>
      <c r="J2187" s="213"/>
      <c r="M2187" s="214"/>
    </row>
    <row r="2188" spans="1:13" ht="18" outlineLevel="1" x14ac:dyDescent="0.25">
      <c r="A2188" s="294"/>
      <c r="B2188" s="535" t="s">
        <v>607</v>
      </c>
      <c r="C2188" s="216" t="str">
        <f>+VLOOKUP(B:B,INSUMOS!A:C,2,FALSE)</f>
        <v>CUADRILLA (2 AYUDANTES ALBAÑILERIA CON PRESTACIONES)</v>
      </c>
      <c r="D2188" s="538" t="str">
        <f>+VLOOKUP(B:B,INSUMOS!A:C,3,FALSE)</f>
        <v>HC</v>
      </c>
      <c r="E2188" s="541">
        <v>1</v>
      </c>
      <c r="F2188" s="544">
        <v>0</v>
      </c>
      <c r="G2188" s="277">
        <f>+VLOOKUP(B:B,INSUMOS!A:E,4,FALSE)</f>
        <v>1</v>
      </c>
      <c r="H2188" s="217">
        <f>+(E2188+F2188)*G2188</f>
        <v>1</v>
      </c>
      <c r="I2188" s="218"/>
      <c r="J2188" s="218"/>
      <c r="M2188" s="214"/>
    </row>
    <row r="2189" spans="1:13" ht="18" x14ac:dyDescent="0.25">
      <c r="A2189" s="207" t="s">
        <v>2086</v>
      </c>
      <c r="B2189" s="301"/>
      <c r="C2189" s="302" t="s">
        <v>790</v>
      </c>
      <c r="D2189" s="316" t="s">
        <v>21</v>
      </c>
      <c r="E2189" s="317"/>
      <c r="F2189" s="316"/>
      <c r="G2189" s="210"/>
      <c r="H2189" s="212">
        <f>+SUBTOTAL(9,H2190:H2191)</f>
        <v>1.0900000000000001</v>
      </c>
      <c r="I2189" s="213"/>
      <c r="J2189" s="213"/>
      <c r="M2189" s="214"/>
    </row>
    <row r="2190" spans="1:13" ht="29.25" customHeight="1" outlineLevel="1" x14ac:dyDescent="0.25">
      <c r="A2190" s="294"/>
      <c r="B2190" s="535" t="s">
        <v>129</v>
      </c>
      <c r="C2190" s="216" t="str">
        <f>+VLOOKUP(B:B,INSUMOS!A:C,2,FALSE)</f>
        <v>HERRAMIENTA MENOR</v>
      </c>
      <c r="D2190" s="538" t="str">
        <f>+VLOOKUP(B:B,INSUMOS!A:C,3,FALSE)</f>
        <v>GLB</v>
      </c>
      <c r="E2190" s="541">
        <v>1</v>
      </c>
      <c r="F2190" s="544">
        <v>0</v>
      </c>
      <c r="G2190" s="277">
        <f>+VLOOKUP(B:B,INSUMOS!A:E,4,FALSE)</f>
        <v>1</v>
      </c>
      <c r="H2190" s="217">
        <f>+(E2190+F2190)*G2190</f>
        <v>1</v>
      </c>
      <c r="I2190" s="218"/>
      <c r="J2190" s="218"/>
      <c r="M2190" s="214"/>
    </row>
    <row r="2191" spans="1:13" s="219" customFormat="1" ht="18" outlineLevel="1" x14ac:dyDescent="0.25">
      <c r="A2191" s="294"/>
      <c r="B2191" s="535" t="s">
        <v>59</v>
      </c>
      <c r="C2191" s="216" t="str">
        <f>+VLOOKUP(B:B,INSUMOS!A:C,2,FALSE)</f>
        <v>CUADRILLA (2 AYUDANTES ALBAÑILERIA CON PRESTACIONES)</v>
      </c>
      <c r="D2191" s="538" t="str">
        <f>+VLOOKUP(B:B,INSUMOS!A:C,3,FALSE)</f>
        <v>JR</v>
      </c>
      <c r="E2191" s="541">
        <v>0.09</v>
      </c>
      <c r="F2191" s="544">
        <v>0</v>
      </c>
      <c r="G2191" s="277">
        <f>+VLOOKUP(B:B,INSUMOS!A:E,4,FALSE)</f>
        <v>1</v>
      </c>
      <c r="H2191" s="217">
        <f>+(E2191+F2191)*G2191</f>
        <v>0.09</v>
      </c>
      <c r="I2191" s="218"/>
      <c r="J2191" s="218"/>
      <c r="K2191" s="206"/>
      <c r="L2191" s="164"/>
      <c r="M2191" s="214"/>
    </row>
    <row r="2192" spans="1:13" ht="33" customHeight="1" x14ac:dyDescent="0.25">
      <c r="A2192" s="207" t="s">
        <v>2085</v>
      </c>
      <c r="B2192" s="208"/>
      <c r="C2192" s="209" t="s">
        <v>848</v>
      </c>
      <c r="D2192" s="228" t="s">
        <v>21</v>
      </c>
      <c r="E2192" s="227"/>
      <c r="F2192" s="228"/>
      <c r="G2192" s="210"/>
      <c r="H2192" s="212">
        <f>+SUBTOTAL(9,H2193:H2194)</f>
        <v>2.5</v>
      </c>
      <c r="I2192" s="213"/>
      <c r="J2192" s="213"/>
      <c r="M2192" s="214"/>
    </row>
    <row r="2193" spans="1:13" s="219" customFormat="1" ht="18" outlineLevel="1" x14ac:dyDescent="0.25">
      <c r="A2193" s="294"/>
      <c r="B2193" s="535" t="s">
        <v>129</v>
      </c>
      <c r="C2193" s="216" t="str">
        <f>+VLOOKUP(B:B,INSUMOS!A:C,2,FALSE)</f>
        <v>HERRAMIENTA MENOR</v>
      </c>
      <c r="D2193" s="538" t="str">
        <f>+VLOOKUP(B:B,INSUMOS!A:C,3,FALSE)</f>
        <v>GLB</v>
      </c>
      <c r="E2193" s="541">
        <v>1</v>
      </c>
      <c r="F2193" s="544">
        <v>0</v>
      </c>
      <c r="G2193" s="277">
        <f>+VLOOKUP(B:B,INSUMOS!A:E,4,FALSE)</f>
        <v>1</v>
      </c>
      <c r="H2193" s="217">
        <f>+(E2193+F2193)*G2193</f>
        <v>1</v>
      </c>
      <c r="I2193" s="218"/>
      <c r="J2193" s="218"/>
      <c r="K2193" s="206"/>
      <c r="L2193" s="164"/>
      <c r="M2193" s="214"/>
    </row>
    <row r="2194" spans="1:13" s="219" customFormat="1" ht="18" outlineLevel="1" x14ac:dyDescent="0.25">
      <c r="A2194" s="294"/>
      <c r="B2194" s="535" t="s">
        <v>30</v>
      </c>
      <c r="C2194" s="216" t="str">
        <f>+VLOOKUP(B:B,INSUMOS!A:C,2,FALSE)</f>
        <v>AYUDANTE ALBAÑILERÍA CON PRESTACIONES</v>
      </c>
      <c r="D2194" s="538" t="str">
        <f>+VLOOKUP(B:B,INSUMOS!A:C,3,FALSE)</f>
        <v>HH</v>
      </c>
      <c r="E2194" s="541">
        <v>1.5</v>
      </c>
      <c r="F2194" s="544">
        <v>0</v>
      </c>
      <c r="G2194" s="277">
        <f>+VLOOKUP(B:B,INSUMOS!A:E,4,FALSE)</f>
        <v>1</v>
      </c>
      <c r="H2194" s="217">
        <f>+(E2194+F2194)*G2194</f>
        <v>1.5</v>
      </c>
      <c r="I2194" s="218"/>
      <c r="J2194" s="218"/>
      <c r="K2194" s="206"/>
      <c r="L2194" s="164"/>
      <c r="M2194" s="214"/>
    </row>
    <row r="2195" spans="1:13" ht="25.5" x14ac:dyDescent="0.25">
      <c r="A2195" s="207" t="s">
        <v>2084</v>
      </c>
      <c r="B2195" s="208"/>
      <c r="C2195" s="209" t="s">
        <v>1217</v>
      </c>
      <c r="D2195" s="228" t="s">
        <v>21</v>
      </c>
      <c r="E2195" s="227"/>
      <c r="F2195" s="228"/>
      <c r="G2195" s="210"/>
      <c r="H2195" s="212">
        <f>+SUBTOTAL(9,H2196:H2197)</f>
        <v>0.55999999999999994</v>
      </c>
      <c r="I2195" s="213"/>
      <c r="J2195" s="213"/>
      <c r="M2195" s="214"/>
    </row>
    <row r="2196" spans="1:13" s="219" customFormat="1" ht="18" outlineLevel="1" x14ac:dyDescent="0.25">
      <c r="A2196" s="294"/>
      <c r="B2196" s="535" t="s">
        <v>121</v>
      </c>
      <c r="C2196" s="216" t="str">
        <f>+VLOOKUP(B:B,INSUMOS!A:C,2,FALSE)</f>
        <v>VOLQUETA 6 M3 (INCLUYE CARGE Y ESCOMBRERA)</v>
      </c>
      <c r="D2196" s="538" t="str">
        <f>+VLOOKUP(B:B,INSUMOS!A:C,3,FALSE)</f>
        <v>VJ</v>
      </c>
      <c r="E2196" s="541">
        <v>0.21</v>
      </c>
      <c r="F2196" s="544">
        <v>0</v>
      </c>
      <c r="G2196" s="277">
        <f>+VLOOKUP(B:B,INSUMOS!A:E,4,FALSE)</f>
        <v>1</v>
      </c>
      <c r="H2196" s="217">
        <f>+(E2196+F2196)*G2196</f>
        <v>0.21</v>
      </c>
      <c r="I2196" s="218"/>
      <c r="J2196" s="218"/>
      <c r="K2196" s="206"/>
      <c r="L2196" s="164"/>
      <c r="M2196" s="214"/>
    </row>
    <row r="2197" spans="1:13" s="219" customFormat="1" ht="18" outlineLevel="1" x14ac:dyDescent="0.25">
      <c r="A2197" s="294"/>
      <c r="B2197" s="535" t="s">
        <v>625</v>
      </c>
      <c r="C2197" s="216" t="str">
        <f>+VLOOKUP(B:B,INSUMOS!A:C,2,FALSE)</f>
        <v>CUADRILLA AA  (OFICIAL + 2 AYUDANTE)- ALBAÑILERIA</v>
      </c>
      <c r="D2197" s="538" t="str">
        <f>+VLOOKUP(B:B,INSUMOS!A:C,3,FALSE)</f>
        <v>HC</v>
      </c>
      <c r="E2197" s="541">
        <v>0.35</v>
      </c>
      <c r="F2197" s="544">
        <v>0</v>
      </c>
      <c r="G2197" s="277">
        <f>+VLOOKUP(B:B,INSUMOS!A:E,4,FALSE)</f>
        <v>1</v>
      </c>
      <c r="H2197" s="217">
        <f>+(E2197+F2197)*G2197</f>
        <v>0.35</v>
      </c>
      <c r="I2197" s="218"/>
      <c r="J2197" s="218"/>
      <c r="K2197" s="206"/>
      <c r="L2197" s="164">
        <f>0.05*2/4</f>
        <v>2.5000000000000001E-2</v>
      </c>
      <c r="M2197" s="214"/>
    </row>
    <row r="2198" spans="1:13" ht="25.5" x14ac:dyDescent="0.25">
      <c r="A2198" s="207" t="s">
        <v>2083</v>
      </c>
      <c r="B2198" s="208"/>
      <c r="C2198" s="209" t="s">
        <v>1218</v>
      </c>
      <c r="D2198" s="228" t="s">
        <v>21</v>
      </c>
      <c r="E2198" s="227"/>
      <c r="F2198" s="228"/>
      <c r="G2198" s="210"/>
      <c r="H2198" s="212">
        <f>+SUBTOTAL(9,H2199:H2201)</f>
        <v>1.82</v>
      </c>
      <c r="I2198" s="213"/>
      <c r="J2198" s="213"/>
      <c r="M2198" s="214"/>
    </row>
    <row r="2199" spans="1:13" s="219" customFormat="1" ht="18" outlineLevel="1" x14ac:dyDescent="0.25">
      <c r="A2199" s="294"/>
      <c r="B2199" s="535" t="s">
        <v>726</v>
      </c>
      <c r="C2199" s="216" t="str">
        <f>+VLOOKUP(B:B,INSUMOS!A:C,2,FALSE)</f>
        <v>BASE GRANULAR B-200 (INCLUYE TRANSPORTE)</v>
      </c>
      <c r="D2199" s="538" t="str">
        <f>+VLOOKUP(B:B,INSUMOS!A:C,3,FALSE)</f>
        <v>M3</v>
      </c>
      <c r="E2199" s="541">
        <v>1.08</v>
      </c>
      <c r="F2199" s="544">
        <v>0</v>
      </c>
      <c r="G2199" s="277">
        <f>+VLOOKUP(B:B,INSUMOS!A:E,4,FALSE)</f>
        <v>1</v>
      </c>
      <c r="H2199" s="217">
        <f>+(E2199+F2199)*G2199</f>
        <v>1.08</v>
      </c>
      <c r="I2199" s="218"/>
      <c r="J2199" s="503"/>
      <c r="K2199" s="206"/>
      <c r="L2199" s="164"/>
      <c r="M2199" s="214"/>
    </row>
    <row r="2200" spans="1:13" s="219" customFormat="1" ht="18" outlineLevel="1" x14ac:dyDescent="0.25">
      <c r="A2200" s="294"/>
      <c r="B2200" s="535" t="s">
        <v>120</v>
      </c>
      <c r="C2200" s="216" t="str">
        <f>+VLOOKUP(B:B,INSUMOS!A:C,2,FALSE)</f>
        <v>VIBROCOMPACTADOR GASOLINA 32X65CM</v>
      </c>
      <c r="D2200" s="538" t="str">
        <f>+VLOOKUP(B:B,INSUMOS!A:C,3,FALSE)</f>
        <v>HR</v>
      </c>
      <c r="E2200" s="541">
        <v>0.04</v>
      </c>
      <c r="F2200" s="544">
        <v>0</v>
      </c>
      <c r="G2200" s="277">
        <f>+VLOOKUP(B:B,INSUMOS!A:E,4,FALSE)</f>
        <v>1</v>
      </c>
      <c r="H2200" s="217">
        <f>+(E2200+F2200)*G2200</f>
        <v>0.04</v>
      </c>
      <c r="I2200" s="218"/>
      <c r="J2200" s="218"/>
      <c r="K2200" s="206"/>
      <c r="L2200" s="164"/>
      <c r="M2200" s="214"/>
    </row>
    <row r="2201" spans="1:13" s="219" customFormat="1" ht="18" outlineLevel="1" x14ac:dyDescent="0.25">
      <c r="A2201" s="294"/>
      <c r="B2201" s="535" t="s">
        <v>625</v>
      </c>
      <c r="C2201" s="216" t="str">
        <f>+VLOOKUP(B:B,INSUMOS!A:C,2,FALSE)</f>
        <v>CUADRILLA AA  (OFICIAL + 2 AYUDANTE)- ALBAÑILERIA</v>
      </c>
      <c r="D2201" s="538" t="str">
        <f>+VLOOKUP(B:B,INSUMOS!A:C,3,FALSE)</f>
        <v>HC</v>
      </c>
      <c r="E2201" s="541">
        <v>0.7</v>
      </c>
      <c r="F2201" s="544">
        <v>0</v>
      </c>
      <c r="G2201" s="277">
        <f>+VLOOKUP(B:B,INSUMOS!A:E,4,FALSE)</f>
        <v>1</v>
      </c>
      <c r="H2201" s="217">
        <f>+(E2201+F2201)*G2201</f>
        <v>0.7</v>
      </c>
      <c r="I2201" s="218"/>
      <c r="J2201" s="218"/>
      <c r="K2201" s="206"/>
      <c r="L2201" s="164"/>
      <c r="M2201" s="214"/>
    </row>
    <row r="2202" spans="1:13" ht="18" x14ac:dyDescent="0.25">
      <c r="A2202" s="207" t="s">
        <v>2082</v>
      </c>
      <c r="B2202" s="208"/>
      <c r="C2202" s="209" t="s">
        <v>1219</v>
      </c>
      <c r="D2202" s="228" t="s">
        <v>21</v>
      </c>
      <c r="E2202" s="227"/>
      <c r="F2202" s="228"/>
      <c r="G2202" s="210"/>
      <c r="H2202" s="212">
        <f>+SUBTOTAL(9,H2203:H2205)</f>
        <v>1.8740000000000001</v>
      </c>
      <c r="I2202" s="213"/>
      <c r="J2202" s="213"/>
      <c r="M2202" s="214"/>
    </row>
    <row r="2203" spans="1:13" s="219" customFormat="1" ht="18" outlineLevel="1" x14ac:dyDescent="0.25">
      <c r="A2203" s="294"/>
      <c r="B2203" s="535" t="s">
        <v>877</v>
      </c>
      <c r="C2203" s="216" t="str">
        <f>+VLOOKUP(B:B,INSUMOS!A:C,2,FALSE)</f>
        <v>ARENA DE PEÑA</v>
      </c>
      <c r="D2203" s="538" t="str">
        <f>+VLOOKUP(B:B,INSUMOS!A:C,3,FALSE)</f>
        <v>M3</v>
      </c>
      <c r="E2203" s="541">
        <v>1.08</v>
      </c>
      <c r="F2203" s="544">
        <f>+E2203*0.05</f>
        <v>5.4000000000000006E-2</v>
      </c>
      <c r="G2203" s="277">
        <f>+VLOOKUP(B:B,INSUMOS!A:E,4,FALSE)</f>
        <v>1</v>
      </c>
      <c r="H2203" s="217">
        <f>+(E2203+F2203)*G2203</f>
        <v>1.1340000000000001</v>
      </c>
      <c r="I2203" s="218"/>
      <c r="J2203" s="218"/>
      <c r="K2203" s="206"/>
      <c r="L2203" s="164"/>
      <c r="M2203" s="214"/>
    </row>
    <row r="2204" spans="1:13" s="219" customFormat="1" ht="18" outlineLevel="1" x14ac:dyDescent="0.25">
      <c r="A2204" s="294"/>
      <c r="B2204" s="535" t="s">
        <v>120</v>
      </c>
      <c r="C2204" s="216" t="str">
        <f>+VLOOKUP(B:B,INSUMOS!A:C,2,FALSE)</f>
        <v>VIBROCOMPACTADOR GASOLINA 32X65CM</v>
      </c>
      <c r="D2204" s="538" t="str">
        <f>+VLOOKUP(B:B,INSUMOS!A:C,3,FALSE)</f>
        <v>HR</v>
      </c>
      <c r="E2204" s="541">
        <v>0.04</v>
      </c>
      <c r="F2204" s="544">
        <v>0</v>
      </c>
      <c r="G2204" s="277">
        <f>+VLOOKUP(B:B,INSUMOS!A:E,4,FALSE)</f>
        <v>1</v>
      </c>
      <c r="H2204" s="217">
        <f>+(E2204+F2204)*G2204</f>
        <v>0.04</v>
      </c>
      <c r="I2204" s="218"/>
      <c r="J2204" s="218"/>
      <c r="K2204" s="206"/>
      <c r="L2204" s="164"/>
      <c r="M2204" s="214"/>
    </row>
    <row r="2205" spans="1:13" s="219" customFormat="1" ht="18" outlineLevel="1" x14ac:dyDescent="0.25">
      <c r="A2205" s="294"/>
      <c r="B2205" s="535" t="s">
        <v>625</v>
      </c>
      <c r="C2205" s="216" t="str">
        <f>+VLOOKUP(B:B,INSUMOS!A:C,2,FALSE)</f>
        <v>CUADRILLA AA  (OFICIAL + 2 AYUDANTE)- ALBAÑILERIA</v>
      </c>
      <c r="D2205" s="538" t="str">
        <f>+VLOOKUP(B:B,INSUMOS!A:C,3,FALSE)</f>
        <v>HC</v>
      </c>
      <c r="E2205" s="541">
        <v>0.7</v>
      </c>
      <c r="F2205" s="544">
        <v>0</v>
      </c>
      <c r="G2205" s="277">
        <f>+VLOOKUP(B:B,INSUMOS!A:E,4,FALSE)</f>
        <v>1</v>
      </c>
      <c r="H2205" s="217">
        <f>+(E2205+F2205)*G2205</f>
        <v>0.7</v>
      </c>
      <c r="I2205" s="218"/>
      <c r="J2205" s="218"/>
      <c r="K2205" s="206"/>
      <c r="L2205" s="164"/>
      <c r="M2205" s="214"/>
    </row>
    <row r="2206" spans="1:13" ht="18" x14ac:dyDescent="0.25">
      <c r="A2206" s="207" t="s">
        <v>2081</v>
      </c>
      <c r="B2206" s="208"/>
      <c r="C2206" s="209" t="s">
        <v>1660</v>
      </c>
      <c r="D2206" s="228" t="s">
        <v>21</v>
      </c>
      <c r="E2206" s="227"/>
      <c r="F2206" s="228"/>
      <c r="G2206" s="210"/>
      <c r="H2206" s="212">
        <f>+SUBTOTAL(9,H2207:H2211)</f>
        <v>121.94932000000001</v>
      </c>
      <c r="I2206" s="213"/>
      <c r="J2206" s="213"/>
      <c r="M2206" s="214"/>
    </row>
    <row r="2207" spans="1:13" s="219" customFormat="1" ht="18" outlineLevel="1" x14ac:dyDescent="0.25">
      <c r="A2207" s="294"/>
      <c r="B2207" s="535" t="s">
        <v>268</v>
      </c>
      <c r="C2207" s="216" t="str">
        <f>+VLOOKUP(B:B,INSUMOS!A:C,2,FALSE)</f>
        <v>AGUA</v>
      </c>
      <c r="D2207" s="538" t="str">
        <f>+VLOOKUP(B:B,INSUMOS!A:C,3,FALSE)</f>
        <v>M3</v>
      </c>
      <c r="E2207" s="541">
        <f>234/1000</f>
        <v>0.23400000000000001</v>
      </c>
      <c r="F2207" s="544">
        <f>+E2207*0.03</f>
        <v>7.0200000000000002E-3</v>
      </c>
      <c r="G2207" s="277">
        <f>+VLOOKUP(B:B,INSUMOS!A:E,4,FALSE)</f>
        <v>1</v>
      </c>
      <c r="H2207" s="217">
        <f>+(E2207+F2207)*G2207</f>
        <v>0.24102000000000001</v>
      </c>
      <c r="I2207" s="218"/>
      <c r="J2207" s="218"/>
      <c r="K2207" s="206"/>
      <c r="L2207" s="164"/>
      <c r="M2207" s="214"/>
    </row>
    <row r="2208" spans="1:13" s="219" customFormat="1" ht="18" outlineLevel="1" x14ac:dyDescent="0.25">
      <c r="A2208" s="294"/>
      <c r="B2208" s="535" t="s">
        <v>78</v>
      </c>
      <c r="C2208" s="216" t="str">
        <f>+VLOOKUP(B:B,INSUMOS!A:C,2,FALSE)</f>
        <v>ARENA LAVADA DE PEÑA  (INCLUYE TRANSPORTE)</v>
      </c>
      <c r="D2208" s="538" t="str">
        <f>+VLOOKUP(B:B,INSUMOS!A:C,3,FALSE)</f>
        <v>M3</v>
      </c>
      <c r="E2208" s="541">
        <v>1.61</v>
      </c>
      <c r="F2208" s="544">
        <f>+E2208*0.03</f>
        <v>4.8300000000000003E-2</v>
      </c>
      <c r="G2208" s="277">
        <f>+VLOOKUP(B:B,INSUMOS!A:E,4,FALSE)</f>
        <v>1</v>
      </c>
      <c r="H2208" s="217">
        <f>+(E2208+F2208)*G2208</f>
        <v>1.6583000000000001</v>
      </c>
      <c r="I2208" s="218"/>
      <c r="J2208" s="218"/>
      <c r="K2208" s="206"/>
      <c r="L2208" s="164"/>
      <c r="M2208" s="214"/>
    </row>
    <row r="2209" spans="1:13" s="219" customFormat="1" ht="18" outlineLevel="1" x14ac:dyDescent="0.25">
      <c r="A2209" s="294"/>
      <c r="B2209" s="535" t="s">
        <v>99</v>
      </c>
      <c r="C2209" s="216" t="str">
        <f>+VLOOKUP(B:B,INSUMOS!A:C,2,FALSE)</f>
        <v>CEMENTO GRIS</v>
      </c>
      <c r="D2209" s="538" t="str">
        <f>+VLOOKUP(B:B,INSUMOS!A:C,3,FALSE)</f>
        <v>KG</v>
      </c>
      <c r="E2209" s="541">
        <v>113</v>
      </c>
      <c r="F2209" s="544">
        <f>+E2209*0.05</f>
        <v>5.65</v>
      </c>
      <c r="G2209" s="277">
        <f>+VLOOKUP(B:B,INSUMOS!A:E,4,FALSE)</f>
        <v>1</v>
      </c>
      <c r="H2209" s="217">
        <f>+(E2209+F2209)*G2209</f>
        <v>118.65</v>
      </c>
      <c r="I2209" s="218"/>
      <c r="J2209" s="218"/>
      <c r="K2209" s="206"/>
      <c r="L2209" s="164"/>
      <c r="M2209" s="214"/>
    </row>
    <row r="2210" spans="1:13" s="219" customFormat="1" ht="18" outlineLevel="1" x14ac:dyDescent="0.25">
      <c r="A2210" s="294"/>
      <c r="B2210" s="535" t="s">
        <v>120</v>
      </c>
      <c r="C2210" s="216" t="str">
        <f>+VLOOKUP(B:B,INSUMOS!A:C,2,FALSE)</f>
        <v>VIBROCOMPACTADOR GASOLINA 32X65CM</v>
      </c>
      <c r="D2210" s="538" t="str">
        <f>+VLOOKUP(B:B,INSUMOS!A:C,3,FALSE)</f>
        <v>HR</v>
      </c>
      <c r="E2210" s="541">
        <v>0.7</v>
      </c>
      <c r="F2210" s="544">
        <v>0</v>
      </c>
      <c r="G2210" s="277">
        <f>+VLOOKUP(B:B,INSUMOS!A:E,4,FALSE)</f>
        <v>1</v>
      </c>
      <c r="H2210" s="217">
        <f>+(E2210+F2210)*G2210</f>
        <v>0.7</v>
      </c>
      <c r="I2210" s="218"/>
      <c r="J2210" s="218"/>
      <c r="K2210" s="206"/>
      <c r="L2210" s="164"/>
      <c r="M2210" s="214"/>
    </row>
    <row r="2211" spans="1:13" s="219" customFormat="1" ht="18" outlineLevel="1" x14ac:dyDescent="0.25">
      <c r="A2211" s="294"/>
      <c r="B2211" s="535" t="s">
        <v>625</v>
      </c>
      <c r="C2211" s="216" t="str">
        <f>+VLOOKUP(B:B,INSUMOS!A:C,2,FALSE)</f>
        <v>CUADRILLA AA  (OFICIAL + 2 AYUDANTE)- ALBAÑILERIA</v>
      </c>
      <c r="D2211" s="538" t="str">
        <f>+VLOOKUP(B:B,INSUMOS!A:C,3,FALSE)</f>
        <v>HC</v>
      </c>
      <c r="E2211" s="541">
        <v>0.7</v>
      </c>
      <c r="F2211" s="544">
        <v>0</v>
      </c>
      <c r="G2211" s="277">
        <f>+VLOOKUP(B:B,INSUMOS!A:E,4,FALSE)</f>
        <v>1</v>
      </c>
      <c r="H2211" s="217">
        <f>+(E2211+F2211)*G2211</f>
        <v>0.7</v>
      </c>
      <c r="I2211" s="218"/>
      <c r="J2211" s="218"/>
      <c r="K2211" s="206"/>
      <c r="L2211" s="164"/>
      <c r="M2211" s="214"/>
    </row>
    <row r="2212" spans="1:13" ht="18" x14ac:dyDescent="0.25">
      <c r="A2212" s="207" t="s">
        <v>2080</v>
      </c>
      <c r="B2212" s="208"/>
      <c r="C2212" s="209" t="s">
        <v>1220</v>
      </c>
      <c r="D2212" s="228" t="s">
        <v>21</v>
      </c>
      <c r="E2212" s="227"/>
      <c r="F2212" s="228"/>
      <c r="G2212" s="210"/>
      <c r="H2212" s="212">
        <f>+SUBTOTAL(9,H2213:H2217)</f>
        <v>5.09</v>
      </c>
      <c r="I2212" s="213"/>
      <c r="J2212" s="213"/>
      <c r="M2212" s="214"/>
    </row>
    <row r="2213" spans="1:13" s="219" customFormat="1" ht="18" outlineLevel="1" x14ac:dyDescent="0.25">
      <c r="A2213" s="294"/>
      <c r="B2213" s="535" t="s">
        <v>75</v>
      </c>
      <c r="C2213" s="216" t="str">
        <f>+VLOOKUP(B:B,INSUMOS!A:C,2,FALSE)</f>
        <v>GRAVA CANTO RODADO 1/2”</v>
      </c>
      <c r="D2213" s="538" t="str">
        <f>+VLOOKUP(B:B,INSUMOS!A:C,3,FALSE)</f>
        <v>M3</v>
      </c>
      <c r="E2213" s="541">
        <v>1</v>
      </c>
      <c r="F2213" s="544">
        <f>+E2213*0.03</f>
        <v>0.03</v>
      </c>
      <c r="G2213" s="277">
        <f>+VLOOKUP(B:B,INSUMOS!A:E,4,FALSE)</f>
        <v>1</v>
      </c>
      <c r="H2213" s="217">
        <f>+(E2213+F2213)*G2213</f>
        <v>1.03</v>
      </c>
      <c r="I2213" s="218"/>
      <c r="J2213" s="218"/>
      <c r="K2213" s="206"/>
      <c r="L2213" s="164"/>
      <c r="M2213" s="214"/>
    </row>
    <row r="2214" spans="1:13" s="219" customFormat="1" ht="18" outlineLevel="1" x14ac:dyDescent="0.25">
      <c r="A2214" s="294"/>
      <c r="B2214" s="535" t="s">
        <v>76</v>
      </c>
      <c r="C2214" s="216" t="str">
        <f>+VLOOKUP(B:B,INSUMOS!A:C,2,FALSE)</f>
        <v xml:space="preserve">GRAVA (TRITURADO 3/4 " ) CON TRASPORTE </v>
      </c>
      <c r="D2214" s="538" t="str">
        <f>+VLOOKUP(B:B,INSUMOS!A:C,3,FALSE)</f>
        <v>M3</v>
      </c>
      <c r="E2214" s="541">
        <v>1</v>
      </c>
      <c r="F2214" s="544">
        <f>+E2214*0.03</f>
        <v>0.03</v>
      </c>
      <c r="G2214" s="277">
        <f>+VLOOKUP(B:B,INSUMOS!A:E,4,FALSE)</f>
        <v>1</v>
      </c>
      <c r="H2214" s="217">
        <f>+(E2214+F2214)*G2214</f>
        <v>1.03</v>
      </c>
      <c r="I2214" s="218"/>
      <c r="J2214" s="218"/>
      <c r="K2214" s="206"/>
      <c r="L2214" s="164"/>
      <c r="M2214" s="214"/>
    </row>
    <row r="2215" spans="1:13" s="219" customFormat="1" ht="18" outlineLevel="1" x14ac:dyDescent="0.25">
      <c r="A2215" s="294"/>
      <c r="B2215" s="535" t="s">
        <v>77</v>
      </c>
      <c r="C2215" s="216" t="str">
        <f>+VLOOKUP(B:B,INSUMOS!A:C,2,FALSE)</f>
        <v>GRAVILLA DE RÍO DE 1/2" (INCLUYE TRANSPORTE)</v>
      </c>
      <c r="D2215" s="538" t="str">
        <f>+VLOOKUP(B:B,INSUMOS!A:C,3,FALSE)</f>
        <v>M3</v>
      </c>
      <c r="E2215" s="541">
        <v>1</v>
      </c>
      <c r="F2215" s="544">
        <f>+E2215*0.03</f>
        <v>0.03</v>
      </c>
      <c r="G2215" s="277">
        <f>+VLOOKUP(B:B,INSUMOS!A:E,4,FALSE)</f>
        <v>1</v>
      </c>
      <c r="H2215" s="217">
        <f>+(E2215+F2215)*G2215</f>
        <v>1.03</v>
      </c>
      <c r="I2215" s="218"/>
      <c r="J2215" s="218"/>
      <c r="K2215" s="206"/>
      <c r="L2215" s="164"/>
      <c r="M2215" s="214"/>
    </row>
    <row r="2216" spans="1:13" s="219" customFormat="1" ht="18" outlineLevel="1" x14ac:dyDescent="0.25">
      <c r="A2216" s="294"/>
      <c r="B2216" s="535" t="s">
        <v>120</v>
      </c>
      <c r="C2216" s="216" t="str">
        <f>+VLOOKUP(B:B,INSUMOS!A:C,2,FALSE)</f>
        <v>VIBROCOMPACTADOR GASOLINA 32X65CM</v>
      </c>
      <c r="D2216" s="538" t="str">
        <f>+VLOOKUP(B:B,INSUMOS!A:C,3,FALSE)</f>
        <v>HR</v>
      </c>
      <c r="E2216" s="541">
        <v>0.5</v>
      </c>
      <c r="F2216" s="544">
        <v>0</v>
      </c>
      <c r="G2216" s="277">
        <f>+VLOOKUP(B:B,INSUMOS!A:E,4,FALSE)</f>
        <v>1</v>
      </c>
      <c r="H2216" s="217">
        <f>+(E2216+F2216)*G2216</f>
        <v>0.5</v>
      </c>
      <c r="I2216" s="218"/>
      <c r="J2216" s="218"/>
      <c r="K2216" s="206"/>
      <c r="L2216" s="164"/>
      <c r="M2216" s="214"/>
    </row>
    <row r="2217" spans="1:13" s="219" customFormat="1" ht="18" outlineLevel="1" x14ac:dyDescent="0.25">
      <c r="A2217" s="294"/>
      <c r="B2217" s="535" t="s">
        <v>625</v>
      </c>
      <c r="C2217" s="216" t="str">
        <f>+VLOOKUP(B:B,INSUMOS!A:C,2,FALSE)</f>
        <v>CUADRILLA AA  (OFICIAL + 2 AYUDANTE)- ALBAÑILERIA</v>
      </c>
      <c r="D2217" s="538" t="str">
        <f>+VLOOKUP(B:B,INSUMOS!A:C,3,FALSE)</f>
        <v>HC</v>
      </c>
      <c r="E2217" s="541">
        <v>1.5</v>
      </c>
      <c r="F2217" s="544">
        <v>0</v>
      </c>
      <c r="G2217" s="277">
        <f>+VLOOKUP(B:B,INSUMOS!A:E,4,FALSE)</f>
        <v>1</v>
      </c>
      <c r="H2217" s="217">
        <f>+(E2217+F2217)*G2217</f>
        <v>1.5</v>
      </c>
      <c r="I2217" s="218"/>
      <c r="J2217" s="218"/>
      <c r="K2217" s="206"/>
      <c r="L2217" s="164"/>
      <c r="M2217" s="214"/>
    </row>
    <row r="2218" spans="1:13" ht="18" x14ac:dyDescent="0.25">
      <c r="A2218" s="207" t="s">
        <v>2079</v>
      </c>
      <c r="B2218" s="246"/>
      <c r="C2218" s="209" t="s">
        <v>1221</v>
      </c>
      <c r="D2218" s="228" t="s">
        <v>1</v>
      </c>
      <c r="E2218" s="241"/>
      <c r="F2218" s="242"/>
      <c r="G2218" s="210"/>
      <c r="H2218" s="212">
        <f>+SUBTOTAL(9,H2219:H2222)</f>
        <v>4.2863449999999998</v>
      </c>
      <c r="I2218" s="213"/>
      <c r="J2218" s="213"/>
      <c r="M2218" s="214"/>
    </row>
    <row r="2219" spans="1:13" ht="18" outlineLevel="1" x14ac:dyDescent="0.25">
      <c r="A2219" s="294"/>
      <c r="B2219" s="535" t="s">
        <v>129</v>
      </c>
      <c r="C2219" s="216" t="str">
        <f>+VLOOKUP(B:B,INSUMOS!A:C,2,FALSE)</f>
        <v>HERRAMIENTA MENOR</v>
      </c>
      <c r="D2219" s="538" t="str">
        <f>+VLOOKUP(B:B,INSUMOS!A:C,3,FALSE)</f>
        <v>GLB</v>
      </c>
      <c r="E2219" s="541">
        <v>4</v>
      </c>
      <c r="F2219" s="544">
        <v>0</v>
      </c>
      <c r="G2219" s="277">
        <f>+VLOOKUP(B:B,INSUMOS!A:E,4,FALSE)</f>
        <v>1</v>
      </c>
      <c r="H2219" s="217">
        <f>+(E2219+F2219)*G2219</f>
        <v>4</v>
      </c>
      <c r="I2219" s="218"/>
      <c r="J2219" s="218"/>
      <c r="M2219" s="214"/>
    </row>
    <row r="2220" spans="1:13" ht="18" outlineLevel="1" x14ac:dyDescent="0.25">
      <c r="A2220" s="294"/>
      <c r="B2220" s="535" t="s">
        <v>268</v>
      </c>
      <c r="C2220" s="216" t="str">
        <f>+VLOOKUP(B:B,INSUMOS!A:C,2,FALSE)</f>
        <v>AGUA</v>
      </c>
      <c r="D2220" s="538" t="str">
        <f>+VLOOKUP(B:B,INSUMOS!A:C,3,FALSE)</f>
        <v>M3</v>
      </c>
      <c r="E2220" s="541">
        <f>1.5/1000</f>
        <v>1.5E-3</v>
      </c>
      <c r="F2220" s="544">
        <f>+E2220*0.03</f>
        <v>4.4999999999999996E-5</v>
      </c>
      <c r="G2220" s="277">
        <f>+VLOOKUP(B:B,INSUMOS!A:E,4,FALSE)</f>
        <v>1</v>
      </c>
      <c r="H2220" s="217">
        <f>+(E2220+F2220)*G2220</f>
        <v>1.5449999999999999E-3</v>
      </c>
      <c r="I2220" s="218"/>
      <c r="J2220" s="218"/>
      <c r="M2220" s="214"/>
    </row>
    <row r="2221" spans="1:13" ht="18" outlineLevel="1" x14ac:dyDescent="0.25">
      <c r="A2221" s="294"/>
      <c r="B2221" s="535" t="s">
        <v>835</v>
      </c>
      <c r="C2221" s="216" t="str">
        <f>+VLOOKUP(B:B,INSUMOS!A:C,2,FALSE)</f>
        <v>JABON</v>
      </c>
      <c r="D2221" s="538" t="str">
        <f>+VLOOKUP(B:B,INSUMOS!A:C,3,FALSE)</f>
        <v>LB</v>
      </c>
      <c r="E2221" s="541">
        <v>0.16</v>
      </c>
      <c r="F2221" s="544">
        <f>+E2221*0.03</f>
        <v>4.7999999999999996E-3</v>
      </c>
      <c r="G2221" s="277">
        <f>+VLOOKUP(B:B,INSUMOS!A:E,4,FALSE)</f>
        <v>1</v>
      </c>
      <c r="H2221" s="217">
        <f>+(E2221+F2221)*G2221</f>
        <v>0.1648</v>
      </c>
      <c r="I2221" s="218"/>
      <c r="J2221" s="218"/>
      <c r="M2221" s="214"/>
    </row>
    <row r="2222" spans="1:13" ht="18" outlineLevel="1" x14ac:dyDescent="0.25">
      <c r="A2222" s="294"/>
      <c r="B2222" s="535" t="s">
        <v>30</v>
      </c>
      <c r="C2222" s="216" t="str">
        <f>+VLOOKUP(B:B,INSUMOS!A:C,2,FALSE)</f>
        <v>AYUDANTE ALBAÑILERÍA CON PRESTACIONES</v>
      </c>
      <c r="D2222" s="538" t="str">
        <f>+VLOOKUP(B:B,INSUMOS!A:C,3,FALSE)</f>
        <v>HH</v>
      </c>
      <c r="E2222" s="541">
        <v>0.12</v>
      </c>
      <c r="F2222" s="544">
        <v>0</v>
      </c>
      <c r="G2222" s="277">
        <f>+VLOOKUP(B:B,INSUMOS!A:E,4,FALSE)</f>
        <v>1</v>
      </c>
      <c r="H2222" s="217">
        <f>+(E2222+F2222)*G2222</f>
        <v>0.12</v>
      </c>
      <c r="I2222" s="218"/>
      <c r="J2222" s="218"/>
      <c r="M2222" s="214"/>
    </row>
    <row r="2223" spans="1:13" ht="18" x14ac:dyDescent="0.25">
      <c r="A2223" s="207" t="s">
        <v>1460</v>
      </c>
      <c r="B2223" s="246"/>
      <c r="C2223" s="209" t="s">
        <v>1222</v>
      </c>
      <c r="D2223" s="228" t="s">
        <v>19</v>
      </c>
      <c r="E2223" s="241"/>
      <c r="F2223" s="242"/>
      <c r="G2223" s="210"/>
      <c r="H2223" s="212">
        <f>+SUBTOTAL(9,H2224:H2228)</f>
        <v>7.3090000000000002</v>
      </c>
      <c r="I2223" s="213"/>
      <c r="J2223" s="213"/>
      <c r="M2223" s="214"/>
    </row>
    <row r="2224" spans="1:13" ht="18" outlineLevel="1" x14ac:dyDescent="0.25">
      <c r="A2224" s="244"/>
      <c r="B2224" s="535" t="s">
        <v>129</v>
      </c>
      <c r="C2224" s="216" t="str">
        <f>+VLOOKUP(B:B,INSUMOS!A:C,2,FALSE)</f>
        <v>HERRAMIENTA MENOR</v>
      </c>
      <c r="D2224" s="538" t="str">
        <f>+VLOOKUP(B:B,INSUMOS!A:C,3,FALSE)</f>
        <v>GLB</v>
      </c>
      <c r="E2224" s="541">
        <v>4</v>
      </c>
      <c r="F2224" s="544">
        <v>0</v>
      </c>
      <c r="G2224" s="277">
        <f>+VLOOKUP(B:B,INSUMOS!A:E,4,FALSE)</f>
        <v>1</v>
      </c>
      <c r="H2224" s="217">
        <f>+(E2224+F2224)*G2224</f>
        <v>4</v>
      </c>
      <c r="I2224" s="218"/>
      <c r="J2224" s="218"/>
      <c r="M2224" s="214"/>
    </row>
    <row r="2225" spans="1:13" ht="18" outlineLevel="1" x14ac:dyDescent="0.25">
      <c r="A2225" s="245"/>
      <c r="B2225" s="535" t="s">
        <v>834</v>
      </c>
      <c r="C2225" s="216" t="str">
        <f>+VLOOKUP(B:B,INSUMOS!A:C,2,FALSE)</f>
        <v>PARAL TELESCÓPICO  EXTENDIBLE A 2.7 M</v>
      </c>
      <c r="D2225" s="538" t="str">
        <f>+VLOOKUP(B:B,INSUMOS!A:C,3,FALSE)</f>
        <v>DIA</v>
      </c>
      <c r="E2225" s="541">
        <v>1</v>
      </c>
      <c r="F2225" s="544">
        <v>0</v>
      </c>
      <c r="G2225" s="277">
        <f>+VLOOKUP(B:B,INSUMOS!A:E,4,FALSE)</f>
        <v>1</v>
      </c>
      <c r="H2225" s="217">
        <f>+(E2225+F2225)*G2225</f>
        <v>1</v>
      </c>
      <c r="I2225" s="218"/>
      <c r="J2225" s="218"/>
      <c r="M2225" s="214"/>
    </row>
    <row r="2226" spans="1:13" ht="18" outlineLevel="1" x14ac:dyDescent="0.25">
      <c r="A2226" s="318"/>
      <c r="B2226" s="535" t="s">
        <v>824</v>
      </c>
      <c r="C2226" s="216" t="str">
        <f>+VLOOKUP(B:B,INSUMOS!A:C,2,FALSE)</f>
        <v>VIGA 18 X 8 CM X 2.90 M - ORDINARIO (ALQUILER)</v>
      </c>
      <c r="D2226" s="538" t="str">
        <f>+VLOOKUP(B:B,INSUMOS!A:C,3,FALSE)</f>
        <v>DIA</v>
      </c>
      <c r="E2226" s="541">
        <v>1</v>
      </c>
      <c r="F2226" s="544">
        <v>0</v>
      </c>
      <c r="G2226" s="277">
        <f>+VLOOKUP(B:B,INSUMOS!A:E,4,FALSE)</f>
        <v>1</v>
      </c>
      <c r="H2226" s="217">
        <f>+(E2226+F2226)*G2226</f>
        <v>1</v>
      </c>
      <c r="I2226" s="218"/>
      <c r="J2226" s="218"/>
      <c r="M2226" s="214"/>
    </row>
    <row r="2227" spans="1:13" ht="18" outlineLevel="1" x14ac:dyDescent="0.25">
      <c r="A2227" s="318"/>
      <c r="B2227" s="535" t="s">
        <v>808</v>
      </c>
      <c r="C2227" s="216" t="str">
        <f>+VLOOKUP(B:B,INSUMOS!A:C,2,FALSE)</f>
        <v xml:space="preserve">TABLA BURRA 15X2.2-2.7CMX2.90M </v>
      </c>
      <c r="D2227" s="538" t="str">
        <f>+VLOOKUP(B:B,INSUMOS!A:C,3,FALSE)</f>
        <v>UN</v>
      </c>
      <c r="E2227" s="541">
        <v>0.3</v>
      </c>
      <c r="F2227" s="544">
        <f>+E2227*0.03</f>
        <v>8.9999999999999993E-3</v>
      </c>
      <c r="G2227" s="277">
        <f>+VLOOKUP(B:B,INSUMOS!A:E,4,FALSE)</f>
        <v>1</v>
      </c>
      <c r="H2227" s="217">
        <f>+(E2227+F2227)*G2227</f>
        <v>0.309</v>
      </c>
      <c r="I2227" s="218"/>
      <c r="J2227" s="218"/>
      <c r="M2227" s="214"/>
    </row>
    <row r="2228" spans="1:13" ht="18" outlineLevel="1" x14ac:dyDescent="0.25">
      <c r="A2228" s="319"/>
      <c r="B2228" s="535" t="s">
        <v>625</v>
      </c>
      <c r="C2228" s="216" t="str">
        <f>+VLOOKUP(B:B,INSUMOS!A:C,2,FALSE)</f>
        <v>CUADRILLA AA  (OFICIAL + 2 AYUDANTE)- ALBAÑILERIA</v>
      </c>
      <c r="D2228" s="538" t="str">
        <f>+VLOOKUP(B:B,INSUMOS!A:C,3,FALSE)</f>
        <v>HC</v>
      </c>
      <c r="E2228" s="541">
        <v>1</v>
      </c>
      <c r="F2228" s="544">
        <v>0</v>
      </c>
      <c r="G2228" s="277">
        <f>+VLOOKUP(B:B,INSUMOS!A:E,4,FALSE)</f>
        <v>1</v>
      </c>
      <c r="H2228" s="217">
        <f>+(E2228+F2228)*G2228</f>
        <v>1</v>
      </c>
      <c r="I2228" s="218"/>
      <c r="J2228" s="218"/>
      <c r="M2228" s="214"/>
    </row>
    <row r="2229" spans="1:13" ht="18" x14ac:dyDescent="0.25">
      <c r="A2229" s="207" t="s">
        <v>2077</v>
      </c>
      <c r="B2229" s="320"/>
      <c r="C2229" s="209" t="s">
        <v>1223</v>
      </c>
      <c r="D2229" s="316" t="s">
        <v>19</v>
      </c>
      <c r="E2229" s="321"/>
      <c r="F2229" s="322"/>
      <c r="G2229" s="210"/>
      <c r="H2229" s="212">
        <f>+SUBTOTAL(9,H2230:H2235)</f>
        <v>7.9090000000000007</v>
      </c>
      <c r="I2229" s="213"/>
      <c r="J2229" s="213"/>
      <c r="M2229" s="214"/>
    </row>
    <row r="2230" spans="1:13" ht="18" outlineLevel="1" x14ac:dyDescent="0.25">
      <c r="A2230" s="243"/>
      <c r="B2230" s="535" t="s">
        <v>129</v>
      </c>
      <c r="C2230" s="216" t="str">
        <f>+VLOOKUP(B:B,INSUMOS!A:C,2,FALSE)</f>
        <v>HERRAMIENTA MENOR</v>
      </c>
      <c r="D2230" s="538" t="str">
        <f>+VLOOKUP(B:B,INSUMOS!A:C,3,FALSE)</f>
        <v>GLB</v>
      </c>
      <c r="E2230" s="541">
        <v>4</v>
      </c>
      <c r="F2230" s="544">
        <v>0</v>
      </c>
      <c r="G2230" s="277">
        <f>+VLOOKUP(B:B,INSUMOS!A:E,4,FALSE)</f>
        <v>1</v>
      </c>
      <c r="H2230" s="217">
        <f t="shared" ref="H2230:H2235" si="159">+(E2230+F2230)*G2230</f>
        <v>4</v>
      </c>
      <c r="I2230" s="218"/>
      <c r="J2230" s="218"/>
      <c r="M2230" s="214"/>
    </row>
    <row r="2231" spans="1:13" ht="18" outlineLevel="1" x14ac:dyDescent="0.25">
      <c r="A2231" s="245"/>
      <c r="B2231" s="535" t="s">
        <v>153</v>
      </c>
      <c r="C2231" s="216" t="str">
        <f>+VLOOKUP(B:B,INSUMOS!A:C,2,FALSE)</f>
        <v>ANDAMIO TUBULAR 1,5*1,5 C/CRUCETA</v>
      </c>
      <c r="D2231" s="538" t="str">
        <f>+VLOOKUP(B:B,INSUMOS!A:C,3,FALSE)</f>
        <v>DIA</v>
      </c>
      <c r="E2231" s="541">
        <v>0.4</v>
      </c>
      <c r="F2231" s="544">
        <v>0</v>
      </c>
      <c r="G2231" s="277">
        <f>+VLOOKUP(B:B,INSUMOS!A:E,4,FALSE)</f>
        <v>1</v>
      </c>
      <c r="H2231" s="217">
        <f t="shared" si="159"/>
        <v>0.4</v>
      </c>
      <c r="I2231" s="218"/>
      <c r="J2231" s="218"/>
      <c r="M2231" s="214"/>
    </row>
    <row r="2232" spans="1:13" ht="18" outlineLevel="1" x14ac:dyDescent="0.25">
      <c r="A2232" s="245"/>
      <c r="B2232" s="535" t="s">
        <v>834</v>
      </c>
      <c r="C2232" s="216" t="str">
        <f>+VLOOKUP(B:B,INSUMOS!A:C,2,FALSE)</f>
        <v>PARAL TELESCÓPICO  EXTENDIBLE A 2.7 M</v>
      </c>
      <c r="D2232" s="538" t="str">
        <f>+VLOOKUP(B:B,INSUMOS!A:C,3,FALSE)</f>
        <v>DIA</v>
      </c>
      <c r="E2232" s="541">
        <v>1</v>
      </c>
      <c r="F2232" s="544">
        <v>0</v>
      </c>
      <c r="G2232" s="277">
        <f>+VLOOKUP(B:B,INSUMOS!A:E,4,FALSE)</f>
        <v>1</v>
      </c>
      <c r="H2232" s="217">
        <f t="shared" si="159"/>
        <v>1</v>
      </c>
      <c r="I2232" s="218"/>
      <c r="J2232" s="218"/>
      <c r="M2232" s="214"/>
    </row>
    <row r="2233" spans="1:13" ht="18" outlineLevel="1" x14ac:dyDescent="0.25">
      <c r="A2233" s="245"/>
      <c r="B2233" s="535" t="s">
        <v>824</v>
      </c>
      <c r="C2233" s="216" t="str">
        <f>+VLOOKUP(B:B,INSUMOS!A:C,2,FALSE)</f>
        <v>VIGA 18 X 8 CM X 2.90 M - ORDINARIO (ALQUILER)</v>
      </c>
      <c r="D2233" s="538" t="str">
        <f>+VLOOKUP(B:B,INSUMOS!A:C,3,FALSE)</f>
        <v>DIA</v>
      </c>
      <c r="E2233" s="541">
        <v>1</v>
      </c>
      <c r="F2233" s="544">
        <v>0</v>
      </c>
      <c r="G2233" s="277">
        <f>+VLOOKUP(B:B,INSUMOS!A:E,4,FALSE)</f>
        <v>1</v>
      </c>
      <c r="H2233" s="217">
        <f t="shared" si="159"/>
        <v>1</v>
      </c>
      <c r="I2233" s="218"/>
      <c r="J2233" s="218"/>
      <c r="M2233" s="214"/>
    </row>
    <row r="2234" spans="1:13" ht="18" outlineLevel="1" x14ac:dyDescent="0.25">
      <c r="A2234" s="318"/>
      <c r="B2234" s="535" t="s">
        <v>808</v>
      </c>
      <c r="C2234" s="216" t="str">
        <f>+VLOOKUP(B:B,INSUMOS!A:C,2,FALSE)</f>
        <v xml:space="preserve">TABLA BURRA 15X2.2-2.7CMX2.90M </v>
      </c>
      <c r="D2234" s="538" t="str">
        <f>+VLOOKUP(B:B,INSUMOS!A:C,3,FALSE)</f>
        <v>UN</v>
      </c>
      <c r="E2234" s="541">
        <v>0.3</v>
      </c>
      <c r="F2234" s="544">
        <f>+E2234*0.03</f>
        <v>8.9999999999999993E-3</v>
      </c>
      <c r="G2234" s="277">
        <f>+VLOOKUP(B:B,INSUMOS!A:E,4,FALSE)</f>
        <v>1</v>
      </c>
      <c r="H2234" s="217">
        <f t="shared" si="159"/>
        <v>0.309</v>
      </c>
      <c r="I2234" s="218"/>
      <c r="J2234" s="218"/>
      <c r="M2234" s="214"/>
    </row>
    <row r="2235" spans="1:13" ht="18" outlineLevel="1" x14ac:dyDescent="0.25">
      <c r="A2235" s="294"/>
      <c r="B2235" s="535" t="s">
        <v>625</v>
      </c>
      <c r="C2235" s="216" t="str">
        <f>+VLOOKUP(B:B,INSUMOS!A:C,2,FALSE)</f>
        <v>CUADRILLA AA  (OFICIAL + 2 AYUDANTE)- ALBAÑILERIA</v>
      </c>
      <c r="D2235" s="538" t="str">
        <f>+VLOOKUP(B:B,INSUMOS!A:C,3,FALSE)</f>
        <v>HC</v>
      </c>
      <c r="E2235" s="541">
        <v>1.2</v>
      </c>
      <c r="F2235" s="544">
        <v>0</v>
      </c>
      <c r="G2235" s="277">
        <f>+VLOOKUP(B:B,INSUMOS!A:E,4,FALSE)</f>
        <v>1</v>
      </c>
      <c r="H2235" s="217">
        <f t="shared" si="159"/>
        <v>1.2</v>
      </c>
      <c r="I2235" s="218"/>
      <c r="J2235" s="218"/>
      <c r="M2235" s="214"/>
    </row>
    <row r="2236" spans="1:13" ht="18" x14ac:dyDescent="0.25">
      <c r="A2236" s="207" t="s">
        <v>2074</v>
      </c>
      <c r="B2236" s="246"/>
      <c r="C2236" s="209" t="s">
        <v>1224</v>
      </c>
      <c r="D2236" s="228" t="s">
        <v>19</v>
      </c>
      <c r="E2236" s="241"/>
      <c r="F2236" s="242"/>
      <c r="G2236" s="210"/>
      <c r="H2236" s="212">
        <f>+SUBTOTAL(9,H2237:H2242)</f>
        <v>7.9265000000000008</v>
      </c>
      <c r="I2236" s="213"/>
      <c r="J2236" s="213"/>
      <c r="M2236" s="214"/>
    </row>
    <row r="2237" spans="1:13" ht="18" outlineLevel="1" x14ac:dyDescent="0.25">
      <c r="A2237" s="294"/>
      <c r="B2237" s="535" t="s">
        <v>129</v>
      </c>
      <c r="C2237" s="216" t="str">
        <f>+VLOOKUP(B:B,INSUMOS!A:C,2,FALSE)</f>
        <v>HERRAMIENTA MENOR</v>
      </c>
      <c r="D2237" s="538" t="str">
        <f>+VLOOKUP(B:B,INSUMOS!A:C,3,FALSE)</f>
        <v>GLB</v>
      </c>
      <c r="E2237" s="541">
        <v>4</v>
      </c>
      <c r="F2237" s="544">
        <v>0</v>
      </c>
      <c r="G2237" s="277">
        <f>+VLOOKUP(B:B,INSUMOS!A:E,4,FALSE)</f>
        <v>1</v>
      </c>
      <c r="H2237" s="217">
        <f t="shared" ref="H2237:H2242" si="160">+(E2237+F2237)*G2237</f>
        <v>4</v>
      </c>
      <c r="I2237" s="218"/>
      <c r="J2237" s="218"/>
      <c r="M2237" s="214"/>
    </row>
    <row r="2238" spans="1:13" ht="18" outlineLevel="1" x14ac:dyDescent="0.25">
      <c r="A2238" s="294"/>
      <c r="B2238" s="535" t="s">
        <v>153</v>
      </c>
      <c r="C2238" s="216" t="str">
        <f>+VLOOKUP(B:B,INSUMOS!A:C,2,FALSE)</f>
        <v>ANDAMIO TUBULAR 1,5*1,5 C/CRUCETA</v>
      </c>
      <c r="D2238" s="538" t="str">
        <f>+VLOOKUP(B:B,INSUMOS!A:C,3,FALSE)</f>
        <v>DIA</v>
      </c>
      <c r="E2238" s="541">
        <v>0.4</v>
      </c>
      <c r="F2238" s="544">
        <v>0</v>
      </c>
      <c r="G2238" s="277">
        <f>+VLOOKUP(B:B,INSUMOS!A:E,4,FALSE)</f>
        <v>1</v>
      </c>
      <c r="H2238" s="217">
        <f t="shared" si="160"/>
        <v>0.4</v>
      </c>
      <c r="I2238" s="218"/>
      <c r="J2238" s="218"/>
      <c r="M2238" s="214"/>
    </row>
    <row r="2239" spans="1:13" ht="18" outlineLevel="1" x14ac:dyDescent="0.25">
      <c r="A2239" s="294"/>
      <c r="B2239" s="535" t="s">
        <v>834</v>
      </c>
      <c r="C2239" s="216" t="str">
        <f>+VLOOKUP(B:B,INSUMOS!A:C,2,FALSE)</f>
        <v>PARAL TELESCÓPICO  EXTENDIBLE A 2.7 M</v>
      </c>
      <c r="D2239" s="538" t="str">
        <f>+VLOOKUP(B:B,INSUMOS!A:C,3,FALSE)</f>
        <v>DIA</v>
      </c>
      <c r="E2239" s="541">
        <v>1</v>
      </c>
      <c r="F2239" s="544">
        <v>0</v>
      </c>
      <c r="G2239" s="277">
        <f>+VLOOKUP(B:B,INSUMOS!A:E,4,FALSE)</f>
        <v>1</v>
      </c>
      <c r="H2239" s="217">
        <f t="shared" si="160"/>
        <v>1</v>
      </c>
      <c r="I2239" s="218"/>
      <c r="J2239" s="218"/>
      <c r="M2239" s="214"/>
    </row>
    <row r="2240" spans="1:13" ht="18" outlineLevel="1" x14ac:dyDescent="0.25">
      <c r="A2240" s="294"/>
      <c r="B2240" s="535" t="s">
        <v>824</v>
      </c>
      <c r="C2240" s="216" t="str">
        <f>+VLOOKUP(B:B,INSUMOS!A:C,2,FALSE)</f>
        <v>VIGA 18 X 8 CM X 2.90 M - ORDINARIO (ALQUILER)</v>
      </c>
      <c r="D2240" s="538" t="str">
        <f>+VLOOKUP(B:B,INSUMOS!A:C,3,FALSE)</f>
        <v>DIA</v>
      </c>
      <c r="E2240" s="541">
        <v>1</v>
      </c>
      <c r="F2240" s="544">
        <v>0</v>
      </c>
      <c r="G2240" s="277">
        <f>+VLOOKUP(B:B,INSUMOS!A:E,4,FALSE)</f>
        <v>1</v>
      </c>
      <c r="H2240" s="217">
        <f t="shared" si="160"/>
        <v>1</v>
      </c>
      <c r="I2240" s="218"/>
      <c r="J2240" s="218"/>
      <c r="M2240" s="214"/>
    </row>
    <row r="2241" spans="1:13" ht="18" outlineLevel="1" x14ac:dyDescent="0.25">
      <c r="A2241" s="294"/>
      <c r="B2241" s="535" t="s">
        <v>808</v>
      </c>
      <c r="C2241" s="216" t="str">
        <f>+VLOOKUP(B:B,INSUMOS!A:C,2,FALSE)</f>
        <v xml:space="preserve">TABLA BURRA 15X2.2-2.7CMX2.90M </v>
      </c>
      <c r="D2241" s="538" t="str">
        <f>+VLOOKUP(B:B,INSUMOS!A:C,3,FALSE)</f>
        <v>UN</v>
      </c>
      <c r="E2241" s="541">
        <v>0.5</v>
      </c>
      <c r="F2241" s="544">
        <f>+E2241*0.053</f>
        <v>2.6499999999999999E-2</v>
      </c>
      <c r="G2241" s="277">
        <f>+VLOOKUP(B:B,INSUMOS!A:E,4,FALSE)</f>
        <v>1</v>
      </c>
      <c r="H2241" s="217">
        <f t="shared" si="160"/>
        <v>0.52649999999999997</v>
      </c>
      <c r="I2241" s="218"/>
      <c r="J2241" s="218"/>
      <c r="M2241" s="214"/>
    </row>
    <row r="2242" spans="1:13" ht="18" outlineLevel="1" x14ac:dyDescent="0.25">
      <c r="A2242" s="294"/>
      <c r="B2242" s="535" t="s">
        <v>625</v>
      </c>
      <c r="C2242" s="216" t="str">
        <f>+VLOOKUP(B:B,INSUMOS!A:C,2,FALSE)</f>
        <v>CUADRILLA AA  (OFICIAL + 2 AYUDANTE)- ALBAÑILERIA</v>
      </c>
      <c r="D2242" s="538" t="str">
        <f>+VLOOKUP(B:B,INSUMOS!A:C,3,FALSE)</f>
        <v>HC</v>
      </c>
      <c r="E2242" s="541">
        <v>1</v>
      </c>
      <c r="F2242" s="544">
        <v>0</v>
      </c>
      <c r="G2242" s="277">
        <f>+VLOOKUP(B:B,INSUMOS!A:E,4,FALSE)</f>
        <v>1</v>
      </c>
      <c r="H2242" s="217">
        <f t="shared" si="160"/>
        <v>1</v>
      </c>
      <c r="I2242" s="218"/>
      <c r="J2242" s="218"/>
      <c r="M2242" s="214"/>
    </row>
    <row r="2243" spans="1:13" ht="23.25" customHeight="1" x14ac:dyDescent="0.25">
      <c r="A2243" s="207" t="s">
        <v>2075</v>
      </c>
      <c r="B2243" s="246"/>
      <c r="C2243" s="209" t="s">
        <v>1225</v>
      </c>
      <c r="D2243" s="228" t="s">
        <v>19</v>
      </c>
      <c r="E2243" s="241"/>
      <c r="F2243" s="242"/>
      <c r="G2243" s="210"/>
      <c r="H2243" s="212">
        <f>+SUBTOTAL(9,H2244:H2249)</f>
        <v>8.6239999999999988</v>
      </c>
      <c r="I2243" s="213"/>
      <c r="J2243" s="213"/>
      <c r="M2243" s="214"/>
    </row>
    <row r="2244" spans="1:13" ht="18" outlineLevel="1" x14ac:dyDescent="0.25">
      <c r="A2244" s="294"/>
      <c r="B2244" s="535" t="s">
        <v>129</v>
      </c>
      <c r="C2244" s="216" t="str">
        <f>+VLOOKUP(B:B,INSUMOS!A:C,2,FALSE)</f>
        <v>HERRAMIENTA MENOR</v>
      </c>
      <c r="D2244" s="538" t="str">
        <f>+VLOOKUP(B:B,INSUMOS!A:C,3,FALSE)</f>
        <v>GLB</v>
      </c>
      <c r="E2244" s="541">
        <v>4</v>
      </c>
      <c r="F2244" s="544">
        <v>0</v>
      </c>
      <c r="G2244" s="277">
        <f>+VLOOKUP(B:B,INSUMOS!A:E,4,FALSE)</f>
        <v>1</v>
      </c>
      <c r="H2244" s="217">
        <f t="shared" ref="H2244:H2249" si="161">+(E2244+F2244)*G2244</f>
        <v>4</v>
      </c>
      <c r="I2244" s="218"/>
      <c r="J2244" s="218"/>
      <c r="M2244" s="214"/>
    </row>
    <row r="2245" spans="1:13" ht="18" outlineLevel="1" x14ac:dyDescent="0.25">
      <c r="A2245" s="294"/>
      <c r="B2245" s="535" t="s">
        <v>153</v>
      </c>
      <c r="C2245" s="216" t="str">
        <f>+VLOOKUP(B:B,INSUMOS!A:C,2,FALSE)</f>
        <v>ANDAMIO TUBULAR 1,5*1,5 C/CRUCETA</v>
      </c>
      <c r="D2245" s="538" t="str">
        <f>+VLOOKUP(B:B,INSUMOS!A:C,3,FALSE)</f>
        <v>DIA</v>
      </c>
      <c r="E2245" s="541">
        <v>0.8</v>
      </c>
      <c r="F2245" s="544">
        <v>0</v>
      </c>
      <c r="G2245" s="277">
        <f>+VLOOKUP(B:B,INSUMOS!A:E,4,FALSE)</f>
        <v>1</v>
      </c>
      <c r="H2245" s="217">
        <f t="shared" si="161"/>
        <v>0.8</v>
      </c>
      <c r="I2245" s="218"/>
      <c r="J2245" s="218"/>
      <c r="M2245" s="214"/>
    </row>
    <row r="2246" spans="1:13" ht="18" outlineLevel="1" x14ac:dyDescent="0.25">
      <c r="A2246" s="294"/>
      <c r="B2246" s="535" t="s">
        <v>834</v>
      </c>
      <c r="C2246" s="216" t="str">
        <f>+VLOOKUP(B:B,INSUMOS!A:C,2,FALSE)</f>
        <v>PARAL TELESCÓPICO  EXTENDIBLE A 2.7 M</v>
      </c>
      <c r="D2246" s="538" t="str">
        <f>+VLOOKUP(B:B,INSUMOS!A:C,3,FALSE)</f>
        <v>DIA</v>
      </c>
      <c r="E2246" s="541">
        <v>1</v>
      </c>
      <c r="F2246" s="544">
        <v>0</v>
      </c>
      <c r="G2246" s="277">
        <f>+VLOOKUP(B:B,INSUMOS!A:E,4,FALSE)</f>
        <v>1</v>
      </c>
      <c r="H2246" s="217">
        <f t="shared" si="161"/>
        <v>1</v>
      </c>
      <c r="I2246" s="218"/>
      <c r="J2246" s="218"/>
      <c r="M2246" s="214"/>
    </row>
    <row r="2247" spans="1:13" ht="18" outlineLevel="1" x14ac:dyDescent="0.25">
      <c r="A2247" s="294"/>
      <c r="B2247" s="535" t="s">
        <v>824</v>
      </c>
      <c r="C2247" s="216" t="str">
        <f>+VLOOKUP(B:B,INSUMOS!A:C,2,FALSE)</f>
        <v>VIGA 18 X 8 CM X 2.90 M - ORDINARIO (ALQUILER)</v>
      </c>
      <c r="D2247" s="538" t="str">
        <f>+VLOOKUP(B:B,INSUMOS!A:C,3,FALSE)</f>
        <v>DIA</v>
      </c>
      <c r="E2247" s="541">
        <v>1</v>
      </c>
      <c r="F2247" s="544">
        <v>0</v>
      </c>
      <c r="G2247" s="277">
        <f>+VLOOKUP(B:B,INSUMOS!A:E,4,FALSE)</f>
        <v>1</v>
      </c>
      <c r="H2247" s="217">
        <f t="shared" si="161"/>
        <v>1</v>
      </c>
      <c r="I2247" s="218"/>
      <c r="J2247" s="218"/>
      <c r="M2247" s="214"/>
    </row>
    <row r="2248" spans="1:13" ht="18" outlineLevel="1" x14ac:dyDescent="0.25">
      <c r="A2248" s="294"/>
      <c r="B2248" s="535" t="s">
        <v>808</v>
      </c>
      <c r="C2248" s="216" t="str">
        <f>+VLOOKUP(B:B,INSUMOS!A:C,2,FALSE)</f>
        <v xml:space="preserve">TABLA BURRA 15X2.2-2.7CMX2.90M </v>
      </c>
      <c r="D2248" s="538" t="str">
        <f>+VLOOKUP(B:B,INSUMOS!A:C,3,FALSE)</f>
        <v>UN</v>
      </c>
      <c r="E2248" s="541">
        <v>0.8</v>
      </c>
      <c r="F2248" s="544">
        <f>+E2248*0.03</f>
        <v>2.4E-2</v>
      </c>
      <c r="G2248" s="277">
        <f>+VLOOKUP(B:B,INSUMOS!A:E,4,FALSE)</f>
        <v>1</v>
      </c>
      <c r="H2248" s="217">
        <f t="shared" si="161"/>
        <v>0.82400000000000007</v>
      </c>
      <c r="I2248" s="218"/>
      <c r="J2248" s="218"/>
      <c r="M2248" s="214"/>
    </row>
    <row r="2249" spans="1:13" ht="18" outlineLevel="1" x14ac:dyDescent="0.25">
      <c r="A2249" s="294"/>
      <c r="B2249" s="535" t="s">
        <v>625</v>
      </c>
      <c r="C2249" s="216" t="str">
        <f>+VLOOKUP(B:B,INSUMOS!A:C,2,FALSE)</f>
        <v>CUADRILLA AA  (OFICIAL + 2 AYUDANTE)- ALBAÑILERIA</v>
      </c>
      <c r="D2249" s="538" t="str">
        <f>+VLOOKUP(B:B,INSUMOS!A:C,3,FALSE)</f>
        <v>HC</v>
      </c>
      <c r="E2249" s="541">
        <v>1</v>
      </c>
      <c r="F2249" s="544">
        <v>0</v>
      </c>
      <c r="G2249" s="277">
        <f>+VLOOKUP(B:B,INSUMOS!A:E,4,FALSE)</f>
        <v>1</v>
      </c>
      <c r="H2249" s="217">
        <f t="shared" si="161"/>
        <v>1</v>
      </c>
      <c r="I2249" s="218"/>
      <c r="J2249" s="218"/>
      <c r="M2249" s="214"/>
    </row>
    <row r="2250" spans="1:13" ht="18" x14ac:dyDescent="0.25">
      <c r="A2250" s="207" t="s">
        <v>2076</v>
      </c>
      <c r="B2250" s="246"/>
      <c r="C2250" s="209" t="s">
        <v>1226</v>
      </c>
      <c r="D2250" s="228" t="s">
        <v>261</v>
      </c>
      <c r="E2250" s="241"/>
      <c r="F2250" s="242"/>
      <c r="G2250" s="210"/>
      <c r="H2250" s="212">
        <f>+SUBTOTAL(9,H2251:H2252)</f>
        <v>1.400227272727272</v>
      </c>
      <c r="I2250" s="213"/>
      <c r="J2250" s="213"/>
      <c r="M2250" s="214"/>
    </row>
    <row r="2251" spans="1:13" ht="18" outlineLevel="1" x14ac:dyDescent="0.25">
      <c r="A2251" s="294"/>
      <c r="B2251" s="535" t="s">
        <v>997</v>
      </c>
      <c r="C2251" s="216" t="str">
        <f>+VLOOKUP(B:B,INSUMOS!A:C,2,FALSE)</f>
        <v>ALQUILER DE CARPAS PARA OBRAS. KIOSKO CON LATERALES DE 5X5M</v>
      </c>
      <c r="D2251" s="538" t="str">
        <f>+VLOOKUP(B:B,INSUMOS!A:C,3,FALSE)</f>
        <v>MES</v>
      </c>
      <c r="E2251" s="541">
        <v>1</v>
      </c>
      <c r="F2251" s="544">
        <v>0</v>
      </c>
      <c r="G2251" s="277">
        <f>+VLOOKUP(B:B,INSUMOS!A:E,4,FALSE)</f>
        <v>1</v>
      </c>
      <c r="H2251" s="217">
        <f>+(E2251+F2251)*G2251</f>
        <v>1</v>
      </c>
      <c r="I2251" s="218"/>
      <c r="J2251" s="218"/>
      <c r="M2251" s="214"/>
    </row>
    <row r="2252" spans="1:13" ht="18" outlineLevel="1" x14ac:dyDescent="0.25">
      <c r="A2252" s="294"/>
      <c r="B2252" s="535" t="s">
        <v>30</v>
      </c>
      <c r="C2252" s="216" t="str">
        <f>+VLOOKUP(B:B,INSUMOS!A:C,2,FALSE)</f>
        <v>AYUDANTE ALBAÑILERÍA CON PRESTACIONES</v>
      </c>
      <c r="D2252" s="538" t="str">
        <f>+VLOOKUP(B:B,INSUMOS!A:C,3,FALSE)</f>
        <v>HH</v>
      </c>
      <c r="E2252" s="541">
        <v>0.40022727272727199</v>
      </c>
      <c r="F2252" s="544">
        <v>0</v>
      </c>
      <c r="G2252" s="277">
        <f>+VLOOKUP(B:B,INSUMOS!A:E,4,FALSE)</f>
        <v>1</v>
      </c>
      <c r="H2252" s="217">
        <f>+(E2252+F2252)*G2252</f>
        <v>0.40022727272727199</v>
      </c>
      <c r="I2252" s="218"/>
      <c r="J2252" s="218"/>
      <c r="M2252" s="214"/>
    </row>
    <row r="2253" spans="1:13" ht="48.75" customHeight="1" x14ac:dyDescent="0.25">
      <c r="A2253" s="207" t="s">
        <v>1833</v>
      </c>
      <c r="B2253" s="246"/>
      <c r="C2253" s="209" t="s">
        <v>1836</v>
      </c>
      <c r="D2253" s="228" t="s">
        <v>1</v>
      </c>
      <c r="E2253" s="241"/>
      <c r="F2253" s="242"/>
      <c r="G2253" s="210"/>
      <c r="H2253" s="212">
        <f>+SUBTOTAL(9,H2254:H2255)</f>
        <v>1.1200000000000001</v>
      </c>
      <c r="I2253" s="213"/>
      <c r="J2253" s="213"/>
      <c r="M2253" s="214"/>
    </row>
    <row r="2254" spans="1:13" ht="25.5" outlineLevel="1" x14ac:dyDescent="0.25">
      <c r="A2254" s="215"/>
      <c r="B2254" s="535" t="str">
        <f>+INSUMOS!A661</f>
        <v>IE064</v>
      </c>
      <c r="C2254" s="216" t="str">
        <f>+VLOOKUP(B:B,INSUMOS!A:C,2,FALSE)</f>
        <v>BOMBILLOS LED PARA HABITACIONES - ESPACIOS AMPLIOS (BOMBILLO LED 14W-18W)</v>
      </c>
      <c r="D2254" s="538" t="str">
        <f>+VLOOKUP(B:B,INSUMOS!A:C,3,FALSE)</f>
        <v>UN</v>
      </c>
      <c r="E2254" s="541">
        <v>1</v>
      </c>
      <c r="F2254" s="544">
        <v>0</v>
      </c>
      <c r="G2254" s="277">
        <f>+VLOOKUP(B:B,INSUMOS!A:E,4,FALSE)</f>
        <v>1</v>
      </c>
      <c r="H2254" s="217">
        <f>+(E2254+F2254)*G2254</f>
        <v>1</v>
      </c>
      <c r="I2254" s="218"/>
      <c r="J2254" s="218"/>
      <c r="M2254" s="214"/>
    </row>
    <row r="2255" spans="1:13" ht="18" outlineLevel="1" x14ac:dyDescent="0.25">
      <c r="A2255" s="323"/>
      <c r="B2255" s="535" t="s">
        <v>1830</v>
      </c>
      <c r="C2255" s="216" t="str">
        <f>+VLOOKUP(B:B,INSUMOS!A:C,2,FALSE)</f>
        <v>AYUDANTE ELECTRICA CON PRESTACIONES</v>
      </c>
      <c r="D2255" s="538" t="str">
        <f>+VLOOKUP(B:B,INSUMOS!A:C,3,FALSE)</f>
        <v>HH</v>
      </c>
      <c r="E2255" s="541">
        <v>0.12</v>
      </c>
      <c r="F2255" s="544">
        <v>0</v>
      </c>
      <c r="G2255" s="277">
        <f>+VLOOKUP(B:B,INSUMOS!A:E,4,FALSE)</f>
        <v>1</v>
      </c>
      <c r="H2255" s="217">
        <f>+(E2255+F2255)*G2255</f>
        <v>0.12</v>
      </c>
      <c r="I2255" s="218"/>
      <c r="J2255" s="218"/>
      <c r="M2255" s="214"/>
    </row>
    <row r="2256" spans="1:13" ht="48.75" customHeight="1" x14ac:dyDescent="0.25">
      <c r="A2256" s="207" t="s">
        <v>1838</v>
      </c>
      <c r="B2256" s="246"/>
      <c r="C2256" s="209" t="s">
        <v>1837</v>
      </c>
      <c r="D2256" s="228" t="s">
        <v>1</v>
      </c>
      <c r="E2256" s="241"/>
      <c r="F2256" s="242"/>
      <c r="G2256" s="210"/>
      <c r="H2256" s="212">
        <f>+SUBTOTAL(9,H2257:H2258)</f>
        <v>1.1200000000000001</v>
      </c>
      <c r="I2256" s="213"/>
      <c r="J2256" s="213"/>
      <c r="M2256" s="214"/>
    </row>
    <row r="2257" spans="1:13" ht="25.5" outlineLevel="1" x14ac:dyDescent="0.25">
      <c r="A2257" s="215"/>
      <c r="B2257" s="535" t="str">
        <f>+INSUMOS!A662</f>
        <v>IE065</v>
      </c>
      <c r="C2257" s="216" t="str">
        <f>+VLOOKUP(B:B,INSUMOS!A:C,2,FALSE)</f>
        <v>BOMBILLOS LED PARA COCINAS BAÑOS- ESPACIOS PEQUEÑOS (BOMBILLO LED 11,5W-12W)</v>
      </c>
      <c r="D2257" s="538" t="str">
        <f>+VLOOKUP(B:B,INSUMOS!A:C,3,FALSE)</f>
        <v>UN</v>
      </c>
      <c r="E2257" s="541">
        <v>1</v>
      </c>
      <c r="F2257" s="544">
        <v>0</v>
      </c>
      <c r="G2257" s="277">
        <f>+VLOOKUP(B:B,INSUMOS!A:E,4,FALSE)</f>
        <v>1</v>
      </c>
      <c r="H2257" s="217">
        <f>+(E2257+F2257)*G2257</f>
        <v>1</v>
      </c>
      <c r="I2257" s="218"/>
      <c r="J2257" s="218"/>
      <c r="M2257" s="214"/>
    </row>
    <row r="2258" spans="1:13" ht="18" outlineLevel="1" x14ac:dyDescent="0.25">
      <c r="A2258" s="324"/>
      <c r="B2258" s="535" t="s">
        <v>1830</v>
      </c>
      <c r="C2258" s="216" t="str">
        <f>+VLOOKUP(B:B,INSUMOS!A:C,2,FALSE)</f>
        <v>AYUDANTE ELECTRICA CON PRESTACIONES</v>
      </c>
      <c r="D2258" s="538" t="str">
        <f>+VLOOKUP(B:B,INSUMOS!A:C,3,FALSE)</f>
        <v>HH</v>
      </c>
      <c r="E2258" s="541">
        <v>0.12</v>
      </c>
      <c r="F2258" s="544">
        <v>0</v>
      </c>
      <c r="G2258" s="277">
        <f>+VLOOKUP(B:B,INSUMOS!A:E,4,FALSE)</f>
        <v>1</v>
      </c>
      <c r="H2258" s="217">
        <f>+(E2258+F2258)*G2258</f>
        <v>0.12</v>
      </c>
      <c r="I2258" s="218"/>
      <c r="J2258" s="218"/>
      <c r="M2258" s="214"/>
    </row>
    <row r="2259" spans="1:13" ht="43.5" customHeight="1" x14ac:dyDescent="0.25">
      <c r="A2259" s="207" t="s">
        <v>1840</v>
      </c>
      <c r="B2259" s="208"/>
      <c r="C2259" s="209" t="s">
        <v>1882</v>
      </c>
      <c r="D2259" s="228" t="s">
        <v>21</v>
      </c>
      <c r="E2259" s="227"/>
      <c r="F2259" s="228"/>
      <c r="G2259" s="210"/>
      <c r="H2259" s="212">
        <f>+SUBTOTAL(9,H2260:H2261)</f>
        <v>0.56699999999999995</v>
      </c>
      <c r="I2259" s="213"/>
      <c r="J2259" s="213"/>
      <c r="M2259" s="214"/>
    </row>
    <row r="2260" spans="1:13" s="219" customFormat="1" ht="18" outlineLevel="1" x14ac:dyDescent="0.25">
      <c r="A2260" s="215"/>
      <c r="B2260" s="535" t="s">
        <v>121</v>
      </c>
      <c r="C2260" s="216" t="str">
        <f>+VLOOKUP(B:B,INSUMOS!A:C,2,FALSE)</f>
        <v>VOLQUETA 6 M3 (INCLUYE CARGE Y ESCOMBRERA)</v>
      </c>
      <c r="D2260" s="538" t="str">
        <f>+VLOOKUP(B:B,INSUMOS!A:C,3,FALSE)</f>
        <v>VJ</v>
      </c>
      <c r="E2260" s="541">
        <v>0.217</v>
      </c>
      <c r="F2260" s="544">
        <v>0</v>
      </c>
      <c r="G2260" s="277">
        <f>+VLOOKUP(B:B,INSUMOS!A:E,4,FALSE)</f>
        <v>1</v>
      </c>
      <c r="H2260" s="217">
        <f>+(E2260+F2260)*G2260</f>
        <v>0.217</v>
      </c>
      <c r="I2260" s="218"/>
      <c r="J2260" s="218"/>
      <c r="K2260" s="206"/>
      <c r="L2260" s="164"/>
      <c r="M2260" s="214"/>
    </row>
    <row r="2261" spans="1:13" s="219" customFormat="1" ht="18" outlineLevel="1" x14ac:dyDescent="0.25">
      <c r="A2261" s="220"/>
      <c r="B2261" s="535" t="s">
        <v>625</v>
      </c>
      <c r="C2261" s="216" t="str">
        <f>+VLOOKUP(B:B,INSUMOS!A:C,2,FALSE)</f>
        <v>CUADRILLA AA  (OFICIAL + 2 AYUDANTE)- ALBAÑILERIA</v>
      </c>
      <c r="D2261" s="538" t="str">
        <f>+VLOOKUP(B:B,INSUMOS!A:C,3,FALSE)</f>
        <v>HC</v>
      </c>
      <c r="E2261" s="541">
        <v>0.35</v>
      </c>
      <c r="F2261" s="544">
        <v>0</v>
      </c>
      <c r="G2261" s="277">
        <f>+VLOOKUP(B:B,INSUMOS!A:E,4,FALSE)</f>
        <v>1</v>
      </c>
      <c r="H2261" s="217">
        <f>+(E2261+F2261)*G2261</f>
        <v>0.35</v>
      </c>
      <c r="I2261" s="218"/>
      <c r="J2261" s="218"/>
      <c r="K2261" s="206"/>
      <c r="L2261" s="164"/>
      <c r="M2261" s="214"/>
    </row>
    <row r="2262" spans="1:13" ht="25.5" customHeight="1" x14ac:dyDescent="0.25">
      <c r="A2262" s="207" t="s">
        <v>1841</v>
      </c>
      <c r="B2262" s="246"/>
      <c r="C2262" s="209" t="s">
        <v>1864</v>
      </c>
      <c r="D2262" s="228" t="s">
        <v>330</v>
      </c>
      <c r="E2262" s="241"/>
      <c r="F2262" s="242"/>
      <c r="G2262" s="210"/>
      <c r="H2262" s="212">
        <f>+SUBTOTAL(9,H2263:H2274)</f>
        <v>17.220699999999997</v>
      </c>
      <c r="I2262" s="213"/>
      <c r="J2262" s="213"/>
      <c r="M2262" s="214"/>
    </row>
    <row r="2263" spans="1:13" ht="18" outlineLevel="1" x14ac:dyDescent="0.25">
      <c r="A2263" s="215"/>
      <c r="B2263" s="535" t="s">
        <v>181</v>
      </c>
      <c r="C2263" s="216" t="str">
        <f>+VLOOKUP(B:B,INSUMOS!A:C,2,FALSE)</f>
        <v>ACERO FIGURADO Ø 1/4" A Ø 1" F'Y=60000 PSI (EN OBRA)</v>
      </c>
      <c r="D2263" s="538" t="str">
        <f>+VLOOKUP(B:B,INSUMOS!A:C,3,FALSE)</f>
        <v>KG</v>
      </c>
      <c r="E2263" s="541">
        <v>7.66</v>
      </c>
      <c r="F2263" s="544">
        <f>E2263*0.05</f>
        <v>0.38300000000000001</v>
      </c>
      <c r="G2263" s="277">
        <f>+VLOOKUP(B:B,INSUMOS!A:E,4,FALSE)</f>
        <v>1</v>
      </c>
      <c r="H2263" s="217">
        <f>+(E2263+F2263)*G2263</f>
        <v>8.0429999999999993</v>
      </c>
      <c r="I2263" s="218"/>
      <c r="J2263" s="218"/>
      <c r="M2263" s="214"/>
    </row>
    <row r="2264" spans="1:13" ht="18" outlineLevel="1" x14ac:dyDescent="0.25">
      <c r="A2264" s="323"/>
      <c r="B2264" s="535" t="s">
        <v>265</v>
      </c>
      <c r="C2264" s="216" t="str">
        <f>+VLOOKUP(B:B,INSUMOS!A:C,2,FALSE)</f>
        <v>ALAMBRE NEGRO</v>
      </c>
      <c r="D2264" s="538" t="str">
        <f>+VLOOKUP(B:B,INSUMOS!A:C,3,FALSE)</f>
        <v>KG</v>
      </c>
      <c r="E2264" s="541">
        <v>0.09</v>
      </c>
      <c r="F2264" s="544">
        <f>E2264*0.03</f>
        <v>2.6999999999999997E-3</v>
      </c>
      <c r="G2264" s="277">
        <f>+VLOOKUP(B:B,INSUMOS!A:E,4,FALSE)</f>
        <v>1</v>
      </c>
      <c r="H2264" s="217">
        <f t="shared" ref="H2264:H2274" si="162">+(E2264+F2264)*G2264</f>
        <v>9.2699999999999991E-2</v>
      </c>
      <c r="I2264" s="218"/>
      <c r="J2264" s="218"/>
      <c r="M2264" s="214"/>
    </row>
    <row r="2265" spans="1:13" ht="27" customHeight="1" outlineLevel="1" x14ac:dyDescent="0.25">
      <c r="A2265" s="323"/>
      <c r="B2265" s="535" t="s">
        <v>1501</v>
      </c>
      <c r="C2265" s="216" t="str">
        <f>+VLOOKUP(B:B,INSUMOS!A:C,2,FALSE)</f>
        <v>CONCRETO MEZCLA EN OBRA 1:2:3  AGREGADOS DE RIO (APRX. 3000 PSI)</v>
      </c>
      <c r="D2265" s="538" t="str">
        <f>+VLOOKUP(B:B,INSUMOS!A:C,3,FALSE)</f>
        <v>M3</v>
      </c>
      <c r="E2265" s="541">
        <f>0.3*0.4</f>
        <v>0.12</v>
      </c>
      <c r="F2265" s="544">
        <f>E2265*0.05</f>
        <v>6.0000000000000001E-3</v>
      </c>
      <c r="G2265" s="277">
        <f>+VLOOKUP(B:B,INSUMOS!A:E,4,FALSE)</f>
        <v>1</v>
      </c>
      <c r="H2265" s="217">
        <f t="shared" si="162"/>
        <v>0.126</v>
      </c>
      <c r="I2265" s="218"/>
      <c r="J2265" s="218"/>
      <c r="M2265" s="214"/>
    </row>
    <row r="2266" spans="1:13" ht="18" outlineLevel="1" x14ac:dyDescent="0.25">
      <c r="A2266" s="323"/>
      <c r="B2266" s="535" t="s">
        <v>1858</v>
      </c>
      <c r="C2266" s="216" t="str">
        <f>+VLOOKUP(B:B,INSUMOS!A:C,2,FALSE)</f>
        <v>SEPAROL ECOLÓGICO (Desmoldante para formaleta)</v>
      </c>
      <c r="D2266" s="538" t="str">
        <f>+VLOOKUP(B:B,INSUMOS!A:C,3,FALSE)</f>
        <v>KG</v>
      </c>
      <c r="E2266" s="541">
        <v>0.3</v>
      </c>
      <c r="F2266" s="544">
        <f>E2266*0.03</f>
        <v>8.9999999999999993E-3</v>
      </c>
      <c r="G2266" s="277">
        <f>+VLOOKUP(B:B,INSUMOS!A:E,4,FALSE)</f>
        <v>1</v>
      </c>
      <c r="H2266" s="217">
        <f t="shared" si="162"/>
        <v>0.309</v>
      </c>
      <c r="I2266" s="218"/>
      <c r="J2266" s="218"/>
      <c r="M2266" s="214"/>
    </row>
    <row r="2267" spans="1:13" ht="27" customHeight="1" outlineLevel="1" x14ac:dyDescent="0.25">
      <c r="A2267" s="323"/>
      <c r="B2267" s="535" t="s">
        <v>1860</v>
      </c>
      <c r="C2267" s="216" t="str">
        <f>+VLOOKUP(B:B,INSUMOS!A:C,2,FALSE)</f>
        <v xml:space="preserve">DISTANCIADOR. CM-20 CLIP MORTERO  </v>
      </c>
      <c r="D2267" s="538" t="str">
        <f>+VLOOKUP(B:B,INSUMOS!A:C,3,FALSE)</f>
        <v>UN</v>
      </c>
      <c r="E2267" s="541">
        <v>4</v>
      </c>
      <c r="F2267" s="544">
        <v>0</v>
      </c>
      <c r="G2267" s="277">
        <f>+VLOOKUP(B:B,INSUMOS!A:E,4,FALSE)</f>
        <v>1</v>
      </c>
      <c r="H2267" s="217">
        <f t="shared" si="162"/>
        <v>4</v>
      </c>
      <c r="I2267" s="218"/>
      <c r="J2267" s="218"/>
      <c r="M2267" s="214"/>
    </row>
    <row r="2268" spans="1:13" ht="18" outlineLevel="1" x14ac:dyDescent="0.25">
      <c r="A2268" s="323"/>
      <c r="B2268" s="535" t="s">
        <v>266</v>
      </c>
      <c r="C2268" s="216" t="str">
        <f>+VLOOKUP(B:B,INSUMOS!A:C,2,FALSE)</f>
        <v>PUNTILLA CON CABEZA 2"</v>
      </c>
      <c r="D2268" s="538" t="str">
        <f>+VLOOKUP(B:B,INSUMOS!A:C,3,FALSE)</f>
        <v>LB</v>
      </c>
      <c r="E2268" s="541">
        <v>0.4</v>
      </c>
      <c r="F2268" s="544">
        <f>E2268*0.03</f>
        <v>1.2E-2</v>
      </c>
      <c r="G2268" s="277">
        <f>+VLOOKUP(B:B,INSUMOS!A:E,4,FALSE)</f>
        <v>1</v>
      </c>
      <c r="H2268" s="217">
        <f t="shared" si="162"/>
        <v>0.41200000000000003</v>
      </c>
      <c r="I2268" s="218"/>
      <c r="J2268" s="218"/>
      <c r="M2268" s="214"/>
    </row>
    <row r="2269" spans="1:13" ht="22.5" customHeight="1" outlineLevel="1" x14ac:dyDescent="0.25">
      <c r="A2269" s="323"/>
      <c r="B2269" s="535" t="s">
        <v>226</v>
      </c>
      <c r="C2269" s="216" t="str">
        <f>+VLOOKUP(B:B,INSUMOS!A:C,2,FALSE)</f>
        <v>REPISA EN ORDINARIO 2.90 X 0.08 X 0.04</v>
      </c>
      <c r="D2269" s="538" t="str">
        <f>+VLOOKUP(B:B,INSUMOS!A:C,3,FALSE)</f>
        <v>UN</v>
      </c>
      <c r="E2269" s="541">
        <v>0.6</v>
      </c>
      <c r="F2269" s="544">
        <f>E2269*0.03</f>
        <v>1.7999999999999999E-2</v>
      </c>
      <c r="G2269" s="277">
        <f>+VLOOKUP(B:B,INSUMOS!A:E,4,FALSE)</f>
        <v>1</v>
      </c>
      <c r="H2269" s="217">
        <f t="shared" si="162"/>
        <v>0.61799999999999999</v>
      </c>
      <c r="I2269" s="218"/>
      <c r="J2269" s="218"/>
      <c r="M2269" s="214"/>
    </row>
    <row r="2270" spans="1:13" ht="18" outlineLevel="1" x14ac:dyDescent="0.25">
      <c r="A2270" s="323"/>
      <c r="B2270" s="535" t="s">
        <v>233</v>
      </c>
      <c r="C2270" s="216" t="str">
        <f>+VLOOKUP(B:B,INSUMOS!A:C,2,FALSE)</f>
        <v>TABLA BURRA EN ORDINARIO 2.90 X 0.28 X 0.025</v>
      </c>
      <c r="D2270" s="538" t="str">
        <f>+VLOOKUP(B:B,INSUMOS!A:C,3,FALSE)</f>
        <v>UN</v>
      </c>
      <c r="E2270" s="541">
        <v>1</v>
      </c>
      <c r="F2270" s="544">
        <f>E2270*0.03</f>
        <v>0.03</v>
      </c>
      <c r="G2270" s="277">
        <f>+VLOOKUP(B:B,INSUMOS!A:E,4,FALSE)</f>
        <v>1</v>
      </c>
      <c r="H2270" s="217">
        <f t="shared" si="162"/>
        <v>1.03</v>
      </c>
      <c r="I2270" s="218"/>
      <c r="J2270" s="218"/>
      <c r="M2270" s="214"/>
    </row>
    <row r="2271" spans="1:13" ht="18" outlineLevel="1" x14ac:dyDescent="0.25">
      <c r="A2271" s="323"/>
      <c r="B2271" s="535" t="s">
        <v>141</v>
      </c>
      <c r="C2271" s="216" t="str">
        <f>+VLOOKUP(B:B,INSUMOS!A:C,2,FALSE)</f>
        <v>VIBRADOR DE CONCRETO A GASOLINA Y/O ELECTRICO</v>
      </c>
      <c r="D2271" s="538" t="str">
        <f>+VLOOKUP(B:B,INSUMOS!A:C,3,FALSE)</f>
        <v>DIA</v>
      </c>
      <c r="E2271" s="541">
        <v>0.08</v>
      </c>
      <c r="F2271" s="544">
        <v>0</v>
      </c>
      <c r="G2271" s="277">
        <f>+VLOOKUP(B:B,INSUMOS!A:E,4,FALSE)</f>
        <v>1</v>
      </c>
      <c r="H2271" s="217">
        <f t="shared" si="162"/>
        <v>0.08</v>
      </c>
      <c r="I2271" s="218"/>
      <c r="J2271" s="218"/>
      <c r="M2271" s="214"/>
    </row>
    <row r="2272" spans="1:13" ht="27" customHeight="1" outlineLevel="1" x14ac:dyDescent="0.25">
      <c r="A2272" s="323"/>
      <c r="B2272" s="535" t="s">
        <v>259</v>
      </c>
      <c r="C2272" s="216" t="str">
        <f>+VLOOKUP(B:B,INSUMOS!A:C,2,FALSE)</f>
        <v>FORMALETA MADERA -TABLERO EN MADERA DE 0 ,70 M X 1,4 M (ALQUILER)</v>
      </c>
      <c r="D2272" s="538" t="str">
        <f>+VLOOKUP(B:B,INSUMOS!A:C,3,FALSE)</f>
        <v>DIA</v>
      </c>
      <c r="E2272" s="541">
        <v>1.2</v>
      </c>
      <c r="F2272" s="544">
        <v>0.05</v>
      </c>
      <c r="G2272" s="277">
        <f>+VLOOKUP(B:B,INSUMOS!A:E,4,FALSE)</f>
        <v>1</v>
      </c>
      <c r="H2272" s="217">
        <f t="shared" si="162"/>
        <v>1.25</v>
      </c>
      <c r="I2272" s="218"/>
      <c r="J2272" s="218"/>
      <c r="M2272" s="214"/>
    </row>
    <row r="2273" spans="1:13" ht="18" outlineLevel="1" x14ac:dyDescent="0.25">
      <c r="A2273" s="323"/>
      <c r="B2273" s="535" t="s">
        <v>129</v>
      </c>
      <c r="C2273" s="216" t="str">
        <f>+VLOOKUP(B:B,INSUMOS!A:C,2,FALSE)</f>
        <v>HERRAMIENTA MENOR</v>
      </c>
      <c r="D2273" s="538" t="str">
        <f>+VLOOKUP(B:B,INSUMOS!A:C,3,FALSE)</f>
        <v>GLB</v>
      </c>
      <c r="E2273" s="541">
        <f>H2274*0.05/G2273</f>
        <v>0.06</v>
      </c>
      <c r="F2273" s="544">
        <v>0</v>
      </c>
      <c r="G2273" s="277">
        <f>+VLOOKUP(B:B,INSUMOS!A:E,4,FALSE)</f>
        <v>1</v>
      </c>
      <c r="H2273" s="217">
        <f t="shared" si="162"/>
        <v>0.06</v>
      </c>
      <c r="I2273" s="218"/>
      <c r="J2273" s="218"/>
      <c r="M2273" s="214"/>
    </row>
    <row r="2274" spans="1:13" ht="18" outlineLevel="1" x14ac:dyDescent="0.25">
      <c r="A2274" s="323"/>
      <c r="B2274" s="535" t="s">
        <v>625</v>
      </c>
      <c r="C2274" s="216" t="str">
        <f>+VLOOKUP(B:B,INSUMOS!A:C,2,FALSE)</f>
        <v>CUADRILLA AA  (OFICIAL + 2 AYUDANTE)- ALBAÑILERIA</v>
      </c>
      <c r="D2274" s="538" t="str">
        <f>+VLOOKUP(B:B,INSUMOS!A:C,3,FALSE)</f>
        <v>HC</v>
      </c>
      <c r="E2274" s="541">
        <v>1.2</v>
      </c>
      <c r="F2274" s="544">
        <v>0</v>
      </c>
      <c r="G2274" s="277">
        <f>+VLOOKUP(B:B,INSUMOS!A:E,4,FALSE)</f>
        <v>1</v>
      </c>
      <c r="H2274" s="217">
        <f t="shared" si="162"/>
        <v>1.2</v>
      </c>
      <c r="I2274" s="218"/>
      <c r="J2274" s="218"/>
      <c r="M2274" s="214"/>
    </row>
    <row r="2275" spans="1:13" ht="25.5" customHeight="1" x14ac:dyDescent="0.25">
      <c r="A2275" s="207" t="s">
        <v>1842</v>
      </c>
      <c r="B2275" s="246"/>
      <c r="C2275" s="209" t="s">
        <v>1887</v>
      </c>
      <c r="D2275" s="228" t="s">
        <v>330</v>
      </c>
      <c r="E2275" s="241"/>
      <c r="F2275" s="242"/>
      <c r="G2275" s="210"/>
      <c r="H2275" s="212">
        <f>+SUBTOTAL(9,H2276:H2287)</f>
        <v>16.654199999999999</v>
      </c>
      <c r="I2275" s="213"/>
      <c r="J2275" s="213"/>
      <c r="K2275" s="326"/>
      <c r="M2275" s="214"/>
    </row>
    <row r="2276" spans="1:13" ht="18" outlineLevel="1" x14ac:dyDescent="0.25">
      <c r="A2276" s="215"/>
      <c r="B2276" s="535" t="s">
        <v>181</v>
      </c>
      <c r="C2276" s="216" t="str">
        <f>+VLOOKUP(B:B,INSUMOS!A:C,2,FALSE)</f>
        <v>ACERO FIGURADO Ø 1/4" A Ø 1" F'Y=60000 PSI (EN OBRA)</v>
      </c>
      <c r="D2276" s="538" t="str">
        <f>+VLOOKUP(B:B,INSUMOS!A:C,3,FALSE)</f>
        <v>KG</v>
      </c>
      <c r="E2276" s="541">
        <v>7.1</v>
      </c>
      <c r="F2276" s="544">
        <f>E2276*0.05</f>
        <v>0.35499999999999998</v>
      </c>
      <c r="G2276" s="277">
        <f>+VLOOKUP(B:B,INSUMOS!A:E,4,FALSE)</f>
        <v>1</v>
      </c>
      <c r="H2276" s="217">
        <f>+(E2276+F2276)*G2276</f>
        <v>7.4550000000000001</v>
      </c>
      <c r="I2276" s="218"/>
      <c r="J2276" s="218"/>
      <c r="M2276" s="214"/>
    </row>
    <row r="2277" spans="1:13" ht="18" outlineLevel="1" x14ac:dyDescent="0.25">
      <c r="A2277" s="323"/>
      <c r="B2277" s="535" t="s">
        <v>265</v>
      </c>
      <c r="C2277" s="216" t="str">
        <f>+VLOOKUP(B:B,INSUMOS!A:C,2,FALSE)</f>
        <v>ALAMBRE NEGRO</v>
      </c>
      <c r="D2277" s="538" t="str">
        <f>+VLOOKUP(B:B,INSUMOS!A:C,3,FALSE)</f>
        <v>KG</v>
      </c>
      <c r="E2277" s="541">
        <v>0.09</v>
      </c>
      <c r="F2277" s="544">
        <f>E2277*0.03</f>
        <v>2.6999999999999997E-3</v>
      </c>
      <c r="G2277" s="277">
        <f>+VLOOKUP(B:B,INSUMOS!A:E,4,FALSE)</f>
        <v>1</v>
      </c>
      <c r="H2277" s="217">
        <f t="shared" ref="H2277:H2287" si="163">+(E2277+F2277)*G2277</f>
        <v>9.2699999999999991E-2</v>
      </c>
      <c r="I2277" s="218"/>
      <c r="J2277" s="218"/>
      <c r="M2277" s="214"/>
    </row>
    <row r="2278" spans="1:13" ht="27" customHeight="1" outlineLevel="1" x14ac:dyDescent="0.25">
      <c r="A2278" s="323"/>
      <c r="B2278" s="535" t="s">
        <v>1501</v>
      </c>
      <c r="C2278" s="216" t="str">
        <f>+VLOOKUP(B:B,INSUMOS!A:C,2,FALSE)</f>
        <v>CONCRETO MEZCLA EN OBRA 1:2:3  AGREGADOS DE RIO (APRX. 3000 PSI)</v>
      </c>
      <c r="D2278" s="538" t="str">
        <f>+VLOOKUP(B:B,INSUMOS!A:C,3,FALSE)</f>
        <v>M3</v>
      </c>
      <c r="E2278" s="541">
        <f>0.3*0.3</f>
        <v>0.09</v>
      </c>
      <c r="F2278" s="544">
        <f>E2278*0.05</f>
        <v>4.4999999999999997E-3</v>
      </c>
      <c r="G2278" s="277">
        <f>+VLOOKUP(B:B,INSUMOS!A:E,4,FALSE)</f>
        <v>1</v>
      </c>
      <c r="H2278" s="217">
        <f t="shared" si="163"/>
        <v>9.4500000000000001E-2</v>
      </c>
      <c r="I2278" s="218"/>
      <c r="J2278" s="218"/>
      <c r="M2278" s="214"/>
    </row>
    <row r="2279" spans="1:13" ht="18" outlineLevel="1" x14ac:dyDescent="0.25">
      <c r="A2279" s="323"/>
      <c r="B2279" s="535" t="s">
        <v>1858</v>
      </c>
      <c r="C2279" s="216" t="str">
        <f>+VLOOKUP(B:B,INSUMOS!A:C,2,FALSE)</f>
        <v>SEPAROL ECOLÓGICO (Desmoldante para formaleta)</v>
      </c>
      <c r="D2279" s="538" t="str">
        <f>+VLOOKUP(B:B,INSUMOS!A:C,3,FALSE)</f>
        <v>KG</v>
      </c>
      <c r="E2279" s="541">
        <v>0.3</v>
      </c>
      <c r="F2279" s="544">
        <f>E2279*0.03</f>
        <v>8.9999999999999993E-3</v>
      </c>
      <c r="G2279" s="277">
        <f>+VLOOKUP(B:B,INSUMOS!A:E,4,FALSE)</f>
        <v>1</v>
      </c>
      <c r="H2279" s="217">
        <f t="shared" si="163"/>
        <v>0.309</v>
      </c>
      <c r="I2279" s="218"/>
      <c r="J2279" s="218"/>
      <c r="M2279" s="214"/>
    </row>
    <row r="2280" spans="1:13" ht="27" customHeight="1" outlineLevel="1" x14ac:dyDescent="0.25">
      <c r="A2280" s="323"/>
      <c r="B2280" s="535" t="s">
        <v>1860</v>
      </c>
      <c r="C2280" s="216" t="str">
        <f>+VLOOKUP(B:B,INSUMOS!A:C,2,FALSE)</f>
        <v xml:space="preserve">DISTANCIADOR. CM-20 CLIP MORTERO  </v>
      </c>
      <c r="D2280" s="538" t="str">
        <f>+VLOOKUP(B:B,INSUMOS!A:C,3,FALSE)</f>
        <v>UN</v>
      </c>
      <c r="E2280" s="541">
        <v>4</v>
      </c>
      <c r="F2280" s="544">
        <v>0</v>
      </c>
      <c r="G2280" s="277">
        <f>+VLOOKUP(B:B,INSUMOS!A:E,4,FALSE)</f>
        <v>1</v>
      </c>
      <c r="H2280" s="217">
        <f t="shared" si="163"/>
        <v>4</v>
      </c>
      <c r="I2280" s="218"/>
      <c r="J2280" s="218"/>
      <c r="M2280" s="214"/>
    </row>
    <row r="2281" spans="1:13" ht="18" outlineLevel="1" x14ac:dyDescent="0.25">
      <c r="A2281" s="323"/>
      <c r="B2281" s="535" t="s">
        <v>266</v>
      </c>
      <c r="C2281" s="216" t="str">
        <f>+VLOOKUP(B:B,INSUMOS!A:C,2,FALSE)</f>
        <v>PUNTILLA CON CABEZA 2"</v>
      </c>
      <c r="D2281" s="538" t="str">
        <f>+VLOOKUP(B:B,INSUMOS!A:C,3,FALSE)</f>
        <v>LB</v>
      </c>
      <c r="E2281" s="541">
        <v>0.4</v>
      </c>
      <c r="F2281" s="544">
        <f>E2281*0.03</f>
        <v>1.2E-2</v>
      </c>
      <c r="G2281" s="277">
        <f>+VLOOKUP(B:B,INSUMOS!A:E,4,FALSE)</f>
        <v>1</v>
      </c>
      <c r="H2281" s="217">
        <f t="shared" si="163"/>
        <v>0.41200000000000003</v>
      </c>
      <c r="I2281" s="218"/>
      <c r="J2281" s="218"/>
      <c r="M2281" s="214"/>
    </row>
    <row r="2282" spans="1:13" ht="22.5" customHeight="1" outlineLevel="1" x14ac:dyDescent="0.25">
      <c r="A2282" s="323"/>
      <c r="B2282" s="535" t="s">
        <v>226</v>
      </c>
      <c r="C2282" s="216" t="str">
        <f>+VLOOKUP(B:B,INSUMOS!A:C,2,FALSE)</f>
        <v>REPISA EN ORDINARIO 2.90 X 0.08 X 0.04</v>
      </c>
      <c r="D2282" s="538" t="str">
        <f>+VLOOKUP(B:B,INSUMOS!A:C,3,FALSE)</f>
        <v>UN</v>
      </c>
      <c r="E2282" s="541">
        <v>0.7</v>
      </c>
      <c r="F2282" s="544">
        <f>E2282*0.03</f>
        <v>2.0999999999999998E-2</v>
      </c>
      <c r="G2282" s="277">
        <f>+VLOOKUP(B:B,INSUMOS!A:E,4,FALSE)</f>
        <v>1</v>
      </c>
      <c r="H2282" s="217">
        <f t="shared" si="163"/>
        <v>0.72099999999999997</v>
      </c>
      <c r="I2282" s="218"/>
      <c r="J2282" s="218"/>
      <c r="M2282" s="214"/>
    </row>
    <row r="2283" spans="1:13" ht="18" outlineLevel="1" x14ac:dyDescent="0.25">
      <c r="A2283" s="323"/>
      <c r="B2283" s="535" t="s">
        <v>233</v>
      </c>
      <c r="C2283" s="216" t="str">
        <f>+VLOOKUP(B:B,INSUMOS!A:C,2,FALSE)</f>
        <v>TABLA BURRA EN ORDINARIO 2.90 X 0.28 X 0.025</v>
      </c>
      <c r="D2283" s="538" t="str">
        <f>+VLOOKUP(B:B,INSUMOS!A:C,3,FALSE)</f>
        <v>UN</v>
      </c>
      <c r="E2283" s="541">
        <v>1</v>
      </c>
      <c r="F2283" s="544">
        <f>E2283*0.03</f>
        <v>0.03</v>
      </c>
      <c r="G2283" s="277">
        <f>+VLOOKUP(B:B,INSUMOS!A:E,4,FALSE)</f>
        <v>1</v>
      </c>
      <c r="H2283" s="217">
        <f t="shared" si="163"/>
        <v>1.03</v>
      </c>
      <c r="I2283" s="218"/>
      <c r="J2283" s="218"/>
      <c r="M2283" s="214"/>
    </row>
    <row r="2284" spans="1:13" ht="18" outlineLevel="1" x14ac:dyDescent="0.25">
      <c r="A2284" s="323"/>
      <c r="B2284" s="535" t="s">
        <v>141</v>
      </c>
      <c r="C2284" s="216" t="str">
        <f>+VLOOKUP(B:B,INSUMOS!A:C,2,FALSE)</f>
        <v>VIBRADOR DE CONCRETO A GASOLINA Y/O ELECTRICO</v>
      </c>
      <c r="D2284" s="538" t="str">
        <f>+VLOOKUP(B:B,INSUMOS!A:C,3,FALSE)</f>
        <v>DIA</v>
      </c>
      <c r="E2284" s="541">
        <v>0.08</v>
      </c>
      <c r="F2284" s="544">
        <v>0</v>
      </c>
      <c r="G2284" s="277">
        <f>+VLOOKUP(B:B,INSUMOS!A:E,4,FALSE)</f>
        <v>1</v>
      </c>
      <c r="H2284" s="217">
        <f t="shared" si="163"/>
        <v>0.08</v>
      </c>
      <c r="I2284" s="218"/>
      <c r="J2284" s="218"/>
      <c r="M2284" s="214"/>
    </row>
    <row r="2285" spans="1:13" ht="27" customHeight="1" outlineLevel="1" x14ac:dyDescent="0.25">
      <c r="A2285" s="323"/>
      <c r="B2285" s="535" t="s">
        <v>259</v>
      </c>
      <c r="C2285" s="216" t="str">
        <f>+VLOOKUP(B:B,INSUMOS!A:C,2,FALSE)</f>
        <v>FORMALETA MADERA -TABLERO EN MADERA DE 0 ,70 M X 1,4 M (ALQUILER)</v>
      </c>
      <c r="D2285" s="538" t="str">
        <f>+VLOOKUP(B:B,INSUMOS!A:C,3,FALSE)</f>
        <v>DIA</v>
      </c>
      <c r="E2285" s="541">
        <v>1.2</v>
      </c>
      <c r="F2285" s="544">
        <v>0</v>
      </c>
      <c r="G2285" s="277">
        <f>+VLOOKUP(B:B,INSUMOS!A:E,4,FALSE)</f>
        <v>1</v>
      </c>
      <c r="H2285" s="217">
        <f t="shared" si="163"/>
        <v>1.2</v>
      </c>
      <c r="I2285" s="218"/>
      <c r="J2285" s="218"/>
      <c r="M2285" s="214"/>
    </row>
    <row r="2286" spans="1:13" ht="27" customHeight="1" outlineLevel="1" x14ac:dyDescent="0.25">
      <c r="A2286" s="323"/>
      <c r="B2286" s="535" t="s">
        <v>129</v>
      </c>
      <c r="C2286" s="216" t="str">
        <f>+VLOOKUP(B:B,INSUMOS!A:C,2,FALSE)</f>
        <v>HERRAMIENTA MENOR</v>
      </c>
      <c r="D2286" s="538" t="str">
        <f>+VLOOKUP(B:B,INSUMOS!A:C,3,FALSE)</f>
        <v>GLB</v>
      </c>
      <c r="E2286" s="541">
        <f>H2287*0.05/G2286</f>
        <v>0.06</v>
      </c>
      <c r="F2286" s="544">
        <v>0</v>
      </c>
      <c r="G2286" s="277">
        <f>+VLOOKUP(B:B,INSUMOS!A:E,4,FALSE)</f>
        <v>1</v>
      </c>
      <c r="H2286" s="217">
        <f t="shared" si="163"/>
        <v>0.06</v>
      </c>
      <c r="I2286" s="218"/>
      <c r="J2286" s="218"/>
      <c r="M2286" s="214"/>
    </row>
    <row r="2287" spans="1:13" ht="18" outlineLevel="1" x14ac:dyDescent="0.25">
      <c r="A2287" s="323"/>
      <c r="B2287" s="535" t="s">
        <v>625</v>
      </c>
      <c r="C2287" s="216" t="str">
        <f>+VLOOKUP(B:B,INSUMOS!A:C,2,FALSE)</f>
        <v>CUADRILLA AA  (OFICIAL + 2 AYUDANTE)- ALBAÑILERIA</v>
      </c>
      <c r="D2287" s="538" t="str">
        <f>+VLOOKUP(B:B,INSUMOS!A:C,3,FALSE)</f>
        <v>HC</v>
      </c>
      <c r="E2287" s="541">
        <v>1.2</v>
      </c>
      <c r="F2287" s="544">
        <v>0</v>
      </c>
      <c r="G2287" s="277">
        <f>+VLOOKUP(B:B,INSUMOS!A:E,4,FALSE)</f>
        <v>1</v>
      </c>
      <c r="H2287" s="217">
        <f t="shared" si="163"/>
        <v>1.2</v>
      </c>
      <c r="I2287" s="218"/>
      <c r="J2287" s="218"/>
      <c r="M2287" s="214"/>
    </row>
    <row r="2288" spans="1:13" ht="25.5" x14ac:dyDescent="0.25">
      <c r="A2288" s="207" t="s">
        <v>1843</v>
      </c>
      <c r="B2288" s="246"/>
      <c r="C2288" s="209" t="s">
        <v>1865</v>
      </c>
      <c r="D2288" s="228" t="s">
        <v>21</v>
      </c>
      <c r="E2288" s="241"/>
      <c r="F2288" s="242"/>
      <c r="G2288" s="210"/>
      <c r="H2288" s="212">
        <f>+SUBTOTAL(9,H2289:H2300)</f>
        <v>57.343850000000003</v>
      </c>
      <c r="I2288" s="213"/>
      <c r="J2288" s="213"/>
      <c r="K2288" s="326"/>
    </row>
    <row r="2289" spans="1:11" ht="18" outlineLevel="1" x14ac:dyDescent="0.25">
      <c r="A2289" s="243"/>
      <c r="B2289" s="535" t="s">
        <v>129</v>
      </c>
      <c r="C2289" s="216" t="str">
        <f>+VLOOKUP(B:B,INSUMOS!A:C,2,FALSE)</f>
        <v>HERRAMIENTA MENOR</v>
      </c>
      <c r="D2289" s="538" t="str">
        <f>+VLOOKUP(B:B,INSUMOS!A:C,3,FALSE)</f>
        <v>GLB</v>
      </c>
      <c r="E2289" s="541">
        <f>H2294*0.05/G2289</f>
        <v>0.2</v>
      </c>
      <c r="F2289" s="544">
        <v>0</v>
      </c>
      <c r="G2289" s="277">
        <f>+VLOOKUP(B:B,INSUMOS!A:E,4,FALSE)</f>
        <v>1</v>
      </c>
      <c r="H2289" s="217">
        <f t="shared" ref="H2289:H2300" si="164">+(E2289+F2289)*G2289</f>
        <v>0.2</v>
      </c>
      <c r="I2289" s="218"/>
      <c r="J2289" s="218"/>
    </row>
    <row r="2290" spans="1:11" ht="28.5" customHeight="1" outlineLevel="1" x14ac:dyDescent="0.25">
      <c r="A2290" s="244"/>
      <c r="B2290" s="535" t="s">
        <v>181</v>
      </c>
      <c r="C2290" s="216" t="str">
        <f>+VLOOKUP(B:B,INSUMOS!A:C,2,FALSE)</f>
        <v>ACERO FIGURADO Ø 1/4" A Ø 1" F'Y=60000 PSI (EN OBRA)</v>
      </c>
      <c r="D2290" s="538" t="str">
        <f>+VLOOKUP(B:B,INSUMOS!A:C,3,FALSE)</f>
        <v>KG</v>
      </c>
      <c r="E2290" s="541">
        <v>41.42</v>
      </c>
      <c r="F2290" s="544">
        <f>E2290*0.05</f>
        <v>2.0710000000000002</v>
      </c>
      <c r="G2290" s="277">
        <f>+VLOOKUP(B:B,INSUMOS!A:E,4,FALSE)</f>
        <v>1</v>
      </c>
      <c r="H2290" s="217">
        <f t="shared" si="164"/>
        <v>43.491</v>
      </c>
      <c r="I2290" s="218"/>
      <c r="J2290" s="218"/>
    </row>
    <row r="2291" spans="1:11" ht="18" outlineLevel="1" x14ac:dyDescent="0.25">
      <c r="A2291" s="245"/>
      <c r="B2291" s="535" t="s">
        <v>265</v>
      </c>
      <c r="C2291" s="216" t="str">
        <f>+VLOOKUP(B:B,INSUMOS!A:C,2,FALSE)</f>
        <v>ALAMBRE NEGRO</v>
      </c>
      <c r="D2291" s="538" t="str">
        <f>+VLOOKUP(B:B,INSUMOS!A:C,3,FALSE)</f>
        <v>KG</v>
      </c>
      <c r="E2291" s="541">
        <v>0.03</v>
      </c>
      <c r="F2291" s="544">
        <f>E2291*0.03</f>
        <v>8.9999999999999998E-4</v>
      </c>
      <c r="G2291" s="277">
        <f>+VLOOKUP(B:B,INSUMOS!A:E,4,FALSE)</f>
        <v>1</v>
      </c>
      <c r="H2291" s="217">
        <f t="shared" si="164"/>
        <v>3.09E-2</v>
      </c>
      <c r="I2291" s="218"/>
      <c r="J2291" s="218"/>
    </row>
    <row r="2292" spans="1:11" ht="18" outlineLevel="1" x14ac:dyDescent="0.25">
      <c r="A2292" s="245"/>
      <c r="B2292" s="535" t="s">
        <v>1501</v>
      </c>
      <c r="C2292" s="216" t="str">
        <f>+VLOOKUP(B:B,INSUMOS!A:C,2,FALSE)</f>
        <v>CONCRETO MEZCLA EN OBRA 1:2:3  AGREGADOS DE RIO (APRX. 3000 PSI)</v>
      </c>
      <c r="D2292" s="538" t="str">
        <f>+VLOOKUP(B:B,INSUMOS!A:C,3,FALSE)</f>
        <v>M3</v>
      </c>
      <c r="E2292" s="541">
        <f>+(1*1*0.3)</f>
        <v>0.3</v>
      </c>
      <c r="F2292" s="544">
        <f>E2292*0.05</f>
        <v>1.4999999999999999E-2</v>
      </c>
      <c r="G2292" s="277">
        <f>+VLOOKUP(B:B,INSUMOS!A:E,4,FALSE)</f>
        <v>1</v>
      </c>
      <c r="H2292" s="217">
        <f t="shared" si="164"/>
        <v>0.315</v>
      </c>
      <c r="I2292" s="218"/>
      <c r="J2292" s="218"/>
    </row>
    <row r="2293" spans="1:11" ht="18" outlineLevel="1" x14ac:dyDescent="0.25">
      <c r="A2293" s="245"/>
      <c r="B2293" s="535" t="s">
        <v>239</v>
      </c>
      <c r="C2293" s="216" t="str">
        <f>+VLOOKUP(B:B,INSUMOS!A:C,2,FALSE)</f>
        <v>TABLA CHAPA EN ORDINARIO 2.90 X 0.28 X 0.02</v>
      </c>
      <c r="D2293" s="538" t="str">
        <f>+VLOOKUP(B:B,INSUMOS!A:C,3,FALSE)</f>
        <v>UN</v>
      </c>
      <c r="E2293" s="541">
        <v>1.8</v>
      </c>
      <c r="F2293" s="544">
        <f>E2293*0.03</f>
        <v>5.3999999999999999E-2</v>
      </c>
      <c r="G2293" s="277">
        <f>+VLOOKUP(B:B,INSUMOS!A:E,4,FALSE)</f>
        <v>1</v>
      </c>
      <c r="H2293" s="217">
        <f t="shared" si="164"/>
        <v>1.8540000000000001</v>
      </c>
      <c r="I2293" s="218"/>
      <c r="J2293" s="218"/>
    </row>
    <row r="2294" spans="1:11" ht="18" outlineLevel="1" x14ac:dyDescent="0.25">
      <c r="A2294" s="245"/>
      <c r="B2294" s="535" t="s">
        <v>625</v>
      </c>
      <c r="C2294" s="216" t="str">
        <f>+VLOOKUP(B:B,INSUMOS!A:C,2,FALSE)</f>
        <v>CUADRILLA AA  (OFICIAL + 2 AYUDANTE)- ALBAÑILERIA</v>
      </c>
      <c r="D2294" s="538" t="str">
        <f>+VLOOKUP(B:B,INSUMOS!A:C,3,FALSE)</f>
        <v>HC</v>
      </c>
      <c r="E2294" s="541">
        <v>4</v>
      </c>
      <c r="F2294" s="544">
        <v>0</v>
      </c>
      <c r="G2294" s="277">
        <f>+VLOOKUP(B:B,INSUMOS!A:E,4,FALSE)</f>
        <v>1</v>
      </c>
      <c r="H2294" s="217">
        <f t="shared" si="164"/>
        <v>4</v>
      </c>
      <c r="I2294" s="218"/>
      <c r="J2294" s="218"/>
    </row>
    <row r="2295" spans="1:11" ht="18" outlineLevel="1" x14ac:dyDescent="0.25">
      <c r="A2295" s="245"/>
      <c r="B2295" s="535" t="s">
        <v>286</v>
      </c>
      <c r="C2295" s="216" t="str">
        <f>+VLOOKUP(B:B,INSUMOS!A:C,2,FALSE)</f>
        <v>PUNTILLA SIN CABEZA 1"</v>
      </c>
      <c r="D2295" s="538" t="str">
        <f>+VLOOKUP(B:B,INSUMOS!A:C,3,FALSE)</f>
        <v>LB</v>
      </c>
      <c r="E2295" s="541">
        <v>0.2</v>
      </c>
      <c r="F2295" s="544">
        <f>E2295*0.03</f>
        <v>6.0000000000000001E-3</v>
      </c>
      <c r="G2295" s="277">
        <f>+VLOOKUP(B:B,INSUMOS!A:E,4,FALSE)</f>
        <v>1</v>
      </c>
      <c r="H2295" s="217">
        <f t="shared" si="164"/>
        <v>0.20600000000000002</v>
      </c>
      <c r="I2295" s="218"/>
      <c r="J2295" s="218"/>
    </row>
    <row r="2296" spans="1:11" ht="18" outlineLevel="1" x14ac:dyDescent="0.25">
      <c r="A2296" s="245"/>
      <c r="B2296" s="535" t="s">
        <v>229</v>
      </c>
      <c r="C2296" s="216" t="str">
        <f>+VLOOKUP(B:B,INSUMOS!A:C,2,FALSE)</f>
        <v>DURMIENTE EN ORDINARIO 2.90 X 0.04 X 0.04</v>
      </c>
      <c r="D2296" s="538" t="str">
        <f>+VLOOKUP(B:B,INSUMOS!A:C,3,FALSE)</f>
        <v>UN</v>
      </c>
      <c r="E2296" s="541">
        <v>4</v>
      </c>
      <c r="F2296" s="544">
        <f>E2296*0.03</f>
        <v>0.12</v>
      </c>
      <c r="G2296" s="277">
        <f>+VLOOKUP(B:B,INSUMOS!A:E,4,FALSE)</f>
        <v>1</v>
      </c>
      <c r="H2296" s="217">
        <f t="shared" si="164"/>
        <v>4.12</v>
      </c>
      <c r="I2296" s="218"/>
      <c r="J2296" s="218"/>
    </row>
    <row r="2297" spans="1:11" ht="26.25" customHeight="1" outlineLevel="1" x14ac:dyDescent="0.25">
      <c r="A2297" s="245"/>
      <c r="B2297" s="535" t="s">
        <v>226</v>
      </c>
      <c r="C2297" s="216" t="str">
        <f>+VLOOKUP(B:B,INSUMOS!A:C,2,FALSE)</f>
        <v>REPISA EN ORDINARIO 2.90 X 0.08 X 0.04</v>
      </c>
      <c r="D2297" s="538" t="str">
        <f>+VLOOKUP(B:B,INSUMOS!A:C,3,FALSE)</f>
        <v>UN</v>
      </c>
      <c r="E2297" s="541">
        <v>2</v>
      </c>
      <c r="F2297" s="544">
        <f>E2297*0.03</f>
        <v>0.06</v>
      </c>
      <c r="G2297" s="277">
        <f>+VLOOKUP(B:B,INSUMOS!A:E,4,FALSE)</f>
        <v>1</v>
      </c>
      <c r="H2297" s="217">
        <f t="shared" si="164"/>
        <v>2.06</v>
      </c>
      <c r="I2297" s="218"/>
      <c r="J2297" s="218"/>
    </row>
    <row r="2298" spans="1:11" ht="18" outlineLevel="1" x14ac:dyDescent="0.25">
      <c r="A2298" s="245"/>
      <c r="B2298" s="535" t="s">
        <v>1891</v>
      </c>
      <c r="C2298" s="216" t="str">
        <f>+VLOOKUP(B:B,INSUMOS!A:C,2,FALSE)</f>
        <v>CURASEAL BLANCO (SELLADOR)</v>
      </c>
      <c r="D2298" s="538" t="str">
        <f>+VLOOKUP(B:B,INSUMOS!A:C,3,FALSE)</f>
        <v>KG</v>
      </c>
      <c r="E2298" s="541">
        <v>0.05</v>
      </c>
      <c r="F2298" s="544">
        <f>E2298*0.03</f>
        <v>1.5E-3</v>
      </c>
      <c r="G2298" s="277">
        <f>+VLOOKUP(B:B,INSUMOS!A:E,4,FALSE)</f>
        <v>1</v>
      </c>
      <c r="H2298" s="217">
        <f t="shared" si="164"/>
        <v>5.1500000000000004E-2</v>
      </c>
      <c r="I2298" s="218"/>
      <c r="J2298" s="218"/>
    </row>
    <row r="2299" spans="1:11" ht="18" outlineLevel="1" x14ac:dyDescent="0.25">
      <c r="A2299" s="245"/>
      <c r="B2299" s="535" t="s">
        <v>1858</v>
      </c>
      <c r="C2299" s="216" t="str">
        <f>+VLOOKUP(B:B,INSUMOS!A:C,2,FALSE)</f>
        <v>SEPAROL ECOLÓGICO (Desmoldante para formaleta)</v>
      </c>
      <c r="D2299" s="538" t="str">
        <f>+VLOOKUP(B:B,INSUMOS!A:C,3,FALSE)</f>
        <v>KG</v>
      </c>
      <c r="E2299" s="541">
        <v>1.4999999999999999E-2</v>
      </c>
      <c r="F2299" s="544">
        <f>E2299*0.03</f>
        <v>4.4999999999999999E-4</v>
      </c>
      <c r="G2299" s="277">
        <f>+VLOOKUP(B:B,INSUMOS!A:E,4,FALSE)</f>
        <v>1</v>
      </c>
      <c r="H2299" s="217">
        <f t="shared" si="164"/>
        <v>1.545E-2</v>
      </c>
      <c r="I2299" s="218"/>
      <c r="J2299" s="218"/>
    </row>
    <row r="2300" spans="1:11" ht="18" outlineLevel="1" x14ac:dyDescent="0.25">
      <c r="A2300" s="248"/>
      <c r="B2300" s="535" t="s">
        <v>141</v>
      </c>
      <c r="C2300" s="216" t="str">
        <f>+VLOOKUP(B:B,INSUMOS!A:C,2,FALSE)</f>
        <v>VIBRADOR DE CONCRETO A GASOLINA Y/O ELECTRICO</v>
      </c>
      <c r="D2300" s="538" t="str">
        <f>+VLOOKUP(B:B,INSUMOS!A:C,3,FALSE)</f>
        <v>DIA</v>
      </c>
      <c r="E2300" s="541">
        <v>1</v>
      </c>
      <c r="F2300" s="544">
        <v>0</v>
      </c>
      <c r="G2300" s="277">
        <f>+VLOOKUP(B:B,INSUMOS!A:E,4,FALSE)</f>
        <v>1</v>
      </c>
      <c r="H2300" s="217">
        <f t="shared" si="164"/>
        <v>1</v>
      </c>
      <c r="I2300" s="218"/>
      <c r="J2300" s="218"/>
    </row>
    <row r="2301" spans="1:11" ht="25.5" x14ac:dyDescent="0.25">
      <c r="A2301" s="207" t="s">
        <v>1844</v>
      </c>
      <c r="B2301" s="246"/>
      <c r="C2301" s="209" t="s">
        <v>1866</v>
      </c>
      <c r="D2301" s="228" t="s">
        <v>21</v>
      </c>
      <c r="E2301" s="241"/>
      <c r="F2301" s="242"/>
      <c r="G2301" s="210"/>
      <c r="H2301" s="212">
        <f>+SUBTOTAL(9,H2302:H2313)</f>
        <v>52.193600000000011</v>
      </c>
      <c r="I2301" s="213"/>
      <c r="J2301" s="213"/>
      <c r="K2301" s="326"/>
    </row>
    <row r="2302" spans="1:11" ht="18" outlineLevel="1" x14ac:dyDescent="0.25">
      <c r="A2302" s="243"/>
      <c r="B2302" s="535" t="s">
        <v>129</v>
      </c>
      <c r="C2302" s="216" t="str">
        <f>+VLOOKUP(B:B,INSUMOS!A:C,2,FALSE)</f>
        <v>HERRAMIENTA MENOR</v>
      </c>
      <c r="D2302" s="538" t="str">
        <f>+VLOOKUP(B:B,INSUMOS!A:C,3,FALSE)</f>
        <v>GLB</v>
      </c>
      <c r="E2302" s="541">
        <f>H2307*0.05/G2302</f>
        <v>0.1</v>
      </c>
      <c r="F2302" s="544">
        <v>0</v>
      </c>
      <c r="G2302" s="277">
        <f>+VLOOKUP(B:B,INSUMOS!A:E,4,FALSE)</f>
        <v>1</v>
      </c>
      <c r="H2302" s="217">
        <f t="shared" ref="H2302:H2313" si="165">+(E2302+F2302)*G2302</f>
        <v>0.1</v>
      </c>
      <c r="I2302" s="218"/>
      <c r="J2302" s="218"/>
    </row>
    <row r="2303" spans="1:11" ht="28.5" customHeight="1" outlineLevel="1" x14ac:dyDescent="0.25">
      <c r="A2303" s="244"/>
      <c r="B2303" s="535" t="s">
        <v>181</v>
      </c>
      <c r="C2303" s="216" t="str">
        <f>+VLOOKUP(B:B,INSUMOS!A:C,2,FALSE)</f>
        <v>ACERO FIGURADO Ø 1/4" A Ø 1" F'Y=60000 PSI (EN OBRA)</v>
      </c>
      <c r="D2303" s="538" t="str">
        <f>+VLOOKUP(B:B,INSUMOS!A:C,3,FALSE)</f>
        <v>KG</v>
      </c>
      <c r="E2303" s="541">
        <v>41.23</v>
      </c>
      <c r="F2303" s="544">
        <f>E2303*0.05</f>
        <v>2.0615000000000001</v>
      </c>
      <c r="G2303" s="277">
        <f>+VLOOKUP(B:B,INSUMOS!A:E,4,FALSE)</f>
        <v>1</v>
      </c>
      <c r="H2303" s="217">
        <f t="shared" si="165"/>
        <v>43.291499999999999</v>
      </c>
      <c r="I2303" s="218"/>
      <c r="J2303" s="218"/>
    </row>
    <row r="2304" spans="1:11" ht="18" outlineLevel="1" x14ac:dyDescent="0.25">
      <c r="A2304" s="245"/>
      <c r="B2304" s="535" t="s">
        <v>265</v>
      </c>
      <c r="C2304" s="216" t="str">
        <f>+VLOOKUP(B:B,INSUMOS!A:C,2,FALSE)</f>
        <v>ALAMBRE NEGRO</v>
      </c>
      <c r="D2304" s="538" t="str">
        <f>+VLOOKUP(B:B,INSUMOS!A:C,3,FALSE)</f>
        <v>KG</v>
      </c>
      <c r="E2304" s="541">
        <v>0.03</v>
      </c>
      <c r="F2304" s="544">
        <f>E2304*0.03</f>
        <v>8.9999999999999998E-4</v>
      </c>
      <c r="G2304" s="277">
        <f>+VLOOKUP(B:B,INSUMOS!A:E,4,FALSE)</f>
        <v>1</v>
      </c>
      <c r="H2304" s="217">
        <f t="shared" si="165"/>
        <v>3.09E-2</v>
      </c>
      <c r="I2304" s="218"/>
      <c r="J2304" s="218"/>
    </row>
    <row r="2305" spans="1:11" ht="18" outlineLevel="1" x14ac:dyDescent="0.25">
      <c r="A2305" s="245"/>
      <c r="B2305" s="535" t="s">
        <v>1501</v>
      </c>
      <c r="C2305" s="216" t="str">
        <f>+VLOOKUP(B:B,INSUMOS!A:C,2,FALSE)</f>
        <v>CONCRETO MEZCLA EN OBRA 1:2:3  AGREGADOS DE RIO (APRX. 3000 PSI)</v>
      </c>
      <c r="D2305" s="538" t="str">
        <f>+VLOOKUP(B:B,INSUMOS!A:C,3,FALSE)</f>
        <v>M3</v>
      </c>
      <c r="E2305" s="541">
        <f>+(1.5*1.5*0.3)</f>
        <v>0.67499999999999993</v>
      </c>
      <c r="F2305" s="544">
        <f>E2305*0.05</f>
        <v>3.3749999999999995E-2</v>
      </c>
      <c r="G2305" s="277">
        <f>+VLOOKUP(B:B,INSUMOS!A:E,4,FALSE)</f>
        <v>1</v>
      </c>
      <c r="H2305" s="217">
        <f t="shared" si="165"/>
        <v>0.70874999999999988</v>
      </c>
      <c r="I2305" s="218"/>
      <c r="J2305" s="218"/>
    </row>
    <row r="2306" spans="1:11" ht="18" outlineLevel="1" x14ac:dyDescent="0.25">
      <c r="A2306" s="245"/>
      <c r="B2306" s="535" t="s">
        <v>239</v>
      </c>
      <c r="C2306" s="216" t="str">
        <f>+VLOOKUP(B:B,INSUMOS!A:C,2,FALSE)</f>
        <v>TABLA CHAPA EN ORDINARIO 2.90 X 0.28 X 0.02</v>
      </c>
      <c r="D2306" s="538" t="str">
        <f>+VLOOKUP(B:B,INSUMOS!A:C,3,FALSE)</f>
        <v>UN</v>
      </c>
      <c r="E2306" s="541">
        <v>1.65</v>
      </c>
      <c r="F2306" s="544">
        <f>E2306*0.03</f>
        <v>4.9499999999999995E-2</v>
      </c>
      <c r="G2306" s="277">
        <f>+VLOOKUP(B:B,INSUMOS!A:E,4,FALSE)</f>
        <v>1</v>
      </c>
      <c r="H2306" s="217">
        <f t="shared" si="165"/>
        <v>1.6995</v>
      </c>
      <c r="I2306" s="218"/>
      <c r="J2306" s="218"/>
    </row>
    <row r="2307" spans="1:11" ht="18" outlineLevel="1" x14ac:dyDescent="0.25">
      <c r="A2307" s="245"/>
      <c r="B2307" s="535" t="s">
        <v>625</v>
      </c>
      <c r="C2307" s="216" t="str">
        <f>+VLOOKUP(B:B,INSUMOS!A:C,2,FALSE)</f>
        <v>CUADRILLA AA  (OFICIAL + 2 AYUDANTE)- ALBAÑILERIA</v>
      </c>
      <c r="D2307" s="538" t="str">
        <f>+VLOOKUP(B:B,INSUMOS!A:C,3,FALSE)</f>
        <v>HC</v>
      </c>
      <c r="E2307" s="541">
        <v>2</v>
      </c>
      <c r="F2307" s="544">
        <v>0</v>
      </c>
      <c r="G2307" s="277">
        <f>+VLOOKUP(B:B,INSUMOS!A:E,4,FALSE)</f>
        <v>1</v>
      </c>
      <c r="H2307" s="217">
        <f t="shared" si="165"/>
        <v>2</v>
      </c>
      <c r="I2307" s="218"/>
      <c r="J2307" s="218"/>
    </row>
    <row r="2308" spans="1:11" ht="18" outlineLevel="1" x14ac:dyDescent="0.25">
      <c r="A2308" s="245"/>
      <c r="B2308" s="535" t="s">
        <v>286</v>
      </c>
      <c r="C2308" s="216" t="str">
        <f>+VLOOKUP(B:B,INSUMOS!A:C,2,FALSE)</f>
        <v>PUNTILLA SIN CABEZA 1"</v>
      </c>
      <c r="D2308" s="538" t="str">
        <f>+VLOOKUP(B:B,INSUMOS!A:C,3,FALSE)</f>
        <v>LB</v>
      </c>
      <c r="E2308" s="541">
        <v>0.2</v>
      </c>
      <c r="F2308" s="544">
        <f>E2308*0.03</f>
        <v>6.0000000000000001E-3</v>
      </c>
      <c r="G2308" s="277">
        <f>+VLOOKUP(B:B,INSUMOS!A:E,4,FALSE)</f>
        <v>1</v>
      </c>
      <c r="H2308" s="217">
        <f t="shared" si="165"/>
        <v>0.20600000000000002</v>
      </c>
      <c r="I2308" s="218"/>
      <c r="J2308" s="218"/>
    </row>
    <row r="2309" spans="1:11" ht="18" outlineLevel="1" x14ac:dyDescent="0.25">
      <c r="A2309" s="245"/>
      <c r="B2309" s="535" t="s">
        <v>229</v>
      </c>
      <c r="C2309" s="216" t="str">
        <f>+VLOOKUP(B:B,INSUMOS!A:C,2,FALSE)</f>
        <v>DURMIENTE EN ORDINARIO 2.90 X 0.04 X 0.04</v>
      </c>
      <c r="D2309" s="538" t="str">
        <f>+VLOOKUP(B:B,INSUMOS!A:C,3,FALSE)</f>
        <v>UN</v>
      </c>
      <c r="E2309" s="541">
        <v>2</v>
      </c>
      <c r="F2309" s="544">
        <v>0.06</v>
      </c>
      <c r="G2309" s="277">
        <f>+VLOOKUP(B:B,INSUMOS!A:E,4,FALSE)</f>
        <v>1</v>
      </c>
      <c r="H2309" s="217">
        <f t="shared" si="165"/>
        <v>2.06</v>
      </c>
      <c r="I2309" s="218"/>
      <c r="J2309" s="218"/>
    </row>
    <row r="2310" spans="1:11" ht="26.25" customHeight="1" outlineLevel="1" x14ac:dyDescent="0.25">
      <c r="A2310" s="245"/>
      <c r="B2310" s="535" t="s">
        <v>226</v>
      </c>
      <c r="C2310" s="216" t="str">
        <f>+VLOOKUP(B:B,INSUMOS!A:C,2,FALSE)</f>
        <v>REPISA EN ORDINARIO 2.90 X 0.08 X 0.04</v>
      </c>
      <c r="D2310" s="538" t="str">
        <f>+VLOOKUP(B:B,INSUMOS!A:C,3,FALSE)</f>
        <v>UN</v>
      </c>
      <c r="E2310" s="541">
        <v>1</v>
      </c>
      <c r="F2310" s="544">
        <f>E2310*0.03</f>
        <v>0.03</v>
      </c>
      <c r="G2310" s="277">
        <f>+VLOOKUP(B:B,INSUMOS!A:E,4,FALSE)</f>
        <v>1</v>
      </c>
      <c r="H2310" s="217">
        <f t="shared" si="165"/>
        <v>1.03</v>
      </c>
      <c r="I2310" s="218"/>
      <c r="J2310" s="218"/>
    </row>
    <row r="2311" spans="1:11" ht="18" outlineLevel="1" x14ac:dyDescent="0.25">
      <c r="A2311" s="245"/>
      <c r="B2311" s="535" t="s">
        <v>1891</v>
      </c>
      <c r="C2311" s="216" t="str">
        <f>+VLOOKUP(B:B,INSUMOS!A:C,2,FALSE)</f>
        <v>CURASEAL BLANCO (SELLADOR)</v>
      </c>
      <c r="D2311" s="538" t="str">
        <f>+VLOOKUP(B:B,INSUMOS!A:C,3,FALSE)</f>
        <v>KG</v>
      </c>
      <c r="E2311" s="541">
        <v>0.05</v>
      </c>
      <c r="F2311" s="544">
        <f>E2311*0.03</f>
        <v>1.5E-3</v>
      </c>
      <c r="G2311" s="277">
        <f>+VLOOKUP(B:B,INSUMOS!A:E,4,FALSE)</f>
        <v>1</v>
      </c>
      <c r="H2311" s="217">
        <f t="shared" si="165"/>
        <v>5.1500000000000004E-2</v>
      </c>
      <c r="I2311" s="218"/>
      <c r="J2311" s="218"/>
    </row>
    <row r="2312" spans="1:11" ht="18" outlineLevel="1" x14ac:dyDescent="0.25">
      <c r="A2312" s="245"/>
      <c r="B2312" s="535" t="s">
        <v>1858</v>
      </c>
      <c r="C2312" s="216" t="str">
        <f>+VLOOKUP(B:B,INSUMOS!A:C,2,FALSE)</f>
        <v>SEPAROL ECOLÓGICO (Desmoldante para formaleta)</v>
      </c>
      <c r="D2312" s="538" t="str">
        <f>+VLOOKUP(B:B,INSUMOS!A:C,3,FALSE)</f>
        <v>KG</v>
      </c>
      <c r="E2312" s="541">
        <v>1.4999999999999999E-2</v>
      </c>
      <c r="F2312" s="544">
        <f>E2312*0.03</f>
        <v>4.4999999999999999E-4</v>
      </c>
      <c r="G2312" s="277">
        <f>+VLOOKUP(B:B,INSUMOS!A:E,4,FALSE)</f>
        <v>1</v>
      </c>
      <c r="H2312" s="217">
        <f t="shared" si="165"/>
        <v>1.545E-2</v>
      </c>
      <c r="I2312" s="218"/>
      <c r="J2312" s="218"/>
    </row>
    <row r="2313" spans="1:11" ht="18" outlineLevel="1" x14ac:dyDescent="0.25">
      <c r="A2313" s="248"/>
      <c r="B2313" s="535" t="s">
        <v>141</v>
      </c>
      <c r="C2313" s="216" t="str">
        <f>+VLOOKUP(B:B,INSUMOS!A:C,2,FALSE)</f>
        <v>VIBRADOR DE CONCRETO A GASOLINA Y/O ELECTRICO</v>
      </c>
      <c r="D2313" s="538" t="str">
        <f>+VLOOKUP(B:B,INSUMOS!A:C,3,FALSE)</f>
        <v>DIA</v>
      </c>
      <c r="E2313" s="541">
        <v>1</v>
      </c>
      <c r="F2313" s="544">
        <v>0</v>
      </c>
      <c r="G2313" s="277">
        <f>+VLOOKUP(B:B,INSUMOS!A:E,4,FALSE)</f>
        <v>1</v>
      </c>
      <c r="H2313" s="217">
        <f t="shared" si="165"/>
        <v>1</v>
      </c>
      <c r="I2313" s="218"/>
      <c r="J2313" s="218"/>
    </row>
    <row r="2314" spans="1:11" ht="25.5" x14ac:dyDescent="0.25">
      <c r="A2314" s="207" t="s">
        <v>1845</v>
      </c>
      <c r="B2314" s="246"/>
      <c r="C2314" s="209" t="s">
        <v>1867</v>
      </c>
      <c r="D2314" s="228" t="s">
        <v>21</v>
      </c>
      <c r="E2314" s="241"/>
      <c r="F2314" s="242"/>
      <c r="G2314" s="210"/>
      <c r="H2314" s="212">
        <f>+SUBTOTAL(9,H2315:H2326)</f>
        <v>45.32085</v>
      </c>
      <c r="I2314" s="213"/>
      <c r="J2314" s="213"/>
      <c r="K2314" s="326"/>
    </row>
    <row r="2315" spans="1:11" ht="18" outlineLevel="1" x14ac:dyDescent="0.25">
      <c r="A2315" s="243"/>
      <c r="B2315" s="535" t="s">
        <v>129</v>
      </c>
      <c r="C2315" s="216" t="str">
        <f>+VLOOKUP(B:B,INSUMOS!A:C,2,FALSE)</f>
        <v>HERRAMIENTA MENOR</v>
      </c>
      <c r="D2315" s="538" t="str">
        <f>+VLOOKUP(B:B,INSUMOS!A:C,3,FALSE)</f>
        <v>GLB</v>
      </c>
      <c r="E2315" s="541">
        <f>H2320*0.05/G2315</f>
        <v>0.1</v>
      </c>
      <c r="F2315" s="544">
        <v>0</v>
      </c>
      <c r="G2315" s="277">
        <f>+VLOOKUP(B:B,INSUMOS!A:E,4,FALSE)</f>
        <v>1</v>
      </c>
      <c r="H2315" s="217">
        <f t="shared" ref="H2315:H2326" si="166">+(E2315+F2315)*G2315</f>
        <v>0.1</v>
      </c>
      <c r="I2315" s="218"/>
      <c r="J2315" s="218"/>
    </row>
    <row r="2316" spans="1:11" ht="18" outlineLevel="1" x14ac:dyDescent="0.25">
      <c r="A2316" s="245"/>
      <c r="B2316" s="535" t="s">
        <v>265</v>
      </c>
      <c r="C2316" s="216" t="str">
        <f>+VLOOKUP(B:B,INSUMOS!A:C,2,FALSE)</f>
        <v>ALAMBRE NEGRO</v>
      </c>
      <c r="D2316" s="538" t="str">
        <f>+VLOOKUP(B:B,INSUMOS!A:C,3,FALSE)</f>
        <v>KG</v>
      </c>
      <c r="E2316" s="541">
        <v>0.03</v>
      </c>
      <c r="F2316" s="544">
        <f>E2316*0.03</f>
        <v>8.9999999999999998E-4</v>
      </c>
      <c r="G2316" s="277">
        <f>+VLOOKUP(B:B,INSUMOS!A:E,4,FALSE)</f>
        <v>1</v>
      </c>
      <c r="H2316" s="217">
        <f t="shared" si="166"/>
        <v>3.09E-2</v>
      </c>
      <c r="I2316" s="218"/>
      <c r="J2316" s="218"/>
    </row>
    <row r="2317" spans="1:11" ht="28.5" customHeight="1" outlineLevel="1" x14ac:dyDescent="0.25">
      <c r="A2317" s="244"/>
      <c r="B2317" s="535" t="s">
        <v>181</v>
      </c>
      <c r="C2317" s="216" t="str">
        <f>+VLOOKUP(B:B,INSUMOS!A:C,2,FALSE)</f>
        <v>ACERO FIGURADO Ø 1/4" A Ø 1" F'Y=60000 PSI (EN OBRA)</v>
      </c>
      <c r="D2317" s="538" t="str">
        <f>+VLOOKUP(B:B,INSUMOS!A:C,3,FALSE)</f>
        <v>KG</v>
      </c>
      <c r="E2317" s="541">
        <v>37.28</v>
      </c>
      <c r="F2317" s="544">
        <f>E2317*0.05</f>
        <v>1.8640000000000001</v>
      </c>
      <c r="G2317" s="277">
        <f>+VLOOKUP(B:B,INSUMOS!A:E,4,FALSE)</f>
        <v>1</v>
      </c>
      <c r="H2317" s="217">
        <f t="shared" si="166"/>
        <v>39.143999999999998</v>
      </c>
      <c r="I2317" s="218"/>
      <c r="J2317" s="218"/>
    </row>
    <row r="2318" spans="1:11" ht="18" outlineLevel="1" x14ac:dyDescent="0.25">
      <c r="A2318" s="245"/>
      <c r="B2318" s="535" t="s">
        <v>1501</v>
      </c>
      <c r="C2318" s="216" t="str">
        <f>+VLOOKUP(B:B,INSUMOS!A:C,2,FALSE)</f>
        <v>CONCRETO MEZCLA EN OBRA 1:2:3  AGREGADOS DE RIO (APRX. 3000 PSI)</v>
      </c>
      <c r="D2318" s="538" t="str">
        <f>+VLOOKUP(B:B,INSUMOS!A:C,3,FALSE)</f>
        <v>M3</v>
      </c>
      <c r="E2318" s="541">
        <f>2*2*0.3</f>
        <v>1.2</v>
      </c>
      <c r="F2318" s="544">
        <f>E2318*0.05</f>
        <v>0.06</v>
      </c>
      <c r="G2318" s="277">
        <f>+VLOOKUP(B:B,INSUMOS!A:E,4,FALSE)</f>
        <v>1</v>
      </c>
      <c r="H2318" s="217">
        <f>+(E2318+F2318)*G2318</f>
        <v>1.26</v>
      </c>
      <c r="I2318" s="218"/>
      <c r="J2318" s="218"/>
    </row>
    <row r="2319" spans="1:11" ht="18" outlineLevel="1" x14ac:dyDescent="0.25">
      <c r="A2319" s="245"/>
      <c r="B2319" s="535" t="s">
        <v>239</v>
      </c>
      <c r="C2319" s="216" t="str">
        <f>+VLOOKUP(B:B,INSUMOS!A:C,2,FALSE)</f>
        <v>TABLA CHAPA EN ORDINARIO 2.90 X 0.28 X 0.02</v>
      </c>
      <c r="D2319" s="538" t="str">
        <f>+VLOOKUP(B:B,INSUMOS!A:C,3,FALSE)</f>
        <v>UN</v>
      </c>
      <c r="E2319" s="541">
        <v>1</v>
      </c>
      <c r="F2319" s="544">
        <f>E2319*0.03</f>
        <v>0.03</v>
      </c>
      <c r="G2319" s="277">
        <f>+VLOOKUP(B:B,INSUMOS!A:E,4,FALSE)</f>
        <v>1</v>
      </c>
      <c r="H2319" s="217">
        <f t="shared" si="166"/>
        <v>1.03</v>
      </c>
      <c r="I2319" s="218"/>
      <c r="J2319" s="218"/>
    </row>
    <row r="2320" spans="1:11" ht="18" outlineLevel="1" x14ac:dyDescent="0.25">
      <c r="A2320" s="245"/>
      <c r="B2320" s="535" t="s">
        <v>625</v>
      </c>
      <c r="C2320" s="216" t="str">
        <f>+VLOOKUP(B:B,INSUMOS!A:C,2,FALSE)</f>
        <v>CUADRILLA AA  (OFICIAL + 2 AYUDANTE)- ALBAÑILERIA</v>
      </c>
      <c r="D2320" s="538" t="str">
        <f>+VLOOKUP(B:B,INSUMOS!A:C,3,FALSE)</f>
        <v>HC</v>
      </c>
      <c r="E2320" s="541">
        <v>2</v>
      </c>
      <c r="F2320" s="544">
        <v>0</v>
      </c>
      <c r="G2320" s="277">
        <f>+VLOOKUP(B:B,INSUMOS!A:E,4,FALSE)</f>
        <v>1</v>
      </c>
      <c r="H2320" s="217">
        <f t="shared" si="166"/>
        <v>2</v>
      </c>
      <c r="I2320" s="218"/>
      <c r="J2320" s="218"/>
    </row>
    <row r="2321" spans="1:15" ht="18" outlineLevel="1" x14ac:dyDescent="0.25">
      <c r="A2321" s="245"/>
      <c r="B2321" s="535" t="s">
        <v>286</v>
      </c>
      <c r="C2321" s="216" t="str">
        <f>+VLOOKUP(B:B,INSUMOS!A:C,2,FALSE)</f>
        <v>PUNTILLA SIN CABEZA 1"</v>
      </c>
      <c r="D2321" s="538" t="str">
        <f>+VLOOKUP(B:B,INSUMOS!A:C,3,FALSE)</f>
        <v>LB</v>
      </c>
      <c r="E2321" s="541">
        <v>0.2</v>
      </c>
      <c r="F2321" s="544">
        <f>E2321*0.03</f>
        <v>6.0000000000000001E-3</v>
      </c>
      <c r="G2321" s="277">
        <f>+VLOOKUP(B:B,INSUMOS!A:E,4,FALSE)</f>
        <v>1</v>
      </c>
      <c r="H2321" s="217">
        <f t="shared" si="166"/>
        <v>0.20600000000000002</v>
      </c>
      <c r="I2321" s="218"/>
      <c r="J2321" s="218"/>
    </row>
    <row r="2322" spans="1:15" ht="18" outlineLevel="1" x14ac:dyDescent="0.25">
      <c r="A2322" s="245"/>
      <c r="B2322" s="535" t="s">
        <v>229</v>
      </c>
      <c r="C2322" s="216" t="str">
        <f>+VLOOKUP(B:B,INSUMOS!A:C,2,FALSE)</f>
        <v>DURMIENTE EN ORDINARIO 2.90 X 0.04 X 0.04</v>
      </c>
      <c r="D2322" s="538" t="str">
        <f>+VLOOKUP(B:B,INSUMOS!A:C,3,FALSE)</f>
        <v>UN</v>
      </c>
      <c r="E2322" s="541">
        <v>1</v>
      </c>
      <c r="F2322" s="544">
        <f>E2322*0.03</f>
        <v>0.03</v>
      </c>
      <c r="G2322" s="277">
        <f>+VLOOKUP(B:B,INSUMOS!A:E,4,FALSE)</f>
        <v>1</v>
      </c>
      <c r="H2322" s="217">
        <f t="shared" si="166"/>
        <v>1.03</v>
      </c>
      <c r="I2322" s="218"/>
      <c r="J2322" s="218"/>
    </row>
    <row r="2323" spans="1:15" ht="26.25" customHeight="1" outlineLevel="1" x14ac:dyDescent="0.25">
      <c r="A2323" s="245"/>
      <c r="B2323" s="535" t="s">
        <v>226</v>
      </c>
      <c r="C2323" s="216" t="str">
        <f>+VLOOKUP(B:B,INSUMOS!A:C,2,FALSE)</f>
        <v>REPISA EN ORDINARIO 2.90 X 0.08 X 0.04</v>
      </c>
      <c r="D2323" s="538" t="str">
        <f>+VLOOKUP(B:B,INSUMOS!A:C,3,FALSE)</f>
        <v>UN</v>
      </c>
      <c r="E2323" s="541">
        <v>0.1</v>
      </c>
      <c r="F2323" s="544">
        <f>E2323*0.03</f>
        <v>3.0000000000000001E-3</v>
      </c>
      <c r="G2323" s="277">
        <f>+VLOOKUP(B:B,INSUMOS!A:E,4,FALSE)</f>
        <v>1</v>
      </c>
      <c r="H2323" s="217">
        <f t="shared" si="166"/>
        <v>0.10300000000000001</v>
      </c>
      <c r="I2323" s="218"/>
      <c r="J2323" s="218"/>
    </row>
    <row r="2324" spans="1:15" ht="18" outlineLevel="1" x14ac:dyDescent="0.25">
      <c r="A2324" s="245"/>
      <c r="B2324" s="535" t="s">
        <v>1891</v>
      </c>
      <c r="C2324" s="216" t="str">
        <f>+VLOOKUP(B:B,INSUMOS!A:C,2,FALSE)</f>
        <v>CURASEAL BLANCO (SELLADOR)</v>
      </c>
      <c r="D2324" s="538" t="str">
        <f>+VLOOKUP(B:B,INSUMOS!A:C,3,FALSE)</f>
        <v>KG</v>
      </c>
      <c r="E2324" s="541">
        <v>0.05</v>
      </c>
      <c r="F2324" s="544">
        <f>E2324*0.03</f>
        <v>1.5E-3</v>
      </c>
      <c r="G2324" s="277">
        <f>+VLOOKUP(B:B,INSUMOS!A:E,4,FALSE)</f>
        <v>1</v>
      </c>
      <c r="H2324" s="217">
        <f t="shared" si="166"/>
        <v>5.1500000000000004E-2</v>
      </c>
      <c r="I2324" s="218"/>
      <c r="J2324" s="218"/>
    </row>
    <row r="2325" spans="1:15" ht="18" outlineLevel="1" x14ac:dyDescent="0.25">
      <c r="A2325" s="245"/>
      <c r="B2325" s="535" t="s">
        <v>1858</v>
      </c>
      <c r="C2325" s="216" t="str">
        <f>+VLOOKUP(B:B,INSUMOS!A:C,2,FALSE)</f>
        <v>SEPAROL ECOLÓGICO (Desmoldante para formaleta)</v>
      </c>
      <c r="D2325" s="538" t="str">
        <f>+VLOOKUP(B:B,INSUMOS!A:C,3,FALSE)</f>
        <v>KG</v>
      </c>
      <c r="E2325" s="541">
        <v>1.4999999999999999E-2</v>
      </c>
      <c r="F2325" s="544">
        <f>E2325*0.03</f>
        <v>4.4999999999999999E-4</v>
      </c>
      <c r="G2325" s="277">
        <f>+VLOOKUP(B:B,INSUMOS!A:E,4,FALSE)</f>
        <v>1</v>
      </c>
      <c r="H2325" s="217">
        <f t="shared" si="166"/>
        <v>1.545E-2</v>
      </c>
      <c r="I2325" s="218"/>
      <c r="J2325" s="218"/>
    </row>
    <row r="2326" spans="1:15" ht="18" outlineLevel="1" x14ac:dyDescent="0.25">
      <c r="A2326" s="248"/>
      <c r="B2326" s="535" t="s">
        <v>141</v>
      </c>
      <c r="C2326" s="216" t="str">
        <f>+VLOOKUP(B:B,INSUMOS!A:C,2,FALSE)</f>
        <v>VIBRADOR DE CONCRETO A GASOLINA Y/O ELECTRICO</v>
      </c>
      <c r="D2326" s="538" t="str">
        <f>+VLOOKUP(B:B,INSUMOS!A:C,3,FALSE)</f>
        <v>DIA</v>
      </c>
      <c r="E2326" s="541">
        <v>0.35</v>
      </c>
      <c r="F2326" s="544">
        <v>0</v>
      </c>
      <c r="G2326" s="277">
        <f>+VLOOKUP(B:B,INSUMOS!A:E,4,FALSE)</f>
        <v>1</v>
      </c>
      <c r="H2326" s="217">
        <f t="shared" si="166"/>
        <v>0.35</v>
      </c>
      <c r="I2326" s="218"/>
      <c r="J2326" s="218"/>
    </row>
    <row r="2327" spans="1:15" ht="18" x14ac:dyDescent="0.25">
      <c r="A2327" s="207" t="s">
        <v>1846</v>
      </c>
      <c r="B2327" s="246"/>
      <c r="C2327" s="209" t="s">
        <v>1868</v>
      </c>
      <c r="D2327" s="228" t="s">
        <v>330</v>
      </c>
      <c r="E2327" s="241"/>
      <c r="F2327" s="242"/>
      <c r="G2327" s="210"/>
      <c r="H2327" s="212">
        <f>+SUBTOTAL(9,H2328:H2339)</f>
        <v>26.139833333333335</v>
      </c>
      <c r="I2327" s="213"/>
      <c r="J2327" s="213"/>
      <c r="K2327" s="163"/>
      <c r="L2327" s="214"/>
      <c r="M2327" s="214"/>
    </row>
    <row r="2328" spans="1:15" ht="29.25" customHeight="1" outlineLevel="1" x14ac:dyDescent="0.25">
      <c r="A2328" s="215"/>
      <c r="B2328" s="535" t="s">
        <v>996</v>
      </c>
      <c r="C2328" s="216" t="str">
        <f>+VLOOKUP(B:B,INSUMOS!A:C,2,FALSE)</f>
        <v>ACERO CORRUG. FIG.1/4” A 1” 60.000 PSI</v>
      </c>
      <c r="D2328" s="538" t="str">
        <f>+VLOOKUP(B:B,INSUMOS!A:C,3,FALSE)</f>
        <v>KG</v>
      </c>
      <c r="E2328" s="541">
        <v>17.899999999999999</v>
      </c>
      <c r="F2328" s="544">
        <f>E2328*0.05</f>
        <v>0.89500000000000002</v>
      </c>
      <c r="G2328" s="277">
        <f>+VLOOKUP(B:B,INSUMOS!A:E,4,FALSE)</f>
        <v>1</v>
      </c>
      <c r="H2328" s="217">
        <f t="shared" ref="H2328:H2339" si="167">+(E2328+F2328)*G2328</f>
        <v>18.794999999999998</v>
      </c>
      <c r="I2328" s="218"/>
      <c r="J2328" s="218"/>
      <c r="K2328" s="163"/>
      <c r="L2328" s="163"/>
      <c r="M2328" s="214"/>
    </row>
    <row r="2329" spans="1:15" ht="18" outlineLevel="1" x14ac:dyDescent="0.25">
      <c r="A2329" s="323"/>
      <c r="B2329" s="535" t="s">
        <v>265</v>
      </c>
      <c r="C2329" s="216" t="str">
        <f>+VLOOKUP(B:B,INSUMOS!A:C,2,FALSE)</f>
        <v>ALAMBRE NEGRO</v>
      </c>
      <c r="D2329" s="538" t="str">
        <f>+VLOOKUP(B:B,INSUMOS!A:C,3,FALSE)</f>
        <v>KG</v>
      </c>
      <c r="E2329" s="541">
        <v>0.1</v>
      </c>
      <c r="F2329" s="544">
        <f>E2329*0.03</f>
        <v>3.0000000000000001E-3</v>
      </c>
      <c r="G2329" s="277">
        <f>+VLOOKUP(B:B,INSUMOS!A:E,4,FALSE)</f>
        <v>1</v>
      </c>
      <c r="H2329" s="217">
        <f t="shared" si="167"/>
        <v>0.10300000000000001</v>
      </c>
      <c r="I2329" s="218"/>
      <c r="J2329" s="218"/>
      <c r="M2329" s="214"/>
    </row>
    <row r="2330" spans="1:15" ht="27" customHeight="1" outlineLevel="1" x14ac:dyDescent="0.25">
      <c r="A2330" s="323"/>
      <c r="B2330" s="535" t="s">
        <v>1501</v>
      </c>
      <c r="C2330" s="216" t="str">
        <f>+VLOOKUP(B:B,INSUMOS!A:C,2,FALSE)</f>
        <v>CONCRETO MEZCLA EN OBRA 1:2:3  AGREGADOS DE RIO (APRX. 3000 PSI)</v>
      </c>
      <c r="D2330" s="538" t="str">
        <f>+VLOOKUP(B:B,INSUMOS!A:C,3,FALSE)</f>
        <v>M3</v>
      </c>
      <c r="E2330" s="541">
        <f>0.3*0.3</f>
        <v>0.09</v>
      </c>
      <c r="F2330" s="544">
        <f>E2330*0.05</f>
        <v>4.4999999999999997E-3</v>
      </c>
      <c r="G2330" s="277">
        <f>+VLOOKUP(B:B,INSUMOS!A:E,4,FALSE)</f>
        <v>1</v>
      </c>
      <c r="H2330" s="217">
        <f t="shared" si="167"/>
        <v>9.4500000000000001E-2</v>
      </c>
      <c r="I2330" s="218"/>
      <c r="J2330" s="218"/>
      <c r="M2330" s="214"/>
      <c r="O2330" s="163"/>
    </row>
    <row r="2331" spans="1:15" ht="18" outlineLevel="1" x14ac:dyDescent="0.25">
      <c r="A2331" s="323"/>
      <c r="B2331" s="535" t="s">
        <v>1858</v>
      </c>
      <c r="C2331" s="216" t="str">
        <f>+VLOOKUP(B:B,INSUMOS!A:C,2,FALSE)</f>
        <v>SEPAROL ECOLÓGICO (Desmoldante para formaleta)</v>
      </c>
      <c r="D2331" s="538" t="str">
        <f>+VLOOKUP(B:B,INSUMOS!A:C,3,FALSE)</f>
        <v>KG</v>
      </c>
      <c r="E2331" s="541">
        <v>0.3</v>
      </c>
      <c r="F2331" s="544">
        <f t="shared" ref="F2331:F2336" si="168">E2331*0.03</f>
        <v>8.9999999999999993E-3</v>
      </c>
      <c r="G2331" s="277">
        <f>+VLOOKUP(B:B,INSUMOS!A:E,4,FALSE)</f>
        <v>1</v>
      </c>
      <c r="H2331" s="217">
        <f t="shared" si="167"/>
        <v>0.309</v>
      </c>
      <c r="I2331" s="218"/>
      <c r="J2331" s="218"/>
      <c r="M2331" s="214"/>
      <c r="O2331" s="163"/>
    </row>
    <row r="2332" spans="1:15" ht="18" outlineLevel="1" x14ac:dyDescent="0.25">
      <c r="A2332" s="323"/>
      <c r="B2332" s="535" t="s">
        <v>1891</v>
      </c>
      <c r="C2332" s="216" t="str">
        <f>+VLOOKUP(B:B,INSUMOS!A:C,2,FALSE)</f>
        <v>CURASEAL BLANCO (SELLADOR)</v>
      </c>
      <c r="D2332" s="538" t="str">
        <f>+VLOOKUP(B:B,INSUMOS!A:C,3,FALSE)</f>
        <v>KG</v>
      </c>
      <c r="E2332" s="541">
        <v>4</v>
      </c>
      <c r="F2332" s="544">
        <f t="shared" si="168"/>
        <v>0.12</v>
      </c>
      <c r="G2332" s="277">
        <f>+VLOOKUP(B:B,INSUMOS!A:E,4,FALSE)</f>
        <v>1</v>
      </c>
      <c r="H2332" s="217">
        <f t="shared" si="167"/>
        <v>4.12</v>
      </c>
      <c r="I2332" s="218"/>
      <c r="J2332" s="218"/>
      <c r="K2332" s="327"/>
      <c r="M2332" s="214"/>
      <c r="O2332" s="163"/>
    </row>
    <row r="2333" spans="1:15" ht="27" customHeight="1" outlineLevel="1" x14ac:dyDescent="0.25">
      <c r="A2333" s="323"/>
      <c r="B2333" s="535" t="s">
        <v>229</v>
      </c>
      <c r="C2333" s="216" t="str">
        <f>+VLOOKUP(B:B,INSUMOS!A:C,2,FALSE)</f>
        <v>DURMIENTE EN ORDINARIO 2.90 X 0.04 X 0.04</v>
      </c>
      <c r="D2333" s="538" t="str">
        <f>+VLOOKUP(B:B,INSUMOS!A:C,3,FALSE)</f>
        <v>UN</v>
      </c>
      <c r="E2333" s="541">
        <v>0.3</v>
      </c>
      <c r="F2333" s="544">
        <f t="shared" si="168"/>
        <v>8.9999999999999993E-3</v>
      </c>
      <c r="G2333" s="277">
        <f>+VLOOKUP(B:B,INSUMOS!A:E,4,FALSE)</f>
        <v>1</v>
      </c>
      <c r="H2333" s="217">
        <f t="shared" si="167"/>
        <v>0.309</v>
      </c>
      <c r="I2333" s="218"/>
      <c r="J2333" s="218"/>
      <c r="K2333" s="328"/>
      <c r="M2333" s="214"/>
    </row>
    <row r="2334" spans="1:15" ht="18" outlineLevel="1" x14ac:dyDescent="0.25">
      <c r="A2334" s="323"/>
      <c r="B2334" s="535" t="s">
        <v>266</v>
      </c>
      <c r="C2334" s="216" t="str">
        <f>+VLOOKUP(B:B,INSUMOS!A:C,2,FALSE)</f>
        <v>PUNTILLA CON CABEZA 2"</v>
      </c>
      <c r="D2334" s="538" t="str">
        <f>+VLOOKUP(B:B,INSUMOS!A:C,3,FALSE)</f>
        <v>LB</v>
      </c>
      <c r="E2334" s="541">
        <v>0.4</v>
      </c>
      <c r="F2334" s="544">
        <f t="shared" si="168"/>
        <v>1.2E-2</v>
      </c>
      <c r="G2334" s="277">
        <f>+VLOOKUP(B:B,INSUMOS!A:E,4,FALSE)</f>
        <v>1</v>
      </c>
      <c r="H2334" s="217">
        <f t="shared" si="167"/>
        <v>0.41200000000000003</v>
      </c>
      <c r="I2334" s="218"/>
      <c r="J2334" s="218"/>
      <c r="M2334" s="214"/>
    </row>
    <row r="2335" spans="1:15" ht="27.75" customHeight="1" outlineLevel="1" x14ac:dyDescent="0.25">
      <c r="A2335" s="323"/>
      <c r="B2335" s="535" t="s">
        <v>226</v>
      </c>
      <c r="C2335" s="216" t="str">
        <f>+VLOOKUP(B:B,INSUMOS!A:C,2,FALSE)</f>
        <v>REPISA EN ORDINARIO 2.90 X 0.08 X 0.04</v>
      </c>
      <c r="D2335" s="538" t="str">
        <f>+VLOOKUP(B:B,INSUMOS!A:C,3,FALSE)</f>
        <v>UN</v>
      </c>
      <c r="E2335" s="541">
        <v>0.3</v>
      </c>
      <c r="F2335" s="544">
        <f t="shared" si="168"/>
        <v>8.9999999999999993E-3</v>
      </c>
      <c r="G2335" s="277">
        <f>+VLOOKUP(B:B,INSUMOS!A:E,4,FALSE)</f>
        <v>1</v>
      </c>
      <c r="H2335" s="217">
        <f t="shared" si="167"/>
        <v>0.309</v>
      </c>
      <c r="I2335" s="218"/>
      <c r="J2335" s="218"/>
      <c r="M2335" s="214"/>
    </row>
    <row r="2336" spans="1:15" ht="18" outlineLevel="1" x14ac:dyDescent="0.25">
      <c r="A2336" s="323"/>
      <c r="B2336" s="535" t="s">
        <v>233</v>
      </c>
      <c r="C2336" s="216" t="str">
        <f>+VLOOKUP(B:B,INSUMOS!A:C,2,FALSE)</f>
        <v>TABLA BURRA EN ORDINARIO 2.90 X 0.28 X 0.025</v>
      </c>
      <c r="D2336" s="538" t="str">
        <f>+VLOOKUP(B:B,INSUMOS!A:C,3,FALSE)</f>
        <v>UN</v>
      </c>
      <c r="E2336" s="541">
        <v>1</v>
      </c>
      <c r="F2336" s="544">
        <f t="shared" si="168"/>
        <v>0.03</v>
      </c>
      <c r="G2336" s="277">
        <f>+VLOOKUP(B:B,INSUMOS!A:E,4,FALSE)</f>
        <v>1</v>
      </c>
      <c r="H2336" s="217">
        <f t="shared" si="167"/>
        <v>1.03</v>
      </c>
      <c r="I2336" s="218"/>
      <c r="J2336" s="218"/>
      <c r="M2336" s="214"/>
    </row>
    <row r="2337" spans="1:13" ht="18" outlineLevel="1" x14ac:dyDescent="0.25">
      <c r="A2337" s="323"/>
      <c r="B2337" s="535" t="s">
        <v>141</v>
      </c>
      <c r="C2337" s="216" t="str">
        <f>+VLOOKUP(B:B,INSUMOS!A:C,2,FALSE)</f>
        <v>VIBRADOR DE CONCRETO A GASOLINA Y/O ELECTRICO</v>
      </c>
      <c r="D2337" s="538" t="str">
        <f>+VLOOKUP(B:B,INSUMOS!A:C,3,FALSE)</f>
        <v>DIA</v>
      </c>
      <c r="E2337" s="541">
        <v>0.13333333333333333</v>
      </c>
      <c r="F2337" s="544">
        <v>0</v>
      </c>
      <c r="G2337" s="277">
        <f>+VLOOKUP(B:B,INSUMOS!A:E,4,FALSE)</f>
        <v>1</v>
      </c>
      <c r="H2337" s="217">
        <f t="shared" si="167"/>
        <v>0.13333333333333333</v>
      </c>
      <c r="I2337" s="218"/>
      <c r="J2337" s="218"/>
      <c r="M2337" s="214"/>
    </row>
    <row r="2338" spans="1:13" ht="18" outlineLevel="1" x14ac:dyDescent="0.25">
      <c r="A2338" s="323"/>
      <c r="B2338" s="535" t="s">
        <v>129</v>
      </c>
      <c r="C2338" s="216" t="str">
        <f>+VLOOKUP(B:B,INSUMOS!A:C,2,FALSE)</f>
        <v>HERRAMIENTA MENOR</v>
      </c>
      <c r="D2338" s="538" t="str">
        <f>+VLOOKUP(B:B,INSUMOS!A:C,3,FALSE)</f>
        <v>GLB</v>
      </c>
      <c r="E2338" s="541">
        <f>H2339*0.05/G2338</f>
        <v>2.5000000000000001E-2</v>
      </c>
      <c r="F2338" s="544">
        <v>0</v>
      </c>
      <c r="G2338" s="277">
        <f>+VLOOKUP(B:B,INSUMOS!A:E,4,FALSE)</f>
        <v>1</v>
      </c>
      <c r="H2338" s="217">
        <f t="shared" si="167"/>
        <v>2.5000000000000001E-2</v>
      </c>
      <c r="I2338" s="218"/>
      <c r="J2338" s="218"/>
      <c r="M2338" s="214"/>
    </row>
    <row r="2339" spans="1:13" ht="18" outlineLevel="1" x14ac:dyDescent="0.25">
      <c r="A2339" s="324"/>
      <c r="B2339" s="535" t="s">
        <v>625</v>
      </c>
      <c r="C2339" s="216" t="str">
        <f>+VLOOKUP(B:B,INSUMOS!A:C,2,FALSE)</f>
        <v>CUADRILLA AA  (OFICIAL + 2 AYUDANTE)- ALBAÑILERIA</v>
      </c>
      <c r="D2339" s="538" t="str">
        <f>+VLOOKUP(B:B,INSUMOS!A:C,3,FALSE)</f>
        <v>HC</v>
      </c>
      <c r="E2339" s="541">
        <v>0.5</v>
      </c>
      <c r="F2339" s="544">
        <v>0</v>
      </c>
      <c r="G2339" s="277">
        <f>+VLOOKUP(B:B,INSUMOS!A:E,4,FALSE)</f>
        <v>1</v>
      </c>
      <c r="H2339" s="217">
        <f t="shared" si="167"/>
        <v>0.5</v>
      </c>
      <c r="I2339" s="218"/>
      <c r="J2339" s="218"/>
      <c r="M2339" s="214"/>
    </row>
    <row r="2340" spans="1:13" ht="18" x14ac:dyDescent="0.25">
      <c r="A2340" s="207" t="s">
        <v>1847</v>
      </c>
      <c r="B2340" s="246"/>
      <c r="C2340" s="209" t="s">
        <v>1869</v>
      </c>
      <c r="D2340" s="228" t="s">
        <v>330</v>
      </c>
      <c r="E2340" s="241"/>
      <c r="F2340" s="242"/>
      <c r="G2340" s="210"/>
      <c r="H2340" s="212">
        <f>+SUBTOTAL(9,H2341:H2352)</f>
        <v>32.432049999999997</v>
      </c>
      <c r="I2340" s="213"/>
      <c r="J2340" s="213"/>
      <c r="K2340" s="326"/>
      <c r="M2340" s="214"/>
    </row>
    <row r="2341" spans="1:13" ht="29.25" customHeight="1" outlineLevel="1" x14ac:dyDescent="0.25">
      <c r="A2341" s="215"/>
      <c r="B2341" s="535" t="s">
        <v>996</v>
      </c>
      <c r="C2341" s="216" t="str">
        <f>+VLOOKUP(B:B,INSUMOS!A:C,2,FALSE)</f>
        <v>ACERO CORRUG. FIG.1/4” A 1” 60.000 PSI</v>
      </c>
      <c r="D2341" s="538" t="str">
        <f>+VLOOKUP(B:B,INSUMOS!A:C,3,FALSE)</f>
        <v>KG</v>
      </c>
      <c r="E2341" s="541">
        <v>22.52</v>
      </c>
      <c r="F2341" s="544">
        <f>E2341*0.05</f>
        <v>1.1260000000000001</v>
      </c>
      <c r="G2341" s="277">
        <f>+VLOOKUP(B:B,INSUMOS!A:E,4,FALSE)</f>
        <v>1</v>
      </c>
      <c r="H2341" s="217">
        <f t="shared" ref="H2341:H2352" si="169">+(E2341+F2341)*G2341</f>
        <v>23.646000000000001</v>
      </c>
      <c r="I2341" s="218"/>
      <c r="J2341" s="218"/>
      <c r="M2341" s="214"/>
    </row>
    <row r="2342" spans="1:13" ht="18" outlineLevel="1" x14ac:dyDescent="0.25">
      <c r="A2342" s="323"/>
      <c r="B2342" s="535" t="s">
        <v>265</v>
      </c>
      <c r="C2342" s="216" t="str">
        <f>+VLOOKUP(B:B,INSUMOS!A:C,2,FALSE)</f>
        <v>ALAMBRE NEGRO</v>
      </c>
      <c r="D2342" s="538" t="str">
        <f>+VLOOKUP(B:B,INSUMOS!A:C,3,FALSE)</f>
        <v>KG</v>
      </c>
      <c r="E2342" s="541">
        <v>0.11</v>
      </c>
      <c r="F2342" s="544">
        <f>E2342*0.03</f>
        <v>3.3E-3</v>
      </c>
      <c r="G2342" s="277">
        <f>+VLOOKUP(B:B,INSUMOS!A:E,4,FALSE)</f>
        <v>1</v>
      </c>
      <c r="H2342" s="217">
        <f t="shared" si="169"/>
        <v>0.1133</v>
      </c>
      <c r="I2342" s="218"/>
      <c r="J2342" s="218"/>
      <c r="M2342" s="214"/>
    </row>
    <row r="2343" spans="1:13" ht="27" customHeight="1" outlineLevel="1" x14ac:dyDescent="0.25">
      <c r="A2343" s="323"/>
      <c r="B2343" s="535" t="s">
        <v>1501</v>
      </c>
      <c r="C2343" s="216" t="str">
        <f>+VLOOKUP(B:B,INSUMOS!A:C,2,FALSE)</f>
        <v>CONCRETO MEZCLA EN OBRA 1:2:3  AGREGADOS DE RIO (APRX. 3000 PSI)</v>
      </c>
      <c r="D2343" s="538" t="str">
        <f>+VLOOKUP(B:B,INSUMOS!A:C,3,FALSE)</f>
        <v>M3</v>
      </c>
      <c r="E2343" s="541">
        <f>0.35*0.3</f>
        <v>0.105</v>
      </c>
      <c r="F2343" s="544">
        <f>E2343*0.05</f>
        <v>5.2500000000000003E-3</v>
      </c>
      <c r="G2343" s="277">
        <f>+VLOOKUP(B:B,INSUMOS!A:E,4,FALSE)</f>
        <v>1</v>
      </c>
      <c r="H2343" s="217">
        <f t="shared" si="169"/>
        <v>0.11025</v>
      </c>
      <c r="I2343" s="218"/>
      <c r="J2343" s="218"/>
      <c r="M2343" s="214"/>
    </row>
    <row r="2344" spans="1:13" ht="18" outlineLevel="1" x14ac:dyDescent="0.25">
      <c r="A2344" s="323"/>
      <c r="B2344" s="535" t="s">
        <v>1858</v>
      </c>
      <c r="C2344" s="216" t="str">
        <f>+VLOOKUP(B:B,INSUMOS!A:C,2,FALSE)</f>
        <v>SEPAROL ECOLÓGICO (Desmoldante para formaleta)</v>
      </c>
      <c r="D2344" s="538" t="str">
        <f>+VLOOKUP(B:B,INSUMOS!A:C,3,FALSE)</f>
        <v>KG</v>
      </c>
      <c r="E2344" s="541">
        <v>0.35</v>
      </c>
      <c r="F2344" s="544">
        <f>E2344*0.03</f>
        <v>1.0499999999999999E-2</v>
      </c>
      <c r="G2344" s="277">
        <f>+VLOOKUP(B:B,INSUMOS!A:E,4,FALSE)</f>
        <v>1</v>
      </c>
      <c r="H2344" s="217">
        <f t="shared" si="169"/>
        <v>0.36049999999999999</v>
      </c>
      <c r="I2344" s="218"/>
      <c r="J2344" s="218"/>
      <c r="M2344" s="214"/>
    </row>
    <row r="2345" spans="1:13" ht="30" customHeight="1" outlineLevel="1" x14ac:dyDescent="0.25">
      <c r="A2345" s="323"/>
      <c r="B2345" s="535" t="s">
        <v>1891</v>
      </c>
      <c r="C2345" s="216" t="str">
        <f>+VLOOKUP(B:B,INSUMOS!A:C,2,FALSE)</f>
        <v>CURASEAL BLANCO (SELLADOR)</v>
      </c>
      <c r="D2345" s="538" t="str">
        <f>+VLOOKUP(B:B,INSUMOS!A:C,3,FALSE)</f>
        <v>KG</v>
      </c>
      <c r="E2345" s="541">
        <v>4</v>
      </c>
      <c r="F2345" s="544">
        <f>E2345*0.03</f>
        <v>0.12</v>
      </c>
      <c r="G2345" s="277">
        <f>+VLOOKUP(B:B,INSUMOS!A:E,4,FALSE)</f>
        <v>1</v>
      </c>
      <c r="H2345" s="217">
        <f t="shared" si="169"/>
        <v>4.12</v>
      </c>
      <c r="I2345" s="218"/>
      <c r="J2345" s="218"/>
      <c r="M2345" s="214"/>
    </row>
    <row r="2346" spans="1:13" ht="27" customHeight="1" outlineLevel="1" x14ac:dyDescent="0.25">
      <c r="A2346" s="323"/>
      <c r="B2346" s="535" t="s">
        <v>229</v>
      </c>
      <c r="C2346" s="216" t="str">
        <f>+VLOOKUP(B:B,INSUMOS!A:C,2,FALSE)</f>
        <v>DURMIENTE EN ORDINARIO 2.90 X 0.04 X 0.04</v>
      </c>
      <c r="D2346" s="538" t="str">
        <f>+VLOOKUP(B:B,INSUMOS!A:C,3,FALSE)</f>
        <v>UN</v>
      </c>
      <c r="E2346" s="541">
        <v>0.7</v>
      </c>
      <c r="F2346" s="544">
        <f>E2346*0.03</f>
        <v>2.0999999999999998E-2</v>
      </c>
      <c r="G2346" s="277">
        <f>+VLOOKUP(B:B,INSUMOS!A:E,4,FALSE)</f>
        <v>1</v>
      </c>
      <c r="H2346" s="217">
        <f t="shared" si="169"/>
        <v>0.72099999999999997</v>
      </c>
      <c r="I2346" s="218"/>
      <c r="J2346" s="218"/>
      <c r="M2346" s="214"/>
    </row>
    <row r="2347" spans="1:13" ht="18" outlineLevel="1" x14ac:dyDescent="0.25">
      <c r="A2347" s="323"/>
      <c r="B2347" s="535" t="s">
        <v>266</v>
      </c>
      <c r="C2347" s="216" t="str">
        <f>+VLOOKUP(B:B,INSUMOS!A:C,2,FALSE)</f>
        <v>PUNTILLA CON CABEZA 2"</v>
      </c>
      <c r="D2347" s="538" t="str">
        <f>+VLOOKUP(B:B,INSUMOS!A:C,3,FALSE)</f>
        <v>LB</v>
      </c>
      <c r="E2347" s="541">
        <v>0.4</v>
      </c>
      <c r="F2347" s="544">
        <f>E2347*0.03</f>
        <v>1.2E-2</v>
      </c>
      <c r="G2347" s="277">
        <f>+VLOOKUP(B:B,INSUMOS!A:E,4,FALSE)</f>
        <v>1</v>
      </c>
      <c r="H2347" s="217">
        <f t="shared" si="169"/>
        <v>0.41200000000000003</v>
      </c>
      <c r="I2347" s="218"/>
      <c r="J2347" s="218"/>
      <c r="M2347" s="214"/>
    </row>
    <row r="2348" spans="1:13" ht="27.75" customHeight="1" outlineLevel="1" x14ac:dyDescent="0.25">
      <c r="A2348" s="323"/>
      <c r="B2348" s="535" t="s">
        <v>226</v>
      </c>
      <c r="C2348" s="216" t="str">
        <f>+VLOOKUP(B:B,INSUMOS!A:C,2,FALSE)</f>
        <v>REPISA EN ORDINARIO 2.90 X 0.08 X 0.04</v>
      </c>
      <c r="D2348" s="538" t="str">
        <f>+VLOOKUP(B:B,INSUMOS!A:C,3,FALSE)</f>
        <v>UN</v>
      </c>
      <c r="E2348" s="541">
        <v>0.3</v>
      </c>
      <c r="F2348" s="544">
        <f>E2348*0.03</f>
        <v>8.9999999999999993E-3</v>
      </c>
      <c r="G2348" s="277">
        <f>+VLOOKUP(B:B,INSUMOS!A:E,4,FALSE)</f>
        <v>1</v>
      </c>
      <c r="H2348" s="217">
        <f t="shared" si="169"/>
        <v>0.309</v>
      </c>
      <c r="I2348" s="218"/>
      <c r="J2348" s="218"/>
      <c r="M2348" s="214"/>
    </row>
    <row r="2349" spans="1:13" ht="18" outlineLevel="1" x14ac:dyDescent="0.25">
      <c r="A2349" s="323"/>
      <c r="B2349" s="535" t="s">
        <v>233</v>
      </c>
      <c r="C2349" s="216" t="str">
        <f>+VLOOKUP(B:B,INSUMOS!A:C,2,FALSE)</f>
        <v>TABLA BURRA EN ORDINARIO 2.90 X 0.28 X 0.025</v>
      </c>
      <c r="D2349" s="538" t="str">
        <f>+VLOOKUP(B:B,INSUMOS!A:C,3,FALSE)</f>
        <v>UN</v>
      </c>
      <c r="E2349" s="541">
        <v>1</v>
      </c>
      <c r="F2349" s="544">
        <v>0.06</v>
      </c>
      <c r="G2349" s="277">
        <f>+VLOOKUP(B:B,INSUMOS!A:E,4,FALSE)</f>
        <v>1</v>
      </c>
      <c r="H2349" s="217">
        <f t="shared" si="169"/>
        <v>1.06</v>
      </c>
      <c r="I2349" s="218"/>
      <c r="J2349" s="218"/>
      <c r="M2349" s="214"/>
    </row>
    <row r="2350" spans="1:13" ht="18" outlineLevel="1" x14ac:dyDescent="0.25">
      <c r="A2350" s="323"/>
      <c r="B2350" s="535" t="s">
        <v>141</v>
      </c>
      <c r="C2350" s="216" t="str">
        <f>+VLOOKUP(B:B,INSUMOS!A:C,2,FALSE)</f>
        <v>VIBRADOR DE CONCRETO A GASOLINA Y/O ELECTRICO</v>
      </c>
      <c r="D2350" s="538" t="str">
        <f>+VLOOKUP(B:B,INSUMOS!A:C,3,FALSE)</f>
        <v>DIA</v>
      </c>
      <c r="E2350" s="541">
        <v>0.08</v>
      </c>
      <c r="F2350" s="544">
        <v>0</v>
      </c>
      <c r="G2350" s="277">
        <f>+VLOOKUP(B:B,INSUMOS!A:E,4,FALSE)</f>
        <v>1</v>
      </c>
      <c r="H2350" s="217">
        <f t="shared" si="169"/>
        <v>0.08</v>
      </c>
      <c r="I2350" s="218"/>
      <c r="J2350" s="218"/>
      <c r="M2350" s="214"/>
    </row>
    <row r="2351" spans="1:13" ht="18" outlineLevel="1" x14ac:dyDescent="0.25">
      <c r="A2351" s="323"/>
      <c r="B2351" s="535" t="s">
        <v>129</v>
      </c>
      <c r="C2351" s="216" t="str">
        <f>+VLOOKUP(B:B,INSUMOS!A:C,2,FALSE)</f>
        <v>HERRAMIENTA MENOR</v>
      </c>
      <c r="D2351" s="538" t="str">
        <f>+VLOOKUP(B:B,INSUMOS!A:C,3,FALSE)</f>
        <v>GLB</v>
      </c>
      <c r="E2351" s="541">
        <v>1</v>
      </c>
      <c r="F2351" s="544">
        <v>0</v>
      </c>
      <c r="G2351" s="277">
        <f>+VLOOKUP(B:B,INSUMOS!A:E,4,FALSE)</f>
        <v>1</v>
      </c>
      <c r="H2351" s="217">
        <f t="shared" si="169"/>
        <v>1</v>
      </c>
      <c r="I2351" s="218"/>
      <c r="J2351" s="218"/>
      <c r="M2351" s="214"/>
    </row>
    <row r="2352" spans="1:13" ht="18" outlineLevel="1" x14ac:dyDescent="0.25">
      <c r="A2352" s="324"/>
      <c r="B2352" s="535" t="s">
        <v>625</v>
      </c>
      <c r="C2352" s="216" t="str">
        <f>+VLOOKUP(B:B,INSUMOS!A:C,2,FALSE)</f>
        <v>CUADRILLA AA  (OFICIAL + 2 AYUDANTE)- ALBAÑILERIA</v>
      </c>
      <c r="D2352" s="538" t="str">
        <f>+VLOOKUP(B:B,INSUMOS!A:C,3,FALSE)</f>
        <v>HC</v>
      </c>
      <c r="E2352" s="541">
        <v>0.5</v>
      </c>
      <c r="F2352" s="544">
        <v>0</v>
      </c>
      <c r="G2352" s="277">
        <f>+VLOOKUP(B:B,INSUMOS!A:E,4,FALSE)</f>
        <v>1</v>
      </c>
      <c r="H2352" s="217">
        <f t="shared" si="169"/>
        <v>0.5</v>
      </c>
      <c r="I2352" s="218"/>
      <c r="J2352" s="218"/>
      <c r="M2352" s="214"/>
    </row>
    <row r="2353" spans="1:13" ht="18" x14ac:dyDescent="0.25">
      <c r="A2353" s="207" t="s">
        <v>1848</v>
      </c>
      <c r="B2353" s="246"/>
      <c r="C2353" s="209" t="s">
        <v>1870</v>
      </c>
      <c r="D2353" s="228" t="s">
        <v>330</v>
      </c>
      <c r="E2353" s="241"/>
      <c r="F2353" s="242"/>
      <c r="G2353" s="210"/>
      <c r="H2353" s="212">
        <f>+SUBTOTAL(9,H2354:H2365)</f>
        <v>32.495424999999997</v>
      </c>
      <c r="I2353" s="213"/>
      <c r="J2353" s="213"/>
      <c r="M2353" s="214"/>
    </row>
    <row r="2354" spans="1:13" ht="29.25" customHeight="1" outlineLevel="1" x14ac:dyDescent="0.25">
      <c r="A2354" s="215"/>
      <c r="B2354" s="535" t="s">
        <v>996</v>
      </c>
      <c r="C2354" s="216" t="str">
        <f>+VLOOKUP(B:B,INSUMOS!A:C,2,FALSE)</f>
        <v>ACERO CORRUG. FIG.1/4” A 1” 60.000 PSI</v>
      </c>
      <c r="D2354" s="538" t="str">
        <f>+VLOOKUP(B:B,INSUMOS!A:C,3,FALSE)</f>
        <v>KG</v>
      </c>
      <c r="E2354" s="541">
        <v>23.42</v>
      </c>
      <c r="F2354" s="544">
        <f>E2354*0.05</f>
        <v>1.171</v>
      </c>
      <c r="G2354" s="277">
        <f>+VLOOKUP(B:B,INSUMOS!A:E,4,FALSE)</f>
        <v>1</v>
      </c>
      <c r="H2354" s="217">
        <f t="shared" ref="H2354:H2365" si="170">+(E2354+F2354)*G2354</f>
        <v>24.591000000000001</v>
      </c>
      <c r="I2354" s="218"/>
      <c r="J2354" s="218"/>
      <c r="M2354" s="214"/>
    </row>
    <row r="2355" spans="1:13" ht="18" outlineLevel="1" x14ac:dyDescent="0.25">
      <c r="A2355" s="323"/>
      <c r="B2355" s="535" t="s">
        <v>265</v>
      </c>
      <c r="C2355" s="216" t="str">
        <f>+VLOOKUP(B:B,INSUMOS!A:C,2,FALSE)</f>
        <v>ALAMBRE NEGRO</v>
      </c>
      <c r="D2355" s="538" t="str">
        <f>+VLOOKUP(B:B,INSUMOS!A:C,3,FALSE)</f>
        <v>KG</v>
      </c>
      <c r="E2355" s="541">
        <v>0.11</v>
      </c>
      <c r="F2355" s="544">
        <f>E2355*0.03</f>
        <v>3.3E-3</v>
      </c>
      <c r="G2355" s="277">
        <f>+VLOOKUP(B:B,INSUMOS!A:E,4,FALSE)</f>
        <v>1</v>
      </c>
      <c r="H2355" s="217">
        <f t="shared" si="170"/>
        <v>0.1133</v>
      </c>
      <c r="I2355" s="218"/>
      <c r="J2355" s="218"/>
      <c r="M2355" s="214"/>
    </row>
    <row r="2356" spans="1:13" ht="27" customHeight="1" outlineLevel="1" x14ac:dyDescent="0.25">
      <c r="A2356" s="323"/>
      <c r="B2356" s="535" t="s">
        <v>1501</v>
      </c>
      <c r="C2356" s="216" t="str">
        <f>+VLOOKUP(B:B,INSUMOS!A:C,2,FALSE)</f>
        <v>CONCRETO MEZCLA EN OBRA 1:2:3  AGREGADOS DE RIO (APRX. 3000 PSI)</v>
      </c>
      <c r="D2356" s="538" t="str">
        <f>+VLOOKUP(B:B,INSUMOS!A:C,3,FALSE)</f>
        <v>M3</v>
      </c>
      <c r="E2356" s="541">
        <f>0.35*0.35</f>
        <v>0.12249999999999998</v>
      </c>
      <c r="F2356" s="544">
        <f>E2356*0.05</f>
        <v>6.1249999999999994E-3</v>
      </c>
      <c r="G2356" s="277">
        <f>+VLOOKUP(B:B,INSUMOS!A:E,4,FALSE)</f>
        <v>1</v>
      </c>
      <c r="H2356" s="217">
        <f t="shared" si="170"/>
        <v>0.12862499999999999</v>
      </c>
      <c r="I2356" s="218"/>
      <c r="J2356" s="218"/>
      <c r="M2356" s="214"/>
    </row>
    <row r="2357" spans="1:13" ht="18" outlineLevel="1" x14ac:dyDescent="0.25">
      <c r="A2357" s="323"/>
      <c r="B2357" s="535" t="s">
        <v>1858</v>
      </c>
      <c r="C2357" s="216" t="str">
        <f>+VLOOKUP(B:B,INSUMOS!A:C,2,FALSE)</f>
        <v>SEPAROL ECOLÓGICO (Desmoldante para formaleta)</v>
      </c>
      <c r="D2357" s="538" t="str">
        <f>+VLOOKUP(B:B,INSUMOS!A:C,3,FALSE)</f>
        <v>KG</v>
      </c>
      <c r="E2357" s="541">
        <v>0.35</v>
      </c>
      <c r="F2357" s="544">
        <f t="shared" ref="F2357:F2362" si="171">E2357*0.03</f>
        <v>1.0499999999999999E-2</v>
      </c>
      <c r="G2357" s="277">
        <f>+VLOOKUP(B:B,INSUMOS!A:E,4,FALSE)</f>
        <v>1</v>
      </c>
      <c r="H2357" s="217">
        <f t="shared" si="170"/>
        <v>0.36049999999999999</v>
      </c>
      <c r="I2357" s="218"/>
      <c r="J2357" s="218"/>
      <c r="M2357" s="214"/>
    </row>
    <row r="2358" spans="1:13" ht="27.75" customHeight="1" outlineLevel="1" x14ac:dyDescent="0.25">
      <c r="A2358" s="323"/>
      <c r="B2358" s="535" t="s">
        <v>1891</v>
      </c>
      <c r="C2358" s="216" t="str">
        <f>+VLOOKUP(B:B,INSUMOS!A:C,2,FALSE)</f>
        <v>CURASEAL BLANCO (SELLADOR)</v>
      </c>
      <c r="D2358" s="538" t="str">
        <f>+VLOOKUP(B:B,INSUMOS!A:C,3,FALSE)</f>
        <v>KG</v>
      </c>
      <c r="E2358" s="541">
        <v>4</v>
      </c>
      <c r="F2358" s="544">
        <f t="shared" si="171"/>
        <v>0.12</v>
      </c>
      <c r="G2358" s="277">
        <f>+VLOOKUP(B:B,INSUMOS!A:E,4,FALSE)</f>
        <v>1</v>
      </c>
      <c r="H2358" s="217">
        <f t="shared" si="170"/>
        <v>4.12</v>
      </c>
      <c r="I2358" s="218"/>
      <c r="J2358" s="218"/>
      <c r="M2358" s="214"/>
    </row>
    <row r="2359" spans="1:13" ht="27" customHeight="1" outlineLevel="1" x14ac:dyDescent="0.25">
      <c r="A2359" s="323"/>
      <c r="B2359" s="535" t="s">
        <v>229</v>
      </c>
      <c r="C2359" s="216" t="str">
        <f>+VLOOKUP(B:B,INSUMOS!A:C,2,FALSE)</f>
        <v>DURMIENTE EN ORDINARIO 2.90 X 0.04 X 0.04</v>
      </c>
      <c r="D2359" s="538" t="str">
        <f>+VLOOKUP(B:B,INSUMOS!A:C,3,FALSE)</f>
        <v>UN</v>
      </c>
      <c r="E2359" s="541">
        <v>0.7</v>
      </c>
      <c r="F2359" s="544">
        <f t="shared" si="171"/>
        <v>2.0999999999999998E-2</v>
      </c>
      <c r="G2359" s="277">
        <f>+VLOOKUP(B:B,INSUMOS!A:E,4,FALSE)</f>
        <v>1</v>
      </c>
      <c r="H2359" s="217">
        <f t="shared" si="170"/>
        <v>0.72099999999999997</v>
      </c>
      <c r="I2359" s="218"/>
      <c r="J2359" s="218"/>
      <c r="M2359" s="214"/>
    </row>
    <row r="2360" spans="1:13" ht="18" outlineLevel="1" x14ac:dyDescent="0.25">
      <c r="A2360" s="323"/>
      <c r="B2360" s="535" t="s">
        <v>266</v>
      </c>
      <c r="C2360" s="216" t="str">
        <f>+VLOOKUP(B:B,INSUMOS!A:C,2,FALSE)</f>
        <v>PUNTILLA CON CABEZA 2"</v>
      </c>
      <c r="D2360" s="538" t="str">
        <f>+VLOOKUP(B:B,INSUMOS!A:C,3,FALSE)</f>
        <v>LB</v>
      </c>
      <c r="E2360" s="541">
        <v>0.4</v>
      </c>
      <c r="F2360" s="544">
        <f t="shared" si="171"/>
        <v>1.2E-2</v>
      </c>
      <c r="G2360" s="277">
        <f>+VLOOKUP(B:B,INSUMOS!A:E,4,FALSE)</f>
        <v>1</v>
      </c>
      <c r="H2360" s="217">
        <f t="shared" si="170"/>
        <v>0.41200000000000003</v>
      </c>
      <c r="I2360" s="218"/>
      <c r="J2360" s="218"/>
      <c r="M2360" s="214"/>
    </row>
    <row r="2361" spans="1:13" ht="27.75" customHeight="1" outlineLevel="1" x14ac:dyDescent="0.25">
      <c r="A2361" s="323"/>
      <c r="B2361" s="535" t="s">
        <v>226</v>
      </c>
      <c r="C2361" s="216" t="str">
        <f>+VLOOKUP(B:B,INSUMOS!A:C,2,FALSE)</f>
        <v>REPISA EN ORDINARIO 2.90 X 0.08 X 0.04</v>
      </c>
      <c r="D2361" s="538" t="str">
        <f>+VLOOKUP(B:B,INSUMOS!A:C,3,FALSE)</f>
        <v>UN</v>
      </c>
      <c r="E2361" s="541">
        <v>0.3</v>
      </c>
      <c r="F2361" s="544">
        <f t="shared" si="171"/>
        <v>8.9999999999999993E-3</v>
      </c>
      <c r="G2361" s="277">
        <f>+VLOOKUP(B:B,INSUMOS!A:E,4,FALSE)</f>
        <v>1</v>
      </c>
      <c r="H2361" s="217">
        <f t="shared" si="170"/>
        <v>0.309</v>
      </c>
      <c r="I2361" s="218"/>
      <c r="J2361" s="218"/>
      <c r="M2361" s="214"/>
    </row>
    <row r="2362" spans="1:13" ht="18" outlineLevel="1" x14ac:dyDescent="0.25">
      <c r="A2362" s="323"/>
      <c r="B2362" s="535" t="s">
        <v>233</v>
      </c>
      <c r="C2362" s="216" t="str">
        <f>+VLOOKUP(B:B,INSUMOS!A:C,2,FALSE)</f>
        <v>TABLA BURRA EN ORDINARIO 2.90 X 0.28 X 0.025</v>
      </c>
      <c r="D2362" s="538" t="str">
        <f>+VLOOKUP(B:B,INSUMOS!A:C,3,FALSE)</f>
        <v>UN</v>
      </c>
      <c r="E2362" s="541">
        <v>1</v>
      </c>
      <c r="F2362" s="544">
        <f t="shared" si="171"/>
        <v>0.03</v>
      </c>
      <c r="G2362" s="277">
        <f>+VLOOKUP(B:B,INSUMOS!A:E,4,FALSE)</f>
        <v>1</v>
      </c>
      <c r="H2362" s="217">
        <f t="shared" si="170"/>
        <v>1.03</v>
      </c>
      <c r="I2362" s="218"/>
      <c r="J2362" s="218"/>
      <c r="M2362" s="214"/>
    </row>
    <row r="2363" spans="1:13" ht="18" outlineLevel="1" x14ac:dyDescent="0.25">
      <c r="A2363" s="323"/>
      <c r="B2363" s="535" t="s">
        <v>141</v>
      </c>
      <c r="C2363" s="216" t="str">
        <f>+VLOOKUP(B:B,INSUMOS!A:C,2,FALSE)</f>
        <v>VIBRADOR DE CONCRETO A GASOLINA Y/O ELECTRICO</v>
      </c>
      <c r="D2363" s="538" t="str">
        <f>+VLOOKUP(B:B,INSUMOS!A:C,3,FALSE)</f>
        <v>DIA</v>
      </c>
      <c r="E2363" s="541">
        <v>0.08</v>
      </c>
      <c r="F2363" s="544">
        <v>0</v>
      </c>
      <c r="G2363" s="277">
        <f>+VLOOKUP(B:B,INSUMOS!A:E,4,FALSE)</f>
        <v>1</v>
      </c>
      <c r="H2363" s="217">
        <f t="shared" si="170"/>
        <v>0.08</v>
      </c>
      <c r="I2363" s="218"/>
      <c r="J2363" s="218"/>
      <c r="M2363" s="214"/>
    </row>
    <row r="2364" spans="1:13" ht="18" outlineLevel="1" x14ac:dyDescent="0.25">
      <c r="A2364" s="323"/>
      <c r="B2364" s="535" t="s">
        <v>129</v>
      </c>
      <c r="C2364" s="216" t="str">
        <f>+VLOOKUP(B:B,INSUMOS!A:C,2,FALSE)</f>
        <v>HERRAMIENTA MENOR</v>
      </c>
      <c r="D2364" s="538" t="str">
        <f>+VLOOKUP(B:B,INSUMOS!A:C,3,FALSE)</f>
        <v>GLB</v>
      </c>
      <c r="E2364" s="541">
        <f>H2365*0.05/G2364</f>
        <v>0.03</v>
      </c>
      <c r="F2364" s="544">
        <v>0</v>
      </c>
      <c r="G2364" s="277">
        <f>+VLOOKUP(B:B,INSUMOS!A:E,4,FALSE)</f>
        <v>1</v>
      </c>
      <c r="H2364" s="217">
        <f t="shared" si="170"/>
        <v>0.03</v>
      </c>
      <c r="I2364" s="218"/>
      <c r="J2364" s="218"/>
      <c r="M2364" s="214"/>
    </row>
    <row r="2365" spans="1:13" ht="18" outlineLevel="1" x14ac:dyDescent="0.25">
      <c r="A2365" s="324"/>
      <c r="B2365" s="535" t="s">
        <v>625</v>
      </c>
      <c r="C2365" s="216" t="str">
        <f>+VLOOKUP(B:B,INSUMOS!A:C,2,FALSE)</f>
        <v>CUADRILLA AA  (OFICIAL + 2 AYUDANTE)- ALBAÑILERIA</v>
      </c>
      <c r="D2365" s="538" t="str">
        <f>+VLOOKUP(B:B,INSUMOS!A:C,3,FALSE)</f>
        <v>HC</v>
      </c>
      <c r="E2365" s="541">
        <v>0.6</v>
      </c>
      <c r="F2365" s="544">
        <v>0</v>
      </c>
      <c r="G2365" s="277">
        <f>+VLOOKUP(B:B,INSUMOS!A:E,4,FALSE)</f>
        <v>1</v>
      </c>
      <c r="H2365" s="217">
        <f t="shared" si="170"/>
        <v>0.6</v>
      </c>
      <c r="I2365" s="218"/>
      <c r="J2365" s="218"/>
      <c r="M2365" s="214"/>
    </row>
    <row r="2366" spans="1:13" ht="18" x14ac:dyDescent="0.25">
      <c r="A2366" s="207" t="s">
        <v>1849</v>
      </c>
      <c r="B2366" s="246"/>
      <c r="C2366" s="209" t="s">
        <v>1885</v>
      </c>
      <c r="D2366" s="228" t="s">
        <v>330</v>
      </c>
      <c r="E2366" s="241"/>
      <c r="F2366" s="242"/>
      <c r="G2366" s="210"/>
      <c r="H2366" s="212">
        <f>+SUBTOTAL(9,H2367:H2378)</f>
        <v>6.3644999999999996</v>
      </c>
      <c r="I2366" s="213"/>
      <c r="J2366" s="213"/>
      <c r="M2366" s="214"/>
    </row>
    <row r="2367" spans="1:13" ht="29.25" customHeight="1" outlineLevel="1" x14ac:dyDescent="0.25">
      <c r="A2367" s="215"/>
      <c r="B2367" s="535" t="s">
        <v>996</v>
      </c>
      <c r="C2367" s="216" t="str">
        <f>+VLOOKUP(B:B,INSUMOS!A:C,2,FALSE)</f>
        <v>ACERO CORRUG. FIG.1/4” A 1” 60.000 PSI</v>
      </c>
      <c r="D2367" s="538" t="str">
        <f>+VLOOKUP(B:B,INSUMOS!A:C,3,FALSE)</f>
        <v>KG</v>
      </c>
      <c r="E2367" s="541">
        <v>3.88</v>
      </c>
      <c r="F2367" s="544">
        <f>E2367*0.05</f>
        <v>0.19400000000000001</v>
      </c>
      <c r="G2367" s="277">
        <f>+VLOOKUP(B:B,INSUMOS!A:E,4,FALSE)</f>
        <v>1</v>
      </c>
      <c r="H2367" s="217">
        <f t="shared" ref="H2367:H2378" si="172">+(E2367+F2367)*G2367</f>
        <v>4.0739999999999998</v>
      </c>
      <c r="I2367" s="218"/>
      <c r="J2367" s="218"/>
      <c r="K2367" s="326"/>
      <c r="L2367" s="329"/>
      <c r="M2367" s="214"/>
    </row>
    <row r="2368" spans="1:13" ht="18" outlineLevel="1" x14ac:dyDescent="0.25">
      <c r="A2368" s="220"/>
      <c r="B2368" s="535" t="s">
        <v>265</v>
      </c>
      <c r="C2368" s="216" t="str">
        <f>+VLOOKUP(B:B,INSUMOS!A:C,2,FALSE)</f>
        <v>ALAMBRE NEGRO</v>
      </c>
      <c r="D2368" s="538" t="str">
        <f>+VLOOKUP(B:B,INSUMOS!A:C,3,FALSE)</f>
        <v>KG</v>
      </c>
      <c r="E2368" s="541">
        <v>0.15</v>
      </c>
      <c r="F2368" s="544">
        <f>E2368*0.03</f>
        <v>4.4999999999999997E-3</v>
      </c>
      <c r="G2368" s="277">
        <f>+VLOOKUP(B:B,INSUMOS!A:E,4,FALSE)</f>
        <v>1</v>
      </c>
      <c r="H2368" s="217">
        <f t="shared" si="172"/>
        <v>0.1545</v>
      </c>
      <c r="I2368" s="218"/>
      <c r="J2368" s="218"/>
      <c r="M2368" s="214"/>
    </row>
    <row r="2369" spans="1:13" ht="27" customHeight="1" outlineLevel="1" x14ac:dyDescent="0.25">
      <c r="A2369" s="220"/>
      <c r="B2369" s="535" t="s">
        <v>1501</v>
      </c>
      <c r="C2369" s="216" t="str">
        <f>+VLOOKUP(B:B,INSUMOS!A:C,2,FALSE)</f>
        <v>CONCRETO MEZCLA EN OBRA 1:2:3  AGREGADOS DE RIO (APRX. 3000 PSI)</v>
      </c>
      <c r="D2369" s="538" t="str">
        <f>+VLOOKUP(B:B,INSUMOS!A:C,3,FALSE)</f>
        <v>M3</v>
      </c>
      <c r="E2369" s="541">
        <f>0.12*0.2</f>
        <v>2.4E-2</v>
      </c>
      <c r="F2369" s="544">
        <f>E2369*0.05</f>
        <v>1.2000000000000001E-3</v>
      </c>
      <c r="G2369" s="277">
        <f>+VLOOKUP(B:B,INSUMOS!A:E,4,FALSE)</f>
        <v>1</v>
      </c>
      <c r="H2369" s="217">
        <f t="shared" si="172"/>
        <v>2.52E-2</v>
      </c>
      <c r="I2369" s="218"/>
      <c r="J2369" s="218"/>
      <c r="M2369" s="214"/>
    </row>
    <row r="2370" spans="1:13" ht="18" outlineLevel="1" x14ac:dyDescent="0.25">
      <c r="A2370" s="220"/>
      <c r="B2370" s="535" t="s">
        <v>1858</v>
      </c>
      <c r="C2370" s="216" t="str">
        <f>+VLOOKUP(B:B,INSUMOS!A:C,2,FALSE)</f>
        <v>SEPAROL ECOLÓGICO (Desmoldante para formaleta)</v>
      </c>
      <c r="D2370" s="538" t="str">
        <f>+VLOOKUP(B:B,INSUMOS!A:C,3,FALSE)</f>
        <v>KG</v>
      </c>
      <c r="E2370" s="541">
        <v>0.08</v>
      </c>
      <c r="F2370" s="544">
        <f t="shared" ref="F2370:F2375" si="173">E2370*0.03</f>
        <v>2.3999999999999998E-3</v>
      </c>
      <c r="G2370" s="277">
        <f>+VLOOKUP(B:B,INSUMOS!A:E,4,FALSE)</f>
        <v>1</v>
      </c>
      <c r="H2370" s="217">
        <f t="shared" si="172"/>
        <v>8.2400000000000001E-2</v>
      </c>
      <c r="I2370" s="218"/>
      <c r="J2370" s="218"/>
      <c r="M2370" s="214"/>
    </row>
    <row r="2371" spans="1:13" ht="27.75" customHeight="1" outlineLevel="1" x14ac:dyDescent="0.25">
      <c r="A2371" s="220"/>
      <c r="B2371" s="535" t="s">
        <v>1891</v>
      </c>
      <c r="C2371" s="216" t="str">
        <f>+VLOOKUP(B:B,INSUMOS!A:C,2,FALSE)</f>
        <v>CURASEAL BLANCO (SELLADOR)</v>
      </c>
      <c r="D2371" s="538" t="str">
        <f>+VLOOKUP(B:B,INSUMOS!A:C,3,FALSE)</f>
        <v>KG</v>
      </c>
      <c r="E2371" s="541">
        <v>0.26</v>
      </c>
      <c r="F2371" s="544">
        <f t="shared" si="173"/>
        <v>7.7999999999999996E-3</v>
      </c>
      <c r="G2371" s="277">
        <f>+VLOOKUP(B:B,INSUMOS!A:E,4,FALSE)</f>
        <v>1</v>
      </c>
      <c r="H2371" s="217">
        <f t="shared" si="172"/>
        <v>0.26779999999999998</v>
      </c>
      <c r="I2371" s="218"/>
      <c r="J2371" s="218"/>
      <c r="M2371" s="214"/>
    </row>
    <row r="2372" spans="1:13" ht="27" customHeight="1" outlineLevel="1" x14ac:dyDescent="0.25">
      <c r="A2372" s="331"/>
      <c r="B2372" s="535" t="s">
        <v>229</v>
      </c>
      <c r="C2372" s="216" t="str">
        <f>+VLOOKUP(B:B,INSUMOS!A:C,2,FALSE)</f>
        <v>DURMIENTE EN ORDINARIO 2.90 X 0.04 X 0.04</v>
      </c>
      <c r="D2372" s="538">
        <v>18.3</v>
      </c>
      <c r="E2372" s="541">
        <v>0.3</v>
      </c>
      <c r="F2372" s="544">
        <f>E2372*0.03</f>
        <v>8.9999999999999993E-3</v>
      </c>
      <c r="G2372" s="277">
        <f>+VLOOKUP(B:B,INSUMOS!A:E,4,FALSE)</f>
        <v>1</v>
      </c>
      <c r="H2372" s="217">
        <f t="shared" si="172"/>
        <v>0.309</v>
      </c>
      <c r="I2372" s="218"/>
      <c r="J2372" s="218"/>
      <c r="M2372" s="214"/>
    </row>
    <row r="2373" spans="1:13" ht="18" outlineLevel="1" x14ac:dyDescent="0.25">
      <c r="A2373" s="332"/>
      <c r="B2373" s="535" t="s">
        <v>266</v>
      </c>
      <c r="C2373" s="216" t="str">
        <f>+VLOOKUP(B:B,INSUMOS!A:C,2,FALSE)</f>
        <v>PUNTILLA CON CABEZA 2"</v>
      </c>
      <c r="D2373" s="538" t="str">
        <f>+VLOOKUP(B:B,INSUMOS!A:C,3,FALSE)</f>
        <v>LB</v>
      </c>
      <c r="E2373" s="541">
        <v>0.2</v>
      </c>
      <c r="F2373" s="544">
        <f t="shared" si="173"/>
        <v>6.0000000000000001E-3</v>
      </c>
      <c r="G2373" s="277">
        <f>+VLOOKUP(B:B,INSUMOS!A:E,4,FALSE)</f>
        <v>1</v>
      </c>
      <c r="H2373" s="217">
        <f t="shared" si="172"/>
        <v>0.20600000000000002</v>
      </c>
      <c r="I2373" s="218"/>
      <c r="J2373" s="218"/>
      <c r="M2373" s="214"/>
    </row>
    <row r="2374" spans="1:13" ht="27.75" customHeight="1" outlineLevel="1" x14ac:dyDescent="0.25">
      <c r="A2374" s="220"/>
      <c r="B2374" s="535" t="s">
        <v>226</v>
      </c>
      <c r="C2374" s="216" t="str">
        <f>+VLOOKUP(B:B,INSUMOS!A:C,2,FALSE)</f>
        <v>REPISA EN ORDINARIO 2.90 X 0.08 X 0.04</v>
      </c>
      <c r="D2374" s="538" t="str">
        <f>+VLOOKUP(B:B,INSUMOS!A:C,3,FALSE)</f>
        <v>UN</v>
      </c>
      <c r="E2374" s="541">
        <v>0.12</v>
      </c>
      <c r="F2374" s="544">
        <f t="shared" si="173"/>
        <v>3.5999999999999999E-3</v>
      </c>
      <c r="G2374" s="277">
        <f>+VLOOKUP(B:B,INSUMOS!A:E,4,FALSE)</f>
        <v>1</v>
      </c>
      <c r="H2374" s="217">
        <f t="shared" si="172"/>
        <v>0.1236</v>
      </c>
      <c r="I2374" s="218"/>
      <c r="J2374" s="218"/>
      <c r="M2374" s="214"/>
    </row>
    <row r="2375" spans="1:13" ht="18" outlineLevel="1" x14ac:dyDescent="0.25">
      <c r="A2375" s="220"/>
      <c r="B2375" s="535" t="s">
        <v>233</v>
      </c>
      <c r="C2375" s="216" t="str">
        <f>+VLOOKUP(B:B,INSUMOS!A:C,2,FALSE)</f>
        <v>TABLA BURRA EN ORDINARIO 2.90 X 0.28 X 0.025</v>
      </c>
      <c r="D2375" s="538" t="str">
        <f>+VLOOKUP(B:B,INSUMOS!A:C,3,FALSE)</f>
        <v>UN</v>
      </c>
      <c r="E2375" s="541">
        <v>0.4</v>
      </c>
      <c r="F2375" s="544">
        <f t="shared" si="173"/>
        <v>1.2E-2</v>
      </c>
      <c r="G2375" s="277">
        <f>+VLOOKUP(B:B,INSUMOS!A:E,4,FALSE)</f>
        <v>1</v>
      </c>
      <c r="H2375" s="217">
        <f t="shared" si="172"/>
        <v>0.41200000000000003</v>
      </c>
      <c r="I2375" s="218"/>
      <c r="J2375" s="218"/>
      <c r="M2375" s="214"/>
    </row>
    <row r="2376" spans="1:13" ht="18" outlineLevel="1" x14ac:dyDescent="0.25">
      <c r="A2376" s="331"/>
      <c r="B2376" s="535" t="s">
        <v>141</v>
      </c>
      <c r="C2376" s="216" t="str">
        <f>+VLOOKUP(B:B,INSUMOS!A:C,2,FALSE)</f>
        <v>VIBRADOR DE CONCRETO A GASOLINA Y/O ELECTRICO</v>
      </c>
      <c r="D2376" s="538" t="str">
        <f>+VLOOKUP(B:B,INSUMOS!A:C,3,FALSE)</f>
        <v>DIA</v>
      </c>
      <c r="E2376" s="541">
        <v>0.08</v>
      </c>
      <c r="F2376" s="544">
        <v>0</v>
      </c>
      <c r="G2376" s="277">
        <f>+VLOOKUP(B:B,INSUMOS!A:E,4,FALSE)</f>
        <v>1</v>
      </c>
      <c r="H2376" s="217">
        <f t="shared" si="172"/>
        <v>0.08</v>
      </c>
      <c r="I2376" s="218"/>
      <c r="J2376" s="218"/>
      <c r="K2376" s="326"/>
      <c r="M2376" s="214"/>
    </row>
    <row r="2377" spans="1:13" ht="18" outlineLevel="1" x14ac:dyDescent="0.25">
      <c r="A2377" s="332"/>
      <c r="B2377" s="535" t="s">
        <v>129</v>
      </c>
      <c r="C2377" s="216" t="str">
        <f>+VLOOKUP(B:B,INSUMOS!A:C,2,FALSE)</f>
        <v>HERRAMIENTA MENOR</v>
      </c>
      <c r="D2377" s="538" t="str">
        <f>+VLOOKUP(B:B,INSUMOS!A:C,3,FALSE)</f>
        <v>GLB</v>
      </c>
      <c r="E2377" s="541">
        <f>H2378*0.05/G2377</f>
        <v>0.03</v>
      </c>
      <c r="F2377" s="544">
        <v>0</v>
      </c>
      <c r="G2377" s="277">
        <f>+VLOOKUP(B:B,INSUMOS!A:E,4,FALSE)</f>
        <v>1</v>
      </c>
      <c r="H2377" s="217">
        <f t="shared" si="172"/>
        <v>0.03</v>
      </c>
      <c r="I2377" s="218"/>
      <c r="J2377" s="218"/>
      <c r="M2377" s="214"/>
    </row>
    <row r="2378" spans="1:13" ht="18" outlineLevel="1" x14ac:dyDescent="0.25">
      <c r="A2378" s="247"/>
      <c r="B2378" s="535" t="s">
        <v>625</v>
      </c>
      <c r="C2378" s="216" t="str">
        <f>+VLOOKUP(B:B,INSUMOS!A:C,2,FALSE)</f>
        <v>CUADRILLA AA  (OFICIAL + 2 AYUDANTE)- ALBAÑILERIA</v>
      </c>
      <c r="D2378" s="538" t="str">
        <f>+VLOOKUP(B:B,INSUMOS!A:C,3,FALSE)</f>
        <v>HC</v>
      </c>
      <c r="E2378" s="541">
        <v>0.6</v>
      </c>
      <c r="F2378" s="544">
        <v>0</v>
      </c>
      <c r="G2378" s="277">
        <f>+VLOOKUP(B:B,INSUMOS!A:E,4,FALSE)</f>
        <v>1</v>
      </c>
      <c r="H2378" s="217">
        <f t="shared" si="172"/>
        <v>0.6</v>
      </c>
      <c r="I2378" s="218"/>
      <c r="J2378" s="218"/>
      <c r="M2378" s="214"/>
    </row>
    <row r="2379" spans="1:13" ht="48.75" customHeight="1" x14ac:dyDescent="0.25">
      <c r="A2379" s="207" t="s">
        <v>1850</v>
      </c>
      <c r="B2379" s="246"/>
      <c r="C2379" s="209" t="s">
        <v>1871</v>
      </c>
      <c r="D2379" s="228" t="s">
        <v>330</v>
      </c>
      <c r="E2379" s="241"/>
      <c r="F2379" s="242"/>
      <c r="G2379" s="210"/>
      <c r="H2379" s="212">
        <f>+SUBTOTAL(9,H2380:H2392)</f>
        <v>25.771949999999997</v>
      </c>
      <c r="I2379" s="213"/>
      <c r="J2379" s="213"/>
      <c r="M2379" s="214"/>
    </row>
    <row r="2380" spans="1:13" ht="18" outlineLevel="1" x14ac:dyDescent="0.25">
      <c r="A2380" s="215"/>
      <c r="B2380" s="535" t="s">
        <v>181</v>
      </c>
      <c r="C2380" s="216" t="str">
        <f>+VLOOKUP(B:B,INSUMOS!A:C,2,FALSE)</f>
        <v>ACERO FIGURADO Ø 1/4" A Ø 1" F'Y=60000 PSI (EN OBRA)</v>
      </c>
      <c r="D2380" s="538" t="str">
        <f>+VLOOKUP(B:B,INSUMOS!A:C,3,FALSE)</f>
        <v>KG</v>
      </c>
      <c r="E2380" s="541">
        <v>13.5</v>
      </c>
      <c r="F2380" s="544">
        <f>E2380*0.05</f>
        <v>0.67500000000000004</v>
      </c>
      <c r="G2380" s="277">
        <f>+VLOOKUP(B:B,INSUMOS!A:E,4,FALSE)</f>
        <v>1</v>
      </c>
      <c r="H2380" s="217">
        <f t="shared" ref="H2380:H2392" si="174">+(E2380+F2380)*G2380</f>
        <v>14.175000000000001</v>
      </c>
      <c r="I2380" s="218"/>
      <c r="J2380" s="218"/>
      <c r="M2380" s="214"/>
    </row>
    <row r="2381" spans="1:13" ht="18" outlineLevel="1" x14ac:dyDescent="0.25">
      <c r="A2381" s="323"/>
      <c r="B2381" s="535" t="s">
        <v>265</v>
      </c>
      <c r="C2381" s="216" t="str">
        <f>+VLOOKUP(B:B,INSUMOS!A:C,2,FALSE)</f>
        <v>ALAMBRE NEGRO</v>
      </c>
      <c r="D2381" s="538" t="str">
        <f>+VLOOKUP(B:B,INSUMOS!A:C,3,FALSE)</f>
        <v>KG</v>
      </c>
      <c r="E2381" s="541">
        <v>0.09</v>
      </c>
      <c r="F2381" s="544">
        <f>E2381*0.03</f>
        <v>2.6999999999999997E-3</v>
      </c>
      <c r="G2381" s="277">
        <f>+VLOOKUP(B:B,INSUMOS!A:E,4,FALSE)</f>
        <v>1</v>
      </c>
      <c r="H2381" s="217">
        <f t="shared" si="174"/>
        <v>9.2699999999999991E-2</v>
      </c>
      <c r="I2381" s="218"/>
      <c r="J2381" s="218"/>
      <c r="M2381" s="214"/>
    </row>
    <row r="2382" spans="1:13" ht="27" customHeight="1" outlineLevel="1" x14ac:dyDescent="0.25">
      <c r="A2382" s="323"/>
      <c r="B2382" s="535" t="s">
        <v>1501</v>
      </c>
      <c r="C2382" s="216" t="str">
        <f>+VLOOKUP(B:B,INSUMOS!A:C,2,FALSE)</f>
        <v>CONCRETO MEZCLA EN OBRA 1:2:3  AGREGADOS DE RIO (APRX. 3000 PSI)</v>
      </c>
      <c r="D2382" s="538" t="str">
        <f>+VLOOKUP(B:B,INSUMOS!A:C,3,FALSE)</f>
        <v>M3</v>
      </c>
      <c r="E2382" s="541">
        <f>0.35*0.3</f>
        <v>0.105</v>
      </c>
      <c r="F2382" s="544">
        <f>E2382*0.05</f>
        <v>5.2500000000000003E-3</v>
      </c>
      <c r="G2382" s="277">
        <f>+VLOOKUP(B:B,INSUMOS!A:E,4,FALSE)</f>
        <v>1</v>
      </c>
      <c r="H2382" s="217">
        <f t="shared" si="174"/>
        <v>0.11025</v>
      </c>
      <c r="I2382" s="218"/>
      <c r="J2382" s="218"/>
      <c r="M2382" s="214"/>
    </row>
    <row r="2383" spans="1:13" ht="18" outlineLevel="1" x14ac:dyDescent="0.25">
      <c r="A2383" s="323"/>
      <c r="B2383" s="535" t="s">
        <v>1858</v>
      </c>
      <c r="C2383" s="216" t="str">
        <f>+VLOOKUP(B:B,INSUMOS!A:C,2,FALSE)</f>
        <v>SEPAROL ECOLÓGICO (Desmoldante para formaleta)</v>
      </c>
      <c r="D2383" s="538" t="str">
        <f>+VLOOKUP(B:B,INSUMOS!A:C,3,FALSE)</f>
        <v>KG</v>
      </c>
      <c r="E2383" s="541">
        <v>0.3</v>
      </c>
      <c r="F2383" s="544">
        <f>E2383*0.03</f>
        <v>8.9999999999999993E-3</v>
      </c>
      <c r="G2383" s="277">
        <f>+VLOOKUP(B:B,INSUMOS!A:E,4,FALSE)</f>
        <v>1</v>
      </c>
      <c r="H2383" s="217">
        <f t="shared" si="174"/>
        <v>0.309</v>
      </c>
      <c r="I2383" s="218"/>
      <c r="J2383" s="218"/>
      <c r="M2383" s="214"/>
    </row>
    <row r="2384" spans="1:13" ht="27" customHeight="1" outlineLevel="1" x14ac:dyDescent="0.25">
      <c r="A2384" s="323"/>
      <c r="B2384" s="535" t="s">
        <v>1891</v>
      </c>
      <c r="C2384" s="216" t="str">
        <f>+VLOOKUP(B:B,INSUMOS!A:C,2,FALSE)</f>
        <v>CURASEAL BLANCO (SELLADOR)</v>
      </c>
      <c r="D2384" s="538" t="str">
        <f>+VLOOKUP(B:B,INSUMOS!A:C,3,FALSE)</f>
        <v>KG</v>
      </c>
      <c r="E2384" s="541">
        <v>4</v>
      </c>
      <c r="F2384" s="544">
        <f>E2384*0.03</f>
        <v>0.12</v>
      </c>
      <c r="G2384" s="277">
        <f>+VLOOKUP(B:B,INSUMOS!A:E,4,FALSE)</f>
        <v>1</v>
      </c>
      <c r="H2384" s="217">
        <f t="shared" si="174"/>
        <v>4.12</v>
      </c>
      <c r="I2384" s="218"/>
      <c r="J2384" s="218"/>
      <c r="M2384" s="214"/>
    </row>
    <row r="2385" spans="1:13" ht="18" outlineLevel="1" x14ac:dyDescent="0.25">
      <c r="A2385" s="323"/>
      <c r="B2385" s="535" t="s">
        <v>266</v>
      </c>
      <c r="C2385" s="216" t="str">
        <f>+VLOOKUP(B:B,INSUMOS!A:C,2,FALSE)</f>
        <v>PUNTILLA CON CABEZA 2"</v>
      </c>
      <c r="D2385" s="538" t="str">
        <f>+VLOOKUP(B:B,INSUMOS!A:C,3,FALSE)</f>
        <v>LB</v>
      </c>
      <c r="E2385" s="541">
        <v>0.4</v>
      </c>
      <c r="F2385" s="544">
        <f>E2385*0.03</f>
        <v>1.2E-2</v>
      </c>
      <c r="G2385" s="277">
        <f>+VLOOKUP(B:B,INSUMOS!A:E,4,FALSE)</f>
        <v>1</v>
      </c>
      <c r="H2385" s="217">
        <f t="shared" si="174"/>
        <v>0.41200000000000003</v>
      </c>
      <c r="I2385" s="218"/>
      <c r="J2385" s="218"/>
      <c r="M2385" s="214"/>
    </row>
    <row r="2386" spans="1:13" ht="22.5" customHeight="1" outlineLevel="1" x14ac:dyDescent="0.25">
      <c r="A2386" s="323"/>
      <c r="B2386" s="535" t="s">
        <v>226</v>
      </c>
      <c r="C2386" s="216" t="str">
        <f>+VLOOKUP(B:B,INSUMOS!A:C,2,FALSE)</f>
        <v>REPISA EN ORDINARIO 2.90 X 0.08 X 0.04</v>
      </c>
      <c r="D2386" s="538" t="str">
        <f>+VLOOKUP(B:B,INSUMOS!A:C,3,FALSE)</f>
        <v>UN</v>
      </c>
      <c r="E2386" s="541">
        <v>0.4</v>
      </c>
      <c r="F2386" s="544">
        <f>E2386*0.03</f>
        <v>1.2E-2</v>
      </c>
      <c r="G2386" s="277">
        <f>+VLOOKUP(B:B,INSUMOS!A:E,4,FALSE)</f>
        <v>1</v>
      </c>
      <c r="H2386" s="217">
        <f t="shared" si="174"/>
        <v>0.41200000000000003</v>
      </c>
      <c r="I2386" s="218"/>
      <c r="J2386" s="218"/>
      <c r="M2386" s="214"/>
    </row>
    <row r="2387" spans="1:13" ht="18" outlineLevel="1" x14ac:dyDescent="0.25">
      <c r="A2387" s="323"/>
      <c r="B2387" s="535" t="s">
        <v>233</v>
      </c>
      <c r="C2387" s="216" t="str">
        <f>+VLOOKUP(B:B,INSUMOS!A:C,2,FALSE)</f>
        <v>TABLA BURRA EN ORDINARIO 2.90 X 0.28 X 0.025</v>
      </c>
      <c r="D2387" s="538" t="str">
        <f>+VLOOKUP(B:B,INSUMOS!A:C,3,FALSE)</f>
        <v>UN</v>
      </c>
      <c r="E2387" s="541">
        <v>1.2</v>
      </c>
      <c r="F2387" s="544">
        <f>E2387*0.03</f>
        <v>3.5999999999999997E-2</v>
      </c>
      <c r="G2387" s="277">
        <f>+VLOOKUP(B:B,INSUMOS!A:E,4,FALSE)</f>
        <v>1</v>
      </c>
      <c r="H2387" s="217">
        <f t="shared" si="174"/>
        <v>1.236</v>
      </c>
      <c r="I2387" s="218"/>
      <c r="J2387" s="218"/>
      <c r="M2387" s="214"/>
    </row>
    <row r="2388" spans="1:13" ht="18" outlineLevel="1" x14ac:dyDescent="0.25">
      <c r="A2388" s="323"/>
      <c r="B2388" s="535" t="s">
        <v>141</v>
      </c>
      <c r="C2388" s="216" t="str">
        <f>+VLOOKUP(B:B,INSUMOS!A:C,2,FALSE)</f>
        <v>VIBRADOR DE CONCRETO A GASOLINA Y/O ELECTRICO</v>
      </c>
      <c r="D2388" s="538" t="str">
        <f>+VLOOKUP(B:B,INSUMOS!A:C,3,FALSE)</f>
        <v>DIA</v>
      </c>
      <c r="E2388" s="541">
        <v>0.08</v>
      </c>
      <c r="F2388" s="544">
        <v>0</v>
      </c>
      <c r="G2388" s="277">
        <f>+VLOOKUP(B:B,INSUMOS!A:E,4,FALSE)</f>
        <v>1</v>
      </c>
      <c r="H2388" s="217">
        <f t="shared" si="174"/>
        <v>0.08</v>
      </c>
      <c r="I2388" s="218"/>
      <c r="J2388" s="218"/>
      <c r="M2388" s="214"/>
    </row>
    <row r="2389" spans="1:13" ht="18" outlineLevel="1" x14ac:dyDescent="0.25">
      <c r="A2389" s="323"/>
      <c r="B2389" s="535" t="s">
        <v>259</v>
      </c>
      <c r="C2389" s="216" t="str">
        <f>+VLOOKUP(B:B,INSUMOS!A:C,2,FALSE)</f>
        <v>FORMALETA MADERA -TABLERO EN MADERA DE 0 ,70 M X 1,4 M (ALQUILER)</v>
      </c>
      <c r="D2389" s="538" t="str">
        <f>+VLOOKUP(B:B,INSUMOS!A:C,3,FALSE)</f>
        <v>DIA</v>
      </c>
      <c r="E2389" s="541">
        <v>1.2</v>
      </c>
      <c r="F2389" s="544">
        <v>0</v>
      </c>
      <c r="G2389" s="277">
        <f>+VLOOKUP(B:B,INSUMOS!A:E,4,FALSE)</f>
        <v>1</v>
      </c>
      <c r="H2389" s="217">
        <f t="shared" si="174"/>
        <v>1.2</v>
      </c>
      <c r="I2389" s="218"/>
      <c r="J2389" s="218"/>
      <c r="M2389" s="214"/>
    </row>
    <row r="2390" spans="1:13" ht="25.5" outlineLevel="1" x14ac:dyDescent="0.25">
      <c r="A2390" s="323"/>
      <c r="B2390" s="535" t="s">
        <v>260</v>
      </c>
      <c r="C2390" s="216" t="str">
        <f>+VLOOKUP(B:B,INSUMOS!A:C,2,FALSE)</f>
        <v>PARALES CORRIENTE METÁLICOS 2,80 A 3,50 M - TELESCÓPICO INCLUYE CRUCETA</v>
      </c>
      <c r="D2390" s="538" t="str">
        <f>+VLOOKUP(B:B,INSUMOS!A:C,3,FALSE)</f>
        <v>DIA</v>
      </c>
      <c r="E2390" s="541">
        <v>1</v>
      </c>
      <c r="F2390" s="544">
        <v>0</v>
      </c>
      <c r="G2390" s="277">
        <f>+VLOOKUP(B:B,INSUMOS!A:E,4,FALSE)</f>
        <v>1</v>
      </c>
      <c r="H2390" s="217">
        <f t="shared" si="174"/>
        <v>1</v>
      </c>
      <c r="I2390" s="218"/>
      <c r="J2390" s="218"/>
      <c r="M2390" s="214"/>
    </row>
    <row r="2391" spans="1:13" ht="18" outlineLevel="1" x14ac:dyDescent="0.25">
      <c r="A2391" s="323"/>
      <c r="B2391" s="535" t="s">
        <v>129</v>
      </c>
      <c r="C2391" s="216" t="str">
        <f>+VLOOKUP(B:B,INSUMOS!A:C,2,FALSE)</f>
        <v>HERRAMIENTA MENOR</v>
      </c>
      <c r="D2391" s="538" t="str">
        <f>+VLOOKUP(B:B,INSUMOS!A:C,3,FALSE)</f>
        <v>GLB</v>
      </c>
      <c r="E2391" s="541">
        <f>H2392*0.05/G2391</f>
        <v>0.125</v>
      </c>
      <c r="F2391" s="544">
        <v>0</v>
      </c>
      <c r="G2391" s="277">
        <f>+VLOOKUP(B:B,INSUMOS!A:E,4,FALSE)</f>
        <v>1</v>
      </c>
      <c r="H2391" s="217">
        <f t="shared" si="174"/>
        <v>0.125</v>
      </c>
      <c r="I2391" s="218"/>
      <c r="J2391" s="218"/>
      <c r="M2391" s="214"/>
    </row>
    <row r="2392" spans="1:13" ht="18" outlineLevel="1" x14ac:dyDescent="0.25">
      <c r="A2392" s="323"/>
      <c r="B2392" s="535" t="s">
        <v>625</v>
      </c>
      <c r="C2392" s="216" t="str">
        <f>+VLOOKUP(B:B,INSUMOS!A:C,2,FALSE)</f>
        <v>CUADRILLA AA  (OFICIAL + 2 AYUDANTE)- ALBAÑILERIA</v>
      </c>
      <c r="D2392" s="538" t="str">
        <f>+VLOOKUP(B:B,INSUMOS!A:C,3,FALSE)</f>
        <v>HC</v>
      </c>
      <c r="E2392" s="541">
        <v>2.5</v>
      </c>
      <c r="F2392" s="544">
        <v>0</v>
      </c>
      <c r="G2392" s="277">
        <f>+VLOOKUP(B:B,INSUMOS!A:E,4,FALSE)</f>
        <v>1</v>
      </c>
      <c r="H2392" s="217">
        <f t="shared" si="174"/>
        <v>2.5</v>
      </c>
      <c r="I2392" s="218"/>
      <c r="J2392" s="218"/>
      <c r="M2392" s="214"/>
    </row>
    <row r="2393" spans="1:13" ht="48.75" customHeight="1" x14ac:dyDescent="0.25">
      <c r="A2393" s="207" t="s">
        <v>1851</v>
      </c>
      <c r="B2393" s="246"/>
      <c r="C2393" s="209" t="s">
        <v>1872</v>
      </c>
      <c r="D2393" s="228" t="s">
        <v>330</v>
      </c>
      <c r="E2393" s="241"/>
      <c r="F2393" s="242"/>
      <c r="G2393" s="210"/>
      <c r="H2393" s="212">
        <f>+SUBTOTAL(9,H2394:H2406)</f>
        <v>21.309449999999998</v>
      </c>
      <c r="I2393" s="213"/>
      <c r="J2393" s="213"/>
      <c r="M2393" s="214"/>
    </row>
    <row r="2394" spans="1:13" ht="18" outlineLevel="1" x14ac:dyDescent="0.25">
      <c r="A2394" s="215"/>
      <c r="B2394" s="535" t="s">
        <v>181</v>
      </c>
      <c r="C2394" s="216" t="str">
        <f>+VLOOKUP(B:B,INSUMOS!A:C,2,FALSE)</f>
        <v>ACERO FIGURADO Ø 1/4" A Ø 1" F'Y=60000 PSI (EN OBRA)</v>
      </c>
      <c r="D2394" s="538" t="str">
        <f>+VLOOKUP(B:B,INSUMOS!A:C,3,FALSE)</f>
        <v>KG</v>
      </c>
      <c r="E2394" s="541">
        <v>9.2799999999999994</v>
      </c>
      <c r="F2394" s="544">
        <f>E2394*0.05</f>
        <v>0.46399999999999997</v>
      </c>
      <c r="G2394" s="277">
        <f>+VLOOKUP(B:B,INSUMOS!A:E,4,FALSE)</f>
        <v>1</v>
      </c>
      <c r="H2394" s="217">
        <f t="shared" ref="H2394:H2406" si="175">+(E2394+F2394)*G2394</f>
        <v>9.7439999999999998</v>
      </c>
      <c r="I2394" s="218"/>
      <c r="J2394" s="218"/>
      <c r="M2394" s="214"/>
    </row>
    <row r="2395" spans="1:13" ht="18" outlineLevel="1" x14ac:dyDescent="0.25">
      <c r="A2395" s="323"/>
      <c r="B2395" s="535" t="s">
        <v>265</v>
      </c>
      <c r="C2395" s="216" t="str">
        <f>+VLOOKUP(B:B,INSUMOS!A:C,2,FALSE)</f>
        <v>ALAMBRE NEGRO</v>
      </c>
      <c r="D2395" s="538" t="str">
        <f>+VLOOKUP(B:B,INSUMOS!A:C,3,FALSE)</f>
        <v>KG</v>
      </c>
      <c r="E2395" s="541">
        <v>0.09</v>
      </c>
      <c r="F2395" s="544">
        <f>E2395*0.03</f>
        <v>2.6999999999999997E-3</v>
      </c>
      <c r="G2395" s="277">
        <f>+VLOOKUP(B:B,INSUMOS!A:E,4,FALSE)</f>
        <v>1</v>
      </c>
      <c r="H2395" s="217">
        <f t="shared" si="175"/>
        <v>9.2699999999999991E-2</v>
      </c>
      <c r="I2395" s="218"/>
      <c r="J2395" s="218"/>
      <c r="M2395" s="214"/>
    </row>
    <row r="2396" spans="1:13" ht="27" customHeight="1" outlineLevel="1" x14ac:dyDescent="0.25">
      <c r="A2396" s="323"/>
      <c r="B2396" s="535" t="s">
        <v>1501</v>
      </c>
      <c r="C2396" s="216" t="str">
        <f>+VLOOKUP(B:B,INSUMOS!A:C,2,FALSE)</f>
        <v>CONCRETO MEZCLA EN OBRA 1:2:3  AGREGADOS DE RIO (APRX. 3000 PSI)</v>
      </c>
      <c r="D2396" s="538" t="str">
        <f>+VLOOKUP(B:B,INSUMOS!A:C,3,FALSE)</f>
        <v>M3</v>
      </c>
      <c r="E2396" s="541">
        <f>0.25*0.3</f>
        <v>7.4999999999999997E-2</v>
      </c>
      <c r="F2396" s="544">
        <f>E2396*0.05</f>
        <v>3.7499999999999999E-3</v>
      </c>
      <c r="G2396" s="277">
        <f>+VLOOKUP(B:B,INSUMOS!A:E,4,FALSE)</f>
        <v>1</v>
      </c>
      <c r="H2396" s="217">
        <f t="shared" si="175"/>
        <v>7.8750000000000001E-2</v>
      </c>
      <c r="I2396" s="218"/>
      <c r="J2396" s="218"/>
      <c r="M2396" s="214"/>
    </row>
    <row r="2397" spans="1:13" ht="18" outlineLevel="1" x14ac:dyDescent="0.25">
      <c r="A2397" s="323"/>
      <c r="B2397" s="535" t="s">
        <v>1858</v>
      </c>
      <c r="C2397" s="216" t="str">
        <f>+VLOOKUP(B:B,INSUMOS!A:C,2,FALSE)</f>
        <v>SEPAROL ECOLÓGICO (Desmoldante para formaleta)</v>
      </c>
      <c r="D2397" s="538" t="str">
        <f>+VLOOKUP(B:B,INSUMOS!A:C,3,FALSE)</f>
        <v>KG</v>
      </c>
      <c r="E2397" s="541">
        <v>0.3</v>
      </c>
      <c r="F2397" s="544">
        <f>E2397*0.03</f>
        <v>8.9999999999999993E-3</v>
      </c>
      <c r="G2397" s="277">
        <f>+VLOOKUP(B:B,INSUMOS!A:E,4,FALSE)</f>
        <v>1</v>
      </c>
      <c r="H2397" s="217">
        <f t="shared" si="175"/>
        <v>0.309</v>
      </c>
      <c r="I2397" s="218"/>
      <c r="J2397" s="218"/>
      <c r="M2397" s="214"/>
    </row>
    <row r="2398" spans="1:13" ht="27" customHeight="1" outlineLevel="1" x14ac:dyDescent="0.25">
      <c r="A2398" s="323"/>
      <c r="B2398" s="535" t="s">
        <v>1891</v>
      </c>
      <c r="C2398" s="216" t="str">
        <f>+VLOOKUP(B:B,INSUMOS!A:C,2,FALSE)</f>
        <v>CURASEAL BLANCO (SELLADOR)</v>
      </c>
      <c r="D2398" s="538" t="str">
        <f>+VLOOKUP(B:B,INSUMOS!A:C,3,FALSE)</f>
        <v>KG</v>
      </c>
      <c r="E2398" s="541">
        <v>4</v>
      </c>
      <c r="F2398" s="544">
        <f>E2398*0.03</f>
        <v>0.12</v>
      </c>
      <c r="G2398" s="277">
        <f>+VLOOKUP(B:B,INSUMOS!A:E,4,FALSE)</f>
        <v>1</v>
      </c>
      <c r="H2398" s="217">
        <f t="shared" si="175"/>
        <v>4.12</v>
      </c>
      <c r="I2398" s="218"/>
      <c r="J2398" s="218"/>
      <c r="M2398" s="214"/>
    </row>
    <row r="2399" spans="1:13" ht="18" outlineLevel="1" x14ac:dyDescent="0.25">
      <c r="A2399" s="323"/>
      <c r="B2399" s="535" t="s">
        <v>266</v>
      </c>
      <c r="C2399" s="216" t="str">
        <f>+VLOOKUP(B:B,INSUMOS!A:C,2,FALSE)</f>
        <v>PUNTILLA CON CABEZA 2"</v>
      </c>
      <c r="D2399" s="538" t="str">
        <f>+VLOOKUP(B:B,INSUMOS!A:C,3,FALSE)</f>
        <v>LB</v>
      </c>
      <c r="E2399" s="541">
        <v>0.4</v>
      </c>
      <c r="F2399" s="544">
        <f>E2399*0.03</f>
        <v>1.2E-2</v>
      </c>
      <c r="G2399" s="277">
        <f>+VLOOKUP(B:B,INSUMOS!A:E,4,FALSE)</f>
        <v>1</v>
      </c>
      <c r="H2399" s="217">
        <f t="shared" si="175"/>
        <v>0.41200000000000003</v>
      </c>
      <c r="I2399" s="218"/>
      <c r="J2399" s="218"/>
      <c r="M2399" s="214"/>
    </row>
    <row r="2400" spans="1:13" ht="22.5" customHeight="1" outlineLevel="1" x14ac:dyDescent="0.25">
      <c r="A2400" s="323"/>
      <c r="B2400" s="535" t="s">
        <v>226</v>
      </c>
      <c r="C2400" s="216" t="str">
        <f>+VLOOKUP(B:B,INSUMOS!A:C,2,FALSE)</f>
        <v>REPISA EN ORDINARIO 2.90 X 0.08 X 0.04</v>
      </c>
      <c r="D2400" s="538" t="str">
        <f>+VLOOKUP(B:B,INSUMOS!A:C,3,FALSE)</f>
        <v>UN</v>
      </c>
      <c r="E2400" s="541">
        <v>0.6</v>
      </c>
      <c r="F2400" s="544">
        <f>E2400*0.03</f>
        <v>1.7999999999999999E-2</v>
      </c>
      <c r="G2400" s="277">
        <f>+VLOOKUP(B:B,INSUMOS!A:E,4,FALSE)</f>
        <v>1</v>
      </c>
      <c r="H2400" s="217">
        <f t="shared" si="175"/>
        <v>0.61799999999999999</v>
      </c>
      <c r="I2400" s="218"/>
      <c r="J2400" s="218"/>
      <c r="M2400" s="214"/>
    </row>
    <row r="2401" spans="1:13" ht="18" outlineLevel="1" x14ac:dyDescent="0.25">
      <c r="A2401" s="323"/>
      <c r="B2401" s="535" t="s">
        <v>233</v>
      </c>
      <c r="C2401" s="216" t="str">
        <f>+VLOOKUP(B:B,INSUMOS!A:C,2,FALSE)</f>
        <v>TABLA BURRA EN ORDINARIO 2.90 X 0.28 X 0.025</v>
      </c>
      <c r="D2401" s="538" t="str">
        <f>+VLOOKUP(B:B,INSUMOS!A:C,3,FALSE)</f>
        <v>UN</v>
      </c>
      <c r="E2401" s="541">
        <v>1</v>
      </c>
      <c r="F2401" s="544">
        <f>E2401*0.03</f>
        <v>0.03</v>
      </c>
      <c r="G2401" s="277">
        <f>+VLOOKUP(B:B,INSUMOS!A:E,4,FALSE)</f>
        <v>1</v>
      </c>
      <c r="H2401" s="217">
        <f t="shared" si="175"/>
        <v>1.03</v>
      </c>
      <c r="I2401" s="218"/>
      <c r="J2401" s="218"/>
      <c r="M2401" s="214"/>
    </row>
    <row r="2402" spans="1:13" ht="18" outlineLevel="1" x14ac:dyDescent="0.25">
      <c r="A2402" s="323"/>
      <c r="B2402" s="535" t="s">
        <v>141</v>
      </c>
      <c r="C2402" s="216" t="str">
        <f>+VLOOKUP(B:B,INSUMOS!A:C,2,FALSE)</f>
        <v>VIBRADOR DE CONCRETO A GASOLINA Y/O ELECTRICO</v>
      </c>
      <c r="D2402" s="538" t="str">
        <f>+VLOOKUP(B:B,INSUMOS!A:C,3,FALSE)</f>
        <v>DIA</v>
      </c>
      <c r="E2402" s="541">
        <v>0.08</v>
      </c>
      <c r="F2402" s="544">
        <v>0</v>
      </c>
      <c r="G2402" s="277">
        <f>+VLOOKUP(B:B,INSUMOS!A:E,4,FALSE)</f>
        <v>1</v>
      </c>
      <c r="H2402" s="217">
        <f t="shared" si="175"/>
        <v>0.08</v>
      </c>
      <c r="I2402" s="218"/>
      <c r="J2402" s="218"/>
      <c r="M2402" s="214"/>
    </row>
    <row r="2403" spans="1:13" ht="18" outlineLevel="1" x14ac:dyDescent="0.25">
      <c r="A2403" s="323"/>
      <c r="B2403" s="535" t="s">
        <v>259</v>
      </c>
      <c r="C2403" s="216" t="str">
        <f>+VLOOKUP(B:B,INSUMOS!A:C,2,FALSE)</f>
        <v>FORMALETA MADERA -TABLERO EN MADERA DE 0 ,70 M X 1,4 M (ALQUILER)</v>
      </c>
      <c r="D2403" s="538" t="str">
        <f>+VLOOKUP(B:B,INSUMOS!A:C,3,FALSE)</f>
        <v>DIA</v>
      </c>
      <c r="E2403" s="541">
        <v>1.2</v>
      </c>
      <c r="F2403" s="544">
        <v>0</v>
      </c>
      <c r="G2403" s="277">
        <f>+VLOOKUP(B:B,INSUMOS!A:E,4,FALSE)</f>
        <v>1</v>
      </c>
      <c r="H2403" s="217">
        <f t="shared" si="175"/>
        <v>1.2</v>
      </c>
      <c r="I2403" s="218"/>
      <c r="J2403" s="218"/>
      <c r="M2403" s="214"/>
    </row>
    <row r="2404" spans="1:13" ht="25.5" outlineLevel="1" x14ac:dyDescent="0.25">
      <c r="A2404" s="323"/>
      <c r="B2404" s="535" t="s">
        <v>260</v>
      </c>
      <c r="C2404" s="216" t="str">
        <f>+VLOOKUP(B:B,INSUMOS!A:C,2,FALSE)</f>
        <v>PARALES CORRIENTE METÁLICOS 2,80 A 3,50 M - TELESCÓPICO INCLUYE CRUCETA</v>
      </c>
      <c r="D2404" s="538" t="str">
        <f>+VLOOKUP(B:B,INSUMOS!A:C,3,FALSE)</f>
        <v>DIA</v>
      </c>
      <c r="E2404" s="541">
        <v>1</v>
      </c>
      <c r="F2404" s="544">
        <v>0</v>
      </c>
      <c r="G2404" s="277">
        <f>+VLOOKUP(B:B,INSUMOS!A:E,4,FALSE)</f>
        <v>1</v>
      </c>
      <c r="H2404" s="217">
        <f t="shared" si="175"/>
        <v>1</v>
      </c>
      <c r="I2404" s="218"/>
      <c r="J2404" s="218"/>
      <c r="M2404" s="214"/>
    </row>
    <row r="2405" spans="1:13" ht="18" outlineLevel="1" x14ac:dyDescent="0.25">
      <c r="A2405" s="323"/>
      <c r="B2405" s="535" t="s">
        <v>129</v>
      </c>
      <c r="C2405" s="216" t="str">
        <f>+VLOOKUP(B:B,INSUMOS!A:C,2,FALSE)</f>
        <v>HERRAMIENTA MENOR</v>
      </c>
      <c r="D2405" s="538" t="str">
        <f>+VLOOKUP(B:B,INSUMOS!A:C,3,FALSE)</f>
        <v>GLB</v>
      </c>
      <c r="E2405" s="541">
        <f>H2406*0.05/G2405</f>
        <v>0.125</v>
      </c>
      <c r="F2405" s="544">
        <v>0</v>
      </c>
      <c r="G2405" s="277">
        <f>+VLOOKUP(B:B,INSUMOS!A:E,4,FALSE)</f>
        <v>1</v>
      </c>
      <c r="H2405" s="217">
        <f t="shared" si="175"/>
        <v>0.125</v>
      </c>
      <c r="I2405" s="218"/>
      <c r="J2405" s="218"/>
      <c r="M2405" s="214"/>
    </row>
    <row r="2406" spans="1:13" ht="18" outlineLevel="1" x14ac:dyDescent="0.25">
      <c r="A2406" s="323"/>
      <c r="B2406" s="535" t="s">
        <v>625</v>
      </c>
      <c r="C2406" s="216" t="str">
        <f>+VLOOKUP(B:B,INSUMOS!A:C,2,FALSE)</f>
        <v>CUADRILLA AA  (OFICIAL + 2 AYUDANTE)- ALBAÑILERIA</v>
      </c>
      <c r="D2406" s="538" t="str">
        <f>+VLOOKUP(B:B,INSUMOS!A:C,3,FALSE)</f>
        <v>HC</v>
      </c>
      <c r="E2406" s="541">
        <v>2.5</v>
      </c>
      <c r="F2406" s="544">
        <v>0</v>
      </c>
      <c r="G2406" s="277">
        <f>+VLOOKUP(B:B,INSUMOS!A:E,4,FALSE)</f>
        <v>1</v>
      </c>
      <c r="H2406" s="217">
        <f t="shared" si="175"/>
        <v>2.5</v>
      </c>
      <c r="I2406" s="218"/>
      <c r="J2406" s="218"/>
      <c r="M2406" s="214"/>
    </row>
    <row r="2407" spans="1:13" ht="48.75" customHeight="1" x14ac:dyDescent="0.25">
      <c r="A2407" s="207" t="s">
        <v>1852</v>
      </c>
      <c r="B2407" s="246"/>
      <c r="C2407" s="209" t="s">
        <v>1873</v>
      </c>
      <c r="D2407" s="228" t="s">
        <v>330</v>
      </c>
      <c r="E2407" s="241"/>
      <c r="F2407" s="242"/>
      <c r="G2407" s="210"/>
      <c r="H2407" s="212">
        <f>+SUBTOTAL(9,H2408:H2420)</f>
        <v>22.016199999999998</v>
      </c>
      <c r="I2407" s="213"/>
      <c r="J2407" s="213"/>
      <c r="M2407" s="214"/>
    </row>
    <row r="2408" spans="1:13" ht="18" outlineLevel="1" x14ac:dyDescent="0.25">
      <c r="A2408" s="215"/>
      <c r="B2408" s="535" t="s">
        <v>181</v>
      </c>
      <c r="C2408" s="216" t="str">
        <f>+VLOOKUP(B:B,INSUMOS!A:C,2,FALSE)</f>
        <v>ACERO FIGURADO Ø 1/4" A Ø 1" F'Y=60000 PSI (EN OBRA)</v>
      </c>
      <c r="D2408" s="538" t="str">
        <f>+VLOOKUP(B:B,INSUMOS!A:C,3,FALSE)</f>
        <v>KG</v>
      </c>
      <c r="E2408" s="541">
        <v>9.84</v>
      </c>
      <c r="F2408" s="544">
        <f>E2408*0.05</f>
        <v>0.49199999999999999</v>
      </c>
      <c r="G2408" s="277">
        <f>+VLOOKUP(B:B,INSUMOS!A:E,4,FALSE)</f>
        <v>1</v>
      </c>
      <c r="H2408" s="217">
        <f t="shared" ref="H2408:H2420" si="176">+(E2408+F2408)*G2408</f>
        <v>10.332000000000001</v>
      </c>
      <c r="I2408" s="218"/>
      <c r="J2408" s="218"/>
      <c r="M2408" s="214"/>
    </row>
    <row r="2409" spans="1:13" ht="18" outlineLevel="1" x14ac:dyDescent="0.25">
      <c r="A2409" s="323"/>
      <c r="B2409" s="535" t="s">
        <v>265</v>
      </c>
      <c r="C2409" s="216" t="str">
        <f>+VLOOKUP(B:B,INSUMOS!A:C,2,FALSE)</f>
        <v>ALAMBRE NEGRO</v>
      </c>
      <c r="D2409" s="538" t="str">
        <f>+VLOOKUP(B:B,INSUMOS!A:C,3,FALSE)</f>
        <v>KG</v>
      </c>
      <c r="E2409" s="541">
        <v>0.09</v>
      </c>
      <c r="F2409" s="544">
        <f>E2409*0.03</f>
        <v>2.6999999999999997E-3</v>
      </c>
      <c r="G2409" s="277">
        <f>+VLOOKUP(B:B,INSUMOS!A:E,4,FALSE)</f>
        <v>1</v>
      </c>
      <c r="H2409" s="217">
        <f t="shared" si="176"/>
        <v>9.2699999999999991E-2</v>
      </c>
      <c r="I2409" s="218"/>
      <c r="J2409" s="218"/>
      <c r="M2409" s="214"/>
    </row>
    <row r="2410" spans="1:13" ht="27" customHeight="1" outlineLevel="1" x14ac:dyDescent="0.25">
      <c r="A2410" s="323"/>
      <c r="B2410" s="535" t="s">
        <v>1501</v>
      </c>
      <c r="C2410" s="216" t="str">
        <f>+VLOOKUP(B:B,INSUMOS!A:C,2,FALSE)</f>
        <v>CONCRETO MEZCLA EN OBRA 1:2:3  AGREGADOS DE RIO (APRX. 3000 PSI)</v>
      </c>
      <c r="D2410" s="538" t="str">
        <f>+VLOOKUP(B:B,INSUMOS!A:C,3,FALSE)</f>
        <v>M3</v>
      </c>
      <c r="E2410" s="541">
        <f>0.3*0.3</f>
        <v>0.09</v>
      </c>
      <c r="F2410" s="544">
        <f>E2410*0.05</f>
        <v>4.4999999999999997E-3</v>
      </c>
      <c r="G2410" s="277">
        <f>+VLOOKUP(B:B,INSUMOS!A:E,4,FALSE)</f>
        <v>1</v>
      </c>
      <c r="H2410" s="217">
        <f t="shared" si="176"/>
        <v>9.4500000000000001E-2</v>
      </c>
      <c r="I2410" s="218"/>
      <c r="J2410" s="218"/>
      <c r="M2410" s="214"/>
    </row>
    <row r="2411" spans="1:13" ht="18" outlineLevel="1" x14ac:dyDescent="0.25">
      <c r="A2411" s="323"/>
      <c r="B2411" s="535" t="s">
        <v>1858</v>
      </c>
      <c r="C2411" s="216" t="str">
        <f>+VLOOKUP(B:B,INSUMOS!A:C,2,FALSE)</f>
        <v>SEPAROL ECOLÓGICO (Desmoldante para formaleta)</v>
      </c>
      <c r="D2411" s="538" t="str">
        <f>+VLOOKUP(B:B,INSUMOS!A:C,3,FALSE)</f>
        <v>KG</v>
      </c>
      <c r="E2411" s="541">
        <v>0.3</v>
      </c>
      <c r="F2411" s="544">
        <f>E2411*0.03</f>
        <v>8.9999999999999993E-3</v>
      </c>
      <c r="G2411" s="277">
        <f>+VLOOKUP(B:B,INSUMOS!A:E,4,FALSE)</f>
        <v>1</v>
      </c>
      <c r="H2411" s="217">
        <f t="shared" si="176"/>
        <v>0.309</v>
      </c>
      <c r="I2411" s="218"/>
      <c r="J2411" s="218"/>
      <c r="M2411" s="214"/>
    </row>
    <row r="2412" spans="1:13" ht="27" customHeight="1" outlineLevel="1" x14ac:dyDescent="0.25">
      <c r="A2412" s="323"/>
      <c r="B2412" s="535" t="s">
        <v>1891</v>
      </c>
      <c r="C2412" s="216" t="str">
        <f>+VLOOKUP(B:B,INSUMOS!A:C,2,FALSE)</f>
        <v>CURASEAL BLANCO (SELLADOR)</v>
      </c>
      <c r="D2412" s="538" t="str">
        <f>+VLOOKUP(B:B,INSUMOS!A:C,3,FALSE)</f>
        <v>KG</v>
      </c>
      <c r="E2412" s="541">
        <v>4</v>
      </c>
      <c r="F2412" s="544">
        <f>E2412*0.03</f>
        <v>0.12</v>
      </c>
      <c r="G2412" s="277">
        <f>+VLOOKUP(B:B,INSUMOS!A:E,4,FALSE)</f>
        <v>1</v>
      </c>
      <c r="H2412" s="217">
        <f t="shared" si="176"/>
        <v>4.12</v>
      </c>
      <c r="I2412" s="218"/>
      <c r="J2412" s="218"/>
      <c r="M2412" s="214"/>
    </row>
    <row r="2413" spans="1:13" ht="18" outlineLevel="1" x14ac:dyDescent="0.25">
      <c r="A2413" s="323"/>
      <c r="B2413" s="535" t="s">
        <v>266</v>
      </c>
      <c r="C2413" s="216" t="str">
        <f>+VLOOKUP(B:B,INSUMOS!A:C,2,FALSE)</f>
        <v>PUNTILLA CON CABEZA 2"</v>
      </c>
      <c r="D2413" s="538" t="str">
        <f>+VLOOKUP(B:B,INSUMOS!A:C,3,FALSE)</f>
        <v>LB</v>
      </c>
      <c r="E2413" s="541">
        <v>0.4</v>
      </c>
      <c r="F2413" s="544">
        <f>E2413*0.03</f>
        <v>1.2E-2</v>
      </c>
      <c r="G2413" s="277">
        <f>+VLOOKUP(B:B,INSUMOS!A:E,4,FALSE)</f>
        <v>1</v>
      </c>
      <c r="H2413" s="217">
        <f t="shared" si="176"/>
        <v>0.41200000000000003</v>
      </c>
      <c r="I2413" s="218"/>
      <c r="J2413" s="218"/>
      <c r="M2413" s="214"/>
    </row>
    <row r="2414" spans="1:13" ht="22.5" customHeight="1" outlineLevel="1" x14ac:dyDescent="0.25">
      <c r="A2414" s="323"/>
      <c r="B2414" s="535" t="s">
        <v>226</v>
      </c>
      <c r="C2414" s="216" t="str">
        <f>+VLOOKUP(B:B,INSUMOS!A:C,2,FALSE)</f>
        <v>REPISA EN ORDINARIO 2.90 X 0.08 X 0.04</v>
      </c>
      <c r="D2414" s="538" t="str">
        <f>+VLOOKUP(B:B,INSUMOS!A:C,3,FALSE)</f>
        <v>UN</v>
      </c>
      <c r="E2414" s="541">
        <v>0.7</v>
      </c>
      <c r="F2414" s="544">
        <f>E2414*0.03</f>
        <v>2.0999999999999998E-2</v>
      </c>
      <c r="G2414" s="277">
        <f>+VLOOKUP(B:B,INSUMOS!A:E,4,FALSE)</f>
        <v>1</v>
      </c>
      <c r="H2414" s="217">
        <f t="shared" si="176"/>
        <v>0.72099999999999997</v>
      </c>
      <c r="I2414" s="218"/>
      <c r="J2414" s="218"/>
      <c r="M2414" s="214"/>
    </row>
    <row r="2415" spans="1:13" ht="18" outlineLevel="1" x14ac:dyDescent="0.25">
      <c r="A2415" s="323"/>
      <c r="B2415" s="535" t="s">
        <v>233</v>
      </c>
      <c r="C2415" s="216" t="str">
        <f>+VLOOKUP(B:B,INSUMOS!A:C,2,FALSE)</f>
        <v>TABLA BURRA EN ORDINARIO 2.90 X 0.28 X 0.025</v>
      </c>
      <c r="D2415" s="538" t="str">
        <f>+VLOOKUP(B:B,INSUMOS!A:C,3,FALSE)</f>
        <v>UN</v>
      </c>
      <c r="E2415" s="541">
        <v>1</v>
      </c>
      <c r="F2415" s="544">
        <f>E2415*0.03</f>
        <v>0.03</v>
      </c>
      <c r="G2415" s="277">
        <f>+VLOOKUP(B:B,INSUMOS!A:E,4,FALSE)</f>
        <v>1</v>
      </c>
      <c r="H2415" s="217">
        <f t="shared" si="176"/>
        <v>1.03</v>
      </c>
      <c r="I2415" s="218"/>
      <c r="J2415" s="218"/>
      <c r="M2415" s="214"/>
    </row>
    <row r="2416" spans="1:13" ht="18" outlineLevel="1" x14ac:dyDescent="0.25">
      <c r="A2416" s="323"/>
      <c r="B2416" s="535" t="s">
        <v>141</v>
      </c>
      <c r="C2416" s="216" t="str">
        <f>+VLOOKUP(B:B,INSUMOS!A:C,2,FALSE)</f>
        <v>VIBRADOR DE CONCRETO A GASOLINA Y/O ELECTRICO</v>
      </c>
      <c r="D2416" s="538" t="str">
        <f>+VLOOKUP(B:B,INSUMOS!A:C,3,FALSE)</f>
        <v>DIA</v>
      </c>
      <c r="E2416" s="541">
        <v>0.08</v>
      </c>
      <c r="F2416" s="544">
        <v>0</v>
      </c>
      <c r="G2416" s="277">
        <f>+VLOOKUP(B:B,INSUMOS!A:E,4,FALSE)</f>
        <v>1</v>
      </c>
      <c r="H2416" s="217">
        <f t="shared" si="176"/>
        <v>0.08</v>
      </c>
      <c r="I2416" s="218"/>
      <c r="J2416" s="218"/>
      <c r="M2416" s="214"/>
    </row>
    <row r="2417" spans="1:13" ht="18" outlineLevel="1" x14ac:dyDescent="0.25">
      <c r="A2417" s="323"/>
      <c r="B2417" s="535" t="s">
        <v>259</v>
      </c>
      <c r="C2417" s="216" t="str">
        <f>+VLOOKUP(B:B,INSUMOS!A:C,2,FALSE)</f>
        <v>FORMALETA MADERA -TABLERO EN MADERA DE 0 ,70 M X 1,4 M (ALQUILER)</v>
      </c>
      <c r="D2417" s="538" t="str">
        <f>+VLOOKUP(B:B,INSUMOS!A:C,3,FALSE)</f>
        <v>DIA</v>
      </c>
      <c r="E2417" s="541">
        <v>1.2</v>
      </c>
      <c r="F2417" s="544">
        <v>0</v>
      </c>
      <c r="G2417" s="277">
        <f>+VLOOKUP(B:B,INSUMOS!A:E,4,FALSE)</f>
        <v>1</v>
      </c>
      <c r="H2417" s="217">
        <f t="shared" si="176"/>
        <v>1.2</v>
      </c>
      <c r="I2417" s="218"/>
      <c r="J2417" s="218"/>
      <c r="M2417" s="214"/>
    </row>
    <row r="2418" spans="1:13" ht="25.5" outlineLevel="1" x14ac:dyDescent="0.25">
      <c r="A2418" s="323"/>
      <c r="B2418" s="535" t="s">
        <v>260</v>
      </c>
      <c r="C2418" s="216" t="str">
        <f>+VLOOKUP(B:B,INSUMOS!A:C,2,FALSE)</f>
        <v>PARALES CORRIENTE METÁLICOS 2,80 A 3,50 M - TELESCÓPICO INCLUYE CRUCETA</v>
      </c>
      <c r="D2418" s="538" t="str">
        <f>+VLOOKUP(B:B,INSUMOS!A:C,3,FALSE)</f>
        <v>DIA</v>
      </c>
      <c r="E2418" s="541">
        <v>1</v>
      </c>
      <c r="F2418" s="544">
        <v>0</v>
      </c>
      <c r="G2418" s="277">
        <f>+VLOOKUP(B:B,INSUMOS!A:E,4,FALSE)</f>
        <v>1</v>
      </c>
      <c r="H2418" s="217">
        <f t="shared" si="176"/>
        <v>1</v>
      </c>
      <c r="I2418" s="218"/>
      <c r="J2418" s="218"/>
      <c r="M2418" s="214"/>
    </row>
    <row r="2419" spans="1:13" ht="18" outlineLevel="1" x14ac:dyDescent="0.25">
      <c r="A2419" s="323"/>
      <c r="B2419" s="535" t="s">
        <v>129</v>
      </c>
      <c r="C2419" s="216" t="str">
        <f>+VLOOKUP(B:B,INSUMOS!A:C,2,FALSE)</f>
        <v>HERRAMIENTA MENOR</v>
      </c>
      <c r="D2419" s="538" t="str">
        <f>+VLOOKUP(B:B,INSUMOS!A:C,3,FALSE)</f>
        <v>GLB</v>
      </c>
      <c r="E2419" s="541">
        <f>H2420*0.05/G2419</f>
        <v>0.125</v>
      </c>
      <c r="F2419" s="544">
        <v>0</v>
      </c>
      <c r="G2419" s="277">
        <f>+VLOOKUP(B:B,INSUMOS!A:E,4,FALSE)</f>
        <v>1</v>
      </c>
      <c r="H2419" s="217">
        <f t="shared" si="176"/>
        <v>0.125</v>
      </c>
      <c r="I2419" s="218"/>
      <c r="J2419" s="218"/>
      <c r="M2419" s="214"/>
    </row>
    <row r="2420" spans="1:13" ht="18" outlineLevel="1" x14ac:dyDescent="0.25">
      <c r="A2420" s="323"/>
      <c r="B2420" s="535" t="s">
        <v>625</v>
      </c>
      <c r="C2420" s="216" t="str">
        <f>+VLOOKUP(B:B,INSUMOS!A:C,2,FALSE)</f>
        <v>CUADRILLA AA  (OFICIAL + 2 AYUDANTE)- ALBAÑILERIA</v>
      </c>
      <c r="D2420" s="538" t="str">
        <f>+VLOOKUP(B:B,INSUMOS!A:C,3,FALSE)</f>
        <v>HC</v>
      </c>
      <c r="E2420" s="541">
        <v>2.5</v>
      </c>
      <c r="F2420" s="544">
        <v>0</v>
      </c>
      <c r="G2420" s="277">
        <f>+VLOOKUP(B:B,INSUMOS!A:E,4,FALSE)</f>
        <v>1</v>
      </c>
      <c r="H2420" s="217">
        <f t="shared" si="176"/>
        <v>2.5</v>
      </c>
      <c r="I2420" s="218"/>
      <c r="J2420" s="218"/>
      <c r="M2420" s="214"/>
    </row>
    <row r="2421" spans="1:13" ht="48.75" customHeight="1" x14ac:dyDescent="0.25">
      <c r="A2421" s="207" t="s">
        <v>1853</v>
      </c>
      <c r="B2421" s="246"/>
      <c r="C2421" s="209" t="s">
        <v>1874</v>
      </c>
      <c r="D2421" s="228" t="s">
        <v>330</v>
      </c>
      <c r="E2421" s="241"/>
      <c r="F2421" s="242"/>
      <c r="G2421" s="210"/>
      <c r="H2421" s="212">
        <f>+SUBTOTAL(9,H2422:H2434)</f>
        <v>21.770700000000001</v>
      </c>
      <c r="I2421" s="213"/>
      <c r="J2421" s="213"/>
      <c r="M2421" s="214"/>
    </row>
    <row r="2422" spans="1:13" ht="18" outlineLevel="1" x14ac:dyDescent="0.25">
      <c r="A2422" s="215"/>
      <c r="B2422" s="535" t="s">
        <v>181</v>
      </c>
      <c r="C2422" s="216" t="str">
        <f>+VLOOKUP(B:B,INSUMOS!A:C,2,FALSE)</f>
        <v>ACERO FIGURADO Ø 1/4" A Ø 1" F'Y=60000 PSI (EN OBRA)</v>
      </c>
      <c r="D2422" s="538" t="str">
        <f>+VLOOKUP(B:B,INSUMOS!A:C,3,FALSE)</f>
        <v>KG</v>
      </c>
      <c r="E2422" s="541">
        <v>8.7200000000000006</v>
      </c>
      <c r="F2422" s="544">
        <f>E2422*0.05</f>
        <v>0.43600000000000005</v>
      </c>
      <c r="G2422" s="277">
        <f>+VLOOKUP(B:B,INSUMOS!A:E,4,FALSE)</f>
        <v>1</v>
      </c>
      <c r="H2422" s="217">
        <f t="shared" ref="H2422:H2434" si="177">+(E2422+F2422)*G2422</f>
        <v>9.1560000000000006</v>
      </c>
      <c r="I2422" s="218"/>
      <c r="J2422" s="218"/>
      <c r="M2422" s="214"/>
    </row>
    <row r="2423" spans="1:13" ht="18" outlineLevel="1" x14ac:dyDescent="0.25">
      <c r="A2423" s="323"/>
      <c r="B2423" s="535" t="s">
        <v>265</v>
      </c>
      <c r="C2423" s="216" t="str">
        <f>+VLOOKUP(B:B,INSUMOS!A:C,2,FALSE)</f>
        <v>ALAMBRE NEGRO</v>
      </c>
      <c r="D2423" s="538" t="str">
        <f>+VLOOKUP(B:B,INSUMOS!A:C,3,FALSE)</f>
        <v>KG</v>
      </c>
      <c r="E2423" s="541">
        <v>0.09</v>
      </c>
      <c r="F2423" s="544">
        <f>E2423*0.03</f>
        <v>2.6999999999999997E-3</v>
      </c>
      <c r="G2423" s="277">
        <f>+VLOOKUP(B:B,INSUMOS!A:E,4,FALSE)</f>
        <v>1</v>
      </c>
      <c r="H2423" s="217">
        <f t="shared" si="177"/>
        <v>9.2699999999999991E-2</v>
      </c>
      <c r="I2423" s="218"/>
      <c r="J2423" s="218"/>
      <c r="M2423" s="214"/>
    </row>
    <row r="2424" spans="1:13" ht="27" customHeight="1" outlineLevel="1" x14ac:dyDescent="0.25">
      <c r="A2424" s="323"/>
      <c r="B2424" s="535" t="s">
        <v>1501</v>
      </c>
      <c r="C2424" s="216" t="str">
        <f>+VLOOKUP(B:B,INSUMOS!A:C,2,FALSE)</f>
        <v>CONCRETO MEZCLA EN OBRA 1:2:3  AGREGADOS DE RIO (APRX. 3000 PSI)</v>
      </c>
      <c r="D2424" s="538" t="str">
        <f>+VLOOKUP(B:B,INSUMOS!A:C,3,FALSE)</f>
        <v>M3</v>
      </c>
      <c r="E2424" s="541">
        <f>0.2*0.3</f>
        <v>0.06</v>
      </c>
      <c r="F2424" s="544">
        <f>E2424*0.05</f>
        <v>3.0000000000000001E-3</v>
      </c>
      <c r="G2424" s="277">
        <f>+VLOOKUP(B:B,INSUMOS!A:E,4,FALSE)</f>
        <v>1</v>
      </c>
      <c r="H2424" s="217">
        <f t="shared" si="177"/>
        <v>6.3E-2</v>
      </c>
      <c r="I2424" s="218"/>
      <c r="J2424" s="218"/>
      <c r="M2424" s="214"/>
    </row>
    <row r="2425" spans="1:13" ht="18" outlineLevel="1" x14ac:dyDescent="0.25">
      <c r="A2425" s="323"/>
      <c r="B2425" s="535" t="s">
        <v>1858</v>
      </c>
      <c r="C2425" s="216" t="str">
        <f>+VLOOKUP(B:B,INSUMOS!A:C,2,FALSE)</f>
        <v>SEPAROL ECOLÓGICO (Desmoldante para formaleta)</v>
      </c>
      <c r="D2425" s="538" t="str">
        <f>+VLOOKUP(B:B,INSUMOS!A:C,3,FALSE)</f>
        <v>KG</v>
      </c>
      <c r="E2425" s="541">
        <v>0.3</v>
      </c>
      <c r="F2425" s="544">
        <f>E2425*0.03</f>
        <v>8.9999999999999993E-3</v>
      </c>
      <c r="G2425" s="277">
        <f>+VLOOKUP(B:B,INSUMOS!A:E,4,FALSE)</f>
        <v>1</v>
      </c>
      <c r="H2425" s="217">
        <f t="shared" si="177"/>
        <v>0.309</v>
      </c>
      <c r="I2425" s="218"/>
      <c r="J2425" s="218"/>
      <c r="M2425" s="214"/>
    </row>
    <row r="2426" spans="1:13" ht="27" customHeight="1" outlineLevel="1" x14ac:dyDescent="0.25">
      <c r="A2426" s="323"/>
      <c r="B2426" s="535" t="s">
        <v>1891</v>
      </c>
      <c r="C2426" s="216" t="str">
        <f>+VLOOKUP(B:B,INSUMOS!A:C,2,FALSE)</f>
        <v>CURASEAL BLANCO (SELLADOR)</v>
      </c>
      <c r="D2426" s="538" t="str">
        <f>+VLOOKUP(B:B,INSUMOS!A:C,3,FALSE)</f>
        <v>KG</v>
      </c>
      <c r="E2426" s="541">
        <v>4</v>
      </c>
      <c r="F2426" s="544">
        <f>E2426*0.03</f>
        <v>0.12</v>
      </c>
      <c r="G2426" s="277">
        <f>+VLOOKUP(B:B,INSUMOS!A:E,4,FALSE)</f>
        <v>1</v>
      </c>
      <c r="H2426" s="217">
        <f t="shared" si="177"/>
        <v>4.12</v>
      </c>
      <c r="I2426" s="218"/>
      <c r="J2426" s="218"/>
      <c r="M2426" s="214"/>
    </row>
    <row r="2427" spans="1:13" ht="18" outlineLevel="1" x14ac:dyDescent="0.25">
      <c r="A2427" s="323"/>
      <c r="B2427" s="535" t="s">
        <v>266</v>
      </c>
      <c r="C2427" s="216" t="str">
        <f>+VLOOKUP(B:B,INSUMOS!A:C,2,FALSE)</f>
        <v>PUNTILLA CON CABEZA 2"</v>
      </c>
      <c r="D2427" s="538" t="str">
        <f>+VLOOKUP(B:B,INSUMOS!A:C,3,FALSE)</f>
        <v>LB</v>
      </c>
      <c r="E2427" s="541">
        <v>0.4</v>
      </c>
      <c r="F2427" s="544">
        <f>E2427*0.03</f>
        <v>1.2E-2</v>
      </c>
      <c r="G2427" s="277">
        <f>+VLOOKUP(B:B,INSUMOS!A:E,4,FALSE)</f>
        <v>1</v>
      </c>
      <c r="H2427" s="217">
        <f t="shared" si="177"/>
        <v>0.41200000000000003</v>
      </c>
      <c r="I2427" s="218"/>
      <c r="J2427" s="218"/>
      <c r="M2427" s="214"/>
    </row>
    <row r="2428" spans="1:13" ht="22.5" customHeight="1" outlineLevel="1" x14ac:dyDescent="0.25">
      <c r="A2428" s="323"/>
      <c r="B2428" s="535" t="s">
        <v>226</v>
      </c>
      <c r="C2428" s="216" t="str">
        <f>+VLOOKUP(B:B,INSUMOS!A:C,2,FALSE)</f>
        <v>REPISA EN ORDINARIO 2.90 X 0.08 X 0.04</v>
      </c>
      <c r="D2428" s="538" t="str">
        <f>+VLOOKUP(B:B,INSUMOS!A:C,3,FALSE)</f>
        <v>UN</v>
      </c>
      <c r="E2428" s="541">
        <v>0.6</v>
      </c>
      <c r="F2428" s="544">
        <f>E2428*0.03</f>
        <v>1.7999999999999999E-2</v>
      </c>
      <c r="G2428" s="277">
        <f>+VLOOKUP(B:B,INSUMOS!A:E,4,FALSE)</f>
        <v>1</v>
      </c>
      <c r="H2428" s="217">
        <f t="shared" si="177"/>
        <v>0.61799999999999999</v>
      </c>
      <c r="I2428" s="218"/>
      <c r="J2428" s="218"/>
      <c r="M2428" s="214"/>
    </row>
    <row r="2429" spans="1:13" ht="18" outlineLevel="1" x14ac:dyDescent="0.25">
      <c r="A2429" s="323"/>
      <c r="B2429" s="535" t="s">
        <v>233</v>
      </c>
      <c r="C2429" s="216" t="str">
        <f>+VLOOKUP(B:B,INSUMOS!A:C,2,FALSE)</f>
        <v>TABLA BURRA EN ORDINARIO 2.90 X 0.28 X 0.025</v>
      </c>
      <c r="D2429" s="538" t="str">
        <f>+VLOOKUP(B:B,INSUMOS!A:C,3,FALSE)</f>
        <v>UN</v>
      </c>
      <c r="E2429" s="541">
        <v>1</v>
      </c>
      <c r="F2429" s="544">
        <f>E2429*0.03</f>
        <v>0.03</v>
      </c>
      <c r="G2429" s="277">
        <f>+VLOOKUP(B:B,INSUMOS!A:E,4,FALSE)</f>
        <v>1</v>
      </c>
      <c r="H2429" s="217">
        <f t="shared" si="177"/>
        <v>1.03</v>
      </c>
      <c r="I2429" s="218"/>
      <c r="J2429" s="218"/>
      <c r="M2429" s="214"/>
    </row>
    <row r="2430" spans="1:13" ht="18" outlineLevel="1" x14ac:dyDescent="0.25">
      <c r="A2430" s="323"/>
      <c r="B2430" s="535" t="s">
        <v>141</v>
      </c>
      <c r="C2430" s="216" t="str">
        <f>+VLOOKUP(B:B,INSUMOS!A:C,2,FALSE)</f>
        <v>VIBRADOR DE CONCRETO A GASOLINA Y/O ELECTRICO</v>
      </c>
      <c r="D2430" s="538" t="str">
        <f>+VLOOKUP(B:B,INSUMOS!A:C,3,FALSE)</f>
        <v>DIA</v>
      </c>
      <c r="E2430" s="541">
        <v>0.08</v>
      </c>
      <c r="F2430" s="544">
        <v>0</v>
      </c>
      <c r="G2430" s="277">
        <f>+VLOOKUP(B:B,INSUMOS!A:E,4,FALSE)</f>
        <v>1</v>
      </c>
      <c r="H2430" s="217">
        <f t="shared" si="177"/>
        <v>0.08</v>
      </c>
      <c r="I2430" s="218"/>
      <c r="J2430" s="218"/>
      <c r="M2430" s="214"/>
    </row>
    <row r="2431" spans="1:13" ht="18" outlineLevel="1" x14ac:dyDescent="0.25">
      <c r="A2431" s="323"/>
      <c r="B2431" s="535" t="s">
        <v>259</v>
      </c>
      <c r="C2431" s="216" t="str">
        <f>+VLOOKUP(B:B,INSUMOS!A:C,2,FALSE)</f>
        <v>FORMALETA MADERA -TABLERO EN MADERA DE 0 ,70 M X 1,4 M (ALQUILER)</v>
      </c>
      <c r="D2431" s="538" t="str">
        <f>+VLOOKUP(B:B,INSUMOS!A:C,3,FALSE)</f>
        <v>DIA</v>
      </c>
      <c r="E2431" s="541">
        <v>1.2</v>
      </c>
      <c r="F2431" s="544">
        <v>0</v>
      </c>
      <c r="G2431" s="277">
        <f>+VLOOKUP(B:B,INSUMOS!A:E,4,FALSE)</f>
        <v>1</v>
      </c>
      <c r="H2431" s="217">
        <f t="shared" si="177"/>
        <v>1.2</v>
      </c>
      <c r="I2431" s="218"/>
      <c r="J2431" s="218"/>
      <c r="M2431" s="214"/>
    </row>
    <row r="2432" spans="1:13" ht="25.5" outlineLevel="1" x14ac:dyDescent="0.25">
      <c r="A2432" s="323"/>
      <c r="B2432" s="535" t="s">
        <v>260</v>
      </c>
      <c r="C2432" s="216" t="str">
        <f>+VLOOKUP(B:B,INSUMOS!A:C,2,FALSE)</f>
        <v>PARALES CORRIENTE METÁLICOS 2,80 A 3,50 M - TELESCÓPICO INCLUYE CRUCETA</v>
      </c>
      <c r="D2432" s="538" t="str">
        <f>+VLOOKUP(B:B,INSUMOS!A:C,3,FALSE)</f>
        <v>DIA</v>
      </c>
      <c r="E2432" s="541">
        <v>1</v>
      </c>
      <c r="F2432" s="544">
        <v>0</v>
      </c>
      <c r="G2432" s="277">
        <f>+VLOOKUP(B:B,INSUMOS!A:E,4,FALSE)</f>
        <v>1</v>
      </c>
      <c r="H2432" s="217">
        <f t="shared" si="177"/>
        <v>1</v>
      </c>
      <c r="I2432" s="218"/>
      <c r="J2432" s="218"/>
      <c r="M2432" s="214"/>
    </row>
    <row r="2433" spans="1:13" ht="18" outlineLevel="1" x14ac:dyDescent="0.25">
      <c r="A2433" s="323"/>
      <c r="B2433" s="535" t="s">
        <v>129</v>
      </c>
      <c r="C2433" s="216" t="str">
        <f>+VLOOKUP(B:B,INSUMOS!A:C,2,FALSE)</f>
        <v>HERRAMIENTA MENOR</v>
      </c>
      <c r="D2433" s="538" t="str">
        <f>+VLOOKUP(B:B,INSUMOS!A:C,3,FALSE)</f>
        <v>GLB</v>
      </c>
      <c r="E2433" s="541">
        <v>1.19</v>
      </c>
      <c r="F2433" s="544">
        <v>0</v>
      </c>
      <c r="G2433" s="277">
        <f>+VLOOKUP(B:B,INSUMOS!A:E,4,FALSE)</f>
        <v>1</v>
      </c>
      <c r="H2433" s="217">
        <f t="shared" si="177"/>
        <v>1.19</v>
      </c>
      <c r="I2433" s="218"/>
      <c r="J2433" s="218"/>
      <c r="M2433" s="214"/>
    </row>
    <row r="2434" spans="1:13" ht="18" outlineLevel="1" x14ac:dyDescent="0.25">
      <c r="A2434" s="323"/>
      <c r="B2434" s="535" t="s">
        <v>625</v>
      </c>
      <c r="C2434" s="216" t="str">
        <f>+VLOOKUP(B:B,INSUMOS!A:C,2,FALSE)</f>
        <v>CUADRILLA AA  (OFICIAL + 2 AYUDANTE)- ALBAÑILERIA</v>
      </c>
      <c r="D2434" s="538" t="str">
        <f>+VLOOKUP(B:B,INSUMOS!A:C,3,FALSE)</f>
        <v>HC</v>
      </c>
      <c r="E2434" s="541">
        <v>2.5</v>
      </c>
      <c r="F2434" s="544">
        <v>0</v>
      </c>
      <c r="G2434" s="277">
        <f>+VLOOKUP(B:B,INSUMOS!A:E,4,FALSE)</f>
        <v>1</v>
      </c>
      <c r="H2434" s="217">
        <f t="shared" si="177"/>
        <v>2.5</v>
      </c>
      <c r="I2434" s="218"/>
      <c r="J2434" s="218"/>
      <c r="M2434" s="214"/>
    </row>
    <row r="2435" spans="1:13" ht="48.75" customHeight="1" x14ac:dyDescent="0.25">
      <c r="A2435" s="207" t="s">
        <v>1854</v>
      </c>
      <c r="B2435" s="246"/>
      <c r="C2435" s="209" t="s">
        <v>1875</v>
      </c>
      <c r="D2435" s="228" t="s">
        <v>330</v>
      </c>
      <c r="E2435" s="241"/>
      <c r="F2435" s="242"/>
      <c r="G2435" s="210"/>
      <c r="H2435" s="212">
        <f>+SUBTOTAL(9,H2436:H2448)</f>
        <v>12.6106</v>
      </c>
      <c r="I2435" s="213"/>
      <c r="J2435" s="213"/>
      <c r="K2435" s="326"/>
      <c r="M2435" s="214"/>
    </row>
    <row r="2436" spans="1:13" ht="18" outlineLevel="1" x14ac:dyDescent="0.25">
      <c r="A2436" s="215"/>
      <c r="B2436" s="535" t="s">
        <v>181</v>
      </c>
      <c r="C2436" s="216" t="str">
        <f>+VLOOKUP(B:B,INSUMOS!A:C,2,FALSE)</f>
        <v>ACERO FIGURADO Ø 1/4" A Ø 1" F'Y=60000 PSI (EN OBRA)</v>
      </c>
      <c r="D2436" s="538" t="str">
        <f>+VLOOKUP(B:B,INSUMOS!A:C,3,FALSE)</f>
        <v>KG</v>
      </c>
      <c r="E2436" s="541">
        <v>4.29</v>
      </c>
      <c r="F2436" s="544">
        <f>E2436*0.05</f>
        <v>0.21450000000000002</v>
      </c>
      <c r="G2436" s="277">
        <f>+VLOOKUP(B:B,INSUMOS!A:E,4,FALSE)</f>
        <v>1</v>
      </c>
      <c r="H2436" s="217">
        <f t="shared" ref="H2436:H2448" si="178">+(E2436+F2436)*G2436</f>
        <v>4.5045000000000002</v>
      </c>
      <c r="I2436" s="218"/>
      <c r="J2436" s="218"/>
      <c r="M2436" s="214"/>
    </row>
    <row r="2437" spans="1:13" ht="18" outlineLevel="1" x14ac:dyDescent="0.25">
      <c r="A2437" s="323"/>
      <c r="B2437" s="535" t="s">
        <v>265</v>
      </c>
      <c r="C2437" s="216" t="str">
        <f>+VLOOKUP(B:B,INSUMOS!A:C,2,FALSE)</f>
        <v>ALAMBRE NEGRO</v>
      </c>
      <c r="D2437" s="538" t="str">
        <f>+VLOOKUP(B:B,INSUMOS!A:C,3,FALSE)</f>
        <v>KG</v>
      </c>
      <c r="E2437" s="541">
        <v>0.09</v>
      </c>
      <c r="F2437" s="544">
        <f>E2437*0.03</f>
        <v>2.6999999999999997E-3</v>
      </c>
      <c r="G2437" s="277">
        <f>+VLOOKUP(B:B,INSUMOS!A:E,4,FALSE)</f>
        <v>1</v>
      </c>
      <c r="H2437" s="217">
        <f t="shared" si="178"/>
        <v>9.2699999999999991E-2</v>
      </c>
      <c r="I2437" s="218"/>
      <c r="J2437" s="218"/>
      <c r="M2437" s="214"/>
    </row>
    <row r="2438" spans="1:13" ht="27" customHeight="1" outlineLevel="1" x14ac:dyDescent="0.25">
      <c r="A2438" s="323"/>
      <c r="B2438" s="535" t="s">
        <v>1501</v>
      </c>
      <c r="C2438" s="216" t="str">
        <f>+VLOOKUP(B:B,INSUMOS!A:C,2,FALSE)</f>
        <v>CONCRETO MEZCLA EN OBRA 1:2:3  AGREGADOS DE RIO (APRX. 3000 PSI)</v>
      </c>
      <c r="D2438" s="538" t="str">
        <f>+VLOOKUP(B:B,INSUMOS!A:C,3,FALSE)</f>
        <v>M3</v>
      </c>
      <c r="E2438" s="541">
        <f>0.12*0.3</f>
        <v>3.5999999999999997E-2</v>
      </c>
      <c r="F2438" s="544">
        <f>E2438*0.05</f>
        <v>1.8E-3</v>
      </c>
      <c r="G2438" s="277">
        <f>+VLOOKUP(B:B,INSUMOS!A:E,4,FALSE)</f>
        <v>1</v>
      </c>
      <c r="H2438" s="217">
        <f t="shared" si="178"/>
        <v>3.78E-2</v>
      </c>
      <c r="I2438" s="218"/>
      <c r="J2438" s="218"/>
      <c r="M2438" s="214"/>
    </row>
    <row r="2439" spans="1:13" ht="18" outlineLevel="1" x14ac:dyDescent="0.25">
      <c r="A2439" s="323"/>
      <c r="B2439" s="535" t="s">
        <v>1858</v>
      </c>
      <c r="C2439" s="216" t="str">
        <f>+VLOOKUP(B:B,INSUMOS!A:C,2,FALSE)</f>
        <v>SEPAROL ECOLÓGICO (Desmoldante para formaleta)</v>
      </c>
      <c r="D2439" s="538" t="str">
        <f>+VLOOKUP(B:B,INSUMOS!A:C,3,FALSE)</f>
        <v>KG</v>
      </c>
      <c r="E2439" s="541">
        <v>0.2</v>
      </c>
      <c r="F2439" s="544">
        <f>E2439*0.03</f>
        <v>6.0000000000000001E-3</v>
      </c>
      <c r="G2439" s="277">
        <f>+VLOOKUP(B:B,INSUMOS!A:E,4,FALSE)</f>
        <v>1</v>
      </c>
      <c r="H2439" s="217">
        <f t="shared" si="178"/>
        <v>0.20600000000000002</v>
      </c>
      <c r="I2439" s="218"/>
      <c r="J2439" s="218"/>
      <c r="M2439" s="214"/>
    </row>
    <row r="2440" spans="1:13" ht="27" customHeight="1" outlineLevel="1" x14ac:dyDescent="0.25">
      <c r="A2440" s="323"/>
      <c r="B2440" s="535" t="s">
        <v>1891</v>
      </c>
      <c r="C2440" s="216" t="str">
        <f>+VLOOKUP(B:B,INSUMOS!A:C,2,FALSE)</f>
        <v>CURASEAL BLANCO (SELLADOR)</v>
      </c>
      <c r="D2440" s="538" t="str">
        <f>+VLOOKUP(B:B,INSUMOS!A:C,3,FALSE)</f>
        <v>KG</v>
      </c>
      <c r="E2440" s="541">
        <v>4</v>
      </c>
      <c r="F2440" s="544">
        <f>E2440*0.03</f>
        <v>0.12</v>
      </c>
      <c r="G2440" s="277">
        <f>+VLOOKUP(B:B,INSUMOS!A:E,4,FALSE)</f>
        <v>1</v>
      </c>
      <c r="H2440" s="217">
        <f t="shared" si="178"/>
        <v>4.12</v>
      </c>
      <c r="I2440" s="218"/>
      <c r="J2440" s="218"/>
      <c r="M2440" s="214"/>
    </row>
    <row r="2441" spans="1:13" ht="18" outlineLevel="1" x14ac:dyDescent="0.25">
      <c r="A2441" s="323"/>
      <c r="B2441" s="535" t="s">
        <v>266</v>
      </c>
      <c r="C2441" s="216" t="str">
        <f>+VLOOKUP(B:B,INSUMOS!A:C,2,FALSE)</f>
        <v>PUNTILLA CON CABEZA 2"</v>
      </c>
      <c r="D2441" s="538" t="str">
        <f>+VLOOKUP(B:B,INSUMOS!A:C,3,FALSE)</f>
        <v>LB</v>
      </c>
      <c r="E2441" s="541">
        <v>0.4</v>
      </c>
      <c r="F2441" s="544">
        <f>E2441*0.03</f>
        <v>1.2E-2</v>
      </c>
      <c r="G2441" s="277">
        <f>+VLOOKUP(B:B,INSUMOS!A:E,4,FALSE)</f>
        <v>1</v>
      </c>
      <c r="H2441" s="217">
        <f t="shared" si="178"/>
        <v>0.41200000000000003</v>
      </c>
      <c r="I2441" s="218"/>
      <c r="J2441" s="218"/>
      <c r="M2441" s="214"/>
    </row>
    <row r="2442" spans="1:13" ht="22.5" customHeight="1" outlineLevel="1" x14ac:dyDescent="0.25">
      <c r="A2442" s="323"/>
      <c r="B2442" s="535" t="s">
        <v>226</v>
      </c>
      <c r="C2442" s="216" t="str">
        <f>+VLOOKUP(B:B,INSUMOS!A:C,2,FALSE)</f>
        <v>REPISA EN ORDINARIO 2.90 X 0.08 X 0.04</v>
      </c>
      <c r="D2442" s="538" t="str">
        <f>+VLOOKUP(B:B,INSUMOS!A:C,3,FALSE)</f>
        <v>UN</v>
      </c>
      <c r="E2442" s="541">
        <v>0.12</v>
      </c>
      <c r="F2442" s="544">
        <f>E2442*0.03</f>
        <v>3.5999999999999999E-3</v>
      </c>
      <c r="G2442" s="277">
        <f>+VLOOKUP(B:B,INSUMOS!A:E,4,FALSE)</f>
        <v>1</v>
      </c>
      <c r="H2442" s="217">
        <f t="shared" si="178"/>
        <v>0.1236</v>
      </c>
      <c r="I2442" s="218"/>
      <c r="J2442" s="218"/>
      <c r="M2442" s="214"/>
    </row>
    <row r="2443" spans="1:13" ht="18" outlineLevel="1" x14ac:dyDescent="0.25">
      <c r="A2443" s="323"/>
      <c r="B2443" s="535" t="s">
        <v>233</v>
      </c>
      <c r="C2443" s="216" t="str">
        <f>+VLOOKUP(B:B,INSUMOS!A:C,2,FALSE)</f>
        <v>TABLA BURRA EN ORDINARIO 2.90 X 0.28 X 0.025</v>
      </c>
      <c r="D2443" s="538" t="str">
        <f>+VLOOKUP(B:B,INSUMOS!A:C,3,FALSE)</f>
        <v>UN</v>
      </c>
      <c r="E2443" s="541">
        <v>0.3</v>
      </c>
      <c r="F2443" s="544">
        <f>E2443*0.03</f>
        <v>8.9999999999999993E-3</v>
      </c>
      <c r="G2443" s="277">
        <f>+VLOOKUP(B:B,INSUMOS!A:E,4,FALSE)</f>
        <v>1</v>
      </c>
      <c r="H2443" s="217">
        <f t="shared" si="178"/>
        <v>0.309</v>
      </c>
      <c r="I2443" s="218"/>
      <c r="J2443" s="218"/>
      <c r="M2443" s="214"/>
    </row>
    <row r="2444" spans="1:13" ht="18" outlineLevel="1" x14ac:dyDescent="0.25">
      <c r="A2444" s="323"/>
      <c r="B2444" s="535" t="s">
        <v>141</v>
      </c>
      <c r="C2444" s="216" t="str">
        <f>+VLOOKUP(B:B,INSUMOS!A:C,2,FALSE)</f>
        <v>VIBRADOR DE CONCRETO A GASOLINA Y/O ELECTRICO</v>
      </c>
      <c r="D2444" s="538" t="str">
        <f>+VLOOKUP(B:B,INSUMOS!A:C,3,FALSE)</f>
        <v>DIA</v>
      </c>
      <c r="E2444" s="541">
        <v>0.08</v>
      </c>
      <c r="F2444" s="544">
        <v>0</v>
      </c>
      <c r="G2444" s="277">
        <f>+VLOOKUP(B:B,INSUMOS!A:E,4,FALSE)</f>
        <v>1</v>
      </c>
      <c r="H2444" s="217">
        <f t="shared" si="178"/>
        <v>0.08</v>
      </c>
      <c r="I2444" s="218"/>
      <c r="J2444" s="218"/>
      <c r="M2444" s="214"/>
    </row>
    <row r="2445" spans="1:13" ht="18" outlineLevel="1" x14ac:dyDescent="0.25">
      <c r="A2445" s="323"/>
      <c r="B2445" s="535" t="s">
        <v>259</v>
      </c>
      <c r="C2445" s="216" t="str">
        <f>+VLOOKUP(B:B,INSUMOS!A:C,2,FALSE)</f>
        <v>FORMALETA MADERA -TABLERO EN MADERA DE 0 ,70 M X 1,4 M (ALQUILER)</v>
      </c>
      <c r="D2445" s="538" t="str">
        <f>+VLOOKUP(B:B,INSUMOS!A:C,3,FALSE)</f>
        <v>DIA</v>
      </c>
      <c r="E2445" s="541">
        <v>1.2</v>
      </c>
      <c r="F2445" s="544">
        <v>0</v>
      </c>
      <c r="G2445" s="277">
        <f>+VLOOKUP(B:B,INSUMOS!A:E,4,FALSE)</f>
        <v>1</v>
      </c>
      <c r="H2445" s="217">
        <f t="shared" si="178"/>
        <v>1.2</v>
      </c>
      <c r="I2445" s="218"/>
      <c r="J2445" s="218"/>
      <c r="M2445" s="214"/>
    </row>
    <row r="2446" spans="1:13" ht="25.5" outlineLevel="1" x14ac:dyDescent="0.25">
      <c r="A2446" s="323"/>
      <c r="B2446" s="535" t="s">
        <v>260</v>
      </c>
      <c r="C2446" s="216" t="str">
        <f>+VLOOKUP(B:B,INSUMOS!A:C,2,FALSE)</f>
        <v>PARALES CORRIENTE METÁLICOS 2,80 A 3,50 M - TELESCÓPICO INCLUYE CRUCETA</v>
      </c>
      <c r="D2446" s="538" t="str">
        <f>+VLOOKUP(B:B,INSUMOS!A:C,3,FALSE)</f>
        <v>DIA</v>
      </c>
      <c r="E2446" s="541">
        <v>1</v>
      </c>
      <c r="F2446" s="544">
        <v>0</v>
      </c>
      <c r="G2446" s="277">
        <f>+VLOOKUP(B:B,INSUMOS!A:E,4,FALSE)</f>
        <v>1</v>
      </c>
      <c r="H2446" s="217">
        <f t="shared" si="178"/>
        <v>1</v>
      </c>
      <c r="I2446" s="218"/>
      <c r="J2446" s="218"/>
      <c r="M2446" s="214"/>
    </row>
    <row r="2447" spans="1:13" ht="18" outlineLevel="1" x14ac:dyDescent="0.25">
      <c r="A2447" s="323"/>
      <c r="B2447" s="535" t="s">
        <v>129</v>
      </c>
      <c r="C2447" s="216" t="str">
        <f>+VLOOKUP(B:B,INSUMOS!A:C,2,FALSE)</f>
        <v>HERRAMIENTA MENOR</v>
      </c>
      <c r="D2447" s="538" t="str">
        <f>+VLOOKUP(B:B,INSUMOS!A:C,3,FALSE)</f>
        <v>GLB</v>
      </c>
      <c r="E2447" s="541">
        <f>H2448*0.05/G2447</f>
        <v>2.5000000000000001E-2</v>
      </c>
      <c r="F2447" s="544">
        <v>0</v>
      </c>
      <c r="G2447" s="277">
        <f>+VLOOKUP(B:B,INSUMOS!A:E,4,FALSE)</f>
        <v>1</v>
      </c>
      <c r="H2447" s="217">
        <f t="shared" si="178"/>
        <v>2.5000000000000001E-2</v>
      </c>
      <c r="I2447" s="218"/>
      <c r="J2447" s="218"/>
      <c r="M2447" s="214"/>
    </row>
    <row r="2448" spans="1:13" ht="18" outlineLevel="1" x14ac:dyDescent="0.25">
      <c r="A2448" s="323"/>
      <c r="B2448" s="535" t="s">
        <v>625</v>
      </c>
      <c r="C2448" s="216" t="str">
        <f>+VLOOKUP(B:B,INSUMOS!A:C,2,FALSE)</f>
        <v>CUADRILLA AA  (OFICIAL + 2 AYUDANTE)- ALBAÑILERIA</v>
      </c>
      <c r="D2448" s="538" t="str">
        <f>+VLOOKUP(B:B,INSUMOS!A:C,3,FALSE)</f>
        <v>HC</v>
      </c>
      <c r="E2448" s="541">
        <v>0.5</v>
      </c>
      <c r="F2448" s="544">
        <v>0</v>
      </c>
      <c r="G2448" s="277">
        <f>+VLOOKUP(B:B,INSUMOS!A:E,4,FALSE)</f>
        <v>1</v>
      </c>
      <c r="H2448" s="217">
        <f t="shared" si="178"/>
        <v>0.5</v>
      </c>
      <c r="I2448" s="218"/>
      <c r="J2448" s="218"/>
      <c r="M2448" s="214"/>
    </row>
    <row r="2449" spans="1:13" ht="48.75" customHeight="1" x14ac:dyDescent="0.25">
      <c r="A2449" s="207" t="s">
        <v>1855</v>
      </c>
      <c r="B2449" s="246"/>
      <c r="C2449" s="209" t="s">
        <v>1876</v>
      </c>
      <c r="D2449" s="228" t="s">
        <v>19</v>
      </c>
      <c r="E2449" s="241"/>
      <c r="F2449" s="242"/>
      <c r="G2449" s="210"/>
      <c r="H2449" s="212">
        <f>+SUBTOTAL(9,H2450:H2464)</f>
        <v>15.614599999999999</v>
      </c>
      <c r="I2449" s="213"/>
      <c r="J2449" s="213"/>
      <c r="M2449" s="214"/>
    </row>
    <row r="2450" spans="1:13" ht="18" outlineLevel="1" x14ac:dyDescent="0.25">
      <c r="A2450" s="215"/>
      <c r="B2450" s="535" t="s">
        <v>179</v>
      </c>
      <c r="C2450" s="216" t="str">
        <f>+VLOOKUP(B:B,INSUMOS!A:C,2,FALSE)</f>
        <v>MALLA ELECTROSOLDADA S=150X150MM, Ø=4X4MM</v>
      </c>
      <c r="D2450" s="538" t="str">
        <f>+VLOOKUP(B:B,INSUMOS!A:C,3,FALSE)</f>
        <v>KG</v>
      </c>
      <c r="E2450" s="541">
        <v>1.33</v>
      </c>
      <c r="F2450" s="544">
        <f>E2450*0.05</f>
        <v>6.6500000000000004E-2</v>
      </c>
      <c r="G2450" s="277">
        <f>+VLOOKUP(B:B,INSUMOS!A:E,4,FALSE)</f>
        <v>1</v>
      </c>
      <c r="H2450" s="217">
        <f t="shared" ref="H2450:H2464" si="179">+(E2450+F2450)*G2450</f>
        <v>1.3965000000000001</v>
      </c>
      <c r="I2450" s="333"/>
      <c r="J2450" s="218"/>
      <c r="M2450" s="214"/>
    </row>
    <row r="2451" spans="1:13" ht="18" outlineLevel="1" x14ac:dyDescent="0.25">
      <c r="A2451" s="323"/>
      <c r="B2451" s="535" t="s">
        <v>265</v>
      </c>
      <c r="C2451" s="216" t="str">
        <f>+VLOOKUP(B:B,INSUMOS!A:C,2,FALSE)</f>
        <v>ALAMBRE NEGRO</v>
      </c>
      <c r="D2451" s="538" t="str">
        <f>+VLOOKUP(B:B,INSUMOS!A:C,3,FALSE)</f>
        <v>KG</v>
      </c>
      <c r="E2451" s="541">
        <v>0.09</v>
      </c>
      <c r="F2451" s="544">
        <f>E2451*0.03</f>
        <v>2.6999999999999997E-3</v>
      </c>
      <c r="G2451" s="277">
        <f>+VLOOKUP(B:B,INSUMOS!A:E,4,FALSE)</f>
        <v>1</v>
      </c>
      <c r="H2451" s="217">
        <f t="shared" si="179"/>
        <v>9.2699999999999991E-2</v>
      </c>
      <c r="I2451" s="218"/>
      <c r="J2451" s="218"/>
      <c r="M2451" s="214"/>
    </row>
    <row r="2452" spans="1:13" ht="27" customHeight="1" outlineLevel="1" x14ac:dyDescent="0.25">
      <c r="A2452" s="323"/>
      <c r="B2452" s="535" t="s">
        <v>1501</v>
      </c>
      <c r="C2452" s="216" t="str">
        <f>+VLOOKUP(B:B,INSUMOS!A:C,2,FALSE)</f>
        <v>CONCRETO MEZCLA EN OBRA 1:2:3  AGREGADOS DE RIO (APRX. 3000 PSI)</v>
      </c>
      <c r="D2452" s="538" t="str">
        <f>+VLOOKUP(B:B,INSUMOS!A:C,3,FALSE)</f>
        <v>M3</v>
      </c>
      <c r="E2452" s="541">
        <v>0.05</v>
      </c>
      <c r="F2452" s="544">
        <f>E2452*0.05</f>
        <v>2.5000000000000005E-3</v>
      </c>
      <c r="G2452" s="277">
        <f>+VLOOKUP(B:B,INSUMOS!A:E,4,FALSE)</f>
        <v>1</v>
      </c>
      <c r="H2452" s="217">
        <f t="shared" si="179"/>
        <v>5.2500000000000005E-2</v>
      </c>
      <c r="I2452" s="218"/>
      <c r="J2452" s="218"/>
      <c r="K2452" s="330"/>
      <c r="M2452" s="214"/>
    </row>
    <row r="2453" spans="1:13" ht="18" outlineLevel="1" x14ac:dyDescent="0.25">
      <c r="A2453" s="323"/>
      <c r="B2453" s="535" t="s">
        <v>1858</v>
      </c>
      <c r="C2453" s="216" t="str">
        <f>+VLOOKUP(B:B,INSUMOS!A:C,2,FALSE)</f>
        <v>SEPAROL ECOLÓGICO (Desmoldante para formaleta)</v>
      </c>
      <c r="D2453" s="538" t="str">
        <f>+VLOOKUP(B:B,INSUMOS!A:C,3,FALSE)</f>
        <v>KG</v>
      </c>
      <c r="E2453" s="541">
        <v>0.3</v>
      </c>
      <c r="F2453" s="544">
        <f t="shared" ref="F2453:F2459" si="180">E2453*0.03</f>
        <v>8.9999999999999993E-3</v>
      </c>
      <c r="G2453" s="277">
        <f>+VLOOKUP(B:B,INSUMOS!A:E,4,FALSE)</f>
        <v>1</v>
      </c>
      <c r="H2453" s="217">
        <f t="shared" si="179"/>
        <v>0.309</v>
      </c>
      <c r="I2453" s="218"/>
      <c r="J2453" s="218"/>
      <c r="K2453" s="330"/>
      <c r="M2453" s="214"/>
    </row>
    <row r="2454" spans="1:13" ht="18" outlineLevel="1" x14ac:dyDescent="0.25">
      <c r="A2454" s="245"/>
      <c r="B2454" s="535" t="s">
        <v>1862</v>
      </c>
      <c r="C2454" s="216" t="str">
        <f>+VLOOKUP(B:B,INSUMOS!A:C,2,FALSE)</f>
        <v>BLOQUELÓN 80X23X 8CM</v>
      </c>
      <c r="D2454" s="538" t="str">
        <f>+VLOOKUP(B:B,INSUMOS!A:C,3,FALSE)</f>
        <v>UN</v>
      </c>
      <c r="E2454" s="541">
        <v>4.87</v>
      </c>
      <c r="F2454" s="544">
        <f t="shared" si="180"/>
        <v>0.14610000000000001</v>
      </c>
      <c r="G2454" s="277">
        <f>+VLOOKUP(B:B,INSUMOS!A:E,4,FALSE)</f>
        <v>1</v>
      </c>
      <c r="H2454" s="217">
        <f t="shared" si="179"/>
        <v>5.0160999999999998</v>
      </c>
      <c r="I2454" s="334"/>
      <c r="J2454" s="218"/>
    </row>
    <row r="2455" spans="1:13" ht="18" outlineLevel="1" x14ac:dyDescent="0.25">
      <c r="A2455" s="245"/>
      <c r="B2455" s="535" t="s">
        <v>1863</v>
      </c>
      <c r="C2455" s="216" t="str">
        <f>+VLOOKUP(B:B,INSUMOS!A:C,2,FALSE)</f>
        <v>PERFIL PLACA FÁCIL 8M NEGRO</v>
      </c>
      <c r="D2455" s="538" t="str">
        <f>+VLOOKUP(B:B,INSUMOS!A:C,3,FALSE)</f>
        <v>UN</v>
      </c>
      <c r="E2455" s="541">
        <v>0.16</v>
      </c>
      <c r="F2455" s="544">
        <f t="shared" si="180"/>
        <v>4.7999999999999996E-3</v>
      </c>
      <c r="G2455" s="277">
        <f>+VLOOKUP(B:B,INSUMOS!A:E,4,FALSE)</f>
        <v>1</v>
      </c>
      <c r="H2455" s="217">
        <f t="shared" si="179"/>
        <v>0.1648</v>
      </c>
      <c r="I2455" s="333"/>
      <c r="J2455" s="334"/>
    </row>
    <row r="2456" spans="1:13" ht="18" outlineLevel="1" x14ac:dyDescent="0.25">
      <c r="A2456" s="245"/>
      <c r="B2456" s="535" t="s">
        <v>286</v>
      </c>
      <c r="C2456" s="216" t="str">
        <f>+VLOOKUP(B:B,INSUMOS!A:C,2,FALSE)</f>
        <v>PUNTILLA SIN CABEZA 1"</v>
      </c>
      <c r="D2456" s="538" t="str">
        <f>+VLOOKUP(B:B,INSUMOS!A:C,3,FALSE)</f>
        <v>LB</v>
      </c>
      <c r="E2456" s="541">
        <v>0.05</v>
      </c>
      <c r="F2456" s="544">
        <f t="shared" si="180"/>
        <v>1.5E-3</v>
      </c>
      <c r="G2456" s="277">
        <f>+VLOOKUP(B:B,INSUMOS!A:E,4,FALSE)</f>
        <v>1</v>
      </c>
      <c r="H2456" s="217">
        <f t="shared" si="179"/>
        <v>5.1500000000000004E-2</v>
      </c>
      <c r="I2456" s="218"/>
      <c r="J2456" s="218"/>
    </row>
    <row r="2457" spans="1:13" ht="18" outlineLevel="1" x14ac:dyDescent="0.25">
      <c r="A2457" s="245"/>
      <c r="B2457" s="535" t="s">
        <v>226</v>
      </c>
      <c r="C2457" s="216" t="str">
        <f>+VLOOKUP(B:B,INSUMOS!A:C,2,FALSE)</f>
        <v>REPISA EN ORDINARIO 2.90 X 0.08 X 0.04</v>
      </c>
      <c r="D2457" s="538" t="str">
        <f>+VLOOKUP(B:B,INSUMOS!A:C,3,FALSE)</f>
        <v>UN</v>
      </c>
      <c r="E2457" s="541">
        <v>0.05</v>
      </c>
      <c r="F2457" s="544">
        <f t="shared" si="180"/>
        <v>1.5E-3</v>
      </c>
      <c r="G2457" s="277">
        <f>+VLOOKUP(B:B,INSUMOS!A:E,4,FALSE)</f>
        <v>1</v>
      </c>
      <c r="H2457" s="217">
        <f t="shared" si="179"/>
        <v>5.1500000000000004E-2</v>
      </c>
      <c r="I2457" s="218"/>
      <c r="J2457" s="218"/>
    </row>
    <row r="2458" spans="1:13" ht="27" customHeight="1" outlineLevel="1" x14ac:dyDescent="0.25">
      <c r="A2458" s="323"/>
      <c r="B2458" s="535" t="s">
        <v>1860</v>
      </c>
      <c r="C2458" s="216" t="str">
        <f>+VLOOKUP(B:B,INSUMOS!A:C,2,FALSE)</f>
        <v xml:space="preserve">DISTANCIADOR. CM-20 CLIP MORTERO  </v>
      </c>
      <c r="D2458" s="538" t="str">
        <f>+VLOOKUP(B:B,INSUMOS!A:C,3,FALSE)</f>
        <v>UN</v>
      </c>
      <c r="E2458" s="541">
        <v>4</v>
      </c>
      <c r="F2458" s="544">
        <f t="shared" si="180"/>
        <v>0.12</v>
      </c>
      <c r="G2458" s="277">
        <f>+VLOOKUP(B:B,INSUMOS!A:E,4,FALSE)</f>
        <v>1</v>
      </c>
      <c r="H2458" s="217">
        <f t="shared" si="179"/>
        <v>4.12</v>
      </c>
      <c r="I2458" s="218"/>
      <c r="J2458" s="218"/>
      <c r="M2458" s="214"/>
    </row>
    <row r="2459" spans="1:13" ht="18" outlineLevel="1" x14ac:dyDescent="0.25">
      <c r="A2459" s="323"/>
      <c r="B2459" s="535" t="s">
        <v>233</v>
      </c>
      <c r="C2459" s="216" t="str">
        <f>+VLOOKUP(B:B,INSUMOS!A:C,2,FALSE)</f>
        <v>TABLA BURRA EN ORDINARIO 2.90 X 0.28 X 0.025</v>
      </c>
      <c r="D2459" s="538" t="str">
        <f>+VLOOKUP(B:B,INSUMOS!A:C,3,FALSE)</f>
        <v>UN</v>
      </c>
      <c r="E2459" s="541">
        <v>1</v>
      </c>
      <c r="F2459" s="544">
        <f t="shared" si="180"/>
        <v>0.03</v>
      </c>
      <c r="G2459" s="277">
        <f>+VLOOKUP(B:B,INSUMOS!A:E,4,FALSE)</f>
        <v>1</v>
      </c>
      <c r="H2459" s="217">
        <f t="shared" si="179"/>
        <v>1.03</v>
      </c>
      <c r="I2459" s="218"/>
      <c r="J2459" s="334"/>
      <c r="M2459" s="214"/>
    </row>
    <row r="2460" spans="1:13" ht="18" outlineLevel="1" x14ac:dyDescent="0.25">
      <c r="A2460" s="323"/>
      <c r="B2460" s="535" t="s">
        <v>141</v>
      </c>
      <c r="C2460" s="216" t="str">
        <f>+VLOOKUP(B:B,INSUMOS!A:C,2,FALSE)</f>
        <v>VIBRADOR DE CONCRETO A GASOLINA Y/O ELECTRICO</v>
      </c>
      <c r="D2460" s="538" t="str">
        <f>+VLOOKUP(B:B,INSUMOS!A:C,3,FALSE)</f>
        <v>DIA</v>
      </c>
      <c r="E2460" s="541">
        <v>0.08</v>
      </c>
      <c r="F2460" s="544">
        <v>0</v>
      </c>
      <c r="G2460" s="277">
        <f>+VLOOKUP(B:B,INSUMOS!A:E,4,FALSE)</f>
        <v>1</v>
      </c>
      <c r="H2460" s="217">
        <f t="shared" si="179"/>
        <v>0.08</v>
      </c>
      <c r="I2460" s="218"/>
      <c r="J2460" s="218"/>
      <c r="M2460" s="214"/>
    </row>
    <row r="2461" spans="1:13" ht="18" outlineLevel="1" x14ac:dyDescent="0.25">
      <c r="A2461" s="323"/>
      <c r="B2461" s="535" t="s">
        <v>259</v>
      </c>
      <c r="C2461" s="216" t="str">
        <f>+VLOOKUP(B:B,INSUMOS!A:C,2,FALSE)</f>
        <v>FORMALETA MADERA -TABLERO EN MADERA DE 0 ,70 M X 1,4 M (ALQUILER)</v>
      </c>
      <c r="D2461" s="538" t="str">
        <f>+VLOOKUP(B:B,INSUMOS!A:C,3,FALSE)</f>
        <v>DIA</v>
      </c>
      <c r="E2461" s="541">
        <v>1.2</v>
      </c>
      <c r="F2461" s="544">
        <v>0</v>
      </c>
      <c r="G2461" s="277">
        <f>+VLOOKUP(B:B,INSUMOS!A:E,4,FALSE)</f>
        <v>1</v>
      </c>
      <c r="H2461" s="217">
        <f t="shared" si="179"/>
        <v>1.2</v>
      </c>
      <c r="I2461" s="218"/>
      <c r="J2461" s="218"/>
      <c r="M2461" s="214"/>
    </row>
    <row r="2462" spans="1:13" ht="25.5" outlineLevel="1" x14ac:dyDescent="0.25">
      <c r="A2462" s="323"/>
      <c r="B2462" s="535" t="s">
        <v>260</v>
      </c>
      <c r="C2462" s="216" t="str">
        <f>+VLOOKUP(B:B,INSUMOS!A:C,2,FALSE)</f>
        <v>PARALES CORRIENTE METÁLICOS 2,80 A 3,50 M - TELESCÓPICO INCLUYE CRUCETA</v>
      </c>
      <c r="D2462" s="538" t="str">
        <f>+VLOOKUP(B:B,INSUMOS!A:C,3,FALSE)</f>
        <v>DIA</v>
      </c>
      <c r="E2462" s="541">
        <v>1</v>
      </c>
      <c r="F2462" s="544">
        <v>0</v>
      </c>
      <c r="G2462" s="277">
        <f>+VLOOKUP(B:B,INSUMOS!A:E,4,FALSE)</f>
        <v>1</v>
      </c>
      <c r="H2462" s="217">
        <f t="shared" si="179"/>
        <v>1</v>
      </c>
      <c r="I2462" s="218"/>
      <c r="J2462" s="218"/>
      <c r="M2462" s="214"/>
    </row>
    <row r="2463" spans="1:13" ht="18" outlineLevel="1" x14ac:dyDescent="0.25">
      <c r="A2463" s="323"/>
      <c r="B2463" s="535" t="s">
        <v>129</v>
      </c>
      <c r="C2463" s="216" t="str">
        <f>+VLOOKUP(B:B,INSUMOS!A:C,2,FALSE)</f>
        <v>HERRAMIENTA MENOR</v>
      </c>
      <c r="D2463" s="538" t="str">
        <f>+VLOOKUP(B:B,INSUMOS!A:C,3,FALSE)</f>
        <v>GLB</v>
      </c>
      <c r="E2463" s="541">
        <f>H2464*0.05/G2463</f>
        <v>0.05</v>
      </c>
      <c r="F2463" s="544">
        <v>0</v>
      </c>
      <c r="G2463" s="277">
        <f>+VLOOKUP(B:B,INSUMOS!A:E,4,FALSE)</f>
        <v>1</v>
      </c>
      <c r="H2463" s="217">
        <f t="shared" si="179"/>
        <v>0.05</v>
      </c>
      <c r="I2463" s="218"/>
      <c r="J2463" s="218"/>
      <c r="M2463" s="214"/>
    </row>
    <row r="2464" spans="1:13" ht="18" outlineLevel="1" x14ac:dyDescent="0.25">
      <c r="A2464" s="251"/>
      <c r="B2464" s="535" t="s">
        <v>625</v>
      </c>
      <c r="C2464" s="216" t="str">
        <f>+VLOOKUP(B:B,INSUMOS!A:C,2,FALSE)</f>
        <v>CUADRILLA AA  (OFICIAL + 2 AYUDANTE)- ALBAÑILERIA</v>
      </c>
      <c r="D2464" s="538" t="str">
        <f>+VLOOKUP(B:B,INSUMOS!A:C,3,FALSE)</f>
        <v>HC</v>
      </c>
      <c r="E2464" s="541">
        <v>1</v>
      </c>
      <c r="F2464" s="544">
        <v>0</v>
      </c>
      <c r="G2464" s="277">
        <f>+VLOOKUP(B:B,INSUMOS!A:E,4,FALSE)</f>
        <v>1</v>
      </c>
      <c r="H2464" s="217">
        <f t="shared" si="179"/>
        <v>1</v>
      </c>
      <c r="I2464" s="218"/>
      <c r="J2464" s="218"/>
      <c r="M2464" s="214"/>
    </row>
    <row r="2465" spans="1:15" ht="48.75" customHeight="1" x14ac:dyDescent="0.25">
      <c r="A2465" s="207" t="s">
        <v>1856</v>
      </c>
      <c r="B2465" s="246"/>
      <c r="C2465" s="209" t="s">
        <v>2525</v>
      </c>
      <c r="D2465" s="228" t="s">
        <v>19</v>
      </c>
      <c r="E2465" s="241"/>
      <c r="F2465" s="242"/>
      <c r="G2465" s="210"/>
      <c r="H2465" s="212">
        <f>+SUBTOTAL(9,H2466:H2478)</f>
        <v>100.8427465</v>
      </c>
      <c r="I2465" s="213"/>
      <c r="J2465" s="213"/>
      <c r="M2465" s="214"/>
    </row>
    <row r="2466" spans="1:15" ht="18" outlineLevel="1" x14ac:dyDescent="0.25">
      <c r="A2466" s="215"/>
      <c r="B2466" s="535" t="s">
        <v>176</v>
      </c>
      <c r="C2466" s="216" t="str">
        <f>+VLOOKUP(B:B,INSUMOS!A:C,2,FALSE)</f>
        <v>MALLA ELECTROSOLDADA S=150X150MM, Ø=6X6MM</v>
      </c>
      <c r="D2466" s="538" t="str">
        <f>+VLOOKUP(B:B,INSUMOS!A:C,3,FALSE)</f>
        <v>KG</v>
      </c>
      <c r="E2466" s="541">
        <v>2.99</v>
      </c>
      <c r="F2466" s="544">
        <f>E2466*0.05</f>
        <v>0.14950000000000002</v>
      </c>
      <c r="G2466" s="277">
        <f>+VLOOKUP(B:B,INSUMOS!A:E,4,FALSE)</f>
        <v>1</v>
      </c>
      <c r="H2466" s="217">
        <f t="shared" ref="H2466:H2478" si="181">+(E2466+F2466)*G2466</f>
        <v>3.1395000000000004</v>
      </c>
      <c r="I2466" s="218"/>
      <c r="J2466" s="218"/>
      <c r="M2466" s="214"/>
    </row>
    <row r="2467" spans="1:15" ht="18" outlineLevel="1" x14ac:dyDescent="0.25">
      <c r="A2467" s="331"/>
      <c r="B2467" s="535" t="s">
        <v>265</v>
      </c>
      <c r="C2467" s="216" t="str">
        <f>+VLOOKUP(B:B,INSUMOS!A:C,2,FALSE)</f>
        <v>ALAMBRE NEGRO</v>
      </c>
      <c r="D2467" s="538" t="str">
        <f>+VLOOKUP(B:B,INSUMOS!A:C,3,FALSE)</f>
        <v>KG</v>
      </c>
      <c r="E2467" s="541">
        <v>0.09</v>
      </c>
      <c r="F2467" s="544">
        <f>E2467*0.03</f>
        <v>2.6999999999999997E-3</v>
      </c>
      <c r="G2467" s="277">
        <f>+VLOOKUP(B:B,INSUMOS!A:E,4,FALSE)</f>
        <v>1</v>
      </c>
      <c r="H2467" s="217">
        <f t="shared" si="181"/>
        <v>9.2699999999999991E-2</v>
      </c>
      <c r="I2467" s="218"/>
      <c r="J2467" s="218"/>
      <c r="M2467" s="214"/>
    </row>
    <row r="2468" spans="1:15" ht="27" customHeight="1" outlineLevel="1" x14ac:dyDescent="0.25">
      <c r="A2468" s="331"/>
      <c r="B2468" s="535" t="s">
        <v>1952</v>
      </c>
      <c r="C2468" s="216" t="str">
        <f>+VLOOKUP(B:B,APUS!A:C,3,FALSE)</f>
        <v>CONCRETO 1:2:3 (3.000PSI APROX.) MEZCLA EN OBRA- OBRAS VARIAS</v>
      </c>
      <c r="D2468" s="538" t="s">
        <v>21</v>
      </c>
      <c r="E2468" s="541">
        <v>0.1</v>
      </c>
      <c r="F2468" s="544">
        <f>E2468*0.05</f>
        <v>5.000000000000001E-3</v>
      </c>
      <c r="G2468" s="277">
        <f>+VLOOKUP(B:B,APUS!A:T,8,FALSE)</f>
        <v>371.8433</v>
      </c>
      <c r="H2468" s="217">
        <f>+(E2468+F2468)*G2468</f>
        <v>39.043546500000005</v>
      </c>
      <c r="I2468" s="218"/>
      <c r="J2468" s="218"/>
      <c r="M2468" s="214"/>
    </row>
    <row r="2469" spans="1:15" ht="18" outlineLevel="1" x14ac:dyDescent="0.25">
      <c r="A2469" s="335"/>
      <c r="B2469" s="535" t="s">
        <v>239</v>
      </c>
      <c r="C2469" s="216" t="str">
        <f>+VLOOKUP(B:B,INSUMOS!A:C,2,FALSE)</f>
        <v>TABLA CHAPA EN ORDINARIO 2.90 X 0.28 X 0.02</v>
      </c>
      <c r="D2469" s="538" t="str">
        <f>+VLOOKUP(B:B,INSUMOS!A:C,3,FALSE)</f>
        <v>UN</v>
      </c>
      <c r="E2469" s="541">
        <v>0.2</v>
      </c>
      <c r="F2469" s="544">
        <f>E2469*0.03</f>
        <v>6.0000000000000001E-3</v>
      </c>
      <c r="G2469" s="277">
        <f>+VLOOKUP(B:B,INSUMOS!A:E,4,FALSE)</f>
        <v>1</v>
      </c>
      <c r="H2469" s="217">
        <f t="shared" si="181"/>
        <v>0.20600000000000002</v>
      </c>
      <c r="I2469" s="218"/>
      <c r="J2469" s="218"/>
      <c r="M2469" s="206"/>
      <c r="O2469" s="336"/>
    </row>
    <row r="2470" spans="1:15" ht="18" outlineLevel="1" x14ac:dyDescent="0.25">
      <c r="A2470" s="335"/>
      <c r="B2470" s="535" t="s">
        <v>625</v>
      </c>
      <c r="C2470" s="216" t="str">
        <f>+VLOOKUP(B:B,INSUMOS!A:C,2,FALSE)</f>
        <v>CUADRILLA AA  (OFICIAL + 2 AYUDANTE)- ALBAÑILERIA</v>
      </c>
      <c r="D2470" s="538" t="str">
        <f>+VLOOKUP(B:B,INSUMOS!A:C,3,FALSE)</f>
        <v>HC</v>
      </c>
      <c r="E2470" s="541">
        <v>1</v>
      </c>
      <c r="F2470" s="544">
        <v>0</v>
      </c>
      <c r="G2470" s="277">
        <f>+VLOOKUP(B:B,INSUMOS!A:E,4,FALSE)</f>
        <v>1</v>
      </c>
      <c r="H2470" s="217">
        <f t="shared" si="181"/>
        <v>1</v>
      </c>
      <c r="I2470" s="218"/>
      <c r="J2470" s="218"/>
      <c r="M2470" s="206"/>
      <c r="O2470" s="336"/>
    </row>
    <row r="2471" spans="1:15" ht="18" outlineLevel="1" x14ac:dyDescent="0.25">
      <c r="A2471" s="335"/>
      <c r="B2471" s="535" t="s">
        <v>286</v>
      </c>
      <c r="C2471" s="216" t="str">
        <f>+VLOOKUP(B:B,INSUMOS!A:C,2,FALSE)</f>
        <v>PUNTILLA SIN CABEZA 1"</v>
      </c>
      <c r="D2471" s="538" t="str">
        <f>+VLOOKUP(B:B,INSUMOS!A:C,3,FALSE)</f>
        <v>LB</v>
      </c>
      <c r="E2471" s="541">
        <v>7.0000000000000007E-2</v>
      </c>
      <c r="F2471" s="544">
        <f>E2471*0.03</f>
        <v>2.1000000000000003E-3</v>
      </c>
      <c r="G2471" s="277">
        <f>+VLOOKUP(B:B,INSUMOS!A:E,4,FALSE)</f>
        <v>1</v>
      </c>
      <c r="H2471" s="217">
        <f t="shared" si="181"/>
        <v>7.2100000000000011E-2</v>
      </c>
      <c r="I2471" s="218"/>
      <c r="J2471" s="218"/>
      <c r="M2471" s="206"/>
      <c r="O2471" s="336"/>
    </row>
    <row r="2472" spans="1:15" ht="18" outlineLevel="1" x14ac:dyDescent="0.25">
      <c r="A2472" s="335"/>
      <c r="B2472" s="535" t="s">
        <v>259</v>
      </c>
      <c r="C2472" s="216" t="str">
        <f>+VLOOKUP(B:B,INSUMOS!A:C,2,FALSE)</f>
        <v>FORMALETA MADERA -TABLERO EN MADERA DE 0 ,70 M X 1,4 M (ALQUILER)</v>
      </c>
      <c r="D2472" s="538" t="str">
        <f>+VLOOKUP(B:B,INSUMOS!A:C,3,FALSE)</f>
        <v>DIA</v>
      </c>
      <c r="E2472" s="541">
        <v>28.56</v>
      </c>
      <c r="F2472" s="544">
        <v>0</v>
      </c>
      <c r="G2472" s="277">
        <f>+VLOOKUP(B:B,INSUMOS!A:E,4,FALSE)</f>
        <v>1</v>
      </c>
      <c r="H2472" s="217">
        <f t="shared" si="181"/>
        <v>28.56</v>
      </c>
      <c r="I2472" s="218"/>
      <c r="J2472" s="218"/>
      <c r="M2472" s="206"/>
      <c r="O2472" s="336"/>
    </row>
    <row r="2473" spans="1:15" ht="18" outlineLevel="1" x14ac:dyDescent="0.25">
      <c r="A2473" s="335"/>
      <c r="B2473" s="535" t="s">
        <v>226</v>
      </c>
      <c r="C2473" s="216" t="str">
        <f>+VLOOKUP(B:B,INSUMOS!A:C,2,FALSE)</f>
        <v>REPISA EN ORDINARIO 2.90 X 0.08 X 0.04</v>
      </c>
      <c r="D2473" s="538" t="str">
        <f>+VLOOKUP(B:B,INSUMOS!A:C,3,FALSE)</f>
        <v>UN</v>
      </c>
      <c r="E2473" s="541">
        <v>0.31</v>
      </c>
      <c r="F2473" s="544">
        <f>E2473*0.03</f>
        <v>9.2999999999999992E-3</v>
      </c>
      <c r="G2473" s="277">
        <f>+VLOOKUP(B:B,INSUMOS!A:E,4,FALSE)</f>
        <v>1</v>
      </c>
      <c r="H2473" s="217">
        <f t="shared" si="181"/>
        <v>0.31929999999999997</v>
      </c>
      <c r="I2473" s="218"/>
      <c r="J2473" s="218"/>
      <c r="M2473" s="206"/>
      <c r="O2473" s="336"/>
    </row>
    <row r="2474" spans="1:15" ht="18" outlineLevel="1" x14ac:dyDescent="0.25">
      <c r="A2474" s="335"/>
      <c r="B2474" s="535" t="s">
        <v>1891</v>
      </c>
      <c r="C2474" s="216" t="str">
        <f>+VLOOKUP(B:B,INSUMOS!A:C,2,FALSE)</f>
        <v>CURASEAL BLANCO (SELLADOR)</v>
      </c>
      <c r="D2474" s="538" t="str">
        <f>+VLOOKUP(B:B,INSUMOS!A:C,3,FALSE)</f>
        <v>KG</v>
      </c>
      <c r="E2474" s="541">
        <v>0.2</v>
      </c>
      <c r="F2474" s="544">
        <f>E2474*0.03</f>
        <v>6.0000000000000001E-3</v>
      </c>
      <c r="G2474" s="277">
        <f>+VLOOKUP(B:B,INSUMOS!A:E,4,FALSE)</f>
        <v>1</v>
      </c>
      <c r="H2474" s="217">
        <f t="shared" si="181"/>
        <v>0.20600000000000002</v>
      </c>
      <c r="I2474" s="218"/>
      <c r="J2474" s="218"/>
      <c r="M2474" s="206"/>
      <c r="O2474" s="336"/>
    </row>
    <row r="2475" spans="1:15" ht="18" outlineLevel="1" x14ac:dyDescent="0.25">
      <c r="A2475" s="335"/>
      <c r="B2475" s="535" t="s">
        <v>1858</v>
      </c>
      <c r="C2475" s="216" t="str">
        <f>+VLOOKUP(B:B,INSUMOS!A:C,2,FALSE)</f>
        <v>SEPAROL ECOLÓGICO (Desmoldante para formaleta)</v>
      </c>
      <c r="D2475" s="538" t="str">
        <f>+VLOOKUP(B:B,INSUMOS!A:C,3,FALSE)</f>
        <v>KG</v>
      </c>
      <c r="E2475" s="541">
        <v>0.12</v>
      </c>
      <c r="F2475" s="544">
        <f>E2475*0.03</f>
        <v>3.5999999999999999E-3</v>
      </c>
      <c r="G2475" s="277">
        <f>+VLOOKUP(B:B,INSUMOS!A:E,4,FALSE)</f>
        <v>1</v>
      </c>
      <c r="H2475" s="217">
        <f t="shared" si="181"/>
        <v>0.1236</v>
      </c>
      <c r="I2475" s="218"/>
      <c r="J2475" s="218"/>
      <c r="M2475" s="206"/>
      <c r="O2475" s="336"/>
    </row>
    <row r="2476" spans="1:15" ht="25.5" outlineLevel="1" x14ac:dyDescent="0.25">
      <c r="A2476" s="335"/>
      <c r="B2476" s="535" t="s">
        <v>260</v>
      </c>
      <c r="C2476" s="216" t="str">
        <f>+VLOOKUP(B:B,INSUMOS!A:C,2,FALSE)</f>
        <v>PARALES CORRIENTE METÁLICOS 2,80 A 3,50 M - TELESCÓPICO INCLUYE CRUCETA</v>
      </c>
      <c r="D2476" s="538" t="str">
        <f>+VLOOKUP(B:B,INSUMOS!A:C,3,FALSE)</f>
        <v>DIA</v>
      </c>
      <c r="E2476" s="541">
        <v>28</v>
      </c>
      <c r="F2476" s="544">
        <v>0</v>
      </c>
      <c r="G2476" s="277">
        <f>+VLOOKUP(B:B,INSUMOS!A:E,4,FALSE)</f>
        <v>1</v>
      </c>
      <c r="H2476" s="217">
        <f t="shared" si="181"/>
        <v>28</v>
      </c>
      <c r="I2476" s="218"/>
      <c r="J2476" s="218"/>
      <c r="M2476" s="206"/>
      <c r="O2476" s="336"/>
    </row>
    <row r="2477" spans="1:15" ht="18" outlineLevel="1" x14ac:dyDescent="0.25">
      <c r="A2477" s="337"/>
      <c r="B2477" s="535" t="s">
        <v>141</v>
      </c>
      <c r="C2477" s="216" t="str">
        <f>+VLOOKUP(B:B,INSUMOS!A:C,2,FALSE)</f>
        <v>VIBRADOR DE CONCRETO A GASOLINA Y/O ELECTRICO</v>
      </c>
      <c r="D2477" s="538" t="str">
        <f>+VLOOKUP(B:B,INSUMOS!A:C,3,FALSE)</f>
        <v>DIA</v>
      </c>
      <c r="E2477" s="541">
        <v>0.03</v>
      </c>
      <c r="F2477" s="544">
        <v>0</v>
      </c>
      <c r="G2477" s="277">
        <f>+VLOOKUP(B:B,INSUMOS!A:E,4,FALSE)</f>
        <v>1</v>
      </c>
      <c r="H2477" s="217">
        <f t="shared" si="181"/>
        <v>0.03</v>
      </c>
      <c r="I2477" s="218"/>
      <c r="J2477" s="218"/>
      <c r="M2477" s="206"/>
      <c r="O2477" s="336"/>
    </row>
    <row r="2478" spans="1:15" ht="18" outlineLevel="1" x14ac:dyDescent="0.25">
      <c r="A2478" s="247"/>
      <c r="B2478" s="535" t="s">
        <v>129</v>
      </c>
      <c r="C2478" s="216" t="str">
        <f>+VLOOKUP(B:B,INSUMOS!A:C,2,FALSE)</f>
        <v>HERRAMIENTA MENOR</v>
      </c>
      <c r="D2478" s="538" t="str">
        <f>+VLOOKUP(B:B,INSUMOS!A:C,3,FALSE)</f>
        <v>GLB</v>
      </c>
      <c r="E2478" s="541">
        <f>H2470*0.05/G2478</f>
        <v>0.05</v>
      </c>
      <c r="F2478" s="544">
        <v>0</v>
      </c>
      <c r="G2478" s="277">
        <f>+VLOOKUP(B:B,INSUMOS!A:E,4,FALSE)</f>
        <v>1</v>
      </c>
      <c r="H2478" s="217">
        <f t="shared" si="181"/>
        <v>0.05</v>
      </c>
      <c r="I2478" s="218"/>
      <c r="J2478" s="218"/>
      <c r="M2478" s="214"/>
    </row>
    <row r="2479" spans="1:15" ht="48.75" customHeight="1" x14ac:dyDescent="0.25">
      <c r="A2479" s="207" t="s">
        <v>1878</v>
      </c>
      <c r="B2479" s="246"/>
      <c r="C2479" s="209" t="s">
        <v>2526</v>
      </c>
      <c r="D2479" s="228" t="s">
        <v>19</v>
      </c>
      <c r="E2479" s="241"/>
      <c r="F2479" s="242"/>
      <c r="G2479" s="210"/>
      <c r="H2479" s="212">
        <f>+SUBTOTAL(9,H2480:H2492)</f>
        <v>109.06145579999999</v>
      </c>
      <c r="I2479" s="213"/>
      <c r="J2479" s="213"/>
      <c r="M2479" s="214"/>
    </row>
    <row r="2480" spans="1:15" ht="18" outlineLevel="1" x14ac:dyDescent="0.25">
      <c r="A2480" s="215"/>
      <c r="B2480" s="535" t="s">
        <v>176</v>
      </c>
      <c r="C2480" s="216" t="str">
        <f>+VLOOKUP(B:B,INSUMOS!A:C,2,FALSE)</f>
        <v>MALLA ELECTROSOLDADA S=150X150MM, Ø=6X6MM</v>
      </c>
      <c r="D2480" s="538" t="str">
        <f>+VLOOKUP(B:B,INSUMOS!A:C,3,FALSE)</f>
        <v>KG</v>
      </c>
      <c r="E2480" s="541">
        <v>2.99</v>
      </c>
      <c r="F2480" s="544">
        <f>E2480*0.05</f>
        <v>0.14950000000000002</v>
      </c>
      <c r="G2480" s="277">
        <f>+VLOOKUP(B:B,INSUMOS!A:E,4,FALSE)</f>
        <v>1</v>
      </c>
      <c r="H2480" s="217">
        <f t="shared" ref="H2480:H2492" si="182">+(E2480+F2480)*G2480</f>
        <v>3.1395000000000004</v>
      </c>
      <c r="I2480" s="218"/>
      <c r="J2480" s="218"/>
      <c r="M2480" s="214"/>
    </row>
    <row r="2481" spans="1:15" ht="18" outlineLevel="1" x14ac:dyDescent="0.25">
      <c r="A2481" s="323"/>
      <c r="B2481" s="535" t="s">
        <v>265</v>
      </c>
      <c r="C2481" s="216" t="str">
        <f>+VLOOKUP(B:B,INSUMOS!A:C,2,FALSE)</f>
        <v>ALAMBRE NEGRO</v>
      </c>
      <c r="D2481" s="538" t="str">
        <f>+VLOOKUP(B:B,INSUMOS!A:C,3,FALSE)</f>
        <v>KG</v>
      </c>
      <c r="E2481" s="541">
        <v>0.09</v>
      </c>
      <c r="F2481" s="544">
        <f>E2481*0.03</f>
        <v>2.6999999999999997E-3</v>
      </c>
      <c r="G2481" s="277">
        <f>+VLOOKUP(B:B,INSUMOS!A:E,4,FALSE)</f>
        <v>1</v>
      </c>
      <c r="H2481" s="217">
        <f t="shared" si="182"/>
        <v>9.2699999999999991E-2</v>
      </c>
      <c r="I2481" s="218"/>
      <c r="J2481" s="218"/>
      <c r="M2481" s="214"/>
    </row>
    <row r="2482" spans="1:15" ht="27" customHeight="1" outlineLevel="1" x14ac:dyDescent="0.25">
      <c r="A2482" s="323"/>
      <c r="B2482" s="535" t="s">
        <v>1952</v>
      </c>
      <c r="C2482" s="216" t="str">
        <f>+VLOOKUP(B:B,APUS!A:C,3,FALSE)</f>
        <v>CONCRETO 1:2:3 (3.000PSI APROX.) MEZCLA EN OBRA- OBRAS VARIAS</v>
      </c>
      <c r="D2482" s="538" t="s">
        <v>21</v>
      </c>
      <c r="E2482" s="541">
        <v>0.12</v>
      </c>
      <c r="F2482" s="544">
        <f>E2482*0.05</f>
        <v>6.0000000000000001E-3</v>
      </c>
      <c r="G2482" s="277">
        <f>+VLOOKUP(B:B,APUS!A:T,8,FALSE)</f>
        <v>371.8433</v>
      </c>
      <c r="H2482" s="217">
        <f>+(E2482+F2482)*G2482</f>
        <v>46.852255800000002</v>
      </c>
      <c r="I2482" s="218"/>
      <c r="J2482" s="218"/>
      <c r="M2482" s="214"/>
    </row>
    <row r="2483" spans="1:15" ht="18" outlineLevel="1" x14ac:dyDescent="0.25">
      <c r="A2483" s="338"/>
      <c r="B2483" s="535" t="s">
        <v>239</v>
      </c>
      <c r="C2483" s="216" t="str">
        <f>+VLOOKUP(B:B,INSUMOS!A:C,2,FALSE)</f>
        <v>TABLA CHAPA EN ORDINARIO 2.90 X 0.28 X 0.02</v>
      </c>
      <c r="D2483" s="538" t="str">
        <f>+VLOOKUP(B:B,INSUMOS!A:C,3,FALSE)</f>
        <v>UN</v>
      </c>
      <c r="E2483" s="541">
        <v>0.2</v>
      </c>
      <c r="F2483" s="544">
        <f>E2483*0.03</f>
        <v>6.0000000000000001E-3</v>
      </c>
      <c r="G2483" s="277">
        <f>+VLOOKUP(B:B,INSUMOS!A:E,4,FALSE)</f>
        <v>1</v>
      </c>
      <c r="H2483" s="217">
        <f t="shared" si="182"/>
        <v>0.20600000000000002</v>
      </c>
      <c r="I2483" s="218"/>
      <c r="J2483" s="218"/>
      <c r="M2483" s="206"/>
      <c r="O2483" s="336"/>
    </row>
    <row r="2484" spans="1:15" ht="18" outlineLevel="1" x14ac:dyDescent="0.25">
      <c r="A2484" s="338"/>
      <c r="B2484" s="535" t="s">
        <v>625</v>
      </c>
      <c r="C2484" s="216" t="str">
        <f>+VLOOKUP(B:B,INSUMOS!A:C,2,FALSE)</f>
        <v>CUADRILLA AA  (OFICIAL + 2 AYUDANTE)- ALBAÑILERIA</v>
      </c>
      <c r="D2484" s="538" t="str">
        <f>+VLOOKUP(B:B,INSUMOS!A:C,3,FALSE)</f>
        <v>HC</v>
      </c>
      <c r="E2484" s="541">
        <v>1</v>
      </c>
      <c r="F2484" s="544">
        <v>0</v>
      </c>
      <c r="G2484" s="277">
        <f>+VLOOKUP(B:B,INSUMOS!A:E,4,FALSE)</f>
        <v>1</v>
      </c>
      <c r="H2484" s="217">
        <f t="shared" si="182"/>
        <v>1</v>
      </c>
      <c r="I2484" s="218"/>
      <c r="J2484" s="218"/>
      <c r="M2484" s="206"/>
      <c r="O2484" s="336"/>
    </row>
    <row r="2485" spans="1:15" ht="18" outlineLevel="1" x14ac:dyDescent="0.25">
      <c r="A2485" s="338"/>
      <c r="B2485" s="535" t="s">
        <v>286</v>
      </c>
      <c r="C2485" s="216" t="str">
        <f>+VLOOKUP(B:B,INSUMOS!A:C,2,FALSE)</f>
        <v>PUNTILLA SIN CABEZA 1"</v>
      </c>
      <c r="D2485" s="538" t="str">
        <f>+VLOOKUP(B:B,INSUMOS!A:C,3,FALSE)</f>
        <v>LB</v>
      </c>
      <c r="E2485" s="541">
        <v>7.0000000000000007E-2</v>
      </c>
      <c r="F2485" s="544">
        <f>E2485*0.03</f>
        <v>2.1000000000000003E-3</v>
      </c>
      <c r="G2485" s="277">
        <f>+VLOOKUP(B:B,INSUMOS!A:E,4,FALSE)</f>
        <v>1</v>
      </c>
      <c r="H2485" s="217">
        <f t="shared" si="182"/>
        <v>7.2100000000000011E-2</v>
      </c>
      <c r="I2485" s="218"/>
      <c r="J2485" s="218"/>
      <c r="M2485" s="206"/>
      <c r="O2485" s="336"/>
    </row>
    <row r="2486" spans="1:15" ht="18" outlineLevel="1" x14ac:dyDescent="0.25">
      <c r="A2486" s="338"/>
      <c r="B2486" s="535" t="s">
        <v>259</v>
      </c>
      <c r="C2486" s="216" t="str">
        <f>+VLOOKUP(B:B,INSUMOS!A:C,2,FALSE)</f>
        <v>FORMALETA MADERA -TABLERO EN MADERA DE 0 ,70 M X 1,4 M (ALQUILER)</v>
      </c>
      <c r="D2486" s="538" t="str">
        <f>+VLOOKUP(B:B,INSUMOS!A:C,3,FALSE)</f>
        <v>DIA</v>
      </c>
      <c r="E2486" s="541">
        <v>28.56</v>
      </c>
      <c r="F2486" s="544">
        <v>0</v>
      </c>
      <c r="G2486" s="277">
        <f>+VLOOKUP(B:B,INSUMOS!A:E,4,FALSE)</f>
        <v>1</v>
      </c>
      <c r="H2486" s="217">
        <f t="shared" si="182"/>
        <v>28.56</v>
      </c>
      <c r="I2486" s="218"/>
      <c r="J2486" s="218"/>
      <c r="M2486" s="206"/>
      <c r="O2486" s="336"/>
    </row>
    <row r="2487" spans="1:15" ht="18" outlineLevel="1" x14ac:dyDescent="0.25">
      <c r="A2487" s="338"/>
      <c r="B2487" s="535" t="s">
        <v>226</v>
      </c>
      <c r="C2487" s="216" t="str">
        <f>+VLOOKUP(B:B,INSUMOS!A:C,2,FALSE)</f>
        <v>REPISA EN ORDINARIO 2.90 X 0.08 X 0.04</v>
      </c>
      <c r="D2487" s="538" t="str">
        <f>+VLOOKUP(B:B,INSUMOS!A:C,3,FALSE)</f>
        <v>UN</v>
      </c>
      <c r="E2487" s="541">
        <v>0.31</v>
      </c>
      <c r="F2487" s="544">
        <f>E2487*0.03</f>
        <v>9.2999999999999992E-3</v>
      </c>
      <c r="G2487" s="277">
        <f>+VLOOKUP(B:B,INSUMOS!A:E,4,FALSE)</f>
        <v>1</v>
      </c>
      <c r="H2487" s="217">
        <f t="shared" si="182"/>
        <v>0.31929999999999997</v>
      </c>
      <c r="I2487" s="218"/>
      <c r="J2487" s="218"/>
      <c r="M2487" s="206"/>
      <c r="O2487" s="336"/>
    </row>
    <row r="2488" spans="1:15" ht="18" outlineLevel="1" x14ac:dyDescent="0.25">
      <c r="A2488" s="338"/>
      <c r="B2488" s="535" t="s">
        <v>1858</v>
      </c>
      <c r="C2488" s="216" t="str">
        <f>+VLOOKUP(B:B,INSUMOS!A:C,2,FALSE)</f>
        <v>SEPAROL ECOLÓGICO (Desmoldante para formaleta)</v>
      </c>
      <c r="D2488" s="538" t="str">
        <f>+VLOOKUP(B:B,INSUMOS!A:C,3,FALSE)</f>
        <v>KG</v>
      </c>
      <c r="E2488" s="541">
        <v>0.12</v>
      </c>
      <c r="F2488" s="544">
        <f>E2488*0.03</f>
        <v>3.5999999999999999E-3</v>
      </c>
      <c r="G2488" s="277">
        <f>+VLOOKUP(B:B,INSUMOS!A:E,4,FALSE)</f>
        <v>1</v>
      </c>
      <c r="H2488" s="217">
        <f t="shared" si="182"/>
        <v>0.1236</v>
      </c>
      <c r="I2488" s="218"/>
      <c r="J2488" s="218"/>
      <c r="M2488" s="206"/>
      <c r="O2488" s="336"/>
    </row>
    <row r="2489" spans="1:15" ht="18" outlineLevel="1" x14ac:dyDescent="0.25">
      <c r="A2489" s="338"/>
      <c r="B2489" s="535" t="s">
        <v>1891</v>
      </c>
      <c r="C2489" s="216" t="str">
        <f>+VLOOKUP(B:B,INSUMOS!A:C,2,FALSE)</f>
        <v>CURASEAL BLANCO (SELLADOR)</v>
      </c>
      <c r="D2489" s="538" t="str">
        <f>+VLOOKUP(B:B,INSUMOS!A:C,3,FALSE)</f>
        <v>KG</v>
      </c>
      <c r="E2489" s="541">
        <v>0.2</v>
      </c>
      <c r="F2489" s="544">
        <f>E2489*0.03</f>
        <v>6.0000000000000001E-3</v>
      </c>
      <c r="G2489" s="277">
        <f>+VLOOKUP(B:B,INSUMOS!A:E,4,FALSE)</f>
        <v>1</v>
      </c>
      <c r="H2489" s="217">
        <f t="shared" si="182"/>
        <v>0.20600000000000002</v>
      </c>
      <c r="I2489" s="218"/>
      <c r="J2489" s="218"/>
      <c r="M2489" s="206"/>
      <c r="O2489" s="336"/>
    </row>
    <row r="2490" spans="1:15" ht="25.5" outlineLevel="1" x14ac:dyDescent="0.25">
      <c r="A2490" s="338"/>
      <c r="B2490" s="535" t="s">
        <v>260</v>
      </c>
      <c r="C2490" s="216" t="str">
        <f>+VLOOKUP(B:B,INSUMOS!A:C,2,FALSE)</f>
        <v>PARALES CORRIENTE METÁLICOS 2,80 A 3,50 M - TELESCÓPICO INCLUYE CRUCETA</v>
      </c>
      <c r="D2490" s="538" t="str">
        <f>+VLOOKUP(B:B,INSUMOS!A:C,3,FALSE)</f>
        <v>DIA</v>
      </c>
      <c r="E2490" s="541">
        <v>28</v>
      </c>
      <c r="F2490" s="544">
        <v>0</v>
      </c>
      <c r="G2490" s="277">
        <f>+VLOOKUP(B:B,INSUMOS!A:E,4,FALSE)</f>
        <v>1</v>
      </c>
      <c r="H2490" s="217">
        <f t="shared" si="182"/>
        <v>28</v>
      </c>
      <c r="I2490" s="218"/>
      <c r="J2490" s="218"/>
      <c r="M2490" s="206"/>
      <c r="O2490" s="336"/>
    </row>
    <row r="2491" spans="1:15" ht="18" outlineLevel="1" x14ac:dyDescent="0.25">
      <c r="A2491" s="339"/>
      <c r="B2491" s="535" t="s">
        <v>141</v>
      </c>
      <c r="C2491" s="216" t="str">
        <f>+VLOOKUP(B:B,INSUMOS!A:C,2,FALSE)</f>
        <v>VIBRADOR DE CONCRETO A GASOLINA Y/O ELECTRICO</v>
      </c>
      <c r="D2491" s="538" t="str">
        <f>+VLOOKUP(B:B,INSUMOS!A:C,3,FALSE)</f>
        <v>DIA</v>
      </c>
      <c r="E2491" s="541">
        <v>0.03</v>
      </c>
      <c r="F2491" s="544">
        <v>0</v>
      </c>
      <c r="G2491" s="277">
        <f>+VLOOKUP(B:B,INSUMOS!A:E,4,FALSE)</f>
        <v>1</v>
      </c>
      <c r="H2491" s="217">
        <f t="shared" si="182"/>
        <v>0.03</v>
      </c>
      <c r="I2491" s="218"/>
      <c r="J2491" s="218"/>
      <c r="M2491" s="206"/>
      <c r="O2491" s="336"/>
    </row>
    <row r="2492" spans="1:15" ht="18" outlineLevel="1" x14ac:dyDescent="0.25">
      <c r="A2492" s="323"/>
      <c r="B2492" s="535" t="s">
        <v>129</v>
      </c>
      <c r="C2492" s="216" t="str">
        <f>+VLOOKUP(B:B,INSUMOS!A:C,2,FALSE)</f>
        <v>HERRAMIENTA MENOR</v>
      </c>
      <c r="D2492" s="538" t="str">
        <f>+VLOOKUP(B:B,INSUMOS!A:C,3,FALSE)</f>
        <v>GLB</v>
      </c>
      <c r="E2492" s="541">
        <v>0.46</v>
      </c>
      <c r="F2492" s="544">
        <v>0</v>
      </c>
      <c r="G2492" s="277">
        <f>+VLOOKUP(B:B,INSUMOS!A:E,4,FALSE)</f>
        <v>1</v>
      </c>
      <c r="H2492" s="217">
        <f t="shared" si="182"/>
        <v>0.46</v>
      </c>
      <c r="I2492" s="218"/>
      <c r="J2492" s="218"/>
      <c r="M2492" s="214"/>
    </row>
    <row r="2493" spans="1:15" ht="48.75" customHeight="1" x14ac:dyDescent="0.25">
      <c r="A2493" s="207" t="s">
        <v>1880</v>
      </c>
      <c r="B2493" s="246"/>
      <c r="C2493" s="209" t="s">
        <v>1877</v>
      </c>
      <c r="D2493" s="228" t="s">
        <v>19</v>
      </c>
      <c r="E2493" s="241"/>
      <c r="F2493" s="242"/>
      <c r="G2493" s="210"/>
      <c r="H2493" s="212">
        <f>+SUBTOTAL(9,H2494:H2504)</f>
        <v>5.4137957446808516</v>
      </c>
      <c r="I2493" s="213"/>
      <c r="J2493" s="213"/>
      <c r="M2493" s="214"/>
    </row>
    <row r="2494" spans="1:15" ht="18" outlineLevel="1" x14ac:dyDescent="0.25">
      <c r="A2494" s="215"/>
      <c r="B2494" s="535" t="s">
        <v>176</v>
      </c>
      <c r="C2494" s="216" t="str">
        <f>+VLOOKUP(B:B,INSUMOS!A:C,2,FALSE)</f>
        <v>MALLA ELECTROSOLDADA S=150X150MM, Ø=6X6MM</v>
      </c>
      <c r="D2494" s="538" t="str">
        <f>+VLOOKUP(B:B,INSUMOS!A:C,3,FALSE)</f>
        <v>KG</v>
      </c>
      <c r="E2494" s="541">
        <f>+(42.12/14.1)</f>
        <v>2.9872340425531916</v>
      </c>
      <c r="F2494" s="544">
        <f>E2494*0.05</f>
        <v>0.14936170212765959</v>
      </c>
      <c r="G2494" s="277">
        <f>+VLOOKUP(B:B,INSUMOS!A:E,4,FALSE)</f>
        <v>1</v>
      </c>
      <c r="H2494" s="217">
        <f t="shared" ref="H2494:H2504" si="183">+(E2494+F2494)*G2494</f>
        <v>3.136595744680851</v>
      </c>
      <c r="I2494" s="218"/>
      <c r="J2494" s="218"/>
      <c r="M2494" s="214"/>
    </row>
    <row r="2495" spans="1:15" ht="18" outlineLevel="1" x14ac:dyDescent="0.25">
      <c r="A2495" s="323"/>
      <c r="B2495" s="535" t="s">
        <v>265</v>
      </c>
      <c r="C2495" s="216" t="str">
        <f>+VLOOKUP(B:B,INSUMOS!A:C,2,FALSE)</f>
        <v>ALAMBRE NEGRO</v>
      </c>
      <c r="D2495" s="538" t="str">
        <f>+VLOOKUP(B:B,INSUMOS!A:C,3,FALSE)</f>
        <v>KG</v>
      </c>
      <c r="E2495" s="541">
        <v>0.09</v>
      </c>
      <c r="F2495" s="544">
        <f>E2495*0.03</f>
        <v>2.6999999999999997E-3</v>
      </c>
      <c r="G2495" s="277">
        <f>+VLOOKUP(B:B,INSUMOS!A:E,4,FALSE)</f>
        <v>1</v>
      </c>
      <c r="H2495" s="217">
        <f t="shared" si="183"/>
        <v>9.2699999999999991E-2</v>
      </c>
      <c r="I2495" s="218"/>
      <c r="J2495" s="218"/>
      <c r="M2495" s="214"/>
    </row>
    <row r="2496" spans="1:15" ht="27" customHeight="1" outlineLevel="1" x14ac:dyDescent="0.25">
      <c r="A2496" s="323"/>
      <c r="B2496" s="535" t="s">
        <v>1501</v>
      </c>
      <c r="C2496" s="216" t="str">
        <f>+VLOOKUP(B:B,INSUMOS!A:C,2,FALSE)</f>
        <v>CONCRETO MEZCLA EN OBRA 1:2:3  AGREGADOS DE RIO (APRX. 3000 PSI)</v>
      </c>
      <c r="D2496" s="538" t="str">
        <f>+VLOOKUP(B:B,INSUMOS!A:C,3,FALSE)</f>
        <v>M3</v>
      </c>
      <c r="E2496" s="541">
        <v>0.12</v>
      </c>
      <c r="F2496" s="544">
        <f>E2496*0.05</f>
        <v>6.0000000000000001E-3</v>
      </c>
      <c r="G2496" s="277">
        <f>+VLOOKUP(B:B,INSUMOS!A:E,4,FALSE)</f>
        <v>1</v>
      </c>
      <c r="H2496" s="217">
        <f t="shared" si="183"/>
        <v>0.126</v>
      </c>
      <c r="I2496" s="218"/>
      <c r="J2496" s="218"/>
      <c r="M2496" s="214"/>
    </row>
    <row r="2497" spans="1:15" ht="18" outlineLevel="1" x14ac:dyDescent="0.25">
      <c r="A2497" s="338"/>
      <c r="B2497" s="535" t="s">
        <v>239</v>
      </c>
      <c r="C2497" s="216" t="str">
        <f>+VLOOKUP(B:B,INSUMOS!A:C,2,FALSE)</f>
        <v>TABLA CHAPA EN ORDINARIO 2.90 X 0.28 X 0.02</v>
      </c>
      <c r="D2497" s="538" t="str">
        <f>+VLOOKUP(B:B,INSUMOS!A:C,3,FALSE)</f>
        <v>UN</v>
      </c>
      <c r="E2497" s="541">
        <v>0.4</v>
      </c>
      <c r="F2497" s="544">
        <f>E2497*0.03</f>
        <v>1.2E-2</v>
      </c>
      <c r="G2497" s="277">
        <f>+VLOOKUP(B:B,INSUMOS!A:E,4,FALSE)</f>
        <v>1</v>
      </c>
      <c r="H2497" s="217">
        <f t="shared" si="183"/>
        <v>0.41200000000000003</v>
      </c>
      <c r="I2497" s="218"/>
      <c r="J2497" s="218"/>
      <c r="M2497" s="206"/>
      <c r="O2497" s="336"/>
    </row>
    <row r="2498" spans="1:15" ht="18" outlineLevel="1" x14ac:dyDescent="0.25">
      <c r="A2498" s="338"/>
      <c r="B2498" s="535" t="s">
        <v>625</v>
      </c>
      <c r="C2498" s="216" t="str">
        <f>+VLOOKUP(B:B,INSUMOS!A:C,2,FALSE)</f>
        <v>CUADRILLA AA  (OFICIAL + 2 AYUDANTE)- ALBAÑILERIA</v>
      </c>
      <c r="D2498" s="538" t="str">
        <f>+VLOOKUP(B:B,INSUMOS!A:C,3,FALSE)</f>
        <v>HC</v>
      </c>
      <c r="E2498" s="541">
        <v>1</v>
      </c>
      <c r="F2498" s="544">
        <v>0</v>
      </c>
      <c r="G2498" s="277">
        <f>+VLOOKUP(B:B,INSUMOS!A:E,4,FALSE)</f>
        <v>1</v>
      </c>
      <c r="H2498" s="217">
        <f t="shared" si="183"/>
        <v>1</v>
      </c>
      <c r="I2498" s="218"/>
      <c r="J2498" s="218"/>
      <c r="M2498" s="206"/>
      <c r="O2498" s="336"/>
    </row>
    <row r="2499" spans="1:15" ht="18" outlineLevel="1" x14ac:dyDescent="0.25">
      <c r="A2499" s="338"/>
      <c r="B2499" s="535" t="s">
        <v>286</v>
      </c>
      <c r="C2499" s="216" t="str">
        <f>+VLOOKUP(B:B,INSUMOS!A:C,2,FALSE)</f>
        <v>PUNTILLA SIN CABEZA 1"</v>
      </c>
      <c r="D2499" s="538" t="str">
        <f>+VLOOKUP(B:B,INSUMOS!A:C,3,FALSE)</f>
        <v>LB</v>
      </c>
      <c r="E2499" s="541">
        <v>0.2</v>
      </c>
      <c r="F2499" s="544">
        <f>E2499*0.03</f>
        <v>6.0000000000000001E-3</v>
      </c>
      <c r="G2499" s="277">
        <f>+VLOOKUP(B:B,INSUMOS!A:E,4,FALSE)</f>
        <v>1</v>
      </c>
      <c r="H2499" s="217">
        <f t="shared" si="183"/>
        <v>0.20600000000000002</v>
      </c>
      <c r="I2499" s="218"/>
      <c r="J2499" s="218"/>
      <c r="M2499" s="206"/>
      <c r="O2499" s="336"/>
    </row>
    <row r="2500" spans="1:15" ht="18" outlineLevel="1" x14ac:dyDescent="0.25">
      <c r="A2500" s="338"/>
      <c r="B2500" s="535" t="s">
        <v>226</v>
      </c>
      <c r="C2500" s="216" t="str">
        <f>+VLOOKUP(B:B,INSUMOS!A:C,2,FALSE)</f>
        <v>REPISA EN ORDINARIO 2.90 X 0.08 X 0.04</v>
      </c>
      <c r="D2500" s="538" t="str">
        <f>+VLOOKUP(B:B,INSUMOS!A:C,3,FALSE)</f>
        <v>UN</v>
      </c>
      <c r="E2500" s="541">
        <v>0.2</v>
      </c>
      <c r="F2500" s="544">
        <f>E2500*0.03</f>
        <v>6.0000000000000001E-3</v>
      </c>
      <c r="G2500" s="277">
        <f>+VLOOKUP(B:B,INSUMOS!A:E,4,FALSE)</f>
        <v>1</v>
      </c>
      <c r="H2500" s="217">
        <f t="shared" si="183"/>
        <v>0.20600000000000002</v>
      </c>
      <c r="I2500" s="218"/>
      <c r="J2500" s="218"/>
      <c r="M2500" s="206"/>
      <c r="O2500" s="336"/>
    </row>
    <row r="2501" spans="1:15" ht="18" outlineLevel="1" x14ac:dyDescent="0.25">
      <c r="A2501" s="338"/>
      <c r="B2501" s="535" t="s">
        <v>1858</v>
      </c>
      <c r="C2501" s="216" t="str">
        <f>+VLOOKUP(B:B,INSUMOS!A:C,2,FALSE)</f>
        <v>SEPAROL ECOLÓGICO (Desmoldante para formaleta)</v>
      </c>
      <c r="D2501" s="538" t="str">
        <f>+VLOOKUP(B:B,INSUMOS!A:C,3,FALSE)</f>
        <v>KG</v>
      </c>
      <c r="E2501" s="541">
        <v>0.12</v>
      </c>
      <c r="F2501" s="544">
        <f>E2501*0.03</f>
        <v>3.5999999999999999E-3</v>
      </c>
      <c r="G2501" s="277">
        <f>+VLOOKUP(B:B,INSUMOS!A:E,4,FALSE)</f>
        <v>1</v>
      </c>
      <c r="H2501" s="217">
        <f t="shared" si="183"/>
        <v>0.1236</v>
      </c>
      <c r="I2501" s="218"/>
      <c r="J2501" s="218"/>
      <c r="M2501" s="206"/>
      <c r="O2501" s="336"/>
    </row>
    <row r="2502" spans="1:15" ht="18" outlineLevel="1" x14ac:dyDescent="0.25">
      <c r="A2502" s="338"/>
      <c r="B2502" s="535" t="s">
        <v>1891</v>
      </c>
      <c r="C2502" s="216" t="str">
        <f>+VLOOKUP(B:B,INSUMOS!A:C,2,FALSE)</f>
        <v>CURASEAL BLANCO (SELLADOR)</v>
      </c>
      <c r="D2502" s="538" t="str">
        <f>+VLOOKUP(B:B,INSUMOS!A:C,3,FALSE)</f>
        <v>KG</v>
      </c>
      <c r="E2502" s="541">
        <v>0.03</v>
      </c>
      <c r="F2502" s="544">
        <f>E2502*0.03</f>
        <v>8.9999999999999998E-4</v>
      </c>
      <c r="G2502" s="277">
        <f>+VLOOKUP(B:B,INSUMOS!A:E,4,FALSE)</f>
        <v>1</v>
      </c>
      <c r="H2502" s="217">
        <f t="shared" si="183"/>
        <v>3.09E-2</v>
      </c>
      <c r="I2502" s="218"/>
      <c r="J2502" s="218"/>
      <c r="M2502" s="206"/>
      <c r="O2502" s="336"/>
    </row>
    <row r="2503" spans="1:15" ht="18" outlineLevel="1" x14ac:dyDescent="0.25">
      <c r="A2503" s="339"/>
      <c r="B2503" s="535" t="s">
        <v>141</v>
      </c>
      <c r="C2503" s="216" t="str">
        <f>+VLOOKUP(B:B,INSUMOS!A:C,2,FALSE)</f>
        <v>VIBRADOR DE CONCRETO A GASOLINA Y/O ELECTRICO</v>
      </c>
      <c r="D2503" s="538" t="str">
        <f>+VLOOKUP(B:B,INSUMOS!A:C,3,FALSE)</f>
        <v>DIA</v>
      </c>
      <c r="E2503" s="541">
        <v>0.03</v>
      </c>
      <c r="F2503" s="544">
        <v>0</v>
      </c>
      <c r="G2503" s="277">
        <f>+VLOOKUP(B:B,INSUMOS!A:E,4,FALSE)</f>
        <v>1</v>
      </c>
      <c r="H2503" s="217">
        <f t="shared" si="183"/>
        <v>0.03</v>
      </c>
      <c r="I2503" s="218"/>
      <c r="J2503" s="218"/>
      <c r="M2503" s="206"/>
      <c r="O2503" s="336"/>
    </row>
    <row r="2504" spans="1:15" ht="18" outlineLevel="1" x14ac:dyDescent="0.25">
      <c r="A2504" s="251"/>
      <c r="B2504" s="535" t="s">
        <v>129</v>
      </c>
      <c r="C2504" s="216" t="str">
        <f>+VLOOKUP(B:B,INSUMOS!A:C,2,FALSE)</f>
        <v>HERRAMIENTA MENOR</v>
      </c>
      <c r="D2504" s="538" t="str">
        <f>+VLOOKUP(B:B,INSUMOS!A:C,3,FALSE)</f>
        <v>GLB</v>
      </c>
      <c r="E2504" s="541">
        <f>H2498*0.05/G2504</f>
        <v>0.05</v>
      </c>
      <c r="F2504" s="544">
        <v>0</v>
      </c>
      <c r="G2504" s="277">
        <f>+VLOOKUP(B:B,INSUMOS!A:E,4,FALSE)</f>
        <v>1</v>
      </c>
      <c r="H2504" s="217">
        <f t="shared" si="183"/>
        <v>0.05</v>
      </c>
      <c r="I2504" s="218"/>
      <c r="J2504" s="218"/>
      <c r="M2504" s="214"/>
    </row>
    <row r="2505" spans="1:15" ht="47.25" customHeight="1" x14ac:dyDescent="0.25">
      <c r="A2505" s="207" t="s">
        <v>1881</v>
      </c>
      <c r="B2505" s="208" t="s">
        <v>1879</v>
      </c>
      <c r="C2505" s="284" t="s">
        <v>1989</v>
      </c>
      <c r="D2505" s="210" t="s">
        <v>21</v>
      </c>
      <c r="E2505" s="241"/>
      <c r="F2505" s="242"/>
      <c r="G2505" s="210"/>
      <c r="H2505" s="212">
        <f>+SUBTOTAL(9,H2506:H2513)</f>
        <v>371.8433</v>
      </c>
      <c r="I2505" s="213"/>
      <c r="J2505" s="213"/>
      <c r="M2505" s="214"/>
    </row>
    <row r="2506" spans="1:15" s="219" customFormat="1" ht="18" outlineLevel="1" x14ac:dyDescent="0.25">
      <c r="A2506" s="243"/>
      <c r="B2506" s="535" t="s">
        <v>129</v>
      </c>
      <c r="C2506" s="216" t="str">
        <f>+VLOOKUP(B:B,INSUMOS!A:C,2,FALSE)</f>
        <v>HERRAMIENTA MENOR</v>
      </c>
      <c r="D2506" s="538" t="str">
        <f>+VLOOKUP(B:B,INSUMOS!A:C,3,FALSE)</f>
        <v>GLB</v>
      </c>
      <c r="E2506" s="541">
        <f>+(H2512+H2513)*0.05/G2506</f>
        <v>0.125</v>
      </c>
      <c r="F2506" s="544">
        <v>0</v>
      </c>
      <c r="G2506" s="277">
        <f>+VLOOKUP(B:B,INSUMOS!A:E,4,FALSE)</f>
        <v>1</v>
      </c>
      <c r="H2506" s="217">
        <f t="shared" ref="H2506:H2513" si="184">+(E2506+F2506)*G2506</f>
        <v>0.125</v>
      </c>
      <c r="I2506" s="218"/>
      <c r="J2506" s="218"/>
      <c r="K2506" s="206"/>
      <c r="L2506" s="164"/>
      <c r="M2506" s="214"/>
    </row>
    <row r="2507" spans="1:15" s="219" customFormat="1" ht="18" outlineLevel="1" x14ac:dyDescent="0.25">
      <c r="A2507" s="244"/>
      <c r="B2507" s="535" t="s">
        <v>268</v>
      </c>
      <c r="C2507" s="216" t="str">
        <f>+VLOOKUP(B:B,INSUMOS!A:C,2,FALSE)</f>
        <v>AGUA</v>
      </c>
      <c r="D2507" s="538" t="str">
        <f>+VLOOKUP(B:B,INSUMOS!A:C,3,FALSE)</f>
        <v>M3</v>
      </c>
      <c r="E2507" s="541">
        <v>0.21</v>
      </c>
      <c r="F2507" s="544">
        <f>E2507*0.03</f>
        <v>6.2999999999999992E-3</v>
      </c>
      <c r="G2507" s="277">
        <f>+VLOOKUP(B:B,INSUMOS!A:E,4,FALSE)</f>
        <v>1</v>
      </c>
      <c r="H2507" s="217">
        <f t="shared" si="184"/>
        <v>0.21629999999999999</v>
      </c>
      <c r="I2507" s="218"/>
      <c r="J2507" s="218"/>
      <c r="K2507" s="206"/>
      <c r="L2507" s="164"/>
      <c r="M2507" s="214"/>
    </row>
    <row r="2508" spans="1:15" s="219" customFormat="1" ht="18" outlineLevel="1" x14ac:dyDescent="0.25">
      <c r="A2508" s="244"/>
      <c r="B2508" s="535" t="s">
        <v>99</v>
      </c>
      <c r="C2508" s="216" t="str">
        <f>+VLOOKUP(B:B,INSUMOS!A:C,2,FALSE)</f>
        <v>CEMENTO GRIS</v>
      </c>
      <c r="D2508" s="538" t="str">
        <f>+VLOOKUP(B:B,INSUMOS!A:C,3,FALSE)</f>
        <v>KG</v>
      </c>
      <c r="E2508" s="541">
        <v>350</v>
      </c>
      <c r="F2508" s="544">
        <f>E2508*0.05</f>
        <v>17.5</v>
      </c>
      <c r="G2508" s="277">
        <f>+VLOOKUP(B:B,INSUMOS!A:E,4,FALSE)</f>
        <v>1</v>
      </c>
      <c r="H2508" s="217">
        <f t="shared" si="184"/>
        <v>367.5</v>
      </c>
      <c r="I2508" s="218"/>
      <c r="J2508" s="218"/>
      <c r="K2508" s="206"/>
      <c r="L2508" s="164"/>
      <c r="M2508" s="214"/>
    </row>
    <row r="2509" spans="1:15" s="219" customFormat="1" ht="18" outlineLevel="1" x14ac:dyDescent="0.25">
      <c r="A2509" s="245"/>
      <c r="B2509" s="535" t="s">
        <v>791</v>
      </c>
      <c r="C2509" s="216" t="str">
        <f>+VLOOKUP(B:B,INSUMOS!A:C,2,FALSE)</f>
        <v>ARENA LAVADA DE RÍO (INCLUYE TRANSPORTE)</v>
      </c>
      <c r="D2509" s="538" t="str">
        <f>+VLOOKUP(B:B,INSUMOS!A:C,3,FALSE)</f>
        <v>M3</v>
      </c>
      <c r="E2509" s="541">
        <v>0.56000000000000005</v>
      </c>
      <c r="F2509" s="544">
        <f>E2509*0.03</f>
        <v>1.6800000000000002E-2</v>
      </c>
      <c r="G2509" s="277">
        <f>+VLOOKUP(B:B,INSUMOS!A:E,4,FALSE)</f>
        <v>1</v>
      </c>
      <c r="H2509" s="217">
        <f t="shared" si="184"/>
        <v>0.57680000000000009</v>
      </c>
      <c r="I2509" s="218"/>
      <c r="J2509" s="218"/>
      <c r="K2509" s="206"/>
      <c r="L2509" s="164"/>
      <c r="M2509" s="214"/>
    </row>
    <row r="2510" spans="1:15" s="219" customFormat="1" ht="18" outlineLevel="1" x14ac:dyDescent="0.25">
      <c r="A2510" s="245"/>
      <c r="B2510" s="535" t="s">
        <v>77</v>
      </c>
      <c r="C2510" s="216" t="str">
        <f>+VLOOKUP(B:B,INSUMOS!A:C,2,FALSE)</f>
        <v>GRAVILLA DE RÍO DE 1/2" (INCLUYE TRANSPORTE)</v>
      </c>
      <c r="D2510" s="538" t="str">
        <f>+VLOOKUP(B:B,INSUMOS!A:C,3,FALSE)</f>
        <v>M3</v>
      </c>
      <c r="E2510" s="541">
        <v>0.84</v>
      </c>
      <c r="F2510" s="544">
        <f>E2510*0.03</f>
        <v>2.5199999999999997E-2</v>
      </c>
      <c r="G2510" s="277">
        <f>+VLOOKUP(B:B,INSUMOS!A:E,4,FALSE)</f>
        <v>1</v>
      </c>
      <c r="H2510" s="217">
        <f t="shared" si="184"/>
        <v>0.86519999999999997</v>
      </c>
      <c r="I2510" s="218"/>
      <c r="J2510" s="218"/>
      <c r="K2510" s="206"/>
      <c r="L2510" s="164"/>
      <c r="M2510" s="214"/>
    </row>
    <row r="2511" spans="1:15" s="219" customFormat="1" ht="18" outlineLevel="1" x14ac:dyDescent="0.25">
      <c r="A2511" s="245"/>
      <c r="B2511" s="535" t="s">
        <v>136</v>
      </c>
      <c r="C2511" s="216" t="str">
        <f>+VLOOKUP(B:B,INSUMOS!A:C,2,FALSE)</f>
        <v>MEZCLADORA A GASOLINA (1.5 BULTOS)</v>
      </c>
      <c r="D2511" s="538" t="str">
        <f>+VLOOKUP(B:B,INSUMOS!A:C,3,FALSE)</f>
        <v>DIA</v>
      </c>
      <c r="E2511" s="541">
        <v>0.06</v>
      </c>
      <c r="F2511" s="544">
        <v>0</v>
      </c>
      <c r="G2511" s="277">
        <f>+VLOOKUP(B:B,INSUMOS!A:E,4,FALSE)</f>
        <v>1</v>
      </c>
      <c r="H2511" s="217">
        <f t="shared" si="184"/>
        <v>0.06</v>
      </c>
      <c r="I2511" s="218"/>
      <c r="J2511" s="218"/>
      <c r="K2511" s="206"/>
      <c r="L2511" s="164"/>
      <c r="M2511" s="214"/>
    </row>
    <row r="2512" spans="1:15" s="219" customFormat="1" ht="18" outlineLevel="1" x14ac:dyDescent="0.25">
      <c r="A2512" s="245"/>
      <c r="B2512" s="535" t="s">
        <v>30</v>
      </c>
      <c r="C2512" s="216" t="str">
        <f>+VLOOKUP(B:B,INSUMOS!A:C,2,FALSE)</f>
        <v>AYUDANTE ALBAÑILERÍA CON PRESTACIONES</v>
      </c>
      <c r="D2512" s="538" t="str">
        <f>+VLOOKUP(B:B,INSUMOS!A:C,3,FALSE)</f>
        <v>HH</v>
      </c>
      <c r="E2512" s="541">
        <v>2</v>
      </c>
      <c r="F2512" s="544">
        <v>0</v>
      </c>
      <c r="G2512" s="277">
        <f>+VLOOKUP(B:B,INSUMOS!A:E,4,FALSE)</f>
        <v>1</v>
      </c>
      <c r="H2512" s="217">
        <f t="shared" si="184"/>
        <v>2</v>
      </c>
      <c r="I2512" s="218"/>
      <c r="J2512" s="218"/>
      <c r="K2512" s="206"/>
      <c r="L2512" s="164"/>
      <c r="M2512" s="214"/>
    </row>
    <row r="2513" spans="1:13" s="219" customFormat="1" ht="18" outlineLevel="1" x14ac:dyDescent="0.25">
      <c r="A2513" s="248"/>
      <c r="B2513" s="535" t="s">
        <v>28</v>
      </c>
      <c r="C2513" s="216" t="str">
        <f>+VLOOKUP(B:B,INSUMOS!A:C,2,FALSE)</f>
        <v xml:space="preserve">OFICIAL ALBAÑILERIA CON PRESTACIONES </v>
      </c>
      <c r="D2513" s="538" t="str">
        <f>+VLOOKUP(B:B,INSUMOS!A:C,3,FALSE)</f>
        <v>HH</v>
      </c>
      <c r="E2513" s="541">
        <v>0.5</v>
      </c>
      <c r="F2513" s="544">
        <v>0</v>
      </c>
      <c r="G2513" s="277">
        <f>+VLOOKUP(B:B,INSUMOS!A:E,4,FALSE)</f>
        <v>1</v>
      </c>
      <c r="H2513" s="217">
        <f t="shared" si="184"/>
        <v>0.5</v>
      </c>
      <c r="I2513" s="218"/>
      <c r="J2513" s="218"/>
      <c r="K2513" s="206"/>
      <c r="L2513" s="164"/>
      <c r="M2513" s="214"/>
    </row>
    <row r="2514" spans="1:13" ht="122.25" customHeight="1" x14ac:dyDescent="0.25">
      <c r="A2514" s="207" t="s">
        <v>1884</v>
      </c>
      <c r="B2514" s="246"/>
      <c r="C2514" s="209" t="s">
        <v>2020</v>
      </c>
      <c r="D2514" s="228" t="s">
        <v>21</v>
      </c>
      <c r="E2514" s="241"/>
      <c r="F2514" s="242"/>
      <c r="G2514" s="210"/>
      <c r="H2514" s="212">
        <f>+SUBTOTAL(9,H2515:H2529)</f>
        <v>516.76372500000002</v>
      </c>
      <c r="I2514" s="340"/>
      <c r="J2514" s="213"/>
    </row>
    <row r="2515" spans="1:13" ht="18" outlineLevel="1" x14ac:dyDescent="0.25">
      <c r="B2515" s="535" t="s">
        <v>129</v>
      </c>
      <c r="C2515" s="216" t="str">
        <f>+VLOOKUP(B:B,INSUMOS!A:C,2,FALSE)</f>
        <v>HERRAMIENTA MENOR</v>
      </c>
      <c r="D2515" s="538" t="str">
        <f>+VLOOKUP(B:B,INSUMOS!A:C,3,FALSE)</f>
        <v>GLB</v>
      </c>
      <c r="E2515" s="541">
        <v>5</v>
      </c>
      <c r="F2515" s="544">
        <v>0</v>
      </c>
      <c r="G2515" s="277">
        <f>+VLOOKUP(B:B,INSUMOS!A:E,4,FALSE)</f>
        <v>1</v>
      </c>
      <c r="H2515" s="217">
        <f t="shared" ref="H2515:H2529" si="185">+(E2515+F2515)*G2515</f>
        <v>5</v>
      </c>
      <c r="I2515" s="342"/>
      <c r="J2515" s="342"/>
    </row>
    <row r="2516" spans="1:13" ht="18" outlineLevel="1" x14ac:dyDescent="0.25">
      <c r="B2516" s="535" t="s">
        <v>268</v>
      </c>
      <c r="C2516" s="216" t="str">
        <f>+VLOOKUP(B:B,INSUMOS!A:C,2,FALSE)</f>
        <v>AGUA</v>
      </c>
      <c r="D2516" s="538" t="str">
        <f>+VLOOKUP(B:B,INSUMOS!A:C,3,FALSE)</f>
        <v>M3</v>
      </c>
      <c r="E2516" s="541">
        <v>0.21</v>
      </c>
      <c r="F2516" s="544">
        <f>E2516*0.03</f>
        <v>6.2999999999999992E-3</v>
      </c>
      <c r="G2516" s="277">
        <f>+VLOOKUP(B:B,INSUMOS!A:E,4,FALSE)</f>
        <v>1</v>
      </c>
      <c r="H2516" s="217">
        <f t="shared" si="185"/>
        <v>0.21629999999999999</v>
      </c>
      <c r="I2516" s="343"/>
      <c r="J2516" s="343"/>
    </row>
    <row r="2517" spans="1:13" ht="18" outlineLevel="1" x14ac:dyDescent="0.25">
      <c r="B2517" s="535" t="s">
        <v>265</v>
      </c>
      <c r="C2517" s="216" t="str">
        <f>+VLOOKUP(B:B,INSUMOS!A:C,2,FALSE)</f>
        <v>ALAMBRE NEGRO</v>
      </c>
      <c r="D2517" s="538" t="str">
        <f>+VLOOKUP(B:B,INSUMOS!A:C,3,FALSE)</f>
        <v>KG</v>
      </c>
      <c r="E2517" s="541">
        <v>0.03</v>
      </c>
      <c r="F2517" s="544">
        <f>E2517*0.03</f>
        <v>8.9999999999999998E-4</v>
      </c>
      <c r="G2517" s="277">
        <f>+VLOOKUP(B:B,INSUMOS!A:E,4,FALSE)</f>
        <v>1</v>
      </c>
      <c r="H2517" s="217">
        <f t="shared" si="185"/>
        <v>3.09E-2</v>
      </c>
      <c r="I2517" s="343"/>
      <c r="J2517" s="343"/>
    </row>
    <row r="2518" spans="1:13" ht="18" outlineLevel="1" x14ac:dyDescent="0.25">
      <c r="B2518" s="535" t="s">
        <v>791</v>
      </c>
      <c r="C2518" s="216" t="str">
        <f>+VLOOKUP(B:B,INSUMOS!A:C,2,FALSE)</f>
        <v>ARENA LAVADA DE RÍO (INCLUYE TRANSPORTE)</v>
      </c>
      <c r="D2518" s="538" t="str">
        <f>+VLOOKUP(B:B,INSUMOS!A:C,3,FALSE)</f>
        <v>M3</v>
      </c>
      <c r="E2518" s="541">
        <v>0.56000000000000005</v>
      </c>
      <c r="F2518" s="544">
        <f>E2518*0.03</f>
        <v>1.6800000000000002E-2</v>
      </c>
      <c r="G2518" s="277">
        <f>+VLOOKUP(B:B,INSUMOS!A:E,4,FALSE)</f>
        <v>1</v>
      </c>
      <c r="H2518" s="217">
        <f t="shared" si="185"/>
        <v>0.57680000000000009</v>
      </c>
      <c r="I2518" s="343"/>
      <c r="J2518" s="343"/>
    </row>
    <row r="2519" spans="1:13" ht="18" outlineLevel="1" x14ac:dyDescent="0.25">
      <c r="B2519" s="535" t="s">
        <v>99</v>
      </c>
      <c r="C2519" s="216" t="str">
        <f>+VLOOKUP(B:B,INSUMOS!A:C,2,FALSE)</f>
        <v>CEMENTO GRIS</v>
      </c>
      <c r="D2519" s="538" t="str">
        <f>+VLOOKUP(B:B,INSUMOS!A:C,3,FALSE)</f>
        <v>KG</v>
      </c>
      <c r="E2519" s="541">
        <v>350</v>
      </c>
      <c r="F2519" s="544">
        <f>E2519*0.05</f>
        <v>17.5</v>
      </c>
      <c r="G2519" s="277">
        <f>+VLOOKUP(B:B,INSUMOS!A:E,4,FALSE)</f>
        <v>1</v>
      </c>
      <c r="H2519" s="217">
        <f t="shared" si="185"/>
        <v>367.5</v>
      </c>
      <c r="I2519" s="343"/>
      <c r="J2519" s="343"/>
    </row>
    <row r="2520" spans="1:13" ht="18" outlineLevel="1" x14ac:dyDescent="0.25">
      <c r="B2520" s="535" t="s">
        <v>77</v>
      </c>
      <c r="C2520" s="216" t="str">
        <f>+VLOOKUP(B:B,INSUMOS!A:C,2,FALSE)</f>
        <v>GRAVILLA DE RÍO DE 1/2" (INCLUYE TRANSPORTE)</v>
      </c>
      <c r="D2520" s="538" t="str">
        <f>+VLOOKUP(B:B,INSUMOS!A:C,3,FALSE)</f>
        <v>M3</v>
      </c>
      <c r="E2520" s="541">
        <v>0.84</v>
      </c>
      <c r="F2520" s="544">
        <f>E2520*0.03</f>
        <v>2.5199999999999997E-2</v>
      </c>
      <c r="G2520" s="277">
        <f>+VLOOKUP(B:B,INSUMOS!A:E,4,FALSE)</f>
        <v>1</v>
      </c>
      <c r="H2520" s="217">
        <f t="shared" si="185"/>
        <v>0.86519999999999997</v>
      </c>
      <c r="I2520" s="343"/>
      <c r="J2520" s="343"/>
    </row>
    <row r="2521" spans="1:13" ht="30" customHeight="1" outlineLevel="1" x14ac:dyDescent="0.25">
      <c r="B2521" s="535" t="s">
        <v>325</v>
      </c>
      <c r="C2521" s="216" t="str">
        <f>+VLOOKUP(B:B,INSUMOS!A:C,2,FALSE)</f>
        <v>SIKADUR 32 PRIMER O IGUAL O SUPERIOR CALIDAD</v>
      </c>
      <c r="D2521" s="538" t="str">
        <f>+VLOOKUP(B:B,INSUMOS!A:C,3,FALSE)</f>
        <v>KG</v>
      </c>
      <c r="E2521" s="541">
        <v>0.7</v>
      </c>
      <c r="F2521" s="544">
        <f>E2521*0.03</f>
        <v>2.0999999999999998E-2</v>
      </c>
      <c r="G2521" s="277">
        <f>+VLOOKUP(B:B,INSUMOS!A:E,4,FALSE)</f>
        <v>1</v>
      </c>
      <c r="H2521" s="217">
        <f t="shared" si="185"/>
        <v>0.72099999999999997</v>
      </c>
      <c r="I2521" s="343"/>
      <c r="J2521" s="343"/>
    </row>
    <row r="2522" spans="1:13" ht="18" outlineLevel="1" x14ac:dyDescent="0.25">
      <c r="B2522" s="535" t="s">
        <v>136</v>
      </c>
      <c r="C2522" s="216" t="str">
        <f>+VLOOKUP(B:B,INSUMOS!A:C,2,FALSE)</f>
        <v>MEZCLADORA A GASOLINA (1.5 BULTOS)</v>
      </c>
      <c r="D2522" s="538" t="str">
        <f>+VLOOKUP(B:B,INSUMOS!A:C,3,FALSE)</f>
        <v>DIA</v>
      </c>
      <c r="E2522" s="541">
        <v>0.13</v>
      </c>
      <c r="F2522" s="544">
        <v>0</v>
      </c>
      <c r="G2522" s="277">
        <f>+VLOOKUP(B:B,INSUMOS!A:E,4,FALSE)</f>
        <v>1</v>
      </c>
      <c r="H2522" s="217">
        <f t="shared" si="185"/>
        <v>0.13</v>
      </c>
      <c r="I2522" s="343"/>
      <c r="J2522" s="343"/>
    </row>
    <row r="2523" spans="1:13" ht="18" outlineLevel="1" x14ac:dyDescent="0.25">
      <c r="B2523" s="535" t="s">
        <v>239</v>
      </c>
      <c r="C2523" s="216" t="str">
        <f>+VLOOKUP(B:B,INSUMOS!A:C,2,FALSE)</f>
        <v>TABLA CHAPA EN ORDINARIO 2.90 X 0.28 X 0.02</v>
      </c>
      <c r="D2523" s="538" t="str">
        <f>+VLOOKUP(B:B,INSUMOS!A:C,3,FALSE)</f>
        <v>UN</v>
      </c>
      <c r="E2523" s="541">
        <v>27.4956</v>
      </c>
      <c r="F2523" s="544">
        <f>E2523*0.03</f>
        <v>0.82486799999999993</v>
      </c>
      <c r="G2523" s="277">
        <f>+VLOOKUP(B:B,INSUMOS!A:E,4,FALSE)</f>
        <v>1</v>
      </c>
      <c r="H2523" s="217">
        <f t="shared" si="185"/>
        <v>28.320467999999998</v>
      </c>
      <c r="I2523" s="343"/>
      <c r="J2523" s="343"/>
    </row>
    <row r="2524" spans="1:13" ht="18" outlineLevel="1" x14ac:dyDescent="0.25">
      <c r="B2524" s="535" t="s">
        <v>625</v>
      </c>
      <c r="C2524" s="216" t="str">
        <f>+VLOOKUP(B:B,INSUMOS!A:C,2,FALSE)</f>
        <v>CUADRILLA AA  (OFICIAL + 2 AYUDANTE)- ALBAÑILERIA</v>
      </c>
      <c r="D2524" s="538" t="str">
        <f>+VLOOKUP(B:B,INSUMOS!A:C,3,FALSE)</f>
        <v>HC</v>
      </c>
      <c r="E2524" s="541">
        <v>78</v>
      </c>
      <c r="F2524" s="544">
        <v>0</v>
      </c>
      <c r="G2524" s="277">
        <f>+VLOOKUP(B:B,INSUMOS!A:E,4,FALSE)</f>
        <v>1</v>
      </c>
      <c r="H2524" s="217">
        <f t="shared" si="185"/>
        <v>78</v>
      </c>
      <c r="I2524" s="343"/>
      <c r="J2524" s="343"/>
    </row>
    <row r="2525" spans="1:13" ht="18" outlineLevel="1" x14ac:dyDescent="0.25">
      <c r="B2525" s="535" t="s">
        <v>286</v>
      </c>
      <c r="C2525" s="216" t="str">
        <f>+VLOOKUP(B:B,INSUMOS!A:C,2,FALSE)</f>
        <v>PUNTILLA SIN CABEZA 1"</v>
      </c>
      <c r="D2525" s="538" t="str">
        <f>+VLOOKUP(B:B,INSUMOS!A:C,3,FALSE)</f>
        <v>LB</v>
      </c>
      <c r="E2525" s="541">
        <v>8.3320000000000007</v>
      </c>
      <c r="F2525" s="544">
        <f>E2525*0.03</f>
        <v>0.24996000000000002</v>
      </c>
      <c r="G2525" s="277">
        <f>+VLOOKUP(B:B,INSUMOS!A:E,4,FALSE)</f>
        <v>1</v>
      </c>
      <c r="H2525" s="217">
        <f t="shared" si="185"/>
        <v>8.5819600000000005</v>
      </c>
      <c r="I2525" s="343"/>
      <c r="J2525" s="343"/>
      <c r="K2525" s="267"/>
    </row>
    <row r="2526" spans="1:13" ht="18" outlineLevel="1" x14ac:dyDescent="0.25">
      <c r="B2526" s="535" t="s">
        <v>229</v>
      </c>
      <c r="C2526" s="216" t="str">
        <f>+VLOOKUP(B:B,INSUMOS!A:C,2,FALSE)</f>
        <v>DURMIENTE EN ORDINARIO 2.90 X 0.04 X 0.04</v>
      </c>
      <c r="D2526" s="538" t="str">
        <f>+VLOOKUP(B:B,INSUMOS!A:C,3,FALSE)</f>
        <v>UN</v>
      </c>
      <c r="E2526" s="541">
        <v>15</v>
      </c>
      <c r="F2526" s="544">
        <f>E2526*0.03</f>
        <v>0.44999999999999996</v>
      </c>
      <c r="G2526" s="277">
        <f>+VLOOKUP(B:B,INSUMOS!A:E,4,FALSE)</f>
        <v>1</v>
      </c>
      <c r="H2526" s="217">
        <f t="shared" si="185"/>
        <v>15.45</v>
      </c>
      <c r="I2526" s="343"/>
      <c r="J2526" s="343"/>
    </row>
    <row r="2527" spans="1:13" ht="18" outlineLevel="1" x14ac:dyDescent="0.25">
      <c r="B2527" s="535" t="s">
        <v>226</v>
      </c>
      <c r="C2527" s="216" t="str">
        <f>+VLOOKUP(B:B,INSUMOS!A:C,2,FALSE)</f>
        <v>REPISA EN ORDINARIO 2.90 X 0.08 X 0.04</v>
      </c>
      <c r="D2527" s="538" t="str">
        <f>+VLOOKUP(B:B,INSUMOS!A:C,3,FALSE)</f>
        <v>UN</v>
      </c>
      <c r="E2527" s="541">
        <v>8.3320000000000007</v>
      </c>
      <c r="F2527" s="544">
        <f>E2527*0.03</f>
        <v>0.24996000000000002</v>
      </c>
      <c r="G2527" s="277">
        <f>+VLOOKUP(B:B,INSUMOS!A:E,4,FALSE)</f>
        <v>1</v>
      </c>
      <c r="H2527" s="217">
        <f t="shared" si="185"/>
        <v>8.5819600000000005</v>
      </c>
      <c r="I2527" s="343"/>
      <c r="J2527" s="343"/>
    </row>
    <row r="2528" spans="1:13" ht="18" outlineLevel="1" x14ac:dyDescent="0.25">
      <c r="B2528" s="535" t="s">
        <v>1858</v>
      </c>
      <c r="C2528" s="216" t="str">
        <f>+VLOOKUP(B:B,INSUMOS!A:C,2,FALSE)</f>
        <v>SEPAROL ECOLÓGICO (Desmoldante para formaleta)</v>
      </c>
      <c r="D2528" s="538" t="str">
        <f>+VLOOKUP(B:B,INSUMOS!A:C,3,FALSE)</f>
        <v>KG</v>
      </c>
      <c r="E2528" s="541">
        <v>2.0830000000000002</v>
      </c>
      <c r="F2528" s="544">
        <f>E2528*0.03</f>
        <v>6.2490000000000004E-2</v>
      </c>
      <c r="G2528" s="277">
        <f>+VLOOKUP(B:B,INSUMOS!A:E,4,FALSE)</f>
        <v>1</v>
      </c>
      <c r="H2528" s="217">
        <f t="shared" si="185"/>
        <v>2.1454900000000001</v>
      </c>
      <c r="I2528" s="343"/>
      <c r="J2528" s="343"/>
    </row>
    <row r="2529" spans="1:13" ht="18" outlineLevel="1" x14ac:dyDescent="0.25">
      <c r="B2529" s="535" t="s">
        <v>1891</v>
      </c>
      <c r="C2529" s="216" t="str">
        <f>+VLOOKUP(B:B,INSUMOS!A:C,2,FALSE)</f>
        <v>CURASEAL BLANCO (SELLADOR)</v>
      </c>
      <c r="D2529" s="538" t="str">
        <f>+VLOOKUP(B:B,INSUMOS!A:C,3,FALSE)</f>
        <v>KG</v>
      </c>
      <c r="E2529" s="541">
        <v>0.62490000000000001</v>
      </c>
      <c r="F2529" s="544">
        <f>E2529*0.03</f>
        <v>1.8747E-2</v>
      </c>
      <c r="G2529" s="277">
        <f>+VLOOKUP(B:B,INSUMOS!A:E,4,FALSE)</f>
        <v>1</v>
      </c>
      <c r="H2529" s="217">
        <f t="shared" si="185"/>
        <v>0.64364699999999997</v>
      </c>
      <c r="I2529" s="343"/>
      <c r="J2529" s="343"/>
    </row>
    <row r="2530" spans="1:13" ht="38.25" x14ac:dyDescent="0.25">
      <c r="A2530" s="207" t="s">
        <v>1888</v>
      </c>
      <c r="B2530" s="228"/>
      <c r="C2530" s="209" t="s">
        <v>1883</v>
      </c>
      <c r="D2530" s="210" t="s">
        <v>19</v>
      </c>
      <c r="E2530" s="241"/>
      <c r="F2530" s="242"/>
      <c r="G2530" s="210"/>
      <c r="H2530" s="212">
        <f>+SUBTOTAL(9,H2531:H2533)</f>
        <v>1.355</v>
      </c>
      <c r="I2530" s="213"/>
      <c r="J2530" s="213"/>
      <c r="M2530" s="214"/>
    </row>
    <row r="2531" spans="1:13" s="219" customFormat="1" ht="18" outlineLevel="1" x14ac:dyDescent="0.25">
      <c r="A2531" s="243"/>
      <c r="B2531" s="535" t="s">
        <v>129</v>
      </c>
      <c r="C2531" s="216" t="str">
        <f>+VLOOKUP(B:B,INSUMOS!A:C,2,FALSE)</f>
        <v>HERRAMIENTA MENOR</v>
      </c>
      <c r="D2531" s="538" t="str">
        <f>+VLOOKUP(B:B,INSUMOS!A:C,3,FALSE)</f>
        <v>GLB</v>
      </c>
      <c r="E2531" s="541">
        <v>0.2</v>
      </c>
      <c r="F2531" s="544">
        <f>H2533*0.05/G2531</f>
        <v>2.5000000000000001E-2</v>
      </c>
      <c r="G2531" s="277">
        <f>+VLOOKUP(B:B,INSUMOS!A:E,4,FALSE)</f>
        <v>1</v>
      </c>
      <c r="H2531" s="217">
        <f>+(E2531+F2531)*G2531</f>
        <v>0.22500000000000001</v>
      </c>
      <c r="I2531" s="218"/>
      <c r="J2531" s="218"/>
      <c r="K2531" s="206"/>
      <c r="L2531" s="164"/>
      <c r="M2531" s="214"/>
    </row>
    <row r="2532" spans="1:13" s="219" customFormat="1" ht="32.25" customHeight="1" outlineLevel="1" x14ac:dyDescent="0.25">
      <c r="A2532" s="244"/>
      <c r="B2532" s="535" t="s">
        <v>325</v>
      </c>
      <c r="C2532" s="216" t="str">
        <f>+VLOOKUP(B:B,INSUMOS!A:C,2,FALSE)</f>
        <v>SIKADUR 32 PRIMER O IGUAL O SUPERIOR CALIDAD</v>
      </c>
      <c r="D2532" s="538" t="str">
        <f>+VLOOKUP(B:B,INSUMOS!A:C,3,FALSE)</f>
        <v>KG</v>
      </c>
      <c r="E2532" s="541">
        <v>0.6</v>
      </c>
      <c r="F2532" s="544">
        <f>+E2532*0.05</f>
        <v>0.03</v>
      </c>
      <c r="G2532" s="277">
        <f>+VLOOKUP(B:B,INSUMOS!A:E,4,FALSE)</f>
        <v>1</v>
      </c>
      <c r="H2532" s="217">
        <f>+(E2532+F2532)*G2532</f>
        <v>0.63</v>
      </c>
      <c r="I2532" s="218"/>
      <c r="J2532" s="218"/>
      <c r="K2532" s="206"/>
      <c r="L2532" s="164"/>
      <c r="M2532" s="214"/>
    </row>
    <row r="2533" spans="1:13" s="219" customFormat="1" ht="18" outlineLevel="1" x14ac:dyDescent="0.25">
      <c r="A2533" s="248"/>
      <c r="B2533" s="535" t="s">
        <v>28</v>
      </c>
      <c r="C2533" s="216" t="str">
        <f>+VLOOKUP(B:B,INSUMOS!A:C,2,FALSE)</f>
        <v xml:space="preserve">OFICIAL ALBAÑILERIA CON PRESTACIONES </v>
      </c>
      <c r="D2533" s="538" t="str">
        <f>+VLOOKUP(B:B,INSUMOS!A:C,3,FALSE)</f>
        <v>HH</v>
      </c>
      <c r="E2533" s="541">
        <v>0.5</v>
      </c>
      <c r="F2533" s="544">
        <v>0</v>
      </c>
      <c r="G2533" s="277">
        <f>+VLOOKUP(B:B,INSUMOS!A:E,4,FALSE)</f>
        <v>1</v>
      </c>
      <c r="H2533" s="217">
        <f>+(E2533+F2533)*G2533</f>
        <v>0.5</v>
      </c>
      <c r="I2533" s="218"/>
      <c r="J2533" s="218"/>
      <c r="K2533" s="206"/>
      <c r="L2533" s="164"/>
      <c r="M2533" s="214"/>
    </row>
    <row r="2534" spans="1:13" ht="47.25" customHeight="1" x14ac:dyDescent="0.25">
      <c r="A2534" s="547" t="s">
        <v>1898</v>
      </c>
      <c r="B2534" s="548">
        <v>18.239999999999998</v>
      </c>
      <c r="C2534" s="299" t="s">
        <v>1901</v>
      </c>
      <c r="D2534" s="344" t="s">
        <v>21</v>
      </c>
      <c r="E2534" s="345"/>
      <c r="F2534" s="346"/>
      <c r="G2534" s="346"/>
      <c r="H2534" s="212">
        <f>+SUBTOTAL(9,H2535:H2537)</f>
        <v>1.67</v>
      </c>
      <c r="I2534" s="213">
        <v>10202</v>
      </c>
      <c r="J2534" s="213"/>
    </row>
    <row r="2535" spans="1:13" ht="18" outlineLevel="1" x14ac:dyDescent="0.25">
      <c r="B2535" s="535" t="s">
        <v>129</v>
      </c>
      <c r="C2535" s="216" t="str">
        <f>+VLOOKUP(B:B,INSUMOS!A:C,2,FALSE)</f>
        <v>HERRAMIENTA MENOR</v>
      </c>
      <c r="D2535" s="538" t="str">
        <f>+VLOOKUP(B:B,INSUMOS!A:C,3,FALSE)</f>
        <v>GLB</v>
      </c>
      <c r="E2535" s="541">
        <f>H2537*0.05/G2535</f>
        <v>2.0000000000000004E-2</v>
      </c>
      <c r="F2535" s="544"/>
      <c r="G2535" s="277">
        <f>+VLOOKUP(B:B,INSUMOS!A:E,4,FALSE)</f>
        <v>1</v>
      </c>
      <c r="H2535" s="217">
        <f>+(E2535+F2535)*G2535</f>
        <v>2.0000000000000004E-2</v>
      </c>
      <c r="I2535" s="218"/>
      <c r="J2535" s="218"/>
    </row>
    <row r="2536" spans="1:13" ht="18" outlineLevel="1" x14ac:dyDescent="0.25">
      <c r="B2536" s="535" t="s">
        <v>68</v>
      </c>
      <c r="C2536" s="216" t="str">
        <f>+VLOOKUP(B:B,INSUMOS!A:C,2,FALSE)</f>
        <v>RECEBO COMUN (INCLUYE TRANSPORTE)</v>
      </c>
      <c r="D2536" s="538" t="str">
        <f>+VLOOKUP(B:B,INSUMOS!A:C,3,FALSE)</f>
        <v>M3</v>
      </c>
      <c r="E2536" s="541">
        <v>1</v>
      </c>
      <c r="F2536" s="544">
        <f>E2536*0.25</f>
        <v>0.25</v>
      </c>
      <c r="G2536" s="277">
        <f>+VLOOKUP(B:B,INSUMOS!A:E,4,FALSE)</f>
        <v>1</v>
      </c>
      <c r="H2536" s="217">
        <f>+(E2536+F2536)*G2536</f>
        <v>1.25</v>
      </c>
      <c r="I2536" s="218"/>
      <c r="J2536" s="218"/>
    </row>
    <row r="2537" spans="1:13" ht="18" outlineLevel="1" x14ac:dyDescent="0.25">
      <c r="B2537" s="535" t="s">
        <v>607</v>
      </c>
      <c r="C2537" s="216" t="str">
        <f>+VLOOKUP(B:B,INSUMOS!A:C,2,FALSE)</f>
        <v>CUADRILLA (2 AYUDANTES ALBAÑILERIA CON PRESTACIONES)</v>
      </c>
      <c r="D2537" s="538" t="str">
        <f>+VLOOKUP(B:B,INSUMOS!A:C,3,FALSE)</f>
        <v>HC</v>
      </c>
      <c r="E2537" s="541">
        <v>0.4</v>
      </c>
      <c r="F2537" s="544"/>
      <c r="G2537" s="277">
        <f>+VLOOKUP(B:B,INSUMOS!A:E,4,FALSE)</f>
        <v>1</v>
      </c>
      <c r="H2537" s="217">
        <f>+(E2537+F2537)*G2537</f>
        <v>0.4</v>
      </c>
      <c r="I2537" s="218"/>
      <c r="J2537" s="218"/>
    </row>
    <row r="2538" spans="1:13" ht="75" customHeight="1" x14ac:dyDescent="0.25">
      <c r="A2538" s="547" t="s">
        <v>1899</v>
      </c>
      <c r="B2538" s="548"/>
      <c r="C2538" s="299" t="s">
        <v>2046</v>
      </c>
      <c r="D2538" s="344" t="s">
        <v>330</v>
      </c>
      <c r="E2538" s="345"/>
      <c r="F2538" s="347"/>
      <c r="G2538" s="346"/>
      <c r="H2538" s="212">
        <f>+SUBTOTAL(9,H2539:H2547)</f>
        <v>32.443485225000003</v>
      </c>
      <c r="I2538" s="213">
        <v>20102</v>
      </c>
      <c r="J2538" s="348" t="s">
        <v>2008</v>
      </c>
      <c r="L2538" s="336"/>
    </row>
    <row r="2539" spans="1:13" ht="18" outlineLevel="1" x14ac:dyDescent="0.25">
      <c r="B2539" s="535" t="s">
        <v>129</v>
      </c>
      <c r="C2539" s="216" t="str">
        <f>+VLOOKUP(B:B,INSUMOS!A:C,2,FALSE)</f>
        <v>HERRAMIENTA MENOR</v>
      </c>
      <c r="D2539" s="538" t="str">
        <f>+VLOOKUP(B:B,INSUMOS!A:C,3,FALSE)</f>
        <v>GLB</v>
      </c>
      <c r="E2539" s="541">
        <f>H2547*0.1/G2539</f>
        <v>1.6700000000000003E-2</v>
      </c>
      <c r="F2539" s="544"/>
      <c r="G2539" s="277">
        <f>+VLOOKUP(B:B,INSUMOS!A:E,4,FALSE)</f>
        <v>1</v>
      </c>
      <c r="H2539" s="217">
        <f t="shared" ref="H2539:H2546" si="186">+(E2539+F2539)*G2539</f>
        <v>1.6700000000000003E-2</v>
      </c>
      <c r="I2539" s="218"/>
      <c r="J2539" s="218"/>
    </row>
    <row r="2540" spans="1:13" ht="18" outlineLevel="1" x14ac:dyDescent="0.25">
      <c r="B2540" s="535" t="s">
        <v>1896</v>
      </c>
      <c r="C2540" s="216" t="str">
        <f>+VLOOKUP(B:B,INSUMOS!A:C,2,FALSE)</f>
        <v>ACPM</v>
      </c>
      <c r="D2540" s="538" t="str">
        <f>+VLOOKUP(B:B,INSUMOS!A:C,3,FALSE)</f>
        <v>GAL</v>
      </c>
      <c r="E2540" s="541">
        <v>0.15</v>
      </c>
      <c r="F2540" s="544">
        <f>E2540*0.03</f>
        <v>4.4999999999999997E-3</v>
      </c>
      <c r="G2540" s="277">
        <f>+VLOOKUP(B:B,INSUMOS!A:E,4,FALSE)</f>
        <v>1</v>
      </c>
      <c r="H2540" s="217">
        <f t="shared" si="186"/>
        <v>0.1545</v>
      </c>
      <c r="I2540" s="218"/>
      <c r="J2540" s="218"/>
    </row>
    <row r="2541" spans="1:13" ht="18" outlineLevel="1" x14ac:dyDescent="0.25">
      <c r="B2541" s="535" t="s">
        <v>625</v>
      </c>
      <c r="C2541" s="216" t="str">
        <f>+VLOOKUP(B:B,INSUMOS!A:C,2,FALSE)</f>
        <v>CUADRILLA AA  (OFICIAL + 2 AYUDANTE)- ALBAÑILERIA</v>
      </c>
      <c r="D2541" s="538" t="str">
        <f>+VLOOKUP(B:B,INSUMOS!A:C,3,FALSE)</f>
        <v>HC</v>
      </c>
      <c r="E2541" s="541">
        <v>1.2</v>
      </c>
      <c r="F2541" s="544"/>
      <c r="G2541" s="277">
        <f>+VLOOKUP(B:B,INSUMOS!A:E,4,FALSE)</f>
        <v>1</v>
      </c>
      <c r="H2541" s="217">
        <f t="shared" si="186"/>
        <v>1.2</v>
      </c>
      <c r="I2541" s="218"/>
      <c r="J2541" s="218"/>
    </row>
    <row r="2542" spans="1:13" ht="18" outlineLevel="1" x14ac:dyDescent="0.25">
      <c r="B2542" s="535" t="s">
        <v>243</v>
      </c>
      <c r="C2542" s="216" t="str">
        <f>+VLOOKUP(B:B,INSUMOS!A:C,2,FALSE)</f>
        <v>TABLA CHAPA EN ORDINARIO 2.90 X 0.18 X 0.02</v>
      </c>
      <c r="D2542" s="538" t="str">
        <f>+VLOOKUP(B:B,INSUMOS!A:C,3,FALSE)</f>
        <v>UN</v>
      </c>
      <c r="E2542" s="541">
        <v>0.69</v>
      </c>
      <c r="F2542" s="544">
        <f>E2542*0.03</f>
        <v>2.0699999999999996E-2</v>
      </c>
      <c r="G2542" s="277">
        <f>+VLOOKUP(B:B,INSUMOS!A:E,4,FALSE)</f>
        <v>1</v>
      </c>
      <c r="H2542" s="217">
        <f t="shared" si="186"/>
        <v>0.71069999999999989</v>
      </c>
      <c r="I2542" s="218"/>
      <c r="J2542" s="218"/>
    </row>
    <row r="2543" spans="1:13" ht="18" outlineLevel="1" x14ac:dyDescent="0.25">
      <c r="B2543" s="535" t="s">
        <v>266</v>
      </c>
      <c r="C2543" s="216" t="str">
        <f>+VLOOKUP(B:B,INSUMOS!A:C,2,FALSE)</f>
        <v>PUNTILLA CON CABEZA 2"</v>
      </c>
      <c r="D2543" s="538" t="str">
        <f>+VLOOKUP(B:B,INSUMOS!A:C,3,FALSE)</f>
        <v>LB</v>
      </c>
      <c r="E2543" s="541">
        <v>0.17599999999999999</v>
      </c>
      <c r="F2543" s="544">
        <f>E2543*0.03</f>
        <v>5.2799999999999991E-3</v>
      </c>
      <c r="G2543" s="277">
        <f>+VLOOKUP(B:B,INSUMOS!A:E,4,FALSE)</f>
        <v>1</v>
      </c>
      <c r="H2543" s="217">
        <f t="shared" si="186"/>
        <v>0.18128</v>
      </c>
      <c r="I2543" s="218"/>
      <c r="J2543" s="218"/>
    </row>
    <row r="2544" spans="1:13" ht="33.75" customHeight="1" outlineLevel="1" x14ac:dyDescent="0.25">
      <c r="B2544" s="535" t="s">
        <v>1952</v>
      </c>
      <c r="C2544" s="216" t="str">
        <f>+VLOOKUP(B:B,APUS!A:C,3,FALSE)</f>
        <v>CONCRETO 1:2:3 (3.000PSI APROX.) MEZCLA EN OBRA- OBRAS VARIAS</v>
      </c>
      <c r="D2544" s="538" t="str">
        <f>+VLOOKUP(B:B,APUS!A:D,4,FALSE)</f>
        <v>M3</v>
      </c>
      <c r="E2544" s="541">
        <v>6.5000000000000002E-2</v>
      </c>
      <c r="F2544" s="544">
        <f>E2544*0.05</f>
        <v>3.2500000000000003E-3</v>
      </c>
      <c r="G2544" s="277">
        <f>+VLOOKUP(B:B,APUS!A:T,8,FALSE)</f>
        <v>371.8433</v>
      </c>
      <c r="H2544" s="217">
        <f t="shared" si="186"/>
        <v>25.378305225000002</v>
      </c>
      <c r="I2544" s="218"/>
      <c r="J2544" s="349"/>
    </row>
    <row r="2545" spans="1:10" ht="18" outlineLevel="1" x14ac:dyDescent="0.25">
      <c r="B2545" s="535" t="s">
        <v>996</v>
      </c>
      <c r="C2545" s="216" t="str">
        <f>+VLOOKUP(B:B,INSUMOS!A:C,2,FALSE)</f>
        <v>ACERO CORRUG. FIG.1/4” A 1” 60.000 PSI</v>
      </c>
      <c r="D2545" s="538" t="str">
        <f>+VLOOKUP(B:B,INSUMOS!A:C,3,FALSE)</f>
        <v>KG</v>
      </c>
      <c r="E2545" s="541">
        <v>4.17</v>
      </c>
      <c r="F2545" s="544">
        <f>E2545*0.03</f>
        <v>0.12509999999999999</v>
      </c>
      <c r="G2545" s="277">
        <f>+VLOOKUP(B:B,INSUMOS!A:E,4,FALSE)</f>
        <v>1</v>
      </c>
      <c r="H2545" s="217">
        <f t="shared" si="186"/>
        <v>4.2950999999999997</v>
      </c>
      <c r="I2545" s="218"/>
      <c r="J2545" s="218"/>
    </row>
    <row r="2546" spans="1:10" ht="18" outlineLevel="1" x14ac:dyDescent="0.25">
      <c r="B2546" s="535" t="s">
        <v>265</v>
      </c>
      <c r="C2546" s="216" t="str">
        <f>+VLOOKUP(B:B,INSUMOS!A:C,2,FALSE)</f>
        <v>ALAMBRE NEGRO</v>
      </c>
      <c r="D2546" s="538" t="str">
        <f>+VLOOKUP(B:B,INSUMOS!A:C,3,FALSE)</f>
        <v>KG</v>
      </c>
      <c r="E2546" s="541">
        <v>0.33</v>
      </c>
      <c r="F2546" s="544">
        <f>E2546*0.03</f>
        <v>9.9000000000000008E-3</v>
      </c>
      <c r="G2546" s="277">
        <f>+VLOOKUP(B:B,INSUMOS!A:E,4,FALSE)</f>
        <v>1</v>
      </c>
      <c r="H2546" s="217">
        <f t="shared" si="186"/>
        <v>0.33990000000000004</v>
      </c>
      <c r="I2546" s="218"/>
      <c r="J2546" s="218"/>
    </row>
    <row r="2547" spans="1:10" ht="36.75" customHeight="1" outlineLevel="1" x14ac:dyDescent="0.25">
      <c r="B2547" s="535" t="s">
        <v>1898</v>
      </c>
      <c r="C2547" s="216" t="str">
        <f>+VLOOKUP(B:B,APUS!A:C,3,FALSE)</f>
        <v>RELLENO RECEBO COMPACTADO(INCLUYE MATERIAL Y CONPACTACION)</v>
      </c>
      <c r="D2547" s="538" t="str">
        <f>+VLOOKUP(B:B,APUS!A:D,4,FALSE)</f>
        <v>M3</v>
      </c>
      <c r="E2547" s="541">
        <v>0.1</v>
      </c>
      <c r="F2547" s="544"/>
      <c r="G2547" s="277">
        <f>+VLOOKUP(B:B,APUS!A:T,8,FALSE)</f>
        <v>1.67</v>
      </c>
      <c r="H2547" s="217">
        <f>E2547*G2547</f>
        <v>0.16700000000000001</v>
      </c>
      <c r="I2547" s="218"/>
      <c r="J2547" s="218"/>
    </row>
    <row r="2548" spans="1:10" ht="78.75" customHeight="1" x14ac:dyDescent="0.25">
      <c r="A2548" s="547" t="s">
        <v>1900</v>
      </c>
      <c r="B2548" s="549"/>
      <c r="C2548" s="550" t="s">
        <v>2045</v>
      </c>
      <c r="D2548" s="351" t="s">
        <v>330</v>
      </c>
      <c r="E2548" s="345"/>
      <c r="F2548" s="346"/>
      <c r="G2548" s="346"/>
      <c r="H2548" s="212">
        <f>+SUBTOTAL(9,H2549:H2557)</f>
        <v>58.573723010000002</v>
      </c>
      <c r="I2548" s="213"/>
      <c r="J2548" s="213"/>
    </row>
    <row r="2549" spans="1:10" ht="18" outlineLevel="1" x14ac:dyDescent="0.25">
      <c r="B2549" s="535" t="s">
        <v>129</v>
      </c>
      <c r="C2549" s="216" t="str">
        <f>+VLOOKUP(B:B,INSUMOS!A:C,2,FALSE)</f>
        <v>HERRAMIENTA MENOR</v>
      </c>
      <c r="D2549" s="538" t="str">
        <f>+VLOOKUP(B:B,INSUMOS!A:C,3,FALSE)</f>
        <v>GLB</v>
      </c>
      <c r="E2549" s="541">
        <f>H2557*0.1/G2549</f>
        <v>1.6700000000000003E-2</v>
      </c>
      <c r="F2549" s="544"/>
      <c r="G2549" s="277">
        <f>+VLOOKUP(B:B,INSUMOS!A:E,4,FALSE)</f>
        <v>1</v>
      </c>
      <c r="H2549" s="217">
        <f t="shared" ref="H2549:H2556" si="187">+(E2549+F2549)*G2549</f>
        <v>1.6700000000000003E-2</v>
      </c>
      <c r="I2549" s="218"/>
      <c r="J2549" s="218"/>
    </row>
    <row r="2550" spans="1:10" ht="18" outlineLevel="1" x14ac:dyDescent="0.25">
      <c r="B2550" s="535" t="s">
        <v>1896</v>
      </c>
      <c r="C2550" s="216" t="str">
        <f>+VLOOKUP(B:B,INSUMOS!A:C,2,FALSE)</f>
        <v>ACPM</v>
      </c>
      <c r="D2550" s="538" t="str">
        <f>+VLOOKUP(B:B,INSUMOS!A:C,3,FALSE)</f>
        <v>GAL</v>
      </c>
      <c r="E2550" s="541">
        <v>0.15</v>
      </c>
      <c r="F2550" s="544">
        <f>E2550*0.03</f>
        <v>4.4999999999999997E-3</v>
      </c>
      <c r="G2550" s="277">
        <f>+VLOOKUP(B:B,INSUMOS!A:E,4,FALSE)</f>
        <v>1</v>
      </c>
      <c r="H2550" s="217">
        <f t="shared" si="187"/>
        <v>0.1545</v>
      </c>
      <c r="I2550" s="218"/>
      <c r="J2550" s="218"/>
    </row>
    <row r="2551" spans="1:10" ht="18" outlineLevel="1" x14ac:dyDescent="0.25">
      <c r="B2551" s="535" t="s">
        <v>625</v>
      </c>
      <c r="C2551" s="216" t="str">
        <f>+VLOOKUP(B:B,INSUMOS!A:C,2,FALSE)</f>
        <v>CUADRILLA AA  (OFICIAL + 2 AYUDANTE)- ALBAÑILERIA</v>
      </c>
      <c r="D2551" s="538" t="str">
        <f>+VLOOKUP(B:B,INSUMOS!A:C,3,FALSE)</f>
        <v>HC</v>
      </c>
      <c r="E2551" s="541">
        <v>2.4</v>
      </c>
      <c r="F2551" s="544"/>
      <c r="G2551" s="277">
        <f>+VLOOKUP(B:B,INSUMOS!A:E,4,FALSE)</f>
        <v>1</v>
      </c>
      <c r="H2551" s="217">
        <f t="shared" si="187"/>
        <v>2.4</v>
      </c>
      <c r="I2551" s="218"/>
      <c r="J2551" s="218"/>
    </row>
    <row r="2552" spans="1:10" ht="18" outlineLevel="1" x14ac:dyDescent="0.25">
      <c r="B2552" s="535" t="s">
        <v>243</v>
      </c>
      <c r="C2552" s="216" t="str">
        <f>+VLOOKUP(B:B,INSUMOS!A:C,2,FALSE)</f>
        <v>TABLA CHAPA EN ORDINARIO 2.90 X 0.18 X 0.02</v>
      </c>
      <c r="D2552" s="538" t="str">
        <f>+VLOOKUP(B:B,INSUMOS!A:C,3,FALSE)</f>
        <v>UN</v>
      </c>
      <c r="E2552" s="541">
        <v>0.69</v>
      </c>
      <c r="F2552" s="544">
        <f>E2552*0.03</f>
        <v>2.0699999999999996E-2</v>
      </c>
      <c r="G2552" s="277">
        <f>+VLOOKUP(B:B,INSUMOS!A:E,4,FALSE)</f>
        <v>1</v>
      </c>
      <c r="H2552" s="217">
        <f t="shared" si="187"/>
        <v>0.71069999999999989</v>
      </c>
      <c r="I2552" s="218"/>
      <c r="J2552" s="218"/>
    </row>
    <row r="2553" spans="1:10" ht="18" outlineLevel="1" x14ac:dyDescent="0.25">
      <c r="B2553" s="535" t="s">
        <v>266</v>
      </c>
      <c r="C2553" s="216" t="str">
        <f>+VLOOKUP(B:B,INSUMOS!A:C,2,FALSE)</f>
        <v>PUNTILLA CON CABEZA 2"</v>
      </c>
      <c r="D2553" s="538" t="str">
        <f>+VLOOKUP(B:B,INSUMOS!A:C,3,FALSE)</f>
        <v>LB</v>
      </c>
      <c r="E2553" s="541">
        <v>0.17599999999999999</v>
      </c>
      <c r="F2553" s="544">
        <f>E2553*0.03</f>
        <v>5.2799999999999991E-3</v>
      </c>
      <c r="G2553" s="277">
        <f>+VLOOKUP(B:B,INSUMOS!A:E,4,FALSE)</f>
        <v>1</v>
      </c>
      <c r="H2553" s="217">
        <f t="shared" si="187"/>
        <v>0.18128</v>
      </c>
      <c r="I2553" s="218"/>
      <c r="J2553" s="218"/>
    </row>
    <row r="2554" spans="1:10" ht="18" outlineLevel="1" x14ac:dyDescent="0.25">
      <c r="B2554" s="535" t="s">
        <v>1952</v>
      </c>
      <c r="C2554" s="216" t="str">
        <f>+VLOOKUP(B:B,APUS!A:C,3,FALSE)</f>
        <v>CONCRETO 1:2:3 (3.000PSI APROX.) MEZCLA EN OBRA- OBRAS VARIAS</v>
      </c>
      <c r="D2554" s="538" t="str">
        <f>+VLOOKUP(B:B,APUS!A:D,4,FALSE)</f>
        <v>M3</v>
      </c>
      <c r="E2554" s="541">
        <v>0.114</v>
      </c>
      <c r="F2554" s="544">
        <f>E2554*0.05</f>
        <v>5.7000000000000002E-3</v>
      </c>
      <c r="G2554" s="277">
        <f>+VLOOKUP(B:B,APUS!A:T,8,FALSE)</f>
        <v>371.8433</v>
      </c>
      <c r="H2554" s="217">
        <f>+(E2554+F2554)*G2554</f>
        <v>44.509643009999998</v>
      </c>
      <c r="I2554" s="218"/>
      <c r="J2554" s="218">
        <f>(((0.2*0.25*1)*1.05)*2)+((0.15*0.15*0.2)*2)</f>
        <v>0.114</v>
      </c>
    </row>
    <row r="2555" spans="1:10" ht="18" outlineLevel="1" x14ac:dyDescent="0.25">
      <c r="B2555" s="535" t="s">
        <v>996</v>
      </c>
      <c r="C2555" s="216" t="str">
        <f>+VLOOKUP(B:B,INSUMOS!A:C,2,FALSE)</f>
        <v>ACERO CORRUG. FIG.1/4” A 1” 60.000 PSI</v>
      </c>
      <c r="D2555" s="538" t="str">
        <f>+VLOOKUP(B:B,INSUMOS!A:C,3,FALSE)</f>
        <v>KG</v>
      </c>
      <c r="E2555" s="541">
        <v>9.48</v>
      </c>
      <c r="F2555" s="544">
        <f>E2555*0.03</f>
        <v>0.28439999999999999</v>
      </c>
      <c r="G2555" s="277">
        <f>+VLOOKUP(B:B,INSUMOS!A:E,4,FALSE)</f>
        <v>1</v>
      </c>
      <c r="H2555" s="217">
        <f t="shared" si="187"/>
        <v>9.7644000000000002</v>
      </c>
      <c r="I2555" s="218"/>
      <c r="J2555" s="218"/>
    </row>
    <row r="2556" spans="1:10" ht="18" outlineLevel="1" x14ac:dyDescent="0.25">
      <c r="B2556" s="535" t="s">
        <v>265</v>
      </c>
      <c r="C2556" s="216" t="str">
        <f>+VLOOKUP(B:B,INSUMOS!A:C,2,FALSE)</f>
        <v>ALAMBRE NEGRO</v>
      </c>
      <c r="D2556" s="538" t="str">
        <f>+VLOOKUP(B:B,INSUMOS!A:C,3,FALSE)</f>
        <v>KG</v>
      </c>
      <c r="E2556" s="541">
        <v>0.65</v>
      </c>
      <c r="F2556" s="544">
        <f>E2556*0.03</f>
        <v>1.95E-2</v>
      </c>
      <c r="G2556" s="277">
        <f>+VLOOKUP(B:B,INSUMOS!A:E,4,FALSE)</f>
        <v>1</v>
      </c>
      <c r="H2556" s="217">
        <f t="shared" si="187"/>
        <v>0.66949999999999998</v>
      </c>
      <c r="I2556" s="218"/>
      <c r="J2556" s="206"/>
    </row>
    <row r="2557" spans="1:10" ht="36" customHeight="1" outlineLevel="1" x14ac:dyDescent="0.25">
      <c r="B2557" s="535" t="s">
        <v>1898</v>
      </c>
      <c r="C2557" s="216" t="str">
        <f>+VLOOKUP(B:B,APUS!A:C,3,FALSE)</f>
        <v>RELLENO RECEBO COMPACTADO(INCLUYE MATERIAL Y CONPACTACION)</v>
      </c>
      <c r="D2557" s="538" t="str">
        <f>+VLOOKUP(B:B,APUS!A:D,4,FALSE)</f>
        <v>M3</v>
      </c>
      <c r="E2557" s="541">
        <v>0.1</v>
      </c>
      <c r="F2557" s="544"/>
      <c r="G2557" s="277">
        <f>+VLOOKUP(B:B,APUS!A:T,8,FALSE)</f>
        <v>1.67</v>
      </c>
      <c r="H2557" s="217">
        <f>E2557*G2557</f>
        <v>0.16700000000000001</v>
      </c>
      <c r="I2557" s="352"/>
      <c r="J2557" s="206"/>
    </row>
    <row r="2558" spans="1:10" ht="105" customHeight="1" x14ac:dyDescent="0.25">
      <c r="A2558" s="547" t="s">
        <v>1902</v>
      </c>
      <c r="B2558" s="549"/>
      <c r="C2558" s="550" t="s">
        <v>2044</v>
      </c>
      <c r="D2558" s="344" t="s">
        <v>330</v>
      </c>
      <c r="E2558" s="345"/>
      <c r="F2558" s="346"/>
      <c r="G2558" s="346"/>
      <c r="H2558" s="212">
        <f>+SUBTOTAL(9,H2559:H2567)</f>
        <v>25.865209950000001</v>
      </c>
      <c r="I2558" s="213"/>
      <c r="J2558" s="206"/>
    </row>
    <row r="2559" spans="1:10" ht="18" outlineLevel="1" x14ac:dyDescent="0.25">
      <c r="B2559" s="535" t="s">
        <v>129</v>
      </c>
      <c r="C2559" s="216" t="str">
        <f>+VLOOKUP(B:B,INSUMOS!A:C,2,FALSE)</f>
        <v>HERRAMIENTA MENOR</v>
      </c>
      <c r="D2559" s="538" t="str">
        <f>+VLOOKUP(B:B,INSUMOS!A:C,3,FALSE)</f>
        <v>GLB</v>
      </c>
      <c r="E2559" s="541">
        <f>H2561*0.1/G2559</f>
        <v>0.12</v>
      </c>
      <c r="F2559" s="544"/>
      <c r="G2559" s="277">
        <f>+VLOOKUP(B:B,INSUMOS!A:E,4,FALSE)</f>
        <v>1</v>
      </c>
      <c r="H2559" s="217">
        <f>E2559*G2559</f>
        <v>0.12</v>
      </c>
      <c r="I2559" s="218"/>
      <c r="J2559" s="218"/>
    </row>
    <row r="2560" spans="1:10" ht="18" outlineLevel="1" x14ac:dyDescent="0.25">
      <c r="B2560" s="535" t="s">
        <v>1896</v>
      </c>
      <c r="C2560" s="216" t="str">
        <f>+VLOOKUP(B:B,INSUMOS!A:C,2,FALSE)</f>
        <v>ACPM</v>
      </c>
      <c r="D2560" s="538" t="str">
        <f>+VLOOKUP(B:B,INSUMOS!A:C,3,FALSE)</f>
        <v>GAL</v>
      </c>
      <c r="E2560" s="541">
        <v>0.15</v>
      </c>
      <c r="F2560" s="544">
        <f>E2560*0.03</f>
        <v>4.4999999999999997E-3</v>
      </c>
      <c r="G2560" s="277">
        <f>+VLOOKUP(B:B,INSUMOS!A:E,4,FALSE)</f>
        <v>1</v>
      </c>
      <c r="H2560" s="217">
        <f>+(E2560+F2560)*G2560</f>
        <v>0.1545</v>
      </c>
      <c r="I2560" s="218"/>
      <c r="J2560" s="218"/>
    </row>
    <row r="2561" spans="1:10" ht="18" outlineLevel="1" x14ac:dyDescent="0.25">
      <c r="B2561" s="535" t="s">
        <v>625</v>
      </c>
      <c r="C2561" s="216" t="str">
        <f>+VLOOKUP(B:B,INSUMOS!A:C,2,FALSE)</f>
        <v>CUADRILLA AA  (OFICIAL + 2 AYUDANTE)- ALBAÑILERIA</v>
      </c>
      <c r="D2561" s="538" t="str">
        <f>+VLOOKUP(B:B,INSUMOS!A:C,3,FALSE)</f>
        <v>HC</v>
      </c>
      <c r="E2561" s="541">
        <v>1.2</v>
      </c>
      <c r="F2561" s="544"/>
      <c r="G2561" s="277">
        <f>+VLOOKUP(B:B,INSUMOS!A:E,4,FALSE)</f>
        <v>1</v>
      </c>
      <c r="H2561" s="217">
        <f>E2561*G2561</f>
        <v>1.2</v>
      </c>
      <c r="I2561" s="218"/>
      <c r="J2561" s="218"/>
    </row>
    <row r="2562" spans="1:10" ht="18" outlineLevel="1" x14ac:dyDescent="0.25">
      <c r="B2562" s="535" t="s">
        <v>243</v>
      </c>
      <c r="C2562" s="216" t="str">
        <f>+VLOOKUP(B:B,INSUMOS!A:C,2,FALSE)</f>
        <v>TABLA CHAPA EN ORDINARIO 2.90 X 0.18 X 0.02</v>
      </c>
      <c r="D2562" s="538" t="str">
        <f>+VLOOKUP(B:B,INSUMOS!A:C,3,FALSE)</f>
        <v>UN</v>
      </c>
      <c r="E2562" s="541">
        <v>0.69</v>
      </c>
      <c r="F2562" s="544">
        <f>E2562*0.03</f>
        <v>2.0699999999999996E-2</v>
      </c>
      <c r="G2562" s="277">
        <f>+VLOOKUP(B:B,INSUMOS!A:E,4,FALSE)</f>
        <v>1</v>
      </c>
      <c r="H2562" s="217">
        <f>+(E2562+F2562)*G2562</f>
        <v>0.71069999999999989</v>
      </c>
      <c r="I2562" s="218"/>
      <c r="J2562" s="218"/>
    </row>
    <row r="2563" spans="1:10" ht="18" outlineLevel="1" x14ac:dyDescent="0.25">
      <c r="B2563" s="535" t="s">
        <v>266</v>
      </c>
      <c r="C2563" s="216" t="str">
        <f>+VLOOKUP(B:B,INSUMOS!A:C,2,FALSE)</f>
        <v>PUNTILLA CON CABEZA 2"</v>
      </c>
      <c r="D2563" s="538" t="str">
        <f>+VLOOKUP(B:B,INSUMOS!A:C,3,FALSE)</f>
        <v>LB</v>
      </c>
      <c r="E2563" s="541">
        <v>0.17599999999999999</v>
      </c>
      <c r="F2563" s="544">
        <f>E2563*0.03</f>
        <v>5.2799999999999991E-3</v>
      </c>
      <c r="G2563" s="277">
        <f>+VLOOKUP(B:B,INSUMOS!A:E,4,FALSE)</f>
        <v>1</v>
      </c>
      <c r="H2563" s="217">
        <f>+(E2563+F2563)*G2563</f>
        <v>0.18128</v>
      </c>
      <c r="I2563" s="218"/>
      <c r="J2563" s="218"/>
    </row>
    <row r="2564" spans="1:10" ht="18" outlineLevel="1" x14ac:dyDescent="0.25">
      <c r="B2564" s="535" t="s">
        <v>1952</v>
      </c>
      <c r="C2564" s="216" t="str">
        <f>+VLOOKUP(B:B,APUS!A:C,3,FALSE)</f>
        <v>CONCRETO 1:2:3 (3.000PSI APROX.) MEZCLA EN OBRA- OBRAS VARIAS</v>
      </c>
      <c r="D2564" s="538" t="str">
        <f>+VLOOKUP(B:B,APUS!A:D,4,FALSE)</f>
        <v>M3</v>
      </c>
      <c r="E2564" s="541">
        <v>0.05</v>
      </c>
      <c r="F2564" s="544">
        <f>E2564*0.03</f>
        <v>1.5E-3</v>
      </c>
      <c r="G2564" s="277">
        <f>+VLOOKUP(B:B,APUS!A:T,8,FALSE)</f>
        <v>371.8433</v>
      </c>
      <c r="H2564" s="217">
        <f>+(E2564+F2564)*G2564</f>
        <v>19.149929950000001</v>
      </c>
      <c r="I2564" s="218"/>
      <c r="J2564" s="218"/>
    </row>
    <row r="2565" spans="1:10" ht="18" outlineLevel="1" x14ac:dyDescent="0.25">
      <c r="B2565" s="535" t="s">
        <v>996</v>
      </c>
      <c r="C2565" s="216" t="str">
        <f>+VLOOKUP(B:B,INSUMOS!A:C,2,FALSE)</f>
        <v>ACERO CORRUG. FIG.1/4” A 1” 60.000 PSI</v>
      </c>
      <c r="D2565" s="538" t="str">
        <f>+VLOOKUP(B:B,INSUMOS!A:C,3,FALSE)</f>
        <v>KG</v>
      </c>
      <c r="E2565" s="541">
        <v>3.73</v>
      </c>
      <c r="F2565" s="544">
        <f>E2565*0.03</f>
        <v>0.1119</v>
      </c>
      <c r="G2565" s="277">
        <f>VLOOKUP(B2565,INSUMOS!A$6:D$1045,4,FALSE)</f>
        <v>1</v>
      </c>
      <c r="H2565" s="217">
        <f>+(E2565+F2565)*G2565</f>
        <v>3.8418999999999999</v>
      </c>
      <c r="I2565" s="218"/>
      <c r="J2565" s="218"/>
    </row>
    <row r="2566" spans="1:10" ht="18" outlineLevel="1" x14ac:dyDescent="0.25">
      <c r="B2566" s="535" t="s">
        <v>265</v>
      </c>
      <c r="C2566" s="216" t="str">
        <f>+VLOOKUP(B:B,INSUMOS!A:C,2,FALSE)</f>
        <v>ALAMBRE NEGRO</v>
      </c>
      <c r="D2566" s="538" t="str">
        <f>+VLOOKUP(B:B,INSUMOS!A:C,3,FALSE)</f>
        <v>KG</v>
      </c>
      <c r="E2566" s="541">
        <v>0.33</v>
      </c>
      <c r="F2566" s="544">
        <f>E2566*0.03</f>
        <v>9.9000000000000008E-3</v>
      </c>
      <c r="G2566" s="277">
        <f>VLOOKUP(B2566,INSUMOS!A$6:D$1045,4,FALSE)</f>
        <v>1</v>
      </c>
      <c r="H2566" s="217">
        <f>+(E2566+F2566)*G2566</f>
        <v>0.33990000000000004</v>
      </c>
      <c r="I2566" s="218"/>
      <c r="J2566" s="218"/>
    </row>
    <row r="2567" spans="1:10" ht="18" outlineLevel="1" x14ac:dyDescent="0.25">
      <c r="B2567" s="535" t="s">
        <v>1898</v>
      </c>
      <c r="C2567" s="216" t="str">
        <f>+VLOOKUP(B:B,APUS!A:C,3,FALSE)</f>
        <v>RELLENO RECEBO COMPACTADO(INCLUYE MATERIAL Y CONPACTACION)</v>
      </c>
      <c r="D2567" s="538" t="str">
        <f>+VLOOKUP(B:B,APUS!A:D,4,FALSE)</f>
        <v>M3</v>
      </c>
      <c r="E2567" s="541">
        <v>0.1</v>
      </c>
      <c r="F2567" s="544"/>
      <c r="G2567" s="277">
        <f>+VLOOKUP(B:B,APUS!A:T,8,FALSE)</f>
        <v>1.67</v>
      </c>
      <c r="H2567" s="217">
        <f>E2567*G2567</f>
        <v>0.16700000000000001</v>
      </c>
      <c r="I2567" s="353"/>
      <c r="J2567" s="218"/>
    </row>
    <row r="2568" spans="1:10" ht="90" customHeight="1" x14ac:dyDescent="0.25">
      <c r="A2568" s="547" t="s">
        <v>1903</v>
      </c>
      <c r="B2568" s="551"/>
      <c r="C2568" s="552" t="s">
        <v>2043</v>
      </c>
      <c r="D2568" s="210" t="s">
        <v>330</v>
      </c>
      <c r="E2568" s="354"/>
      <c r="F2568" s="355"/>
      <c r="G2568" s="356"/>
      <c r="H2568" s="212">
        <f>+SUBTOTAL(9,H2569:H2577)</f>
        <v>26.327143250000002</v>
      </c>
      <c r="I2568" s="213"/>
      <c r="J2568" s="213"/>
    </row>
    <row r="2569" spans="1:10" ht="18" outlineLevel="1" x14ac:dyDescent="0.25">
      <c r="B2569" s="535" t="s">
        <v>129</v>
      </c>
      <c r="C2569" s="216" t="str">
        <f>+VLOOKUP(B:B,INSUMOS!A:C,2,FALSE)</f>
        <v>HERRAMIENTA MENOR</v>
      </c>
      <c r="D2569" s="538" t="s">
        <v>64</v>
      </c>
      <c r="E2569" s="541">
        <f>H2571*0.1/G2569</f>
        <v>0.12</v>
      </c>
      <c r="F2569" s="544"/>
      <c r="G2569" s="277">
        <f>+VLOOKUP(B:B,INSUMOS!A:E,4,FALSE)</f>
        <v>1</v>
      </c>
      <c r="H2569" s="217">
        <f>E2569*G2569</f>
        <v>0.12</v>
      </c>
      <c r="I2569" s="218"/>
      <c r="J2569" s="218"/>
    </row>
    <row r="2570" spans="1:10" ht="18" outlineLevel="1" x14ac:dyDescent="0.25">
      <c r="B2570" s="535" t="s">
        <v>1896</v>
      </c>
      <c r="C2570" s="216" t="str">
        <f>+VLOOKUP(B:B,INSUMOS!A:C,2,FALSE)</f>
        <v>ACPM</v>
      </c>
      <c r="D2570" s="538" t="s">
        <v>833</v>
      </c>
      <c r="E2570" s="541">
        <v>0.15</v>
      </c>
      <c r="F2570" s="544">
        <f>E2570*0.03</f>
        <v>4.4999999999999997E-3</v>
      </c>
      <c r="G2570" s="277">
        <f>+VLOOKUP(B:B,INSUMOS!A:E,4,FALSE)</f>
        <v>1</v>
      </c>
      <c r="H2570" s="217">
        <f>+(E2570+F2570)*G2570</f>
        <v>0.1545</v>
      </c>
      <c r="I2570" s="218"/>
      <c r="J2570" s="218"/>
    </row>
    <row r="2571" spans="1:10" ht="18" outlineLevel="1" x14ac:dyDescent="0.25">
      <c r="B2571" s="535" t="s">
        <v>625</v>
      </c>
      <c r="C2571" s="216" t="str">
        <f>+VLOOKUP(B:B,INSUMOS!A:C,2,FALSE)</f>
        <v>CUADRILLA AA  (OFICIAL + 2 AYUDANTE)- ALBAÑILERIA</v>
      </c>
      <c r="D2571" s="538" t="s">
        <v>562</v>
      </c>
      <c r="E2571" s="541">
        <v>1.2</v>
      </c>
      <c r="F2571" s="544"/>
      <c r="G2571" s="277">
        <f>+VLOOKUP(B:B,INSUMOS!A:E,4,FALSE)</f>
        <v>1</v>
      </c>
      <c r="H2571" s="217">
        <f>E2571*G2571</f>
        <v>1.2</v>
      </c>
      <c r="I2571" s="218"/>
      <c r="J2571" s="218"/>
    </row>
    <row r="2572" spans="1:10" ht="18" outlineLevel="1" x14ac:dyDescent="0.25">
      <c r="B2572" s="535" t="s">
        <v>243</v>
      </c>
      <c r="C2572" s="216" t="str">
        <f>+VLOOKUP(B:B,INSUMOS!A:C,2,FALSE)</f>
        <v>TABLA CHAPA EN ORDINARIO 2.90 X 0.18 X 0.02</v>
      </c>
      <c r="D2572" s="538" t="s">
        <v>1</v>
      </c>
      <c r="E2572" s="541">
        <v>0.69</v>
      </c>
      <c r="F2572" s="544">
        <f>E2572*0.03</f>
        <v>2.0699999999999996E-2</v>
      </c>
      <c r="G2572" s="277">
        <f>+VLOOKUP(B:B,INSUMOS!A:E,4,FALSE)</f>
        <v>1</v>
      </c>
      <c r="H2572" s="217">
        <f>+(E2572+F2572)*G2572</f>
        <v>0.71069999999999989</v>
      </c>
      <c r="I2572" s="218"/>
      <c r="J2572" s="218"/>
    </row>
    <row r="2573" spans="1:10" ht="18" outlineLevel="1" x14ac:dyDescent="0.25">
      <c r="B2573" s="535" t="s">
        <v>266</v>
      </c>
      <c r="C2573" s="216" t="str">
        <f>+VLOOKUP(B:B,INSUMOS!A:C,2,FALSE)</f>
        <v>PUNTILLA CON CABEZA 2"</v>
      </c>
      <c r="D2573" s="538" t="s">
        <v>267</v>
      </c>
      <c r="E2573" s="541">
        <v>0.17599999999999999</v>
      </c>
      <c r="F2573" s="544">
        <f>E2573*0.03</f>
        <v>5.2799999999999991E-3</v>
      </c>
      <c r="G2573" s="277">
        <f>+VLOOKUP(B:B,INSUMOS!A:E,4,FALSE)</f>
        <v>1</v>
      </c>
      <c r="H2573" s="217">
        <f>+(E2573+F2573)*G2573</f>
        <v>0.18128</v>
      </c>
      <c r="I2573" s="218"/>
      <c r="J2573" s="218"/>
    </row>
    <row r="2574" spans="1:10" ht="18" outlineLevel="1" x14ac:dyDescent="0.25">
      <c r="B2574" s="535" t="s">
        <v>1952</v>
      </c>
      <c r="C2574" s="216" t="str">
        <f>+VLOOKUP(B:B,APUS!A:C,3,FALSE)</f>
        <v>CONCRETO 1:2:3 (3.000PSI APROX.) MEZCLA EN OBRA- OBRAS VARIAS</v>
      </c>
      <c r="D2574" s="538" t="s">
        <v>21</v>
      </c>
      <c r="E2574" s="541">
        <v>0.05</v>
      </c>
      <c r="F2574" s="544">
        <f>E2574*0.05</f>
        <v>2.5000000000000005E-3</v>
      </c>
      <c r="G2574" s="277">
        <f>+VLOOKUP(B:B,APUS!A:T,8,FALSE)</f>
        <v>371.8433</v>
      </c>
      <c r="H2574" s="217">
        <f>+(E2574+F2574)*G2574</f>
        <v>19.521773250000003</v>
      </c>
      <c r="I2574" s="218"/>
      <c r="J2574" s="218"/>
    </row>
    <row r="2575" spans="1:10" ht="18" outlineLevel="1" x14ac:dyDescent="0.25">
      <c r="B2575" s="535" t="s">
        <v>996</v>
      </c>
      <c r="C2575" s="216" t="str">
        <f>+VLOOKUP(B:B,INSUMOS!A:C,2,FALSE)</f>
        <v>ACERO CORRUG. FIG.1/4” A 1” 60.000 PSI</v>
      </c>
      <c r="D2575" s="538" t="s">
        <v>22</v>
      </c>
      <c r="E2575" s="541">
        <v>3.73</v>
      </c>
      <c r="F2575" s="544">
        <f>E2575*0.03</f>
        <v>0.1119</v>
      </c>
      <c r="G2575" s="277">
        <f>+VLOOKUP(B:B,INSUMOS!A:E,4,FALSE)</f>
        <v>1</v>
      </c>
      <c r="H2575" s="217">
        <f>+(E2575+F2575)*G2575</f>
        <v>3.8418999999999999</v>
      </c>
      <c r="I2575" s="218"/>
      <c r="J2575" s="218"/>
    </row>
    <row r="2576" spans="1:10" ht="18" outlineLevel="1" x14ac:dyDescent="0.25">
      <c r="B2576" s="535" t="s">
        <v>265</v>
      </c>
      <c r="C2576" s="216" t="str">
        <f>+VLOOKUP(B:B,INSUMOS!A:C,2,FALSE)</f>
        <v>ALAMBRE NEGRO</v>
      </c>
      <c r="D2576" s="538" t="s">
        <v>22</v>
      </c>
      <c r="E2576" s="541">
        <v>0.33</v>
      </c>
      <c r="F2576" s="544">
        <f>E2576*0.303</f>
        <v>9.9989999999999996E-2</v>
      </c>
      <c r="G2576" s="277">
        <f>+VLOOKUP(B:B,INSUMOS!A:E,4,FALSE)</f>
        <v>1</v>
      </c>
      <c r="H2576" s="217">
        <f>+(E2576+F2576)*G2576</f>
        <v>0.42998999999999998</v>
      </c>
      <c r="I2576" s="218"/>
      <c r="J2576" s="218"/>
    </row>
    <row r="2577" spans="1:10" ht="18" outlineLevel="1" x14ac:dyDescent="0.25">
      <c r="B2577" s="535" t="s">
        <v>1898</v>
      </c>
      <c r="C2577" s="216" t="str">
        <f>+VLOOKUP(B:B,APUS!A:C,3,FALSE)</f>
        <v>RELLENO RECEBO COMPACTADO(INCLUYE MATERIAL Y CONPACTACION)</v>
      </c>
      <c r="D2577" s="538" t="str">
        <f>+VLOOKUP(B:B,APUS!A:D,4,FALSE)</f>
        <v>M3</v>
      </c>
      <c r="E2577" s="541">
        <v>0.1</v>
      </c>
      <c r="F2577" s="544"/>
      <c r="G2577" s="277">
        <f>+VLOOKUP(B:B,APUS!A:T,8,FALSE)</f>
        <v>1.67</v>
      </c>
      <c r="H2577" s="217">
        <f>E2577*G2577</f>
        <v>0.16700000000000001</v>
      </c>
      <c r="I2577" s="218"/>
      <c r="J2577" s="218"/>
    </row>
    <row r="2578" spans="1:10" ht="60.75" customHeight="1" x14ac:dyDescent="0.25">
      <c r="A2578" s="547" t="s">
        <v>1904</v>
      </c>
      <c r="B2578" s="551"/>
      <c r="C2578" s="553" t="s">
        <v>2042</v>
      </c>
      <c r="D2578" s="210" t="s">
        <v>330</v>
      </c>
      <c r="E2578" s="354"/>
      <c r="F2578" s="355"/>
      <c r="G2578" s="355"/>
      <c r="H2578" s="212">
        <f>+SUBTOTAL(9,H2579:H2587)</f>
        <v>36.100939875000002</v>
      </c>
      <c r="I2578" s="213"/>
      <c r="J2578" s="213"/>
    </row>
    <row r="2579" spans="1:10" ht="18" outlineLevel="1" x14ac:dyDescent="0.25">
      <c r="B2579" s="535" t="s">
        <v>129</v>
      </c>
      <c r="C2579" s="216" t="str">
        <f>+VLOOKUP(B:B,INSUMOS!A:C,2,FALSE)</f>
        <v>HERRAMIENTA MENOR</v>
      </c>
      <c r="D2579" s="538" t="s">
        <v>64</v>
      </c>
      <c r="E2579" s="541">
        <f>H2581*0.1/G2579</f>
        <v>0.12</v>
      </c>
      <c r="F2579" s="544"/>
      <c r="G2579" s="277">
        <f>+VLOOKUP(B:B,INSUMOS!A:E,4,FALSE)</f>
        <v>1</v>
      </c>
      <c r="H2579" s="217">
        <f>E2579*G2579</f>
        <v>0.12</v>
      </c>
      <c r="I2579" s="218"/>
      <c r="J2579" s="218"/>
    </row>
    <row r="2580" spans="1:10" ht="18" outlineLevel="1" x14ac:dyDescent="0.25">
      <c r="B2580" s="535" t="s">
        <v>1896</v>
      </c>
      <c r="C2580" s="216" t="str">
        <f>+VLOOKUP(B:B,INSUMOS!A:C,2,FALSE)</f>
        <v>ACPM</v>
      </c>
      <c r="D2580" s="538" t="s">
        <v>833</v>
      </c>
      <c r="E2580" s="541">
        <v>0.15</v>
      </c>
      <c r="F2580" s="544">
        <f>E2580*0.03</f>
        <v>4.4999999999999997E-3</v>
      </c>
      <c r="G2580" s="277">
        <f>+VLOOKUP(B:B,INSUMOS!A:E,4,FALSE)</f>
        <v>1</v>
      </c>
      <c r="H2580" s="217">
        <f>+(E2580+F2580)*G2580</f>
        <v>0.1545</v>
      </c>
      <c r="I2580" s="218"/>
      <c r="J2580" s="218"/>
    </row>
    <row r="2581" spans="1:10" ht="18" outlineLevel="1" x14ac:dyDescent="0.25">
      <c r="B2581" s="535" t="s">
        <v>625</v>
      </c>
      <c r="C2581" s="216" t="str">
        <f>+VLOOKUP(B:B,INSUMOS!A:C,2,FALSE)</f>
        <v>CUADRILLA AA  (OFICIAL + 2 AYUDANTE)- ALBAÑILERIA</v>
      </c>
      <c r="D2581" s="538" t="s">
        <v>562</v>
      </c>
      <c r="E2581" s="541">
        <v>1.2</v>
      </c>
      <c r="F2581" s="544"/>
      <c r="G2581" s="277">
        <f>+VLOOKUP(B:B,INSUMOS!A:E,4,FALSE)</f>
        <v>1</v>
      </c>
      <c r="H2581" s="217">
        <f>E2581*G2581</f>
        <v>1.2</v>
      </c>
      <c r="I2581" s="218"/>
      <c r="J2581" s="218"/>
    </row>
    <row r="2582" spans="1:10" ht="18" outlineLevel="1" x14ac:dyDescent="0.25">
      <c r="B2582" s="535" t="s">
        <v>239</v>
      </c>
      <c r="C2582" s="216" t="str">
        <f>+VLOOKUP(B:B,INSUMOS!A:C,2,FALSE)</f>
        <v>TABLA CHAPA EN ORDINARIO 2.90 X 0.28 X 0.02</v>
      </c>
      <c r="D2582" s="538" t="s">
        <v>1</v>
      </c>
      <c r="E2582" s="541">
        <v>0.69</v>
      </c>
      <c r="F2582" s="544">
        <f>E2582*0.03</f>
        <v>2.0699999999999996E-2</v>
      </c>
      <c r="G2582" s="277">
        <f>+VLOOKUP(B:B,INSUMOS!A:E,4,FALSE)</f>
        <v>1</v>
      </c>
      <c r="H2582" s="217">
        <f>+(E2582+F2582)*G2582</f>
        <v>0.71069999999999989</v>
      </c>
      <c r="I2582" s="218"/>
      <c r="J2582" s="218"/>
    </row>
    <row r="2583" spans="1:10" ht="18" outlineLevel="1" x14ac:dyDescent="0.25">
      <c r="B2583" s="535" t="s">
        <v>266</v>
      </c>
      <c r="C2583" s="216" t="str">
        <f>+VLOOKUP(B:B,INSUMOS!A:C,2,FALSE)</f>
        <v>PUNTILLA CON CABEZA 2"</v>
      </c>
      <c r="D2583" s="538" t="s">
        <v>267</v>
      </c>
      <c r="E2583" s="541">
        <v>0.17599999999999999</v>
      </c>
      <c r="F2583" s="544">
        <f>E2583*0.03</f>
        <v>5.2799999999999991E-3</v>
      </c>
      <c r="G2583" s="277">
        <f>+VLOOKUP(B:B,INSUMOS!A:E,4,FALSE)</f>
        <v>1</v>
      </c>
      <c r="H2583" s="217">
        <f>+(E2583+F2583)*G2583</f>
        <v>0.18128</v>
      </c>
      <c r="I2583" s="218"/>
      <c r="J2583" s="218"/>
    </row>
    <row r="2584" spans="1:10" ht="18" outlineLevel="1" x14ac:dyDescent="0.25">
      <c r="B2584" s="535" t="s">
        <v>1952</v>
      </c>
      <c r="C2584" s="216" t="str">
        <f>+VLOOKUP(B:B,APUS!A:C,3,FALSE)</f>
        <v>CONCRETO 1:2:3 (3.000PSI APROX.) MEZCLA EN OBRA- OBRAS VARIAS</v>
      </c>
      <c r="D2584" s="538" t="str">
        <f>+VLOOKUP(B:B,APUS!A:D,4,FALSE)</f>
        <v>M3</v>
      </c>
      <c r="E2584" s="541">
        <v>7.4999999999999997E-2</v>
      </c>
      <c r="F2584" s="544">
        <f>E2584*0.05</f>
        <v>3.7499999999999999E-3</v>
      </c>
      <c r="G2584" s="277">
        <f>+VLOOKUP(B:B,APUS!A:T,8,FALSE)</f>
        <v>371.8433</v>
      </c>
      <c r="H2584" s="217">
        <f>+(E2584+F2584)*G2584</f>
        <v>29.282659875</v>
      </c>
      <c r="I2584" s="218"/>
      <c r="J2584" s="218"/>
    </row>
    <row r="2585" spans="1:10" ht="18" outlineLevel="1" x14ac:dyDescent="0.25">
      <c r="B2585" s="535" t="s">
        <v>996</v>
      </c>
      <c r="C2585" s="216" t="str">
        <f>+VLOOKUP(B:B,INSUMOS!A:C,2,FALSE)</f>
        <v>ACERO CORRUG. FIG.1/4” A 1” 60.000 PSI</v>
      </c>
      <c r="D2585" s="538" t="s">
        <v>22</v>
      </c>
      <c r="E2585" s="541">
        <v>3.83</v>
      </c>
      <c r="F2585" s="544">
        <f>E2585*0.03</f>
        <v>0.1149</v>
      </c>
      <c r="G2585" s="277">
        <f>VLOOKUP(B2585,INSUMOS!A$6:D$1045,4,FALSE)</f>
        <v>1</v>
      </c>
      <c r="H2585" s="217">
        <f>+(E2585+F2585)*G2585</f>
        <v>3.9449000000000001</v>
      </c>
      <c r="I2585" s="218"/>
      <c r="J2585" s="218"/>
    </row>
    <row r="2586" spans="1:10" ht="18" outlineLevel="1" x14ac:dyDescent="0.25">
      <c r="B2586" s="535" t="s">
        <v>265</v>
      </c>
      <c r="C2586" s="216" t="str">
        <f>+VLOOKUP(B:B,INSUMOS!A:C,2,FALSE)</f>
        <v>ALAMBRE NEGRO</v>
      </c>
      <c r="D2586" s="538" t="s">
        <v>22</v>
      </c>
      <c r="E2586" s="541">
        <v>0.33</v>
      </c>
      <c r="F2586" s="544">
        <f>E2586*0.03</f>
        <v>9.9000000000000008E-3</v>
      </c>
      <c r="G2586" s="277">
        <f>+VLOOKUP(B:B,INSUMOS!A:E,4,FALSE)</f>
        <v>1</v>
      </c>
      <c r="H2586" s="217">
        <f>+(E2586+F2586)*G2586</f>
        <v>0.33990000000000004</v>
      </c>
      <c r="I2586" s="218"/>
      <c r="J2586" s="218"/>
    </row>
    <row r="2587" spans="1:10" ht="18" outlineLevel="1" x14ac:dyDescent="0.25">
      <c r="B2587" s="535" t="s">
        <v>1898</v>
      </c>
      <c r="C2587" s="216" t="str">
        <f>+VLOOKUP(B:B,APUS!A:C,3,FALSE)</f>
        <v>RELLENO RECEBO COMPACTADO(INCLUYE MATERIAL Y CONPACTACION)</v>
      </c>
      <c r="D2587" s="538" t="s">
        <v>21</v>
      </c>
      <c r="E2587" s="541">
        <v>0.1</v>
      </c>
      <c r="F2587" s="544"/>
      <c r="G2587" s="277">
        <f>+VLOOKUP(B:B,APUS!A:T,8,FALSE)</f>
        <v>1.67</v>
      </c>
      <c r="H2587" s="217">
        <f>E2587*G2587</f>
        <v>0.16700000000000001</v>
      </c>
      <c r="I2587" s="218"/>
      <c r="J2587" s="218"/>
    </row>
    <row r="2588" spans="1:10" ht="37.5" customHeight="1" x14ac:dyDescent="0.25">
      <c r="A2588" s="547" t="s">
        <v>1905</v>
      </c>
      <c r="B2588" s="551"/>
      <c r="C2588" s="553" t="s">
        <v>2529</v>
      </c>
      <c r="D2588" s="210" t="s">
        <v>19</v>
      </c>
      <c r="E2588" s="354"/>
      <c r="F2588" s="355"/>
      <c r="G2588" s="355"/>
      <c r="H2588" s="212">
        <f>+SUBTOTAL(9,H2589:H2592)</f>
        <v>14.832556625000002</v>
      </c>
      <c r="I2588" s="213"/>
      <c r="J2588" s="213"/>
    </row>
    <row r="2589" spans="1:10" ht="18" outlineLevel="1" x14ac:dyDescent="0.25">
      <c r="B2589" s="535" t="s">
        <v>1958</v>
      </c>
      <c r="C2589" s="216" t="str">
        <f>+VLOOKUP(B:B,APUS!A:C,3,FALSE)</f>
        <v>CONCRETO 1:3:4 (2.000PSI APROX.) MEZCLA EN OBRA- OBRAS VARIAS</v>
      </c>
      <c r="D2589" s="538" t="str">
        <f>+VLOOKUP(B:B,APUS!A:D,4,FALSE)</f>
        <v>M3</v>
      </c>
      <c r="E2589" s="541">
        <v>0.05</v>
      </c>
      <c r="F2589" s="544">
        <f>E2589*0.05</f>
        <v>2.5000000000000005E-3</v>
      </c>
      <c r="G2589" s="277">
        <f>+VLOOKUP(B:B,APUS!A:T,8,FALSE)</f>
        <v>277.38965000000002</v>
      </c>
      <c r="H2589" s="217">
        <f>+(E2589+F2589)*G2589</f>
        <v>14.562956625000002</v>
      </c>
      <c r="I2589" s="218"/>
      <c r="J2589" s="218"/>
    </row>
    <row r="2590" spans="1:10" ht="25.5" outlineLevel="1" x14ac:dyDescent="0.25">
      <c r="B2590" s="535" t="s">
        <v>618</v>
      </c>
      <c r="C2590" s="216" t="str">
        <f>+VLOOKUP(B:B,INSUMOS!A:C,2,FALSE)</f>
        <v>CUADRILLA (OFICIAL  ALBAÑILERIA CON PRESTACIONES+ AYUDANTE  ALBAÑILERIA CON PRESTACIONES)</v>
      </c>
      <c r="D2590" s="538" t="str">
        <f>+VLOOKUP(B:B,INSUMOS!A:C,3,FALSE)</f>
        <v>JR</v>
      </c>
      <c r="E2590" s="541">
        <v>0.09</v>
      </c>
      <c r="F2590" s="544"/>
      <c r="G2590" s="277">
        <f>VLOOKUP(B2590,INSUMOS!A$6:D$1045,4,FALSE)</f>
        <v>1</v>
      </c>
      <c r="H2590" s="217">
        <f>+(E2590+F2590)*G2590</f>
        <v>0.09</v>
      </c>
      <c r="I2590" s="218"/>
      <c r="J2590" s="218"/>
    </row>
    <row r="2591" spans="1:10" ht="18" outlineLevel="1" x14ac:dyDescent="0.25">
      <c r="B2591" s="535" t="s">
        <v>129</v>
      </c>
      <c r="C2591" s="216" t="str">
        <f>+VLOOKUP(B:B,INSUMOS!A:C,2,FALSE)</f>
        <v>HERRAMIENTA MENOR</v>
      </c>
      <c r="D2591" s="538" t="str">
        <f>+VLOOKUP(B:B,INSUMOS!A:C,3,FALSE)</f>
        <v>GLB</v>
      </c>
      <c r="E2591" s="541">
        <f>H2590*0.05/G2591</f>
        <v>4.4999999999999997E-3</v>
      </c>
      <c r="F2591" s="544"/>
      <c r="G2591" s="277">
        <f>VLOOKUP(B2591,INSUMOS!A$6:D$1045,4,FALSE)</f>
        <v>1</v>
      </c>
      <c r="H2591" s="217">
        <f>+(E2591)*G2591</f>
        <v>4.4999999999999997E-3</v>
      </c>
      <c r="I2591" s="218"/>
      <c r="J2591" s="218"/>
    </row>
    <row r="2592" spans="1:10" ht="24.75" customHeight="1" outlineLevel="1" x14ac:dyDescent="0.25">
      <c r="B2592" s="535" t="s">
        <v>794</v>
      </c>
      <c r="C2592" s="216" t="str">
        <f>+VLOOKUP(B:B,INSUMOS!A:C,2,FALSE)</f>
        <v xml:space="preserve">TABLA BURRA 30X2.2-2.7CMX2.90M </v>
      </c>
      <c r="D2592" s="538" t="str">
        <f>+VLOOKUP(B:B,INSUMOS!A:C,3,FALSE)</f>
        <v>UN</v>
      </c>
      <c r="E2592" s="541">
        <v>0.17</v>
      </c>
      <c r="F2592" s="544">
        <f>E2592*0.03</f>
        <v>5.1000000000000004E-3</v>
      </c>
      <c r="G2592" s="277">
        <f>VLOOKUP(B2592,INSUMOS!A$6:D$1045,4,FALSE)</f>
        <v>1</v>
      </c>
      <c r="H2592" s="217">
        <f>+(E2592+F2592)*G2592</f>
        <v>0.17510000000000001</v>
      </c>
      <c r="I2592" s="218"/>
      <c r="J2592" s="218"/>
    </row>
    <row r="2593" spans="1:10" ht="47.25" customHeight="1" x14ac:dyDescent="0.25">
      <c r="A2593" s="547" t="s">
        <v>1908</v>
      </c>
      <c r="B2593" s="551"/>
      <c r="C2593" s="553" t="s">
        <v>2041</v>
      </c>
      <c r="D2593" s="210" t="s">
        <v>330</v>
      </c>
      <c r="E2593" s="357"/>
      <c r="F2593" s="355"/>
      <c r="G2593" s="355"/>
      <c r="H2593" s="212">
        <f>+SUBTOTAL(9,H2594:H2601)</f>
        <v>27.505873250000004</v>
      </c>
      <c r="I2593" s="213"/>
      <c r="J2593" s="213"/>
    </row>
    <row r="2594" spans="1:10" ht="29.25" customHeight="1" outlineLevel="1" x14ac:dyDescent="0.25">
      <c r="B2594" s="535" t="s">
        <v>129</v>
      </c>
      <c r="C2594" s="216" t="str">
        <f>+VLOOKUP(B:B,INSUMOS!A:C,2,FALSE)</f>
        <v>HERRAMIENTA MENOR</v>
      </c>
      <c r="D2594" s="538" t="s">
        <v>64</v>
      </c>
      <c r="E2594" s="541">
        <f>H2601*0.1/G2594</f>
        <v>0.12</v>
      </c>
      <c r="F2594" s="544"/>
      <c r="G2594" s="277">
        <f>+VLOOKUP(B:B,INSUMOS!A:E,4,FALSE)</f>
        <v>1</v>
      </c>
      <c r="H2594" s="217">
        <f>E2594*G2594</f>
        <v>0.12</v>
      </c>
      <c r="I2594" s="218"/>
      <c r="J2594" s="218"/>
    </row>
    <row r="2595" spans="1:10" ht="18" outlineLevel="1" x14ac:dyDescent="0.25">
      <c r="A2595" s="164"/>
      <c r="B2595" s="535" t="s">
        <v>1952</v>
      </c>
      <c r="C2595" s="216" t="str">
        <f>+VLOOKUP(B:B,APUS!A:C,3,FALSE)</f>
        <v>CONCRETO 1:2:3 (3.000PSI APROX.) MEZCLA EN OBRA- OBRAS VARIAS</v>
      </c>
      <c r="D2595" s="538" t="s">
        <v>21</v>
      </c>
      <c r="E2595" s="541">
        <v>0.05</v>
      </c>
      <c r="F2595" s="544">
        <f>E2595*0.05</f>
        <v>2.5000000000000005E-3</v>
      </c>
      <c r="G2595" s="277">
        <f>+VLOOKUP(B:B,APUS!A:T,8,FALSE)</f>
        <v>371.8433</v>
      </c>
      <c r="H2595" s="217">
        <f t="shared" ref="H2595:H2600" si="188">+(E2595+F2595)*G2595</f>
        <v>19.521773250000003</v>
      </c>
      <c r="I2595" s="218"/>
      <c r="J2595" s="218"/>
    </row>
    <row r="2596" spans="1:10" ht="18" outlineLevel="1" x14ac:dyDescent="0.25">
      <c r="B2596" s="535" t="s">
        <v>996</v>
      </c>
      <c r="C2596" s="216" t="str">
        <f>+VLOOKUP(B:B,INSUMOS!A:C,2,FALSE)</f>
        <v>ACERO CORRUG. FIG.1/4” A 1” 60.000 PSI</v>
      </c>
      <c r="D2596" s="538" t="str">
        <f>+VLOOKUP(B:B,INSUMOS!A:C,3,FALSE)</f>
        <v>KG</v>
      </c>
      <c r="E2596" s="541">
        <v>4.6399999999999997</v>
      </c>
      <c r="F2596" s="544">
        <f>E2596*0.03</f>
        <v>0.13919999999999999</v>
      </c>
      <c r="G2596" s="277">
        <f>+VLOOKUP(B:B,INSUMOS!A:E,4,FALSE)</f>
        <v>1</v>
      </c>
      <c r="H2596" s="217">
        <f t="shared" si="188"/>
        <v>4.7791999999999994</v>
      </c>
      <c r="I2596" s="218"/>
      <c r="J2596" s="218"/>
    </row>
    <row r="2597" spans="1:10" ht="18" outlineLevel="1" x14ac:dyDescent="0.25">
      <c r="B2597" s="535" t="s">
        <v>265</v>
      </c>
      <c r="C2597" s="216" t="str">
        <f>+VLOOKUP(B:B,INSUMOS!A:C,2,FALSE)</f>
        <v>ALAMBRE NEGRO</v>
      </c>
      <c r="D2597" s="538" t="str">
        <f>+VLOOKUP(B:B,INSUMOS!A:C,3,FALSE)</f>
        <v>KG</v>
      </c>
      <c r="E2597" s="541">
        <v>0.42</v>
      </c>
      <c r="F2597" s="544">
        <f>E2597*0.03</f>
        <v>1.2599999999999998E-2</v>
      </c>
      <c r="G2597" s="277">
        <f>+VLOOKUP(B:B,INSUMOS!A:E,4,FALSE)</f>
        <v>1</v>
      </c>
      <c r="H2597" s="217">
        <f t="shared" si="188"/>
        <v>0.43259999999999998</v>
      </c>
      <c r="I2597" s="218"/>
      <c r="J2597" s="218"/>
    </row>
    <row r="2598" spans="1:10" ht="18" outlineLevel="1" x14ac:dyDescent="0.25">
      <c r="B2598" s="535" t="s">
        <v>1896</v>
      </c>
      <c r="C2598" s="216" t="str">
        <f>+VLOOKUP(B:B,INSUMOS!A:C,2,FALSE)</f>
        <v>ACPM</v>
      </c>
      <c r="D2598" s="538" t="str">
        <f>+VLOOKUP(B:B,INSUMOS!A:C,3,FALSE)</f>
        <v>GAL</v>
      </c>
      <c r="E2598" s="541">
        <v>0.15</v>
      </c>
      <c r="F2598" s="544">
        <f>E2598*0.03</f>
        <v>4.4999999999999997E-3</v>
      </c>
      <c r="G2598" s="277">
        <f>+VLOOKUP(B:B,INSUMOS!A:E,4,FALSE)</f>
        <v>1</v>
      </c>
      <c r="H2598" s="217">
        <f t="shared" si="188"/>
        <v>0.1545</v>
      </c>
      <c r="I2598" s="218"/>
      <c r="J2598" s="218"/>
    </row>
    <row r="2599" spans="1:10" ht="18" outlineLevel="1" x14ac:dyDescent="0.25">
      <c r="B2599" s="535" t="s">
        <v>243</v>
      </c>
      <c r="C2599" s="216" t="str">
        <f>+VLOOKUP(B:B,INSUMOS!A:C,2,FALSE)</f>
        <v>TABLA CHAPA EN ORDINARIO 2.90 X 0.18 X 0.02</v>
      </c>
      <c r="D2599" s="538" t="str">
        <f>+VLOOKUP(B:B,INSUMOS!A:C,3,FALSE)</f>
        <v>UN</v>
      </c>
      <c r="E2599" s="541">
        <v>1</v>
      </c>
      <c r="F2599" s="544">
        <f>E2599*0.03</f>
        <v>0.03</v>
      </c>
      <c r="G2599" s="277">
        <f>+VLOOKUP(B:B,INSUMOS!A:E,4,FALSE)</f>
        <v>1</v>
      </c>
      <c r="H2599" s="217">
        <f t="shared" si="188"/>
        <v>1.03</v>
      </c>
      <c r="I2599" s="218"/>
      <c r="J2599" s="218"/>
    </row>
    <row r="2600" spans="1:10" ht="18" outlineLevel="1" x14ac:dyDescent="0.25">
      <c r="B2600" s="535" t="s">
        <v>266</v>
      </c>
      <c r="C2600" s="216" t="str">
        <f>+VLOOKUP(B:B,INSUMOS!A:C,2,FALSE)</f>
        <v>PUNTILLA CON CABEZA 2"</v>
      </c>
      <c r="D2600" s="538" t="str">
        <f>+VLOOKUP(B:B,INSUMOS!A:C,3,FALSE)</f>
        <v>LB</v>
      </c>
      <c r="E2600" s="541">
        <v>0.26</v>
      </c>
      <c r="F2600" s="544">
        <f>E2600*0.03</f>
        <v>7.7999999999999996E-3</v>
      </c>
      <c r="G2600" s="277">
        <f>+VLOOKUP(B:B,INSUMOS!A:E,4,FALSE)</f>
        <v>1</v>
      </c>
      <c r="H2600" s="217">
        <f t="shared" si="188"/>
        <v>0.26779999999999998</v>
      </c>
      <c r="I2600" s="218"/>
      <c r="J2600" s="218"/>
    </row>
    <row r="2601" spans="1:10" ht="18" outlineLevel="1" x14ac:dyDescent="0.25">
      <c r="B2601" s="535" t="s">
        <v>625</v>
      </c>
      <c r="C2601" s="216" t="str">
        <f>+VLOOKUP(B:B,INSUMOS!A:C,2,FALSE)</f>
        <v>CUADRILLA AA  (OFICIAL + 2 AYUDANTE)- ALBAÑILERIA</v>
      </c>
      <c r="D2601" s="538" t="str">
        <f>+VLOOKUP(B:B,INSUMOS!A:C,3,FALSE)</f>
        <v>HC</v>
      </c>
      <c r="E2601" s="541">
        <v>1.2</v>
      </c>
      <c r="F2601" s="544"/>
      <c r="G2601" s="277">
        <f>+VLOOKUP(B:B,INSUMOS!A:E,4,FALSE)</f>
        <v>1</v>
      </c>
      <c r="H2601" s="217">
        <f>E2601*G2601</f>
        <v>1.2</v>
      </c>
      <c r="I2601" s="218"/>
      <c r="J2601" s="218"/>
    </row>
    <row r="2602" spans="1:10" ht="51" customHeight="1" x14ac:dyDescent="0.25">
      <c r="A2602" s="547" t="s">
        <v>1909</v>
      </c>
      <c r="B2602" s="551"/>
      <c r="C2602" s="553" t="s">
        <v>2524</v>
      </c>
      <c r="D2602" s="210" t="s">
        <v>330</v>
      </c>
      <c r="E2602" s="357"/>
      <c r="F2602" s="355"/>
      <c r="G2602" s="355"/>
      <c r="H2602" s="212">
        <f>+SUBTOTAL(9,H2603:H2610)</f>
        <v>25.893595925000003</v>
      </c>
      <c r="I2602" s="213"/>
      <c r="J2602" s="213"/>
    </row>
    <row r="2603" spans="1:10" ht="18" outlineLevel="1" x14ac:dyDescent="0.25">
      <c r="B2603" s="535" t="s">
        <v>129</v>
      </c>
      <c r="C2603" s="216" t="str">
        <f>+VLOOKUP(B:B,INSUMOS!A:C,2,FALSE)</f>
        <v>HERRAMIENTA MENOR</v>
      </c>
      <c r="D2603" s="538" t="s">
        <v>64</v>
      </c>
      <c r="E2603" s="541">
        <f>H2610*0.1/G2603</f>
        <v>0.12</v>
      </c>
      <c r="F2603" s="544"/>
      <c r="G2603" s="277">
        <f>+VLOOKUP(B:B,INSUMOS!A:E,4,FALSE)</f>
        <v>1</v>
      </c>
      <c r="H2603" s="217">
        <f>E2603*G2603</f>
        <v>0.12</v>
      </c>
      <c r="I2603" s="218"/>
      <c r="J2603" s="218"/>
    </row>
    <row r="2604" spans="1:10" ht="18" outlineLevel="1" x14ac:dyDescent="0.25">
      <c r="B2604" s="535" t="s">
        <v>1952</v>
      </c>
      <c r="C2604" s="216" t="str">
        <f>+VLOOKUP(B:B,APUS!A:C,3,FALSE)</f>
        <v>CONCRETO 1:2:3 (3.000PSI APROX.) MEZCLA EN OBRA- OBRAS VARIAS</v>
      </c>
      <c r="D2604" s="538" t="s">
        <v>21</v>
      </c>
      <c r="E2604" s="541">
        <v>4.4999999999999998E-2</v>
      </c>
      <c r="F2604" s="544">
        <f>E2604*0.05</f>
        <v>2.2499999999999998E-3</v>
      </c>
      <c r="G2604" s="277">
        <f>+VLOOKUP(B:B,APUS!A:T,8,FALSE)</f>
        <v>371.8433</v>
      </c>
      <c r="H2604" s="217">
        <f t="shared" ref="H2604:H2609" si="189">+(E2604+F2604)*G2604</f>
        <v>17.569595925000002</v>
      </c>
      <c r="I2604" s="218"/>
      <c r="J2604" s="218"/>
    </row>
    <row r="2605" spans="1:10" ht="18" outlineLevel="1" x14ac:dyDescent="0.25">
      <c r="B2605" s="535" t="s">
        <v>996</v>
      </c>
      <c r="C2605" s="216" t="str">
        <f>+VLOOKUP(B:B,INSUMOS!A:C,2,FALSE)</f>
        <v>ACERO CORRUG. FIG.1/4” A 1” 60.000 PSI</v>
      </c>
      <c r="D2605" s="538" t="str">
        <f>+VLOOKUP(B:B,INSUMOS!A:C,3,FALSE)</f>
        <v>KG</v>
      </c>
      <c r="E2605" s="541">
        <v>4.9400000000000004</v>
      </c>
      <c r="F2605" s="544">
        <f>E2605*0.03</f>
        <v>0.1482</v>
      </c>
      <c r="G2605" s="277">
        <f>+VLOOKUP(B:B,INSUMOS!A:E,4,FALSE)</f>
        <v>1</v>
      </c>
      <c r="H2605" s="217">
        <f t="shared" si="189"/>
        <v>5.0882000000000005</v>
      </c>
      <c r="I2605" s="218"/>
      <c r="J2605" s="218"/>
    </row>
    <row r="2606" spans="1:10" ht="18" outlineLevel="1" x14ac:dyDescent="0.25">
      <c r="B2606" s="535" t="s">
        <v>265</v>
      </c>
      <c r="C2606" s="216" t="str">
        <f>+VLOOKUP(B:B,INSUMOS!A:C,2,FALSE)</f>
        <v>ALAMBRE NEGRO</v>
      </c>
      <c r="D2606" s="538" t="str">
        <f>+VLOOKUP(B:B,INSUMOS!A:C,3,FALSE)</f>
        <v>KG</v>
      </c>
      <c r="E2606" s="541">
        <v>0.42</v>
      </c>
      <c r="F2606" s="544">
        <f>E2606*0.03</f>
        <v>1.2599999999999998E-2</v>
      </c>
      <c r="G2606" s="277">
        <f>+VLOOKUP(B:B,INSUMOS!A:E,4,FALSE)</f>
        <v>1</v>
      </c>
      <c r="H2606" s="217">
        <f t="shared" si="189"/>
        <v>0.43259999999999998</v>
      </c>
      <c r="I2606" s="218"/>
      <c r="J2606" s="218"/>
    </row>
    <row r="2607" spans="1:10" ht="18" outlineLevel="1" x14ac:dyDescent="0.25">
      <c r="B2607" s="535" t="s">
        <v>1896</v>
      </c>
      <c r="C2607" s="216" t="str">
        <f>+VLOOKUP(B:B,INSUMOS!A:C,2,FALSE)</f>
        <v>ACPM</v>
      </c>
      <c r="D2607" s="538" t="str">
        <f>+VLOOKUP(B:B,INSUMOS!A:C,3,FALSE)</f>
        <v>GAL</v>
      </c>
      <c r="E2607" s="541">
        <v>0.15</v>
      </c>
      <c r="F2607" s="544">
        <f>E2607*0.03</f>
        <v>4.4999999999999997E-3</v>
      </c>
      <c r="G2607" s="277">
        <f>+VLOOKUP(B:B,INSUMOS!A:E,4,FALSE)</f>
        <v>1</v>
      </c>
      <c r="H2607" s="217">
        <f t="shared" si="189"/>
        <v>0.1545</v>
      </c>
      <c r="I2607" s="218"/>
      <c r="J2607" s="218"/>
    </row>
    <row r="2608" spans="1:10" ht="18" outlineLevel="1" x14ac:dyDescent="0.25">
      <c r="B2608" s="535" t="s">
        <v>239</v>
      </c>
      <c r="C2608" s="216" t="str">
        <f>+VLOOKUP(B:B,INSUMOS!A:C,2,FALSE)</f>
        <v>TABLA CHAPA EN ORDINARIO 2.90 X 0.28 X 0.02</v>
      </c>
      <c r="D2608" s="538" t="str">
        <f>+VLOOKUP(B:B,INSUMOS!A:C,3,FALSE)</f>
        <v>UN</v>
      </c>
      <c r="E2608" s="541">
        <v>1.03</v>
      </c>
      <c r="F2608" s="544">
        <f>E2608*0.03</f>
        <v>3.09E-2</v>
      </c>
      <c r="G2608" s="277">
        <f>+VLOOKUP(B:B,INSUMOS!A:E,4,FALSE)</f>
        <v>1</v>
      </c>
      <c r="H2608" s="217">
        <f t="shared" si="189"/>
        <v>1.0609</v>
      </c>
      <c r="I2608" s="218"/>
      <c r="J2608" s="218"/>
    </row>
    <row r="2609" spans="1:10" ht="18" outlineLevel="1" x14ac:dyDescent="0.25">
      <c r="B2609" s="535" t="s">
        <v>266</v>
      </c>
      <c r="C2609" s="216" t="str">
        <f>+VLOOKUP(B:B,INSUMOS!A:C,2,FALSE)</f>
        <v>PUNTILLA CON CABEZA 2"</v>
      </c>
      <c r="D2609" s="538" t="str">
        <f>+VLOOKUP(B:B,INSUMOS!A:C,3,FALSE)</f>
        <v>LB</v>
      </c>
      <c r="E2609" s="541">
        <v>0.26</v>
      </c>
      <c r="F2609" s="544">
        <f>E2609*0.03</f>
        <v>7.7999999999999996E-3</v>
      </c>
      <c r="G2609" s="277">
        <f>+VLOOKUP(B:B,INSUMOS!A:E,4,FALSE)</f>
        <v>1</v>
      </c>
      <c r="H2609" s="217">
        <f t="shared" si="189"/>
        <v>0.26779999999999998</v>
      </c>
      <c r="I2609" s="218"/>
      <c r="J2609" s="218"/>
    </row>
    <row r="2610" spans="1:10" ht="18" outlineLevel="1" x14ac:dyDescent="0.25">
      <c r="B2610" s="535" t="s">
        <v>625</v>
      </c>
      <c r="C2610" s="216" t="str">
        <f>+VLOOKUP(B:B,INSUMOS!A:C,2,FALSE)</f>
        <v>CUADRILLA AA  (OFICIAL + 2 AYUDANTE)- ALBAÑILERIA</v>
      </c>
      <c r="D2610" s="538" t="str">
        <f>+VLOOKUP(B:B,INSUMOS!A:C,3,FALSE)</f>
        <v>HC</v>
      </c>
      <c r="E2610" s="541">
        <v>1.2</v>
      </c>
      <c r="F2610" s="544"/>
      <c r="G2610" s="277">
        <f>+VLOOKUP(B:B,INSUMOS!A:E,4,FALSE)</f>
        <v>1</v>
      </c>
      <c r="H2610" s="217">
        <f>E2610*G2610</f>
        <v>1.2</v>
      </c>
      <c r="I2610" s="218"/>
      <c r="J2610" s="218"/>
    </row>
    <row r="2611" spans="1:10" ht="54" customHeight="1" x14ac:dyDescent="0.25">
      <c r="A2611" s="547" t="s">
        <v>1910</v>
      </c>
      <c r="B2611" s="551"/>
      <c r="C2611" s="552" t="s">
        <v>2040</v>
      </c>
      <c r="D2611" s="210" t="s">
        <v>330</v>
      </c>
      <c r="E2611" s="357"/>
      <c r="F2611" s="355"/>
      <c r="G2611" s="355"/>
      <c r="H2611" s="212">
        <f>+SUBTOTAL(9,H2612:H2619)</f>
        <v>24.143146855000001</v>
      </c>
      <c r="I2611" s="213"/>
      <c r="J2611" s="213"/>
    </row>
    <row r="2612" spans="1:10" ht="18" outlineLevel="1" x14ac:dyDescent="0.25">
      <c r="B2612" s="535" t="s">
        <v>129</v>
      </c>
      <c r="C2612" s="216" t="str">
        <f>+VLOOKUP(B:B,INSUMOS!A:C,2,FALSE)</f>
        <v>HERRAMIENTA MENOR</v>
      </c>
      <c r="D2612" s="538" t="str">
        <f>+VLOOKUP(B:B,INSUMOS!A:C,3,FALSE)</f>
        <v>GLB</v>
      </c>
      <c r="E2612" s="541">
        <f>H2619*0.1/G2612</f>
        <v>0.1</v>
      </c>
      <c r="F2612" s="544"/>
      <c r="G2612" s="277">
        <f>+VLOOKUP(B:B,INSUMOS!A:E,4,FALSE)</f>
        <v>1</v>
      </c>
      <c r="H2612" s="217">
        <f t="shared" ref="H2612:H2619" si="190">+(E2612+F2612)*G2612</f>
        <v>0.1</v>
      </c>
      <c r="I2612" s="218"/>
      <c r="J2612" s="218"/>
    </row>
    <row r="2613" spans="1:10" ht="18" outlineLevel="1" x14ac:dyDescent="0.25">
      <c r="B2613" s="535" t="s">
        <v>1896</v>
      </c>
      <c r="C2613" s="216" t="str">
        <f>+VLOOKUP(B:B,INSUMOS!A:C,2,FALSE)</f>
        <v>ACPM</v>
      </c>
      <c r="D2613" s="538" t="str">
        <f>+VLOOKUP(B:B,INSUMOS!A:C,3,FALSE)</f>
        <v>GAL</v>
      </c>
      <c r="E2613" s="541">
        <v>0.15</v>
      </c>
      <c r="F2613" s="544">
        <f>E2613*0.03</f>
        <v>4.4999999999999997E-3</v>
      </c>
      <c r="G2613" s="277">
        <f>+VLOOKUP(B:B,INSUMOS!A:E,4,FALSE)</f>
        <v>1</v>
      </c>
      <c r="H2613" s="217">
        <f t="shared" si="190"/>
        <v>0.1545</v>
      </c>
      <c r="I2613" s="218"/>
      <c r="J2613" s="218"/>
    </row>
    <row r="2614" spans="1:10" ht="30.75" customHeight="1" outlineLevel="1" x14ac:dyDescent="0.25">
      <c r="B2614" s="535" t="s">
        <v>1952</v>
      </c>
      <c r="C2614" s="216" t="str">
        <f>+VLOOKUP(B:B,APUS!A:C,3,FALSE)</f>
        <v>CONCRETO 1:2:3 (3.000PSI APROX.) MEZCLA EN OBRA- OBRAS VARIAS</v>
      </c>
      <c r="D2614" s="538" t="s">
        <v>21</v>
      </c>
      <c r="E2614" s="541">
        <v>4.7E-2</v>
      </c>
      <c r="F2614" s="544">
        <f>E2614*0.05</f>
        <v>2.3500000000000001E-3</v>
      </c>
      <c r="G2614" s="277">
        <f>+VLOOKUP(B:B,APUS!A:T,8,FALSE)</f>
        <v>371.8433</v>
      </c>
      <c r="H2614" s="217">
        <f t="shared" si="190"/>
        <v>18.350466855000001</v>
      </c>
      <c r="I2614" s="218"/>
      <c r="J2614" s="358"/>
    </row>
    <row r="2615" spans="1:10" ht="18" outlineLevel="1" x14ac:dyDescent="0.25">
      <c r="B2615" s="535" t="s">
        <v>996</v>
      </c>
      <c r="C2615" s="216" t="str">
        <f>+VLOOKUP(B:B,INSUMOS!A:C,2,FALSE)</f>
        <v>ACERO CORRUG. FIG.1/4” A 1” 60.000 PSI</v>
      </c>
      <c r="D2615" s="538" t="str">
        <f>+VLOOKUP(B:B,INSUMOS!A:C,3,FALSE)</f>
        <v>KG</v>
      </c>
      <c r="E2615" s="541">
        <v>3.21</v>
      </c>
      <c r="F2615" s="544">
        <f>E2615*0.03</f>
        <v>9.6299999999999997E-2</v>
      </c>
      <c r="G2615" s="277">
        <f>+VLOOKUP(B:B,INSUMOS!A:E,4,FALSE)</f>
        <v>1</v>
      </c>
      <c r="H2615" s="217">
        <f t="shared" si="190"/>
        <v>3.3062999999999998</v>
      </c>
      <c r="I2615" s="218"/>
      <c r="J2615" s="218"/>
    </row>
    <row r="2616" spans="1:10" ht="18" outlineLevel="1" x14ac:dyDescent="0.25">
      <c r="B2616" s="535" t="s">
        <v>265</v>
      </c>
      <c r="C2616" s="216" t="str">
        <f>+VLOOKUP(B:B,INSUMOS!A:C,2,FALSE)</f>
        <v>ALAMBRE NEGRO</v>
      </c>
      <c r="D2616" s="538" t="str">
        <f>+VLOOKUP(B:B,INSUMOS!A:C,3,FALSE)</f>
        <v>KG</v>
      </c>
      <c r="E2616" s="541">
        <v>0.33</v>
      </c>
      <c r="F2616" s="544">
        <f>E2616*0.03</f>
        <v>9.9000000000000008E-3</v>
      </c>
      <c r="G2616" s="277">
        <f>+VLOOKUP(B:B,INSUMOS!A:E,4,FALSE)</f>
        <v>1</v>
      </c>
      <c r="H2616" s="217">
        <f t="shared" si="190"/>
        <v>0.33990000000000004</v>
      </c>
      <c r="I2616" s="218"/>
      <c r="J2616" s="218"/>
    </row>
    <row r="2617" spans="1:10" ht="24" customHeight="1" outlineLevel="1" x14ac:dyDescent="0.25">
      <c r="B2617" s="535" t="s">
        <v>245</v>
      </c>
      <c r="C2617" s="216" t="str">
        <f>+VLOOKUP(B:B,INSUMOS!A:C,2,FALSE)</f>
        <v>TABLA CHAPA EN ORDINARIO 2.90 X 0.13 X 0.02</v>
      </c>
      <c r="D2617" s="538" t="str">
        <f>+VLOOKUP(B:B,INSUMOS!A:C,3,FALSE)</f>
        <v>UN</v>
      </c>
      <c r="E2617" s="541">
        <v>0.69</v>
      </c>
      <c r="F2617" s="544">
        <f>E2617*0.03</f>
        <v>2.0699999999999996E-2</v>
      </c>
      <c r="G2617" s="277">
        <f>+VLOOKUP(B:B,INSUMOS!A:E,4,FALSE)</f>
        <v>1</v>
      </c>
      <c r="H2617" s="217">
        <f t="shared" si="190"/>
        <v>0.71069999999999989</v>
      </c>
      <c r="I2617" s="218"/>
      <c r="J2617" s="218"/>
    </row>
    <row r="2618" spans="1:10" ht="23.25" customHeight="1" outlineLevel="1" x14ac:dyDescent="0.25">
      <c r="B2618" s="535" t="s">
        <v>266</v>
      </c>
      <c r="C2618" s="216" t="str">
        <f>+VLOOKUP(B:B,INSUMOS!A:C,2,FALSE)</f>
        <v>PUNTILLA CON CABEZA 2"</v>
      </c>
      <c r="D2618" s="538" t="str">
        <f>+VLOOKUP(B:B,INSUMOS!A:C,3,FALSE)</f>
        <v>LB</v>
      </c>
      <c r="E2618" s="541">
        <v>0.17599999999999999</v>
      </c>
      <c r="F2618" s="544">
        <f>E2618*0.03</f>
        <v>5.2799999999999991E-3</v>
      </c>
      <c r="G2618" s="277">
        <f>+VLOOKUP(B:B,INSUMOS!A:E,4,FALSE)</f>
        <v>1</v>
      </c>
      <c r="H2618" s="217">
        <f t="shared" si="190"/>
        <v>0.18128</v>
      </c>
      <c r="I2618" s="218"/>
      <c r="J2618" s="218"/>
    </row>
    <row r="2619" spans="1:10" ht="18" outlineLevel="1" x14ac:dyDescent="0.25">
      <c r="B2619" s="535" t="s">
        <v>625</v>
      </c>
      <c r="C2619" s="216" t="str">
        <f>+VLOOKUP(B:B,INSUMOS!A:C,2,FALSE)</f>
        <v>CUADRILLA AA  (OFICIAL + 2 AYUDANTE)- ALBAÑILERIA</v>
      </c>
      <c r="D2619" s="538" t="str">
        <f>+VLOOKUP(B:B,INSUMOS!A:C,3,FALSE)</f>
        <v>HC</v>
      </c>
      <c r="E2619" s="541">
        <v>1</v>
      </c>
      <c r="F2619" s="544"/>
      <c r="G2619" s="277">
        <f>+VLOOKUP(B:B,INSUMOS!A:E,4,FALSE)</f>
        <v>1</v>
      </c>
      <c r="H2619" s="217">
        <f t="shared" si="190"/>
        <v>1</v>
      </c>
      <c r="I2619" s="218"/>
      <c r="J2619" s="218"/>
    </row>
    <row r="2620" spans="1:10" ht="54" customHeight="1" x14ac:dyDescent="0.25">
      <c r="A2620" s="547" t="s">
        <v>1912</v>
      </c>
      <c r="B2620" s="551"/>
      <c r="C2620" s="552" t="s">
        <v>2039</v>
      </c>
      <c r="D2620" s="308" t="s">
        <v>330</v>
      </c>
      <c r="E2620" s="359"/>
      <c r="F2620" s="360"/>
      <c r="G2620" s="361"/>
      <c r="H2620" s="212">
        <f>+SUBTOTAL(9,H2621:H2628)</f>
        <v>19.84835674</v>
      </c>
      <c r="I2620" s="213"/>
      <c r="J2620" s="213"/>
    </row>
    <row r="2621" spans="1:10" ht="18" outlineLevel="1" x14ac:dyDescent="0.25">
      <c r="B2621" s="535" t="s">
        <v>129</v>
      </c>
      <c r="C2621" s="216" t="str">
        <f>+VLOOKUP(B:B,INSUMOS!A:C,2,FALSE)</f>
        <v>HERRAMIENTA MENOR</v>
      </c>
      <c r="D2621" s="538" t="str">
        <f>+VLOOKUP(B:B,INSUMOS!A:C,3,FALSE)</f>
        <v>GLB</v>
      </c>
      <c r="E2621" s="541">
        <f>H2628*0.1/G2621</f>
        <v>0.1</v>
      </c>
      <c r="F2621" s="544"/>
      <c r="G2621" s="277">
        <f>+VLOOKUP(B:B,INSUMOS!A:E,4,FALSE)</f>
        <v>1</v>
      </c>
      <c r="H2621" s="217">
        <f t="shared" ref="H2621:H2628" si="191">+(E2621+F2621)*G2621</f>
        <v>0.1</v>
      </c>
      <c r="I2621" s="218"/>
      <c r="J2621" s="218"/>
    </row>
    <row r="2622" spans="1:10" ht="18" outlineLevel="1" x14ac:dyDescent="0.25">
      <c r="B2622" s="535" t="s">
        <v>1896</v>
      </c>
      <c r="C2622" s="216" t="str">
        <f>+VLOOKUP(B:B,INSUMOS!A:C,2,FALSE)</f>
        <v>ACPM</v>
      </c>
      <c r="D2622" s="538" t="str">
        <f>+VLOOKUP(B:B,INSUMOS!A:C,3,FALSE)</f>
        <v>GAL</v>
      </c>
      <c r="E2622" s="541">
        <v>0.15</v>
      </c>
      <c r="F2622" s="544">
        <f>E2622*0.03</f>
        <v>4.4999999999999997E-3</v>
      </c>
      <c r="G2622" s="277">
        <f>+VLOOKUP(B:B,INSUMOS!A:E,4,FALSE)</f>
        <v>1</v>
      </c>
      <c r="H2622" s="217">
        <f t="shared" si="191"/>
        <v>0.1545</v>
      </c>
      <c r="I2622" s="218"/>
      <c r="J2622" s="218"/>
    </row>
    <row r="2623" spans="1:10" ht="27" customHeight="1" outlineLevel="1" x14ac:dyDescent="0.25">
      <c r="B2623" s="535" t="s">
        <v>1952</v>
      </c>
      <c r="C2623" s="216" t="str">
        <f>+VLOOKUP(B:B,APUS!A:C,3,FALSE)</f>
        <v>CONCRETO 1:2:3 (3.000PSI APROX.) MEZCLA EN OBRA- OBRAS VARIAS</v>
      </c>
      <c r="D2623" s="538" t="s">
        <v>21</v>
      </c>
      <c r="E2623" s="541">
        <v>3.5999999999999997E-2</v>
      </c>
      <c r="F2623" s="544">
        <f>E2623*0.05</f>
        <v>1.8E-3</v>
      </c>
      <c r="G2623" s="277">
        <f>+VLOOKUP(B:B,APUS!A:T,8,FALSE)</f>
        <v>371.8433</v>
      </c>
      <c r="H2623" s="217">
        <f t="shared" si="191"/>
        <v>14.055676740000001</v>
      </c>
      <c r="I2623" s="218"/>
      <c r="J2623" s="218"/>
    </row>
    <row r="2624" spans="1:10" ht="18" outlineLevel="1" x14ac:dyDescent="0.25">
      <c r="B2624" s="535" t="s">
        <v>996</v>
      </c>
      <c r="C2624" s="216" t="str">
        <f>+VLOOKUP(B:B,INSUMOS!A:C,2,FALSE)</f>
        <v>ACERO CORRUG. FIG.1/4” A 1” 60.000 PSI</v>
      </c>
      <c r="D2624" s="538" t="str">
        <f>+VLOOKUP(B:B,INSUMOS!A:C,3,FALSE)</f>
        <v>KG</v>
      </c>
      <c r="E2624" s="541">
        <v>3.21</v>
      </c>
      <c r="F2624" s="544">
        <f>E2624*0.03</f>
        <v>9.6299999999999997E-2</v>
      </c>
      <c r="G2624" s="277">
        <f>+VLOOKUP(B:B,INSUMOS!A:E,4,FALSE)</f>
        <v>1</v>
      </c>
      <c r="H2624" s="217">
        <f t="shared" si="191"/>
        <v>3.3062999999999998</v>
      </c>
      <c r="I2624" s="218"/>
      <c r="J2624" s="218"/>
    </row>
    <row r="2625" spans="1:10" ht="18" outlineLevel="1" x14ac:dyDescent="0.25">
      <c r="B2625" s="535" t="s">
        <v>265</v>
      </c>
      <c r="C2625" s="216" t="str">
        <f>+VLOOKUP(B:B,INSUMOS!A:C,2,FALSE)</f>
        <v>ALAMBRE NEGRO</v>
      </c>
      <c r="D2625" s="538" t="str">
        <f>+VLOOKUP(B:B,INSUMOS!A:C,3,FALSE)</f>
        <v>KG</v>
      </c>
      <c r="E2625" s="541">
        <v>0.33</v>
      </c>
      <c r="F2625" s="544">
        <f>E2625*0.03</f>
        <v>9.9000000000000008E-3</v>
      </c>
      <c r="G2625" s="277">
        <f>+VLOOKUP(B:B,INSUMOS!A:E,4,FALSE)</f>
        <v>1</v>
      </c>
      <c r="H2625" s="217">
        <f t="shared" si="191"/>
        <v>0.33990000000000004</v>
      </c>
      <c r="I2625" s="218"/>
      <c r="J2625" s="218"/>
    </row>
    <row r="2626" spans="1:10" ht="18" outlineLevel="1" x14ac:dyDescent="0.25">
      <c r="B2626" s="535" t="s">
        <v>243</v>
      </c>
      <c r="C2626" s="216" t="str">
        <f>+VLOOKUP(B:B,INSUMOS!A:C,2,FALSE)</f>
        <v>TABLA CHAPA EN ORDINARIO 2.90 X 0.18 X 0.02</v>
      </c>
      <c r="D2626" s="538" t="str">
        <f>+VLOOKUP(B:B,INSUMOS!A:C,3,FALSE)</f>
        <v>UN</v>
      </c>
      <c r="E2626" s="541">
        <v>0.69</v>
      </c>
      <c r="F2626" s="544">
        <f>E2626*0.03</f>
        <v>2.0699999999999996E-2</v>
      </c>
      <c r="G2626" s="277">
        <f>+VLOOKUP(B:B,INSUMOS!A:E,4,FALSE)</f>
        <v>1</v>
      </c>
      <c r="H2626" s="217">
        <f t="shared" si="191"/>
        <v>0.71069999999999989</v>
      </c>
      <c r="I2626" s="218"/>
      <c r="J2626" s="218"/>
    </row>
    <row r="2627" spans="1:10" ht="18" outlineLevel="1" x14ac:dyDescent="0.25">
      <c r="B2627" s="535" t="s">
        <v>266</v>
      </c>
      <c r="C2627" s="216" t="str">
        <f>+VLOOKUP(B:B,INSUMOS!A:C,2,FALSE)</f>
        <v>PUNTILLA CON CABEZA 2"</v>
      </c>
      <c r="D2627" s="538" t="str">
        <f>+VLOOKUP(B:B,INSUMOS!A:C,3,FALSE)</f>
        <v>LB</v>
      </c>
      <c r="E2627" s="541">
        <v>0.17599999999999999</v>
      </c>
      <c r="F2627" s="544">
        <f>E2627*0.03</f>
        <v>5.2799999999999991E-3</v>
      </c>
      <c r="G2627" s="277">
        <f>+VLOOKUP(B:B,INSUMOS!A:E,4,FALSE)</f>
        <v>1</v>
      </c>
      <c r="H2627" s="217">
        <f t="shared" si="191"/>
        <v>0.18128</v>
      </c>
      <c r="I2627" s="218"/>
      <c r="J2627" s="218"/>
    </row>
    <row r="2628" spans="1:10" ht="18" outlineLevel="1" x14ac:dyDescent="0.25">
      <c r="B2628" s="535" t="s">
        <v>625</v>
      </c>
      <c r="C2628" s="216" t="str">
        <f>+VLOOKUP(B:B,INSUMOS!A:C,2,FALSE)</f>
        <v>CUADRILLA AA  (OFICIAL + 2 AYUDANTE)- ALBAÑILERIA</v>
      </c>
      <c r="D2628" s="538" t="str">
        <f>+VLOOKUP(B:B,INSUMOS!A:C,3,FALSE)</f>
        <v>HC</v>
      </c>
      <c r="E2628" s="541">
        <v>1</v>
      </c>
      <c r="F2628" s="544"/>
      <c r="G2628" s="277">
        <f>+VLOOKUP(B:B,INSUMOS!A:E,4,FALSE)</f>
        <v>1</v>
      </c>
      <c r="H2628" s="217">
        <f t="shared" si="191"/>
        <v>1</v>
      </c>
      <c r="I2628" s="218"/>
      <c r="J2628" s="218"/>
    </row>
    <row r="2629" spans="1:10" ht="54.75" customHeight="1" x14ac:dyDescent="0.25">
      <c r="A2629" s="547" t="s">
        <v>1913</v>
      </c>
      <c r="B2629" s="551"/>
      <c r="C2629" s="554" t="s">
        <v>2038</v>
      </c>
      <c r="D2629" s="308" t="s">
        <v>330</v>
      </c>
      <c r="E2629" s="359"/>
      <c r="F2629" s="360"/>
      <c r="G2629" s="361"/>
      <c r="H2629" s="362">
        <f>+SUBTOTAL(9,H2630:H2637)</f>
        <v>15.688279415000002</v>
      </c>
      <c r="I2629" s="363"/>
      <c r="J2629" s="363"/>
    </row>
    <row r="2630" spans="1:10" ht="18" outlineLevel="1" x14ac:dyDescent="0.25">
      <c r="B2630" s="535" t="s">
        <v>129</v>
      </c>
      <c r="C2630" s="216" t="str">
        <f>+VLOOKUP(B:B,INSUMOS!A:C,2,FALSE)</f>
        <v>HERRAMIENTA MENOR</v>
      </c>
      <c r="D2630" s="538" t="str">
        <f>+VLOOKUP(B:B,INSUMOS!A:C,3,FALSE)</f>
        <v>GLB</v>
      </c>
      <c r="E2630" s="541">
        <f>H2637*0.1/G2630</f>
        <v>8.0000000000000016E-2</v>
      </c>
      <c r="F2630" s="544"/>
      <c r="G2630" s="277">
        <f>+VLOOKUP(B:B,INSUMOS!A:E,4,FALSE)</f>
        <v>1</v>
      </c>
      <c r="H2630" s="217">
        <f t="shared" ref="H2630:H2637" si="192">+(E2630+F2630)*G2630</f>
        <v>8.0000000000000016E-2</v>
      </c>
      <c r="I2630" s="218"/>
      <c r="J2630" s="218"/>
    </row>
    <row r="2631" spans="1:10" ht="18" outlineLevel="1" x14ac:dyDescent="0.25">
      <c r="B2631" s="535" t="s">
        <v>1896</v>
      </c>
      <c r="C2631" s="216" t="str">
        <f>+VLOOKUP(B:B,INSUMOS!A:C,2,FALSE)</f>
        <v>ACPM</v>
      </c>
      <c r="D2631" s="538" t="str">
        <f>+VLOOKUP(B:B,INSUMOS!A:C,3,FALSE)</f>
        <v>GAL</v>
      </c>
      <c r="E2631" s="541">
        <v>0.15</v>
      </c>
      <c r="F2631" s="544">
        <f>E2631*0.03</f>
        <v>4.4999999999999997E-3</v>
      </c>
      <c r="G2631" s="277">
        <f>+VLOOKUP(B:B,INSUMOS!A:E,4,FALSE)</f>
        <v>1</v>
      </c>
      <c r="H2631" s="217">
        <f t="shared" si="192"/>
        <v>0.1545</v>
      </c>
      <c r="I2631" s="218"/>
      <c r="J2631" s="218"/>
    </row>
    <row r="2632" spans="1:10" ht="18" outlineLevel="1" x14ac:dyDescent="0.25">
      <c r="B2632" s="535" t="s">
        <v>1952</v>
      </c>
      <c r="C2632" s="216" t="str">
        <f>+VLOOKUP(B:B,APUS!A:C,3,FALSE)</f>
        <v>CONCRETO 1:2:3 (3.000PSI APROX.) MEZCLA EN OBRA- OBRAS VARIAS</v>
      </c>
      <c r="D2632" s="538" t="s">
        <v>21</v>
      </c>
      <c r="E2632" s="541">
        <v>3.1E-2</v>
      </c>
      <c r="F2632" s="544">
        <f>E2632*0.05</f>
        <v>1.5500000000000002E-3</v>
      </c>
      <c r="G2632" s="277">
        <f>+VLOOKUP(B:B,APUS!A:T,8,FALSE)</f>
        <v>371.8433</v>
      </c>
      <c r="H2632" s="217">
        <f t="shared" si="192"/>
        <v>12.103499415000002</v>
      </c>
      <c r="I2632" s="218"/>
      <c r="J2632" s="218"/>
    </row>
    <row r="2633" spans="1:10" ht="18" outlineLevel="1" x14ac:dyDescent="0.25">
      <c r="B2633" s="535" t="s">
        <v>996</v>
      </c>
      <c r="C2633" s="216" t="str">
        <f>+VLOOKUP(B:B,INSUMOS!A:C,2,FALSE)</f>
        <v>ACERO CORRUG. FIG.1/4” A 1” 60.000 PSI</v>
      </c>
      <c r="D2633" s="538" t="str">
        <f>+VLOOKUP(B:B,INSUMOS!A:C,3,FALSE)</f>
        <v>KG</v>
      </c>
      <c r="E2633" s="541">
        <v>1.45</v>
      </c>
      <c r="F2633" s="544">
        <f>E2633*0.03</f>
        <v>4.3499999999999997E-2</v>
      </c>
      <c r="G2633" s="277">
        <f>+VLOOKUP(B:B,INSUMOS!A:E,4,FALSE)</f>
        <v>1</v>
      </c>
      <c r="H2633" s="217">
        <f t="shared" si="192"/>
        <v>1.4935</v>
      </c>
      <c r="I2633" s="218"/>
      <c r="J2633" s="218"/>
    </row>
    <row r="2634" spans="1:10" ht="18" outlineLevel="1" x14ac:dyDescent="0.25">
      <c r="B2634" s="535" t="s">
        <v>265</v>
      </c>
      <c r="C2634" s="216" t="str">
        <f>+VLOOKUP(B:B,INSUMOS!A:C,2,FALSE)</f>
        <v>ALAMBRE NEGRO</v>
      </c>
      <c r="D2634" s="538" t="str">
        <f>+VLOOKUP(B:B,INSUMOS!A:C,3,FALSE)</f>
        <v>KG</v>
      </c>
      <c r="E2634" s="541">
        <v>0.16</v>
      </c>
      <c r="F2634" s="544">
        <f>E2634*0.03</f>
        <v>4.7999999999999996E-3</v>
      </c>
      <c r="G2634" s="277">
        <f>+VLOOKUP(B:B,INSUMOS!A:E,4,FALSE)</f>
        <v>1</v>
      </c>
      <c r="H2634" s="217">
        <f t="shared" si="192"/>
        <v>0.1648</v>
      </c>
      <c r="I2634" s="218"/>
      <c r="J2634" s="218"/>
    </row>
    <row r="2635" spans="1:10" ht="18" outlineLevel="1" x14ac:dyDescent="0.25">
      <c r="B2635" s="535" t="s">
        <v>245</v>
      </c>
      <c r="C2635" s="216" t="str">
        <f>+VLOOKUP(B:B,INSUMOS!A:C,2,FALSE)</f>
        <v>TABLA CHAPA EN ORDINARIO 2.90 X 0.13 X 0.02</v>
      </c>
      <c r="D2635" s="538" t="str">
        <f>+VLOOKUP(B:B,INSUMOS!A:C,3,FALSE)</f>
        <v>UN</v>
      </c>
      <c r="E2635" s="541">
        <v>0.69</v>
      </c>
      <c r="F2635" s="544">
        <f>E2635*0.03</f>
        <v>2.0699999999999996E-2</v>
      </c>
      <c r="G2635" s="277">
        <f>+VLOOKUP(B:B,INSUMOS!A:E,4,FALSE)</f>
        <v>1</v>
      </c>
      <c r="H2635" s="217">
        <f t="shared" si="192"/>
        <v>0.71069999999999989</v>
      </c>
      <c r="I2635" s="218"/>
      <c r="J2635" s="218"/>
    </row>
    <row r="2636" spans="1:10" ht="18" outlineLevel="1" x14ac:dyDescent="0.25">
      <c r="B2636" s="535" t="s">
        <v>266</v>
      </c>
      <c r="C2636" s="216" t="str">
        <f>+VLOOKUP(B:B,INSUMOS!A:C,2,FALSE)</f>
        <v>PUNTILLA CON CABEZA 2"</v>
      </c>
      <c r="D2636" s="538" t="str">
        <f>+VLOOKUP(B:B,INSUMOS!A:C,3,FALSE)</f>
        <v>LB</v>
      </c>
      <c r="E2636" s="541">
        <v>0.17599999999999999</v>
      </c>
      <c r="F2636" s="544">
        <f>E2636*0.03</f>
        <v>5.2799999999999991E-3</v>
      </c>
      <c r="G2636" s="277">
        <f>+VLOOKUP(B:B,INSUMOS!A:E,4,FALSE)</f>
        <v>1</v>
      </c>
      <c r="H2636" s="217">
        <f t="shared" si="192"/>
        <v>0.18128</v>
      </c>
      <c r="I2636" s="218"/>
      <c r="J2636" s="218"/>
    </row>
    <row r="2637" spans="1:10" ht="18" outlineLevel="1" x14ac:dyDescent="0.25">
      <c r="B2637" s="535" t="s">
        <v>625</v>
      </c>
      <c r="C2637" s="216" t="str">
        <f>+VLOOKUP(B:B,INSUMOS!A:C,2,FALSE)</f>
        <v>CUADRILLA AA  (OFICIAL + 2 AYUDANTE)- ALBAÑILERIA</v>
      </c>
      <c r="D2637" s="538" t="str">
        <f>+VLOOKUP(B:B,INSUMOS!A:C,3,FALSE)</f>
        <v>HC</v>
      </c>
      <c r="E2637" s="541">
        <v>0.8</v>
      </c>
      <c r="F2637" s="544"/>
      <c r="G2637" s="277">
        <f>+VLOOKUP(B:B,INSUMOS!A:E,4,FALSE)</f>
        <v>1</v>
      </c>
      <c r="H2637" s="217">
        <f t="shared" si="192"/>
        <v>0.8</v>
      </c>
      <c r="I2637" s="218"/>
      <c r="J2637" s="218"/>
    </row>
    <row r="2638" spans="1:10" ht="54" customHeight="1" x14ac:dyDescent="0.25">
      <c r="A2638" s="547" t="s">
        <v>1914</v>
      </c>
      <c r="B2638" s="551"/>
      <c r="C2638" s="554" t="s">
        <v>2037</v>
      </c>
      <c r="D2638" s="308" t="s">
        <v>330</v>
      </c>
      <c r="E2638" s="359"/>
      <c r="F2638" s="360"/>
      <c r="G2638" s="361"/>
      <c r="H2638" s="362">
        <f>+SUBTOTAL(9,H2639:H2646)</f>
        <v>14.47577302</v>
      </c>
      <c r="I2638" s="363"/>
      <c r="J2638" s="363"/>
    </row>
    <row r="2639" spans="1:10" ht="18" outlineLevel="1" x14ac:dyDescent="0.25">
      <c r="B2639" s="535" t="s">
        <v>129</v>
      </c>
      <c r="C2639" s="216" t="str">
        <f>+VLOOKUP(B:B,INSUMOS!A:C,2,FALSE)</f>
        <v>HERRAMIENTA MENOR</v>
      </c>
      <c r="D2639" s="538" t="str">
        <f>+VLOOKUP(B:B,INSUMOS!A:C,3,FALSE)</f>
        <v>GLB</v>
      </c>
      <c r="E2639" s="541">
        <f>H2646*0.1/G2639</f>
        <v>8.0000000000000016E-2</v>
      </c>
      <c r="F2639" s="544"/>
      <c r="G2639" s="277">
        <f>+VLOOKUP(B:B,INSUMOS!A:E,4,FALSE)</f>
        <v>1</v>
      </c>
      <c r="H2639" s="217">
        <f t="shared" ref="H2639:H2646" si="193">+(E2639+F2639)*G2639</f>
        <v>8.0000000000000016E-2</v>
      </c>
      <c r="I2639" s="218"/>
      <c r="J2639" s="218"/>
    </row>
    <row r="2640" spans="1:10" ht="18" outlineLevel="1" x14ac:dyDescent="0.25">
      <c r="B2640" s="535" t="s">
        <v>1896</v>
      </c>
      <c r="C2640" s="216" t="str">
        <f>+VLOOKUP(B:B,INSUMOS!A:C,2,FALSE)</f>
        <v>ACPM</v>
      </c>
      <c r="D2640" s="538" t="str">
        <f>+VLOOKUP(B:B,INSUMOS!A:C,3,FALSE)</f>
        <v>GAL</v>
      </c>
      <c r="E2640" s="541">
        <v>0.15</v>
      </c>
      <c r="F2640" s="544">
        <f>E2640*0.03</f>
        <v>4.4999999999999997E-3</v>
      </c>
      <c r="G2640" s="277">
        <f>+VLOOKUP(B:B,INSUMOS!A:E,4,FALSE)</f>
        <v>1</v>
      </c>
      <c r="H2640" s="217">
        <f t="shared" si="193"/>
        <v>0.1545</v>
      </c>
      <c r="I2640" s="218"/>
      <c r="J2640" s="218"/>
    </row>
    <row r="2641" spans="1:10" ht="18" outlineLevel="1" x14ac:dyDescent="0.25">
      <c r="B2641" s="535" t="s">
        <v>1952</v>
      </c>
      <c r="C2641" s="216" t="str">
        <f>+VLOOKUP(B:B,APUS!A:C,3,FALSE)</f>
        <v>CONCRETO 1:2:3 (3.000PSI APROX.) MEZCLA EN OBRA- OBRAS VARIAS</v>
      </c>
      <c r="D2641" s="538" t="s">
        <v>21</v>
      </c>
      <c r="E2641" s="541">
        <v>2.8000000000000001E-2</v>
      </c>
      <c r="F2641" s="544">
        <f>E2641*0.05</f>
        <v>1.4000000000000002E-3</v>
      </c>
      <c r="G2641" s="277">
        <f>+VLOOKUP(B:B,APUS!A:T,8,FALSE)</f>
        <v>371.8433</v>
      </c>
      <c r="H2641" s="217">
        <f t="shared" si="193"/>
        <v>10.932193020000001</v>
      </c>
      <c r="I2641" s="218"/>
      <c r="J2641" s="218"/>
    </row>
    <row r="2642" spans="1:10" ht="18" outlineLevel="1" x14ac:dyDescent="0.25">
      <c r="B2642" s="535" t="s">
        <v>996</v>
      </c>
      <c r="C2642" s="216" t="str">
        <f>+VLOOKUP(B:B,INSUMOS!A:C,2,FALSE)</f>
        <v>ACERO CORRUG. FIG.1/4” A 1” 60.000 PSI</v>
      </c>
      <c r="D2642" s="538" t="str">
        <f>+VLOOKUP(B:B,INSUMOS!A:C,3,FALSE)</f>
        <v>KG</v>
      </c>
      <c r="E2642" s="541">
        <v>1.41</v>
      </c>
      <c r="F2642" s="544">
        <f>E2642*0.03</f>
        <v>4.2299999999999997E-2</v>
      </c>
      <c r="G2642" s="277">
        <f>+VLOOKUP(B:B,INSUMOS!A:E,4,FALSE)</f>
        <v>1</v>
      </c>
      <c r="H2642" s="217">
        <f t="shared" si="193"/>
        <v>1.4522999999999999</v>
      </c>
      <c r="I2642" s="218"/>
      <c r="J2642" s="218"/>
    </row>
    <row r="2643" spans="1:10" ht="18" outlineLevel="1" x14ac:dyDescent="0.25">
      <c r="B2643" s="535" t="s">
        <v>265</v>
      </c>
      <c r="C2643" s="216" t="str">
        <f>+VLOOKUP(B:B,INSUMOS!A:C,2,FALSE)</f>
        <v>ALAMBRE NEGRO</v>
      </c>
      <c r="D2643" s="538" t="str">
        <f>+VLOOKUP(B:B,INSUMOS!A:C,3,FALSE)</f>
        <v>KG</v>
      </c>
      <c r="E2643" s="541">
        <v>0.16</v>
      </c>
      <c r="F2643" s="544">
        <f>E2643*0.03</f>
        <v>4.7999999999999996E-3</v>
      </c>
      <c r="G2643" s="277">
        <f>+VLOOKUP(B:B,INSUMOS!A:E,4,FALSE)</f>
        <v>1</v>
      </c>
      <c r="H2643" s="217">
        <f t="shared" si="193"/>
        <v>0.1648</v>
      </c>
      <c r="I2643" s="218"/>
      <c r="J2643" s="218"/>
    </row>
    <row r="2644" spans="1:10" ht="18" outlineLevel="1" x14ac:dyDescent="0.25">
      <c r="B2644" s="535" t="s">
        <v>245</v>
      </c>
      <c r="C2644" s="216" t="str">
        <f>+VLOOKUP(B:B,INSUMOS!A:C,2,FALSE)</f>
        <v>TABLA CHAPA EN ORDINARIO 2.90 X 0.13 X 0.02</v>
      </c>
      <c r="D2644" s="538" t="str">
        <f>+VLOOKUP(B:B,INSUMOS!A:C,3,FALSE)</f>
        <v>UN</v>
      </c>
      <c r="E2644" s="541">
        <v>0.69</v>
      </c>
      <c r="F2644" s="544">
        <f>E2644*0.03</f>
        <v>2.0699999999999996E-2</v>
      </c>
      <c r="G2644" s="277">
        <f>+VLOOKUP(B:B,INSUMOS!A:E,4,FALSE)</f>
        <v>1</v>
      </c>
      <c r="H2644" s="217">
        <f t="shared" si="193"/>
        <v>0.71069999999999989</v>
      </c>
      <c r="I2644" s="218"/>
      <c r="J2644" s="218"/>
    </row>
    <row r="2645" spans="1:10" ht="18" outlineLevel="1" x14ac:dyDescent="0.25">
      <c r="B2645" s="535" t="s">
        <v>266</v>
      </c>
      <c r="C2645" s="216" t="str">
        <f>+VLOOKUP(B:B,INSUMOS!A:C,2,FALSE)</f>
        <v>PUNTILLA CON CABEZA 2"</v>
      </c>
      <c r="D2645" s="538" t="str">
        <f>+VLOOKUP(B:B,INSUMOS!A:C,3,FALSE)</f>
        <v>LB</v>
      </c>
      <c r="E2645" s="541">
        <v>0.17599999999999999</v>
      </c>
      <c r="F2645" s="544">
        <f>E2645*0.03</f>
        <v>5.2799999999999991E-3</v>
      </c>
      <c r="G2645" s="277">
        <f>+VLOOKUP(B:B,INSUMOS!A:E,4,FALSE)</f>
        <v>1</v>
      </c>
      <c r="H2645" s="217">
        <f t="shared" si="193"/>
        <v>0.18128</v>
      </c>
      <c r="I2645" s="218"/>
      <c r="J2645" s="218"/>
    </row>
    <row r="2646" spans="1:10" ht="18" outlineLevel="1" x14ac:dyDescent="0.25">
      <c r="B2646" s="535" t="s">
        <v>625</v>
      </c>
      <c r="C2646" s="216" t="str">
        <f>+VLOOKUP(B:B,INSUMOS!A:C,2,FALSE)</f>
        <v>CUADRILLA AA  (OFICIAL + 2 AYUDANTE)- ALBAÑILERIA</v>
      </c>
      <c r="D2646" s="538" t="str">
        <f>+VLOOKUP(B:B,INSUMOS!A:C,3,FALSE)</f>
        <v>HC</v>
      </c>
      <c r="E2646" s="541">
        <v>0.8</v>
      </c>
      <c r="F2646" s="544"/>
      <c r="G2646" s="277">
        <f>+VLOOKUP(B:B,INSUMOS!A:E,4,FALSE)</f>
        <v>1</v>
      </c>
      <c r="H2646" s="217">
        <f t="shared" si="193"/>
        <v>0.8</v>
      </c>
      <c r="I2646" s="218"/>
      <c r="J2646" s="218"/>
    </row>
    <row r="2647" spans="1:10" ht="54.75" customHeight="1" x14ac:dyDescent="0.25">
      <c r="A2647" s="547" t="s">
        <v>1915</v>
      </c>
      <c r="B2647" s="551"/>
      <c r="C2647" s="554" t="s">
        <v>2047</v>
      </c>
      <c r="D2647" s="308" t="s">
        <v>330</v>
      </c>
      <c r="E2647" s="359"/>
      <c r="F2647" s="360"/>
      <c r="G2647" s="361"/>
      <c r="H2647" s="362">
        <f>+SUBTOTAL(9,H2648:H2655)</f>
        <v>13.694902089999998</v>
      </c>
      <c r="I2647" s="363"/>
      <c r="J2647" s="363"/>
    </row>
    <row r="2648" spans="1:10" ht="18" outlineLevel="1" x14ac:dyDescent="0.25">
      <c r="B2648" s="535" t="s">
        <v>129</v>
      </c>
      <c r="C2648" s="216" t="str">
        <f>+VLOOKUP(B:B,INSUMOS!A:C,2,FALSE)</f>
        <v>HERRAMIENTA MENOR</v>
      </c>
      <c r="D2648" s="538" t="str">
        <f>+VLOOKUP(B:B,INSUMOS!A:C,3,FALSE)</f>
        <v>GLB</v>
      </c>
      <c r="E2648" s="541">
        <f>H2655*0.1/G2648</f>
        <v>8.0000000000000016E-2</v>
      </c>
      <c r="F2648" s="544"/>
      <c r="G2648" s="277">
        <f>+VLOOKUP(B:B,INSUMOS!A:E,4,FALSE)</f>
        <v>1</v>
      </c>
      <c r="H2648" s="217">
        <f t="shared" ref="H2648:H2655" si="194">+(E2648+F2648)*G2648</f>
        <v>8.0000000000000016E-2</v>
      </c>
      <c r="I2648" s="218"/>
      <c r="J2648" s="218"/>
    </row>
    <row r="2649" spans="1:10" ht="18" outlineLevel="1" x14ac:dyDescent="0.25">
      <c r="B2649" s="535" t="s">
        <v>1896</v>
      </c>
      <c r="C2649" s="216" t="str">
        <f>+VLOOKUP(B:B,INSUMOS!A:C,2,FALSE)</f>
        <v>ACPM</v>
      </c>
      <c r="D2649" s="538" t="str">
        <f>+VLOOKUP(B:B,INSUMOS!A:C,3,FALSE)</f>
        <v>GAL</v>
      </c>
      <c r="E2649" s="541">
        <v>0.15</v>
      </c>
      <c r="F2649" s="544">
        <f>E2649*0.03</f>
        <v>4.4999999999999997E-3</v>
      </c>
      <c r="G2649" s="277">
        <f>+VLOOKUP(B:B,INSUMOS!A:E,4,FALSE)</f>
        <v>1</v>
      </c>
      <c r="H2649" s="217">
        <f t="shared" si="194"/>
        <v>0.1545</v>
      </c>
      <c r="I2649" s="218"/>
      <c r="J2649" s="218"/>
    </row>
    <row r="2650" spans="1:10" ht="18" outlineLevel="1" x14ac:dyDescent="0.25">
      <c r="B2650" s="535" t="s">
        <v>1952</v>
      </c>
      <c r="C2650" s="216" t="str">
        <f>+VLOOKUP(B:B,APUS!A:C,3,FALSE)</f>
        <v>CONCRETO 1:2:3 (3.000PSI APROX.) MEZCLA EN OBRA- OBRAS VARIAS</v>
      </c>
      <c r="D2650" s="538" t="s">
        <v>21</v>
      </c>
      <c r="E2650" s="541">
        <v>2.5999999999999999E-2</v>
      </c>
      <c r="F2650" s="544">
        <f>E2650*0.05</f>
        <v>1.2999999999999999E-3</v>
      </c>
      <c r="G2650" s="277">
        <f>+VLOOKUP(B:B,APUS!A:T,8,FALSE)</f>
        <v>371.8433</v>
      </c>
      <c r="H2650" s="217">
        <f t="shared" si="194"/>
        <v>10.151322089999999</v>
      </c>
      <c r="I2650" s="218"/>
      <c r="J2650" s="218"/>
    </row>
    <row r="2651" spans="1:10" ht="18" outlineLevel="1" x14ac:dyDescent="0.25">
      <c r="B2651" s="535" t="s">
        <v>996</v>
      </c>
      <c r="C2651" s="216" t="str">
        <f>+VLOOKUP(B:B,INSUMOS!A:C,2,FALSE)</f>
        <v>ACERO CORRUG. FIG.1/4” A 1” 60.000 PSI</v>
      </c>
      <c r="D2651" s="538" t="str">
        <f>+VLOOKUP(B:B,INSUMOS!A:C,3,FALSE)</f>
        <v>KG</v>
      </c>
      <c r="E2651" s="541">
        <v>1.41</v>
      </c>
      <c r="F2651" s="544">
        <f>E2651*0.03</f>
        <v>4.2299999999999997E-2</v>
      </c>
      <c r="G2651" s="277">
        <f>+VLOOKUP(B:B,INSUMOS!A:E,4,FALSE)</f>
        <v>1</v>
      </c>
      <c r="H2651" s="217">
        <f t="shared" si="194"/>
        <v>1.4522999999999999</v>
      </c>
      <c r="I2651" s="218"/>
      <c r="J2651" s="218"/>
    </row>
    <row r="2652" spans="1:10" ht="18" outlineLevel="1" x14ac:dyDescent="0.25">
      <c r="B2652" s="535" t="s">
        <v>265</v>
      </c>
      <c r="C2652" s="216" t="str">
        <f>+VLOOKUP(B:B,INSUMOS!A:C,2,FALSE)</f>
        <v>ALAMBRE NEGRO</v>
      </c>
      <c r="D2652" s="538" t="str">
        <f>+VLOOKUP(B:B,INSUMOS!A:C,3,FALSE)</f>
        <v>KG</v>
      </c>
      <c r="E2652" s="541">
        <v>0.16</v>
      </c>
      <c r="F2652" s="544">
        <f>E2652*0.03</f>
        <v>4.7999999999999996E-3</v>
      </c>
      <c r="G2652" s="277">
        <f>+VLOOKUP(B:B,INSUMOS!A:E,4,FALSE)</f>
        <v>1</v>
      </c>
      <c r="H2652" s="217">
        <f t="shared" si="194"/>
        <v>0.1648</v>
      </c>
      <c r="I2652" s="218"/>
      <c r="J2652" s="218"/>
    </row>
    <row r="2653" spans="1:10" ht="18" outlineLevel="1" x14ac:dyDescent="0.25">
      <c r="B2653" s="535" t="s">
        <v>245</v>
      </c>
      <c r="C2653" s="216" t="str">
        <f>+VLOOKUP(B:B,INSUMOS!A:C,2,FALSE)</f>
        <v>TABLA CHAPA EN ORDINARIO 2.90 X 0.13 X 0.02</v>
      </c>
      <c r="D2653" s="538" t="str">
        <f>+VLOOKUP(B:B,INSUMOS!A:C,3,FALSE)</f>
        <v>UN</v>
      </c>
      <c r="E2653" s="541">
        <v>0.69</v>
      </c>
      <c r="F2653" s="544">
        <f>E2653*0.03</f>
        <v>2.0699999999999996E-2</v>
      </c>
      <c r="G2653" s="277">
        <f>+VLOOKUP(B:B,INSUMOS!A:E,4,FALSE)</f>
        <v>1</v>
      </c>
      <c r="H2653" s="217">
        <f t="shared" si="194"/>
        <v>0.71069999999999989</v>
      </c>
      <c r="I2653" s="218"/>
      <c r="J2653" s="218"/>
    </row>
    <row r="2654" spans="1:10" ht="18" outlineLevel="1" x14ac:dyDescent="0.25">
      <c r="B2654" s="535" t="s">
        <v>266</v>
      </c>
      <c r="C2654" s="216" t="str">
        <f>+VLOOKUP(B:B,INSUMOS!A:C,2,FALSE)</f>
        <v>PUNTILLA CON CABEZA 2"</v>
      </c>
      <c r="D2654" s="538" t="str">
        <f>+VLOOKUP(B:B,INSUMOS!A:C,3,FALSE)</f>
        <v>LB</v>
      </c>
      <c r="E2654" s="541">
        <v>0.17599999999999999</v>
      </c>
      <c r="F2654" s="544">
        <f>E2654*0.03</f>
        <v>5.2799999999999991E-3</v>
      </c>
      <c r="G2654" s="277">
        <f>+VLOOKUP(B:B,INSUMOS!A:E,4,FALSE)</f>
        <v>1</v>
      </c>
      <c r="H2654" s="217">
        <f t="shared" si="194"/>
        <v>0.18128</v>
      </c>
      <c r="I2654" s="218"/>
      <c r="J2654" s="218"/>
    </row>
    <row r="2655" spans="1:10" ht="18" outlineLevel="1" x14ac:dyDescent="0.25">
      <c r="B2655" s="535" t="s">
        <v>625</v>
      </c>
      <c r="C2655" s="216" t="str">
        <f>+VLOOKUP(B:B,INSUMOS!A:C,2,FALSE)</f>
        <v>CUADRILLA AA  (OFICIAL + 2 AYUDANTE)- ALBAÑILERIA</v>
      </c>
      <c r="D2655" s="538" t="str">
        <f>+VLOOKUP(B:B,INSUMOS!A:C,3,FALSE)</f>
        <v>HC</v>
      </c>
      <c r="E2655" s="541">
        <v>0.8</v>
      </c>
      <c r="F2655" s="544"/>
      <c r="G2655" s="277">
        <f>+VLOOKUP(B:B,INSUMOS!A:E,4,FALSE)</f>
        <v>1</v>
      </c>
      <c r="H2655" s="217">
        <f t="shared" si="194"/>
        <v>0.8</v>
      </c>
      <c r="I2655" s="218"/>
      <c r="J2655" s="218"/>
    </row>
    <row r="2656" spans="1:10" ht="54.75" customHeight="1" x14ac:dyDescent="0.25">
      <c r="A2656" s="547" t="s">
        <v>1916</v>
      </c>
      <c r="B2656" s="551"/>
      <c r="C2656" s="554" t="s">
        <v>2048</v>
      </c>
      <c r="D2656" s="308" t="s">
        <v>330</v>
      </c>
      <c r="E2656" s="359"/>
      <c r="F2656" s="360"/>
      <c r="G2656" s="361"/>
      <c r="H2656" s="362">
        <f>+SUBTOTAL(9,H2657:H2664)</f>
        <v>34.274833480000005</v>
      </c>
      <c r="I2656" s="363"/>
      <c r="J2656" s="363"/>
    </row>
    <row r="2657" spans="1:10" ht="18" outlineLevel="1" x14ac:dyDescent="0.25">
      <c r="B2657" s="535" t="s">
        <v>129</v>
      </c>
      <c r="C2657" s="216" t="str">
        <f>+VLOOKUP(B:B,INSUMOS!A:C,2,FALSE)</f>
        <v>HERRAMIENTA MENOR</v>
      </c>
      <c r="D2657" s="538" t="str">
        <f>+VLOOKUP(B:B,INSUMOS!A:C,3,FALSE)</f>
        <v>GLB</v>
      </c>
      <c r="E2657" s="541">
        <f>H2664*0.1/G2657</f>
        <v>0.1</v>
      </c>
      <c r="F2657" s="544"/>
      <c r="G2657" s="277">
        <f>+VLOOKUP(B:B,INSUMOS!A:E,4,FALSE)</f>
        <v>1</v>
      </c>
      <c r="H2657" s="217">
        <f t="shared" ref="H2657:H2664" si="195">+(E2657+F2657)*G2657</f>
        <v>0.1</v>
      </c>
      <c r="I2657" s="218"/>
      <c r="J2657" s="218"/>
    </row>
    <row r="2658" spans="1:10" ht="18" outlineLevel="1" x14ac:dyDescent="0.25">
      <c r="B2658" s="535" t="s">
        <v>1896</v>
      </c>
      <c r="C2658" s="216" t="str">
        <f>+VLOOKUP(B:B,INSUMOS!A:C,2,FALSE)</f>
        <v>ACPM</v>
      </c>
      <c r="D2658" s="538" t="str">
        <f>+VLOOKUP(B:B,INSUMOS!A:C,3,FALSE)</f>
        <v>GAL</v>
      </c>
      <c r="E2658" s="541">
        <v>0.15</v>
      </c>
      <c r="F2658" s="544">
        <f>E2658*0.03</f>
        <v>4.4999999999999997E-3</v>
      </c>
      <c r="G2658" s="277">
        <f>+VLOOKUP(B:B,INSUMOS!A:E,4,FALSE)</f>
        <v>1</v>
      </c>
      <c r="H2658" s="217">
        <f t="shared" si="195"/>
        <v>0.1545</v>
      </c>
      <c r="I2658" s="218"/>
      <c r="J2658" s="218"/>
    </row>
    <row r="2659" spans="1:10" ht="18" outlineLevel="1" x14ac:dyDescent="0.25">
      <c r="B2659" s="535" t="s">
        <v>1952</v>
      </c>
      <c r="C2659" s="216" t="str">
        <f>+VLOOKUP(B:B,APUS!A:C,3,FALSE)</f>
        <v>CONCRETO 1:2:3 (3.000PSI APROX.) MEZCLA EN OBRA- OBRAS VARIAS</v>
      </c>
      <c r="D2659" s="538" t="s">
        <v>21</v>
      </c>
      <c r="E2659" s="541">
        <v>7.1999999999999995E-2</v>
      </c>
      <c r="F2659" s="544">
        <f>E2659*0.05</f>
        <v>3.5999999999999999E-3</v>
      </c>
      <c r="G2659" s="277">
        <f>+VLOOKUP(B:B,APUS!A:T,8,FALSE)</f>
        <v>371.8433</v>
      </c>
      <c r="H2659" s="217">
        <f t="shared" si="195"/>
        <v>28.111353480000002</v>
      </c>
      <c r="I2659" s="218"/>
      <c r="J2659" s="218"/>
    </row>
    <row r="2660" spans="1:10" ht="18" outlineLevel="1" x14ac:dyDescent="0.25">
      <c r="B2660" s="535" t="s">
        <v>996</v>
      </c>
      <c r="C2660" s="216" t="str">
        <f>+VLOOKUP(B:B,INSUMOS!A:C,2,FALSE)</f>
        <v>ACERO CORRUG. FIG.1/4” A 1” 60.000 PSI</v>
      </c>
      <c r="D2660" s="538" t="str">
        <f>+VLOOKUP(B:B,INSUMOS!A:C,3,FALSE)</f>
        <v>KG</v>
      </c>
      <c r="E2660" s="541">
        <v>3.57</v>
      </c>
      <c r="F2660" s="544">
        <f>E2660*0.03</f>
        <v>0.10709999999999999</v>
      </c>
      <c r="G2660" s="277">
        <f>+VLOOKUP(B:B,INSUMOS!A:E,4,FALSE)</f>
        <v>1</v>
      </c>
      <c r="H2660" s="217">
        <f t="shared" si="195"/>
        <v>3.6770999999999998</v>
      </c>
      <c r="I2660" s="218"/>
      <c r="J2660" s="218"/>
    </row>
    <row r="2661" spans="1:10" ht="18" outlineLevel="1" x14ac:dyDescent="0.25">
      <c r="B2661" s="535" t="s">
        <v>265</v>
      </c>
      <c r="C2661" s="216" t="str">
        <f>+VLOOKUP(B:B,INSUMOS!A:C,2,FALSE)</f>
        <v>ALAMBRE NEGRO</v>
      </c>
      <c r="D2661" s="538" t="str">
        <f>+VLOOKUP(B:B,INSUMOS!A:C,3,FALSE)</f>
        <v>KG</v>
      </c>
      <c r="E2661" s="541">
        <v>0.33</v>
      </c>
      <c r="F2661" s="544">
        <f>E2661*0.03</f>
        <v>9.9000000000000008E-3</v>
      </c>
      <c r="G2661" s="277">
        <f>+VLOOKUP(B:B,INSUMOS!A:E,4,FALSE)</f>
        <v>1</v>
      </c>
      <c r="H2661" s="217">
        <f t="shared" si="195"/>
        <v>0.33990000000000004</v>
      </c>
      <c r="I2661" s="218"/>
      <c r="J2661" s="218"/>
    </row>
    <row r="2662" spans="1:10" ht="18" outlineLevel="1" x14ac:dyDescent="0.25">
      <c r="B2662" s="535" t="s">
        <v>243</v>
      </c>
      <c r="C2662" s="216" t="str">
        <f>+VLOOKUP(B:B,INSUMOS!A:C,2,FALSE)</f>
        <v>TABLA CHAPA EN ORDINARIO 2.90 X 0.18 X 0.02</v>
      </c>
      <c r="D2662" s="538" t="str">
        <f>+VLOOKUP(B:B,INSUMOS!A:C,3,FALSE)</f>
        <v>UN</v>
      </c>
      <c r="E2662" s="541">
        <v>0.69</v>
      </c>
      <c r="F2662" s="544">
        <f>E2662*0.03</f>
        <v>2.0699999999999996E-2</v>
      </c>
      <c r="G2662" s="277">
        <f>+VLOOKUP(B:B,INSUMOS!A:E,4,FALSE)</f>
        <v>1</v>
      </c>
      <c r="H2662" s="217">
        <f t="shared" si="195"/>
        <v>0.71069999999999989</v>
      </c>
      <c r="I2662" s="218"/>
      <c r="J2662" s="218"/>
    </row>
    <row r="2663" spans="1:10" ht="18" outlineLevel="1" x14ac:dyDescent="0.25">
      <c r="B2663" s="535" t="s">
        <v>266</v>
      </c>
      <c r="C2663" s="216" t="str">
        <f>+VLOOKUP(B:B,INSUMOS!A:C,2,FALSE)</f>
        <v>PUNTILLA CON CABEZA 2"</v>
      </c>
      <c r="D2663" s="538" t="str">
        <f>+VLOOKUP(B:B,INSUMOS!A:C,3,FALSE)</f>
        <v>LB</v>
      </c>
      <c r="E2663" s="541">
        <v>0.17599999999999999</v>
      </c>
      <c r="F2663" s="544">
        <f>E2663*0.03</f>
        <v>5.2799999999999991E-3</v>
      </c>
      <c r="G2663" s="277">
        <f>+VLOOKUP(B:B,INSUMOS!A:E,4,FALSE)</f>
        <v>1</v>
      </c>
      <c r="H2663" s="217">
        <f t="shared" si="195"/>
        <v>0.18128</v>
      </c>
      <c r="I2663" s="218"/>
      <c r="J2663" s="218"/>
    </row>
    <row r="2664" spans="1:10" ht="18" outlineLevel="1" x14ac:dyDescent="0.25">
      <c r="B2664" s="535" t="s">
        <v>625</v>
      </c>
      <c r="C2664" s="216" t="str">
        <f>+VLOOKUP(B:B,INSUMOS!A:C,2,FALSE)</f>
        <v>CUADRILLA AA  (OFICIAL + 2 AYUDANTE)- ALBAÑILERIA</v>
      </c>
      <c r="D2664" s="538" t="str">
        <f>+VLOOKUP(B:B,INSUMOS!A:C,3,FALSE)</f>
        <v>HC</v>
      </c>
      <c r="E2664" s="541">
        <v>1</v>
      </c>
      <c r="F2664" s="544"/>
      <c r="G2664" s="277">
        <f>+VLOOKUP(B:B,INSUMOS!A:E,4,FALSE)</f>
        <v>1</v>
      </c>
      <c r="H2664" s="217">
        <f t="shared" si="195"/>
        <v>1</v>
      </c>
      <c r="I2664" s="218"/>
      <c r="J2664" s="218"/>
    </row>
    <row r="2665" spans="1:10" ht="55.5" customHeight="1" x14ac:dyDescent="0.25">
      <c r="A2665" s="547" t="s">
        <v>1917</v>
      </c>
      <c r="B2665" s="551"/>
      <c r="C2665" s="554" t="s">
        <v>2049</v>
      </c>
      <c r="D2665" s="308" t="s">
        <v>330</v>
      </c>
      <c r="E2665" s="359"/>
      <c r="F2665" s="360"/>
      <c r="G2665" s="361"/>
      <c r="H2665" s="362">
        <f>+SUBTOTAL(9,H2666:H2674)</f>
        <v>14.472689299999999</v>
      </c>
      <c r="I2665" s="363"/>
      <c r="J2665" s="363"/>
    </row>
    <row r="2666" spans="1:10" ht="18" outlineLevel="1" x14ac:dyDescent="0.25">
      <c r="B2666" s="535" t="s">
        <v>129</v>
      </c>
      <c r="C2666" s="216" t="str">
        <f>+VLOOKUP(B:B,INSUMOS!A:C,2,FALSE)</f>
        <v>HERRAMIENTA MENOR</v>
      </c>
      <c r="D2666" s="538" t="str">
        <f>+VLOOKUP(B:B,INSUMOS!A:C,3,FALSE)</f>
        <v>GLB</v>
      </c>
      <c r="E2666" s="541">
        <f>H2674*0.1/G2666</f>
        <v>0.1</v>
      </c>
      <c r="F2666" s="544"/>
      <c r="G2666" s="277">
        <f>+VLOOKUP(B:B,INSUMOS!A:E,4,FALSE)</f>
        <v>1</v>
      </c>
      <c r="H2666" s="217">
        <f t="shared" ref="H2666:H2674" si="196">+(E2666+F2666)*G2666</f>
        <v>0.1</v>
      </c>
      <c r="I2666" s="218"/>
      <c r="J2666" s="218"/>
    </row>
    <row r="2667" spans="1:10" ht="18" outlineLevel="1" x14ac:dyDescent="0.25">
      <c r="B2667" s="535" t="s">
        <v>1896</v>
      </c>
      <c r="C2667" s="216" t="str">
        <f>+VLOOKUP(B:B,INSUMOS!A:C,2,FALSE)</f>
        <v>ACPM</v>
      </c>
      <c r="D2667" s="538" t="str">
        <f>+VLOOKUP(B:B,INSUMOS!A:C,3,FALSE)</f>
        <v>GAL</v>
      </c>
      <c r="E2667" s="541">
        <v>0.15</v>
      </c>
      <c r="F2667" s="544">
        <f>E2667*0.03</f>
        <v>4.4999999999999997E-3</v>
      </c>
      <c r="G2667" s="277">
        <f>+VLOOKUP(B:B,INSUMOS!A:E,4,FALSE)</f>
        <v>1</v>
      </c>
      <c r="H2667" s="217">
        <f t="shared" si="196"/>
        <v>0.1545</v>
      </c>
      <c r="I2667" s="218"/>
      <c r="J2667" s="218"/>
    </row>
    <row r="2668" spans="1:10" ht="18" outlineLevel="1" x14ac:dyDescent="0.25">
      <c r="B2668" s="535" t="s">
        <v>1952</v>
      </c>
      <c r="C2668" s="216" t="str">
        <f>+VLOOKUP(B:B,APUS!A:C,3,FALSE)</f>
        <v>CONCRETO 1:2:3 (3.000PSI APROX.) MEZCLA EN OBRA- OBRAS VARIAS</v>
      </c>
      <c r="D2668" s="538" t="s">
        <v>21</v>
      </c>
      <c r="E2668" s="541">
        <v>0.02</v>
      </c>
      <c r="F2668" s="544">
        <f>E2668*0.05</f>
        <v>1E-3</v>
      </c>
      <c r="G2668" s="277">
        <f>+VLOOKUP(B:B,APUS!A:T,8,FALSE)</f>
        <v>371.8433</v>
      </c>
      <c r="H2668" s="217">
        <f t="shared" si="196"/>
        <v>7.8087093000000003</v>
      </c>
      <c r="I2668" s="218"/>
      <c r="J2668" s="218"/>
    </row>
    <row r="2669" spans="1:10" ht="18" outlineLevel="1" x14ac:dyDescent="0.25">
      <c r="B2669" s="535" t="s">
        <v>996</v>
      </c>
      <c r="C2669" s="216" t="str">
        <f>+VLOOKUP(B:B,INSUMOS!A:C,2,FALSE)</f>
        <v>ACERO CORRUG. FIG.1/4” A 1” 60.000 PSI</v>
      </c>
      <c r="D2669" s="538" t="str">
        <f>+VLOOKUP(B:B,INSUMOS!A:C,3,FALSE)</f>
        <v>KG</v>
      </c>
      <c r="E2669" s="541">
        <v>4.1100000000000003</v>
      </c>
      <c r="F2669" s="544">
        <f>E2669*0.03</f>
        <v>0.12330000000000001</v>
      </c>
      <c r="G2669" s="277">
        <f>+VLOOKUP(B:B,INSUMOS!A:E,4,FALSE)</f>
        <v>1</v>
      </c>
      <c r="H2669" s="217">
        <f t="shared" si="196"/>
        <v>4.2333000000000007</v>
      </c>
      <c r="I2669" s="218"/>
      <c r="J2669" s="218"/>
    </row>
    <row r="2670" spans="1:10" ht="18" outlineLevel="1" x14ac:dyDescent="0.25">
      <c r="B2670" s="535" t="s">
        <v>265</v>
      </c>
      <c r="C2670" s="216" t="str">
        <f>+VLOOKUP(B:B,INSUMOS!A:C,2,FALSE)</f>
        <v>ALAMBRE NEGRO</v>
      </c>
      <c r="D2670" s="538" t="str">
        <f>+VLOOKUP(B:B,INSUMOS!A:C,3,FALSE)</f>
        <v>KG</v>
      </c>
      <c r="E2670" s="541">
        <v>0.14000000000000001</v>
      </c>
      <c r="F2670" s="544">
        <f>E2670*0.03</f>
        <v>4.2000000000000006E-3</v>
      </c>
      <c r="G2670" s="277">
        <f>+VLOOKUP(B:B,INSUMOS!A:E,4,FALSE)</f>
        <v>1</v>
      </c>
      <c r="H2670" s="217">
        <f t="shared" si="196"/>
        <v>0.14420000000000002</v>
      </c>
      <c r="I2670" s="218"/>
      <c r="J2670" s="218"/>
    </row>
    <row r="2671" spans="1:10" ht="18" outlineLevel="1" x14ac:dyDescent="0.25">
      <c r="B2671" s="535" t="s">
        <v>245</v>
      </c>
      <c r="C2671" s="216" t="str">
        <f>+VLOOKUP(B:B,INSUMOS!A:C,2,FALSE)</f>
        <v>TABLA CHAPA EN ORDINARIO 2.90 X 0.13 X 0.02</v>
      </c>
      <c r="D2671" s="538" t="str">
        <f>+VLOOKUP(B:B,INSUMOS!A:C,3,FALSE)</f>
        <v>UN</v>
      </c>
      <c r="E2671" s="541">
        <v>0.69</v>
      </c>
      <c r="F2671" s="544">
        <f>E2671*0.03</f>
        <v>2.0699999999999996E-2</v>
      </c>
      <c r="G2671" s="277">
        <f>+VLOOKUP(B:B,INSUMOS!A:E,4,FALSE)</f>
        <v>1</v>
      </c>
      <c r="H2671" s="217">
        <f t="shared" si="196"/>
        <v>0.71069999999999989</v>
      </c>
      <c r="I2671" s="218"/>
      <c r="J2671" s="218"/>
    </row>
    <row r="2672" spans="1:10" ht="18" outlineLevel="1" x14ac:dyDescent="0.25">
      <c r="B2672" s="535" t="s">
        <v>266</v>
      </c>
      <c r="C2672" s="216" t="str">
        <f>+VLOOKUP(B:B,INSUMOS!A:C,2,FALSE)</f>
        <v>PUNTILLA CON CABEZA 2"</v>
      </c>
      <c r="D2672" s="538" t="str">
        <f>+VLOOKUP(B:B,INSUMOS!A:C,3,FALSE)</f>
        <v>LB</v>
      </c>
      <c r="E2672" s="541">
        <v>0.17599999999999999</v>
      </c>
      <c r="F2672" s="544">
        <f>E2672*0.03</f>
        <v>5.2799999999999991E-3</v>
      </c>
      <c r="G2672" s="277">
        <f>+VLOOKUP(B:B,INSUMOS!A:E,4,FALSE)</f>
        <v>1</v>
      </c>
      <c r="H2672" s="217">
        <f t="shared" si="196"/>
        <v>0.18128</v>
      </c>
      <c r="I2672" s="218"/>
      <c r="J2672" s="218"/>
    </row>
    <row r="2673" spans="1:10" ht="18" outlineLevel="1" x14ac:dyDescent="0.25">
      <c r="B2673" s="535" t="s">
        <v>153</v>
      </c>
      <c r="C2673" s="216" t="str">
        <f>+VLOOKUP(B:B,INSUMOS!A:C,2,FALSE)</f>
        <v>ANDAMIO TUBULAR 1,5*1,5 C/CRUCETA</v>
      </c>
      <c r="D2673" s="538" t="str">
        <f>+VLOOKUP(B:B,INSUMOS!A:C,3,FALSE)</f>
        <v>DIA</v>
      </c>
      <c r="E2673" s="541">
        <v>0.14000000000000001</v>
      </c>
      <c r="F2673" s="544"/>
      <c r="G2673" s="277">
        <f>+VLOOKUP(B:B,INSUMOS!A:E,4,FALSE)</f>
        <v>1</v>
      </c>
      <c r="H2673" s="217">
        <f t="shared" si="196"/>
        <v>0.14000000000000001</v>
      </c>
      <c r="I2673" s="218"/>
      <c r="J2673" s="218"/>
    </row>
    <row r="2674" spans="1:10" ht="18" outlineLevel="1" x14ac:dyDescent="0.25">
      <c r="B2674" s="535" t="s">
        <v>607</v>
      </c>
      <c r="C2674" s="216" t="str">
        <f>+VLOOKUP(B:B,INSUMOS!A:C,2,FALSE)</f>
        <v>CUADRILLA (2 AYUDANTES ALBAÑILERIA CON PRESTACIONES)</v>
      </c>
      <c r="D2674" s="538" t="str">
        <f>+VLOOKUP(B:B,INSUMOS!A:C,3,FALSE)</f>
        <v>HC</v>
      </c>
      <c r="E2674" s="541">
        <v>1</v>
      </c>
      <c r="F2674" s="544"/>
      <c r="G2674" s="277">
        <f>+VLOOKUP(B:B,INSUMOS!A:E,4,FALSE)</f>
        <v>1</v>
      </c>
      <c r="H2674" s="217">
        <f t="shared" si="196"/>
        <v>1</v>
      </c>
      <c r="I2674" s="218"/>
      <c r="J2674" s="218"/>
    </row>
    <row r="2675" spans="1:10" ht="45.75" customHeight="1" x14ac:dyDescent="0.25">
      <c r="A2675" s="547" t="s">
        <v>1918</v>
      </c>
      <c r="B2675" s="551"/>
      <c r="C2675" s="555" t="s">
        <v>2050</v>
      </c>
      <c r="D2675" s="308" t="s">
        <v>330</v>
      </c>
      <c r="E2675" s="359"/>
      <c r="F2675" s="360"/>
      <c r="G2675" s="361"/>
      <c r="H2675" s="362">
        <f>+SUBTOTAL(9,H2676:H2684)</f>
        <v>12.519889300000001</v>
      </c>
      <c r="I2675" s="363"/>
      <c r="J2675" s="363"/>
    </row>
    <row r="2676" spans="1:10" ht="18" outlineLevel="1" x14ac:dyDescent="0.25">
      <c r="B2676" s="535" t="s">
        <v>129</v>
      </c>
      <c r="C2676" s="216" t="str">
        <f>+VLOOKUP(B:B,INSUMOS!A:C,2,FALSE)</f>
        <v>HERRAMIENTA MENOR</v>
      </c>
      <c r="D2676" s="538" t="str">
        <f>+VLOOKUP(B:B,INSUMOS!A:C,3,FALSE)</f>
        <v>GLB</v>
      </c>
      <c r="E2676" s="541">
        <f>H2684*0.1/G2676</f>
        <v>8.0000000000000016E-2</v>
      </c>
      <c r="F2676" s="544"/>
      <c r="G2676" s="277">
        <f>+VLOOKUP(B:B,INSUMOS!A:E,4,FALSE)</f>
        <v>1</v>
      </c>
      <c r="H2676" s="217">
        <f t="shared" ref="H2676:H2684" si="197">+(E2676+F2676)*G2676</f>
        <v>8.0000000000000016E-2</v>
      </c>
      <c r="I2676" s="218"/>
      <c r="J2676" s="218"/>
    </row>
    <row r="2677" spans="1:10" ht="18" outlineLevel="1" x14ac:dyDescent="0.25">
      <c r="B2677" s="535" t="s">
        <v>1896</v>
      </c>
      <c r="C2677" s="216" t="str">
        <f>+VLOOKUP(B:B,INSUMOS!A:C,2,FALSE)</f>
        <v>ACPM</v>
      </c>
      <c r="D2677" s="538" t="str">
        <f>+VLOOKUP(B:B,INSUMOS!A:C,3,FALSE)</f>
        <v>GAL</v>
      </c>
      <c r="E2677" s="541">
        <v>0.15</v>
      </c>
      <c r="F2677" s="544">
        <f>E2677*0.03</f>
        <v>4.4999999999999997E-3</v>
      </c>
      <c r="G2677" s="277">
        <f>+VLOOKUP(B:B,INSUMOS!A:E,4,FALSE)</f>
        <v>1</v>
      </c>
      <c r="H2677" s="217">
        <f t="shared" si="197"/>
        <v>0.1545</v>
      </c>
      <c r="I2677" s="218"/>
      <c r="J2677" s="218"/>
    </row>
    <row r="2678" spans="1:10" ht="18" outlineLevel="1" x14ac:dyDescent="0.25">
      <c r="B2678" s="535" t="s">
        <v>1952</v>
      </c>
      <c r="C2678" s="216" t="str">
        <f>+VLOOKUP(B:B,APUS!A:C,3,FALSE)</f>
        <v>CONCRETO 1:2:3 (3.000PSI APROX.) MEZCLA EN OBRA- OBRAS VARIAS</v>
      </c>
      <c r="D2678" s="538" t="s">
        <v>21</v>
      </c>
      <c r="E2678" s="541">
        <v>0.02</v>
      </c>
      <c r="F2678" s="544">
        <f>E2678*0.05</f>
        <v>1E-3</v>
      </c>
      <c r="G2678" s="277">
        <f>+VLOOKUP(B:B,APUS!A:T,8,FALSE)</f>
        <v>371.8433</v>
      </c>
      <c r="H2678" s="217">
        <f t="shared" si="197"/>
        <v>7.8087093000000003</v>
      </c>
      <c r="I2678" s="218"/>
      <c r="J2678" s="218"/>
    </row>
    <row r="2679" spans="1:10" ht="18" outlineLevel="1" x14ac:dyDescent="0.25">
      <c r="B2679" s="535" t="s">
        <v>996</v>
      </c>
      <c r="C2679" s="216" t="str">
        <f>+VLOOKUP(B:B,INSUMOS!A:C,2,FALSE)</f>
        <v>ACERO CORRUG. FIG.1/4” A 1” 60.000 PSI</v>
      </c>
      <c r="D2679" s="538" t="str">
        <f>+VLOOKUP(B:B,INSUMOS!A:C,3,FALSE)</f>
        <v>KG</v>
      </c>
      <c r="E2679" s="541">
        <v>2.35</v>
      </c>
      <c r="F2679" s="544">
        <f>E2679*0.03</f>
        <v>7.0499999999999993E-2</v>
      </c>
      <c r="G2679" s="277">
        <f>+VLOOKUP(B:B,INSUMOS!A:E,4,FALSE)</f>
        <v>1</v>
      </c>
      <c r="H2679" s="217">
        <f t="shared" si="197"/>
        <v>2.4205000000000001</v>
      </c>
      <c r="I2679" s="218"/>
      <c r="J2679" s="218"/>
    </row>
    <row r="2680" spans="1:10" ht="18" outlineLevel="1" x14ac:dyDescent="0.25">
      <c r="B2680" s="535" t="s">
        <v>265</v>
      </c>
      <c r="C2680" s="216" t="str">
        <f>+VLOOKUP(B:B,INSUMOS!A:C,2,FALSE)</f>
        <v>ALAMBRE NEGRO</v>
      </c>
      <c r="D2680" s="538" t="str">
        <f>+VLOOKUP(B:B,INSUMOS!A:C,3,FALSE)</f>
        <v>KG</v>
      </c>
      <c r="E2680" s="541">
        <v>0.14000000000000001</v>
      </c>
      <c r="F2680" s="544">
        <f>E2680*0.03</f>
        <v>4.2000000000000006E-3</v>
      </c>
      <c r="G2680" s="277">
        <f>+VLOOKUP(B:B,INSUMOS!A:E,4,FALSE)</f>
        <v>1</v>
      </c>
      <c r="H2680" s="217">
        <f t="shared" si="197"/>
        <v>0.14420000000000002</v>
      </c>
      <c r="I2680" s="218"/>
      <c r="J2680" s="218"/>
    </row>
    <row r="2681" spans="1:10" ht="18" outlineLevel="1" x14ac:dyDescent="0.25">
      <c r="B2681" s="535" t="s">
        <v>245</v>
      </c>
      <c r="C2681" s="216" t="str">
        <f>+VLOOKUP(B:B,INSUMOS!A:C,2,FALSE)</f>
        <v>TABLA CHAPA EN ORDINARIO 2.90 X 0.13 X 0.02</v>
      </c>
      <c r="D2681" s="538" t="str">
        <f>+VLOOKUP(B:B,INSUMOS!A:C,3,FALSE)</f>
        <v>UN</v>
      </c>
      <c r="E2681" s="541">
        <v>0.69</v>
      </c>
      <c r="F2681" s="544">
        <f>E2681*0.03</f>
        <v>2.0699999999999996E-2</v>
      </c>
      <c r="G2681" s="277">
        <f>+VLOOKUP(B:B,INSUMOS!A:E,4,FALSE)</f>
        <v>1</v>
      </c>
      <c r="H2681" s="217">
        <f t="shared" si="197"/>
        <v>0.71069999999999989</v>
      </c>
      <c r="I2681" s="218"/>
      <c r="J2681" s="218"/>
    </row>
    <row r="2682" spans="1:10" ht="18" outlineLevel="1" x14ac:dyDescent="0.25">
      <c r="B2682" s="535" t="s">
        <v>266</v>
      </c>
      <c r="C2682" s="216" t="str">
        <f>+VLOOKUP(B:B,INSUMOS!A:C,2,FALSE)</f>
        <v>PUNTILLA CON CABEZA 2"</v>
      </c>
      <c r="D2682" s="538" t="str">
        <f>+VLOOKUP(B:B,INSUMOS!A:C,3,FALSE)</f>
        <v>LB</v>
      </c>
      <c r="E2682" s="541">
        <v>0.17599999999999999</v>
      </c>
      <c r="F2682" s="544">
        <f>E2682*0.03</f>
        <v>5.2799999999999991E-3</v>
      </c>
      <c r="G2682" s="277">
        <f>+VLOOKUP(B:B,INSUMOS!A:E,4,FALSE)</f>
        <v>1</v>
      </c>
      <c r="H2682" s="217">
        <f t="shared" si="197"/>
        <v>0.18128</v>
      </c>
      <c r="I2682" s="218"/>
      <c r="J2682" s="218"/>
    </row>
    <row r="2683" spans="1:10" ht="18" outlineLevel="1" x14ac:dyDescent="0.25">
      <c r="B2683" s="535" t="s">
        <v>153</v>
      </c>
      <c r="C2683" s="216" t="str">
        <f>+VLOOKUP(B:B,INSUMOS!A:C,2,FALSE)</f>
        <v>ANDAMIO TUBULAR 1,5*1,5 C/CRUCETA</v>
      </c>
      <c r="D2683" s="538" t="str">
        <f>+VLOOKUP(B:B,INSUMOS!A:C,3,FALSE)</f>
        <v>DIA</v>
      </c>
      <c r="E2683" s="541">
        <v>0.22</v>
      </c>
      <c r="F2683" s="544"/>
      <c r="G2683" s="277">
        <f>+VLOOKUP(B:B,INSUMOS!A:E,4,FALSE)</f>
        <v>1</v>
      </c>
      <c r="H2683" s="217">
        <f t="shared" si="197"/>
        <v>0.22</v>
      </c>
      <c r="I2683" s="218"/>
      <c r="J2683" s="218"/>
    </row>
    <row r="2684" spans="1:10" ht="18" outlineLevel="1" x14ac:dyDescent="0.25">
      <c r="B2684" s="535" t="s">
        <v>607</v>
      </c>
      <c r="C2684" s="216" t="str">
        <f>+VLOOKUP(B:B,INSUMOS!A:C,2,FALSE)</f>
        <v>CUADRILLA (2 AYUDANTES ALBAÑILERIA CON PRESTACIONES)</v>
      </c>
      <c r="D2684" s="538" t="str">
        <f>+VLOOKUP(B:B,INSUMOS!A:C,3,FALSE)</f>
        <v>HC</v>
      </c>
      <c r="E2684" s="541">
        <v>0.8</v>
      </c>
      <c r="F2684" s="544"/>
      <c r="G2684" s="277">
        <f>+VLOOKUP(B:B,INSUMOS!A:E,4,FALSE)</f>
        <v>1</v>
      </c>
      <c r="H2684" s="217">
        <f t="shared" si="197"/>
        <v>0.8</v>
      </c>
      <c r="I2684" s="218"/>
      <c r="J2684" s="218"/>
    </row>
    <row r="2685" spans="1:10" ht="25.5" x14ac:dyDescent="0.25">
      <c r="A2685" s="547" t="s">
        <v>1919</v>
      </c>
      <c r="B2685" s="551"/>
      <c r="C2685" s="555" t="s">
        <v>2051</v>
      </c>
      <c r="D2685" s="308" t="s">
        <v>330</v>
      </c>
      <c r="E2685" s="359"/>
      <c r="F2685" s="360"/>
      <c r="G2685" s="361"/>
      <c r="H2685" s="362">
        <f>+SUBTOTAL(9,H2686:H2694)</f>
        <v>18.81664395</v>
      </c>
      <c r="I2685" s="363"/>
      <c r="J2685" s="363"/>
    </row>
    <row r="2686" spans="1:10" ht="18" outlineLevel="1" x14ac:dyDescent="0.25">
      <c r="B2686" s="535" t="s">
        <v>129</v>
      </c>
      <c r="C2686" s="216" t="str">
        <f>+VLOOKUP(B:B,INSUMOS!A:C,2,FALSE)</f>
        <v>HERRAMIENTA MENOR</v>
      </c>
      <c r="D2686" s="538" t="str">
        <f>+VLOOKUP(B:B,INSUMOS!A:C,3,FALSE)</f>
        <v>GLB</v>
      </c>
      <c r="E2686" s="541">
        <f>H2694*0.1/G2686</f>
        <v>0.1</v>
      </c>
      <c r="F2686" s="544"/>
      <c r="G2686" s="277">
        <f>+VLOOKUP(B:B,INSUMOS!A:E,4,FALSE)</f>
        <v>1</v>
      </c>
      <c r="H2686" s="217">
        <f t="shared" ref="H2686:H2694" si="198">+(E2686+F2686)*G2686</f>
        <v>0.1</v>
      </c>
      <c r="I2686" s="218"/>
      <c r="J2686" s="218"/>
    </row>
    <row r="2687" spans="1:10" ht="18" outlineLevel="1" x14ac:dyDescent="0.25">
      <c r="B2687" s="535" t="s">
        <v>1896</v>
      </c>
      <c r="C2687" s="216" t="str">
        <f>+VLOOKUP(B:B,INSUMOS!A:C,2,FALSE)</f>
        <v>ACPM</v>
      </c>
      <c r="D2687" s="538" t="str">
        <f>+VLOOKUP(B:B,INSUMOS!A:C,3,FALSE)</f>
        <v>GAL</v>
      </c>
      <c r="E2687" s="541">
        <v>0.15</v>
      </c>
      <c r="F2687" s="544">
        <f>E2687*0.03</f>
        <v>4.4999999999999997E-3</v>
      </c>
      <c r="G2687" s="277">
        <f>+VLOOKUP(B:B,INSUMOS!A:E,4,FALSE)</f>
        <v>1</v>
      </c>
      <c r="H2687" s="217">
        <f t="shared" si="198"/>
        <v>0.1545</v>
      </c>
      <c r="I2687" s="218"/>
      <c r="J2687" s="218"/>
    </row>
    <row r="2688" spans="1:10" ht="18" outlineLevel="1" x14ac:dyDescent="0.25">
      <c r="B2688" s="535" t="s">
        <v>1952</v>
      </c>
      <c r="C2688" s="216" t="str">
        <f>+VLOOKUP(B:B,APUS!A:C,3,FALSE)</f>
        <v>CONCRETO 1:2:3 (3.000PSI APROX.) MEZCLA EN OBRA- OBRAS VARIAS</v>
      </c>
      <c r="D2688" s="538" t="s">
        <v>21</v>
      </c>
      <c r="E2688" s="541">
        <v>0.03</v>
      </c>
      <c r="F2688" s="544">
        <f>E2688*0.05</f>
        <v>1.5E-3</v>
      </c>
      <c r="G2688" s="277">
        <f>+VLOOKUP(B:B,APUS!A:T,8,FALSE)</f>
        <v>371.8433</v>
      </c>
      <c r="H2688" s="217">
        <f t="shared" si="198"/>
        <v>11.71306395</v>
      </c>
      <c r="I2688" s="218"/>
      <c r="J2688" s="218"/>
    </row>
    <row r="2689" spans="1:10" ht="18" outlineLevel="1" x14ac:dyDescent="0.25">
      <c r="B2689" s="535" t="s">
        <v>996</v>
      </c>
      <c r="C2689" s="216" t="str">
        <f>+VLOOKUP(B:B,INSUMOS!A:C,2,FALSE)</f>
        <v>ACERO CORRUG. FIG.1/4” A 1” 60.000 PSI</v>
      </c>
      <c r="D2689" s="538" t="str">
        <f>+VLOOKUP(B:B,INSUMOS!A:C,3,FALSE)</f>
        <v>KG</v>
      </c>
      <c r="E2689" s="541">
        <v>4.29</v>
      </c>
      <c r="F2689" s="544">
        <f>E2689*0.03</f>
        <v>0.12870000000000001</v>
      </c>
      <c r="G2689" s="277">
        <f>+VLOOKUP(B:B,INSUMOS!A:E,4,FALSE)</f>
        <v>1</v>
      </c>
      <c r="H2689" s="217">
        <f t="shared" si="198"/>
        <v>4.4187000000000003</v>
      </c>
      <c r="I2689" s="218"/>
      <c r="J2689" s="218"/>
    </row>
    <row r="2690" spans="1:10" ht="18" outlineLevel="1" x14ac:dyDescent="0.25">
      <c r="B2690" s="535" t="s">
        <v>265</v>
      </c>
      <c r="C2690" s="216" t="str">
        <f>+VLOOKUP(B:B,INSUMOS!A:C,2,FALSE)</f>
        <v>ALAMBRE NEGRO</v>
      </c>
      <c r="D2690" s="538" t="str">
        <f>+VLOOKUP(B:B,INSUMOS!A:C,3,FALSE)</f>
        <v>KG</v>
      </c>
      <c r="E2690" s="541">
        <v>0.28000000000000003</v>
      </c>
      <c r="F2690" s="544">
        <f>E2690*0.03</f>
        <v>8.4000000000000012E-3</v>
      </c>
      <c r="G2690" s="277">
        <f>+VLOOKUP(B:B,INSUMOS!A:E,4,FALSE)</f>
        <v>1</v>
      </c>
      <c r="H2690" s="217">
        <f t="shared" si="198"/>
        <v>0.28840000000000005</v>
      </c>
      <c r="I2690" s="218"/>
      <c r="J2690" s="218"/>
    </row>
    <row r="2691" spans="1:10" ht="18" outlineLevel="1" x14ac:dyDescent="0.25">
      <c r="B2691" s="535" t="s">
        <v>243</v>
      </c>
      <c r="C2691" s="216" t="str">
        <f>+VLOOKUP(B:B,INSUMOS!A:C,2,FALSE)</f>
        <v>TABLA CHAPA EN ORDINARIO 2.90 X 0.18 X 0.02</v>
      </c>
      <c r="D2691" s="538" t="str">
        <f>+VLOOKUP(B:B,INSUMOS!A:C,3,FALSE)</f>
        <v>UN</v>
      </c>
      <c r="E2691" s="541">
        <v>0.69</v>
      </c>
      <c r="F2691" s="544">
        <f>E2691*0.03</f>
        <v>2.0699999999999996E-2</v>
      </c>
      <c r="G2691" s="277">
        <f>+VLOOKUP(B:B,INSUMOS!A:E,4,FALSE)</f>
        <v>1</v>
      </c>
      <c r="H2691" s="217">
        <f t="shared" si="198"/>
        <v>0.71069999999999989</v>
      </c>
      <c r="I2691" s="218"/>
      <c r="J2691" s="218"/>
    </row>
    <row r="2692" spans="1:10" ht="18" outlineLevel="1" x14ac:dyDescent="0.25">
      <c r="B2692" s="535" t="s">
        <v>266</v>
      </c>
      <c r="C2692" s="216" t="str">
        <f>+VLOOKUP(B:B,INSUMOS!A:C,2,FALSE)</f>
        <v>PUNTILLA CON CABEZA 2"</v>
      </c>
      <c r="D2692" s="538" t="str">
        <f>+VLOOKUP(B:B,INSUMOS!A:C,3,FALSE)</f>
        <v>LB</v>
      </c>
      <c r="E2692" s="541">
        <v>0.17599999999999999</v>
      </c>
      <c r="F2692" s="544">
        <f>E2692*0.03</f>
        <v>5.2799999999999991E-3</v>
      </c>
      <c r="G2692" s="277">
        <f>+VLOOKUP(B:B,INSUMOS!A:E,4,FALSE)</f>
        <v>1</v>
      </c>
      <c r="H2692" s="217">
        <f t="shared" si="198"/>
        <v>0.18128</v>
      </c>
      <c r="I2692" s="218"/>
      <c r="J2692" s="218"/>
    </row>
    <row r="2693" spans="1:10" ht="18" outlineLevel="1" x14ac:dyDescent="0.25">
      <c r="B2693" s="535" t="s">
        <v>153</v>
      </c>
      <c r="C2693" s="216" t="str">
        <f>+VLOOKUP(B:B,INSUMOS!A:C,2,FALSE)</f>
        <v>ANDAMIO TUBULAR 1,5*1,5 C/CRUCETA</v>
      </c>
      <c r="D2693" s="538" t="str">
        <f>+VLOOKUP(B:B,INSUMOS!A:C,3,FALSE)</f>
        <v>DIA</v>
      </c>
      <c r="E2693" s="541">
        <v>0.25</v>
      </c>
      <c r="F2693" s="544"/>
      <c r="G2693" s="277">
        <f>+VLOOKUP(B:B,INSUMOS!A:E,4,FALSE)</f>
        <v>1</v>
      </c>
      <c r="H2693" s="217">
        <f t="shared" si="198"/>
        <v>0.25</v>
      </c>
      <c r="I2693" s="218"/>
      <c r="J2693" s="218"/>
    </row>
    <row r="2694" spans="1:10" ht="18" outlineLevel="1" x14ac:dyDescent="0.25">
      <c r="B2694" s="535" t="s">
        <v>607</v>
      </c>
      <c r="C2694" s="216" t="str">
        <f>+VLOOKUP(B:B,INSUMOS!A:C,2,FALSE)</f>
        <v>CUADRILLA (2 AYUDANTES ALBAÑILERIA CON PRESTACIONES)</v>
      </c>
      <c r="D2694" s="538" t="str">
        <f>+VLOOKUP(B:B,INSUMOS!A:C,3,FALSE)</f>
        <v>HC</v>
      </c>
      <c r="E2694" s="541">
        <v>1</v>
      </c>
      <c r="F2694" s="544"/>
      <c r="G2694" s="277">
        <f>+VLOOKUP(B:B,INSUMOS!A:E,4,FALSE)</f>
        <v>1</v>
      </c>
      <c r="H2694" s="217">
        <f t="shared" si="198"/>
        <v>1</v>
      </c>
      <c r="I2694" s="218"/>
      <c r="J2694" s="218"/>
    </row>
    <row r="2695" spans="1:10" ht="25.5" x14ac:dyDescent="0.25">
      <c r="A2695" s="547" t="s">
        <v>1920</v>
      </c>
      <c r="B2695" s="551"/>
      <c r="C2695" s="555" t="s">
        <v>2052</v>
      </c>
      <c r="D2695" s="308" t="s">
        <v>330</v>
      </c>
      <c r="E2695" s="359"/>
      <c r="F2695" s="360"/>
      <c r="G2695" s="361"/>
      <c r="H2695" s="362">
        <f>+SUBTOTAL(9,H2696:H2704)</f>
        <v>14.726889299999998</v>
      </c>
      <c r="I2695" s="363"/>
      <c r="J2695" s="363"/>
    </row>
    <row r="2696" spans="1:10" ht="18" outlineLevel="1" x14ac:dyDescent="0.25">
      <c r="B2696" s="535" t="s">
        <v>129</v>
      </c>
      <c r="C2696" s="216" t="str">
        <f>+VLOOKUP(B:B,INSUMOS!A:C,2,FALSE)</f>
        <v>HERRAMIENTA MENOR</v>
      </c>
      <c r="D2696" s="538" t="str">
        <f>+VLOOKUP(B:B,INSUMOS!A:C,3,FALSE)</f>
        <v>GLB</v>
      </c>
      <c r="E2696" s="541">
        <f>H2704*0.1/G2696</f>
        <v>0.1</v>
      </c>
      <c r="F2696" s="544"/>
      <c r="G2696" s="277">
        <f>+VLOOKUP(B:B,INSUMOS!A:E,4,FALSE)</f>
        <v>1</v>
      </c>
      <c r="H2696" s="217">
        <f t="shared" ref="H2696:H2704" si="199">+(E2696+F2696)*G2696</f>
        <v>0.1</v>
      </c>
      <c r="I2696" s="218"/>
      <c r="J2696" s="218"/>
    </row>
    <row r="2697" spans="1:10" ht="18" outlineLevel="1" x14ac:dyDescent="0.25">
      <c r="B2697" s="535" t="s">
        <v>1896</v>
      </c>
      <c r="C2697" s="216" t="str">
        <f>+VLOOKUP(B:B,INSUMOS!A:C,2,FALSE)</f>
        <v>ACPM</v>
      </c>
      <c r="D2697" s="538" t="str">
        <f>+VLOOKUP(B:B,INSUMOS!A:C,3,FALSE)</f>
        <v>GAL</v>
      </c>
      <c r="E2697" s="541">
        <v>0.15</v>
      </c>
      <c r="F2697" s="544">
        <f>E2697*0.03</f>
        <v>4.4999999999999997E-3</v>
      </c>
      <c r="G2697" s="277">
        <f>+VLOOKUP(B:B,INSUMOS!A:E,4,FALSE)</f>
        <v>1</v>
      </c>
      <c r="H2697" s="217">
        <f t="shared" si="199"/>
        <v>0.1545</v>
      </c>
      <c r="I2697" s="218"/>
      <c r="J2697" s="218"/>
    </row>
    <row r="2698" spans="1:10" ht="18" outlineLevel="1" x14ac:dyDescent="0.25">
      <c r="B2698" s="535" t="s">
        <v>1952</v>
      </c>
      <c r="C2698" s="216" t="str">
        <f>+VLOOKUP(B:B,APUS!A:C,3,FALSE)</f>
        <v>CONCRETO 1:2:3 (3.000PSI APROX.) MEZCLA EN OBRA- OBRAS VARIAS</v>
      </c>
      <c r="D2698" s="538" t="s">
        <v>21</v>
      </c>
      <c r="E2698" s="541">
        <v>0.02</v>
      </c>
      <c r="F2698" s="544">
        <f>E2698*0.05</f>
        <v>1E-3</v>
      </c>
      <c r="G2698" s="277">
        <f>+VLOOKUP(B:B,APUS!A:T,8,FALSE)</f>
        <v>371.8433</v>
      </c>
      <c r="H2698" s="217">
        <f t="shared" si="199"/>
        <v>7.8087093000000003</v>
      </c>
      <c r="I2698" s="218"/>
      <c r="J2698" s="218"/>
    </row>
    <row r="2699" spans="1:10" ht="18" outlineLevel="1" x14ac:dyDescent="0.25">
      <c r="B2699" s="535" t="s">
        <v>996</v>
      </c>
      <c r="C2699" s="216" t="str">
        <f>+VLOOKUP(B:B,INSUMOS!A:C,2,FALSE)</f>
        <v>ACERO CORRUG. FIG.1/4” A 1” 60.000 PSI</v>
      </c>
      <c r="D2699" s="538" t="str">
        <f>+VLOOKUP(B:B,INSUMOS!A:C,3,FALSE)</f>
        <v>KG</v>
      </c>
      <c r="E2699" s="541">
        <v>4.1100000000000003</v>
      </c>
      <c r="F2699" s="544">
        <f>E2699*0.03</f>
        <v>0.12330000000000001</v>
      </c>
      <c r="G2699" s="277">
        <f>+VLOOKUP(B:B,INSUMOS!A:E,4,FALSE)</f>
        <v>1</v>
      </c>
      <c r="H2699" s="217">
        <f t="shared" si="199"/>
        <v>4.2333000000000007</v>
      </c>
      <c r="I2699" s="218"/>
      <c r="J2699" s="218"/>
    </row>
    <row r="2700" spans="1:10" ht="18" outlineLevel="1" x14ac:dyDescent="0.25">
      <c r="B2700" s="535" t="s">
        <v>265</v>
      </c>
      <c r="C2700" s="216" t="str">
        <f>+VLOOKUP(B:B,INSUMOS!A:C,2,FALSE)</f>
        <v>ALAMBRE NEGRO</v>
      </c>
      <c r="D2700" s="538" t="str">
        <f>+VLOOKUP(B:B,INSUMOS!A:C,3,FALSE)</f>
        <v>KG</v>
      </c>
      <c r="E2700" s="541">
        <v>0.28000000000000003</v>
      </c>
      <c r="F2700" s="544">
        <f>E2700*0.03</f>
        <v>8.4000000000000012E-3</v>
      </c>
      <c r="G2700" s="277">
        <f>+VLOOKUP(B:B,INSUMOS!A:E,4,FALSE)</f>
        <v>1</v>
      </c>
      <c r="H2700" s="217">
        <f t="shared" si="199"/>
        <v>0.28840000000000005</v>
      </c>
      <c r="I2700" s="218"/>
      <c r="J2700" s="218"/>
    </row>
    <row r="2701" spans="1:10" ht="18" outlineLevel="1" x14ac:dyDescent="0.25">
      <c r="B2701" s="535" t="s">
        <v>243</v>
      </c>
      <c r="C2701" s="216" t="str">
        <f>+VLOOKUP(B:B,INSUMOS!A:C,2,FALSE)</f>
        <v>TABLA CHAPA EN ORDINARIO 2.90 X 0.18 X 0.02</v>
      </c>
      <c r="D2701" s="538" t="str">
        <f>+VLOOKUP(B:B,INSUMOS!A:C,3,FALSE)</f>
        <v>UN</v>
      </c>
      <c r="E2701" s="541">
        <v>0.69</v>
      </c>
      <c r="F2701" s="544">
        <f>E2701*0.03</f>
        <v>2.0699999999999996E-2</v>
      </c>
      <c r="G2701" s="277">
        <f>+VLOOKUP(B:B,INSUMOS!A:E,4,FALSE)</f>
        <v>1</v>
      </c>
      <c r="H2701" s="217">
        <f t="shared" si="199"/>
        <v>0.71069999999999989</v>
      </c>
      <c r="I2701" s="218"/>
      <c r="J2701" s="218"/>
    </row>
    <row r="2702" spans="1:10" ht="18" outlineLevel="1" x14ac:dyDescent="0.25">
      <c r="B2702" s="535" t="s">
        <v>266</v>
      </c>
      <c r="C2702" s="216" t="str">
        <f>+VLOOKUP(B:B,INSUMOS!A:C,2,FALSE)</f>
        <v>PUNTILLA CON CABEZA 2"</v>
      </c>
      <c r="D2702" s="538" t="str">
        <f>+VLOOKUP(B:B,INSUMOS!A:C,3,FALSE)</f>
        <v>LB</v>
      </c>
      <c r="E2702" s="541">
        <v>0.17599999999999999</v>
      </c>
      <c r="F2702" s="544">
        <f>E2702*0.03</f>
        <v>5.2799999999999991E-3</v>
      </c>
      <c r="G2702" s="277">
        <f>+VLOOKUP(B:B,INSUMOS!A:E,4,FALSE)</f>
        <v>1</v>
      </c>
      <c r="H2702" s="217">
        <f t="shared" si="199"/>
        <v>0.18128</v>
      </c>
      <c r="I2702" s="218"/>
      <c r="J2702" s="218"/>
    </row>
    <row r="2703" spans="1:10" ht="18" outlineLevel="1" x14ac:dyDescent="0.25">
      <c r="B2703" s="535" t="s">
        <v>153</v>
      </c>
      <c r="C2703" s="216" t="str">
        <f>+VLOOKUP(B:B,INSUMOS!A:C,2,FALSE)</f>
        <v>ANDAMIO TUBULAR 1,5*1,5 C/CRUCETA</v>
      </c>
      <c r="D2703" s="538" t="str">
        <f>+VLOOKUP(B:B,INSUMOS!A:C,3,FALSE)</f>
        <v>DIA</v>
      </c>
      <c r="E2703" s="541">
        <v>0.25</v>
      </c>
      <c r="F2703" s="544"/>
      <c r="G2703" s="277">
        <f>+VLOOKUP(B:B,INSUMOS!A:E,4,FALSE)</f>
        <v>1</v>
      </c>
      <c r="H2703" s="217">
        <f t="shared" si="199"/>
        <v>0.25</v>
      </c>
      <c r="I2703" s="218"/>
      <c r="J2703" s="218"/>
    </row>
    <row r="2704" spans="1:10" ht="18" outlineLevel="1" x14ac:dyDescent="0.25">
      <c r="B2704" s="535" t="s">
        <v>607</v>
      </c>
      <c r="C2704" s="216" t="str">
        <f>+VLOOKUP(B:B,INSUMOS!A:C,2,FALSE)</f>
        <v>CUADRILLA (2 AYUDANTES ALBAÑILERIA CON PRESTACIONES)</v>
      </c>
      <c r="D2704" s="538" t="str">
        <f>+VLOOKUP(B:B,INSUMOS!A:C,3,FALSE)</f>
        <v>HC</v>
      </c>
      <c r="E2704" s="541">
        <v>1</v>
      </c>
      <c r="F2704" s="544"/>
      <c r="G2704" s="277">
        <f>+VLOOKUP(B:B,INSUMOS!A:E,4,FALSE)</f>
        <v>1</v>
      </c>
      <c r="H2704" s="217">
        <f t="shared" si="199"/>
        <v>1</v>
      </c>
      <c r="I2704" s="218"/>
      <c r="J2704" s="218"/>
    </row>
    <row r="2705" spans="1:10" ht="25.5" x14ac:dyDescent="0.25">
      <c r="A2705" s="547" t="s">
        <v>1921</v>
      </c>
      <c r="B2705" s="551"/>
      <c r="C2705" s="555" t="s">
        <v>2053</v>
      </c>
      <c r="D2705" s="308" t="s">
        <v>330</v>
      </c>
      <c r="E2705" s="359"/>
      <c r="F2705" s="360"/>
      <c r="G2705" s="361"/>
      <c r="H2705" s="362">
        <f>+SUBTOTAL(9,H2706:H2714)</f>
        <v>8.3375129999999995</v>
      </c>
      <c r="I2705" s="363"/>
      <c r="J2705" s="363"/>
    </row>
    <row r="2706" spans="1:10" ht="18" outlineLevel="1" x14ac:dyDescent="0.25">
      <c r="B2706" s="535" t="s">
        <v>129</v>
      </c>
      <c r="C2706" s="216" t="str">
        <f>+VLOOKUP(B:B,INSUMOS!A:C,2,FALSE)</f>
        <v>HERRAMIENTA MENOR</v>
      </c>
      <c r="D2706" s="538" t="str">
        <f>+VLOOKUP(B:B,INSUMOS!A:C,3,FALSE)</f>
        <v>GLB</v>
      </c>
      <c r="E2706" s="541">
        <f>H2714*0.1/G2706</f>
        <v>8.0000000000000016E-2</v>
      </c>
      <c r="F2706" s="544"/>
      <c r="G2706" s="277">
        <f>+VLOOKUP(B:B,INSUMOS!A:E,4,FALSE)</f>
        <v>1</v>
      </c>
      <c r="H2706" s="217">
        <f>+(E2706+F2706)*G2706</f>
        <v>8.0000000000000016E-2</v>
      </c>
      <c r="I2706" s="218"/>
      <c r="J2706" s="218"/>
    </row>
    <row r="2707" spans="1:10" ht="18" outlineLevel="1" x14ac:dyDescent="0.25">
      <c r="B2707" s="535" t="s">
        <v>1896</v>
      </c>
      <c r="C2707" s="216" t="str">
        <f>+VLOOKUP(B:B,INSUMOS!A:C,2,FALSE)</f>
        <v>ACPM</v>
      </c>
      <c r="D2707" s="538" t="str">
        <f>+VLOOKUP(B:B,INSUMOS!A:C,3,FALSE)</f>
        <v>GAL</v>
      </c>
      <c r="E2707" s="541">
        <v>0.15</v>
      </c>
      <c r="F2707" s="544">
        <f>E2707*0.03</f>
        <v>4.4999999999999997E-3</v>
      </c>
      <c r="G2707" s="277">
        <f>+VLOOKUP(B:B,INSUMOS!A:E,4,FALSE)</f>
        <v>1</v>
      </c>
      <c r="H2707" s="217">
        <f>+(E2707+F2707)*G2707</f>
        <v>0.1545</v>
      </c>
      <c r="I2707" s="218"/>
      <c r="J2707" s="218"/>
    </row>
    <row r="2708" spans="1:10" ht="18" outlineLevel="1" x14ac:dyDescent="0.25">
      <c r="B2708" s="535" t="s">
        <v>1952</v>
      </c>
      <c r="C2708" s="216" t="str">
        <f>+VLOOKUP(B:B,APUS!A:C,3,FALSE)</f>
        <v>CONCRETO 1:2:3 (3.000PSI APROX.) MEZCLA EN OBRA- OBRAS VARIAS</v>
      </c>
      <c r="D2708" s="538" t="s">
        <v>21</v>
      </c>
      <c r="E2708" s="541">
        <v>0.01</v>
      </c>
      <c r="F2708" s="544">
        <f>E2708*0.05</f>
        <v>5.0000000000000001E-4</v>
      </c>
      <c r="G2708" s="277">
        <f>+VLOOKUP(B:B,APUS!A:T,8,FALSE)</f>
        <v>371.8433</v>
      </c>
      <c r="H2708" s="217">
        <f>E2708*G2708</f>
        <v>3.7184330000000001</v>
      </c>
      <c r="I2708" s="218"/>
      <c r="J2708" s="218"/>
    </row>
    <row r="2709" spans="1:10" ht="18" outlineLevel="1" x14ac:dyDescent="0.25">
      <c r="B2709" s="535" t="s">
        <v>996</v>
      </c>
      <c r="C2709" s="216" t="str">
        <f>+VLOOKUP(B:B,INSUMOS!A:C,2,FALSE)</f>
        <v>ACERO CORRUG. FIG.1/4” A 1” 60.000 PSI</v>
      </c>
      <c r="D2709" s="538" t="str">
        <f>+VLOOKUP(B:B,INSUMOS!A:C,3,FALSE)</f>
        <v>KG</v>
      </c>
      <c r="E2709" s="541">
        <v>2.2799999999999998</v>
      </c>
      <c r="F2709" s="544">
        <f>E2709*0.03</f>
        <v>6.8399999999999989E-2</v>
      </c>
      <c r="G2709" s="277">
        <f>+VLOOKUP(B:B,INSUMOS!A:E,4,FALSE)</f>
        <v>1</v>
      </c>
      <c r="H2709" s="217">
        <f t="shared" ref="H2709:H2714" si="200">+(E2709+F2709)*G2709</f>
        <v>2.3483999999999998</v>
      </c>
      <c r="I2709" s="218"/>
      <c r="J2709" s="218"/>
    </row>
    <row r="2710" spans="1:10" ht="18" outlineLevel="1" x14ac:dyDescent="0.25">
      <c r="B2710" s="535" t="s">
        <v>265</v>
      </c>
      <c r="C2710" s="216" t="str">
        <f>+VLOOKUP(B:B,INSUMOS!A:C,2,FALSE)</f>
        <v>ALAMBRE NEGRO</v>
      </c>
      <c r="D2710" s="538" t="str">
        <f>+VLOOKUP(B:B,INSUMOS!A:C,3,FALSE)</f>
        <v>KG</v>
      </c>
      <c r="E2710" s="541">
        <v>0.14000000000000001</v>
      </c>
      <c r="F2710" s="544">
        <f>E2710*0.03</f>
        <v>4.2000000000000006E-3</v>
      </c>
      <c r="G2710" s="277">
        <f>+VLOOKUP(B:B,INSUMOS!A:E,4,FALSE)</f>
        <v>1</v>
      </c>
      <c r="H2710" s="217">
        <f t="shared" si="200"/>
        <v>0.14420000000000002</v>
      </c>
      <c r="I2710" s="218"/>
      <c r="J2710" s="218"/>
    </row>
    <row r="2711" spans="1:10" ht="18" outlineLevel="1" x14ac:dyDescent="0.25">
      <c r="B2711" s="535" t="s">
        <v>245</v>
      </c>
      <c r="C2711" s="216" t="str">
        <f>+VLOOKUP(B:B,INSUMOS!A:C,2,FALSE)</f>
        <v>TABLA CHAPA EN ORDINARIO 2.90 X 0.13 X 0.02</v>
      </c>
      <c r="D2711" s="538" t="str">
        <f>+VLOOKUP(B:B,INSUMOS!A:C,3,FALSE)</f>
        <v>UN</v>
      </c>
      <c r="E2711" s="541">
        <v>0.69</v>
      </c>
      <c r="F2711" s="544">
        <f>E2711*0.03</f>
        <v>2.0699999999999996E-2</v>
      </c>
      <c r="G2711" s="277">
        <f>+VLOOKUP(B:B,INSUMOS!A:E,4,FALSE)</f>
        <v>1</v>
      </c>
      <c r="H2711" s="217">
        <f t="shared" si="200"/>
        <v>0.71069999999999989</v>
      </c>
      <c r="I2711" s="218"/>
      <c r="J2711" s="218"/>
    </row>
    <row r="2712" spans="1:10" ht="18" outlineLevel="1" x14ac:dyDescent="0.25">
      <c r="B2712" s="535" t="s">
        <v>266</v>
      </c>
      <c r="C2712" s="216" t="str">
        <f>+VLOOKUP(B:B,INSUMOS!A:C,2,FALSE)</f>
        <v>PUNTILLA CON CABEZA 2"</v>
      </c>
      <c r="D2712" s="538" t="str">
        <f>+VLOOKUP(B:B,INSUMOS!A:C,3,FALSE)</f>
        <v>LB</v>
      </c>
      <c r="E2712" s="541">
        <v>0.17599999999999999</v>
      </c>
      <c r="F2712" s="544">
        <f>E2712*0.03</f>
        <v>5.2799999999999991E-3</v>
      </c>
      <c r="G2712" s="277">
        <f>+VLOOKUP(B:B,INSUMOS!A:E,4,FALSE)</f>
        <v>1</v>
      </c>
      <c r="H2712" s="217">
        <f t="shared" si="200"/>
        <v>0.18128</v>
      </c>
      <c r="I2712" s="218"/>
      <c r="J2712" s="218"/>
    </row>
    <row r="2713" spans="1:10" ht="18" outlineLevel="1" x14ac:dyDescent="0.25">
      <c r="B2713" s="535" t="s">
        <v>153</v>
      </c>
      <c r="C2713" s="216" t="str">
        <f>+VLOOKUP(B:B,INSUMOS!A:C,2,FALSE)</f>
        <v>ANDAMIO TUBULAR 1,5*1,5 C/CRUCETA</v>
      </c>
      <c r="D2713" s="538" t="str">
        <f>+VLOOKUP(B:B,INSUMOS!A:C,3,FALSE)</f>
        <v>DIA</v>
      </c>
      <c r="E2713" s="541">
        <v>0.2</v>
      </c>
      <c r="F2713" s="544"/>
      <c r="G2713" s="277">
        <f>+VLOOKUP(B:B,INSUMOS!A:E,4,FALSE)</f>
        <v>1</v>
      </c>
      <c r="H2713" s="217">
        <f t="shared" si="200"/>
        <v>0.2</v>
      </c>
      <c r="I2713" s="218"/>
      <c r="J2713" s="218"/>
    </row>
    <row r="2714" spans="1:10" ht="18" outlineLevel="1" x14ac:dyDescent="0.25">
      <c r="B2714" s="535" t="s">
        <v>607</v>
      </c>
      <c r="C2714" s="216" t="str">
        <f>+VLOOKUP(B:B,INSUMOS!A:C,2,FALSE)</f>
        <v>CUADRILLA (2 AYUDANTES ALBAÑILERIA CON PRESTACIONES)</v>
      </c>
      <c r="D2714" s="538" t="str">
        <f>+VLOOKUP(B:B,INSUMOS!A:C,3,FALSE)</f>
        <v>HC</v>
      </c>
      <c r="E2714" s="541">
        <v>0.8</v>
      </c>
      <c r="F2714" s="544"/>
      <c r="G2714" s="277">
        <f>+VLOOKUP(B:B,INSUMOS!A:E,4,FALSE)</f>
        <v>1</v>
      </c>
      <c r="H2714" s="217">
        <f t="shared" si="200"/>
        <v>0.8</v>
      </c>
      <c r="I2714" s="218"/>
      <c r="J2714" s="218"/>
    </row>
    <row r="2715" spans="1:10" ht="29.25" customHeight="1" x14ac:dyDescent="0.25">
      <c r="A2715" s="547" t="s">
        <v>1922</v>
      </c>
      <c r="B2715" s="551"/>
      <c r="C2715" s="555" t="s">
        <v>2054</v>
      </c>
      <c r="D2715" s="308" t="s">
        <v>330</v>
      </c>
      <c r="E2715" s="359"/>
      <c r="F2715" s="360"/>
      <c r="G2715" s="361"/>
      <c r="H2715" s="362">
        <f>+SUBTOTAL(9,H2716:H2724)</f>
        <v>15.574565694999999</v>
      </c>
      <c r="I2715" s="363"/>
      <c r="J2715" s="363"/>
    </row>
    <row r="2716" spans="1:10" ht="18" outlineLevel="1" x14ac:dyDescent="0.25">
      <c r="B2716" s="535" t="s">
        <v>129</v>
      </c>
      <c r="C2716" s="216" t="str">
        <f>+VLOOKUP(B:B,INSUMOS!A:C,2,FALSE)</f>
        <v>HERRAMIENTA MENOR</v>
      </c>
      <c r="D2716" s="538" t="str">
        <f>+VLOOKUP(B:B,INSUMOS!A:C,3,FALSE)</f>
        <v>GLB</v>
      </c>
      <c r="E2716" s="541">
        <f>H2724*0.1/G2716</f>
        <v>0.12</v>
      </c>
      <c r="F2716" s="544"/>
      <c r="G2716" s="277">
        <f>+VLOOKUP(B:B,INSUMOS!A:E,4,FALSE)</f>
        <v>1</v>
      </c>
      <c r="H2716" s="217">
        <f t="shared" ref="H2716:H2724" si="201">+(E2716+F2716)*G2716</f>
        <v>0.12</v>
      </c>
      <c r="I2716" s="218"/>
      <c r="J2716" s="218"/>
    </row>
    <row r="2717" spans="1:10" ht="18" outlineLevel="1" x14ac:dyDescent="0.25">
      <c r="B2717" s="535" t="s">
        <v>1896</v>
      </c>
      <c r="C2717" s="216" t="str">
        <f>+VLOOKUP(B:B,INSUMOS!A:C,2,FALSE)</f>
        <v>ACPM</v>
      </c>
      <c r="D2717" s="538" t="str">
        <f>+VLOOKUP(B:B,INSUMOS!A:C,3,FALSE)</f>
        <v>GAL</v>
      </c>
      <c r="E2717" s="541">
        <v>0.15</v>
      </c>
      <c r="F2717" s="544">
        <f>E2717*0.03</f>
        <v>4.4999999999999997E-3</v>
      </c>
      <c r="G2717" s="277">
        <f>+VLOOKUP(B:B,INSUMOS!A:E,4,FALSE)</f>
        <v>1</v>
      </c>
      <c r="H2717" s="217">
        <f t="shared" si="201"/>
        <v>0.1545</v>
      </c>
      <c r="I2717" s="218"/>
      <c r="J2717" s="218"/>
    </row>
    <row r="2718" spans="1:10" ht="18" outlineLevel="1" x14ac:dyDescent="0.25">
      <c r="B2718" s="535" t="s">
        <v>1952</v>
      </c>
      <c r="C2718" s="216" t="str">
        <f>+VLOOKUP(B:B,APUS!A:C,3,FALSE)</f>
        <v>CONCRETO 1:2:3 (3.000PSI APROX.) MEZCLA EN OBRA- OBRAS VARIAS</v>
      </c>
      <c r="D2718" s="538" t="s">
        <v>21</v>
      </c>
      <c r="E2718" s="541">
        <v>2.3E-2</v>
      </c>
      <c r="F2718" s="544">
        <f>E2718*0.05</f>
        <v>1.15E-3</v>
      </c>
      <c r="G2718" s="277">
        <f>+VLOOKUP(B:B,APUS!A:T,8,FALSE)</f>
        <v>371.8433</v>
      </c>
      <c r="H2718" s="217">
        <f t="shared" si="201"/>
        <v>8.9800156949999987</v>
      </c>
      <c r="I2718" s="218"/>
      <c r="J2718" s="218"/>
    </row>
    <row r="2719" spans="1:10" ht="18" outlineLevel="1" x14ac:dyDescent="0.25">
      <c r="B2719" s="535" t="s">
        <v>996</v>
      </c>
      <c r="C2719" s="216" t="str">
        <f>+VLOOKUP(B:B,INSUMOS!A:C,2,FALSE)</f>
        <v>ACERO CORRUG. FIG.1/4” A 1” 60.000 PSI</v>
      </c>
      <c r="D2719" s="538" t="str">
        <f>+VLOOKUP(B:B,INSUMOS!A:C,3,FALSE)</f>
        <v>KG</v>
      </c>
      <c r="E2719" s="541">
        <v>3.21</v>
      </c>
      <c r="F2719" s="544">
        <f>E2719*0.03</f>
        <v>9.6299999999999997E-2</v>
      </c>
      <c r="G2719" s="277">
        <f>+VLOOKUP(B:B,INSUMOS!A:E,4,FALSE)</f>
        <v>1</v>
      </c>
      <c r="H2719" s="217">
        <f t="shared" si="201"/>
        <v>3.3062999999999998</v>
      </c>
      <c r="I2719" s="218"/>
      <c r="J2719" s="218"/>
    </row>
    <row r="2720" spans="1:10" ht="18" outlineLevel="1" x14ac:dyDescent="0.25">
      <c r="B2720" s="535" t="s">
        <v>265</v>
      </c>
      <c r="C2720" s="216" t="str">
        <f>+VLOOKUP(B:B,INSUMOS!A:C,2,FALSE)</f>
        <v>ALAMBRE NEGRO</v>
      </c>
      <c r="D2720" s="538" t="str">
        <f>+VLOOKUP(B:B,INSUMOS!A:C,3,FALSE)</f>
        <v>KG</v>
      </c>
      <c r="E2720" s="541">
        <v>0.33</v>
      </c>
      <c r="F2720" s="544">
        <f>E2720*0.03</f>
        <v>9.9000000000000008E-3</v>
      </c>
      <c r="G2720" s="277">
        <f>+VLOOKUP(B:B,INSUMOS!A:E,4,FALSE)</f>
        <v>1</v>
      </c>
      <c r="H2720" s="217">
        <f t="shared" si="201"/>
        <v>0.33990000000000004</v>
      </c>
      <c r="I2720" s="218"/>
      <c r="J2720" s="218"/>
    </row>
    <row r="2721" spans="1:10" ht="18" outlineLevel="1" x14ac:dyDescent="0.25">
      <c r="B2721" s="535" t="s">
        <v>245</v>
      </c>
      <c r="C2721" s="216" t="str">
        <f>+VLOOKUP(B:B,INSUMOS!A:C,2,FALSE)</f>
        <v>TABLA CHAPA EN ORDINARIO 2.90 X 0.13 X 0.02</v>
      </c>
      <c r="D2721" s="538" t="str">
        <f>+VLOOKUP(B:B,INSUMOS!A:C,3,FALSE)</f>
        <v>UN</v>
      </c>
      <c r="E2721" s="541">
        <v>1.03</v>
      </c>
      <c r="F2721" s="544">
        <f>E2721*0.03</f>
        <v>3.09E-2</v>
      </c>
      <c r="G2721" s="277">
        <f>+VLOOKUP(B:B,INSUMOS!A:E,4,FALSE)</f>
        <v>1</v>
      </c>
      <c r="H2721" s="217">
        <f t="shared" si="201"/>
        <v>1.0609</v>
      </c>
      <c r="I2721" s="218"/>
      <c r="J2721" s="218"/>
    </row>
    <row r="2722" spans="1:10" ht="18" outlineLevel="1" x14ac:dyDescent="0.25">
      <c r="B2722" s="535" t="s">
        <v>266</v>
      </c>
      <c r="C2722" s="216" t="str">
        <f>+VLOOKUP(B:B,INSUMOS!A:C,2,FALSE)</f>
        <v>PUNTILLA CON CABEZA 2"</v>
      </c>
      <c r="D2722" s="538" t="str">
        <f>+VLOOKUP(B:B,INSUMOS!A:C,3,FALSE)</f>
        <v>LB</v>
      </c>
      <c r="E2722" s="541">
        <v>0.26500000000000001</v>
      </c>
      <c r="F2722" s="544">
        <f>E2722*0.03</f>
        <v>7.9500000000000005E-3</v>
      </c>
      <c r="G2722" s="277">
        <f>+VLOOKUP(B:B,INSUMOS!A:E,4,FALSE)</f>
        <v>1</v>
      </c>
      <c r="H2722" s="217">
        <f t="shared" si="201"/>
        <v>0.27295000000000003</v>
      </c>
      <c r="I2722" s="218"/>
      <c r="J2722" s="218"/>
    </row>
    <row r="2723" spans="1:10" ht="18" outlineLevel="1" x14ac:dyDescent="0.25">
      <c r="B2723" s="535" t="s">
        <v>153</v>
      </c>
      <c r="C2723" s="216" t="str">
        <f>+VLOOKUP(B:B,INSUMOS!A:C,2,FALSE)</f>
        <v>ANDAMIO TUBULAR 1,5*1,5 C/CRUCETA</v>
      </c>
      <c r="D2723" s="538" t="str">
        <f>+VLOOKUP(B:B,INSUMOS!A:C,3,FALSE)</f>
        <v>DIA</v>
      </c>
      <c r="E2723" s="541">
        <v>0.14000000000000001</v>
      </c>
      <c r="F2723" s="544"/>
      <c r="G2723" s="277">
        <f>+VLOOKUP(B:B,INSUMOS!A:E,4,FALSE)</f>
        <v>1</v>
      </c>
      <c r="H2723" s="217">
        <f t="shared" si="201"/>
        <v>0.14000000000000001</v>
      </c>
      <c r="I2723" s="218"/>
      <c r="J2723" s="218"/>
    </row>
    <row r="2724" spans="1:10" ht="18" outlineLevel="1" x14ac:dyDescent="0.25">
      <c r="B2724" s="535" t="s">
        <v>625</v>
      </c>
      <c r="C2724" s="216" t="str">
        <f>+VLOOKUP(B:B,INSUMOS!A:C,2,FALSE)</f>
        <v>CUADRILLA AA  (OFICIAL + 2 AYUDANTE)- ALBAÑILERIA</v>
      </c>
      <c r="D2724" s="538" t="str">
        <f>+VLOOKUP(B:B,INSUMOS!A:C,3,FALSE)</f>
        <v>HC</v>
      </c>
      <c r="E2724" s="541">
        <v>1.2</v>
      </c>
      <c r="F2724" s="544"/>
      <c r="G2724" s="277">
        <f>+VLOOKUP(B:B,INSUMOS!A:E,4,FALSE)</f>
        <v>1</v>
      </c>
      <c r="H2724" s="217">
        <f t="shared" si="201"/>
        <v>1.2</v>
      </c>
      <c r="I2724" s="218"/>
      <c r="J2724" s="218"/>
    </row>
    <row r="2725" spans="1:10" ht="25.5" x14ac:dyDescent="0.25">
      <c r="A2725" s="547" t="s">
        <v>1923</v>
      </c>
      <c r="B2725" s="551"/>
      <c r="C2725" s="555" t="s">
        <v>2055</v>
      </c>
      <c r="D2725" s="308" t="s">
        <v>330</v>
      </c>
      <c r="E2725" s="359"/>
      <c r="F2725" s="360"/>
      <c r="G2725" s="361"/>
      <c r="H2725" s="362">
        <f>+SUBTOTAL(9,H2726:H2734)</f>
        <v>17.397665695000001</v>
      </c>
      <c r="I2725" s="363"/>
      <c r="J2725" s="363"/>
    </row>
    <row r="2726" spans="1:10" ht="18" outlineLevel="1" x14ac:dyDescent="0.25">
      <c r="B2726" s="535" t="s">
        <v>129</v>
      </c>
      <c r="C2726" s="216" t="str">
        <f>+VLOOKUP(B:B,INSUMOS!A:C,2,FALSE)</f>
        <v>HERRAMIENTA MENOR</v>
      </c>
      <c r="D2726" s="538" t="str">
        <f>+VLOOKUP(B:B,INSUMOS!A:C,3,FALSE)</f>
        <v>GLB</v>
      </c>
      <c r="E2726" s="541">
        <f>H2734*0.1/G2726</f>
        <v>0.12</v>
      </c>
      <c r="F2726" s="544"/>
      <c r="G2726" s="277">
        <f>+VLOOKUP(B:B,INSUMOS!A:E,4,FALSE)</f>
        <v>1</v>
      </c>
      <c r="H2726" s="217">
        <f t="shared" ref="H2726:H2734" si="202">+(E2726+F2726)*G2726</f>
        <v>0.12</v>
      </c>
      <c r="I2726" s="218"/>
      <c r="J2726" s="218"/>
    </row>
    <row r="2727" spans="1:10" ht="18" outlineLevel="1" x14ac:dyDescent="0.25">
      <c r="B2727" s="535" t="s">
        <v>1896</v>
      </c>
      <c r="C2727" s="216" t="str">
        <f>+VLOOKUP(B:B,INSUMOS!A:C,2,FALSE)</f>
        <v>ACPM</v>
      </c>
      <c r="D2727" s="538" t="str">
        <f>+VLOOKUP(B:B,INSUMOS!A:C,3,FALSE)</f>
        <v>GAL</v>
      </c>
      <c r="E2727" s="541">
        <v>0.15</v>
      </c>
      <c r="F2727" s="544">
        <f>E2727*0.03</f>
        <v>4.4999999999999997E-3</v>
      </c>
      <c r="G2727" s="277">
        <f>+VLOOKUP(B:B,INSUMOS!A:E,4,FALSE)</f>
        <v>1</v>
      </c>
      <c r="H2727" s="217">
        <f t="shared" si="202"/>
        <v>0.1545</v>
      </c>
      <c r="I2727" s="218"/>
      <c r="J2727" s="218"/>
    </row>
    <row r="2728" spans="1:10" ht="18" outlineLevel="1" x14ac:dyDescent="0.25">
      <c r="B2728" s="535" t="s">
        <v>1952</v>
      </c>
      <c r="C2728" s="216" t="str">
        <f>+VLOOKUP(B:B,APUS!A:C,3,FALSE)</f>
        <v>CONCRETO 1:2:3 (3.000PSI APROX.) MEZCLA EN OBRA- OBRAS VARIAS</v>
      </c>
      <c r="D2728" s="538" t="s">
        <v>21</v>
      </c>
      <c r="E2728" s="541">
        <v>2.3E-2</v>
      </c>
      <c r="F2728" s="544">
        <f>E2728*0.05</f>
        <v>1.15E-3</v>
      </c>
      <c r="G2728" s="277">
        <f>+VLOOKUP(B:B,APUS!A:T,8,FALSE)</f>
        <v>371.8433</v>
      </c>
      <c r="H2728" s="217">
        <f t="shared" si="202"/>
        <v>8.9800156949999987</v>
      </c>
      <c r="I2728" s="218"/>
      <c r="J2728" s="218"/>
    </row>
    <row r="2729" spans="1:10" ht="18" outlineLevel="1" x14ac:dyDescent="0.25">
      <c r="B2729" s="535" t="s">
        <v>996</v>
      </c>
      <c r="C2729" s="216" t="str">
        <f>+VLOOKUP(B:B,INSUMOS!A:C,2,FALSE)</f>
        <v>ACERO CORRUG. FIG.1/4” A 1” 60.000 PSI</v>
      </c>
      <c r="D2729" s="538" t="str">
        <f>+VLOOKUP(B:B,INSUMOS!A:C,3,FALSE)</f>
        <v>KG</v>
      </c>
      <c r="E2729" s="541">
        <v>4.9800000000000004</v>
      </c>
      <c r="F2729" s="544">
        <f>E2729*0.03</f>
        <v>0.14940000000000001</v>
      </c>
      <c r="G2729" s="277">
        <f>+VLOOKUP(B:B,INSUMOS!A:E,4,FALSE)</f>
        <v>1</v>
      </c>
      <c r="H2729" s="217">
        <f t="shared" si="202"/>
        <v>5.1294000000000004</v>
      </c>
      <c r="I2729" s="218"/>
      <c r="J2729" s="218"/>
    </row>
    <row r="2730" spans="1:10" ht="18" outlineLevel="1" x14ac:dyDescent="0.25">
      <c r="B2730" s="535" t="s">
        <v>265</v>
      </c>
      <c r="C2730" s="216" t="str">
        <f>+VLOOKUP(B:B,INSUMOS!A:C,2,FALSE)</f>
        <v>ALAMBRE NEGRO</v>
      </c>
      <c r="D2730" s="538" t="str">
        <f>+VLOOKUP(B:B,INSUMOS!A:C,3,FALSE)</f>
        <v>KG</v>
      </c>
      <c r="E2730" s="541">
        <v>0.33</v>
      </c>
      <c r="F2730" s="544">
        <f>E2730*0.03</f>
        <v>9.9000000000000008E-3</v>
      </c>
      <c r="G2730" s="277">
        <f>+VLOOKUP(B:B,INSUMOS!A:E,4,FALSE)</f>
        <v>1</v>
      </c>
      <c r="H2730" s="217">
        <f t="shared" si="202"/>
        <v>0.33990000000000004</v>
      </c>
      <c r="I2730" s="218"/>
      <c r="J2730" s="218"/>
    </row>
    <row r="2731" spans="1:10" ht="18" outlineLevel="1" x14ac:dyDescent="0.25">
      <c r="B2731" s="535" t="s">
        <v>245</v>
      </c>
      <c r="C2731" s="216" t="str">
        <f>+VLOOKUP(B:B,INSUMOS!A:C,2,FALSE)</f>
        <v>TABLA CHAPA EN ORDINARIO 2.90 X 0.13 X 0.02</v>
      </c>
      <c r="D2731" s="538" t="str">
        <f>+VLOOKUP(B:B,INSUMOS!A:C,3,FALSE)</f>
        <v>UN</v>
      </c>
      <c r="E2731" s="541">
        <v>1.03</v>
      </c>
      <c r="F2731" s="544">
        <f>E2731*0.03</f>
        <v>3.09E-2</v>
      </c>
      <c r="G2731" s="277">
        <f>+VLOOKUP(B:B,INSUMOS!A:E,4,FALSE)</f>
        <v>1</v>
      </c>
      <c r="H2731" s="217">
        <f t="shared" si="202"/>
        <v>1.0609</v>
      </c>
      <c r="I2731" s="218"/>
      <c r="J2731" s="218"/>
    </row>
    <row r="2732" spans="1:10" ht="18" outlineLevel="1" x14ac:dyDescent="0.25">
      <c r="B2732" s="535" t="s">
        <v>266</v>
      </c>
      <c r="C2732" s="216" t="str">
        <f>+VLOOKUP(B:B,INSUMOS!A:C,2,FALSE)</f>
        <v>PUNTILLA CON CABEZA 2"</v>
      </c>
      <c r="D2732" s="538" t="str">
        <f>+VLOOKUP(B:B,INSUMOS!A:C,3,FALSE)</f>
        <v>LB</v>
      </c>
      <c r="E2732" s="541">
        <v>0.26500000000000001</v>
      </c>
      <c r="F2732" s="544">
        <f>E2732*0.03</f>
        <v>7.9500000000000005E-3</v>
      </c>
      <c r="G2732" s="277">
        <f>+VLOOKUP(B:B,INSUMOS!A:E,4,FALSE)</f>
        <v>1</v>
      </c>
      <c r="H2732" s="217">
        <f t="shared" si="202"/>
        <v>0.27295000000000003</v>
      </c>
      <c r="I2732" s="218"/>
      <c r="J2732" s="218"/>
    </row>
    <row r="2733" spans="1:10" ht="18" outlineLevel="1" x14ac:dyDescent="0.25">
      <c r="B2733" s="535" t="s">
        <v>153</v>
      </c>
      <c r="C2733" s="216" t="str">
        <f>+VLOOKUP(B:B,INSUMOS!A:C,2,FALSE)</f>
        <v>ANDAMIO TUBULAR 1,5*1,5 C/CRUCETA</v>
      </c>
      <c r="D2733" s="538" t="str">
        <f>+VLOOKUP(B:B,INSUMOS!A:C,3,FALSE)</f>
        <v>DIA</v>
      </c>
      <c r="E2733" s="541">
        <v>0.14000000000000001</v>
      </c>
      <c r="F2733" s="544"/>
      <c r="G2733" s="277">
        <f>+VLOOKUP(B:B,INSUMOS!A:E,4,FALSE)</f>
        <v>1</v>
      </c>
      <c r="H2733" s="217">
        <f t="shared" si="202"/>
        <v>0.14000000000000001</v>
      </c>
      <c r="I2733" s="218"/>
      <c r="J2733" s="218"/>
    </row>
    <row r="2734" spans="1:10" ht="18" outlineLevel="1" x14ac:dyDescent="0.25">
      <c r="B2734" s="535" t="s">
        <v>625</v>
      </c>
      <c r="C2734" s="216" t="str">
        <f>+VLOOKUP(B:B,INSUMOS!A:C,2,FALSE)</f>
        <v>CUADRILLA AA  (OFICIAL + 2 AYUDANTE)- ALBAÑILERIA</v>
      </c>
      <c r="D2734" s="538" t="str">
        <f>+VLOOKUP(B:B,INSUMOS!A:C,3,FALSE)</f>
        <v>HC</v>
      </c>
      <c r="E2734" s="541">
        <v>1.2</v>
      </c>
      <c r="F2734" s="544"/>
      <c r="G2734" s="277">
        <f>+VLOOKUP(B:B,INSUMOS!A:E,4,FALSE)</f>
        <v>1</v>
      </c>
      <c r="H2734" s="217">
        <f t="shared" si="202"/>
        <v>1.2</v>
      </c>
      <c r="I2734" s="218"/>
      <c r="J2734" s="218"/>
    </row>
    <row r="2735" spans="1:10" ht="25.5" x14ac:dyDescent="0.25">
      <c r="A2735" s="547" t="s">
        <v>1924</v>
      </c>
      <c r="B2735" s="551"/>
      <c r="C2735" s="555" t="s">
        <v>2056</v>
      </c>
      <c r="D2735" s="308" t="s">
        <v>330</v>
      </c>
      <c r="E2735" s="359"/>
      <c r="F2735" s="360"/>
      <c r="G2735" s="361"/>
      <c r="H2735" s="362">
        <f>+SUBTOTAL(9,H2736:H2744)</f>
        <v>18.30658395</v>
      </c>
      <c r="I2735" s="363"/>
      <c r="J2735" s="363"/>
    </row>
    <row r="2736" spans="1:10" ht="18" outlineLevel="1" x14ac:dyDescent="0.25">
      <c r="B2736" s="535" t="s">
        <v>129</v>
      </c>
      <c r="C2736" s="216" t="str">
        <f>+VLOOKUP(B:B,INSUMOS!A:C,2,FALSE)</f>
        <v>HERRAMIENTA MENOR</v>
      </c>
      <c r="D2736" s="538" t="str">
        <f>+VLOOKUP(B:B,INSUMOS!A:C,3,FALSE)</f>
        <v>GLB</v>
      </c>
      <c r="E2736" s="541">
        <f>H2744*0.1/G2736</f>
        <v>0.12</v>
      </c>
      <c r="F2736" s="544"/>
      <c r="G2736" s="277">
        <f>+VLOOKUP(B:B,INSUMOS!A:E,4,FALSE)</f>
        <v>1</v>
      </c>
      <c r="H2736" s="217">
        <f t="shared" ref="H2736:H2744" si="203">+(E2736+F2736)*G2736</f>
        <v>0.12</v>
      </c>
      <c r="I2736" s="218"/>
      <c r="J2736" s="218"/>
    </row>
    <row r="2737" spans="1:10" ht="18" outlineLevel="1" x14ac:dyDescent="0.25">
      <c r="B2737" s="535" t="s">
        <v>1896</v>
      </c>
      <c r="C2737" s="216" t="str">
        <f>+VLOOKUP(B:B,INSUMOS!A:C,2,FALSE)</f>
        <v>ACPM</v>
      </c>
      <c r="D2737" s="538" t="str">
        <f>+VLOOKUP(B:B,INSUMOS!A:C,3,FALSE)</f>
        <v>GAL</v>
      </c>
      <c r="E2737" s="541">
        <v>0.15</v>
      </c>
      <c r="F2737" s="544">
        <f>E2737*0.03</f>
        <v>4.4999999999999997E-3</v>
      </c>
      <c r="G2737" s="277">
        <f>+VLOOKUP(B:B,INSUMOS!A:E,4,FALSE)</f>
        <v>1</v>
      </c>
      <c r="H2737" s="217">
        <f t="shared" si="203"/>
        <v>0.1545</v>
      </c>
      <c r="I2737" s="218"/>
      <c r="J2737" s="218"/>
    </row>
    <row r="2738" spans="1:10" ht="18" outlineLevel="1" x14ac:dyDescent="0.25">
      <c r="B2738" s="535" t="s">
        <v>1952</v>
      </c>
      <c r="C2738" s="216" t="str">
        <f>+VLOOKUP(B:B,APUS!A:C,3,FALSE)</f>
        <v>CONCRETO 1:2:3 (3.000PSI APROX.) MEZCLA EN OBRA- OBRAS VARIAS</v>
      </c>
      <c r="D2738" s="538" t="s">
        <v>21</v>
      </c>
      <c r="E2738" s="541">
        <v>0.03</v>
      </c>
      <c r="F2738" s="544">
        <f>E2738*0.05</f>
        <v>1.5E-3</v>
      </c>
      <c r="G2738" s="277">
        <f>+VLOOKUP(B:B,APUS!A:T,8,FALSE)</f>
        <v>371.8433</v>
      </c>
      <c r="H2738" s="217">
        <f t="shared" si="203"/>
        <v>11.71306395</v>
      </c>
      <c r="I2738" s="218"/>
      <c r="J2738" s="218"/>
    </row>
    <row r="2739" spans="1:10" ht="18" outlineLevel="1" x14ac:dyDescent="0.25">
      <c r="B2739" s="535" t="s">
        <v>996</v>
      </c>
      <c r="C2739" s="216" t="str">
        <f>+VLOOKUP(B:B,INSUMOS!A:C,2,FALSE)</f>
        <v>ACERO CORRUG. FIG.1/4” A 1” 60.000 PSI</v>
      </c>
      <c r="D2739" s="538" t="str">
        <f>+VLOOKUP(B:B,INSUMOS!A:C,3,FALSE)</f>
        <v>KG</v>
      </c>
      <c r="E2739" s="541">
        <v>3.21</v>
      </c>
      <c r="F2739" s="544">
        <f>E2739*0.03</f>
        <v>9.6299999999999997E-2</v>
      </c>
      <c r="G2739" s="277">
        <f>+VLOOKUP(B:B,INSUMOS!A:E,4,FALSE)</f>
        <v>1</v>
      </c>
      <c r="H2739" s="217">
        <f t="shared" si="203"/>
        <v>3.3062999999999998</v>
      </c>
      <c r="I2739" s="218"/>
      <c r="J2739" s="218"/>
    </row>
    <row r="2740" spans="1:10" ht="18" outlineLevel="1" x14ac:dyDescent="0.25">
      <c r="B2740" s="535" t="s">
        <v>265</v>
      </c>
      <c r="C2740" s="216" t="str">
        <f>+VLOOKUP(B:B,INSUMOS!A:C,2,FALSE)</f>
        <v>ALAMBRE NEGRO</v>
      </c>
      <c r="D2740" s="538" t="str">
        <f>+VLOOKUP(B:B,INSUMOS!A:C,3,FALSE)</f>
        <v>KG</v>
      </c>
      <c r="E2740" s="541">
        <v>0.33</v>
      </c>
      <c r="F2740" s="544">
        <f>E2740*0.03</f>
        <v>9.9000000000000008E-3</v>
      </c>
      <c r="G2740" s="277">
        <f>+VLOOKUP(B:B,INSUMOS!A:E,4,FALSE)</f>
        <v>1</v>
      </c>
      <c r="H2740" s="217">
        <f t="shared" si="203"/>
        <v>0.33990000000000004</v>
      </c>
      <c r="I2740" s="218"/>
      <c r="J2740" s="218"/>
    </row>
    <row r="2741" spans="1:10" ht="18" outlineLevel="1" x14ac:dyDescent="0.25">
      <c r="B2741" s="535" t="s">
        <v>243</v>
      </c>
      <c r="C2741" s="216" t="str">
        <f>+VLOOKUP(B:B,INSUMOS!A:C,2,FALSE)</f>
        <v>TABLA CHAPA EN ORDINARIO 2.90 X 0.18 X 0.02</v>
      </c>
      <c r="D2741" s="538" t="str">
        <f>+VLOOKUP(B:B,INSUMOS!A:C,3,FALSE)</f>
        <v>UN</v>
      </c>
      <c r="E2741" s="541">
        <v>1.03</v>
      </c>
      <c r="F2741" s="544">
        <f>E2741*0.03</f>
        <v>3.09E-2</v>
      </c>
      <c r="G2741" s="277">
        <f>+VLOOKUP(B:B,INSUMOS!A:E,4,FALSE)</f>
        <v>1</v>
      </c>
      <c r="H2741" s="217">
        <f t="shared" si="203"/>
        <v>1.0609</v>
      </c>
      <c r="I2741" s="218"/>
      <c r="J2741" s="218"/>
    </row>
    <row r="2742" spans="1:10" ht="18" outlineLevel="1" x14ac:dyDescent="0.25">
      <c r="B2742" s="535" t="s">
        <v>266</v>
      </c>
      <c r="C2742" s="216" t="str">
        <f>+VLOOKUP(B:B,INSUMOS!A:C,2,FALSE)</f>
        <v>PUNTILLA CON CABEZA 2"</v>
      </c>
      <c r="D2742" s="538" t="str">
        <f>+VLOOKUP(B:B,INSUMOS!A:C,3,FALSE)</f>
        <v>LB</v>
      </c>
      <c r="E2742" s="541">
        <v>0.26400000000000001</v>
      </c>
      <c r="F2742" s="544">
        <f>E2742*0.03</f>
        <v>7.92E-3</v>
      </c>
      <c r="G2742" s="277">
        <f>+VLOOKUP(B:B,INSUMOS!A:E,4,FALSE)</f>
        <v>1</v>
      </c>
      <c r="H2742" s="217">
        <f t="shared" si="203"/>
        <v>0.27192</v>
      </c>
      <c r="I2742" s="218"/>
      <c r="J2742" s="218"/>
    </row>
    <row r="2743" spans="1:10" ht="18" outlineLevel="1" x14ac:dyDescent="0.25">
      <c r="B2743" s="535" t="s">
        <v>153</v>
      </c>
      <c r="C2743" s="216" t="str">
        <f>+VLOOKUP(B:B,INSUMOS!A:C,2,FALSE)</f>
        <v>ANDAMIO TUBULAR 1,5*1,5 C/CRUCETA</v>
      </c>
      <c r="D2743" s="538" t="str">
        <f>+VLOOKUP(B:B,INSUMOS!A:C,3,FALSE)</f>
        <v>DIA</v>
      </c>
      <c r="E2743" s="541">
        <v>0.14000000000000001</v>
      </c>
      <c r="F2743" s="544"/>
      <c r="G2743" s="277">
        <f>+VLOOKUP(B:B,INSUMOS!A:E,4,FALSE)</f>
        <v>1</v>
      </c>
      <c r="H2743" s="217">
        <f t="shared" si="203"/>
        <v>0.14000000000000001</v>
      </c>
      <c r="I2743" s="218"/>
      <c r="J2743" s="218"/>
    </row>
    <row r="2744" spans="1:10" ht="18" outlineLevel="1" x14ac:dyDescent="0.25">
      <c r="B2744" s="535" t="s">
        <v>625</v>
      </c>
      <c r="C2744" s="216" t="str">
        <f>+VLOOKUP(B:B,INSUMOS!A:C,2,FALSE)</f>
        <v>CUADRILLA AA  (OFICIAL + 2 AYUDANTE)- ALBAÑILERIA</v>
      </c>
      <c r="D2744" s="538" t="str">
        <f>+VLOOKUP(B:B,INSUMOS!A:C,3,FALSE)</f>
        <v>HC</v>
      </c>
      <c r="E2744" s="541">
        <v>1.2</v>
      </c>
      <c r="F2744" s="544"/>
      <c r="G2744" s="277">
        <f>+VLOOKUP(B:B,INSUMOS!A:E,4,FALSE)</f>
        <v>1</v>
      </c>
      <c r="H2744" s="217">
        <f t="shared" si="203"/>
        <v>1.2</v>
      </c>
      <c r="I2744" s="218"/>
      <c r="J2744" s="218"/>
    </row>
    <row r="2745" spans="1:10" ht="25.5" x14ac:dyDescent="0.25">
      <c r="A2745" s="547" t="s">
        <v>1925</v>
      </c>
      <c r="B2745" s="551"/>
      <c r="C2745" s="555" t="s">
        <v>2444</v>
      </c>
      <c r="D2745" s="308" t="s">
        <v>330</v>
      </c>
      <c r="E2745" s="359"/>
      <c r="F2745" s="360"/>
      <c r="G2745" s="361"/>
      <c r="H2745" s="362">
        <f>+SUBTOTAL(9,H2746:H2754)</f>
        <v>20.12968395</v>
      </c>
      <c r="I2745" s="363"/>
      <c r="J2745" s="363"/>
    </row>
    <row r="2746" spans="1:10" ht="18" outlineLevel="1" x14ac:dyDescent="0.25">
      <c r="B2746" s="535" t="s">
        <v>129</v>
      </c>
      <c r="C2746" s="216" t="str">
        <f>+VLOOKUP(B:B,INSUMOS!A:C,2,FALSE)</f>
        <v>HERRAMIENTA MENOR</v>
      </c>
      <c r="D2746" s="538" t="str">
        <f>+VLOOKUP(B:B,INSUMOS!A:C,3,FALSE)</f>
        <v>GLB</v>
      </c>
      <c r="E2746" s="541">
        <f>H2754*0.1/G2746</f>
        <v>0.12</v>
      </c>
      <c r="F2746" s="544"/>
      <c r="G2746" s="277">
        <f>+VLOOKUP(B:B,INSUMOS!A:E,4,FALSE)</f>
        <v>1</v>
      </c>
      <c r="H2746" s="217">
        <f t="shared" ref="H2746:H2754" si="204">+(E2746+F2746)*G2746</f>
        <v>0.12</v>
      </c>
      <c r="I2746" s="218"/>
      <c r="J2746" s="218"/>
    </row>
    <row r="2747" spans="1:10" ht="18" outlineLevel="1" x14ac:dyDescent="0.25">
      <c r="B2747" s="535" t="s">
        <v>1896</v>
      </c>
      <c r="C2747" s="216" t="str">
        <f>+VLOOKUP(B:B,INSUMOS!A:C,2,FALSE)</f>
        <v>ACPM</v>
      </c>
      <c r="D2747" s="538" t="str">
        <f>+VLOOKUP(B:B,INSUMOS!A:C,3,FALSE)</f>
        <v>GAL</v>
      </c>
      <c r="E2747" s="541">
        <v>0.15</v>
      </c>
      <c r="F2747" s="544">
        <f>E2747*0.03</f>
        <v>4.4999999999999997E-3</v>
      </c>
      <c r="G2747" s="277">
        <f>+VLOOKUP(B:B,INSUMOS!A:E,4,FALSE)</f>
        <v>1</v>
      </c>
      <c r="H2747" s="217">
        <f t="shared" si="204"/>
        <v>0.1545</v>
      </c>
      <c r="I2747" s="218"/>
      <c r="J2747" s="218"/>
    </row>
    <row r="2748" spans="1:10" ht="18" outlineLevel="1" x14ac:dyDescent="0.25">
      <c r="B2748" s="535" t="s">
        <v>1952</v>
      </c>
      <c r="C2748" s="216" t="str">
        <f>+VLOOKUP(B:B,APUS!A:C,3,FALSE)</f>
        <v>CONCRETO 1:2:3 (3.000PSI APROX.) MEZCLA EN OBRA- OBRAS VARIAS</v>
      </c>
      <c r="D2748" s="538" t="s">
        <v>21</v>
      </c>
      <c r="E2748" s="541">
        <v>0.03</v>
      </c>
      <c r="F2748" s="544">
        <f>E2748*0.05</f>
        <v>1.5E-3</v>
      </c>
      <c r="G2748" s="277">
        <f>+VLOOKUP(B:B,APUS!A:T,8,FALSE)</f>
        <v>371.8433</v>
      </c>
      <c r="H2748" s="217">
        <f t="shared" si="204"/>
        <v>11.71306395</v>
      </c>
      <c r="I2748" s="218"/>
      <c r="J2748" s="218"/>
    </row>
    <row r="2749" spans="1:10" ht="18" outlineLevel="1" x14ac:dyDescent="0.25">
      <c r="B2749" s="535" t="s">
        <v>996</v>
      </c>
      <c r="C2749" s="216" t="str">
        <f>+VLOOKUP(B:B,INSUMOS!A:C,2,FALSE)</f>
        <v>ACERO CORRUG. FIG.1/4” A 1” 60.000 PSI</v>
      </c>
      <c r="D2749" s="538" t="str">
        <f>+VLOOKUP(B:B,INSUMOS!A:C,3,FALSE)</f>
        <v>KG</v>
      </c>
      <c r="E2749" s="541">
        <v>4.9800000000000004</v>
      </c>
      <c r="F2749" s="544">
        <f>E2749*0.03</f>
        <v>0.14940000000000001</v>
      </c>
      <c r="G2749" s="277">
        <f>+VLOOKUP(B:B,INSUMOS!A:E,4,FALSE)</f>
        <v>1</v>
      </c>
      <c r="H2749" s="217">
        <f t="shared" si="204"/>
        <v>5.1294000000000004</v>
      </c>
      <c r="I2749" s="218"/>
      <c r="J2749" s="218"/>
    </row>
    <row r="2750" spans="1:10" ht="18" outlineLevel="1" x14ac:dyDescent="0.25">
      <c r="B2750" s="535" t="s">
        <v>265</v>
      </c>
      <c r="C2750" s="216" t="str">
        <f>+VLOOKUP(B:B,INSUMOS!A:C,2,FALSE)</f>
        <v>ALAMBRE NEGRO</v>
      </c>
      <c r="D2750" s="538" t="str">
        <f>+VLOOKUP(B:B,INSUMOS!A:C,3,FALSE)</f>
        <v>KG</v>
      </c>
      <c r="E2750" s="541">
        <v>0.33</v>
      </c>
      <c r="F2750" s="544">
        <f>E2750*0.03</f>
        <v>9.9000000000000008E-3</v>
      </c>
      <c r="G2750" s="277">
        <f>+VLOOKUP(B:B,INSUMOS!A:E,4,FALSE)</f>
        <v>1</v>
      </c>
      <c r="H2750" s="217">
        <f t="shared" si="204"/>
        <v>0.33990000000000004</v>
      </c>
      <c r="I2750" s="218"/>
      <c r="J2750" s="218"/>
    </row>
    <row r="2751" spans="1:10" ht="18" outlineLevel="1" x14ac:dyDescent="0.25">
      <c r="B2751" s="535" t="s">
        <v>243</v>
      </c>
      <c r="C2751" s="216" t="str">
        <f>+VLOOKUP(B:B,INSUMOS!A:C,2,FALSE)</f>
        <v>TABLA CHAPA EN ORDINARIO 2.90 X 0.18 X 0.02</v>
      </c>
      <c r="D2751" s="538" t="str">
        <f>+VLOOKUP(B:B,INSUMOS!A:C,3,FALSE)</f>
        <v>UN</v>
      </c>
      <c r="E2751" s="541">
        <v>1.03</v>
      </c>
      <c r="F2751" s="544">
        <f>E2751*0.03</f>
        <v>3.09E-2</v>
      </c>
      <c r="G2751" s="277">
        <f>+VLOOKUP(B:B,INSUMOS!A:E,4,FALSE)</f>
        <v>1</v>
      </c>
      <c r="H2751" s="217">
        <f t="shared" si="204"/>
        <v>1.0609</v>
      </c>
      <c r="I2751" s="218"/>
      <c r="J2751" s="218"/>
    </row>
    <row r="2752" spans="1:10" ht="18" outlineLevel="1" x14ac:dyDescent="0.25">
      <c r="B2752" s="535" t="s">
        <v>266</v>
      </c>
      <c r="C2752" s="216" t="str">
        <f>+VLOOKUP(B:B,INSUMOS!A:C,2,FALSE)</f>
        <v>PUNTILLA CON CABEZA 2"</v>
      </c>
      <c r="D2752" s="538" t="str">
        <f>+VLOOKUP(B:B,INSUMOS!A:C,3,FALSE)</f>
        <v>LB</v>
      </c>
      <c r="E2752" s="541">
        <v>0.26400000000000001</v>
      </c>
      <c r="F2752" s="544">
        <f>E2752*0.03</f>
        <v>7.92E-3</v>
      </c>
      <c r="G2752" s="277">
        <f>+VLOOKUP(B:B,INSUMOS!A:E,4,FALSE)</f>
        <v>1</v>
      </c>
      <c r="H2752" s="217">
        <f t="shared" si="204"/>
        <v>0.27192</v>
      </c>
      <c r="I2752" s="218"/>
      <c r="J2752" s="218"/>
    </row>
    <row r="2753" spans="1:10" ht="18" outlineLevel="1" x14ac:dyDescent="0.25">
      <c r="B2753" s="535" t="s">
        <v>153</v>
      </c>
      <c r="C2753" s="216" t="str">
        <f>+VLOOKUP(B:B,INSUMOS!A:C,2,FALSE)</f>
        <v>ANDAMIO TUBULAR 1,5*1,5 C/CRUCETA</v>
      </c>
      <c r="D2753" s="538" t="str">
        <f>+VLOOKUP(B:B,INSUMOS!A:C,3,FALSE)</f>
        <v>DIA</v>
      </c>
      <c r="E2753" s="541">
        <v>0.14000000000000001</v>
      </c>
      <c r="F2753" s="544"/>
      <c r="G2753" s="277">
        <f>+VLOOKUP(B:B,INSUMOS!A:E,4,FALSE)</f>
        <v>1</v>
      </c>
      <c r="H2753" s="217">
        <f t="shared" si="204"/>
        <v>0.14000000000000001</v>
      </c>
      <c r="I2753" s="218"/>
      <c r="J2753" s="218"/>
    </row>
    <row r="2754" spans="1:10" ht="18" outlineLevel="1" x14ac:dyDescent="0.25">
      <c r="B2754" s="535" t="s">
        <v>625</v>
      </c>
      <c r="C2754" s="216" t="str">
        <f>+VLOOKUP(B:B,INSUMOS!A:C,2,FALSE)</f>
        <v>CUADRILLA AA  (OFICIAL + 2 AYUDANTE)- ALBAÑILERIA</v>
      </c>
      <c r="D2754" s="538" t="str">
        <f>+VLOOKUP(B:B,INSUMOS!A:C,3,FALSE)</f>
        <v>HC</v>
      </c>
      <c r="E2754" s="541">
        <v>1.2</v>
      </c>
      <c r="F2754" s="544"/>
      <c r="G2754" s="277">
        <f>+VLOOKUP(B:B,INSUMOS!A:E,4,FALSE)</f>
        <v>1</v>
      </c>
      <c r="H2754" s="217">
        <f t="shared" si="204"/>
        <v>1.2</v>
      </c>
      <c r="I2754" s="218"/>
      <c r="J2754" s="218"/>
    </row>
    <row r="2755" spans="1:10" ht="25.5" x14ac:dyDescent="0.25">
      <c r="A2755" s="547" t="s">
        <v>1926</v>
      </c>
      <c r="B2755" s="551"/>
      <c r="C2755" s="555" t="s">
        <v>2057</v>
      </c>
      <c r="D2755" s="308" t="s">
        <v>330</v>
      </c>
      <c r="E2755" s="359"/>
      <c r="F2755" s="360"/>
      <c r="G2755" s="361"/>
      <c r="H2755" s="362">
        <f>+SUBTOTAL(9,H2756:H2764)</f>
        <v>12.204629300000001</v>
      </c>
      <c r="I2755" s="363"/>
      <c r="J2755" s="363"/>
    </row>
    <row r="2756" spans="1:10" ht="18" outlineLevel="1" x14ac:dyDescent="0.25">
      <c r="B2756" s="535" t="s">
        <v>129</v>
      </c>
      <c r="C2756" s="216" t="str">
        <f>+VLOOKUP(B:B,INSUMOS!A:C,2,FALSE)</f>
        <v>HERRAMIENTA MENOR</v>
      </c>
      <c r="D2756" s="538" t="str">
        <f>+VLOOKUP(B:B,INSUMOS!A:C,3,FALSE)</f>
        <v>GLB</v>
      </c>
      <c r="E2756" s="541">
        <f>H2764*0.1/G2756</f>
        <v>0.1</v>
      </c>
      <c r="F2756" s="544"/>
      <c r="G2756" s="277">
        <f>+VLOOKUP(B:B,INSUMOS!A:E,4,FALSE)</f>
        <v>1</v>
      </c>
      <c r="H2756" s="217">
        <f t="shared" ref="H2756:H2764" si="205">+(E2756+F2756)*G2756</f>
        <v>0.1</v>
      </c>
      <c r="I2756" s="218"/>
      <c r="J2756" s="218"/>
    </row>
    <row r="2757" spans="1:10" ht="18" outlineLevel="1" x14ac:dyDescent="0.25">
      <c r="B2757" s="535" t="s">
        <v>1896</v>
      </c>
      <c r="C2757" s="216" t="str">
        <f>+VLOOKUP(B:B,INSUMOS!A:C,2,FALSE)</f>
        <v>ACPM</v>
      </c>
      <c r="D2757" s="538" t="str">
        <f>+VLOOKUP(B:B,INSUMOS!A:C,3,FALSE)</f>
        <v>GAL</v>
      </c>
      <c r="E2757" s="541">
        <v>0.15</v>
      </c>
      <c r="F2757" s="544">
        <f>E2757*0.03</f>
        <v>4.4999999999999997E-3</v>
      </c>
      <c r="G2757" s="277">
        <f>+VLOOKUP(B:B,INSUMOS!A:E,4,FALSE)</f>
        <v>1</v>
      </c>
      <c r="H2757" s="217">
        <f t="shared" si="205"/>
        <v>0.1545</v>
      </c>
      <c r="I2757" s="218"/>
      <c r="J2757" s="218"/>
    </row>
    <row r="2758" spans="1:10" ht="18" outlineLevel="1" x14ac:dyDescent="0.25">
      <c r="B2758" s="535" t="s">
        <v>1952</v>
      </c>
      <c r="C2758" s="216" t="str">
        <f>+VLOOKUP(B:B,APUS!A:C,3,FALSE)</f>
        <v>CONCRETO 1:2:3 (3.000PSI APROX.) MEZCLA EN OBRA- OBRAS VARIAS</v>
      </c>
      <c r="D2758" s="538" t="s">
        <v>21</v>
      </c>
      <c r="E2758" s="541">
        <v>0.02</v>
      </c>
      <c r="F2758" s="544">
        <f>E2758*0.05</f>
        <v>1E-3</v>
      </c>
      <c r="G2758" s="277">
        <f>+VLOOKUP(B:B,APUS!A:T,8,FALSE)</f>
        <v>371.8433</v>
      </c>
      <c r="H2758" s="217">
        <f t="shared" si="205"/>
        <v>7.8087093000000003</v>
      </c>
      <c r="I2758" s="218"/>
      <c r="J2758" s="218"/>
    </row>
    <row r="2759" spans="1:10" ht="18" outlineLevel="1" x14ac:dyDescent="0.25">
      <c r="B2759" s="535" t="s">
        <v>996</v>
      </c>
      <c r="C2759" s="216" t="str">
        <f>+VLOOKUP(B:B,INSUMOS!A:C,2,FALSE)</f>
        <v>ACERO CORRUG. FIG.1/4” A 1” 60.000 PSI</v>
      </c>
      <c r="D2759" s="538" t="str">
        <f>+VLOOKUP(B:B,INSUMOS!A:C,3,FALSE)</f>
        <v>KG</v>
      </c>
      <c r="E2759" s="541">
        <v>1.46</v>
      </c>
      <c r="F2759" s="544">
        <f>E2759*0.03</f>
        <v>4.3799999999999999E-2</v>
      </c>
      <c r="G2759" s="277">
        <f>+VLOOKUP(B:B,INSUMOS!A:E,4,FALSE)</f>
        <v>1</v>
      </c>
      <c r="H2759" s="217">
        <f t="shared" si="205"/>
        <v>1.5038</v>
      </c>
      <c r="I2759" s="218"/>
      <c r="J2759" s="218"/>
    </row>
    <row r="2760" spans="1:10" ht="18" outlineLevel="1" x14ac:dyDescent="0.25">
      <c r="B2760" s="535" t="s">
        <v>265</v>
      </c>
      <c r="C2760" s="216" t="str">
        <f>+VLOOKUP(B:B,INSUMOS!A:C,2,FALSE)</f>
        <v>ALAMBRE NEGRO</v>
      </c>
      <c r="D2760" s="538" t="str">
        <f>+VLOOKUP(B:B,INSUMOS!A:C,3,FALSE)</f>
        <v>KG</v>
      </c>
      <c r="E2760" s="541">
        <v>0.16</v>
      </c>
      <c r="F2760" s="544">
        <f>E2760*0.03</f>
        <v>4.7999999999999996E-3</v>
      </c>
      <c r="G2760" s="277">
        <f>+VLOOKUP(B:B,INSUMOS!A:E,4,FALSE)</f>
        <v>1</v>
      </c>
      <c r="H2760" s="217">
        <f t="shared" si="205"/>
        <v>0.1648</v>
      </c>
      <c r="I2760" s="218"/>
      <c r="J2760" s="218"/>
    </row>
    <row r="2761" spans="1:10" ht="18" outlineLevel="1" x14ac:dyDescent="0.25">
      <c r="B2761" s="535" t="s">
        <v>243</v>
      </c>
      <c r="C2761" s="216" t="str">
        <f>+VLOOKUP(B:B,INSUMOS!A:C,2,FALSE)</f>
        <v>TABLA CHAPA EN ORDINARIO 2.90 X 0.18 X 0.02</v>
      </c>
      <c r="D2761" s="538" t="str">
        <f>+VLOOKUP(B:B,INSUMOS!A:C,3,FALSE)</f>
        <v>UN</v>
      </c>
      <c r="E2761" s="541">
        <v>1.03</v>
      </c>
      <c r="F2761" s="544">
        <f>E2761*0.03</f>
        <v>3.09E-2</v>
      </c>
      <c r="G2761" s="277">
        <f>+VLOOKUP(B:B,INSUMOS!A:E,4,FALSE)</f>
        <v>1</v>
      </c>
      <c r="H2761" s="217">
        <f t="shared" si="205"/>
        <v>1.0609</v>
      </c>
      <c r="I2761" s="218"/>
      <c r="J2761" s="218"/>
    </row>
    <row r="2762" spans="1:10" ht="18" outlineLevel="1" x14ac:dyDescent="0.25">
      <c r="B2762" s="535" t="s">
        <v>266</v>
      </c>
      <c r="C2762" s="216" t="str">
        <f>+VLOOKUP(B:B,INSUMOS!A:C,2,FALSE)</f>
        <v>PUNTILLA CON CABEZA 2"</v>
      </c>
      <c r="D2762" s="538" t="str">
        <f>+VLOOKUP(B:B,INSUMOS!A:C,3,FALSE)</f>
        <v>LB</v>
      </c>
      <c r="E2762" s="541">
        <v>0.26400000000000001</v>
      </c>
      <c r="F2762" s="544">
        <f>E2762*0.03</f>
        <v>7.92E-3</v>
      </c>
      <c r="G2762" s="277">
        <f>+VLOOKUP(B:B,INSUMOS!A:E,4,FALSE)</f>
        <v>1</v>
      </c>
      <c r="H2762" s="217">
        <f t="shared" si="205"/>
        <v>0.27192</v>
      </c>
      <c r="I2762" s="218"/>
      <c r="J2762" s="218"/>
    </row>
    <row r="2763" spans="1:10" ht="18" outlineLevel="1" x14ac:dyDescent="0.25">
      <c r="B2763" s="535" t="s">
        <v>153</v>
      </c>
      <c r="C2763" s="216" t="str">
        <f>+VLOOKUP(B:B,INSUMOS!A:C,2,FALSE)</f>
        <v>ANDAMIO TUBULAR 1,5*1,5 C/CRUCETA</v>
      </c>
      <c r="D2763" s="538" t="str">
        <f>+VLOOKUP(B:B,INSUMOS!A:C,3,FALSE)</f>
        <v>DIA</v>
      </c>
      <c r="E2763" s="541">
        <v>0.14000000000000001</v>
      </c>
      <c r="F2763" s="544"/>
      <c r="G2763" s="277">
        <f>+VLOOKUP(B:B,INSUMOS!A:E,4,FALSE)</f>
        <v>1</v>
      </c>
      <c r="H2763" s="217">
        <f t="shared" si="205"/>
        <v>0.14000000000000001</v>
      </c>
      <c r="I2763" s="218"/>
      <c r="J2763" s="218"/>
    </row>
    <row r="2764" spans="1:10" ht="18" outlineLevel="1" x14ac:dyDescent="0.25">
      <c r="B2764" s="535" t="s">
        <v>625</v>
      </c>
      <c r="C2764" s="216" t="str">
        <f>+VLOOKUP(B:B,INSUMOS!A:C,2,FALSE)</f>
        <v>CUADRILLA AA  (OFICIAL + 2 AYUDANTE)- ALBAÑILERIA</v>
      </c>
      <c r="D2764" s="538" t="str">
        <f>+VLOOKUP(B:B,INSUMOS!A:C,3,FALSE)</f>
        <v>HC</v>
      </c>
      <c r="E2764" s="541">
        <v>1</v>
      </c>
      <c r="F2764" s="544"/>
      <c r="G2764" s="277">
        <f>+VLOOKUP(B:B,INSUMOS!A:E,4,FALSE)</f>
        <v>1</v>
      </c>
      <c r="H2764" s="217">
        <f t="shared" si="205"/>
        <v>1</v>
      </c>
      <c r="I2764" s="218"/>
      <c r="J2764" s="218"/>
    </row>
    <row r="2765" spans="1:10" ht="25.5" x14ac:dyDescent="0.25">
      <c r="A2765" s="547" t="s">
        <v>1927</v>
      </c>
      <c r="B2765" s="551"/>
      <c r="C2765" s="555" t="s">
        <v>2058</v>
      </c>
      <c r="D2765" s="308" t="s">
        <v>330</v>
      </c>
      <c r="E2765" s="359"/>
      <c r="F2765" s="360"/>
      <c r="G2765" s="361"/>
      <c r="H2765" s="362">
        <f>+SUBTOTAL(9,H2766:H2774)</f>
        <v>13.100729300000001</v>
      </c>
      <c r="I2765" s="363"/>
      <c r="J2765" s="363"/>
    </row>
    <row r="2766" spans="1:10" ht="18" outlineLevel="1" x14ac:dyDescent="0.25">
      <c r="B2766" s="535" t="s">
        <v>129</v>
      </c>
      <c r="C2766" s="216" t="str">
        <f>+VLOOKUP(B:B,INSUMOS!A:C,2,FALSE)</f>
        <v>HERRAMIENTA MENOR</v>
      </c>
      <c r="D2766" s="538" t="str">
        <f>+VLOOKUP(B:B,INSUMOS!A:C,3,FALSE)</f>
        <v>GLB</v>
      </c>
      <c r="E2766" s="541">
        <f>H2774*0.1/G2766</f>
        <v>0.1</v>
      </c>
      <c r="F2766" s="544"/>
      <c r="G2766" s="277">
        <f>+VLOOKUP(B:B,INSUMOS!A:E,4,FALSE)</f>
        <v>1</v>
      </c>
      <c r="H2766" s="217">
        <f t="shared" ref="H2766:H2774" si="206">+(E2766+F2766)*G2766</f>
        <v>0.1</v>
      </c>
      <c r="I2766" s="218"/>
      <c r="J2766" s="218"/>
    </row>
    <row r="2767" spans="1:10" ht="18" outlineLevel="1" x14ac:dyDescent="0.25">
      <c r="B2767" s="535" t="s">
        <v>1896</v>
      </c>
      <c r="C2767" s="216" t="str">
        <f>+VLOOKUP(B:B,INSUMOS!A:C,2,FALSE)</f>
        <v>ACPM</v>
      </c>
      <c r="D2767" s="538" t="str">
        <f>+VLOOKUP(B:B,INSUMOS!A:C,3,FALSE)</f>
        <v>GAL</v>
      </c>
      <c r="E2767" s="541">
        <v>0.15</v>
      </c>
      <c r="F2767" s="544">
        <f>E2767*0.03</f>
        <v>4.4999999999999997E-3</v>
      </c>
      <c r="G2767" s="277">
        <f>+VLOOKUP(B:B,INSUMOS!A:E,4,FALSE)</f>
        <v>1</v>
      </c>
      <c r="H2767" s="217">
        <f t="shared" si="206"/>
        <v>0.1545</v>
      </c>
      <c r="I2767" s="218"/>
      <c r="J2767" s="218"/>
    </row>
    <row r="2768" spans="1:10" ht="18" outlineLevel="1" x14ac:dyDescent="0.25">
      <c r="B2768" s="535" t="s">
        <v>1952</v>
      </c>
      <c r="C2768" s="216" t="str">
        <f>+VLOOKUP(B:B,APUS!A:C,3,FALSE)</f>
        <v>CONCRETO 1:2:3 (3.000PSI APROX.) MEZCLA EN OBRA- OBRAS VARIAS</v>
      </c>
      <c r="D2768" s="538" t="s">
        <v>21</v>
      </c>
      <c r="E2768" s="541">
        <v>0.02</v>
      </c>
      <c r="F2768" s="544">
        <f>E2768*0.05</f>
        <v>1E-3</v>
      </c>
      <c r="G2768" s="277">
        <f>+VLOOKUP(B:B,APUS!A:T,8,FALSE)</f>
        <v>371.8433</v>
      </c>
      <c r="H2768" s="217">
        <f t="shared" si="206"/>
        <v>7.8087093000000003</v>
      </c>
      <c r="I2768" s="218"/>
      <c r="J2768" s="218"/>
    </row>
    <row r="2769" spans="1:10" ht="18" outlineLevel="1" x14ac:dyDescent="0.25">
      <c r="B2769" s="535" t="s">
        <v>996</v>
      </c>
      <c r="C2769" s="216" t="str">
        <f>+VLOOKUP(B:B,INSUMOS!A:C,2,FALSE)</f>
        <v>ACERO CORRUG. FIG.1/4” A 1” 60.000 PSI</v>
      </c>
      <c r="D2769" s="538" t="str">
        <f>+VLOOKUP(B:B,INSUMOS!A:C,3,FALSE)</f>
        <v>KG</v>
      </c>
      <c r="E2769" s="541">
        <v>2.33</v>
      </c>
      <c r="F2769" s="544">
        <f>E2769*0.03</f>
        <v>6.9900000000000004E-2</v>
      </c>
      <c r="G2769" s="277">
        <f>+VLOOKUP(B:B,INSUMOS!A:E,4,FALSE)</f>
        <v>1</v>
      </c>
      <c r="H2769" s="217">
        <f t="shared" si="206"/>
        <v>2.3999000000000001</v>
      </c>
      <c r="I2769" s="218"/>
      <c r="J2769" s="218"/>
    </row>
    <row r="2770" spans="1:10" ht="18" outlineLevel="1" x14ac:dyDescent="0.25">
      <c r="B2770" s="535" t="s">
        <v>265</v>
      </c>
      <c r="C2770" s="216" t="str">
        <f>+VLOOKUP(B:B,INSUMOS!A:C,2,FALSE)</f>
        <v>ALAMBRE NEGRO</v>
      </c>
      <c r="D2770" s="538" t="str">
        <f>+VLOOKUP(B:B,INSUMOS!A:C,3,FALSE)</f>
        <v>KG</v>
      </c>
      <c r="E2770" s="541">
        <v>0.16</v>
      </c>
      <c r="F2770" s="544">
        <f>E2770*0.03</f>
        <v>4.7999999999999996E-3</v>
      </c>
      <c r="G2770" s="277">
        <f>+VLOOKUP(B:B,INSUMOS!A:E,4,FALSE)</f>
        <v>1</v>
      </c>
      <c r="H2770" s="217">
        <f t="shared" si="206"/>
        <v>0.1648</v>
      </c>
      <c r="I2770" s="218"/>
      <c r="J2770" s="218"/>
    </row>
    <row r="2771" spans="1:10" ht="18" outlineLevel="1" x14ac:dyDescent="0.25">
      <c r="B2771" s="535" t="s">
        <v>243</v>
      </c>
      <c r="C2771" s="216" t="str">
        <f>+VLOOKUP(B:B,INSUMOS!A:C,2,FALSE)</f>
        <v>TABLA CHAPA EN ORDINARIO 2.90 X 0.18 X 0.02</v>
      </c>
      <c r="D2771" s="538" t="str">
        <f>+VLOOKUP(B:B,INSUMOS!A:C,3,FALSE)</f>
        <v>UN</v>
      </c>
      <c r="E2771" s="541">
        <v>1.03</v>
      </c>
      <c r="F2771" s="544">
        <f>E2771*0.03</f>
        <v>3.09E-2</v>
      </c>
      <c r="G2771" s="277">
        <f>+VLOOKUP(B:B,INSUMOS!A:E,4,FALSE)</f>
        <v>1</v>
      </c>
      <c r="H2771" s="217">
        <f t="shared" si="206"/>
        <v>1.0609</v>
      </c>
      <c r="I2771" s="218"/>
      <c r="J2771" s="218"/>
    </row>
    <row r="2772" spans="1:10" ht="18" outlineLevel="1" x14ac:dyDescent="0.25">
      <c r="B2772" s="535" t="s">
        <v>266</v>
      </c>
      <c r="C2772" s="216" t="str">
        <f>+VLOOKUP(B:B,INSUMOS!A:C,2,FALSE)</f>
        <v>PUNTILLA CON CABEZA 2"</v>
      </c>
      <c r="D2772" s="538" t="str">
        <f>+VLOOKUP(B:B,INSUMOS!A:C,3,FALSE)</f>
        <v>LB</v>
      </c>
      <c r="E2772" s="541">
        <v>0.26400000000000001</v>
      </c>
      <c r="F2772" s="544">
        <f>E2772*0.03</f>
        <v>7.92E-3</v>
      </c>
      <c r="G2772" s="277">
        <f>+VLOOKUP(B:B,INSUMOS!A:E,4,FALSE)</f>
        <v>1</v>
      </c>
      <c r="H2772" s="217">
        <f t="shared" si="206"/>
        <v>0.27192</v>
      </c>
      <c r="I2772" s="218"/>
      <c r="J2772" s="218"/>
    </row>
    <row r="2773" spans="1:10" ht="18" outlineLevel="1" x14ac:dyDescent="0.25">
      <c r="B2773" s="535" t="s">
        <v>153</v>
      </c>
      <c r="C2773" s="216" t="str">
        <f>+VLOOKUP(B:B,INSUMOS!A:C,2,FALSE)</f>
        <v>ANDAMIO TUBULAR 1,5*1,5 C/CRUCETA</v>
      </c>
      <c r="D2773" s="538" t="str">
        <f>+VLOOKUP(B:B,INSUMOS!A:C,3,FALSE)</f>
        <v>DIA</v>
      </c>
      <c r="E2773" s="541">
        <v>0.14000000000000001</v>
      </c>
      <c r="F2773" s="544"/>
      <c r="G2773" s="277">
        <f>+VLOOKUP(B:B,INSUMOS!A:E,4,FALSE)</f>
        <v>1</v>
      </c>
      <c r="H2773" s="217">
        <f t="shared" si="206"/>
        <v>0.14000000000000001</v>
      </c>
      <c r="I2773" s="218"/>
      <c r="J2773" s="218"/>
    </row>
    <row r="2774" spans="1:10" ht="18" outlineLevel="1" x14ac:dyDescent="0.25">
      <c r="B2774" s="535" t="s">
        <v>625</v>
      </c>
      <c r="C2774" s="216" t="str">
        <f>+VLOOKUP(B:B,INSUMOS!A:C,2,FALSE)</f>
        <v>CUADRILLA AA  (OFICIAL + 2 AYUDANTE)- ALBAÑILERIA</v>
      </c>
      <c r="D2774" s="538" t="str">
        <f>+VLOOKUP(B:B,INSUMOS!A:C,3,FALSE)</f>
        <v>HC</v>
      </c>
      <c r="E2774" s="541">
        <v>1</v>
      </c>
      <c r="F2774" s="544"/>
      <c r="G2774" s="277">
        <f>+VLOOKUP(B:B,INSUMOS!A:E,4,FALSE)</f>
        <v>1</v>
      </c>
      <c r="H2774" s="217">
        <f t="shared" si="206"/>
        <v>1</v>
      </c>
      <c r="I2774" s="218"/>
      <c r="J2774" s="218"/>
    </row>
    <row r="2775" spans="1:10" ht="25.5" x14ac:dyDescent="0.25">
      <c r="A2775" s="547" t="s">
        <v>1928</v>
      </c>
      <c r="B2775" s="551"/>
      <c r="C2775" s="555" t="s">
        <v>2059</v>
      </c>
      <c r="D2775" s="308" t="s">
        <v>330</v>
      </c>
      <c r="E2775" s="359"/>
      <c r="F2775" s="360"/>
      <c r="G2775" s="361"/>
      <c r="H2775" s="362">
        <f>+SUBTOTAL(9,H2776:H2784)</f>
        <v>14.2281593</v>
      </c>
      <c r="I2775" s="363"/>
      <c r="J2775" s="363"/>
    </row>
    <row r="2776" spans="1:10" ht="18" outlineLevel="1" x14ac:dyDescent="0.25">
      <c r="B2776" s="535" t="s">
        <v>129</v>
      </c>
      <c r="C2776" s="216" t="str">
        <f>+VLOOKUP(B:B,INSUMOS!A:C,2,FALSE)</f>
        <v>HERRAMIENTA MENOR</v>
      </c>
      <c r="D2776" s="538" t="str">
        <f>+VLOOKUP(B:B,INSUMOS!A:C,3,FALSE)</f>
        <v>GLB</v>
      </c>
      <c r="E2776" s="541">
        <f>H2784*0.1/G2776</f>
        <v>0.12</v>
      </c>
      <c r="F2776" s="544"/>
      <c r="G2776" s="277">
        <f>+VLOOKUP(B:B,INSUMOS!A:E,4,FALSE)</f>
        <v>1</v>
      </c>
      <c r="H2776" s="217">
        <f t="shared" ref="H2776:H2784" si="207">+(E2776+F2776)*G2776</f>
        <v>0.12</v>
      </c>
      <c r="I2776" s="218"/>
      <c r="J2776" s="218"/>
    </row>
    <row r="2777" spans="1:10" ht="18" outlineLevel="1" x14ac:dyDescent="0.25">
      <c r="B2777" s="535" t="s">
        <v>1896</v>
      </c>
      <c r="C2777" s="216" t="str">
        <f>+VLOOKUP(B:B,INSUMOS!A:C,2,FALSE)</f>
        <v>ACPM</v>
      </c>
      <c r="D2777" s="538" t="str">
        <f>+VLOOKUP(B:B,INSUMOS!A:C,3,FALSE)</f>
        <v>GAL</v>
      </c>
      <c r="E2777" s="541">
        <v>0.15</v>
      </c>
      <c r="F2777" s="544">
        <f>E2777*0.03</f>
        <v>4.4999999999999997E-3</v>
      </c>
      <c r="G2777" s="277">
        <f>+VLOOKUP(B:B,INSUMOS!A:E,4,FALSE)</f>
        <v>1</v>
      </c>
      <c r="H2777" s="217">
        <f t="shared" si="207"/>
        <v>0.1545</v>
      </c>
      <c r="I2777" s="218"/>
      <c r="J2777" s="218"/>
    </row>
    <row r="2778" spans="1:10" ht="18" outlineLevel="1" x14ac:dyDescent="0.25">
      <c r="B2778" s="535" t="s">
        <v>1952</v>
      </c>
      <c r="C2778" s="216" t="str">
        <f>+VLOOKUP(B:B,APUS!A:C,3,FALSE)</f>
        <v>CONCRETO 1:2:3 (3.000PSI APROX.) MEZCLA EN OBRA- OBRAS VARIAS</v>
      </c>
      <c r="D2778" s="538" t="s">
        <v>21</v>
      </c>
      <c r="E2778" s="541">
        <v>0.02</v>
      </c>
      <c r="F2778" s="544">
        <f>E2778*0.05</f>
        <v>1E-3</v>
      </c>
      <c r="G2778" s="277">
        <f>+VLOOKUP(B:B,APUS!A:T,8,FALSE)</f>
        <v>371.8433</v>
      </c>
      <c r="H2778" s="217">
        <f t="shared" si="207"/>
        <v>7.8087093000000003</v>
      </c>
      <c r="I2778" s="218"/>
      <c r="J2778" s="218"/>
    </row>
    <row r="2779" spans="1:10" ht="18" outlineLevel="1" x14ac:dyDescent="0.25">
      <c r="B2779" s="535" t="s">
        <v>996</v>
      </c>
      <c r="C2779" s="216" t="str">
        <f>+VLOOKUP(B:B,INSUMOS!A:C,2,FALSE)</f>
        <v>ACERO CORRUG. FIG.1/4” A 1” 60.000 PSI</v>
      </c>
      <c r="D2779" s="538" t="str">
        <f>+VLOOKUP(B:B,INSUMOS!A:C,3,FALSE)</f>
        <v>KG</v>
      </c>
      <c r="E2779" s="541">
        <v>3.21</v>
      </c>
      <c r="F2779" s="544">
        <f>E2779*0.03</f>
        <v>9.6299999999999997E-2</v>
      </c>
      <c r="G2779" s="277">
        <f>+VLOOKUP(B:B,INSUMOS!A:E,4,FALSE)</f>
        <v>1</v>
      </c>
      <c r="H2779" s="217">
        <f t="shared" si="207"/>
        <v>3.3062999999999998</v>
      </c>
      <c r="I2779" s="218"/>
      <c r="J2779" s="218"/>
    </row>
    <row r="2780" spans="1:10" ht="18" outlineLevel="1" x14ac:dyDescent="0.25">
      <c r="B2780" s="535" t="s">
        <v>265</v>
      </c>
      <c r="C2780" s="216" t="str">
        <f>+VLOOKUP(B:B,INSUMOS!A:C,2,FALSE)</f>
        <v>ALAMBRE NEGRO</v>
      </c>
      <c r="D2780" s="538" t="str">
        <f>+VLOOKUP(B:B,INSUMOS!A:C,3,FALSE)</f>
        <v>KG</v>
      </c>
      <c r="E2780" s="541">
        <v>0.16</v>
      </c>
      <c r="F2780" s="544">
        <f>E2780*0.03</f>
        <v>4.7999999999999996E-3</v>
      </c>
      <c r="G2780" s="277">
        <f>+VLOOKUP(B:B,INSUMOS!A:E,4,FALSE)</f>
        <v>1</v>
      </c>
      <c r="H2780" s="217">
        <f t="shared" si="207"/>
        <v>0.1648</v>
      </c>
      <c r="I2780" s="218"/>
      <c r="J2780" s="218"/>
    </row>
    <row r="2781" spans="1:10" ht="18" outlineLevel="1" x14ac:dyDescent="0.25">
      <c r="B2781" s="535" t="s">
        <v>243</v>
      </c>
      <c r="C2781" s="216" t="str">
        <f>+VLOOKUP(B:B,INSUMOS!A:C,2,FALSE)</f>
        <v>TABLA CHAPA EN ORDINARIO 2.90 X 0.18 X 0.02</v>
      </c>
      <c r="D2781" s="538" t="str">
        <f>+VLOOKUP(B:B,INSUMOS!A:C,3,FALSE)</f>
        <v>UN</v>
      </c>
      <c r="E2781" s="541">
        <v>1.03</v>
      </c>
      <c r="F2781" s="544">
        <f>E2781*0.03</f>
        <v>3.09E-2</v>
      </c>
      <c r="G2781" s="277">
        <f>+VLOOKUP(B:B,INSUMOS!A:E,4,FALSE)</f>
        <v>1</v>
      </c>
      <c r="H2781" s="217">
        <f t="shared" si="207"/>
        <v>1.0609</v>
      </c>
      <c r="I2781" s="218"/>
      <c r="J2781" s="218"/>
    </row>
    <row r="2782" spans="1:10" ht="18" outlineLevel="1" x14ac:dyDescent="0.25">
      <c r="B2782" s="535" t="s">
        <v>266</v>
      </c>
      <c r="C2782" s="216" t="str">
        <f>+VLOOKUP(B:B,INSUMOS!A:C,2,FALSE)</f>
        <v>PUNTILLA CON CABEZA 2"</v>
      </c>
      <c r="D2782" s="538" t="str">
        <f>+VLOOKUP(B:B,INSUMOS!A:C,3,FALSE)</f>
        <v>LB</v>
      </c>
      <c r="E2782" s="541">
        <v>0.26500000000000001</v>
      </c>
      <c r="F2782" s="544">
        <f>E2782*0.03</f>
        <v>7.9500000000000005E-3</v>
      </c>
      <c r="G2782" s="277">
        <f>+VLOOKUP(B:B,INSUMOS!A:E,4,FALSE)</f>
        <v>1</v>
      </c>
      <c r="H2782" s="217">
        <f t="shared" si="207"/>
        <v>0.27295000000000003</v>
      </c>
      <c r="I2782" s="218"/>
      <c r="J2782" s="218"/>
    </row>
    <row r="2783" spans="1:10" ht="18" outlineLevel="1" x14ac:dyDescent="0.25">
      <c r="B2783" s="535" t="s">
        <v>153</v>
      </c>
      <c r="C2783" s="216" t="str">
        <f>+VLOOKUP(B:B,INSUMOS!A:C,2,FALSE)</f>
        <v>ANDAMIO TUBULAR 1,5*1,5 C/CRUCETA</v>
      </c>
      <c r="D2783" s="538" t="str">
        <f>+VLOOKUP(B:B,INSUMOS!A:C,3,FALSE)</f>
        <v>DIA</v>
      </c>
      <c r="E2783" s="541">
        <v>0.14000000000000001</v>
      </c>
      <c r="F2783" s="544"/>
      <c r="G2783" s="277">
        <f>+VLOOKUP(B:B,INSUMOS!A:E,4,FALSE)</f>
        <v>1</v>
      </c>
      <c r="H2783" s="217">
        <f t="shared" si="207"/>
        <v>0.14000000000000001</v>
      </c>
      <c r="I2783" s="218"/>
      <c r="J2783" s="218"/>
    </row>
    <row r="2784" spans="1:10" ht="18" outlineLevel="1" x14ac:dyDescent="0.25">
      <c r="B2784" s="535" t="s">
        <v>625</v>
      </c>
      <c r="C2784" s="216" t="str">
        <f>+VLOOKUP(B:B,INSUMOS!A:C,2,FALSE)</f>
        <v>CUADRILLA AA  (OFICIAL + 2 AYUDANTE)- ALBAÑILERIA</v>
      </c>
      <c r="D2784" s="538" t="str">
        <f>+VLOOKUP(B:B,INSUMOS!A:C,3,FALSE)</f>
        <v>HC</v>
      </c>
      <c r="E2784" s="541">
        <v>1.2</v>
      </c>
      <c r="F2784" s="544"/>
      <c r="G2784" s="277">
        <f>+VLOOKUP(B:B,INSUMOS!A:E,4,FALSE)</f>
        <v>1</v>
      </c>
      <c r="H2784" s="217">
        <f t="shared" si="207"/>
        <v>1.2</v>
      </c>
      <c r="I2784" s="218"/>
      <c r="J2784" s="218"/>
    </row>
    <row r="2785" spans="1:10" ht="25.5" x14ac:dyDescent="0.25">
      <c r="A2785" s="547" t="s">
        <v>1929</v>
      </c>
      <c r="B2785" s="551"/>
      <c r="C2785" s="555" t="s">
        <v>2060</v>
      </c>
      <c r="D2785" s="308" t="s">
        <v>330</v>
      </c>
      <c r="E2785" s="359"/>
      <c r="F2785" s="360"/>
      <c r="G2785" s="361"/>
      <c r="H2785" s="362">
        <f>+SUBTOTAL(9,H2786:H2794)</f>
        <v>32.409247900000004</v>
      </c>
      <c r="I2785" s="363"/>
      <c r="J2785" s="363"/>
    </row>
    <row r="2786" spans="1:10" ht="18" outlineLevel="1" x14ac:dyDescent="0.25">
      <c r="B2786" s="535" t="s">
        <v>129</v>
      </c>
      <c r="C2786" s="216" t="str">
        <f>+VLOOKUP(B:B,INSUMOS!A:C,2,FALSE)</f>
        <v>HERRAMIENTA MENOR</v>
      </c>
      <c r="D2786" s="538" t="str">
        <f>+VLOOKUP(B:B,INSUMOS!A:C,3,FALSE)</f>
        <v>GLB</v>
      </c>
      <c r="E2786" s="541">
        <f>H2794*0.1/G2786</f>
        <v>0.12</v>
      </c>
      <c r="F2786" s="544"/>
      <c r="G2786" s="277">
        <f>+VLOOKUP(B:B,INSUMOS!A:E,4,FALSE)</f>
        <v>1</v>
      </c>
      <c r="H2786" s="217">
        <f t="shared" ref="H2786:H2794" si="208">+(E2786+F2786)*G2786</f>
        <v>0.12</v>
      </c>
      <c r="I2786" s="218"/>
      <c r="J2786" s="218"/>
    </row>
    <row r="2787" spans="1:10" ht="18" outlineLevel="1" x14ac:dyDescent="0.25">
      <c r="B2787" s="535" t="s">
        <v>1896</v>
      </c>
      <c r="C2787" s="216" t="str">
        <f>+VLOOKUP(B:B,INSUMOS!A:C,2,FALSE)</f>
        <v>ACPM</v>
      </c>
      <c r="D2787" s="538" t="str">
        <f>+VLOOKUP(B:B,INSUMOS!A:C,3,FALSE)</f>
        <v>GAL</v>
      </c>
      <c r="E2787" s="541">
        <v>0.15</v>
      </c>
      <c r="F2787" s="544">
        <f>E2787*0.03</f>
        <v>4.4999999999999997E-3</v>
      </c>
      <c r="G2787" s="277">
        <f>+VLOOKUP(B:B,INSUMOS!A:E,4,FALSE)</f>
        <v>1</v>
      </c>
      <c r="H2787" s="217">
        <f t="shared" si="208"/>
        <v>0.1545</v>
      </c>
      <c r="I2787" s="218"/>
      <c r="J2787" s="218"/>
    </row>
    <row r="2788" spans="1:10" ht="18" outlineLevel="1" x14ac:dyDescent="0.25">
      <c r="B2788" s="535" t="s">
        <v>1952</v>
      </c>
      <c r="C2788" s="216" t="str">
        <f>+VLOOKUP(B:B,APUS!A:C,3,FALSE)</f>
        <v>CONCRETO 1:2:3 (3.000PSI APROX.) MEZCLA EN OBRA- OBRAS VARIAS</v>
      </c>
      <c r="D2788" s="538" t="s">
        <v>21</v>
      </c>
      <c r="E2788" s="541">
        <v>0.06</v>
      </c>
      <c r="F2788" s="544">
        <f>E2788*0.05</f>
        <v>3.0000000000000001E-3</v>
      </c>
      <c r="G2788" s="277">
        <f>+VLOOKUP(B:B,APUS!A:T,8,FALSE)</f>
        <v>371.8433</v>
      </c>
      <c r="H2788" s="217">
        <f t="shared" si="208"/>
        <v>23.426127900000001</v>
      </c>
      <c r="I2788" s="218"/>
      <c r="J2788" s="218"/>
    </row>
    <row r="2789" spans="1:10" ht="18" outlineLevel="1" x14ac:dyDescent="0.25">
      <c r="B2789" s="535" t="s">
        <v>996</v>
      </c>
      <c r="C2789" s="216" t="str">
        <f>+VLOOKUP(B:B,INSUMOS!A:C,2,FALSE)</f>
        <v>ACERO CORRUG. FIG.1/4” A 1” 60.000 PSI</v>
      </c>
      <c r="D2789" s="538" t="str">
        <f>+VLOOKUP(B:B,INSUMOS!A:C,3,FALSE)</f>
        <v>KG</v>
      </c>
      <c r="E2789" s="541">
        <v>5.53</v>
      </c>
      <c r="F2789" s="544">
        <f>E2789*0.03</f>
        <v>0.16589999999999999</v>
      </c>
      <c r="G2789" s="277">
        <f>+VLOOKUP(B:B,INSUMOS!A:E,4,FALSE)</f>
        <v>1</v>
      </c>
      <c r="H2789" s="217">
        <f t="shared" si="208"/>
        <v>5.6959</v>
      </c>
      <c r="I2789" s="218"/>
      <c r="J2789" s="218"/>
    </row>
    <row r="2790" spans="1:10" ht="18" outlineLevel="1" x14ac:dyDescent="0.25">
      <c r="B2790" s="535" t="s">
        <v>265</v>
      </c>
      <c r="C2790" s="216" t="str">
        <f>+VLOOKUP(B:B,INSUMOS!A:C,2,FALSE)</f>
        <v>ALAMBRE NEGRO</v>
      </c>
      <c r="D2790" s="538" t="str">
        <f>+VLOOKUP(B:B,INSUMOS!A:C,3,FALSE)</f>
        <v>KG</v>
      </c>
      <c r="E2790" s="541">
        <v>0.33</v>
      </c>
      <c r="F2790" s="544">
        <f>E2790*0.03</f>
        <v>9.9000000000000008E-3</v>
      </c>
      <c r="G2790" s="277">
        <f>+VLOOKUP(B:B,INSUMOS!A:E,4,FALSE)</f>
        <v>1</v>
      </c>
      <c r="H2790" s="217">
        <f t="shared" si="208"/>
        <v>0.33990000000000004</v>
      </c>
      <c r="I2790" s="218"/>
      <c r="J2790" s="218"/>
    </row>
    <row r="2791" spans="1:10" ht="18" outlineLevel="1" x14ac:dyDescent="0.25">
      <c r="B2791" s="535" t="s">
        <v>239</v>
      </c>
      <c r="C2791" s="216" t="str">
        <f>+VLOOKUP(B:B,INSUMOS!A:C,2,FALSE)</f>
        <v>TABLA CHAPA EN ORDINARIO 2.90 X 0.28 X 0.02</v>
      </c>
      <c r="D2791" s="538" t="str">
        <f>+VLOOKUP(B:B,INSUMOS!A:C,3,FALSE)</f>
        <v>UN</v>
      </c>
      <c r="E2791" s="541">
        <v>1.03</v>
      </c>
      <c r="F2791" s="544">
        <f>E2791*0.03</f>
        <v>3.09E-2</v>
      </c>
      <c r="G2791" s="277">
        <f>+VLOOKUP(B:B,INSUMOS!A:E,4,FALSE)</f>
        <v>1</v>
      </c>
      <c r="H2791" s="217">
        <f t="shared" si="208"/>
        <v>1.0609</v>
      </c>
      <c r="I2791" s="218"/>
      <c r="J2791" s="218"/>
    </row>
    <row r="2792" spans="1:10" ht="18" outlineLevel="1" x14ac:dyDescent="0.25">
      <c r="B2792" s="535" t="s">
        <v>266</v>
      </c>
      <c r="C2792" s="216" t="str">
        <f>+VLOOKUP(B:B,INSUMOS!A:C,2,FALSE)</f>
        <v>PUNTILLA CON CABEZA 2"</v>
      </c>
      <c r="D2792" s="538" t="str">
        <f>+VLOOKUP(B:B,INSUMOS!A:C,3,FALSE)</f>
        <v>LB</v>
      </c>
      <c r="E2792" s="541">
        <v>0.26400000000000001</v>
      </c>
      <c r="F2792" s="544">
        <f>E2792*0.03</f>
        <v>7.92E-3</v>
      </c>
      <c r="G2792" s="277">
        <f>+VLOOKUP(B:B,INSUMOS!A:E,4,FALSE)</f>
        <v>1</v>
      </c>
      <c r="H2792" s="217">
        <f t="shared" si="208"/>
        <v>0.27192</v>
      </c>
      <c r="I2792" s="218"/>
      <c r="J2792" s="218"/>
    </row>
    <row r="2793" spans="1:10" ht="18" outlineLevel="1" x14ac:dyDescent="0.25">
      <c r="B2793" s="535" t="s">
        <v>153</v>
      </c>
      <c r="C2793" s="216" t="str">
        <f>+VLOOKUP(B:B,INSUMOS!A:C,2,FALSE)</f>
        <v>ANDAMIO TUBULAR 1,5*1,5 C/CRUCETA</v>
      </c>
      <c r="D2793" s="538" t="str">
        <f>+VLOOKUP(B:B,INSUMOS!A:C,3,FALSE)</f>
        <v>DIA</v>
      </c>
      <c r="E2793" s="541">
        <v>0.14000000000000001</v>
      </c>
      <c r="F2793" s="544"/>
      <c r="G2793" s="277">
        <f>+VLOOKUP(B:B,INSUMOS!A:E,4,FALSE)</f>
        <v>1</v>
      </c>
      <c r="H2793" s="217">
        <f t="shared" si="208"/>
        <v>0.14000000000000001</v>
      </c>
      <c r="I2793" s="218"/>
      <c r="J2793" s="218"/>
    </row>
    <row r="2794" spans="1:10" ht="18" outlineLevel="1" x14ac:dyDescent="0.25">
      <c r="B2794" s="535" t="s">
        <v>625</v>
      </c>
      <c r="C2794" s="216" t="str">
        <f>+VLOOKUP(B:B,INSUMOS!A:C,2,FALSE)</f>
        <v>CUADRILLA AA  (OFICIAL + 2 AYUDANTE)- ALBAÑILERIA</v>
      </c>
      <c r="D2794" s="538" t="str">
        <f>+VLOOKUP(B:B,INSUMOS!A:C,3,FALSE)</f>
        <v>HC</v>
      </c>
      <c r="E2794" s="541">
        <v>1.2</v>
      </c>
      <c r="F2794" s="544"/>
      <c r="G2794" s="277">
        <f>+VLOOKUP(B:B,INSUMOS!A:E,4,FALSE)</f>
        <v>1</v>
      </c>
      <c r="H2794" s="217">
        <f t="shared" si="208"/>
        <v>1.2</v>
      </c>
      <c r="I2794" s="218"/>
      <c r="J2794" s="218"/>
    </row>
    <row r="2795" spans="1:10" ht="25.5" x14ac:dyDescent="0.25">
      <c r="A2795" s="547" t="s">
        <v>1930</v>
      </c>
      <c r="B2795" s="551"/>
      <c r="C2795" s="555" t="s">
        <v>2061</v>
      </c>
      <c r="D2795" s="308" t="s">
        <v>330</v>
      </c>
      <c r="E2795" s="359"/>
      <c r="F2795" s="360"/>
      <c r="G2795" s="361"/>
      <c r="H2795" s="362">
        <f>+SUBTOTAL(9,H2796:H2804)</f>
        <v>35.959854295</v>
      </c>
      <c r="I2795" s="363"/>
      <c r="J2795" s="363"/>
    </row>
    <row r="2796" spans="1:10" ht="18" outlineLevel="1" x14ac:dyDescent="0.25">
      <c r="B2796" s="535" t="s">
        <v>129</v>
      </c>
      <c r="C2796" s="216" t="str">
        <f>+VLOOKUP(B:B,INSUMOS!A:C,2,FALSE)</f>
        <v>HERRAMIENTA MENOR</v>
      </c>
      <c r="D2796" s="538" t="str">
        <f>+VLOOKUP(B:B,INSUMOS!A:C,3,FALSE)</f>
        <v>GLB</v>
      </c>
      <c r="E2796" s="541">
        <f>H2804*0.1/G2796</f>
        <v>0.12</v>
      </c>
      <c r="F2796" s="544"/>
      <c r="G2796" s="277">
        <f>+VLOOKUP(B:B,INSUMOS!A:E,4,FALSE)</f>
        <v>1</v>
      </c>
      <c r="H2796" s="217">
        <f t="shared" ref="H2796:H2804" si="209">+(E2796+F2796)*G2796</f>
        <v>0.12</v>
      </c>
      <c r="I2796" s="218"/>
      <c r="J2796" s="218"/>
    </row>
    <row r="2797" spans="1:10" ht="18" outlineLevel="1" x14ac:dyDescent="0.25">
      <c r="B2797" s="535" t="s">
        <v>1896</v>
      </c>
      <c r="C2797" s="216" t="str">
        <f>+VLOOKUP(B:B,INSUMOS!A:C,2,FALSE)</f>
        <v>ACPM</v>
      </c>
      <c r="D2797" s="538" t="str">
        <f>+VLOOKUP(B:B,INSUMOS!A:C,3,FALSE)</f>
        <v>GAL</v>
      </c>
      <c r="E2797" s="541">
        <v>0.15</v>
      </c>
      <c r="F2797" s="544">
        <f>E2797*0.03</f>
        <v>4.4999999999999997E-3</v>
      </c>
      <c r="G2797" s="277">
        <f>+VLOOKUP(B:B,INSUMOS!A:E,4,FALSE)</f>
        <v>1</v>
      </c>
      <c r="H2797" s="217">
        <f t="shared" si="209"/>
        <v>0.1545</v>
      </c>
      <c r="I2797" s="218"/>
      <c r="J2797" s="218"/>
    </row>
    <row r="2798" spans="1:10" ht="18" outlineLevel="1" x14ac:dyDescent="0.25">
      <c r="B2798" s="535" t="s">
        <v>1952</v>
      </c>
      <c r="C2798" s="216" t="str">
        <f>+VLOOKUP(B:B,APUS!A:C,3,FALSE)</f>
        <v>CONCRETO 1:2:3 (3.000PSI APROX.) MEZCLA EN OBRA- OBRAS VARIAS</v>
      </c>
      <c r="D2798" s="538" t="s">
        <v>21</v>
      </c>
      <c r="E2798" s="541">
        <v>6.3E-2</v>
      </c>
      <c r="F2798" s="544">
        <f>E2798*0.05</f>
        <v>3.15E-3</v>
      </c>
      <c r="G2798" s="277">
        <f>+VLOOKUP(B:B,APUS!A:T,8,FALSE)</f>
        <v>371.8433</v>
      </c>
      <c r="H2798" s="217">
        <f t="shared" si="209"/>
        <v>24.597434294999999</v>
      </c>
      <c r="I2798" s="218"/>
      <c r="J2798" s="218"/>
    </row>
    <row r="2799" spans="1:10" ht="18" outlineLevel="1" x14ac:dyDescent="0.25">
      <c r="B2799" s="535" t="s">
        <v>996</v>
      </c>
      <c r="C2799" s="216" t="str">
        <f>+VLOOKUP(B:B,INSUMOS!A:C,2,FALSE)</f>
        <v>ACERO CORRUG. FIG.1/4” A 1” 60.000 PSI</v>
      </c>
      <c r="D2799" s="538" t="str">
        <f>+VLOOKUP(B:B,INSUMOS!A:C,3,FALSE)</f>
        <v>KG</v>
      </c>
      <c r="E2799" s="541">
        <v>7.68</v>
      </c>
      <c r="F2799" s="544">
        <f>E2799*0.03</f>
        <v>0.23039999999999999</v>
      </c>
      <c r="G2799" s="277">
        <f>+VLOOKUP(B:B,INSUMOS!A:E,4,FALSE)</f>
        <v>1</v>
      </c>
      <c r="H2799" s="217">
        <f t="shared" si="209"/>
        <v>7.9104000000000001</v>
      </c>
      <c r="I2799" s="218"/>
      <c r="J2799" s="218"/>
    </row>
    <row r="2800" spans="1:10" ht="18" outlineLevel="1" x14ac:dyDescent="0.25">
      <c r="B2800" s="535" t="s">
        <v>265</v>
      </c>
      <c r="C2800" s="216" t="str">
        <f>+VLOOKUP(B:B,INSUMOS!A:C,2,FALSE)</f>
        <v>ALAMBRE NEGRO</v>
      </c>
      <c r="D2800" s="538" t="str">
        <f>+VLOOKUP(B:B,INSUMOS!A:C,3,FALSE)</f>
        <v>KG</v>
      </c>
      <c r="E2800" s="541">
        <v>0.49</v>
      </c>
      <c r="F2800" s="544">
        <f>E2800*0.03</f>
        <v>1.47E-2</v>
      </c>
      <c r="G2800" s="277">
        <f>+VLOOKUP(B:B,INSUMOS!A:E,4,FALSE)</f>
        <v>1</v>
      </c>
      <c r="H2800" s="217">
        <f t="shared" si="209"/>
        <v>0.50470000000000004</v>
      </c>
      <c r="I2800" s="218"/>
      <c r="J2800" s="218"/>
    </row>
    <row r="2801" spans="1:11" ht="18" outlineLevel="1" x14ac:dyDescent="0.25">
      <c r="B2801" s="535" t="s">
        <v>239</v>
      </c>
      <c r="C2801" s="216" t="str">
        <f>+VLOOKUP(B:B,INSUMOS!A:C,2,FALSE)</f>
        <v>TABLA CHAPA EN ORDINARIO 2.90 X 0.28 X 0.02</v>
      </c>
      <c r="D2801" s="538" t="str">
        <f>+VLOOKUP(B:B,INSUMOS!A:C,3,FALSE)</f>
        <v>UN</v>
      </c>
      <c r="E2801" s="541">
        <v>1.03</v>
      </c>
      <c r="F2801" s="544">
        <f>E2801*0.03</f>
        <v>3.09E-2</v>
      </c>
      <c r="G2801" s="277">
        <f>+VLOOKUP(B:B,INSUMOS!A:E,4,FALSE)</f>
        <v>1</v>
      </c>
      <c r="H2801" s="217">
        <f t="shared" si="209"/>
        <v>1.0609</v>
      </c>
      <c r="I2801" s="218"/>
      <c r="J2801" s="218"/>
    </row>
    <row r="2802" spans="1:11" ht="18" outlineLevel="1" x14ac:dyDescent="0.25">
      <c r="B2802" s="535" t="s">
        <v>266</v>
      </c>
      <c r="C2802" s="216" t="str">
        <f>+VLOOKUP(B:B,INSUMOS!A:C,2,FALSE)</f>
        <v>PUNTILLA CON CABEZA 2"</v>
      </c>
      <c r="D2802" s="538" t="str">
        <f>+VLOOKUP(B:B,INSUMOS!A:C,3,FALSE)</f>
        <v>LB</v>
      </c>
      <c r="E2802" s="541">
        <v>0.26400000000000001</v>
      </c>
      <c r="F2802" s="544">
        <f>E2802*0.03</f>
        <v>7.92E-3</v>
      </c>
      <c r="G2802" s="277">
        <f>+VLOOKUP(B:B,INSUMOS!A:E,4,FALSE)</f>
        <v>1</v>
      </c>
      <c r="H2802" s="217">
        <f t="shared" si="209"/>
        <v>0.27192</v>
      </c>
      <c r="I2802" s="218"/>
      <c r="J2802" s="218"/>
    </row>
    <row r="2803" spans="1:11" ht="18" outlineLevel="1" x14ac:dyDescent="0.25">
      <c r="B2803" s="535" t="s">
        <v>153</v>
      </c>
      <c r="C2803" s="216" t="str">
        <f>+VLOOKUP(B:B,INSUMOS!A:C,2,FALSE)</f>
        <v>ANDAMIO TUBULAR 1,5*1,5 C/CRUCETA</v>
      </c>
      <c r="D2803" s="538" t="str">
        <f>+VLOOKUP(B:B,INSUMOS!A:C,3,FALSE)</f>
        <v>DIA</v>
      </c>
      <c r="E2803" s="541">
        <v>0.14000000000000001</v>
      </c>
      <c r="F2803" s="544"/>
      <c r="G2803" s="277">
        <f>+VLOOKUP(B:B,INSUMOS!A:E,4,FALSE)</f>
        <v>1</v>
      </c>
      <c r="H2803" s="217">
        <f t="shared" si="209"/>
        <v>0.14000000000000001</v>
      </c>
      <c r="I2803" s="218"/>
      <c r="J2803" s="218"/>
    </row>
    <row r="2804" spans="1:11" ht="18" outlineLevel="1" x14ac:dyDescent="0.25">
      <c r="B2804" s="535" t="s">
        <v>625</v>
      </c>
      <c r="C2804" s="216" t="str">
        <f>+VLOOKUP(B:B,INSUMOS!A:C,2,FALSE)</f>
        <v>CUADRILLA AA  (OFICIAL + 2 AYUDANTE)- ALBAÑILERIA</v>
      </c>
      <c r="D2804" s="538" t="str">
        <f>+VLOOKUP(B:B,INSUMOS!A:C,3,FALSE)</f>
        <v>HC</v>
      </c>
      <c r="E2804" s="541">
        <v>1.2</v>
      </c>
      <c r="F2804" s="544"/>
      <c r="G2804" s="277">
        <f>+VLOOKUP(B:B,INSUMOS!A:E,4,FALSE)</f>
        <v>1</v>
      </c>
      <c r="H2804" s="217">
        <f t="shared" si="209"/>
        <v>1.2</v>
      </c>
      <c r="I2804" s="218"/>
      <c r="J2804" s="218"/>
    </row>
    <row r="2805" spans="1:11" ht="38.25" customHeight="1" x14ac:dyDescent="0.25">
      <c r="A2805" s="547" t="s">
        <v>1931</v>
      </c>
      <c r="B2805" s="551"/>
      <c r="C2805" s="555" t="s">
        <v>1939</v>
      </c>
      <c r="D2805" s="308" t="s">
        <v>19</v>
      </c>
      <c r="E2805" s="359"/>
      <c r="F2805" s="360"/>
      <c r="G2805" s="361"/>
      <c r="H2805" s="362">
        <f>+SUBTOTAL(9,H2806:H2809)</f>
        <v>0.96575000000000011</v>
      </c>
      <c r="I2805" s="363"/>
      <c r="J2805" s="363"/>
    </row>
    <row r="2806" spans="1:11" ht="18" outlineLevel="1" x14ac:dyDescent="0.25">
      <c r="B2806" s="535" t="s">
        <v>129</v>
      </c>
      <c r="C2806" s="216" t="str">
        <f>+VLOOKUP(B:B,INSUMOS!A:C,2,FALSE)</f>
        <v>HERRAMIENTA MENOR</v>
      </c>
      <c r="D2806" s="538" t="str">
        <f>+VLOOKUP(B:B,INSUMOS!A:C,3,FALSE)</f>
        <v>GLB</v>
      </c>
      <c r="E2806" s="541">
        <f>H2809*0.1/G2806</f>
        <v>8.0000000000000016E-2</v>
      </c>
      <c r="F2806" s="544"/>
      <c r="G2806" s="277">
        <f>+VLOOKUP(B:B,INSUMOS!A:E,4,FALSE)</f>
        <v>1</v>
      </c>
      <c r="H2806" s="217">
        <f>+(E2806+F2806)*G2806</f>
        <v>8.0000000000000016E-2</v>
      </c>
      <c r="I2806" s="218"/>
      <c r="J2806" s="218"/>
    </row>
    <row r="2807" spans="1:11" ht="18" outlineLevel="1" x14ac:dyDescent="0.25">
      <c r="B2807" s="535" t="s">
        <v>153</v>
      </c>
      <c r="C2807" s="216" t="str">
        <f>+VLOOKUP(B:B,INSUMOS!A:C,2,FALSE)</f>
        <v>ANDAMIO TUBULAR 1,5*1,5 C/CRUCETA</v>
      </c>
      <c r="D2807" s="538" t="str">
        <f>+VLOOKUP(B:B,INSUMOS!A:C,3,FALSE)</f>
        <v>DIA</v>
      </c>
      <c r="E2807" s="541">
        <v>7.0000000000000007E-2</v>
      </c>
      <c r="F2807" s="544"/>
      <c r="G2807" s="277">
        <f>+VLOOKUP(B:B,INSUMOS!A:E,4,FALSE)</f>
        <v>1</v>
      </c>
      <c r="H2807" s="217">
        <f>+(E2807+F2807)*G2807</f>
        <v>7.0000000000000007E-2</v>
      </c>
      <c r="I2807" s="218"/>
      <c r="J2807" s="218"/>
    </row>
    <row r="2808" spans="1:11" ht="18" outlineLevel="1" x14ac:dyDescent="0.25">
      <c r="B2808" s="535" t="s">
        <v>115</v>
      </c>
      <c r="C2808" s="216" t="str">
        <f>+VLOOKUP(B:B,INSUMOS!A:C,2,FALSE)</f>
        <v>MORTERO 1:4 (HECHO EN OBRA)</v>
      </c>
      <c r="D2808" s="538" t="str">
        <f>+VLOOKUP(B:B,INSUMOS!A:C,3,FALSE)</f>
        <v>M3</v>
      </c>
      <c r="E2808" s="541">
        <v>1.4999999999999999E-2</v>
      </c>
      <c r="F2808" s="544">
        <f>E2808*0.05</f>
        <v>7.5000000000000002E-4</v>
      </c>
      <c r="G2808" s="277">
        <f>+VLOOKUP(B:B,INSUMOS!A:E,4,FALSE)</f>
        <v>1</v>
      </c>
      <c r="H2808" s="217">
        <f>+(E2808+F2808)*G2808</f>
        <v>1.575E-2</v>
      </c>
      <c r="I2808" s="218"/>
      <c r="J2808" s="218"/>
    </row>
    <row r="2809" spans="1:11" ht="18" outlineLevel="1" x14ac:dyDescent="0.25">
      <c r="B2809" s="535" t="s">
        <v>625</v>
      </c>
      <c r="C2809" s="216" t="str">
        <f>+VLOOKUP(B:B,INSUMOS!A:C,2,FALSE)</f>
        <v>CUADRILLA AA  (OFICIAL + 2 AYUDANTE)- ALBAÑILERIA</v>
      </c>
      <c r="D2809" s="538" t="str">
        <f>+VLOOKUP(B:B,INSUMOS!A:C,3,FALSE)</f>
        <v>HC</v>
      </c>
      <c r="E2809" s="541">
        <v>0.8</v>
      </c>
      <c r="F2809" s="544"/>
      <c r="G2809" s="277">
        <f>+VLOOKUP(B:B,INSUMOS!A:E,4,FALSE)</f>
        <v>1</v>
      </c>
      <c r="H2809" s="217">
        <f>+(E2809+F2809)*G2809</f>
        <v>0.8</v>
      </c>
      <c r="I2809" s="218"/>
      <c r="J2809" s="218"/>
    </row>
    <row r="2810" spans="1:11" ht="33" customHeight="1" x14ac:dyDescent="0.25">
      <c r="A2810" s="547" t="s">
        <v>1932</v>
      </c>
      <c r="B2810" s="551"/>
      <c r="C2810" s="555" t="s">
        <v>1933</v>
      </c>
      <c r="D2810" s="308" t="s">
        <v>19</v>
      </c>
      <c r="E2810" s="359"/>
      <c r="F2810" s="360"/>
      <c r="G2810" s="361"/>
      <c r="H2810" s="362">
        <f>+SUBTOTAL(9,H2811:H2815)</f>
        <v>1.3626499999999999</v>
      </c>
      <c r="I2810" s="363"/>
      <c r="J2810" s="363"/>
    </row>
    <row r="2811" spans="1:11" ht="18" outlineLevel="1" x14ac:dyDescent="0.25">
      <c r="B2811" s="535" t="s">
        <v>129</v>
      </c>
      <c r="C2811" s="216" t="str">
        <f>+VLOOKUP(B:B,INSUMOS!A:C,2,FALSE)</f>
        <v>HERRAMIENTA MENOR</v>
      </c>
      <c r="D2811" s="538" t="str">
        <f>+VLOOKUP(B:B,INSUMOS!A:C,3,FALSE)</f>
        <v>GLB</v>
      </c>
      <c r="E2811" s="541">
        <f>H2815*0.1/G2811</f>
        <v>0.1</v>
      </c>
      <c r="F2811" s="544"/>
      <c r="G2811" s="277">
        <f>+VLOOKUP(B:B,INSUMOS!A:E,4,FALSE)</f>
        <v>1</v>
      </c>
      <c r="H2811" s="217">
        <f>+(E2811+F2811)*G2811</f>
        <v>0.1</v>
      </c>
      <c r="I2811" s="218"/>
      <c r="J2811" s="218"/>
    </row>
    <row r="2812" spans="1:11" ht="18" outlineLevel="1" x14ac:dyDescent="0.25">
      <c r="B2812" s="535" t="s">
        <v>927</v>
      </c>
      <c r="C2812" s="216" t="str">
        <f>+VLOOKUP(B:B,INSUMOS!A:C,2,FALSE)</f>
        <v>MALLA ELECTROSOLDADA M-159 (5,5X5,5) 6X2,35 M</v>
      </c>
      <c r="D2812" s="538" t="str">
        <f>+VLOOKUP(B:B,INSUMOS!A:C,3,FALSE)</f>
        <v>UN</v>
      </c>
      <c r="E2812" s="541">
        <v>7.0999999999999994E-2</v>
      </c>
      <c r="F2812" s="544">
        <f>E2812*0.05</f>
        <v>3.5499999999999998E-3</v>
      </c>
      <c r="G2812" s="277">
        <f>+VLOOKUP(B:B,INSUMOS!A:E,4,FALSE)</f>
        <v>1</v>
      </c>
      <c r="H2812" s="217">
        <f>+(E2812+F2812)*G2812</f>
        <v>7.4549999999999991E-2</v>
      </c>
      <c r="I2812" s="218"/>
      <c r="J2812" s="218"/>
    </row>
    <row r="2813" spans="1:11" ht="18" outlineLevel="1" x14ac:dyDescent="0.25">
      <c r="B2813" s="535" t="s">
        <v>996</v>
      </c>
      <c r="C2813" s="216" t="str">
        <f>+VLOOKUP(B:B,INSUMOS!A:C,2,FALSE)</f>
        <v>ACERO CORRUG. FIG.1/4” A 1” 60.000 PSI</v>
      </c>
      <c r="D2813" s="538" t="str">
        <f>+VLOOKUP(B:B,INSUMOS!A:C,3,FALSE)</f>
        <v>KG</v>
      </c>
      <c r="E2813" s="541">
        <v>0.15</v>
      </c>
      <c r="F2813" s="544">
        <f>E2813*0.03</f>
        <v>4.4999999999999997E-3</v>
      </c>
      <c r="G2813" s="277">
        <f>+VLOOKUP(B:B,INSUMOS!A:E,4,FALSE)</f>
        <v>1</v>
      </c>
      <c r="H2813" s="217">
        <f>+(E2813+F2813)*G2813</f>
        <v>0.1545</v>
      </c>
      <c r="I2813" s="218"/>
      <c r="J2813" s="218"/>
    </row>
    <row r="2814" spans="1:11" ht="18" outlineLevel="1" x14ac:dyDescent="0.25">
      <c r="B2814" s="535" t="s">
        <v>115</v>
      </c>
      <c r="C2814" s="216" t="str">
        <f>+VLOOKUP(B:B,INSUMOS!A:C,2,FALSE)</f>
        <v>MORTERO 1:4 (HECHO EN OBRA)</v>
      </c>
      <c r="D2814" s="538" t="str">
        <f>+VLOOKUP(B:B,INSUMOS!A:C,3,FALSE)</f>
        <v>M3</v>
      </c>
      <c r="E2814" s="541">
        <v>3.2000000000000001E-2</v>
      </c>
      <c r="F2814" s="544">
        <f>E2814*0.05</f>
        <v>1.6000000000000001E-3</v>
      </c>
      <c r="G2814" s="277">
        <f>+VLOOKUP(B:B,INSUMOS!A:E,4,FALSE)</f>
        <v>1</v>
      </c>
      <c r="H2814" s="217">
        <f>+(E2814+F2814)*G2814</f>
        <v>3.3599999999999998E-2</v>
      </c>
      <c r="I2814" s="218"/>
      <c r="J2814" s="218"/>
      <c r="K2814" s="365"/>
    </row>
    <row r="2815" spans="1:11" ht="18" outlineLevel="1" x14ac:dyDescent="0.25">
      <c r="B2815" s="535" t="s">
        <v>625</v>
      </c>
      <c r="C2815" s="216" t="str">
        <f>+VLOOKUP(B:B,INSUMOS!A:C,2,FALSE)</f>
        <v>CUADRILLA AA  (OFICIAL + 2 AYUDANTE)- ALBAÑILERIA</v>
      </c>
      <c r="D2815" s="538" t="str">
        <f>+VLOOKUP(B:B,INSUMOS!A:C,3,FALSE)</f>
        <v>HC</v>
      </c>
      <c r="E2815" s="541">
        <v>1</v>
      </c>
      <c r="F2815" s="544"/>
      <c r="G2815" s="277">
        <f>+VLOOKUP(B:B,INSUMOS!A:E,4,FALSE)</f>
        <v>1</v>
      </c>
      <c r="H2815" s="217">
        <f>+(E2815+F2815)*G2815</f>
        <v>1</v>
      </c>
      <c r="I2815" s="218"/>
      <c r="J2815" s="218"/>
    </row>
    <row r="2816" spans="1:11" ht="43.5" customHeight="1" x14ac:dyDescent="0.25">
      <c r="A2816" s="547" t="s">
        <v>1934</v>
      </c>
      <c r="B2816" s="551"/>
      <c r="C2816" s="555" t="s">
        <v>1935</v>
      </c>
      <c r="D2816" s="308" t="s">
        <v>19</v>
      </c>
      <c r="E2816" s="359"/>
      <c r="F2816" s="360"/>
      <c r="G2816" s="361"/>
      <c r="H2816" s="362">
        <f>+SUBTOTAL(9,H2817:H2821)</f>
        <v>14.581000000000001</v>
      </c>
      <c r="I2816" s="363"/>
      <c r="J2816" s="363"/>
      <c r="K2816" s="364"/>
    </row>
    <row r="2817" spans="1:11" ht="18" outlineLevel="1" x14ac:dyDescent="0.25">
      <c r="B2817" s="535" t="s">
        <v>129</v>
      </c>
      <c r="C2817" s="216" t="str">
        <f>+VLOOKUP(B:B,INSUMOS!A:C,2,FALSE)</f>
        <v>HERRAMIENTA MENOR</v>
      </c>
      <c r="D2817" s="538" t="str">
        <f>+VLOOKUP(B:B,INSUMOS!A:C,3,FALSE)</f>
        <v>GLB</v>
      </c>
      <c r="E2817" s="541">
        <f>H2821*0.1/G2817</f>
        <v>0.1</v>
      </c>
      <c r="F2817" s="544"/>
      <c r="G2817" s="277">
        <f>+VLOOKUP(B:B,INSUMOS!A:E,4,FALSE)</f>
        <v>1</v>
      </c>
      <c r="H2817" s="217">
        <f>+(E2817+F2817)*G2817</f>
        <v>0.1</v>
      </c>
      <c r="I2817" s="218"/>
      <c r="J2817" s="218"/>
    </row>
    <row r="2818" spans="1:11" ht="18" outlineLevel="1" x14ac:dyDescent="0.25">
      <c r="B2818" s="535" t="s">
        <v>115</v>
      </c>
      <c r="C2818" s="216" t="str">
        <f>+VLOOKUP(B:B,INSUMOS!A:C,2,FALSE)</f>
        <v>MORTERO 1:4 (HECHO EN OBRA)</v>
      </c>
      <c r="D2818" s="538" t="str">
        <f>+VLOOKUP(B:B,INSUMOS!A:C,3,FALSE)</f>
        <v>M3</v>
      </c>
      <c r="E2818" s="541">
        <v>0.02</v>
      </c>
      <c r="F2818" s="544">
        <f>E2818*0.05</f>
        <v>1E-3</v>
      </c>
      <c r="G2818" s="277">
        <f>+VLOOKUP(B:B,INSUMOS!A:E,4,FALSE)</f>
        <v>1</v>
      </c>
      <c r="H2818" s="217">
        <f>+(E2818+F2818)*G2818</f>
        <v>2.1000000000000001E-2</v>
      </c>
      <c r="I2818" s="218"/>
      <c r="J2818" s="218"/>
      <c r="K2818" s="330"/>
    </row>
    <row r="2819" spans="1:11" ht="18" outlineLevel="1" x14ac:dyDescent="0.25">
      <c r="B2819" s="535" t="s">
        <v>208</v>
      </c>
      <c r="C2819" s="216" t="str">
        <f>+VLOOKUP(B:B,INSUMOS!A:C,2,FALSE)</f>
        <v>BLOQUE P-H N.5 ESTRIADO 33X11.5X23</v>
      </c>
      <c r="D2819" s="538" t="str">
        <f>+VLOOKUP(B:B,INSUMOS!A:C,3,FALSE)</f>
        <v>UN</v>
      </c>
      <c r="E2819" s="541">
        <v>13</v>
      </c>
      <c r="F2819" s="544">
        <f>E2819*0.03</f>
        <v>0.39</v>
      </c>
      <c r="G2819" s="277">
        <f>+VLOOKUP(B:B,INSUMOS!A:E,4,FALSE)</f>
        <v>1</v>
      </c>
      <c r="H2819" s="217">
        <f>+(E2819+F2819)*G2819</f>
        <v>13.39</v>
      </c>
      <c r="I2819" s="218"/>
      <c r="J2819" s="218"/>
    </row>
    <row r="2820" spans="1:11" ht="18" outlineLevel="1" x14ac:dyDescent="0.25">
      <c r="B2820" s="535" t="s">
        <v>153</v>
      </c>
      <c r="C2820" s="216" t="str">
        <f>+VLOOKUP(B:B,INSUMOS!A:C,2,FALSE)</f>
        <v>ANDAMIO TUBULAR 1,5*1,5 C/CRUCETA</v>
      </c>
      <c r="D2820" s="538" t="str">
        <f>+VLOOKUP(B:B,INSUMOS!A:C,3,FALSE)</f>
        <v>DIA</v>
      </c>
      <c r="E2820" s="541">
        <v>7.0000000000000007E-2</v>
      </c>
      <c r="F2820" s="544"/>
      <c r="G2820" s="277">
        <f>+VLOOKUP(B:B,INSUMOS!A:E,4,FALSE)</f>
        <v>1</v>
      </c>
      <c r="H2820" s="217">
        <f>+(E2820+F2820)*G2820</f>
        <v>7.0000000000000007E-2</v>
      </c>
      <c r="I2820" s="218"/>
      <c r="J2820" s="218"/>
    </row>
    <row r="2821" spans="1:11" ht="18" outlineLevel="1" x14ac:dyDescent="0.25">
      <c r="B2821" s="535" t="s">
        <v>607</v>
      </c>
      <c r="C2821" s="216" t="str">
        <f>+VLOOKUP(B:B,INSUMOS!A:C,2,FALSE)</f>
        <v>CUADRILLA (2 AYUDANTES ALBAÑILERIA CON PRESTACIONES)</v>
      </c>
      <c r="D2821" s="538" t="str">
        <f>+VLOOKUP(B:B,INSUMOS!A:C,3,FALSE)</f>
        <v>HC</v>
      </c>
      <c r="E2821" s="541">
        <v>1</v>
      </c>
      <c r="F2821" s="544"/>
      <c r="G2821" s="277">
        <f>+VLOOKUP(B:B,INSUMOS!A:E,4,FALSE)</f>
        <v>1</v>
      </c>
      <c r="H2821" s="217">
        <f>+(E2821+F2821)*G2821</f>
        <v>1</v>
      </c>
      <c r="I2821" s="218"/>
      <c r="J2821" s="218"/>
    </row>
    <row r="2822" spans="1:11" ht="39" customHeight="1" x14ac:dyDescent="0.25">
      <c r="A2822" s="547" t="s">
        <v>1936</v>
      </c>
      <c r="B2822" s="556"/>
      <c r="C2822" s="557" t="s">
        <v>2013</v>
      </c>
      <c r="D2822" s="308" t="s">
        <v>21</v>
      </c>
      <c r="E2822" s="359"/>
      <c r="F2822" s="360"/>
      <c r="G2822" s="361"/>
      <c r="H2822" s="362">
        <f>+SUBTOTAL(9,H2823:H2830)</f>
        <v>319.37419999999997</v>
      </c>
      <c r="I2822" s="363"/>
      <c r="J2822" s="363"/>
    </row>
    <row r="2823" spans="1:11" ht="18" outlineLevel="1" x14ac:dyDescent="0.25">
      <c r="B2823" s="535" t="s">
        <v>129</v>
      </c>
      <c r="C2823" s="216" t="str">
        <f>+VLOOKUP(B:B,INSUMOS!A:C,2,FALSE)</f>
        <v>HERRAMIENTA MENOR</v>
      </c>
      <c r="D2823" s="538" t="str">
        <f>+VLOOKUP(B:B,INSUMOS!A:C,3,FALSE)</f>
        <v>GLB</v>
      </c>
      <c r="E2823" s="541">
        <f>+(H2829+H2830)*0.05/G2823</f>
        <v>0.125</v>
      </c>
      <c r="F2823" s="544"/>
      <c r="G2823" s="277">
        <f>+VLOOKUP(B:B,INSUMOS!A:E,4,FALSE)</f>
        <v>1</v>
      </c>
      <c r="H2823" s="217">
        <f t="shared" ref="H2823:H2830" si="210">+(E2823+F2823)*G2823</f>
        <v>0.125</v>
      </c>
      <c r="I2823" s="218"/>
      <c r="J2823" s="218"/>
    </row>
    <row r="2824" spans="1:11" ht="18" outlineLevel="1" x14ac:dyDescent="0.25">
      <c r="B2824" s="535" t="s">
        <v>268</v>
      </c>
      <c r="C2824" s="216" t="str">
        <f>+VLOOKUP(B:B,INSUMOS!A:C,2,FALSE)</f>
        <v>AGUA</v>
      </c>
      <c r="D2824" s="538" t="str">
        <f>+VLOOKUP(B:B,INSUMOS!A:C,3,FALSE)</f>
        <v>M3</v>
      </c>
      <c r="E2824" s="541">
        <v>0.21</v>
      </c>
      <c r="F2824" s="544">
        <f>E2824*0.03</f>
        <v>6.2999999999999992E-3</v>
      </c>
      <c r="G2824" s="277">
        <f>+VLOOKUP(B:B,INSUMOS!A:E,4,FALSE)</f>
        <v>1</v>
      </c>
      <c r="H2824" s="217">
        <f t="shared" si="210"/>
        <v>0.21629999999999999</v>
      </c>
      <c r="I2824" s="218"/>
      <c r="J2824" s="218"/>
    </row>
    <row r="2825" spans="1:11" ht="18" outlineLevel="1" x14ac:dyDescent="0.25">
      <c r="B2825" s="535" t="s">
        <v>99</v>
      </c>
      <c r="C2825" s="216" t="str">
        <f>+VLOOKUP(B:B,INSUMOS!A:C,2,FALSE)</f>
        <v>CEMENTO GRIS</v>
      </c>
      <c r="D2825" s="538" t="str">
        <f>+VLOOKUP(B:B,INSUMOS!A:C,3,FALSE)</f>
        <v>KG</v>
      </c>
      <c r="E2825" s="541">
        <v>300</v>
      </c>
      <c r="F2825" s="544">
        <f>E2825*0.05</f>
        <v>15</v>
      </c>
      <c r="G2825" s="277">
        <f>+VLOOKUP(B:B,INSUMOS!A:E,4,FALSE)</f>
        <v>1</v>
      </c>
      <c r="H2825" s="217">
        <f t="shared" si="210"/>
        <v>315</v>
      </c>
      <c r="I2825" s="218"/>
      <c r="J2825" s="218"/>
    </row>
    <row r="2826" spans="1:11" ht="18" outlineLevel="1" x14ac:dyDescent="0.25">
      <c r="B2826" s="535" t="s">
        <v>791</v>
      </c>
      <c r="C2826" s="216" t="str">
        <f>+VLOOKUP(B:B,INSUMOS!A:C,2,FALSE)</f>
        <v>ARENA LAVADA DE RÍO (INCLUYE TRANSPORTE)</v>
      </c>
      <c r="D2826" s="538" t="str">
        <f>+VLOOKUP(B:B,INSUMOS!A:C,3,FALSE)</f>
        <v>M3</v>
      </c>
      <c r="E2826" s="541">
        <v>0.48</v>
      </c>
      <c r="F2826" s="544">
        <f>E2826*0.03</f>
        <v>1.44E-2</v>
      </c>
      <c r="G2826" s="277">
        <f>+VLOOKUP(B:B,INSUMOS!A:E,4,FALSE)</f>
        <v>1</v>
      </c>
      <c r="H2826" s="217">
        <f t="shared" si="210"/>
        <v>0.49440000000000001</v>
      </c>
      <c r="I2826" s="218"/>
      <c r="J2826" s="218"/>
    </row>
    <row r="2827" spans="1:11" ht="18" outlineLevel="1" x14ac:dyDescent="0.25">
      <c r="B2827" s="535" t="s">
        <v>77</v>
      </c>
      <c r="C2827" s="216" t="str">
        <f>+VLOOKUP(B:B,INSUMOS!A:C,2,FALSE)</f>
        <v>GRAVILLA DE RÍO DE 1/2" (INCLUYE TRANSPORTE)</v>
      </c>
      <c r="D2827" s="538" t="str">
        <f>+VLOOKUP(B:B,INSUMOS!A:C,3,FALSE)</f>
        <v>M3</v>
      </c>
      <c r="E2827" s="541">
        <v>0.95</v>
      </c>
      <c r="F2827" s="544">
        <f>E2827*0.03</f>
        <v>2.8499999999999998E-2</v>
      </c>
      <c r="G2827" s="277">
        <f>+VLOOKUP(B:B,INSUMOS!A:E,4,FALSE)</f>
        <v>1</v>
      </c>
      <c r="H2827" s="217">
        <f t="shared" si="210"/>
        <v>0.97849999999999993</v>
      </c>
      <c r="I2827" s="218"/>
      <c r="J2827" s="218"/>
    </row>
    <row r="2828" spans="1:11" ht="18" outlineLevel="1" x14ac:dyDescent="0.25">
      <c r="B2828" s="535" t="s">
        <v>136</v>
      </c>
      <c r="C2828" s="216" t="str">
        <f>+VLOOKUP(B:B,INSUMOS!A:C,2,FALSE)</f>
        <v>MEZCLADORA A GASOLINA (1.5 BULTOS)</v>
      </c>
      <c r="D2828" s="538" t="str">
        <f>+VLOOKUP(B:B,INSUMOS!A:C,3,FALSE)</f>
        <v>DIA</v>
      </c>
      <c r="E2828" s="541">
        <v>0.06</v>
      </c>
      <c r="F2828" s="544"/>
      <c r="G2828" s="277">
        <f>+VLOOKUP(B:B,INSUMOS!A:E,4,FALSE)</f>
        <v>1</v>
      </c>
      <c r="H2828" s="217">
        <f t="shared" si="210"/>
        <v>0.06</v>
      </c>
      <c r="I2828" s="218"/>
      <c r="J2828" s="218"/>
    </row>
    <row r="2829" spans="1:11" ht="18" outlineLevel="1" x14ac:dyDescent="0.25">
      <c r="B2829" s="535" t="s">
        <v>30</v>
      </c>
      <c r="C2829" s="216" t="str">
        <f>+VLOOKUP(B:B,INSUMOS!A:C,2,FALSE)</f>
        <v>AYUDANTE ALBAÑILERÍA CON PRESTACIONES</v>
      </c>
      <c r="D2829" s="538" t="str">
        <f>+VLOOKUP(B:B,INSUMOS!A:C,3,FALSE)</f>
        <v>HH</v>
      </c>
      <c r="E2829" s="541">
        <v>2</v>
      </c>
      <c r="F2829" s="544"/>
      <c r="G2829" s="277">
        <f>+VLOOKUP(B:B,INSUMOS!A:E,4,FALSE)</f>
        <v>1</v>
      </c>
      <c r="H2829" s="217">
        <f t="shared" si="210"/>
        <v>2</v>
      </c>
      <c r="I2829" s="218"/>
      <c r="J2829" s="218"/>
    </row>
    <row r="2830" spans="1:11" ht="18" outlineLevel="1" x14ac:dyDescent="0.25">
      <c r="B2830" s="535" t="s">
        <v>28</v>
      </c>
      <c r="C2830" s="216" t="str">
        <f>+VLOOKUP(B:B,INSUMOS!A:C,2,FALSE)</f>
        <v xml:space="preserve">OFICIAL ALBAÑILERIA CON PRESTACIONES </v>
      </c>
      <c r="D2830" s="538" t="str">
        <f>+VLOOKUP(B:B,INSUMOS!A:C,3,FALSE)</f>
        <v>HH</v>
      </c>
      <c r="E2830" s="541">
        <v>0.5</v>
      </c>
      <c r="F2830" s="544"/>
      <c r="G2830" s="277">
        <f>+VLOOKUP(B:B,INSUMOS!A:E,4,FALSE)</f>
        <v>1</v>
      </c>
      <c r="H2830" s="217">
        <f t="shared" si="210"/>
        <v>0.5</v>
      </c>
      <c r="I2830" s="218"/>
      <c r="J2830" s="218"/>
    </row>
    <row r="2831" spans="1:11" ht="25.5" x14ac:dyDescent="0.25">
      <c r="A2831" s="547" t="s">
        <v>1937</v>
      </c>
      <c r="B2831" s="548"/>
      <c r="C2831" s="558" t="s">
        <v>1967</v>
      </c>
      <c r="D2831" s="308" t="s">
        <v>19</v>
      </c>
      <c r="E2831" s="359"/>
      <c r="F2831" s="360"/>
      <c r="G2831" s="361"/>
      <c r="H2831" s="362">
        <f>+SUBTOTAL(9,H2832:H2836)</f>
        <v>1.2932999999999999</v>
      </c>
      <c r="I2831" s="363"/>
      <c r="J2831" s="363"/>
    </row>
    <row r="2832" spans="1:11" ht="18" outlineLevel="1" x14ac:dyDescent="0.25">
      <c r="B2832" s="535" t="s">
        <v>129</v>
      </c>
      <c r="C2832" s="216" t="str">
        <f>+VLOOKUP(B:B,INSUMOS!A:C,2,FALSE)</f>
        <v>HERRAMIENTA MENOR</v>
      </c>
      <c r="D2832" s="538" t="str">
        <f>+VLOOKUP(B:B,INSUMOS!A:C,3,FALSE)</f>
        <v>GLB</v>
      </c>
      <c r="E2832" s="541">
        <f>H2836*0.1/G2832</f>
        <v>0.1</v>
      </c>
      <c r="F2832" s="544"/>
      <c r="G2832" s="277">
        <f>+VLOOKUP(B:B,INSUMOS!A:E,4,FALSE)</f>
        <v>1</v>
      </c>
      <c r="H2832" s="217">
        <f>+(E2832+F2832)*G2832</f>
        <v>0.1</v>
      </c>
      <c r="I2832" s="218"/>
      <c r="J2832" s="218"/>
    </row>
    <row r="2833" spans="1:10" ht="18" outlineLevel="1" x14ac:dyDescent="0.25">
      <c r="B2833" s="535" t="s">
        <v>927</v>
      </c>
      <c r="C2833" s="216" t="str">
        <f>+VLOOKUP(B:B,INSUMOS!A:C,2,FALSE)</f>
        <v>MALLA ELECTROSOLDADA M-159 (5,5X5,5) 6X2,35 M</v>
      </c>
      <c r="D2833" s="538" t="str">
        <f>+VLOOKUP(B:B,INSUMOS!A:C,3,FALSE)</f>
        <v>UN</v>
      </c>
      <c r="E2833" s="541">
        <v>7.0999999999999994E-2</v>
      </c>
      <c r="F2833" s="544">
        <f>E2833*0.05</f>
        <v>3.5499999999999998E-3</v>
      </c>
      <c r="G2833" s="277">
        <f>+VLOOKUP(B:B,INSUMOS!A:E,4,FALSE)</f>
        <v>1</v>
      </c>
      <c r="H2833" s="217">
        <f>+(E2833+F2833)*G2833</f>
        <v>7.4549999999999991E-2</v>
      </c>
      <c r="I2833" s="218"/>
      <c r="J2833" s="218"/>
    </row>
    <row r="2834" spans="1:10" ht="18" outlineLevel="1" x14ac:dyDescent="0.25">
      <c r="B2834" s="535" t="s">
        <v>996</v>
      </c>
      <c r="C2834" s="216" t="str">
        <f>+VLOOKUP(B:B,INSUMOS!A:C,2,FALSE)</f>
        <v>ACERO CORRUG. FIG.1/4” A 1” 60.000 PSI</v>
      </c>
      <c r="D2834" s="538" t="str">
        <f>+VLOOKUP(B:B,INSUMOS!A:C,3,FALSE)</f>
        <v>KG</v>
      </c>
      <c r="E2834" s="541">
        <v>0.1</v>
      </c>
      <c r="F2834" s="544">
        <f>E2834*0.03</f>
        <v>3.0000000000000001E-3</v>
      </c>
      <c r="G2834" s="277">
        <f>+VLOOKUP(B:B,INSUMOS!A:E,4,FALSE)</f>
        <v>1</v>
      </c>
      <c r="H2834" s="217">
        <f>+(E2834+F2834)*G2834</f>
        <v>0.10300000000000001</v>
      </c>
      <c r="I2834" s="218"/>
      <c r="J2834" s="218"/>
    </row>
    <row r="2835" spans="1:10" ht="18" outlineLevel="1" x14ac:dyDescent="0.25">
      <c r="B2835" s="535" t="s">
        <v>116</v>
      </c>
      <c r="C2835" s="216" t="str">
        <f>+VLOOKUP(B:B,INSUMOS!A:C,2,FALSE)</f>
        <v>MORTERO 1:4 IMPERMEABILIZADO (HECHO EN OBRA)</v>
      </c>
      <c r="D2835" s="538" t="str">
        <f>+VLOOKUP(B:B,INSUMOS!A:C,3,FALSE)</f>
        <v>M3</v>
      </c>
      <c r="E2835" s="541">
        <v>1.4999999999999999E-2</v>
      </c>
      <c r="F2835" s="544">
        <f>E2835*0.05</f>
        <v>7.5000000000000002E-4</v>
      </c>
      <c r="G2835" s="277">
        <f>+VLOOKUP(B:B,INSUMOS!A:E,4,FALSE)</f>
        <v>1</v>
      </c>
      <c r="H2835" s="217">
        <f>+(E2835+F2835)*G2835</f>
        <v>1.575E-2</v>
      </c>
      <c r="I2835" s="218"/>
      <c r="J2835" s="218"/>
    </row>
    <row r="2836" spans="1:10" ht="18" outlineLevel="1" x14ac:dyDescent="0.25">
      <c r="B2836" s="535" t="s">
        <v>625</v>
      </c>
      <c r="C2836" s="216" t="str">
        <f>+VLOOKUP(B:B,INSUMOS!A:C,2,FALSE)</f>
        <v>CUADRILLA AA  (OFICIAL + 2 AYUDANTE)- ALBAÑILERIA</v>
      </c>
      <c r="D2836" s="538" t="str">
        <f>+VLOOKUP(B:B,INSUMOS!A:C,3,FALSE)</f>
        <v>HC</v>
      </c>
      <c r="E2836" s="541">
        <v>1</v>
      </c>
      <c r="F2836" s="544"/>
      <c r="G2836" s="277">
        <f>+VLOOKUP(B:B,INSUMOS!A:E,4,FALSE)</f>
        <v>1</v>
      </c>
      <c r="H2836" s="217">
        <f>+(E2836+F2836)*G2836</f>
        <v>1</v>
      </c>
      <c r="I2836" s="218"/>
      <c r="J2836" s="218"/>
    </row>
    <row r="2837" spans="1:10" ht="25.5" x14ac:dyDescent="0.25">
      <c r="A2837" s="547" t="s">
        <v>1938</v>
      </c>
      <c r="B2837" s="548"/>
      <c r="C2837" s="558" t="s">
        <v>1941</v>
      </c>
      <c r="D2837" s="308" t="s">
        <v>19</v>
      </c>
      <c r="E2837" s="359"/>
      <c r="F2837" s="360"/>
      <c r="G2837" s="361"/>
      <c r="H2837" s="362">
        <f>+SUBTOTAL(9,H2838:H2841)</f>
        <v>0.96575000000000011</v>
      </c>
      <c r="I2837" s="363"/>
      <c r="J2837" s="363"/>
    </row>
    <row r="2838" spans="1:10" ht="18" outlineLevel="1" x14ac:dyDescent="0.25">
      <c r="B2838" s="535" t="s">
        <v>129</v>
      </c>
      <c r="C2838" s="216" t="str">
        <f>+VLOOKUP(B:B,INSUMOS!A:C,2,FALSE)</f>
        <v>HERRAMIENTA MENOR</v>
      </c>
      <c r="D2838" s="538" t="str">
        <f>+VLOOKUP(B:B,INSUMOS!A:C,3,FALSE)</f>
        <v>GLB</v>
      </c>
      <c r="E2838" s="541">
        <f>H2841*0.1/G2838</f>
        <v>8.0000000000000016E-2</v>
      </c>
      <c r="F2838" s="544"/>
      <c r="G2838" s="277">
        <f>+VLOOKUP(B:B,INSUMOS!A:E,4,FALSE)</f>
        <v>1</v>
      </c>
      <c r="H2838" s="217">
        <f>+(E2838+F2838)*G2838</f>
        <v>8.0000000000000016E-2</v>
      </c>
      <c r="I2838" s="218"/>
      <c r="J2838" s="218"/>
    </row>
    <row r="2839" spans="1:10" ht="18" outlineLevel="1" x14ac:dyDescent="0.25">
      <c r="B2839" s="535" t="s">
        <v>153</v>
      </c>
      <c r="C2839" s="216" t="str">
        <f>+VLOOKUP(B:B,INSUMOS!A:C,2,FALSE)</f>
        <v>ANDAMIO TUBULAR 1,5*1,5 C/CRUCETA</v>
      </c>
      <c r="D2839" s="538" t="str">
        <f>+VLOOKUP(B:B,INSUMOS!A:C,3,FALSE)</f>
        <v>DIA</v>
      </c>
      <c r="E2839" s="541">
        <v>7.0000000000000007E-2</v>
      </c>
      <c r="F2839" s="544"/>
      <c r="G2839" s="277">
        <f>+VLOOKUP(B:B,INSUMOS!A:E,4,FALSE)</f>
        <v>1</v>
      </c>
      <c r="H2839" s="217">
        <f>+(E2839+F2839)*G2839</f>
        <v>7.0000000000000007E-2</v>
      </c>
      <c r="I2839" s="218"/>
      <c r="J2839" s="218"/>
    </row>
    <row r="2840" spans="1:10" ht="18" outlineLevel="1" x14ac:dyDescent="0.25">
      <c r="B2840" s="535" t="s">
        <v>116</v>
      </c>
      <c r="C2840" s="216" t="str">
        <f>+VLOOKUP(B:B,INSUMOS!A:C,2,FALSE)</f>
        <v>MORTERO 1:4 IMPERMEABILIZADO (HECHO EN OBRA)</v>
      </c>
      <c r="D2840" s="538" t="str">
        <f>+VLOOKUP(B:B,INSUMOS!A:C,3,FALSE)</f>
        <v>M3</v>
      </c>
      <c r="E2840" s="541">
        <v>1.4999999999999999E-2</v>
      </c>
      <c r="F2840" s="544">
        <f>E2840*0.05</f>
        <v>7.5000000000000002E-4</v>
      </c>
      <c r="G2840" s="277">
        <f>+VLOOKUP(B:B,INSUMOS!A:E,4,FALSE)</f>
        <v>1</v>
      </c>
      <c r="H2840" s="217">
        <f>+(E2840+F2840)*G2840</f>
        <v>1.575E-2</v>
      </c>
      <c r="I2840" s="218"/>
      <c r="J2840" s="218"/>
    </row>
    <row r="2841" spans="1:10" ht="18" outlineLevel="1" x14ac:dyDescent="0.25">
      <c r="B2841" s="535" t="s">
        <v>625</v>
      </c>
      <c r="C2841" s="216" t="str">
        <f>+VLOOKUP(B:B,INSUMOS!A:C,2,FALSE)</f>
        <v>CUADRILLA AA  (OFICIAL + 2 AYUDANTE)- ALBAÑILERIA</v>
      </c>
      <c r="D2841" s="538" t="str">
        <f>+VLOOKUP(B:B,INSUMOS!A:C,3,FALSE)</f>
        <v>HC</v>
      </c>
      <c r="E2841" s="541">
        <v>0.8</v>
      </c>
      <c r="F2841" s="544"/>
      <c r="G2841" s="277">
        <f>+VLOOKUP(B:B,INSUMOS!A:E,4,FALSE)</f>
        <v>1</v>
      </c>
      <c r="H2841" s="217">
        <f>+(E2841+F2841)*G2841</f>
        <v>0.8</v>
      </c>
      <c r="I2841" s="218"/>
      <c r="J2841" s="218"/>
    </row>
    <row r="2842" spans="1:10" ht="51" x14ac:dyDescent="0.25">
      <c r="A2842" s="547" t="s">
        <v>1940</v>
      </c>
      <c r="B2842" s="548"/>
      <c r="C2842" s="558" t="s">
        <v>2001</v>
      </c>
      <c r="D2842" s="308" t="s">
        <v>330</v>
      </c>
      <c r="E2842" s="359"/>
      <c r="F2842" s="360"/>
      <c r="G2842" s="361"/>
      <c r="H2842" s="362">
        <f>+SUBTOTAL(9,H2843:H2851)</f>
        <v>12.673196038750001</v>
      </c>
      <c r="I2842" s="363"/>
      <c r="J2842" s="363"/>
    </row>
    <row r="2843" spans="1:10" ht="18" outlineLevel="1" x14ac:dyDescent="0.25">
      <c r="B2843" s="535" t="s">
        <v>129</v>
      </c>
      <c r="C2843" s="216" t="str">
        <f>+VLOOKUP(B:B,INSUMOS!A:C,2,FALSE)</f>
        <v>HERRAMIENTA MENOR</v>
      </c>
      <c r="D2843" s="538" t="str">
        <f>+VLOOKUP(B:B,INSUMOS!A:C,3,FALSE)</f>
        <v>GLB</v>
      </c>
      <c r="E2843" s="541">
        <f>H2851*0.1/G2843</f>
        <v>0.1</v>
      </c>
      <c r="F2843" s="544"/>
      <c r="G2843" s="277">
        <f>+VLOOKUP(B:B,INSUMOS!A:E,4,FALSE)</f>
        <v>1</v>
      </c>
      <c r="H2843" s="217">
        <f t="shared" ref="H2843:H2851" si="211">+(E2843+F2843)*G2843</f>
        <v>0.1</v>
      </c>
      <c r="I2843" s="218"/>
      <c r="J2843" s="218"/>
    </row>
    <row r="2844" spans="1:10" ht="18" outlineLevel="1" x14ac:dyDescent="0.25">
      <c r="B2844" s="535" t="s">
        <v>152</v>
      </c>
      <c r="C2844" s="216" t="str">
        <f>+VLOOKUP(B:B,INSUMOS!A:C,2,FALSE)</f>
        <v>TALADRO BAJA REVOLUCIÓN (MAX. 400 R.P.M)</v>
      </c>
      <c r="D2844" s="538" t="str">
        <f>+VLOOKUP(B:B,INSUMOS!A:C,3,FALSE)</f>
        <v>HR</v>
      </c>
      <c r="E2844" s="541">
        <v>1.2</v>
      </c>
      <c r="F2844" s="544"/>
      <c r="G2844" s="277">
        <f>+VLOOKUP(B:B,INSUMOS!A:E,4,FALSE)</f>
        <v>1</v>
      </c>
      <c r="H2844" s="217">
        <f t="shared" si="211"/>
        <v>1.2</v>
      </c>
      <c r="I2844" s="218"/>
      <c r="J2844" s="218"/>
    </row>
    <row r="2845" spans="1:10" ht="18" outlineLevel="1" x14ac:dyDescent="0.25">
      <c r="B2845" s="535" t="s">
        <v>996</v>
      </c>
      <c r="C2845" s="216" t="str">
        <f>+VLOOKUP(B:B,INSUMOS!A:C,2,FALSE)</f>
        <v>ACERO CORRUG. FIG.1/4” A 1” 60.000 PSI</v>
      </c>
      <c r="D2845" s="538" t="str">
        <f>+VLOOKUP(B:B,INSUMOS!A:C,3,FALSE)</f>
        <v>KG</v>
      </c>
      <c r="E2845" s="541">
        <v>1.78</v>
      </c>
      <c r="F2845" s="544">
        <f>E2845*0.03</f>
        <v>5.3399999999999996E-2</v>
      </c>
      <c r="G2845" s="277">
        <f>+VLOOKUP(B:B,INSUMOS!A:E,4,FALSE)</f>
        <v>1</v>
      </c>
      <c r="H2845" s="217">
        <f t="shared" si="211"/>
        <v>1.8333999999999999</v>
      </c>
      <c r="I2845" s="218"/>
      <c r="J2845" s="218"/>
    </row>
    <row r="2846" spans="1:10" ht="24.75" customHeight="1" outlineLevel="1" x14ac:dyDescent="0.25">
      <c r="B2846" s="535" t="s">
        <v>1978</v>
      </c>
      <c r="C2846" s="216" t="str">
        <f>+VLOOKUP(B:B,APUS!A:C,3,FALSE)</f>
        <v xml:space="preserve">DEMOLICION DE PLACAS DE CONTRAPISO e=8cm hasta 10cm (Incluye retiro y botada), </v>
      </c>
      <c r="D2846" s="538" t="s">
        <v>19</v>
      </c>
      <c r="E2846" s="541">
        <v>0.4</v>
      </c>
      <c r="F2846" s="544"/>
      <c r="G2846" s="277">
        <f>+VLOOKUP(B:B,APUS!A:T,8,FALSE)</f>
        <v>0.54500000000000004</v>
      </c>
      <c r="H2846" s="217">
        <f t="shared" si="211"/>
        <v>0.21800000000000003</v>
      </c>
      <c r="I2846" s="218"/>
      <c r="J2846" s="218"/>
    </row>
    <row r="2847" spans="1:10" ht="18" outlineLevel="1" x14ac:dyDescent="0.25">
      <c r="B2847" s="535" t="s">
        <v>1952</v>
      </c>
      <c r="C2847" s="216" t="str">
        <f>+VLOOKUP(B:B,APUS!A:C,3,FALSE)</f>
        <v>CONCRETO 1:2:3 (3.000PSI APROX.) MEZCLA EN OBRA- OBRAS VARIAS</v>
      </c>
      <c r="D2847" s="538" t="s">
        <v>21</v>
      </c>
      <c r="E2847" s="541">
        <v>0.02</v>
      </c>
      <c r="F2847" s="544">
        <f>E2847*0.05</f>
        <v>1E-3</v>
      </c>
      <c r="G2847" s="277">
        <f>+VLOOKUP(B:B,APUS!A:T,8,FALSE)</f>
        <v>371.8433</v>
      </c>
      <c r="H2847" s="217">
        <f t="shared" si="211"/>
        <v>7.8087093000000003</v>
      </c>
      <c r="I2847" s="218"/>
      <c r="J2847" s="218"/>
    </row>
    <row r="2848" spans="1:10" ht="18" outlineLevel="1" x14ac:dyDescent="0.25">
      <c r="B2848" s="535" t="s">
        <v>325</v>
      </c>
      <c r="C2848" s="216" t="str">
        <f>+VLOOKUP(B:B,INSUMOS!A:C,2,FALSE)</f>
        <v>SIKADUR 32 PRIMER O IGUAL O SUPERIOR CALIDAD</v>
      </c>
      <c r="D2848" s="538" t="str">
        <f>+VLOOKUP(B:B,INSUMOS!A:C,3,FALSE)</f>
        <v>KG</v>
      </c>
      <c r="E2848" s="541">
        <v>6.7999999999999999E-5</v>
      </c>
      <c r="F2848" s="544">
        <f>E2848*0.03</f>
        <v>2.04E-6</v>
      </c>
      <c r="G2848" s="277">
        <f>+VLOOKUP(B:B,INSUMOS!A:E,4,FALSE)</f>
        <v>1</v>
      </c>
      <c r="H2848" s="217">
        <f t="shared" si="211"/>
        <v>7.004E-5</v>
      </c>
      <c r="I2848" s="218"/>
      <c r="J2848" s="218"/>
    </row>
    <row r="2849" spans="1:10" ht="32.25" customHeight="1" outlineLevel="1" x14ac:dyDescent="0.25">
      <c r="B2849" s="535" t="s">
        <v>1905</v>
      </c>
      <c r="C2849" s="216" t="str">
        <f>+VLOOKUP(B:B,APUS!A:C,3,FALSE)</f>
        <v>RECONSTRUCCION DE PLACA DE CONTRAPISO  e=0.05M, EN CONCRETO 1:3:4 HECHO EN OBRA DE 2.OOOPSI APROX. (No incluye refuerzo)</v>
      </c>
      <c r="D2849" s="538" t="s">
        <v>21</v>
      </c>
      <c r="E2849" s="541">
        <v>0.03</v>
      </c>
      <c r="F2849" s="544"/>
      <c r="G2849" s="277">
        <f>+VLOOKUP(B:B,APUS!A:T,8,FALSE)</f>
        <v>14.832556625000002</v>
      </c>
      <c r="H2849" s="217">
        <f t="shared" si="211"/>
        <v>0.44497669875000007</v>
      </c>
      <c r="I2849" s="218"/>
      <c r="J2849" s="218"/>
    </row>
    <row r="2850" spans="1:10" ht="18" outlineLevel="1" x14ac:dyDescent="0.25">
      <c r="B2850" s="535" t="s">
        <v>1840</v>
      </c>
      <c r="C2850" s="216" t="str">
        <f>+VLOOKUP(B:B,APUS!A:C,3,FALSE)</f>
        <v>EXCAVACIÓN MANUAL PARA VIGAS DE CIMENTACIÓN Y ZAPATAS</v>
      </c>
      <c r="D2850" s="538" t="s">
        <v>21</v>
      </c>
      <c r="E2850" s="541">
        <v>0.12</v>
      </c>
      <c r="F2850" s="544"/>
      <c r="G2850" s="277">
        <f>+VLOOKUP(B:B,APUS!A:T,8,FALSE)</f>
        <v>0.56699999999999995</v>
      </c>
      <c r="H2850" s="217">
        <f>+(E2850+F2850)*G2850</f>
        <v>6.8039999999999989E-2</v>
      </c>
      <c r="I2850" s="218"/>
      <c r="J2850" s="218"/>
    </row>
    <row r="2851" spans="1:10" ht="18" outlineLevel="1" x14ac:dyDescent="0.25">
      <c r="B2851" s="535" t="s">
        <v>625</v>
      </c>
      <c r="C2851" s="216" t="str">
        <f>+VLOOKUP(B:B,INSUMOS!A:C,2,FALSE)</f>
        <v>CUADRILLA AA  (OFICIAL + 2 AYUDANTE)- ALBAÑILERIA</v>
      </c>
      <c r="D2851" s="538" t="str">
        <f>+VLOOKUP(B:B,INSUMOS!A:C,3,FALSE)</f>
        <v>HC</v>
      </c>
      <c r="E2851" s="541">
        <v>1</v>
      </c>
      <c r="F2851" s="544"/>
      <c r="G2851" s="277">
        <f>+VLOOKUP(B:B,INSUMOS!A:E,4,FALSE)</f>
        <v>1</v>
      </c>
      <c r="H2851" s="217">
        <f t="shared" si="211"/>
        <v>1</v>
      </c>
      <c r="I2851" s="218"/>
      <c r="J2851" s="218"/>
    </row>
    <row r="2852" spans="1:10" ht="51" x14ac:dyDescent="0.25">
      <c r="A2852" s="547" t="s">
        <v>1942</v>
      </c>
      <c r="B2852" s="548"/>
      <c r="C2852" s="558" t="s">
        <v>2005</v>
      </c>
      <c r="D2852" s="308" t="s">
        <v>330</v>
      </c>
      <c r="E2852" s="359"/>
      <c r="F2852" s="360"/>
      <c r="G2852" s="361"/>
      <c r="H2852" s="362">
        <f>+SUBTOTAL(9,H2853:H2855)</f>
        <v>1.1395999999999999</v>
      </c>
      <c r="I2852" s="363"/>
      <c r="J2852" s="363"/>
    </row>
    <row r="2853" spans="1:10" ht="18" outlineLevel="1" x14ac:dyDescent="0.25">
      <c r="B2853" s="535" t="s">
        <v>129</v>
      </c>
      <c r="C2853" s="216" t="str">
        <f>+VLOOKUP(B:B,INSUMOS!A:C,2,FALSE)</f>
        <v>HERRAMIENTA MENOR</v>
      </c>
      <c r="D2853" s="538" t="str">
        <f>+VLOOKUP(B:B,INSUMOS!A:C,3,FALSE)</f>
        <v>GLB</v>
      </c>
      <c r="E2853" s="541">
        <f>H2855*0.05/G2853</f>
        <v>1.6500000000000001E-2</v>
      </c>
      <c r="F2853" s="544"/>
      <c r="G2853" s="277">
        <f>+VLOOKUP(B:B,INSUMOS!A:E,4,FALSE)</f>
        <v>1</v>
      </c>
      <c r="H2853" s="217">
        <f>+(E2853+F2853)*G2853</f>
        <v>1.6500000000000001E-2</v>
      </c>
      <c r="I2853" s="218"/>
      <c r="J2853" s="218"/>
    </row>
    <row r="2854" spans="1:10" ht="18" outlineLevel="1" x14ac:dyDescent="0.25">
      <c r="B2854" s="535" t="s">
        <v>996</v>
      </c>
      <c r="C2854" s="216" t="str">
        <f>+VLOOKUP(B:B,INSUMOS!A:C,2,FALSE)</f>
        <v>ACERO CORRUG. FIG.1/4” A 1” 60.000 PSI</v>
      </c>
      <c r="D2854" s="538" t="str">
        <f>+VLOOKUP(B:B,INSUMOS!A:C,3,FALSE)</f>
        <v>KG</v>
      </c>
      <c r="E2854" s="541">
        <v>0.77</v>
      </c>
      <c r="F2854" s="544">
        <f>E2854*0.03</f>
        <v>2.3099999999999999E-2</v>
      </c>
      <c r="G2854" s="277">
        <f>+VLOOKUP(B:B,INSUMOS!A:E,4,FALSE)</f>
        <v>1</v>
      </c>
      <c r="H2854" s="217">
        <f>+(E2854+F2854)*G2854</f>
        <v>0.79310000000000003</v>
      </c>
      <c r="I2854" s="218"/>
      <c r="J2854" s="218"/>
    </row>
    <row r="2855" spans="1:10" ht="18" outlineLevel="1" x14ac:dyDescent="0.25">
      <c r="B2855" s="535" t="s">
        <v>607</v>
      </c>
      <c r="C2855" s="216" t="str">
        <f>+VLOOKUP(B:B,INSUMOS!A:C,2,FALSE)</f>
        <v>CUADRILLA (2 AYUDANTES ALBAÑILERIA CON PRESTACIONES)</v>
      </c>
      <c r="D2855" s="538" t="str">
        <f>+VLOOKUP(B:B,INSUMOS!A:C,3,FALSE)</f>
        <v>HC</v>
      </c>
      <c r="E2855" s="541">
        <v>0.33</v>
      </c>
      <c r="F2855" s="544"/>
      <c r="G2855" s="277">
        <f>+VLOOKUP(B:B,INSUMOS!A:E,4,FALSE)</f>
        <v>1</v>
      </c>
      <c r="H2855" s="217">
        <f>+(E2855+F2855)*G2855</f>
        <v>0.33</v>
      </c>
      <c r="I2855" s="218"/>
      <c r="J2855" s="218"/>
    </row>
    <row r="2856" spans="1:10" ht="38.25" x14ac:dyDescent="0.25">
      <c r="A2856" s="547" t="s">
        <v>1943</v>
      </c>
      <c r="B2856" s="548"/>
      <c r="C2856" s="558" t="s">
        <v>2004</v>
      </c>
      <c r="D2856" s="308" t="s">
        <v>330</v>
      </c>
      <c r="E2856" s="359"/>
      <c r="F2856" s="360"/>
      <c r="G2856" s="361"/>
      <c r="H2856" s="362">
        <f>+SUBTOTAL(9,H2857:H2862)</f>
        <v>2.9922350199999999</v>
      </c>
      <c r="I2856" s="363"/>
      <c r="J2856" s="363"/>
    </row>
    <row r="2857" spans="1:10" ht="18" outlineLevel="1" x14ac:dyDescent="0.25">
      <c r="B2857" s="535" t="s">
        <v>129</v>
      </c>
      <c r="C2857" s="216" t="str">
        <f>+VLOOKUP(B:B,INSUMOS!A:C,2,FALSE)</f>
        <v>HERRAMIENTA MENOR</v>
      </c>
      <c r="D2857" s="538" t="str">
        <f>+VLOOKUP(B:B,INSUMOS!A:C,3,FALSE)</f>
        <v>GLB</v>
      </c>
      <c r="E2857" s="541">
        <f>H2862*0.05/G2857</f>
        <v>0.05</v>
      </c>
      <c r="F2857" s="544"/>
      <c r="G2857" s="277">
        <f>+VLOOKUP(B:B,INSUMOS!A:E,4,FALSE)</f>
        <v>1</v>
      </c>
      <c r="H2857" s="217">
        <f t="shared" ref="H2857:H2862" si="212">+(E2857+F2857)*G2857</f>
        <v>0.05</v>
      </c>
      <c r="I2857" s="218"/>
      <c r="J2857" s="218"/>
    </row>
    <row r="2858" spans="1:10" ht="18" outlineLevel="1" x14ac:dyDescent="0.25">
      <c r="B2858" s="535" t="s">
        <v>152</v>
      </c>
      <c r="C2858" s="216" t="str">
        <f>+VLOOKUP(B:B,INSUMOS!A:C,2,FALSE)</f>
        <v>TALADRO BAJA REVOLUCIÓN (MAX. 400 R.P.M)</v>
      </c>
      <c r="D2858" s="538" t="str">
        <f>+VLOOKUP(B:B,INSUMOS!A:C,3,FALSE)</f>
        <v>HR</v>
      </c>
      <c r="E2858" s="541">
        <v>1.04</v>
      </c>
      <c r="F2858" s="544"/>
      <c r="G2858" s="277">
        <f>+VLOOKUP(B:B,INSUMOS!A:E,4,FALSE)</f>
        <v>1</v>
      </c>
      <c r="H2858" s="217">
        <f t="shared" si="212"/>
        <v>1.04</v>
      </c>
      <c r="I2858" s="218"/>
      <c r="J2858" s="218"/>
    </row>
    <row r="2859" spans="1:10" ht="18" outlineLevel="1" x14ac:dyDescent="0.25">
      <c r="B2859" s="535" t="s">
        <v>153</v>
      </c>
      <c r="C2859" s="216" t="str">
        <f>+VLOOKUP(B:B,INSUMOS!A:C,2,FALSE)</f>
        <v>ANDAMIO TUBULAR 1,5*1,5 C/CRUCETA</v>
      </c>
      <c r="D2859" s="538" t="str">
        <f>+VLOOKUP(B:B,INSUMOS!A:C,3,FALSE)</f>
        <v>DIA</v>
      </c>
      <c r="E2859" s="541">
        <v>0.14000000000000001</v>
      </c>
      <c r="F2859" s="544"/>
      <c r="G2859" s="277">
        <f>+VLOOKUP(B:B,INSUMOS!A:E,4,FALSE)</f>
        <v>1</v>
      </c>
      <c r="H2859" s="217">
        <f t="shared" si="212"/>
        <v>0.14000000000000001</v>
      </c>
      <c r="I2859" s="218"/>
      <c r="J2859" s="218"/>
    </row>
    <row r="2860" spans="1:10" ht="18" outlineLevel="1" x14ac:dyDescent="0.25">
      <c r="B2860" s="535" t="s">
        <v>996</v>
      </c>
      <c r="C2860" s="216" t="str">
        <f>+VLOOKUP(B:B,INSUMOS!A:C,2,FALSE)</f>
        <v>ACERO CORRUG. FIG.1/4” A 1” 60.000 PSI</v>
      </c>
      <c r="D2860" s="538" t="str">
        <f>+VLOOKUP(B:B,INSUMOS!A:C,3,FALSE)</f>
        <v>KG</v>
      </c>
      <c r="E2860" s="541">
        <v>0.74</v>
      </c>
      <c r="F2860" s="544">
        <f>E2860*0.03</f>
        <v>2.2199999999999998E-2</v>
      </c>
      <c r="G2860" s="277">
        <f>+VLOOKUP(B:B,INSUMOS!A:E,4,FALSE)</f>
        <v>1</v>
      </c>
      <c r="H2860" s="217">
        <f t="shared" si="212"/>
        <v>0.76219999999999999</v>
      </c>
      <c r="I2860" s="218"/>
      <c r="J2860" s="218"/>
    </row>
    <row r="2861" spans="1:10" ht="18" outlineLevel="1" x14ac:dyDescent="0.25">
      <c r="B2861" s="535" t="s">
        <v>325</v>
      </c>
      <c r="C2861" s="216" t="str">
        <f>+VLOOKUP(B:B,INSUMOS!A:C,2,FALSE)</f>
        <v>SIKADUR 32 PRIMER O IGUAL O SUPERIOR CALIDAD</v>
      </c>
      <c r="D2861" s="538" t="str">
        <f>+VLOOKUP(B:B,INSUMOS!A:C,3,FALSE)</f>
        <v>KG</v>
      </c>
      <c r="E2861" s="541">
        <v>3.4E-5</v>
      </c>
      <c r="F2861" s="544">
        <f>E2861*0.03</f>
        <v>1.02E-6</v>
      </c>
      <c r="G2861" s="277">
        <f>+VLOOKUP(B:B,INSUMOS!A:E,4,FALSE)</f>
        <v>1</v>
      </c>
      <c r="H2861" s="217">
        <f t="shared" si="212"/>
        <v>3.502E-5</v>
      </c>
      <c r="I2861" s="218"/>
      <c r="J2861" s="218"/>
    </row>
    <row r="2862" spans="1:10" ht="18" outlineLevel="1" x14ac:dyDescent="0.25">
      <c r="B2862" s="535" t="s">
        <v>607</v>
      </c>
      <c r="C2862" s="216" t="str">
        <f>+VLOOKUP(B:B,INSUMOS!A:C,2,FALSE)</f>
        <v>CUADRILLA (2 AYUDANTES ALBAÑILERIA CON PRESTACIONES)</v>
      </c>
      <c r="D2862" s="538" t="str">
        <f>+VLOOKUP(B:B,INSUMOS!A:C,3,FALSE)</f>
        <v>HC</v>
      </c>
      <c r="E2862" s="541">
        <v>1</v>
      </c>
      <c r="F2862" s="544"/>
      <c r="G2862" s="277">
        <f>+VLOOKUP(B:B,INSUMOS!A:E,4,FALSE)</f>
        <v>1</v>
      </c>
      <c r="H2862" s="217">
        <f t="shared" si="212"/>
        <v>1</v>
      </c>
      <c r="I2862" s="218"/>
      <c r="J2862" s="218"/>
    </row>
    <row r="2863" spans="1:10" ht="38.25" x14ac:dyDescent="0.25">
      <c r="A2863" s="547" t="s">
        <v>1944</v>
      </c>
      <c r="B2863" s="548"/>
      <c r="C2863" s="558" t="s">
        <v>2062</v>
      </c>
      <c r="D2863" s="308" t="s">
        <v>330</v>
      </c>
      <c r="E2863" s="359"/>
      <c r="F2863" s="360"/>
      <c r="G2863" s="361"/>
      <c r="H2863" s="362">
        <f>+SUBTOTAL(9,H2864:H2871)</f>
        <v>16.761049499999999</v>
      </c>
      <c r="I2863" s="363"/>
      <c r="J2863" s="363"/>
    </row>
    <row r="2864" spans="1:10" ht="18" outlineLevel="1" x14ac:dyDescent="0.25">
      <c r="B2864" s="535" t="s">
        <v>129</v>
      </c>
      <c r="C2864" s="216" t="str">
        <f>+VLOOKUP(B:B,INSUMOS!A:C,2,FALSE)</f>
        <v>HERRAMIENTA MENOR</v>
      </c>
      <c r="D2864" s="538" t="str">
        <f>+VLOOKUP(B:B,INSUMOS!A:C,3,FALSE)</f>
        <v>GLB</v>
      </c>
      <c r="E2864" s="541">
        <f>H2871*0.1/G2864</f>
        <v>0.12</v>
      </c>
      <c r="F2864" s="544"/>
      <c r="G2864" s="277">
        <f>+VLOOKUP(B:B,INSUMOS!A:E,4,FALSE)</f>
        <v>1</v>
      </c>
      <c r="H2864" s="217">
        <f t="shared" ref="H2864:H2869" si="213">+(E2864+F2864)*G2864</f>
        <v>0.12</v>
      </c>
      <c r="I2864" s="218"/>
      <c r="J2864" s="218"/>
    </row>
    <row r="2865" spans="1:10" ht="18" outlineLevel="1" x14ac:dyDescent="0.25">
      <c r="B2865" s="535" t="s">
        <v>152</v>
      </c>
      <c r="C2865" s="216" t="str">
        <f>+VLOOKUP(B:B,INSUMOS!A:C,2,FALSE)</f>
        <v>TALADRO BAJA REVOLUCIÓN (MAX. 400 R.P.M)</v>
      </c>
      <c r="D2865" s="538" t="str">
        <f>+VLOOKUP(B:B,INSUMOS!A:C,3,FALSE)</f>
        <v>HR</v>
      </c>
      <c r="E2865" s="541">
        <v>1.2</v>
      </c>
      <c r="F2865" s="544"/>
      <c r="G2865" s="277">
        <f>+VLOOKUP(B:B,INSUMOS!A:E,4,FALSE)</f>
        <v>1</v>
      </c>
      <c r="H2865" s="217">
        <f t="shared" si="213"/>
        <v>1.2</v>
      </c>
      <c r="I2865" s="218"/>
      <c r="J2865" s="218"/>
    </row>
    <row r="2866" spans="1:10" ht="18" outlineLevel="1" x14ac:dyDescent="0.25">
      <c r="B2866" s="535" t="s">
        <v>153</v>
      </c>
      <c r="C2866" s="216" t="str">
        <f>+VLOOKUP(B:B,INSUMOS!A:C,2,FALSE)</f>
        <v>ANDAMIO TUBULAR 1,5*1,5 C/CRUCETA</v>
      </c>
      <c r="D2866" s="538" t="str">
        <f>+VLOOKUP(B:B,INSUMOS!A:C,3,FALSE)</f>
        <v>DIA</v>
      </c>
      <c r="E2866" s="541">
        <v>0.14000000000000001</v>
      </c>
      <c r="F2866" s="544"/>
      <c r="G2866" s="277">
        <f>+VLOOKUP(B:B,INSUMOS!A:E,4,FALSE)</f>
        <v>1</v>
      </c>
      <c r="H2866" s="217">
        <f t="shared" si="213"/>
        <v>0.14000000000000001</v>
      </c>
      <c r="I2866" s="218"/>
      <c r="J2866" s="218"/>
    </row>
    <row r="2867" spans="1:10" ht="18" outlineLevel="1" x14ac:dyDescent="0.25">
      <c r="B2867" s="535" t="s">
        <v>834</v>
      </c>
      <c r="C2867" s="216" t="str">
        <f>+VLOOKUP(B:B,INSUMOS!A:C,2,FALSE)</f>
        <v>PARAL TELESCÓPICO  EXTENDIBLE A 2.7 M</v>
      </c>
      <c r="D2867" s="538" t="str">
        <f>+VLOOKUP(B:B,INSUMOS!A:C,3,FALSE)</f>
        <v>DIA</v>
      </c>
      <c r="E2867" s="541">
        <v>6</v>
      </c>
      <c r="F2867" s="544"/>
      <c r="G2867" s="277">
        <f>+VLOOKUP(B:B,INSUMOS!A:E,4,FALSE)</f>
        <v>1</v>
      </c>
      <c r="H2867" s="217">
        <f t="shared" si="213"/>
        <v>6</v>
      </c>
      <c r="I2867" s="218"/>
      <c r="J2867" s="218"/>
    </row>
    <row r="2868" spans="1:10" ht="18" outlineLevel="1" x14ac:dyDescent="0.25">
      <c r="B2868" s="535" t="s">
        <v>237</v>
      </c>
      <c r="C2868" s="216" t="str">
        <f>+VLOOKUP(B:B,INSUMOS!A:C,2,FALSE)</f>
        <v>TABLA BURRA EN ORDINARIO 2.90 X 0.13 X 0.025</v>
      </c>
      <c r="D2868" s="538" t="str">
        <f>+VLOOKUP(B:B,INSUMOS!A:C,3,FALSE)</f>
        <v>UN</v>
      </c>
      <c r="E2868" s="541">
        <v>0.69</v>
      </c>
      <c r="F2868" s="544"/>
      <c r="G2868" s="277">
        <f>+VLOOKUP(B:B,INSUMOS!A:E,4,FALSE)</f>
        <v>1</v>
      </c>
      <c r="H2868" s="217">
        <f t="shared" si="213"/>
        <v>0.69</v>
      </c>
      <c r="I2868" s="218"/>
      <c r="J2868" s="218"/>
    </row>
    <row r="2869" spans="1:10" ht="18" outlineLevel="1" x14ac:dyDescent="0.25">
      <c r="B2869" s="535" t="s">
        <v>996</v>
      </c>
      <c r="C2869" s="216" t="str">
        <f>+VLOOKUP(B:B,INSUMOS!A:C,2,FALSE)</f>
        <v>ACERO CORRUG. FIG.1/4” A 1” 60.000 PSI</v>
      </c>
      <c r="D2869" s="538" t="str">
        <f>+VLOOKUP(B:B,INSUMOS!A:C,3,FALSE)</f>
        <v>KG</v>
      </c>
      <c r="E2869" s="541">
        <v>1.78</v>
      </c>
      <c r="F2869" s="544">
        <f>E2869*0.03</f>
        <v>5.3399999999999996E-2</v>
      </c>
      <c r="G2869" s="277">
        <f>+VLOOKUP(B:B,INSUMOS!A:E,4,FALSE)</f>
        <v>1</v>
      </c>
      <c r="H2869" s="217">
        <f t="shared" si="213"/>
        <v>1.8333999999999999</v>
      </c>
      <c r="I2869" s="218"/>
      <c r="J2869" s="218"/>
    </row>
    <row r="2870" spans="1:10" ht="18" outlineLevel="1" x14ac:dyDescent="0.25">
      <c r="B2870" s="535" t="s">
        <v>1952</v>
      </c>
      <c r="C2870" s="216" t="str">
        <f>+VLOOKUP(B:B,APUS!A:C,3,FALSE)</f>
        <v>CONCRETO 1:2:3 (3.000PSI APROX.) MEZCLA EN OBRA- OBRAS VARIAS</v>
      </c>
      <c r="D2870" s="538" t="s">
        <v>21</v>
      </c>
      <c r="E2870" s="541">
        <v>1.4999999999999999E-2</v>
      </c>
      <c r="F2870" s="544">
        <f>E2870*0.05</f>
        <v>7.5000000000000002E-4</v>
      </c>
      <c r="G2870" s="277">
        <f>+VLOOKUP(B:B,APUS!A:T,8,FALSE)</f>
        <v>371.8433</v>
      </c>
      <c r="H2870" s="217">
        <f>E2870*G2870</f>
        <v>5.5776494999999997</v>
      </c>
      <c r="I2870" s="218"/>
      <c r="J2870" s="218"/>
    </row>
    <row r="2871" spans="1:10" ht="18" outlineLevel="1" x14ac:dyDescent="0.25">
      <c r="B2871" s="535" t="s">
        <v>625</v>
      </c>
      <c r="C2871" s="216" t="str">
        <f>+VLOOKUP(B:B,INSUMOS!A:C,2,FALSE)</f>
        <v>CUADRILLA AA  (OFICIAL + 2 AYUDANTE)- ALBAÑILERIA</v>
      </c>
      <c r="D2871" s="538" t="str">
        <f>+VLOOKUP(B:B,INSUMOS!A:C,3,FALSE)</f>
        <v>HC</v>
      </c>
      <c r="E2871" s="541">
        <v>1.2</v>
      </c>
      <c r="F2871" s="544"/>
      <c r="G2871" s="277">
        <f>+VLOOKUP(B:B,INSUMOS!A:E,4,FALSE)</f>
        <v>1</v>
      </c>
      <c r="H2871" s="217">
        <f>+(E2871+F2871)*G2871</f>
        <v>1.2</v>
      </c>
      <c r="I2871" s="218"/>
      <c r="J2871" s="218"/>
    </row>
    <row r="2872" spans="1:10" ht="25.5" x14ac:dyDescent="0.25">
      <c r="A2872" s="547" t="s">
        <v>1945</v>
      </c>
      <c r="B2872" s="548"/>
      <c r="C2872" s="558" t="s">
        <v>1946</v>
      </c>
      <c r="D2872" s="308" t="s">
        <v>330</v>
      </c>
      <c r="E2872" s="359"/>
      <c r="F2872" s="360"/>
      <c r="G2872" s="361"/>
      <c r="H2872" s="362">
        <f>+SUBTOTAL(9,H2873:H2876)</f>
        <v>1.2030000000000001</v>
      </c>
      <c r="I2872" s="363"/>
      <c r="J2872" s="363"/>
    </row>
    <row r="2873" spans="1:10" ht="18" outlineLevel="1" x14ac:dyDescent="0.25">
      <c r="B2873" s="535" t="s">
        <v>129</v>
      </c>
      <c r="C2873" s="216" t="str">
        <f>+VLOOKUP(B:B,INSUMOS!A:C,2,FALSE)</f>
        <v>HERRAMIENTA MENOR</v>
      </c>
      <c r="D2873" s="538" t="str">
        <f>+VLOOKUP(B:B,INSUMOS!A:C,3,FALSE)</f>
        <v>GLB</v>
      </c>
      <c r="E2873" s="541">
        <f>H2876*0.1/G2873</f>
        <v>3.3000000000000002E-2</v>
      </c>
      <c r="F2873" s="544"/>
      <c r="G2873" s="277">
        <f>+VLOOKUP(B:B,INSUMOS!A:E,4,FALSE)</f>
        <v>1</v>
      </c>
      <c r="H2873" s="217">
        <f>+(E2873+F2873)*G2873</f>
        <v>3.3000000000000002E-2</v>
      </c>
      <c r="I2873" s="218"/>
      <c r="J2873" s="218"/>
    </row>
    <row r="2874" spans="1:10" ht="18" outlineLevel="1" x14ac:dyDescent="0.25">
      <c r="B2874" s="535" t="s">
        <v>153</v>
      </c>
      <c r="C2874" s="216" t="str">
        <f>+VLOOKUP(B:B,INSUMOS!A:C,2,FALSE)</f>
        <v>ANDAMIO TUBULAR 1,5*1,5 C/CRUCETA</v>
      </c>
      <c r="D2874" s="538" t="str">
        <f>+VLOOKUP(B:B,INSUMOS!A:C,3,FALSE)</f>
        <v>DIA</v>
      </c>
      <c r="E2874" s="541">
        <v>7.0000000000000007E-2</v>
      </c>
      <c r="F2874" s="544"/>
      <c r="G2874" s="277">
        <f>+VLOOKUP(B:B,INSUMOS!A:E,4,FALSE)</f>
        <v>1</v>
      </c>
      <c r="H2874" s="217">
        <f>+(E2874+F2874)*G2874</f>
        <v>7.0000000000000007E-2</v>
      </c>
      <c r="I2874" s="218"/>
      <c r="J2874" s="218"/>
    </row>
    <row r="2875" spans="1:10" ht="18" outlineLevel="1" x14ac:dyDescent="0.25">
      <c r="B2875" s="535" t="s">
        <v>996</v>
      </c>
      <c r="C2875" s="216" t="str">
        <f>+VLOOKUP(B:B,INSUMOS!A:C,2,FALSE)</f>
        <v>ACERO CORRUG. FIG.1/4” A 1” 60.000 PSI</v>
      </c>
      <c r="D2875" s="538" t="str">
        <f>+VLOOKUP(B:B,INSUMOS!A:C,3,FALSE)</f>
        <v>KG</v>
      </c>
      <c r="E2875" s="541">
        <v>0.77</v>
      </c>
      <c r="F2875" s="544"/>
      <c r="G2875" s="277">
        <f>+VLOOKUP(B:B,INSUMOS!A:E,4,FALSE)</f>
        <v>1</v>
      </c>
      <c r="H2875" s="217">
        <f>+(E2875+F2875)*G2875</f>
        <v>0.77</v>
      </c>
      <c r="I2875" s="218"/>
      <c r="J2875" s="218"/>
    </row>
    <row r="2876" spans="1:10" ht="18" outlineLevel="1" x14ac:dyDescent="0.25">
      <c r="B2876" s="535" t="s">
        <v>607</v>
      </c>
      <c r="C2876" s="216" t="str">
        <f>+VLOOKUP(B:B,INSUMOS!A:C,2,FALSE)</f>
        <v>CUADRILLA (2 AYUDANTES ALBAÑILERIA CON PRESTACIONES)</v>
      </c>
      <c r="D2876" s="538" t="str">
        <f>+VLOOKUP(B:B,INSUMOS!A:C,3,FALSE)</f>
        <v>HC</v>
      </c>
      <c r="E2876" s="541">
        <v>0.33</v>
      </c>
      <c r="F2876" s="544"/>
      <c r="G2876" s="277">
        <f>+VLOOKUP(B:B,INSUMOS!A:E,4,FALSE)</f>
        <v>1</v>
      </c>
      <c r="H2876" s="217">
        <f>+(E2876+F2876)*G2876</f>
        <v>0.33</v>
      </c>
      <c r="I2876" s="218"/>
      <c r="J2876" s="218"/>
    </row>
    <row r="2877" spans="1:10" ht="38.25" x14ac:dyDescent="0.25">
      <c r="A2877" s="547" t="s">
        <v>1947</v>
      </c>
      <c r="B2877" s="548"/>
      <c r="C2877" s="558" t="s">
        <v>1968</v>
      </c>
      <c r="D2877" s="308" t="s">
        <v>21</v>
      </c>
      <c r="E2877" s="359"/>
      <c r="F2877" s="360"/>
      <c r="G2877" s="361"/>
      <c r="H2877" s="362">
        <f>+SUBTOTAL(9,H2878:H2887)</f>
        <v>662.89086499999996</v>
      </c>
      <c r="I2877" s="363"/>
      <c r="J2877" s="366" t="s">
        <v>2009</v>
      </c>
    </row>
    <row r="2878" spans="1:10" ht="18" outlineLevel="1" x14ac:dyDescent="0.25">
      <c r="B2878" s="535" t="s">
        <v>129</v>
      </c>
      <c r="C2878" s="216" t="str">
        <f>+VLOOKUP(B:B,INSUMOS!A:C,2,FALSE)</f>
        <v>HERRAMIENTA MENOR</v>
      </c>
      <c r="D2878" s="538" t="str">
        <f>+VLOOKUP(B:B,INSUMOS!A:C,3,FALSE)</f>
        <v>GLB</v>
      </c>
      <c r="E2878" s="541">
        <f>H2887*0.1/G2878</f>
        <v>0.70000000000000007</v>
      </c>
      <c r="F2878" s="544"/>
      <c r="G2878" s="277">
        <f>+VLOOKUP(B:B,INSUMOS!A:E,4,FALSE)</f>
        <v>1</v>
      </c>
      <c r="H2878" s="217">
        <f t="shared" ref="H2878:H2887" si="214">+(E2878+F2878)*G2878</f>
        <v>0.70000000000000007</v>
      </c>
      <c r="I2878" s="218"/>
      <c r="J2878" s="218"/>
    </row>
    <row r="2879" spans="1:10" ht="18" outlineLevel="1" x14ac:dyDescent="0.25">
      <c r="B2879" s="535" t="s">
        <v>1896</v>
      </c>
      <c r="C2879" s="216" t="str">
        <f>+VLOOKUP(B:B,INSUMOS!A:C,2,FALSE)</f>
        <v>ACPM</v>
      </c>
      <c r="D2879" s="538" t="str">
        <f>+VLOOKUP(B:B,INSUMOS!A:C,3,FALSE)</f>
        <v>GAL</v>
      </c>
      <c r="E2879" s="541">
        <v>0.15</v>
      </c>
      <c r="F2879" s="544">
        <f>E2879*0.03</f>
        <v>4.4999999999999997E-3</v>
      </c>
      <c r="G2879" s="277">
        <f>+VLOOKUP(B:B,INSUMOS!A:E,4,FALSE)</f>
        <v>1</v>
      </c>
      <c r="H2879" s="217">
        <f t="shared" si="214"/>
        <v>0.1545</v>
      </c>
      <c r="I2879" s="218"/>
      <c r="J2879" s="218"/>
    </row>
    <row r="2880" spans="1:10" ht="18" outlineLevel="1" x14ac:dyDescent="0.25">
      <c r="B2880" s="535" t="s">
        <v>239</v>
      </c>
      <c r="C2880" s="216" t="str">
        <f>+VLOOKUP(B:B,INSUMOS!A:C,2,FALSE)</f>
        <v>TABLA CHAPA EN ORDINARIO 2.90 X 0.28 X 0.02</v>
      </c>
      <c r="D2880" s="538" t="str">
        <f>+VLOOKUP(B:B,INSUMOS!A:C,3,FALSE)</f>
        <v>UN</v>
      </c>
      <c r="E2880" s="541">
        <v>5.07</v>
      </c>
      <c r="F2880" s="544">
        <f>E2880*0.03</f>
        <v>0.15210000000000001</v>
      </c>
      <c r="G2880" s="277">
        <f>+VLOOKUP(B:B,INSUMOS!A:E,4,FALSE)</f>
        <v>1</v>
      </c>
      <c r="H2880" s="217">
        <f t="shared" si="214"/>
        <v>5.2221000000000002</v>
      </c>
      <c r="I2880" s="218"/>
      <c r="J2880" s="218"/>
    </row>
    <row r="2881" spans="1:10" ht="18" outlineLevel="1" x14ac:dyDescent="0.25">
      <c r="B2881" s="535" t="s">
        <v>266</v>
      </c>
      <c r="C2881" s="216" t="str">
        <f>+VLOOKUP(B:B,INSUMOS!A:C,2,FALSE)</f>
        <v>PUNTILLA CON CABEZA 2"</v>
      </c>
      <c r="D2881" s="538" t="str">
        <f>+VLOOKUP(B:B,INSUMOS!A:C,3,FALSE)</f>
        <v>LB</v>
      </c>
      <c r="E2881" s="541">
        <v>1.76</v>
      </c>
      <c r="F2881" s="544">
        <f>E2881*0.03</f>
        <v>5.28E-2</v>
      </c>
      <c r="G2881" s="277">
        <f>+VLOOKUP(B:B,INSUMOS!A:E,4,FALSE)</f>
        <v>1</v>
      </c>
      <c r="H2881" s="217">
        <f t="shared" si="214"/>
        <v>1.8128</v>
      </c>
      <c r="I2881" s="218"/>
      <c r="J2881" s="218"/>
    </row>
    <row r="2882" spans="1:10" ht="18" outlineLevel="1" x14ac:dyDescent="0.25">
      <c r="B2882" s="535" t="s">
        <v>1969</v>
      </c>
      <c r="C2882" s="216" t="str">
        <f>+VLOOKUP(B:B,INSUMOS!A:C,2,FALSE)</f>
        <v>PARALES-MES</v>
      </c>
      <c r="D2882" s="538" t="str">
        <f>+VLOOKUP(B:B,INSUMOS!A:C,3,FALSE)</f>
        <v>UN</v>
      </c>
      <c r="E2882" s="541">
        <v>4</v>
      </c>
      <c r="F2882" s="544"/>
      <c r="G2882" s="277">
        <f>+VLOOKUP(B:B,INSUMOS!A:E,4,FALSE)</f>
        <v>1</v>
      </c>
      <c r="H2882" s="217">
        <f t="shared" si="214"/>
        <v>4</v>
      </c>
      <c r="I2882" s="218"/>
      <c r="J2882" s="218"/>
    </row>
    <row r="2883" spans="1:10" ht="18" outlineLevel="1" x14ac:dyDescent="0.25">
      <c r="B2883" s="535" t="s">
        <v>153</v>
      </c>
      <c r="C2883" s="216" t="str">
        <f>+VLOOKUP(B:B,INSUMOS!A:C,2,FALSE)</f>
        <v>ANDAMIO TUBULAR 1,5*1,5 C/CRUCETA</v>
      </c>
      <c r="D2883" s="538" t="str">
        <f>+VLOOKUP(B:B,INSUMOS!A:C,3,FALSE)</f>
        <v>DIA</v>
      </c>
      <c r="E2883" s="541">
        <v>6.16</v>
      </c>
      <c r="F2883" s="544"/>
      <c r="G2883" s="277">
        <f>+VLOOKUP(B:B,INSUMOS!A:E,4,FALSE)</f>
        <v>1</v>
      </c>
      <c r="H2883" s="217">
        <f t="shared" si="214"/>
        <v>6.16</v>
      </c>
      <c r="I2883" s="218"/>
      <c r="J2883" s="218"/>
    </row>
    <row r="2884" spans="1:10" ht="18" outlineLevel="1" x14ac:dyDescent="0.25">
      <c r="B2884" s="535" t="s">
        <v>1952</v>
      </c>
      <c r="C2884" s="216" t="str">
        <f>+VLOOKUP(B:B,APUS!A:C,3,FALSE)</f>
        <v>CONCRETO 1:2:3 (3.000PSI APROX.) MEZCLA EN OBRA- OBRAS VARIAS</v>
      </c>
      <c r="D2884" s="538" t="s">
        <v>21</v>
      </c>
      <c r="E2884" s="541">
        <v>1</v>
      </c>
      <c r="F2884" s="544">
        <f>E2884*0.05</f>
        <v>0.05</v>
      </c>
      <c r="G2884" s="277">
        <f>+VLOOKUP(B:B,APUS!A:T,8,FALSE)</f>
        <v>371.8433</v>
      </c>
      <c r="H2884" s="217">
        <f t="shared" si="214"/>
        <v>390.43546500000002</v>
      </c>
      <c r="I2884" s="218"/>
      <c r="J2884" s="218"/>
    </row>
    <row r="2885" spans="1:10" ht="18" outlineLevel="1" x14ac:dyDescent="0.25">
      <c r="B2885" s="535" t="s">
        <v>996</v>
      </c>
      <c r="C2885" s="216" t="str">
        <f>+VLOOKUP(B:B,INSUMOS!A:C,2,FALSE)</f>
        <v>ACERO CORRUG. FIG.1/4” A 1” 60.000 PSI</v>
      </c>
      <c r="D2885" s="538" t="str">
        <f>+VLOOKUP(B:B,INSUMOS!A:C,3,FALSE)</f>
        <v>KG</v>
      </c>
      <c r="E2885" s="541">
        <v>235.2</v>
      </c>
      <c r="F2885" s="544">
        <f>E2885*0.03</f>
        <v>7.0559999999999992</v>
      </c>
      <c r="G2885" s="277">
        <f>+VLOOKUP(B:B,INSUMOS!A:E,4,FALSE)</f>
        <v>1</v>
      </c>
      <c r="H2885" s="217">
        <f t="shared" si="214"/>
        <v>242.256</v>
      </c>
      <c r="I2885" s="218"/>
      <c r="J2885" s="218"/>
    </row>
    <row r="2886" spans="1:10" ht="18" outlineLevel="1" x14ac:dyDescent="0.25">
      <c r="B2886" s="535" t="s">
        <v>265</v>
      </c>
      <c r="C2886" s="216" t="str">
        <f>+VLOOKUP(B:B,INSUMOS!A:C,2,FALSE)</f>
        <v>ALAMBRE NEGRO</v>
      </c>
      <c r="D2886" s="538" t="str">
        <f>+VLOOKUP(B:B,INSUMOS!A:C,3,FALSE)</f>
        <v>KG</v>
      </c>
      <c r="E2886" s="541">
        <v>5</v>
      </c>
      <c r="F2886" s="544">
        <f>E2886*0.03</f>
        <v>0.15</v>
      </c>
      <c r="G2886" s="277">
        <f>+VLOOKUP(B:B,INSUMOS!A:E,4,FALSE)</f>
        <v>1</v>
      </c>
      <c r="H2886" s="217">
        <f t="shared" si="214"/>
        <v>5.15</v>
      </c>
      <c r="I2886" s="218"/>
      <c r="J2886" s="218"/>
    </row>
    <row r="2887" spans="1:10" ht="18" outlineLevel="1" x14ac:dyDescent="0.25">
      <c r="B2887" s="535" t="s">
        <v>625</v>
      </c>
      <c r="C2887" s="216" t="str">
        <f>+VLOOKUP(B:B,INSUMOS!A:C,2,FALSE)</f>
        <v>CUADRILLA AA  (OFICIAL + 2 AYUDANTE)- ALBAÑILERIA</v>
      </c>
      <c r="D2887" s="538" t="str">
        <f>+VLOOKUP(B:B,INSUMOS!A:C,3,FALSE)</f>
        <v>HC</v>
      </c>
      <c r="E2887" s="541">
        <v>7</v>
      </c>
      <c r="F2887" s="544"/>
      <c r="G2887" s="277">
        <f>+VLOOKUP(B:B,INSUMOS!A:E,4,FALSE)</f>
        <v>1</v>
      </c>
      <c r="H2887" s="217">
        <f t="shared" si="214"/>
        <v>7</v>
      </c>
      <c r="I2887" s="218"/>
      <c r="J2887" s="218"/>
    </row>
    <row r="2888" spans="1:10" ht="41.25" customHeight="1" x14ac:dyDescent="0.25">
      <c r="A2888" s="547" t="s">
        <v>1948</v>
      </c>
      <c r="B2888" s="548"/>
      <c r="C2888" s="558" t="s">
        <v>2530</v>
      </c>
      <c r="D2888" s="308" t="s">
        <v>19</v>
      </c>
      <c r="E2888" s="359"/>
      <c r="F2888" s="360"/>
      <c r="G2888" s="361"/>
      <c r="H2888" s="362">
        <f>+SUBTOTAL(9,H2889:H2892)</f>
        <v>19.381265000000003</v>
      </c>
      <c r="I2888" s="363"/>
      <c r="J2888" s="363"/>
    </row>
    <row r="2889" spans="1:10" ht="18" outlineLevel="1" x14ac:dyDescent="0.25">
      <c r="B2889" s="535" t="s">
        <v>129</v>
      </c>
      <c r="C2889" s="216" t="str">
        <f>+VLOOKUP(B:B,INSUMOS!A:C,2,FALSE)</f>
        <v>HERRAMIENTA MENOR</v>
      </c>
      <c r="D2889" s="538" t="str">
        <f>+VLOOKUP(B:B,INSUMOS!A:C,3,FALSE)</f>
        <v>GLB</v>
      </c>
      <c r="E2889" s="541">
        <f>H2892*0.1/G2889</f>
        <v>8.9999999999999993E-3</v>
      </c>
      <c r="F2889" s="544"/>
      <c r="G2889" s="277">
        <f>+VLOOKUP(B:B,INSUMOS!A:E,4,FALSE)</f>
        <v>1</v>
      </c>
      <c r="H2889" s="217">
        <f>+(E2889+F2889)*G2889</f>
        <v>8.9999999999999993E-3</v>
      </c>
      <c r="I2889" s="218"/>
      <c r="J2889" s="218"/>
    </row>
    <row r="2890" spans="1:10" ht="18" outlineLevel="1" x14ac:dyDescent="0.25">
      <c r="B2890" s="535" t="s">
        <v>1952</v>
      </c>
      <c r="C2890" s="216" t="str">
        <f>+VLOOKUP(B:B,APUS!A:C,3,FALSE)</f>
        <v>CONCRETO 1:2:3 (3.000PSI APROX.) MEZCLA EN OBRA- OBRAS VARIAS</v>
      </c>
      <c r="D2890" s="538" t="s">
        <v>21</v>
      </c>
      <c r="E2890" s="541">
        <v>0.05</v>
      </c>
      <c r="F2890" s="544">
        <f>E2890*0.05</f>
        <v>2.5000000000000005E-3</v>
      </c>
      <c r="G2890" s="277">
        <f>+VLOOKUP(B:B,APUS!A:T,8,FALSE)</f>
        <v>371.8433</v>
      </c>
      <c r="H2890" s="217">
        <f>E2890*G2890</f>
        <v>18.592165000000001</v>
      </c>
      <c r="I2890" s="218"/>
      <c r="J2890" s="218"/>
    </row>
    <row r="2891" spans="1:10" ht="18" outlineLevel="1" x14ac:dyDescent="0.25">
      <c r="B2891" s="535" t="s">
        <v>1949</v>
      </c>
      <c r="C2891" s="216" t="str">
        <f>+VLOOKUP(B:B,INSUMOS!A:C,2,FALSE)</f>
        <v>SIKAFLEX 1A PLUS</v>
      </c>
      <c r="D2891" s="538" t="str">
        <f>+VLOOKUP(B:B,INSUMOS!A:C,3,FALSE)</f>
        <v>UN</v>
      </c>
      <c r="E2891" s="541">
        <v>0.67</v>
      </c>
      <c r="F2891" s="544">
        <f>E2891*0.03</f>
        <v>2.01E-2</v>
      </c>
      <c r="G2891" s="277">
        <f>+VLOOKUP(B:B,INSUMOS!A:E,4,FALSE)</f>
        <v>1</v>
      </c>
      <c r="H2891" s="217">
        <f>+(E2891+F2891)*G2891</f>
        <v>0.69010000000000005</v>
      </c>
      <c r="I2891" s="218"/>
      <c r="J2891" s="218"/>
    </row>
    <row r="2892" spans="1:10" ht="32.25" customHeight="1" outlineLevel="1" x14ac:dyDescent="0.25">
      <c r="B2892" s="535" t="s">
        <v>618</v>
      </c>
      <c r="C2892" s="216" t="str">
        <f>+VLOOKUP(B:B,INSUMOS!A:C,2,FALSE)</f>
        <v>CUADRILLA (OFICIAL  ALBAÑILERIA CON PRESTACIONES+ AYUDANTE  ALBAÑILERIA CON PRESTACIONES)</v>
      </c>
      <c r="D2892" s="538" t="str">
        <f>+VLOOKUP(B:B,INSUMOS!A:C,3,FALSE)</f>
        <v>JR</v>
      </c>
      <c r="E2892" s="541">
        <v>0.09</v>
      </c>
      <c r="F2892" s="544"/>
      <c r="G2892" s="277">
        <f>+VLOOKUP(B:B,INSUMOS!A:E,4,FALSE)</f>
        <v>1</v>
      </c>
      <c r="H2892" s="217">
        <f>+(E2892+F2892)*G2892</f>
        <v>0.09</v>
      </c>
      <c r="I2892" s="218"/>
      <c r="J2892" s="218"/>
    </row>
    <row r="2893" spans="1:10" ht="25.5" x14ac:dyDescent="0.25">
      <c r="A2893" s="547" t="s">
        <v>1951</v>
      </c>
      <c r="B2893" s="548"/>
      <c r="C2893" s="558" t="s">
        <v>2063</v>
      </c>
      <c r="D2893" s="308" t="s">
        <v>19</v>
      </c>
      <c r="E2893" s="359"/>
      <c r="F2893" s="360"/>
      <c r="G2893" s="361"/>
      <c r="H2893" s="362">
        <f>+SUBTOTAL(9,H2894:H2904)</f>
        <v>81.098940450000001</v>
      </c>
      <c r="I2893" s="363"/>
      <c r="J2893" s="363"/>
    </row>
    <row r="2894" spans="1:10" ht="18" outlineLevel="1" x14ac:dyDescent="0.25">
      <c r="B2894" s="535" t="s">
        <v>129</v>
      </c>
      <c r="C2894" s="216" t="str">
        <f>+VLOOKUP(B:B,INSUMOS!A:C,2,FALSE)</f>
        <v>HERRAMIENTA MENOR</v>
      </c>
      <c r="D2894" s="538" t="str">
        <f>+VLOOKUP(B:B,INSUMOS!A:C,3,FALSE)</f>
        <v>GLB</v>
      </c>
      <c r="E2894" s="541">
        <f>H2904*0.1/G2894</f>
        <v>0.15000000000000002</v>
      </c>
      <c r="F2894" s="544"/>
      <c r="G2894" s="277">
        <f>+VLOOKUP(B:B,INSUMOS!A:E,4,FALSE)</f>
        <v>1</v>
      </c>
      <c r="H2894" s="217">
        <f t="shared" ref="H2894:H2904" si="215">+(E2894+F2894)*G2894</f>
        <v>0.15000000000000002</v>
      </c>
      <c r="I2894" s="218"/>
      <c r="J2894" s="218"/>
    </row>
    <row r="2895" spans="1:10" ht="18" outlineLevel="1" x14ac:dyDescent="0.25">
      <c r="B2895" s="535" t="s">
        <v>1896</v>
      </c>
      <c r="C2895" s="216" t="str">
        <f>+VLOOKUP(B:B,INSUMOS!A:C,2,FALSE)</f>
        <v>ACPM</v>
      </c>
      <c r="D2895" s="538" t="str">
        <f>+VLOOKUP(B:B,INSUMOS!A:C,3,FALSE)</f>
        <v>GAL</v>
      </c>
      <c r="E2895" s="541">
        <v>0.15</v>
      </c>
      <c r="F2895" s="544">
        <f>E2895*0.03</f>
        <v>4.4999999999999997E-3</v>
      </c>
      <c r="G2895" s="277">
        <f>+VLOOKUP(B:B,INSUMOS!A:E,4,FALSE)</f>
        <v>1</v>
      </c>
      <c r="H2895" s="217">
        <f t="shared" si="215"/>
        <v>0.1545</v>
      </c>
      <c r="I2895" s="218"/>
      <c r="J2895" s="218"/>
    </row>
    <row r="2896" spans="1:10" ht="18" outlineLevel="1" x14ac:dyDescent="0.25">
      <c r="B2896" s="535" t="s">
        <v>996</v>
      </c>
      <c r="C2896" s="216" t="str">
        <f>+VLOOKUP(B:B,INSUMOS!A:C,2,FALSE)</f>
        <v>ACERO CORRUG. FIG.1/4” A 1” 60.000 PSI</v>
      </c>
      <c r="D2896" s="538" t="str">
        <f>+VLOOKUP(B:B,INSUMOS!A:C,3,FALSE)</f>
        <v>KG</v>
      </c>
      <c r="E2896" s="541">
        <v>9.5399999999999991</v>
      </c>
      <c r="F2896" s="544">
        <f>E2896*0.03</f>
        <v>0.28619999999999995</v>
      </c>
      <c r="G2896" s="277">
        <f>+VLOOKUP(B:B,INSUMOS!A:E,4,FALSE)</f>
        <v>1</v>
      </c>
      <c r="H2896" s="217">
        <f t="shared" si="215"/>
        <v>9.8261999999999983</v>
      </c>
      <c r="I2896" s="218"/>
      <c r="J2896" s="218"/>
    </row>
    <row r="2897" spans="1:10" ht="18" outlineLevel="1" x14ac:dyDescent="0.25">
      <c r="B2897" s="535" t="s">
        <v>265</v>
      </c>
      <c r="C2897" s="216" t="str">
        <f>+VLOOKUP(B:B,INSUMOS!A:C,2,FALSE)</f>
        <v>ALAMBRE NEGRO</v>
      </c>
      <c r="D2897" s="538" t="str">
        <f>+VLOOKUP(B:B,INSUMOS!A:C,3,FALSE)</f>
        <v>KG</v>
      </c>
      <c r="E2897" s="541">
        <v>0.57999999999999996</v>
      </c>
      <c r="F2897" s="544">
        <f>E2897*0.03</f>
        <v>1.7399999999999999E-2</v>
      </c>
      <c r="G2897" s="277">
        <f>+VLOOKUP(B:B,INSUMOS!A:E,4,FALSE)</f>
        <v>1</v>
      </c>
      <c r="H2897" s="217">
        <f t="shared" si="215"/>
        <v>0.59739999999999993</v>
      </c>
      <c r="I2897" s="218"/>
      <c r="J2897" s="218"/>
    </row>
    <row r="2898" spans="1:10" ht="18" outlineLevel="1" x14ac:dyDescent="0.25">
      <c r="B2898" s="535" t="s">
        <v>266</v>
      </c>
      <c r="C2898" s="216" t="str">
        <f>+VLOOKUP(B:B,INSUMOS!A:C,2,FALSE)</f>
        <v>PUNTILLA CON CABEZA 2"</v>
      </c>
      <c r="D2898" s="538" t="str">
        <f>+VLOOKUP(B:B,INSUMOS!A:C,3,FALSE)</f>
        <v>LB</v>
      </c>
      <c r="E2898" s="541">
        <v>0.441</v>
      </c>
      <c r="F2898" s="544">
        <f>E2898*0.03</f>
        <v>1.323E-2</v>
      </c>
      <c r="G2898" s="277">
        <f>+VLOOKUP(B:B,INSUMOS!A:E,4,FALSE)</f>
        <v>1</v>
      </c>
      <c r="H2898" s="217">
        <f t="shared" si="215"/>
        <v>0.45423000000000002</v>
      </c>
      <c r="I2898" s="218"/>
      <c r="J2898" s="218"/>
    </row>
    <row r="2899" spans="1:10" ht="18" outlineLevel="1" x14ac:dyDescent="0.25">
      <c r="B2899" s="535" t="s">
        <v>245</v>
      </c>
      <c r="C2899" s="216" t="str">
        <f>+VLOOKUP(B:B,INSUMOS!A:C,2,FALSE)</f>
        <v>TABLA CHAPA EN ORDINARIO 2.90 X 0.13 X 0.02</v>
      </c>
      <c r="D2899" s="538" t="str">
        <f>+VLOOKUP(B:B,INSUMOS!A:C,3,FALSE)</f>
        <v>UN</v>
      </c>
      <c r="E2899" s="541">
        <v>1</v>
      </c>
      <c r="F2899" s="544">
        <f>E2899*0.03</f>
        <v>0.03</v>
      </c>
      <c r="G2899" s="277">
        <f>+VLOOKUP(B:B,INSUMOS!A:E,4,FALSE)</f>
        <v>1</v>
      </c>
      <c r="H2899" s="217">
        <f t="shared" si="215"/>
        <v>1.03</v>
      </c>
      <c r="I2899" s="218"/>
      <c r="J2899" s="218"/>
    </row>
    <row r="2900" spans="1:10" ht="18" outlineLevel="1" x14ac:dyDescent="0.25">
      <c r="B2900" s="535" t="s">
        <v>834</v>
      </c>
      <c r="C2900" s="216" t="str">
        <f>+VLOOKUP(B:B,INSUMOS!A:C,2,FALSE)</f>
        <v>PARAL TELESCÓPICO  EXTENDIBLE A 2.7 M</v>
      </c>
      <c r="D2900" s="538" t="str">
        <f>+VLOOKUP(B:B,INSUMOS!A:C,3,FALSE)</f>
        <v>DIA</v>
      </c>
      <c r="E2900" s="541">
        <v>8</v>
      </c>
      <c r="F2900" s="544"/>
      <c r="G2900" s="277">
        <f>+VLOOKUP(B:B,INSUMOS!A:E,4,FALSE)</f>
        <v>1</v>
      </c>
      <c r="H2900" s="217">
        <f t="shared" si="215"/>
        <v>8</v>
      </c>
      <c r="I2900" s="218"/>
      <c r="J2900" s="218"/>
    </row>
    <row r="2901" spans="1:10" ht="18" outlineLevel="1" x14ac:dyDescent="0.25">
      <c r="B2901" s="535" t="s">
        <v>259</v>
      </c>
      <c r="C2901" s="216" t="str">
        <f>+VLOOKUP(B:B,INSUMOS!A:C,2,FALSE)</f>
        <v>FORMALETA MADERA -TABLERO EN MADERA DE 0 ,70 M X 1,4 M (ALQUILER)</v>
      </c>
      <c r="D2901" s="538" t="str">
        <f>+VLOOKUP(B:B,INSUMOS!A:C,3,FALSE)</f>
        <v>DIA</v>
      </c>
      <c r="E2901" s="541">
        <v>8</v>
      </c>
      <c r="F2901" s="544"/>
      <c r="G2901" s="277">
        <f>+VLOOKUP(B:B,INSUMOS!A:E,4,FALSE)</f>
        <v>1</v>
      </c>
      <c r="H2901" s="217">
        <f t="shared" si="215"/>
        <v>8</v>
      </c>
      <c r="I2901" s="218"/>
      <c r="J2901" s="218"/>
    </row>
    <row r="2902" spans="1:10" ht="18" outlineLevel="1" x14ac:dyDescent="0.25">
      <c r="B2902" s="535" t="s">
        <v>153</v>
      </c>
      <c r="C2902" s="216" t="str">
        <f>+VLOOKUP(B:B,INSUMOS!A:C,2,FALSE)</f>
        <v>ANDAMIO TUBULAR 1,5*1,5 C/CRUCETA</v>
      </c>
      <c r="D2902" s="538" t="str">
        <f>+VLOOKUP(B:B,INSUMOS!A:C,3,FALSE)</f>
        <v>DIA</v>
      </c>
      <c r="E2902" s="541">
        <v>0.63</v>
      </c>
      <c r="F2902" s="544"/>
      <c r="G2902" s="277">
        <f>+VLOOKUP(B:B,INSUMOS!A:E,4,FALSE)</f>
        <v>1</v>
      </c>
      <c r="H2902" s="217">
        <f t="shared" si="215"/>
        <v>0.63</v>
      </c>
      <c r="I2902" s="218"/>
      <c r="J2902" s="218"/>
    </row>
    <row r="2903" spans="1:10" ht="18" outlineLevel="1" x14ac:dyDescent="0.25">
      <c r="B2903" s="535" t="s">
        <v>1952</v>
      </c>
      <c r="C2903" s="216" t="str">
        <f>+VLOOKUP(B:B,APUS!A:C,3,FALSE)</f>
        <v>CONCRETO 1:2:3 (3.000PSI APROX.) MEZCLA EN OBRA- OBRAS VARIAS</v>
      </c>
      <c r="D2903" s="538" t="s">
        <v>21</v>
      </c>
      <c r="E2903" s="541">
        <v>0.13</v>
      </c>
      <c r="F2903" s="544">
        <f>E2903*0.05</f>
        <v>6.5000000000000006E-3</v>
      </c>
      <c r="G2903" s="277">
        <f>+VLOOKUP(B:B,APUS!A:T,8,FALSE)</f>
        <v>371.8433</v>
      </c>
      <c r="H2903" s="217">
        <f t="shared" si="215"/>
        <v>50.756610450000004</v>
      </c>
      <c r="I2903" s="218"/>
      <c r="J2903" s="218"/>
    </row>
    <row r="2904" spans="1:10" ht="18" outlineLevel="1" x14ac:dyDescent="0.25">
      <c r="B2904" s="535" t="s">
        <v>625</v>
      </c>
      <c r="C2904" s="216" t="str">
        <f>+VLOOKUP(B:B,INSUMOS!A:C,2,FALSE)</f>
        <v>CUADRILLA AA  (OFICIAL + 2 AYUDANTE)- ALBAÑILERIA</v>
      </c>
      <c r="D2904" s="538" t="str">
        <f>+VLOOKUP(B:B,INSUMOS!A:C,3,FALSE)</f>
        <v>HC</v>
      </c>
      <c r="E2904" s="541">
        <v>1.5</v>
      </c>
      <c r="F2904" s="544"/>
      <c r="G2904" s="277">
        <f>+VLOOKUP(B:B,INSUMOS!A:E,4,FALSE)</f>
        <v>1</v>
      </c>
      <c r="H2904" s="217">
        <f t="shared" si="215"/>
        <v>1.5</v>
      </c>
      <c r="I2904" s="218"/>
      <c r="J2904" s="218"/>
    </row>
    <row r="2905" spans="1:10" ht="32.25" customHeight="1" x14ac:dyDescent="0.25">
      <c r="A2905" s="547" t="s">
        <v>1952</v>
      </c>
      <c r="B2905" s="293" t="s">
        <v>2011</v>
      </c>
      <c r="C2905" s="558" t="s">
        <v>1953</v>
      </c>
      <c r="D2905" s="308" t="s">
        <v>21</v>
      </c>
      <c r="E2905" s="367"/>
      <c r="F2905" s="227"/>
      <c r="G2905" s="368"/>
      <c r="H2905" s="362">
        <f>+SUBTOTAL(9,H2906:H2913)</f>
        <v>371.8433</v>
      </c>
      <c r="I2905" s="363"/>
      <c r="J2905" s="363"/>
    </row>
    <row r="2906" spans="1:10" ht="18" outlineLevel="1" x14ac:dyDescent="0.25">
      <c r="B2906" s="535" t="s">
        <v>129</v>
      </c>
      <c r="C2906" s="216" t="str">
        <f>+VLOOKUP(B:B,INSUMOS!A:C,2,FALSE)</f>
        <v>HERRAMIENTA MENOR</v>
      </c>
      <c r="D2906" s="538" t="str">
        <f>+VLOOKUP(B:B,INSUMOS!A:C,3,FALSE)</f>
        <v>GLB</v>
      </c>
      <c r="E2906" s="541">
        <f>+(H2912+H2913)*0.05/G2906</f>
        <v>0.125</v>
      </c>
      <c r="F2906" s="544"/>
      <c r="G2906" s="277">
        <f>+VLOOKUP(B:B,INSUMOS!A:E,4,FALSE)</f>
        <v>1</v>
      </c>
      <c r="H2906" s="217">
        <f t="shared" ref="H2906:H2913" si="216">+(E2906+F2906)*G2906</f>
        <v>0.125</v>
      </c>
      <c r="I2906" s="218"/>
      <c r="J2906" s="218"/>
    </row>
    <row r="2907" spans="1:10" ht="18" outlineLevel="1" x14ac:dyDescent="0.25">
      <c r="B2907" s="535" t="s">
        <v>268</v>
      </c>
      <c r="C2907" s="216" t="str">
        <f>+VLOOKUP(B:B,INSUMOS!A:C,2,FALSE)</f>
        <v>AGUA</v>
      </c>
      <c r="D2907" s="538" t="str">
        <f>+VLOOKUP(B:B,INSUMOS!A:C,3,FALSE)</f>
        <v>M3</v>
      </c>
      <c r="E2907" s="541">
        <v>0.21</v>
      </c>
      <c r="F2907" s="544">
        <f>E2907*0.03</f>
        <v>6.2999999999999992E-3</v>
      </c>
      <c r="G2907" s="277">
        <f>+VLOOKUP(B:B,INSUMOS!A:E,4,FALSE)</f>
        <v>1</v>
      </c>
      <c r="H2907" s="217">
        <f t="shared" si="216"/>
        <v>0.21629999999999999</v>
      </c>
      <c r="I2907" s="218"/>
      <c r="J2907" s="218"/>
    </row>
    <row r="2908" spans="1:10" ht="18" outlineLevel="1" x14ac:dyDescent="0.25">
      <c r="B2908" s="535" t="s">
        <v>99</v>
      </c>
      <c r="C2908" s="216" t="str">
        <f>+VLOOKUP(B:B,INSUMOS!A:C,2,FALSE)</f>
        <v>CEMENTO GRIS</v>
      </c>
      <c r="D2908" s="538" t="str">
        <f>+VLOOKUP(B:B,INSUMOS!A:C,3,FALSE)</f>
        <v>KG</v>
      </c>
      <c r="E2908" s="541">
        <v>350</v>
      </c>
      <c r="F2908" s="544">
        <f>E2908*0.05</f>
        <v>17.5</v>
      </c>
      <c r="G2908" s="277">
        <f>+VLOOKUP(B:B,INSUMOS!A:E,4,FALSE)</f>
        <v>1</v>
      </c>
      <c r="H2908" s="217">
        <f t="shared" si="216"/>
        <v>367.5</v>
      </c>
      <c r="I2908" s="218"/>
      <c r="J2908" s="218"/>
    </row>
    <row r="2909" spans="1:10" ht="18" outlineLevel="1" x14ac:dyDescent="0.25">
      <c r="B2909" s="535" t="s">
        <v>791</v>
      </c>
      <c r="C2909" s="216" t="str">
        <f>+VLOOKUP(B:B,INSUMOS!A:C,2,FALSE)</f>
        <v>ARENA LAVADA DE RÍO (INCLUYE TRANSPORTE)</v>
      </c>
      <c r="D2909" s="538" t="str">
        <f>+VLOOKUP(B:B,INSUMOS!A:C,3,FALSE)</f>
        <v>M3</v>
      </c>
      <c r="E2909" s="541">
        <v>0.56000000000000005</v>
      </c>
      <c r="F2909" s="544">
        <f>E2909*0.03</f>
        <v>1.6800000000000002E-2</v>
      </c>
      <c r="G2909" s="277">
        <f>+VLOOKUP(B:B,INSUMOS!A:E,4,FALSE)</f>
        <v>1</v>
      </c>
      <c r="H2909" s="217">
        <f t="shared" si="216"/>
        <v>0.57680000000000009</v>
      </c>
      <c r="I2909" s="218"/>
      <c r="J2909" s="218"/>
    </row>
    <row r="2910" spans="1:10" ht="18" outlineLevel="1" x14ac:dyDescent="0.25">
      <c r="B2910" s="535" t="s">
        <v>77</v>
      </c>
      <c r="C2910" s="216" t="str">
        <f>+VLOOKUP(B:B,INSUMOS!A:C,2,FALSE)</f>
        <v>GRAVILLA DE RÍO DE 1/2" (INCLUYE TRANSPORTE)</v>
      </c>
      <c r="D2910" s="538" t="str">
        <f>+VLOOKUP(B:B,INSUMOS!A:C,3,FALSE)</f>
        <v>M3</v>
      </c>
      <c r="E2910" s="541">
        <v>0.84</v>
      </c>
      <c r="F2910" s="544">
        <f>E2910*0.03</f>
        <v>2.5199999999999997E-2</v>
      </c>
      <c r="G2910" s="277">
        <f>+VLOOKUP(B:B,INSUMOS!A:E,4,FALSE)</f>
        <v>1</v>
      </c>
      <c r="H2910" s="217">
        <f t="shared" si="216"/>
        <v>0.86519999999999997</v>
      </c>
      <c r="I2910" s="218"/>
      <c r="J2910" s="218"/>
    </row>
    <row r="2911" spans="1:10" ht="18" outlineLevel="1" x14ac:dyDescent="0.25">
      <c r="B2911" s="535" t="s">
        <v>136</v>
      </c>
      <c r="C2911" s="216" t="str">
        <f>+VLOOKUP(B:B,INSUMOS!A:C,2,FALSE)</f>
        <v>MEZCLADORA A GASOLINA (1.5 BULTOS)</v>
      </c>
      <c r="D2911" s="538" t="str">
        <f>+VLOOKUP(B:B,INSUMOS!A:C,3,FALSE)</f>
        <v>DIA</v>
      </c>
      <c r="E2911" s="541">
        <v>0.06</v>
      </c>
      <c r="F2911" s="544"/>
      <c r="G2911" s="277">
        <f>+VLOOKUP(B:B,INSUMOS!A:E,4,FALSE)</f>
        <v>1</v>
      </c>
      <c r="H2911" s="217">
        <f t="shared" si="216"/>
        <v>0.06</v>
      </c>
      <c r="I2911" s="218"/>
      <c r="J2911" s="218"/>
    </row>
    <row r="2912" spans="1:10" ht="18" outlineLevel="1" x14ac:dyDescent="0.25">
      <c r="B2912" s="535" t="s">
        <v>30</v>
      </c>
      <c r="C2912" s="216" t="str">
        <f>+VLOOKUP(B:B,INSUMOS!A:C,2,FALSE)</f>
        <v>AYUDANTE ALBAÑILERÍA CON PRESTACIONES</v>
      </c>
      <c r="D2912" s="538" t="str">
        <f>+VLOOKUP(B:B,INSUMOS!A:C,3,FALSE)</f>
        <v>HH</v>
      </c>
      <c r="E2912" s="541">
        <v>2</v>
      </c>
      <c r="F2912" s="544"/>
      <c r="G2912" s="277">
        <f>+VLOOKUP(B:B,INSUMOS!A:E,4,FALSE)</f>
        <v>1</v>
      </c>
      <c r="H2912" s="217">
        <f t="shared" si="216"/>
        <v>2</v>
      </c>
      <c r="I2912" s="218"/>
      <c r="J2912" s="218"/>
    </row>
    <row r="2913" spans="1:10" ht="18" outlineLevel="1" x14ac:dyDescent="0.25">
      <c r="B2913" s="535" t="s">
        <v>28</v>
      </c>
      <c r="C2913" s="216" t="str">
        <f>+VLOOKUP(B:B,INSUMOS!A:C,2,FALSE)</f>
        <v xml:space="preserve">OFICIAL ALBAÑILERIA CON PRESTACIONES </v>
      </c>
      <c r="D2913" s="538" t="str">
        <f>+VLOOKUP(B:B,INSUMOS!A:C,3,FALSE)</f>
        <v>HH</v>
      </c>
      <c r="E2913" s="541">
        <v>0.5</v>
      </c>
      <c r="F2913" s="544"/>
      <c r="G2913" s="277">
        <f>+VLOOKUP(B:B,INSUMOS!A:E,4,FALSE)</f>
        <v>1</v>
      </c>
      <c r="H2913" s="217">
        <f t="shared" si="216"/>
        <v>0.5</v>
      </c>
      <c r="I2913" s="218"/>
      <c r="J2913" s="218"/>
    </row>
    <row r="2914" spans="1:10" ht="39.75" customHeight="1" x14ac:dyDescent="0.25">
      <c r="A2914" s="547" t="s">
        <v>1954</v>
      </c>
      <c r="B2914" s="293" t="s">
        <v>2012</v>
      </c>
      <c r="C2914" s="558" t="s">
        <v>1955</v>
      </c>
      <c r="D2914" s="308" t="s">
        <v>21</v>
      </c>
      <c r="E2914" s="367"/>
      <c r="F2914" s="227"/>
      <c r="G2914" s="368"/>
      <c r="H2914" s="362">
        <f>+SUBTOTAL(9,H2915:H2922)</f>
        <v>450.52634999999992</v>
      </c>
      <c r="I2914" s="363"/>
      <c r="J2914" s="363"/>
    </row>
    <row r="2915" spans="1:10" ht="18" outlineLevel="1" x14ac:dyDescent="0.25">
      <c r="B2915" s="535" t="s">
        <v>129</v>
      </c>
      <c r="C2915" s="216" t="str">
        <f>+VLOOKUP(B:B,INSUMOS!A:C,2,FALSE)</f>
        <v>HERRAMIENTA MENOR</v>
      </c>
      <c r="D2915" s="538" t="str">
        <f>+VLOOKUP(B:B,INSUMOS!A:C,3,FALSE)</f>
        <v>GLB</v>
      </c>
      <c r="E2915" s="541">
        <f>+(H2921+H2922)*0.05/G2915</f>
        <v>0.125</v>
      </c>
      <c r="F2915" s="544"/>
      <c r="G2915" s="277">
        <f>+VLOOKUP(B:B,INSUMOS!A:E,4,FALSE)</f>
        <v>1</v>
      </c>
      <c r="H2915" s="217">
        <f t="shared" ref="H2915:H2922" si="217">+(E2915+F2915)*G2915</f>
        <v>0.125</v>
      </c>
      <c r="I2915" s="218"/>
      <c r="J2915" s="218"/>
    </row>
    <row r="2916" spans="1:10" ht="18" outlineLevel="1" x14ac:dyDescent="0.25">
      <c r="B2916" s="535" t="s">
        <v>268</v>
      </c>
      <c r="C2916" s="216" t="str">
        <f>+VLOOKUP(B:B,INSUMOS!A:C,2,FALSE)</f>
        <v>AGUA</v>
      </c>
      <c r="D2916" s="538" t="str">
        <f>+VLOOKUP(B:B,INSUMOS!A:C,3,FALSE)</f>
        <v>M3</v>
      </c>
      <c r="E2916" s="541">
        <v>0.20499999999999999</v>
      </c>
      <c r="F2916" s="544">
        <f>E2916*0.03</f>
        <v>6.1499999999999992E-3</v>
      </c>
      <c r="G2916" s="277">
        <f>+VLOOKUP(B:B,INSUMOS!A:E,4,FALSE)</f>
        <v>1</v>
      </c>
      <c r="H2916" s="217">
        <f t="shared" si="217"/>
        <v>0.21114999999999998</v>
      </c>
      <c r="I2916" s="218"/>
      <c r="J2916" s="218"/>
    </row>
    <row r="2917" spans="1:10" ht="18" outlineLevel="1" x14ac:dyDescent="0.25">
      <c r="B2917" s="535" t="s">
        <v>99</v>
      </c>
      <c r="C2917" s="216" t="str">
        <f>+VLOOKUP(B:B,INSUMOS!A:C,2,FALSE)</f>
        <v>CEMENTO GRIS</v>
      </c>
      <c r="D2917" s="538" t="str">
        <f>+VLOOKUP(B:B,INSUMOS!A:C,3,FALSE)</f>
        <v>KG</v>
      </c>
      <c r="E2917" s="541">
        <v>425</v>
      </c>
      <c r="F2917" s="544">
        <f>E2917*0.05</f>
        <v>21.25</v>
      </c>
      <c r="G2917" s="277">
        <f>+VLOOKUP(B:B,INSUMOS!A:E,4,FALSE)</f>
        <v>1</v>
      </c>
      <c r="H2917" s="217">
        <f t="shared" si="217"/>
        <v>446.25</v>
      </c>
      <c r="I2917" s="218"/>
      <c r="J2917" s="218"/>
    </row>
    <row r="2918" spans="1:10" ht="18" outlineLevel="1" x14ac:dyDescent="0.25">
      <c r="B2918" s="535" t="s">
        <v>791</v>
      </c>
      <c r="C2918" s="216" t="str">
        <f>+VLOOKUP(B:B,INSUMOS!A:C,2,FALSE)</f>
        <v>ARENA LAVADA DE RÍO (INCLUYE TRANSPORTE)</v>
      </c>
      <c r="D2918" s="538" t="str">
        <f>+VLOOKUP(B:B,INSUMOS!A:C,3,FALSE)</f>
        <v>M3</v>
      </c>
      <c r="E2918" s="541">
        <v>0.67</v>
      </c>
      <c r="F2918" s="544">
        <f>E2918*0.03</f>
        <v>2.01E-2</v>
      </c>
      <c r="G2918" s="277">
        <f>+VLOOKUP(B:B,INSUMOS!A:E,4,FALSE)</f>
        <v>1</v>
      </c>
      <c r="H2918" s="217">
        <f t="shared" si="217"/>
        <v>0.69010000000000005</v>
      </c>
      <c r="I2918" s="218"/>
      <c r="J2918" s="218"/>
    </row>
    <row r="2919" spans="1:10" ht="18" outlineLevel="1" x14ac:dyDescent="0.25">
      <c r="B2919" s="535" t="s">
        <v>77</v>
      </c>
      <c r="C2919" s="216" t="str">
        <f>+VLOOKUP(B:B,INSUMOS!A:C,2,FALSE)</f>
        <v>GRAVILLA DE RÍO DE 1/2" (INCLUYE TRANSPORTE)</v>
      </c>
      <c r="D2919" s="538" t="str">
        <f>+VLOOKUP(B:B,INSUMOS!A:C,3,FALSE)</f>
        <v>M3</v>
      </c>
      <c r="E2919" s="541">
        <v>0.67</v>
      </c>
      <c r="F2919" s="544">
        <f>E2919*0.03</f>
        <v>2.01E-2</v>
      </c>
      <c r="G2919" s="277">
        <f>+VLOOKUP(B:B,INSUMOS!A:E,4,FALSE)</f>
        <v>1</v>
      </c>
      <c r="H2919" s="217">
        <f t="shared" si="217"/>
        <v>0.69010000000000005</v>
      </c>
      <c r="I2919" s="218"/>
      <c r="J2919" s="218"/>
    </row>
    <row r="2920" spans="1:10" ht="18" outlineLevel="1" x14ac:dyDescent="0.25">
      <c r="B2920" s="535" t="s">
        <v>136</v>
      </c>
      <c r="C2920" s="216" t="str">
        <f>+VLOOKUP(B:B,INSUMOS!A:C,2,FALSE)</f>
        <v>MEZCLADORA A GASOLINA (1.5 BULTOS)</v>
      </c>
      <c r="D2920" s="538" t="str">
        <f>+VLOOKUP(B:B,INSUMOS!A:C,3,FALSE)</f>
        <v>DIA</v>
      </c>
      <c r="E2920" s="541">
        <v>0.06</v>
      </c>
      <c r="F2920" s="544"/>
      <c r="G2920" s="277">
        <f>+VLOOKUP(B:B,INSUMOS!A:E,4,FALSE)</f>
        <v>1</v>
      </c>
      <c r="H2920" s="217">
        <f t="shared" si="217"/>
        <v>0.06</v>
      </c>
      <c r="I2920" s="218"/>
      <c r="J2920" s="218"/>
    </row>
    <row r="2921" spans="1:10" ht="18" outlineLevel="1" x14ac:dyDescent="0.25">
      <c r="B2921" s="535" t="s">
        <v>30</v>
      </c>
      <c r="C2921" s="216" t="str">
        <f>+VLOOKUP(B:B,INSUMOS!A:C,2,FALSE)</f>
        <v>AYUDANTE ALBAÑILERÍA CON PRESTACIONES</v>
      </c>
      <c r="D2921" s="538" t="str">
        <f>+VLOOKUP(B:B,INSUMOS!A:C,3,FALSE)</f>
        <v>HH</v>
      </c>
      <c r="E2921" s="541">
        <v>2</v>
      </c>
      <c r="F2921" s="544"/>
      <c r="G2921" s="277">
        <f>+VLOOKUP(B:B,INSUMOS!A:E,4,FALSE)</f>
        <v>1</v>
      </c>
      <c r="H2921" s="217">
        <f t="shared" si="217"/>
        <v>2</v>
      </c>
      <c r="I2921" s="218"/>
      <c r="J2921" s="218"/>
    </row>
    <row r="2922" spans="1:10" ht="18" outlineLevel="1" x14ac:dyDescent="0.25">
      <c r="B2922" s="535" t="s">
        <v>28</v>
      </c>
      <c r="C2922" s="216" t="str">
        <f>+VLOOKUP(B:B,INSUMOS!A:C,2,FALSE)</f>
        <v xml:space="preserve">OFICIAL ALBAÑILERIA CON PRESTACIONES </v>
      </c>
      <c r="D2922" s="538" t="str">
        <f>+VLOOKUP(B:B,INSUMOS!A:C,3,FALSE)</f>
        <v>HH</v>
      </c>
      <c r="E2922" s="541">
        <v>0.5</v>
      </c>
      <c r="F2922" s="544"/>
      <c r="G2922" s="277">
        <f>+VLOOKUP(B:B,INSUMOS!A:E,4,FALSE)</f>
        <v>1</v>
      </c>
      <c r="H2922" s="217">
        <f t="shared" si="217"/>
        <v>0.5</v>
      </c>
      <c r="I2922" s="218"/>
      <c r="J2922" s="218"/>
    </row>
    <row r="2923" spans="1:10" ht="66" customHeight="1" x14ac:dyDescent="0.25">
      <c r="A2923" s="547" t="s">
        <v>1956</v>
      </c>
      <c r="B2923" s="548"/>
      <c r="C2923" s="307" t="s">
        <v>2033</v>
      </c>
      <c r="D2923" s="308" t="s">
        <v>330</v>
      </c>
      <c r="E2923" s="359"/>
      <c r="F2923" s="360"/>
      <c r="G2923" s="361"/>
      <c r="H2923" s="362">
        <f>+SUBTOTAL(9,H2924:H2932)</f>
        <v>6170.1805144833334</v>
      </c>
      <c r="I2923" s="363"/>
      <c r="J2923" s="363"/>
    </row>
    <row r="2924" spans="1:10" ht="18" outlineLevel="1" x14ac:dyDescent="0.25">
      <c r="B2924" s="535" t="s">
        <v>129</v>
      </c>
      <c r="C2924" s="216" t="str">
        <f>+VLOOKUP(B:B,INSUMOS!A:C,2,FALSE)</f>
        <v>HERRAMIENTA MENOR</v>
      </c>
      <c r="D2924" s="538" t="str">
        <f>+VLOOKUP(B:B,INSUMOS!A:C,3,FALSE)</f>
        <v>GLB</v>
      </c>
      <c r="E2924" s="541">
        <f>H2926*0.1/G2924</f>
        <v>0.24</v>
      </c>
      <c r="F2924" s="544"/>
      <c r="G2924" s="277">
        <f>+VLOOKUP(B:B,INSUMOS!A:E,4,FALSE)</f>
        <v>1</v>
      </c>
      <c r="H2924" s="217">
        <f t="shared" ref="H2924:H2931" si="218">+(E2924+F2924)*G2924</f>
        <v>0.24</v>
      </c>
      <c r="I2924" s="218"/>
      <c r="J2924" s="218"/>
    </row>
    <row r="2925" spans="1:10" ht="18" outlineLevel="1" x14ac:dyDescent="0.25">
      <c r="B2925" s="535" t="s">
        <v>1896</v>
      </c>
      <c r="C2925" s="216" t="str">
        <f>+VLOOKUP(B:B,INSUMOS!A:C,2,FALSE)</f>
        <v>ACPM</v>
      </c>
      <c r="D2925" s="538" t="str">
        <f>+VLOOKUP(B:B,INSUMOS!A:C,3,FALSE)</f>
        <v>GAL</v>
      </c>
      <c r="E2925" s="541">
        <v>0.15</v>
      </c>
      <c r="F2925" s="544">
        <f>E2925*0.03</f>
        <v>4.4999999999999997E-3</v>
      </c>
      <c r="G2925" s="277">
        <f>+VLOOKUP(B:B,INSUMOS!A:E,4,FALSE)</f>
        <v>1</v>
      </c>
      <c r="H2925" s="217">
        <f t="shared" si="218"/>
        <v>0.1545</v>
      </c>
      <c r="I2925" s="218"/>
      <c r="J2925" s="218"/>
    </row>
    <row r="2926" spans="1:10" ht="18" outlineLevel="1" x14ac:dyDescent="0.25">
      <c r="B2926" s="535" t="s">
        <v>625</v>
      </c>
      <c r="C2926" s="216" t="str">
        <f>+VLOOKUP(B:B,INSUMOS!A:C,2,FALSE)</f>
        <v>CUADRILLA AA  (OFICIAL + 2 AYUDANTE)- ALBAÑILERIA</v>
      </c>
      <c r="D2926" s="538" t="str">
        <f>+VLOOKUP(B:B,INSUMOS!A:C,3,FALSE)</f>
        <v>HC</v>
      </c>
      <c r="E2926" s="541">
        <v>2.4</v>
      </c>
      <c r="F2926" s="544"/>
      <c r="G2926" s="277">
        <f>+VLOOKUP(B:B,INSUMOS!A:E,4,FALSE)</f>
        <v>1</v>
      </c>
      <c r="H2926" s="217">
        <f t="shared" si="218"/>
        <v>2.4</v>
      </c>
      <c r="I2926" s="218"/>
      <c r="J2926" s="218"/>
    </row>
    <row r="2927" spans="1:10" ht="18" outlineLevel="1" x14ac:dyDescent="0.25">
      <c r="B2927" s="535" t="s">
        <v>243</v>
      </c>
      <c r="C2927" s="216" t="str">
        <f>+VLOOKUP(B:B,INSUMOS!A:C,2,FALSE)</f>
        <v>TABLA CHAPA EN ORDINARIO 2.90 X 0.18 X 0.02</v>
      </c>
      <c r="D2927" s="538" t="str">
        <f>+VLOOKUP(B:B,INSUMOS!A:C,3,FALSE)</f>
        <v>UN</v>
      </c>
      <c r="E2927" s="541">
        <v>0.69</v>
      </c>
      <c r="F2927" s="544">
        <f>E2927*0.03</f>
        <v>2.0699999999999996E-2</v>
      </c>
      <c r="G2927" s="277">
        <f>+VLOOKUP(B:B,INSUMOS!A:E,4,FALSE)</f>
        <v>1</v>
      </c>
      <c r="H2927" s="217">
        <f t="shared" si="218"/>
        <v>0.71069999999999989</v>
      </c>
      <c r="I2927" s="218"/>
      <c r="J2927" s="218"/>
    </row>
    <row r="2928" spans="1:10" ht="18" outlineLevel="1" x14ac:dyDescent="0.25">
      <c r="B2928" s="535" t="s">
        <v>266</v>
      </c>
      <c r="C2928" s="216" t="str">
        <f>+VLOOKUP(B:B,INSUMOS!A:C,2,FALSE)</f>
        <v>PUNTILLA CON CABEZA 2"</v>
      </c>
      <c r="D2928" s="538" t="str">
        <f>+VLOOKUP(B:B,INSUMOS!A:C,3,FALSE)</f>
        <v>LB</v>
      </c>
      <c r="E2928" s="541">
        <v>0.17599999999999999</v>
      </c>
      <c r="F2928" s="544">
        <f>E2928*0.03</f>
        <v>5.2799999999999991E-3</v>
      </c>
      <c r="G2928" s="277">
        <f>+VLOOKUP(B:B,INSUMOS!A:E,4,FALSE)</f>
        <v>1</v>
      </c>
      <c r="H2928" s="217">
        <f t="shared" si="218"/>
        <v>0.18128</v>
      </c>
      <c r="I2928" s="218"/>
      <c r="J2928" s="218"/>
    </row>
    <row r="2929" spans="1:10" ht="18" outlineLevel="1" x14ac:dyDescent="0.25">
      <c r="B2929" s="535" t="s">
        <v>1952</v>
      </c>
      <c r="C2929" s="216" t="str">
        <f>+VLOOKUP(B:B,APUS!A:C,3,FALSE)</f>
        <v>CONCRETO 1:2:3 (3.000PSI APROX.) MEZCLA EN OBRA- OBRAS VARIAS</v>
      </c>
      <c r="D2929" s="538" t="s">
        <v>21</v>
      </c>
      <c r="E2929" s="541">
        <v>0.11</v>
      </c>
      <c r="F2929" s="544">
        <f>E2929*0.05</f>
        <v>5.5000000000000005E-3</v>
      </c>
      <c r="G2929" s="277">
        <f>+VLOOKUP(B:B,APUS!A:T,8,FALSE)</f>
        <v>371.8433</v>
      </c>
      <c r="H2929" s="217">
        <f t="shared" si="218"/>
        <v>42.94790115</v>
      </c>
      <c r="I2929" s="218"/>
      <c r="J2929" s="218"/>
    </row>
    <row r="2930" spans="1:10" ht="18" outlineLevel="1" x14ac:dyDescent="0.25">
      <c r="B2930" s="535" t="s">
        <v>996</v>
      </c>
      <c r="C2930" s="216" t="str">
        <f>+VLOOKUP(B:B,INSUMOS!A:C,2,FALSE)</f>
        <v>ACERO CORRUG. FIG.1/4” A 1” 60.000 PSI</v>
      </c>
      <c r="D2930" s="538" t="str">
        <f>+VLOOKUP(B:B,INSUMOS!A:C,3,FALSE)</f>
        <v>KG</v>
      </c>
      <c r="E2930" s="541">
        <v>9.11</v>
      </c>
      <c r="F2930" s="544">
        <f>E2930*0.03</f>
        <v>0.27329999999999999</v>
      </c>
      <c r="G2930" s="277">
        <f>+VLOOKUP(B:B,INSUMOS!A:E,4,FALSE)</f>
        <v>1</v>
      </c>
      <c r="H2930" s="217">
        <f t="shared" si="218"/>
        <v>9.3833000000000002</v>
      </c>
      <c r="I2930" s="218"/>
      <c r="J2930" s="218"/>
    </row>
    <row r="2931" spans="1:10" ht="18" outlineLevel="1" x14ac:dyDescent="0.25">
      <c r="B2931" s="535" t="s">
        <v>265</v>
      </c>
      <c r="C2931" s="216" t="str">
        <f>+VLOOKUP(B:B,INSUMOS!A:C,2,FALSE)</f>
        <v>ALAMBRE NEGRO</v>
      </c>
      <c r="D2931" s="538" t="str">
        <f>+VLOOKUP(B:B,INSUMOS!A:C,3,FALSE)</f>
        <v>KG</v>
      </c>
      <c r="E2931" s="541">
        <v>0.65</v>
      </c>
      <c r="F2931" s="544">
        <f>E2931*0.03</f>
        <v>1.95E-2</v>
      </c>
      <c r="G2931" s="277">
        <f>+VLOOKUP(B:B,INSUMOS!A:E,4,FALSE)</f>
        <v>1</v>
      </c>
      <c r="H2931" s="217">
        <f t="shared" si="218"/>
        <v>0.66949999999999998</v>
      </c>
      <c r="I2931" s="218"/>
      <c r="J2931" s="218"/>
    </row>
    <row r="2932" spans="1:10" ht="18" outlineLevel="1" x14ac:dyDescent="0.25">
      <c r="B2932" s="535" t="s">
        <v>1898</v>
      </c>
      <c r="C2932" s="216" t="str">
        <f>+VLOOKUP(B:B,APUS!A:C,3,FALSE)</f>
        <v>RELLENO RECEBO COMPACTADO(INCLUYE MATERIAL Y CONPACTACION)</v>
      </c>
      <c r="D2932" s="538" t="s">
        <v>21</v>
      </c>
      <c r="E2932" s="541">
        <v>0.1</v>
      </c>
      <c r="F2932" s="544"/>
      <c r="G2932" s="277">
        <f>+VLOOKUP(B:B,APUS!A:T,8,FALSE)</f>
        <v>1.67</v>
      </c>
      <c r="H2932" s="217">
        <v>6113.4933333333338</v>
      </c>
      <c r="I2932" s="218"/>
      <c r="J2932" s="218"/>
    </row>
    <row r="2933" spans="1:10" ht="77.25" customHeight="1" x14ac:dyDescent="0.25">
      <c r="A2933" s="547" t="s">
        <v>1957</v>
      </c>
      <c r="B2933" s="548"/>
      <c r="C2933" s="558" t="s">
        <v>2034</v>
      </c>
      <c r="D2933" s="308" t="s">
        <v>330</v>
      </c>
      <c r="E2933" s="359"/>
      <c r="F2933" s="360"/>
      <c r="G2933" s="361"/>
      <c r="H2933" s="362">
        <f>+SUBTOTAL(9,H2934:H2942)</f>
        <v>26.072253250000003</v>
      </c>
      <c r="I2933" s="363"/>
      <c r="J2933" s="363"/>
    </row>
    <row r="2934" spans="1:10" ht="18" outlineLevel="1" x14ac:dyDescent="0.25">
      <c r="B2934" s="535" t="s">
        <v>129</v>
      </c>
      <c r="C2934" s="216" t="str">
        <f>+VLOOKUP(B:B,INSUMOS!A:C,2,FALSE)</f>
        <v>HERRAMIENTA MENOR</v>
      </c>
      <c r="D2934" s="538" t="str">
        <f>+VLOOKUP(B:B,INSUMOS!A:C,3,FALSE)</f>
        <v>GLB</v>
      </c>
      <c r="E2934" s="541">
        <f>H2936*0.1/G2934</f>
        <v>0.12</v>
      </c>
      <c r="F2934" s="544"/>
      <c r="G2934" s="277">
        <f>+VLOOKUP(B:B,INSUMOS!A:E,4,FALSE)</f>
        <v>1</v>
      </c>
      <c r="H2934" s="217">
        <f t="shared" ref="H2934:H2941" si="219">+(E2934+F2934)*G2934</f>
        <v>0.12</v>
      </c>
      <c r="I2934" s="218"/>
      <c r="J2934" s="218"/>
    </row>
    <row r="2935" spans="1:10" ht="18" outlineLevel="1" x14ac:dyDescent="0.25">
      <c r="B2935" s="535" t="s">
        <v>1896</v>
      </c>
      <c r="C2935" s="216" t="str">
        <f>+VLOOKUP(B:B,INSUMOS!A:C,2,FALSE)</f>
        <v>ACPM</v>
      </c>
      <c r="D2935" s="538" t="str">
        <f>+VLOOKUP(B:B,INSUMOS!A:C,3,FALSE)</f>
        <v>GAL</v>
      </c>
      <c r="E2935" s="541">
        <v>0.15</v>
      </c>
      <c r="F2935" s="544">
        <f>E2935*0.03</f>
        <v>4.4999999999999997E-3</v>
      </c>
      <c r="G2935" s="277">
        <f>+VLOOKUP(B:B,INSUMOS!A:E,4,FALSE)</f>
        <v>1</v>
      </c>
      <c r="H2935" s="217">
        <f t="shared" si="219"/>
        <v>0.1545</v>
      </c>
      <c r="I2935" s="218"/>
      <c r="J2935" s="218"/>
    </row>
    <row r="2936" spans="1:10" ht="29.25" customHeight="1" outlineLevel="1" x14ac:dyDescent="0.25">
      <c r="B2936" s="535" t="s">
        <v>625</v>
      </c>
      <c r="C2936" s="216" t="str">
        <f>+VLOOKUP(B:B,INSUMOS!A:C,2,FALSE)</f>
        <v>CUADRILLA AA  (OFICIAL + 2 AYUDANTE)- ALBAÑILERIA</v>
      </c>
      <c r="D2936" s="538" t="str">
        <f>+VLOOKUP(B:B,INSUMOS!A:C,3,FALSE)</f>
        <v>HC</v>
      </c>
      <c r="E2936" s="541">
        <v>1.2</v>
      </c>
      <c r="F2936" s="544"/>
      <c r="G2936" s="277">
        <f>+VLOOKUP(B:B,INSUMOS!A:E,4,FALSE)</f>
        <v>1</v>
      </c>
      <c r="H2936" s="217">
        <f t="shared" si="219"/>
        <v>1.2</v>
      </c>
      <c r="I2936" s="218"/>
      <c r="J2936" s="218"/>
    </row>
    <row r="2937" spans="1:10" ht="18" outlineLevel="1" x14ac:dyDescent="0.25">
      <c r="B2937" s="535" t="s">
        <v>243</v>
      </c>
      <c r="C2937" s="216" t="str">
        <f>+VLOOKUP(B:B,INSUMOS!A:C,2,FALSE)</f>
        <v>TABLA CHAPA EN ORDINARIO 2.90 X 0.18 X 0.02</v>
      </c>
      <c r="D2937" s="538" t="str">
        <f>+VLOOKUP(B:B,INSUMOS!A:C,3,FALSE)</f>
        <v>UN</v>
      </c>
      <c r="E2937" s="541">
        <v>0.69</v>
      </c>
      <c r="F2937" s="544">
        <f>E2937*0.03</f>
        <v>2.0699999999999996E-2</v>
      </c>
      <c r="G2937" s="277">
        <f>+VLOOKUP(B:B,INSUMOS!A:E,4,FALSE)</f>
        <v>1</v>
      </c>
      <c r="H2937" s="217">
        <f t="shared" si="219"/>
        <v>0.71069999999999989</v>
      </c>
      <c r="I2937" s="218"/>
      <c r="J2937" s="218"/>
    </row>
    <row r="2938" spans="1:10" ht="18" outlineLevel="1" x14ac:dyDescent="0.25">
      <c r="B2938" s="535" t="s">
        <v>266</v>
      </c>
      <c r="C2938" s="216" t="str">
        <f>+VLOOKUP(B:B,INSUMOS!A:C,2,FALSE)</f>
        <v>PUNTILLA CON CABEZA 2"</v>
      </c>
      <c r="D2938" s="538" t="str">
        <f>+VLOOKUP(B:B,INSUMOS!A:C,3,FALSE)</f>
        <v>LB</v>
      </c>
      <c r="E2938" s="541">
        <v>0.17599999999999999</v>
      </c>
      <c r="F2938" s="544">
        <f>E2938*0.03</f>
        <v>5.2799999999999991E-3</v>
      </c>
      <c r="G2938" s="277">
        <f>+VLOOKUP(B:B,INSUMOS!A:E,4,FALSE)</f>
        <v>1</v>
      </c>
      <c r="H2938" s="217">
        <f t="shared" si="219"/>
        <v>0.18128</v>
      </c>
      <c r="I2938" s="218"/>
      <c r="J2938" s="218"/>
    </row>
    <row r="2939" spans="1:10" ht="18" outlineLevel="1" x14ac:dyDescent="0.25">
      <c r="B2939" s="535" t="s">
        <v>1952</v>
      </c>
      <c r="C2939" s="216" t="str">
        <f>+VLOOKUP(B:B,APUS!A:C,3,FALSE)</f>
        <v>CONCRETO 1:2:3 (3.000PSI APROX.) MEZCLA EN OBRA- OBRAS VARIAS</v>
      </c>
      <c r="D2939" s="538" t="s">
        <v>21</v>
      </c>
      <c r="E2939" s="541">
        <v>0.05</v>
      </c>
      <c r="F2939" s="544">
        <f>E2939*0.05</f>
        <v>2.5000000000000005E-3</v>
      </c>
      <c r="G2939" s="277">
        <f>+VLOOKUP(B:B,APUS!A:T,8,FALSE)</f>
        <v>371.8433</v>
      </c>
      <c r="H2939" s="217">
        <f t="shared" si="219"/>
        <v>19.521773250000003</v>
      </c>
      <c r="I2939" s="218"/>
      <c r="J2939" s="218"/>
    </row>
    <row r="2940" spans="1:10" ht="18" outlineLevel="1" x14ac:dyDescent="0.25">
      <c r="B2940" s="535" t="s">
        <v>996</v>
      </c>
      <c r="C2940" s="216" t="str">
        <f>+VLOOKUP(B:B,INSUMOS!A:C,2,FALSE)</f>
        <v>ACERO CORRUG. FIG.1/4” A 1” 60.000 PSI</v>
      </c>
      <c r="D2940" s="538" t="str">
        <f>+VLOOKUP(B:B,INSUMOS!A:C,3,FALSE)</f>
        <v>KG</v>
      </c>
      <c r="E2940" s="541">
        <v>3.57</v>
      </c>
      <c r="F2940" s="544">
        <f>E2940*0.03</f>
        <v>0.10709999999999999</v>
      </c>
      <c r="G2940" s="277">
        <f>+VLOOKUP(B:B,INSUMOS!A:E,4,FALSE)</f>
        <v>1</v>
      </c>
      <c r="H2940" s="217">
        <f t="shared" si="219"/>
        <v>3.6770999999999998</v>
      </c>
      <c r="I2940" s="218"/>
      <c r="J2940" s="218"/>
    </row>
    <row r="2941" spans="1:10" ht="18" outlineLevel="1" x14ac:dyDescent="0.25">
      <c r="B2941" s="535" t="s">
        <v>265</v>
      </c>
      <c r="C2941" s="216" t="str">
        <f>+VLOOKUP(B:B,INSUMOS!A:C,2,FALSE)</f>
        <v>ALAMBRE NEGRO</v>
      </c>
      <c r="D2941" s="538" t="str">
        <f>+VLOOKUP(B:B,INSUMOS!A:C,3,FALSE)</f>
        <v>KG</v>
      </c>
      <c r="E2941" s="541">
        <v>0.33</v>
      </c>
      <c r="F2941" s="544">
        <f>E2941*0.03</f>
        <v>9.9000000000000008E-3</v>
      </c>
      <c r="G2941" s="277">
        <f>+VLOOKUP(B:B,INSUMOS!A:E,4,FALSE)</f>
        <v>1</v>
      </c>
      <c r="H2941" s="217">
        <f t="shared" si="219"/>
        <v>0.33990000000000004</v>
      </c>
      <c r="I2941" s="218"/>
      <c r="J2941" s="218"/>
    </row>
    <row r="2942" spans="1:10" ht="18" outlineLevel="1" x14ac:dyDescent="0.25">
      <c r="B2942" s="535" t="s">
        <v>1898</v>
      </c>
      <c r="C2942" s="216" t="str">
        <f>+VLOOKUP(B:B,APUS!A:C,3,FALSE)</f>
        <v>RELLENO RECEBO COMPACTADO(INCLUYE MATERIAL Y CONPACTACION)</v>
      </c>
      <c r="D2942" s="538" t="s">
        <v>21</v>
      </c>
      <c r="E2942" s="541">
        <v>0.1</v>
      </c>
      <c r="F2942" s="544"/>
      <c r="G2942" s="277">
        <f>+VLOOKUP(B:B,APUS!A:T,8,FALSE)</f>
        <v>1.67</v>
      </c>
      <c r="H2942" s="217">
        <f>E2942*G2942</f>
        <v>0.16700000000000001</v>
      </c>
      <c r="I2942" s="218"/>
      <c r="J2942" s="218"/>
    </row>
    <row r="2943" spans="1:10" ht="24.75" customHeight="1" x14ac:dyDescent="0.25">
      <c r="A2943" s="547" t="s">
        <v>1958</v>
      </c>
      <c r="B2943" s="548"/>
      <c r="C2943" s="307" t="s">
        <v>2028</v>
      </c>
      <c r="D2943" s="308" t="s">
        <v>21</v>
      </c>
      <c r="E2943" s="359"/>
      <c r="F2943" s="360"/>
      <c r="G2943" s="361"/>
      <c r="H2943" s="362">
        <f>+SUBTOTAL(9,H2944:H2951)</f>
        <v>277.38965000000002</v>
      </c>
      <c r="I2943" s="363"/>
      <c r="J2943" s="363"/>
    </row>
    <row r="2944" spans="1:10" ht="18" outlineLevel="1" x14ac:dyDescent="0.25">
      <c r="B2944" s="535" t="s">
        <v>129</v>
      </c>
      <c r="C2944" s="216" t="str">
        <f>+VLOOKUP(B:B,INSUMOS!A:C,2,FALSE)</f>
        <v>HERRAMIENTA MENOR</v>
      </c>
      <c r="D2944" s="538" t="str">
        <f>+VLOOKUP(B:B,INSUMOS!A:C,3,FALSE)</f>
        <v>GLB</v>
      </c>
      <c r="E2944" s="541">
        <f>+(H2950+H2951)*0.05/G2944</f>
        <v>0.125</v>
      </c>
      <c r="F2944" s="544"/>
      <c r="G2944" s="277">
        <f>+VLOOKUP(B:B,INSUMOS!A:E,4,FALSE)</f>
        <v>1</v>
      </c>
      <c r="H2944" s="217">
        <f t="shared" ref="H2944:H2951" si="220">+(E2944+F2944)*G2944</f>
        <v>0.125</v>
      </c>
      <c r="I2944" s="218"/>
      <c r="J2944" s="218"/>
    </row>
    <row r="2945" spans="1:10" ht="18" outlineLevel="1" x14ac:dyDescent="0.25">
      <c r="B2945" s="535" t="s">
        <v>268</v>
      </c>
      <c r="C2945" s="216" t="str">
        <f>+VLOOKUP(B:B,INSUMOS!A:C,2,FALSE)</f>
        <v>AGUA</v>
      </c>
      <c r="D2945" s="538" t="str">
        <f>+VLOOKUP(B:B,INSUMOS!A:C,3,FALSE)</f>
        <v>M3</v>
      </c>
      <c r="E2945" s="541">
        <v>0.185</v>
      </c>
      <c r="F2945" s="544">
        <f>E2945*0.03</f>
        <v>5.5499999999999994E-3</v>
      </c>
      <c r="G2945" s="277">
        <f>+VLOOKUP(B:B,INSUMOS!A:E,4,FALSE)</f>
        <v>1</v>
      </c>
      <c r="H2945" s="217">
        <f t="shared" si="220"/>
        <v>0.19055</v>
      </c>
      <c r="I2945" s="218"/>
      <c r="J2945" s="218"/>
    </row>
    <row r="2946" spans="1:10" ht="18" outlineLevel="1" x14ac:dyDescent="0.25">
      <c r="B2946" s="535" t="s">
        <v>99</v>
      </c>
      <c r="C2946" s="216" t="str">
        <f>+VLOOKUP(B:B,INSUMOS!A:C,2,FALSE)</f>
        <v>CEMENTO GRIS</v>
      </c>
      <c r="D2946" s="538" t="str">
        <f>+VLOOKUP(B:B,INSUMOS!A:C,3,FALSE)</f>
        <v>KG</v>
      </c>
      <c r="E2946" s="541">
        <v>260</v>
      </c>
      <c r="F2946" s="544">
        <f>E2946*0.05</f>
        <v>13</v>
      </c>
      <c r="G2946" s="277">
        <f>+VLOOKUP(B:B,INSUMOS!A:E,4,FALSE)</f>
        <v>1</v>
      </c>
      <c r="H2946" s="217">
        <f t="shared" si="220"/>
        <v>273</v>
      </c>
      <c r="I2946" s="218"/>
      <c r="J2946" s="218"/>
    </row>
    <row r="2947" spans="1:10" ht="18" outlineLevel="1" x14ac:dyDescent="0.25">
      <c r="B2947" s="535" t="s">
        <v>791</v>
      </c>
      <c r="C2947" s="216" t="str">
        <f>+VLOOKUP(B:B,INSUMOS!A:C,2,FALSE)</f>
        <v>ARENA LAVADA DE RÍO (INCLUYE TRANSPORTE)</v>
      </c>
      <c r="D2947" s="538" t="str">
        <f>+VLOOKUP(B:B,INSUMOS!A:C,3,FALSE)</f>
        <v>M3</v>
      </c>
      <c r="E2947" s="541">
        <v>0.63</v>
      </c>
      <c r="F2947" s="544">
        <f>E2947*0.03</f>
        <v>1.89E-2</v>
      </c>
      <c r="G2947" s="277">
        <f>+VLOOKUP(B:B,INSUMOS!A:E,4,FALSE)</f>
        <v>1</v>
      </c>
      <c r="H2947" s="217">
        <f t="shared" si="220"/>
        <v>0.64890000000000003</v>
      </c>
      <c r="I2947" s="218"/>
      <c r="J2947" s="218"/>
    </row>
    <row r="2948" spans="1:10" ht="18" outlineLevel="1" x14ac:dyDescent="0.25">
      <c r="B2948" s="535" t="s">
        <v>77</v>
      </c>
      <c r="C2948" s="216" t="str">
        <f>+VLOOKUP(B:B,INSUMOS!A:C,2,FALSE)</f>
        <v>GRAVILLA DE RÍO DE 1/2" (INCLUYE TRANSPORTE)</v>
      </c>
      <c r="D2948" s="538" t="str">
        <f>+VLOOKUP(B:B,INSUMOS!A:C,3,FALSE)</f>
        <v>M3</v>
      </c>
      <c r="E2948" s="541">
        <v>0.84</v>
      </c>
      <c r="F2948" s="544">
        <f>E2948*0.03</f>
        <v>2.5199999999999997E-2</v>
      </c>
      <c r="G2948" s="277">
        <f>+VLOOKUP(B:B,INSUMOS!A:E,4,FALSE)</f>
        <v>1</v>
      </c>
      <c r="H2948" s="217">
        <f t="shared" si="220"/>
        <v>0.86519999999999997</v>
      </c>
      <c r="I2948" s="218"/>
      <c r="J2948" s="218"/>
    </row>
    <row r="2949" spans="1:10" ht="18" outlineLevel="1" x14ac:dyDescent="0.25">
      <c r="B2949" s="535" t="s">
        <v>136</v>
      </c>
      <c r="C2949" s="216" t="str">
        <f>+VLOOKUP(B:B,INSUMOS!A:C,2,FALSE)</f>
        <v>MEZCLADORA A GASOLINA (1.5 BULTOS)</v>
      </c>
      <c r="D2949" s="538" t="str">
        <f>+VLOOKUP(B:B,INSUMOS!A:C,3,FALSE)</f>
        <v>DIA</v>
      </c>
      <c r="E2949" s="541">
        <v>0.06</v>
      </c>
      <c r="F2949" s="544"/>
      <c r="G2949" s="277">
        <f>+VLOOKUP(B:B,INSUMOS!A:E,4,FALSE)</f>
        <v>1</v>
      </c>
      <c r="H2949" s="217">
        <f t="shared" si="220"/>
        <v>0.06</v>
      </c>
      <c r="I2949" s="218"/>
      <c r="J2949" s="218"/>
    </row>
    <row r="2950" spans="1:10" ht="18" outlineLevel="1" x14ac:dyDescent="0.25">
      <c r="B2950" s="535" t="s">
        <v>30</v>
      </c>
      <c r="C2950" s="216" t="str">
        <f>+VLOOKUP(B:B,INSUMOS!A:C,2,FALSE)</f>
        <v>AYUDANTE ALBAÑILERÍA CON PRESTACIONES</v>
      </c>
      <c r="D2950" s="538" t="str">
        <f>+VLOOKUP(B:B,INSUMOS!A:C,3,FALSE)</f>
        <v>HH</v>
      </c>
      <c r="E2950" s="541">
        <v>2</v>
      </c>
      <c r="F2950" s="544"/>
      <c r="G2950" s="277">
        <f>+VLOOKUP(B:B,INSUMOS!A:E,4,FALSE)</f>
        <v>1</v>
      </c>
      <c r="H2950" s="217">
        <f t="shared" si="220"/>
        <v>2</v>
      </c>
      <c r="I2950" s="218"/>
      <c r="J2950" s="218"/>
    </row>
    <row r="2951" spans="1:10" ht="18" outlineLevel="1" x14ac:dyDescent="0.25">
      <c r="B2951" s="535" t="s">
        <v>28</v>
      </c>
      <c r="C2951" s="216" t="str">
        <f>+VLOOKUP(B:B,INSUMOS!A:C,2,FALSE)</f>
        <v xml:space="preserve">OFICIAL ALBAÑILERIA CON PRESTACIONES </v>
      </c>
      <c r="D2951" s="538" t="str">
        <f>+VLOOKUP(B:B,INSUMOS!A:C,3,FALSE)</f>
        <v>HH</v>
      </c>
      <c r="E2951" s="541">
        <v>0.5</v>
      </c>
      <c r="F2951" s="544"/>
      <c r="G2951" s="277">
        <f>+VLOOKUP(B:B,INSUMOS!A:E,4,FALSE)</f>
        <v>1</v>
      </c>
      <c r="H2951" s="217">
        <f t="shared" si="220"/>
        <v>0.5</v>
      </c>
      <c r="I2951" s="218"/>
      <c r="J2951" s="218"/>
    </row>
    <row r="2952" spans="1:10" ht="58.5" customHeight="1" x14ac:dyDescent="0.25">
      <c r="A2952" s="547" t="s">
        <v>1959</v>
      </c>
      <c r="B2952" s="548"/>
      <c r="C2952" s="558" t="s">
        <v>2035</v>
      </c>
      <c r="D2952" s="308" t="s">
        <v>330</v>
      </c>
      <c r="E2952" s="359"/>
      <c r="F2952" s="360"/>
      <c r="G2952" s="361"/>
      <c r="H2952" s="362">
        <f>+SUBTOTAL(9,H2953:H2961)</f>
        <v>32.585828771500005</v>
      </c>
      <c r="I2952" s="363"/>
      <c r="J2952" s="363"/>
    </row>
    <row r="2953" spans="1:10" ht="18" outlineLevel="1" x14ac:dyDescent="0.25">
      <c r="B2953" s="535" t="s">
        <v>129</v>
      </c>
      <c r="C2953" s="216" t="str">
        <f>+VLOOKUP(B:B,INSUMOS!A:C,2,FALSE)</f>
        <v>HERRAMIENTA MENOR</v>
      </c>
      <c r="D2953" s="538" t="str">
        <f>+VLOOKUP(B:B,INSUMOS!A:C,3,FALSE)</f>
        <v>GLB</v>
      </c>
      <c r="E2953" s="541">
        <f>H2961*0.1/G2953</f>
        <v>0.12</v>
      </c>
      <c r="F2953" s="544"/>
      <c r="G2953" s="277">
        <f>+VLOOKUP(B:B,INSUMOS!A:E,4,FALSE)</f>
        <v>1</v>
      </c>
      <c r="H2953" s="217">
        <f t="shared" ref="H2953:H2959" si="221">+(E2953+F2953)*G2953</f>
        <v>0.12</v>
      </c>
      <c r="I2953" s="218"/>
      <c r="J2953" s="218"/>
    </row>
    <row r="2954" spans="1:10" ht="18" outlineLevel="1" x14ac:dyDescent="0.25">
      <c r="B2954" s="535" t="s">
        <v>1896</v>
      </c>
      <c r="C2954" s="216" t="str">
        <f>+VLOOKUP(B:B,INSUMOS!A:C,2,FALSE)</f>
        <v>ACPM</v>
      </c>
      <c r="D2954" s="538" t="str">
        <f>+VLOOKUP(B:B,INSUMOS!A:C,3,FALSE)</f>
        <v>GAL</v>
      </c>
      <c r="E2954" s="541">
        <v>0.15</v>
      </c>
      <c r="F2954" s="544">
        <f>E2954*0.03</f>
        <v>4.4999999999999997E-3</v>
      </c>
      <c r="G2954" s="277">
        <f>+VLOOKUP(B:B,INSUMOS!A:E,4,FALSE)</f>
        <v>1</v>
      </c>
      <c r="H2954" s="217">
        <f t="shared" si="221"/>
        <v>0.1545</v>
      </c>
      <c r="I2954" s="218"/>
      <c r="J2954" s="218"/>
    </row>
    <row r="2955" spans="1:10" ht="18" outlineLevel="1" x14ac:dyDescent="0.25">
      <c r="B2955" s="535" t="s">
        <v>243</v>
      </c>
      <c r="C2955" s="216" t="str">
        <f>+VLOOKUP(B:B,INSUMOS!A:C,2,FALSE)</f>
        <v>TABLA CHAPA EN ORDINARIO 2.90 X 0.18 X 0.02</v>
      </c>
      <c r="D2955" s="538" t="str">
        <f>+VLOOKUP(B:B,INSUMOS!A:C,3,FALSE)</f>
        <v>UN</v>
      </c>
      <c r="E2955" s="541">
        <v>0.69</v>
      </c>
      <c r="F2955" s="544">
        <f>E2955*0.03</f>
        <v>2.0699999999999996E-2</v>
      </c>
      <c r="G2955" s="277">
        <f>+VLOOKUP(B:B,INSUMOS!A:E,4,FALSE)</f>
        <v>1</v>
      </c>
      <c r="H2955" s="217">
        <f t="shared" si="221"/>
        <v>0.71069999999999989</v>
      </c>
      <c r="I2955" s="218"/>
      <c r="J2955" s="218"/>
    </row>
    <row r="2956" spans="1:10" ht="18" outlineLevel="1" x14ac:dyDescent="0.25">
      <c r="B2956" s="535" t="s">
        <v>266</v>
      </c>
      <c r="C2956" s="216" t="str">
        <f>+VLOOKUP(B:B,INSUMOS!A:C,2,FALSE)</f>
        <v>PUNTILLA CON CABEZA 2"</v>
      </c>
      <c r="D2956" s="538" t="str">
        <f>+VLOOKUP(B:B,INSUMOS!A:C,3,FALSE)</f>
        <v>LB</v>
      </c>
      <c r="E2956" s="541">
        <v>0.17599999999999999</v>
      </c>
      <c r="F2956" s="544">
        <f>E2956*0.03</f>
        <v>5.2799999999999991E-3</v>
      </c>
      <c r="G2956" s="277">
        <f>+VLOOKUP(B:B,INSUMOS!A:E,4,FALSE)</f>
        <v>1</v>
      </c>
      <c r="H2956" s="217">
        <f t="shared" si="221"/>
        <v>0.18128</v>
      </c>
      <c r="I2956" s="218"/>
      <c r="J2956" s="218"/>
    </row>
    <row r="2957" spans="1:10" ht="18" outlineLevel="1" x14ac:dyDescent="0.25">
      <c r="B2957" s="535" t="s">
        <v>1952</v>
      </c>
      <c r="C2957" s="216" t="str">
        <f>+VLOOKUP(B:B,APUS!A:C,3,FALSE)</f>
        <v>CONCRETO 1:2:3 (3.000PSI APROX.) MEZCLA EN OBRA- OBRAS VARIAS</v>
      </c>
      <c r="D2957" s="538" t="s">
        <v>21</v>
      </c>
      <c r="E2957" s="541">
        <v>6.5100000000000005E-2</v>
      </c>
      <c r="F2957" s="544">
        <f>E2957*0.05</f>
        <v>3.2550000000000005E-3</v>
      </c>
      <c r="G2957" s="277">
        <f>+VLOOKUP(B:B,APUS!A:T,8,FALSE)</f>
        <v>371.8433</v>
      </c>
      <c r="H2957" s="217">
        <f t="shared" si="221"/>
        <v>25.417348771499999</v>
      </c>
      <c r="I2957" s="218"/>
      <c r="J2957" s="218"/>
    </row>
    <row r="2958" spans="1:10" ht="18" outlineLevel="1" x14ac:dyDescent="0.25">
      <c r="B2958" s="535" t="s">
        <v>996</v>
      </c>
      <c r="C2958" s="216" t="str">
        <f>+VLOOKUP(B:B,INSUMOS!A:C,2,FALSE)</f>
        <v>ACERO CORRUG. FIG.1/4” A 1” 60.000 PSI</v>
      </c>
      <c r="D2958" s="538" t="str">
        <f>+VLOOKUP(B:B,INSUMOS!A:C,3,FALSE)</f>
        <v>KG</v>
      </c>
      <c r="E2958" s="541">
        <v>4.17</v>
      </c>
      <c r="F2958" s="544">
        <f>E2958*0.03</f>
        <v>0.12509999999999999</v>
      </c>
      <c r="G2958" s="277">
        <f>+VLOOKUP(B:B,INSUMOS!A:E,4,FALSE)</f>
        <v>1</v>
      </c>
      <c r="H2958" s="217">
        <f t="shared" si="221"/>
        <v>4.2950999999999997</v>
      </c>
      <c r="I2958" s="218"/>
      <c r="J2958" s="218"/>
    </row>
    <row r="2959" spans="1:10" ht="18" outlineLevel="1" x14ac:dyDescent="0.25">
      <c r="B2959" s="535" t="s">
        <v>265</v>
      </c>
      <c r="C2959" s="216" t="str">
        <f>+VLOOKUP(B:B,INSUMOS!A:C,2,FALSE)</f>
        <v>ALAMBRE NEGRO</v>
      </c>
      <c r="D2959" s="538" t="str">
        <f>+VLOOKUP(B:B,INSUMOS!A:C,3,FALSE)</f>
        <v>KG</v>
      </c>
      <c r="E2959" s="541">
        <v>0.33</v>
      </c>
      <c r="F2959" s="544">
        <f>E2959*0.03</f>
        <v>9.9000000000000008E-3</v>
      </c>
      <c r="G2959" s="277">
        <f>+VLOOKUP(B:B,INSUMOS!A:E,4,FALSE)</f>
        <v>1</v>
      </c>
      <c r="H2959" s="217">
        <f t="shared" si="221"/>
        <v>0.33990000000000004</v>
      </c>
      <c r="I2959" s="218"/>
      <c r="J2959" s="218"/>
    </row>
    <row r="2960" spans="1:10" ht="18" outlineLevel="1" x14ac:dyDescent="0.25">
      <c r="B2960" s="535" t="s">
        <v>1898</v>
      </c>
      <c r="C2960" s="216" t="str">
        <f>+VLOOKUP(B:B,APUS!A:C,3,FALSE)</f>
        <v>RELLENO RECEBO COMPACTADO(INCLUYE MATERIAL Y CONPACTACION)</v>
      </c>
      <c r="D2960" s="538" t="s">
        <v>21</v>
      </c>
      <c r="E2960" s="541">
        <v>0.1</v>
      </c>
      <c r="F2960" s="544"/>
      <c r="G2960" s="277">
        <f>+VLOOKUP(B:B,APUS!A:T,8,FALSE)</f>
        <v>1.67</v>
      </c>
      <c r="H2960" s="217">
        <f>E2960*G2960</f>
        <v>0.16700000000000001</v>
      </c>
      <c r="I2960" s="218"/>
      <c r="J2960" s="218"/>
    </row>
    <row r="2961" spans="1:10" ht="18" outlineLevel="1" x14ac:dyDescent="0.25">
      <c r="B2961" s="535" t="s">
        <v>625</v>
      </c>
      <c r="C2961" s="216" t="str">
        <f>+VLOOKUP(B:B,INSUMOS!A:C,2,FALSE)</f>
        <v>CUADRILLA AA  (OFICIAL + 2 AYUDANTE)- ALBAÑILERIA</v>
      </c>
      <c r="D2961" s="538" t="str">
        <f>+VLOOKUP(B:B,INSUMOS!A:C,3,FALSE)</f>
        <v>HC</v>
      </c>
      <c r="E2961" s="541">
        <v>1.2</v>
      </c>
      <c r="F2961" s="544"/>
      <c r="G2961" s="277">
        <f>+VLOOKUP(B:B,INSUMOS!A:E,4,FALSE)</f>
        <v>1</v>
      </c>
      <c r="H2961" s="217">
        <f>+(E2961+F2961)*G2961</f>
        <v>1.2</v>
      </c>
      <c r="I2961" s="218"/>
      <c r="J2961" s="218"/>
    </row>
    <row r="2962" spans="1:10" ht="25.5" x14ac:dyDescent="0.25">
      <c r="A2962" s="547" t="s">
        <v>1966</v>
      </c>
      <c r="B2962" s="548"/>
      <c r="C2962" s="307" t="s">
        <v>2064</v>
      </c>
      <c r="D2962" s="308" t="s">
        <v>330</v>
      </c>
      <c r="E2962" s="359"/>
      <c r="F2962" s="360"/>
      <c r="G2962" s="361"/>
      <c r="H2962" s="362">
        <f>+SUBTOTAL(9,H2963:H2970)</f>
        <v>21.533698600000001</v>
      </c>
      <c r="I2962" s="363"/>
      <c r="J2962" s="363"/>
    </row>
    <row r="2963" spans="1:10" ht="18" outlineLevel="1" x14ac:dyDescent="0.25">
      <c r="B2963" s="535" t="s">
        <v>129</v>
      </c>
      <c r="C2963" s="216" t="str">
        <f>+VLOOKUP(B:B,INSUMOS!A:C,2,FALSE)</f>
        <v>HERRAMIENTA MENOR</v>
      </c>
      <c r="D2963" s="538" t="str">
        <f>+VLOOKUP(B:B,INSUMOS!A:C,3,FALSE)</f>
        <v>GLB</v>
      </c>
      <c r="E2963" s="541">
        <f>H2970*0.1/G2963</f>
        <v>0.1</v>
      </c>
      <c r="F2963" s="544"/>
      <c r="G2963" s="277">
        <f>+VLOOKUP(B:B,INSUMOS!A:E,4,FALSE)</f>
        <v>1</v>
      </c>
      <c r="H2963" s="217">
        <f t="shared" ref="H2963:H2970" si="222">+(E2963+F2963)*G2963</f>
        <v>0.1</v>
      </c>
      <c r="I2963" s="218"/>
      <c r="J2963" s="218"/>
    </row>
    <row r="2964" spans="1:10" ht="18" outlineLevel="1" x14ac:dyDescent="0.25">
      <c r="B2964" s="535" t="s">
        <v>1896</v>
      </c>
      <c r="C2964" s="216" t="str">
        <f>+VLOOKUP(B:B,INSUMOS!A:C,2,FALSE)</f>
        <v>ACPM</v>
      </c>
      <c r="D2964" s="538" t="str">
        <f>+VLOOKUP(B:B,INSUMOS!A:C,3,FALSE)</f>
        <v>GAL</v>
      </c>
      <c r="E2964" s="541">
        <v>0.15</v>
      </c>
      <c r="F2964" s="544">
        <f>E2964*0.03</f>
        <v>4.4999999999999997E-3</v>
      </c>
      <c r="G2964" s="277">
        <f>+VLOOKUP(B:B,INSUMOS!A:E,4,FALSE)</f>
        <v>1</v>
      </c>
      <c r="H2964" s="217">
        <f t="shared" si="222"/>
        <v>0.1545</v>
      </c>
      <c r="I2964" s="218"/>
      <c r="J2964" s="218"/>
    </row>
    <row r="2965" spans="1:10" ht="18" outlineLevel="1" x14ac:dyDescent="0.25">
      <c r="B2965" s="535" t="s">
        <v>1952</v>
      </c>
      <c r="C2965" s="216" t="str">
        <f>+VLOOKUP(B:B,APUS!A:C,3,FALSE)</f>
        <v>CONCRETO 1:2:3 (3.000PSI APROX.) MEZCLA EN OBRA- OBRAS VARIAS</v>
      </c>
      <c r="D2965" s="538" t="s">
        <v>21</v>
      </c>
      <c r="E2965" s="541">
        <v>0.04</v>
      </c>
      <c r="F2965" s="544">
        <f>E2965*0.05</f>
        <v>2E-3</v>
      </c>
      <c r="G2965" s="277">
        <f>+VLOOKUP(B:B,APUS!A:T,8,FALSE)</f>
        <v>371.8433</v>
      </c>
      <c r="H2965" s="217">
        <f t="shared" si="222"/>
        <v>15.617418600000001</v>
      </c>
      <c r="I2965" s="218"/>
      <c r="J2965" s="218"/>
    </row>
    <row r="2966" spans="1:10" ht="18" outlineLevel="1" x14ac:dyDescent="0.25">
      <c r="B2966" s="535" t="s">
        <v>996</v>
      </c>
      <c r="C2966" s="216" t="str">
        <f>+VLOOKUP(B:B,INSUMOS!A:C,2,FALSE)</f>
        <v>ACERO CORRUG. FIG.1/4” A 1” 60.000 PSI</v>
      </c>
      <c r="D2966" s="538" t="str">
        <f>+VLOOKUP(B:B,INSUMOS!A:C,3,FALSE)</f>
        <v>KG</v>
      </c>
      <c r="E2966" s="541">
        <v>3.29</v>
      </c>
      <c r="F2966" s="544">
        <f>E2966*0.03</f>
        <v>9.8699999999999996E-2</v>
      </c>
      <c r="G2966" s="277">
        <f>+VLOOKUP(B:B,INSUMOS!A:E,4,FALSE)</f>
        <v>1</v>
      </c>
      <c r="H2966" s="217">
        <f t="shared" si="222"/>
        <v>3.3887</v>
      </c>
      <c r="I2966" s="218"/>
      <c r="J2966" s="218"/>
    </row>
    <row r="2967" spans="1:10" ht="18" outlineLevel="1" x14ac:dyDescent="0.25">
      <c r="B2967" s="535" t="s">
        <v>265</v>
      </c>
      <c r="C2967" s="216" t="str">
        <f>+VLOOKUP(B:B,INSUMOS!A:C,2,FALSE)</f>
        <v>ALAMBRE NEGRO</v>
      </c>
      <c r="D2967" s="538" t="str">
        <f>+VLOOKUP(B:B,INSUMOS!A:C,3,FALSE)</f>
        <v>KG</v>
      </c>
      <c r="E2967" s="541">
        <v>0.37</v>
      </c>
      <c r="F2967" s="544">
        <f>E2967*0.03</f>
        <v>1.1099999999999999E-2</v>
      </c>
      <c r="G2967" s="277">
        <f>+VLOOKUP(B:B,INSUMOS!A:E,4,FALSE)</f>
        <v>1</v>
      </c>
      <c r="H2967" s="217">
        <f t="shared" si="222"/>
        <v>0.38109999999999999</v>
      </c>
      <c r="I2967" s="218"/>
      <c r="J2967" s="218"/>
    </row>
    <row r="2968" spans="1:10" ht="18" outlineLevel="1" x14ac:dyDescent="0.25">
      <c r="B2968" s="535" t="s">
        <v>243</v>
      </c>
      <c r="C2968" s="216" t="str">
        <f>+VLOOKUP(B:B,INSUMOS!A:C,2,FALSE)</f>
        <v>TABLA CHAPA EN ORDINARIO 2.90 X 0.18 X 0.02</v>
      </c>
      <c r="D2968" s="538" t="str">
        <f>+VLOOKUP(B:B,INSUMOS!A:C,3,FALSE)</f>
        <v>UN</v>
      </c>
      <c r="E2968" s="541">
        <v>0.69</v>
      </c>
      <c r="F2968" s="544">
        <f>E2968*0.03</f>
        <v>2.0699999999999996E-2</v>
      </c>
      <c r="G2968" s="277">
        <f>+VLOOKUP(B:B,INSUMOS!A:E,4,FALSE)</f>
        <v>1</v>
      </c>
      <c r="H2968" s="217">
        <f t="shared" si="222"/>
        <v>0.71069999999999989</v>
      </c>
      <c r="I2968" s="218"/>
      <c r="J2968" s="218"/>
    </row>
    <row r="2969" spans="1:10" ht="18" outlineLevel="1" x14ac:dyDescent="0.25">
      <c r="B2969" s="535" t="s">
        <v>266</v>
      </c>
      <c r="C2969" s="216" t="str">
        <f>+VLOOKUP(B:B,INSUMOS!A:C,2,FALSE)</f>
        <v>PUNTILLA CON CABEZA 2"</v>
      </c>
      <c r="D2969" s="538" t="str">
        <f>+VLOOKUP(B:B,INSUMOS!A:C,3,FALSE)</f>
        <v>LB</v>
      </c>
      <c r="E2969" s="541">
        <v>0.17599999999999999</v>
      </c>
      <c r="F2969" s="544">
        <f>E2969*0.03</f>
        <v>5.2799999999999991E-3</v>
      </c>
      <c r="G2969" s="277">
        <f>+VLOOKUP(B:B,INSUMOS!A:E,4,FALSE)</f>
        <v>1</v>
      </c>
      <c r="H2969" s="217">
        <f t="shared" si="222"/>
        <v>0.18128</v>
      </c>
      <c r="I2969" s="218"/>
      <c r="J2969" s="218"/>
    </row>
    <row r="2970" spans="1:10" ht="18" outlineLevel="1" x14ac:dyDescent="0.25">
      <c r="B2970" s="535" t="s">
        <v>625</v>
      </c>
      <c r="C2970" s="216" t="str">
        <f>+VLOOKUP(B:B,INSUMOS!A:C,2,FALSE)</f>
        <v>CUADRILLA AA  (OFICIAL + 2 AYUDANTE)- ALBAÑILERIA</v>
      </c>
      <c r="D2970" s="538" t="str">
        <f>+VLOOKUP(B:B,INSUMOS!A:C,3,FALSE)</f>
        <v>HC</v>
      </c>
      <c r="E2970" s="541">
        <v>1</v>
      </c>
      <c r="F2970" s="544"/>
      <c r="G2970" s="277">
        <f>+VLOOKUP(B:B,INSUMOS!A:E,4,FALSE)</f>
        <v>1</v>
      </c>
      <c r="H2970" s="217">
        <f t="shared" si="222"/>
        <v>1</v>
      </c>
      <c r="I2970" s="218"/>
      <c r="J2970" s="218"/>
    </row>
    <row r="2971" spans="1:10" ht="21.75" customHeight="1" x14ac:dyDescent="0.25">
      <c r="A2971" s="547" t="s">
        <v>1972</v>
      </c>
      <c r="B2971" s="548"/>
      <c r="C2971" s="559" t="s">
        <v>1971</v>
      </c>
      <c r="D2971" s="369" t="s">
        <v>1</v>
      </c>
      <c r="E2971" s="370"/>
      <c r="F2971" s="371"/>
      <c r="G2971" s="372"/>
      <c r="H2971" s="373">
        <f>+SUBTOTAL(9,H2972:H2976)</f>
        <v>0.93247999999999998</v>
      </c>
      <c r="I2971" s="363"/>
      <c r="J2971" s="363"/>
    </row>
    <row r="2972" spans="1:10" ht="18" outlineLevel="1" x14ac:dyDescent="0.25">
      <c r="B2972" s="535" t="s">
        <v>129</v>
      </c>
      <c r="C2972" s="216" t="str">
        <f>+VLOOKUP(B:B,INSUMOS!A:C,2,FALSE)</f>
        <v>HERRAMIENTA MENOR</v>
      </c>
      <c r="D2972" s="538" t="str">
        <f>+VLOOKUP(B:B,INSUMOS!A:C,3,FALSE)</f>
        <v>GLB</v>
      </c>
      <c r="E2972" s="541">
        <f>H2976*0.15/G2972</f>
        <v>1.2E-2</v>
      </c>
      <c r="F2972" s="544"/>
      <c r="G2972" s="277">
        <f>+VLOOKUP(B:B,INSUMOS!A:E,4,FALSE)</f>
        <v>1</v>
      </c>
      <c r="H2972" s="217">
        <f>+(E2972+F2972)*G2972</f>
        <v>1.2E-2</v>
      </c>
      <c r="I2972" s="218"/>
      <c r="J2972" s="218"/>
    </row>
    <row r="2973" spans="1:10" ht="18" outlineLevel="1" x14ac:dyDescent="0.25">
      <c r="B2973" s="535" t="s">
        <v>245</v>
      </c>
      <c r="C2973" s="216" t="str">
        <f>+VLOOKUP(B:B,INSUMOS!A:C,2,FALSE)</f>
        <v>TABLA CHAPA EN ORDINARIO 2.90 X 0.13 X 0.02</v>
      </c>
      <c r="D2973" s="538" t="str">
        <f>+VLOOKUP(B:B,INSUMOS!A:C,3,FALSE)</f>
        <v>UN</v>
      </c>
      <c r="E2973" s="541">
        <v>0.14000000000000001</v>
      </c>
      <c r="F2973" s="544">
        <f>E2973*0.03</f>
        <v>4.2000000000000006E-3</v>
      </c>
      <c r="G2973" s="277">
        <f>+VLOOKUP(B:B,INSUMOS!A:E,4,FALSE)</f>
        <v>1</v>
      </c>
      <c r="H2973" s="217">
        <f>+(E2973+F2973)*G2973</f>
        <v>0.14420000000000002</v>
      </c>
      <c r="I2973" s="218"/>
      <c r="J2973" s="218"/>
    </row>
    <row r="2974" spans="1:10" ht="18" outlineLevel="1" x14ac:dyDescent="0.25">
      <c r="B2974" s="535" t="s">
        <v>266</v>
      </c>
      <c r="C2974" s="216" t="str">
        <f>+VLOOKUP(B:B,INSUMOS!A:C,2,FALSE)</f>
        <v>PUNTILLA CON CABEZA 2"</v>
      </c>
      <c r="D2974" s="538" t="str">
        <f>+VLOOKUP(B:B,INSUMOS!A:C,3,FALSE)</f>
        <v>LB</v>
      </c>
      <c r="E2974" s="541">
        <v>0.17599999999999999</v>
      </c>
      <c r="F2974" s="544">
        <f>E2974*0.03</f>
        <v>5.2799999999999991E-3</v>
      </c>
      <c r="G2974" s="277">
        <f>+VLOOKUP(B:B,INSUMOS!A:E,4,FALSE)</f>
        <v>1</v>
      </c>
      <c r="H2974" s="217">
        <f>+(E2974+F2974)*G2974</f>
        <v>0.18128</v>
      </c>
      <c r="I2974" s="218"/>
      <c r="J2974" s="218"/>
    </row>
    <row r="2975" spans="1:10" ht="18" outlineLevel="1" x14ac:dyDescent="0.25">
      <c r="B2975" s="535" t="s">
        <v>1973</v>
      </c>
      <c r="C2975" s="216" t="str">
        <f>+VLOOKUP(B:B,INSUMOS!A:C,2,FALSE)</f>
        <v>VARA CORREDOR Ø8-10CM (L=3M)</v>
      </c>
      <c r="D2975" s="538" t="str">
        <f>+VLOOKUP(B:B,INSUMOS!A:C,3,FALSE)</f>
        <v>UN</v>
      </c>
      <c r="E2975" s="541">
        <v>0.5</v>
      </c>
      <c r="F2975" s="544">
        <f>E2975*0.03</f>
        <v>1.4999999999999999E-2</v>
      </c>
      <c r="G2975" s="277">
        <f>+VLOOKUP(B:B,INSUMOS!A:E,4,FALSE)</f>
        <v>1</v>
      </c>
      <c r="H2975" s="217">
        <f>+(E2975+F2975)*G2975</f>
        <v>0.51500000000000001</v>
      </c>
      <c r="I2975" s="218"/>
      <c r="J2975" s="218"/>
    </row>
    <row r="2976" spans="1:10" ht="18" outlineLevel="1" x14ac:dyDescent="0.25">
      <c r="B2976" s="535" t="s">
        <v>607</v>
      </c>
      <c r="C2976" s="216" t="str">
        <f>+VLOOKUP(B:B,INSUMOS!A:C,2,FALSE)</f>
        <v>CUADRILLA (2 AYUDANTES ALBAÑILERIA CON PRESTACIONES)</v>
      </c>
      <c r="D2976" s="538" t="str">
        <f>+VLOOKUP(B:B,INSUMOS!A:C,3,FALSE)</f>
        <v>HC</v>
      </c>
      <c r="E2976" s="541">
        <v>0.08</v>
      </c>
      <c r="F2976" s="544"/>
      <c r="G2976" s="277">
        <f>+VLOOKUP(B:B,INSUMOS!A:E,4,FALSE)</f>
        <v>1</v>
      </c>
      <c r="H2976" s="217">
        <f>+(E2976+F2976)*G2976</f>
        <v>0.08</v>
      </c>
      <c r="I2976" s="218"/>
      <c r="J2976" s="218"/>
    </row>
    <row r="2977" spans="1:10" ht="25.5" x14ac:dyDescent="0.25">
      <c r="A2977" s="547" t="s">
        <v>1976</v>
      </c>
      <c r="B2977" s="548"/>
      <c r="C2977" s="307" t="s">
        <v>1975</v>
      </c>
      <c r="D2977" s="308" t="s">
        <v>330</v>
      </c>
      <c r="E2977" s="359"/>
      <c r="F2977" s="360"/>
      <c r="G2977" s="361"/>
      <c r="H2977" s="362">
        <f>+SUBTOTAL(9,H2978:H2981)</f>
        <v>2.0919599999999998</v>
      </c>
      <c r="I2977" s="363"/>
      <c r="J2977" s="363"/>
    </row>
    <row r="2978" spans="1:10" ht="18" outlineLevel="1" x14ac:dyDescent="0.25">
      <c r="B2978" s="535" t="s">
        <v>129</v>
      </c>
      <c r="C2978" s="216" t="str">
        <f>+VLOOKUP(B:B,INSUMOS!A:C,2,FALSE)</f>
        <v>HERRAMIENTA MENOR</v>
      </c>
      <c r="D2978" s="538" t="str">
        <f>+VLOOKUP(B:B,INSUMOS!A:C,3,FALSE)</f>
        <v>GLB</v>
      </c>
      <c r="E2978" s="541">
        <f>H2981*0.1/G2978</f>
        <v>1.7000000000000001E-2</v>
      </c>
      <c r="F2978" s="544"/>
      <c r="G2978" s="277">
        <f>+VLOOKUP(B:B,INSUMOS!A:E,4,FALSE)</f>
        <v>1</v>
      </c>
      <c r="H2978" s="217">
        <f>+(E2978+F2978)*G2978</f>
        <v>1.7000000000000001E-2</v>
      </c>
      <c r="I2978" s="218"/>
      <c r="J2978" s="218"/>
    </row>
    <row r="2979" spans="1:10" ht="18" outlineLevel="1" x14ac:dyDescent="0.25">
      <c r="B2979" s="535" t="s">
        <v>1972</v>
      </c>
      <c r="C2979" s="216" t="str">
        <f>+VLOOKUP(B:B,APUS!A:C,3,FALSE)</f>
        <v>APUNTALAMIENTO DE MUROS  PARA INTERVENCIONES</v>
      </c>
      <c r="D2979" s="538" t="s">
        <v>1</v>
      </c>
      <c r="E2979" s="541">
        <v>2</v>
      </c>
      <c r="F2979" s="544"/>
      <c r="G2979" s="277">
        <f>+VLOOKUP(B:B,APUS!A:T,8,FALSE)</f>
        <v>0.93247999999999998</v>
      </c>
      <c r="H2979" s="217">
        <f>E2979*G2979</f>
        <v>1.86496</v>
      </c>
      <c r="I2979" s="218"/>
      <c r="J2979" s="218"/>
    </row>
    <row r="2980" spans="1:10" ht="18" outlineLevel="1" x14ac:dyDescent="0.25">
      <c r="B2980" s="535" t="s">
        <v>121</v>
      </c>
      <c r="C2980" s="216" t="str">
        <f>+VLOOKUP(B:B,INSUMOS!A:C,2,FALSE)</f>
        <v>VOLQUETA 6 M3 (INCLUYE CARGE Y ESCOMBRERA)</v>
      </c>
      <c r="D2980" s="538" t="str">
        <f>+VLOOKUP(B:B,INSUMOS!A:C,3,FALSE)</f>
        <v>VJ</v>
      </c>
      <c r="E2980" s="541">
        <v>0.04</v>
      </c>
      <c r="F2980" s="544"/>
      <c r="G2980" s="277">
        <f>+VLOOKUP(B:B,INSUMOS!A:E,4,FALSE)</f>
        <v>1</v>
      </c>
      <c r="H2980" s="217">
        <f>+(E2980+F2980)*G2980</f>
        <v>0.04</v>
      </c>
      <c r="I2980" s="218"/>
      <c r="J2980" s="218"/>
    </row>
    <row r="2981" spans="1:10" ht="18" outlineLevel="1" x14ac:dyDescent="0.25">
      <c r="B2981" s="535" t="s">
        <v>607</v>
      </c>
      <c r="C2981" s="216" t="str">
        <f>+VLOOKUP(B:B,INSUMOS!A:C,2,FALSE)</f>
        <v>CUADRILLA (2 AYUDANTES ALBAÑILERIA CON PRESTACIONES)</v>
      </c>
      <c r="D2981" s="538" t="str">
        <f>+VLOOKUP(B:B,INSUMOS!A:C,3,FALSE)</f>
        <v>HC</v>
      </c>
      <c r="E2981" s="541">
        <v>0.17</v>
      </c>
      <c r="F2981" s="544"/>
      <c r="G2981" s="277">
        <f>+VLOOKUP(B:B,INSUMOS!A:E,4,FALSE)</f>
        <v>1</v>
      </c>
      <c r="H2981" s="217">
        <f>+(E2981+F2981)*G2981</f>
        <v>0.17</v>
      </c>
      <c r="I2981" s="218"/>
      <c r="J2981" s="218"/>
    </row>
    <row r="2982" spans="1:10" ht="51" x14ac:dyDescent="0.25">
      <c r="A2982" s="547" t="s">
        <v>1906</v>
      </c>
      <c r="B2982" s="548"/>
      <c r="C2982" s="560" t="s">
        <v>2036</v>
      </c>
      <c r="D2982" s="308" t="s">
        <v>1</v>
      </c>
      <c r="E2982" s="359"/>
      <c r="F2982" s="360"/>
      <c r="G2982" s="361"/>
      <c r="H2982" s="204">
        <f>+SUBTOTAL(9,H2983:H2991)</f>
        <v>6.319177969500001</v>
      </c>
      <c r="I2982" s="363"/>
      <c r="J2982" s="363"/>
    </row>
    <row r="2983" spans="1:10" ht="18" outlineLevel="1" x14ac:dyDescent="0.25">
      <c r="B2983" s="535" t="s">
        <v>129</v>
      </c>
      <c r="C2983" s="216" t="str">
        <f>+VLOOKUP(B:B,INSUMOS!A:C,2,FALSE)</f>
        <v>HERRAMIENTA MENOR</v>
      </c>
      <c r="D2983" s="538" t="str">
        <f>+VLOOKUP(B:B,INSUMOS!A:C,3,FALSE)</f>
        <v>GLB</v>
      </c>
      <c r="E2983" s="541">
        <f>H2991*0.1/G2983</f>
        <v>0.12</v>
      </c>
      <c r="F2983" s="544"/>
      <c r="G2983" s="277">
        <f>+VLOOKUP(B:B,INSUMOS!A:E,4,FALSE)</f>
        <v>1</v>
      </c>
      <c r="H2983" s="217">
        <f t="shared" ref="H2983:H2991" si="223">+(E2983+F2983)*G2983</f>
        <v>0.12</v>
      </c>
      <c r="I2983" s="218"/>
      <c r="J2983" s="218"/>
    </row>
    <row r="2984" spans="1:10" ht="18" outlineLevel="1" x14ac:dyDescent="0.25">
      <c r="B2984" s="535" t="s">
        <v>996</v>
      </c>
      <c r="C2984" s="216" t="str">
        <f>+VLOOKUP(B:B,INSUMOS!A:C,2,FALSE)</f>
        <v>ACERO CORRUG. FIG.1/4” A 1” 60.000 PSI</v>
      </c>
      <c r="D2984" s="538" t="str">
        <f>+VLOOKUP(B:B,INSUMOS!A:C,3,FALSE)</f>
        <v>KG</v>
      </c>
      <c r="E2984" s="541">
        <v>0.76600000000000001</v>
      </c>
      <c r="F2984" s="544">
        <f>E2984*0.03</f>
        <v>2.298E-2</v>
      </c>
      <c r="G2984" s="277">
        <f>+VLOOKUP(B:B,INSUMOS!A:E,4,FALSE)</f>
        <v>1</v>
      </c>
      <c r="H2984" s="217">
        <f t="shared" si="223"/>
        <v>0.78898000000000001</v>
      </c>
      <c r="I2984" s="218"/>
      <c r="J2984" s="218"/>
    </row>
    <row r="2985" spans="1:10" ht="18" outlineLevel="1" x14ac:dyDescent="0.25">
      <c r="B2985" s="535" t="s">
        <v>265</v>
      </c>
      <c r="C2985" s="216" t="str">
        <f>+VLOOKUP(B:B,INSUMOS!A:C,2,FALSE)</f>
        <v>ALAMBRE NEGRO</v>
      </c>
      <c r="D2985" s="538" t="str">
        <f>+VLOOKUP(B:B,INSUMOS!A:C,3,FALSE)</f>
        <v>KG</v>
      </c>
      <c r="E2985" s="541">
        <v>0.09</v>
      </c>
      <c r="F2985" s="544">
        <f>E2985*0.03</f>
        <v>2.6999999999999997E-3</v>
      </c>
      <c r="G2985" s="277">
        <f>+VLOOKUP(B:B,INSUMOS!A:E,4,FALSE)</f>
        <v>1</v>
      </c>
      <c r="H2985" s="217">
        <f t="shared" si="223"/>
        <v>9.2699999999999991E-2</v>
      </c>
      <c r="I2985" s="218"/>
      <c r="J2985" s="218"/>
    </row>
    <row r="2986" spans="1:10" ht="18" outlineLevel="1" x14ac:dyDescent="0.25">
      <c r="B2986" s="535" t="s">
        <v>1840</v>
      </c>
      <c r="C2986" s="216" t="str">
        <f>+VLOOKUP(B:B,APUS!A:C,3,FALSE)</f>
        <v>EXCAVACIÓN MANUAL PARA VIGAS DE CIMENTACIÓN Y ZAPATAS</v>
      </c>
      <c r="D2986" s="538" t="s">
        <v>21</v>
      </c>
      <c r="E2986" s="541">
        <v>0.05</v>
      </c>
      <c r="F2986" s="544"/>
      <c r="G2986" s="277">
        <f>+VLOOKUP(B:B,APUS!A:T,8,FALSE)</f>
        <v>0.56699999999999995</v>
      </c>
      <c r="H2986" s="217">
        <f>+(E2986+F2986)*G2986</f>
        <v>2.835E-2</v>
      </c>
      <c r="I2986" s="218"/>
      <c r="J2986" s="218"/>
    </row>
    <row r="2987" spans="1:10" ht="18" outlineLevel="1" x14ac:dyDescent="0.25">
      <c r="B2987" s="535">
        <v>1.42</v>
      </c>
      <c r="C2987" s="216" t="s">
        <v>1977</v>
      </c>
      <c r="D2987" s="538" t="s">
        <v>21</v>
      </c>
      <c r="E2987" s="541">
        <v>2E-3</v>
      </c>
      <c r="F2987" s="544"/>
      <c r="G2987" s="277">
        <f>H184</f>
        <v>1.472</v>
      </c>
      <c r="H2987" s="217">
        <f t="shared" si="223"/>
        <v>2.944E-3</v>
      </c>
      <c r="I2987" s="218"/>
      <c r="J2987" s="218"/>
    </row>
    <row r="2988" spans="1:10" ht="25.5" outlineLevel="1" x14ac:dyDescent="0.25">
      <c r="B2988" s="535" t="s">
        <v>1978</v>
      </c>
      <c r="C2988" s="216" t="str">
        <f>+VLOOKUP(B:B,APUS!A:C,3,FALSE)</f>
        <v xml:space="preserve">DEMOLICION DE PLACAS DE CONTRAPISO e=8cm hasta 10cm (Incluye retiro y botada), </v>
      </c>
      <c r="D2988" s="538" t="s">
        <v>19</v>
      </c>
      <c r="E2988" s="541">
        <v>0.16</v>
      </c>
      <c r="F2988" s="544"/>
      <c r="G2988" s="277">
        <f>+VLOOKUP(B:B,APUS!A:T,8,FALSE)</f>
        <v>0.54500000000000004</v>
      </c>
      <c r="H2988" s="217">
        <f t="shared" si="223"/>
        <v>8.7200000000000014E-2</v>
      </c>
      <c r="I2988" s="218"/>
      <c r="J2988" s="349"/>
    </row>
    <row r="2989" spans="1:10" ht="18" outlineLevel="1" x14ac:dyDescent="0.25">
      <c r="B2989" s="535" t="s">
        <v>1952</v>
      </c>
      <c r="C2989" s="216" t="str">
        <f>+VLOOKUP(B:B,APUS!A:C,3,FALSE)</f>
        <v>CONCRETO 1:2:3 (3.000PSI APROX.) MEZCLA EN OBRA- OBRAS VARIAS</v>
      </c>
      <c r="D2989" s="538" t="s">
        <v>21</v>
      </c>
      <c r="E2989" s="541">
        <v>2.3E-3</v>
      </c>
      <c r="F2989" s="544">
        <f>E2989*0.05</f>
        <v>1.15E-4</v>
      </c>
      <c r="G2989" s="277">
        <f>+VLOOKUP(B:B,APUS!A:T,8,FALSE)</f>
        <v>371.8433</v>
      </c>
      <c r="H2989" s="217">
        <f t="shared" si="223"/>
        <v>0.89800156949999999</v>
      </c>
      <c r="I2989" s="218"/>
      <c r="J2989" s="218"/>
    </row>
    <row r="2990" spans="1:10" ht="25.5" outlineLevel="1" x14ac:dyDescent="0.25">
      <c r="B2990" s="535" t="s">
        <v>1948</v>
      </c>
      <c r="C2990" s="216" t="str">
        <f>+VLOOKUP(B:B,APUS!A:C,3,FALSE)</f>
        <v>RECONSTRUCCION DE PLACA DE CONTRAPISO  e=0,05M ; CONCRETO HECHO EN OBRA DE 1:2:3 (Aprox. 3.000psi) Sin refuerzo. INCLUYE SIKAFLEX  1A</v>
      </c>
      <c r="D2990" s="538" t="s">
        <v>19</v>
      </c>
      <c r="E2990" s="541">
        <v>0.16</v>
      </c>
      <c r="F2990" s="544"/>
      <c r="G2990" s="277">
        <f>+VLOOKUP(B:B,APUS!A:T,8,FALSE)</f>
        <v>19.381265000000003</v>
      </c>
      <c r="H2990" s="217">
        <f t="shared" si="223"/>
        <v>3.1010024000000005</v>
      </c>
      <c r="I2990" s="218"/>
      <c r="J2990" s="218"/>
    </row>
    <row r="2991" spans="1:10" ht="18" outlineLevel="1" x14ac:dyDescent="0.25">
      <c r="B2991" s="535" t="s">
        <v>625</v>
      </c>
      <c r="C2991" s="216" t="str">
        <f>+VLOOKUP(B:B,INSUMOS!A:C,2,FALSE)</f>
        <v>CUADRILLA AA  (OFICIAL + 2 AYUDANTE)- ALBAÑILERIA</v>
      </c>
      <c r="D2991" s="538" t="str">
        <f>+VLOOKUP(B:B,INSUMOS!A:C,3,FALSE)</f>
        <v>HC</v>
      </c>
      <c r="E2991" s="541">
        <v>1.2</v>
      </c>
      <c r="F2991" s="544"/>
      <c r="G2991" s="277">
        <f>+VLOOKUP(B:B,INSUMOS!A:E,4,FALSE)</f>
        <v>1</v>
      </c>
      <c r="H2991" s="217">
        <f t="shared" si="223"/>
        <v>1.2</v>
      </c>
      <c r="I2991" s="218"/>
      <c r="J2991" s="218"/>
    </row>
    <row r="2992" spans="1:10" ht="26.25" customHeight="1" x14ac:dyDescent="0.25">
      <c r="A2992" s="547" t="s">
        <v>1978</v>
      </c>
      <c r="B2992" s="548"/>
      <c r="C2992" s="307" t="s">
        <v>2520</v>
      </c>
      <c r="D2992" s="308" t="s">
        <v>19</v>
      </c>
      <c r="E2992" s="359"/>
      <c r="F2992" s="360"/>
      <c r="G2992" s="361"/>
      <c r="H2992" s="362">
        <f>+SUBTOTAL(9,H2993:H2995)</f>
        <v>0.54500000000000004</v>
      </c>
      <c r="I2992" s="363"/>
      <c r="J2992" s="363"/>
    </row>
    <row r="2993" spans="1:10" ht="18" outlineLevel="1" x14ac:dyDescent="0.25">
      <c r="B2993" s="535" t="s">
        <v>129</v>
      </c>
      <c r="C2993" s="216" t="str">
        <f>+VLOOKUP(B:B,INSUMOS!A:C,2,FALSE)</f>
        <v>HERRAMIENTA MENOR</v>
      </c>
      <c r="D2993" s="538" t="str">
        <f>+VLOOKUP(B:B,INSUMOS!A:C,3,FALSE)</f>
        <v>GLB</v>
      </c>
      <c r="E2993" s="541">
        <f>H2995*0.07/G2993</f>
        <v>3.5000000000000003E-2</v>
      </c>
      <c r="F2993" s="544"/>
      <c r="G2993" s="277">
        <f>+VLOOKUP(B:B,INSUMOS!A:E,4,FALSE)</f>
        <v>1</v>
      </c>
      <c r="H2993" s="217">
        <f>+(E2993+F2993)*G2993</f>
        <v>3.5000000000000003E-2</v>
      </c>
      <c r="I2993" s="218"/>
      <c r="J2993" s="218"/>
    </row>
    <row r="2994" spans="1:10" ht="18" outlineLevel="1" x14ac:dyDescent="0.25">
      <c r="B2994" s="535" t="s">
        <v>121</v>
      </c>
      <c r="C2994" s="216" t="str">
        <f>+VLOOKUP(B:B,INSUMOS!A:C,2,FALSE)</f>
        <v>VOLQUETA 6 M3 (INCLUYE CARGE Y ESCOMBRERA)</v>
      </c>
      <c r="D2994" s="538" t="str">
        <f>+VLOOKUP(B:B,INSUMOS!A:C,3,FALSE)</f>
        <v>VJ</v>
      </c>
      <c r="E2994" s="541">
        <v>0.01</v>
      </c>
      <c r="F2994" s="544"/>
      <c r="G2994" s="277">
        <f>+VLOOKUP(B:B,INSUMOS!A:E,4,FALSE)</f>
        <v>1</v>
      </c>
      <c r="H2994" s="217">
        <f>+(E2994+F2994)*G2994</f>
        <v>0.01</v>
      </c>
      <c r="I2994" s="218"/>
      <c r="J2994" s="218"/>
    </row>
    <row r="2995" spans="1:10" ht="18" outlineLevel="1" x14ac:dyDescent="0.25">
      <c r="B2995" s="535" t="s">
        <v>607</v>
      </c>
      <c r="C2995" s="216" t="str">
        <f>+VLOOKUP(B:B,INSUMOS!A:C,2,FALSE)</f>
        <v>CUADRILLA (2 AYUDANTES ALBAÑILERIA CON PRESTACIONES)</v>
      </c>
      <c r="D2995" s="538" t="str">
        <f>+VLOOKUP(B:B,INSUMOS!A:C,3,FALSE)</f>
        <v>HC</v>
      </c>
      <c r="E2995" s="541">
        <v>0.5</v>
      </c>
      <c r="F2995" s="544"/>
      <c r="G2995" s="277">
        <f>+VLOOKUP(B:B,INSUMOS!A:E,4,FALSE)</f>
        <v>1</v>
      </c>
      <c r="H2995" s="217">
        <f>+(E2995+F2995)*G2995</f>
        <v>0.5</v>
      </c>
      <c r="I2995" s="218"/>
      <c r="J2995" s="218"/>
    </row>
    <row r="2996" spans="1:10" ht="51" x14ac:dyDescent="0.25">
      <c r="A2996" s="547" t="s">
        <v>1907</v>
      </c>
      <c r="B2996" s="561"/>
      <c r="C2996" s="558" t="s">
        <v>2065</v>
      </c>
      <c r="D2996" s="308" t="s">
        <v>1</v>
      </c>
      <c r="E2996" s="374"/>
      <c r="F2996" s="375"/>
      <c r="G2996" s="376"/>
      <c r="H2996" s="362">
        <f>+SUBTOTAL(9,H2997:H3007)</f>
        <v>25.360892379999999</v>
      </c>
      <c r="I2996" s="363"/>
      <c r="J2996" s="363"/>
    </row>
    <row r="2997" spans="1:10" ht="18" outlineLevel="1" x14ac:dyDescent="0.25">
      <c r="B2997" s="535" t="s">
        <v>129</v>
      </c>
      <c r="C2997" s="216" t="str">
        <f>+VLOOKUP(B:B,INSUMOS!A:C,2,FALSE)</f>
        <v>HERRAMIENTA MENOR</v>
      </c>
      <c r="D2997" s="538" t="str">
        <f>+VLOOKUP(B:B,INSUMOS!A:C,3,FALSE)</f>
        <v>GLB</v>
      </c>
      <c r="E2997" s="541">
        <f>H3007*0.1/G2997</f>
        <v>0.30000000000000004</v>
      </c>
      <c r="F2997" s="544"/>
      <c r="G2997" s="277">
        <f>+VLOOKUP(B:B,INSUMOS!A:E,4,FALSE)</f>
        <v>1</v>
      </c>
      <c r="H2997" s="217">
        <f t="shared" ref="H2997:H3007" si="224">+(E2997+F2997)*G2997</f>
        <v>0.30000000000000004</v>
      </c>
      <c r="I2997" s="218"/>
      <c r="J2997" s="218"/>
    </row>
    <row r="2998" spans="1:10" ht="18" outlineLevel="1" x14ac:dyDescent="0.25">
      <c r="B2998" s="535" t="s">
        <v>996</v>
      </c>
      <c r="C2998" s="216" t="str">
        <f>+VLOOKUP(B:B,INSUMOS!A:C,2,FALSE)</f>
        <v>ACERO CORRUG. FIG.1/4” A 1” 60.000 PSI</v>
      </c>
      <c r="D2998" s="538" t="str">
        <f>+VLOOKUP(B:B,INSUMOS!A:C,3,FALSE)</f>
        <v>KG</v>
      </c>
      <c r="E2998" s="541">
        <v>3.91</v>
      </c>
      <c r="F2998" s="544">
        <f>E2998*0.03</f>
        <v>0.1173</v>
      </c>
      <c r="G2998" s="277">
        <f>+VLOOKUP(B:B,INSUMOS!A:E,4,FALSE)</f>
        <v>1</v>
      </c>
      <c r="H2998" s="217">
        <f t="shared" si="224"/>
        <v>4.0273000000000003</v>
      </c>
      <c r="I2998" s="218"/>
      <c r="J2998" s="218"/>
    </row>
    <row r="2999" spans="1:10" ht="18" outlineLevel="1" x14ac:dyDescent="0.25">
      <c r="B2999" s="535" t="s">
        <v>265</v>
      </c>
      <c r="C2999" s="216" t="str">
        <f>+VLOOKUP(B:B,INSUMOS!A:C,2,FALSE)</f>
        <v>ALAMBRE NEGRO</v>
      </c>
      <c r="D2999" s="538" t="str">
        <f>+VLOOKUP(B:B,INSUMOS!A:C,3,FALSE)</f>
        <v>KG</v>
      </c>
      <c r="E2999" s="541">
        <v>0.33</v>
      </c>
      <c r="F2999" s="544">
        <f>E2999*0.03</f>
        <v>9.9000000000000008E-3</v>
      </c>
      <c r="G2999" s="277">
        <f>+VLOOKUP(B:B,INSUMOS!A:E,4,FALSE)</f>
        <v>1</v>
      </c>
      <c r="H2999" s="217">
        <f t="shared" si="224"/>
        <v>0.33990000000000004</v>
      </c>
      <c r="I2999" s="218"/>
      <c r="J2999" s="218"/>
    </row>
    <row r="3000" spans="1:10" ht="18" outlineLevel="1" x14ac:dyDescent="0.25">
      <c r="B3000" s="535" t="s">
        <v>1840</v>
      </c>
      <c r="C3000" s="216" t="str">
        <f>+VLOOKUP(B:B,APUS!A:C,3,FALSE)</f>
        <v>EXCAVACIÓN MANUAL PARA VIGAS DE CIMENTACIÓN Y ZAPATAS</v>
      </c>
      <c r="D3000" s="538" t="s">
        <v>21</v>
      </c>
      <c r="E3000" s="541">
        <v>0.38400000000000001</v>
      </c>
      <c r="F3000" s="544"/>
      <c r="G3000" s="277">
        <f>+VLOOKUP(B:B,APUS!A:T,8,FALSE)</f>
        <v>0.56699999999999995</v>
      </c>
      <c r="H3000" s="217">
        <f>+(E3000+F3000)*G3000</f>
        <v>0.21772799999999998</v>
      </c>
      <c r="I3000" s="218"/>
      <c r="J3000" s="218"/>
    </row>
    <row r="3001" spans="1:10" ht="18" outlineLevel="1" x14ac:dyDescent="0.25">
      <c r="B3001" s="535">
        <v>1.42</v>
      </c>
      <c r="C3001" s="216" t="s">
        <v>1977</v>
      </c>
      <c r="D3001" s="538" t="s">
        <v>21</v>
      </c>
      <c r="E3001" s="541">
        <v>0.01</v>
      </c>
      <c r="F3001" s="544"/>
      <c r="G3001" s="277">
        <f>H184</f>
        <v>1.472</v>
      </c>
      <c r="H3001" s="217">
        <f>+(E3001+F3001)*G3001</f>
        <v>1.472E-2</v>
      </c>
      <c r="I3001" s="218"/>
      <c r="J3001" s="218"/>
    </row>
    <row r="3002" spans="1:10" ht="25.5" outlineLevel="1" x14ac:dyDescent="0.25">
      <c r="B3002" s="535" t="s">
        <v>1978</v>
      </c>
      <c r="C3002" s="216" t="str">
        <f>+VLOOKUP(B:B,APUS!A:C,3,FALSE)</f>
        <v xml:space="preserve">DEMOLICION DE PLACAS DE CONTRAPISO e=8cm hasta 10cm (Incluye retiro y botada), </v>
      </c>
      <c r="D3002" s="538" t="s">
        <v>19</v>
      </c>
      <c r="E3002" s="541">
        <v>0.48</v>
      </c>
      <c r="F3002" s="544"/>
      <c r="G3002" s="277">
        <f>+VLOOKUP(B:B,APUS!A:T,8,FALSE)</f>
        <v>0.54500000000000004</v>
      </c>
      <c r="H3002" s="217">
        <f t="shared" ref="H3002" si="225">+(E3002+F3002)*G3002</f>
        <v>0.2616</v>
      </c>
      <c r="I3002" s="218"/>
      <c r="J3002" s="349"/>
    </row>
    <row r="3003" spans="1:10" ht="18" outlineLevel="1" x14ac:dyDescent="0.25">
      <c r="B3003" s="535">
        <v>1.28</v>
      </c>
      <c r="C3003" s="216" t="s">
        <v>1028</v>
      </c>
      <c r="D3003" s="538" t="s">
        <v>21</v>
      </c>
      <c r="E3003" s="541">
        <v>2.1999999999999999E-2</v>
      </c>
      <c r="F3003" s="544"/>
      <c r="G3003" s="277">
        <f>H128</f>
        <v>6.6665999999999999</v>
      </c>
      <c r="H3003" s="217">
        <f t="shared" si="224"/>
        <v>0.1466652</v>
      </c>
      <c r="I3003" s="218"/>
      <c r="J3003" s="218"/>
    </row>
    <row r="3004" spans="1:10" ht="18" outlineLevel="1" x14ac:dyDescent="0.25">
      <c r="B3004" s="535" t="s">
        <v>1952</v>
      </c>
      <c r="C3004" s="216" t="str">
        <f>+VLOOKUP(B:B,APUS!A:C,3,FALSE)</f>
        <v>CONCRETO 1:2:3 (3.000PSI APROX.) MEZCLA EN OBRA- OBRAS VARIAS</v>
      </c>
      <c r="D3004" s="538" t="s">
        <v>21</v>
      </c>
      <c r="E3004" s="541">
        <v>0.02</v>
      </c>
      <c r="F3004" s="544">
        <f>E3004*0.03</f>
        <v>5.9999999999999995E-4</v>
      </c>
      <c r="G3004" s="277">
        <f>+VLOOKUP(B:B,APUS!A:T,8,FALSE)</f>
        <v>371.8433</v>
      </c>
      <c r="H3004" s="217">
        <f t="shared" si="224"/>
        <v>7.6599719799999999</v>
      </c>
      <c r="I3004" s="218"/>
      <c r="J3004" s="218"/>
    </row>
    <row r="3005" spans="1:10" ht="30" customHeight="1" outlineLevel="1" x14ac:dyDescent="0.25">
      <c r="B3005" s="535" t="s">
        <v>1948</v>
      </c>
      <c r="C3005" s="216" t="str">
        <f>+VLOOKUP(B:B,APUS!A:C,3,FALSE)</f>
        <v>RECONSTRUCCION DE PLACA DE CONTRAPISO  e=0,05M ; CONCRETO HECHO EN OBRA DE 1:2:3 (Aprox. 3.000psi) Sin refuerzo. INCLUYE SIKAFLEX  1A</v>
      </c>
      <c r="D3005" s="538" t="s">
        <v>19</v>
      </c>
      <c r="E3005" s="541">
        <v>0.48</v>
      </c>
      <c r="F3005" s="544"/>
      <c r="G3005" s="277">
        <f>+VLOOKUP(B:B,APUS!A:T,8,FALSE)</f>
        <v>19.381265000000003</v>
      </c>
      <c r="H3005" s="217">
        <f t="shared" si="224"/>
        <v>9.3030072000000015</v>
      </c>
      <c r="I3005" s="218"/>
      <c r="J3005" s="218"/>
    </row>
    <row r="3006" spans="1:10" ht="30" customHeight="1" outlineLevel="1" x14ac:dyDescent="0.25">
      <c r="B3006" s="535" t="s">
        <v>121</v>
      </c>
      <c r="C3006" s="216" t="str">
        <f>+VLOOKUP(B:B,INSUMOS!A:C,2,FALSE)</f>
        <v>VOLQUETA 6 M3 (INCLUYE CARGE Y ESCOMBRERA)</v>
      </c>
      <c r="D3006" s="538" t="str">
        <f>+VLOOKUP(B:B,INSUMOS!A:C,3,FALSE)</f>
        <v>VJ</v>
      </c>
      <c r="E3006" s="541">
        <v>0.09</v>
      </c>
      <c r="F3006" s="544"/>
      <c r="G3006" s="277">
        <f>+VLOOKUP(B:B,INSUMOS!A:E,4,FALSE)</f>
        <v>1</v>
      </c>
      <c r="H3006" s="217">
        <f>+(E3006+F3006)*G3006</f>
        <v>0.09</v>
      </c>
      <c r="I3006" s="218"/>
      <c r="J3006" s="218"/>
    </row>
    <row r="3007" spans="1:10" ht="18" outlineLevel="1" x14ac:dyDescent="0.25">
      <c r="B3007" s="535" t="s">
        <v>625</v>
      </c>
      <c r="C3007" s="216" t="str">
        <f>+VLOOKUP(B:B,INSUMOS!A:C,2,FALSE)</f>
        <v>CUADRILLA AA  (OFICIAL + 2 AYUDANTE)- ALBAÑILERIA</v>
      </c>
      <c r="D3007" s="538" t="str">
        <f>+VLOOKUP(B:B,INSUMOS!A:C,3,FALSE)</f>
        <v>HC</v>
      </c>
      <c r="E3007" s="541">
        <v>3</v>
      </c>
      <c r="F3007" s="544"/>
      <c r="G3007" s="277">
        <f>+VLOOKUP(B:B,INSUMOS!A:E,4,FALSE)</f>
        <v>1</v>
      </c>
      <c r="H3007" s="217">
        <f t="shared" si="224"/>
        <v>3</v>
      </c>
      <c r="I3007" s="218"/>
      <c r="J3007" s="218"/>
    </row>
    <row r="3008" spans="1:10" ht="21" customHeight="1" x14ac:dyDescent="0.25">
      <c r="A3008" s="547" t="s">
        <v>1979</v>
      </c>
      <c r="B3008" s="548"/>
      <c r="C3008" s="307" t="s">
        <v>1980</v>
      </c>
      <c r="D3008" s="308" t="s">
        <v>1</v>
      </c>
      <c r="E3008" s="359"/>
      <c r="F3008" s="360"/>
      <c r="G3008" s="361"/>
      <c r="H3008" s="362">
        <f>+SUBTOTAL(9,H3009:H3013)</f>
        <v>1.4134800000000001</v>
      </c>
      <c r="I3008" s="363"/>
      <c r="J3008" s="363"/>
    </row>
    <row r="3009" spans="1:10" ht="18" outlineLevel="1" x14ac:dyDescent="0.25">
      <c r="B3009" s="535" t="s">
        <v>129</v>
      </c>
      <c r="C3009" s="216" t="str">
        <f>+VLOOKUP(B:B,INSUMOS!A:C,2,FALSE)</f>
        <v>HERRAMIENTA MENOR</v>
      </c>
      <c r="D3009" s="538" t="str">
        <f>+VLOOKUP(B:B,INSUMOS!A:C,3,FALSE)</f>
        <v>GLB</v>
      </c>
      <c r="E3009" s="541">
        <f>H3013*0.1/G3009</f>
        <v>8.0000000000000002E-3</v>
      </c>
      <c r="F3009" s="544"/>
      <c r="G3009" s="277">
        <f>+VLOOKUP(B:B,INSUMOS!A:E,4,FALSE)</f>
        <v>1</v>
      </c>
      <c r="H3009" s="217">
        <f>+(E3009+F3009)*G3009</f>
        <v>8.0000000000000002E-3</v>
      </c>
      <c r="I3009" s="218"/>
      <c r="J3009" s="218"/>
    </row>
    <row r="3010" spans="1:10" ht="18" outlineLevel="1" x14ac:dyDescent="0.25">
      <c r="B3010" s="535" t="s">
        <v>245</v>
      </c>
      <c r="C3010" s="216" t="str">
        <f>+VLOOKUP(B:B,INSUMOS!A:C,2,FALSE)</f>
        <v>TABLA CHAPA EN ORDINARIO 2.90 X 0.13 X 0.02</v>
      </c>
      <c r="D3010" s="538" t="str">
        <f>+VLOOKUP(B:B,INSUMOS!A:C,3,FALSE)</f>
        <v>UN</v>
      </c>
      <c r="E3010" s="541">
        <v>0.14000000000000001</v>
      </c>
      <c r="F3010" s="544">
        <f>E3010*0.03</f>
        <v>4.2000000000000006E-3</v>
      </c>
      <c r="G3010" s="277">
        <f>+VLOOKUP(B:B,INSUMOS!A:E,4,FALSE)</f>
        <v>1</v>
      </c>
      <c r="H3010" s="217">
        <f>+(E3010+F3010)*G3010</f>
        <v>0.14420000000000002</v>
      </c>
      <c r="I3010" s="218"/>
      <c r="J3010" s="218"/>
    </row>
    <row r="3011" spans="1:10" ht="18" outlineLevel="1" x14ac:dyDescent="0.25">
      <c r="B3011" s="535" t="s">
        <v>266</v>
      </c>
      <c r="C3011" s="216" t="str">
        <f>+VLOOKUP(B:B,INSUMOS!A:C,2,FALSE)</f>
        <v>PUNTILLA CON CABEZA 2"</v>
      </c>
      <c r="D3011" s="538" t="str">
        <f>+VLOOKUP(B:B,INSUMOS!A:C,3,FALSE)</f>
        <v>LB</v>
      </c>
      <c r="E3011" s="541">
        <v>0.17599999999999999</v>
      </c>
      <c r="F3011" s="544">
        <f>E3011*0.03</f>
        <v>5.2799999999999991E-3</v>
      </c>
      <c r="G3011" s="277">
        <f>+VLOOKUP(B:B,INSUMOS!A:E,4,FALSE)</f>
        <v>1</v>
      </c>
      <c r="H3011" s="217">
        <f>+(E3011+F3011)*G3011</f>
        <v>0.18128</v>
      </c>
      <c r="I3011" s="218"/>
      <c r="J3011" s="218"/>
    </row>
    <row r="3012" spans="1:10" ht="18" outlineLevel="1" x14ac:dyDescent="0.25">
      <c r="B3012" s="535" t="s">
        <v>1969</v>
      </c>
      <c r="C3012" s="216" t="str">
        <f>+VLOOKUP(B:B,INSUMOS!A:C,2,FALSE)</f>
        <v>PARALES-MES</v>
      </c>
      <c r="D3012" s="538" t="str">
        <f>+VLOOKUP(B:B,INSUMOS!A:C,3,FALSE)</f>
        <v>UN</v>
      </c>
      <c r="E3012" s="541">
        <v>1</v>
      </c>
      <c r="F3012" s="544"/>
      <c r="G3012" s="277">
        <f>+VLOOKUP(B:B,INSUMOS!A:E,4,FALSE)</f>
        <v>1</v>
      </c>
      <c r="H3012" s="217">
        <f>+(E3012+F3012)*G3012</f>
        <v>1</v>
      </c>
      <c r="I3012" s="218"/>
      <c r="J3012" s="218"/>
    </row>
    <row r="3013" spans="1:10" ht="18" outlineLevel="1" x14ac:dyDescent="0.25">
      <c r="B3013" s="535" t="s">
        <v>607</v>
      </c>
      <c r="C3013" s="216" t="str">
        <f>+VLOOKUP(B:B,INSUMOS!A:C,2,FALSE)</f>
        <v>CUADRILLA (2 AYUDANTES ALBAÑILERIA CON PRESTACIONES)</v>
      </c>
      <c r="D3013" s="538" t="str">
        <f>+VLOOKUP(B:B,INSUMOS!A:C,3,FALSE)</f>
        <v>HC</v>
      </c>
      <c r="E3013" s="541">
        <v>0.08</v>
      </c>
      <c r="F3013" s="544"/>
      <c r="G3013" s="277">
        <f>+VLOOKUP(B:B,INSUMOS!A:E,4,FALSE)</f>
        <v>1</v>
      </c>
      <c r="H3013" s="217">
        <f>+(E3013+F3013)*G3013</f>
        <v>0.08</v>
      </c>
      <c r="I3013" s="218"/>
      <c r="J3013" s="218"/>
    </row>
    <row r="3014" spans="1:10" ht="38.25" x14ac:dyDescent="0.25">
      <c r="A3014" s="547" t="s">
        <v>1981</v>
      </c>
      <c r="B3014" s="548"/>
      <c r="C3014" s="558" t="s">
        <v>2066</v>
      </c>
      <c r="D3014" s="308" t="s">
        <v>330</v>
      </c>
      <c r="E3014" s="359"/>
      <c r="F3014" s="360"/>
      <c r="G3014" s="361"/>
      <c r="H3014" s="204">
        <f>+SUBTOTAL(9,H3015:H3025)</f>
        <v>10.835452570000001</v>
      </c>
      <c r="I3014" s="363"/>
      <c r="J3014" s="363"/>
    </row>
    <row r="3015" spans="1:10" ht="18" outlineLevel="1" x14ac:dyDescent="0.25">
      <c r="B3015" s="535" t="s">
        <v>129</v>
      </c>
      <c r="C3015" s="216" t="str">
        <f>+VLOOKUP(B:B,INSUMOS!A:C,2,FALSE)</f>
        <v>HERRAMIENTA MENOR</v>
      </c>
      <c r="D3015" s="538" t="str">
        <f>+VLOOKUP(B:B,INSUMOS!A:C,3,FALSE)</f>
        <v>GLB</v>
      </c>
      <c r="E3015" s="541">
        <f>H3025*0.1/G3015</f>
        <v>0.1</v>
      </c>
      <c r="F3015" s="544"/>
      <c r="G3015" s="277">
        <f>+VLOOKUP(B:B,INSUMOS!A:E,4,FALSE)</f>
        <v>1</v>
      </c>
      <c r="H3015" s="217">
        <f t="shared" ref="H3015:H3025" si="226">+(E3015+F3015)*G3015</f>
        <v>0.1</v>
      </c>
      <c r="I3015" s="218"/>
      <c r="J3015" s="218"/>
    </row>
    <row r="3016" spans="1:10" ht="18" outlineLevel="1" x14ac:dyDescent="0.25">
      <c r="B3016" s="535" t="s">
        <v>996</v>
      </c>
      <c r="C3016" s="216" t="str">
        <f>+VLOOKUP(B:B,INSUMOS!A:C,2,FALSE)</f>
        <v>ACERO CORRUG. FIG.1/4” A 1” 60.000 PSI</v>
      </c>
      <c r="D3016" s="538" t="str">
        <f>+VLOOKUP(B:B,INSUMOS!A:C,3,FALSE)</f>
        <v>KG</v>
      </c>
      <c r="E3016" s="541">
        <v>1.38</v>
      </c>
      <c r="F3016" s="544">
        <f>E3016*0.03</f>
        <v>4.1399999999999992E-2</v>
      </c>
      <c r="G3016" s="277">
        <f>+VLOOKUP(B:B,INSUMOS!A:E,4,FALSE)</f>
        <v>1</v>
      </c>
      <c r="H3016" s="217">
        <f t="shared" si="226"/>
        <v>1.4213999999999998</v>
      </c>
      <c r="I3016" s="218"/>
      <c r="J3016" s="218"/>
    </row>
    <row r="3017" spans="1:10" ht="18" outlineLevel="1" x14ac:dyDescent="0.25">
      <c r="B3017" s="535" t="s">
        <v>265</v>
      </c>
      <c r="C3017" s="216" t="str">
        <f>+VLOOKUP(B:B,INSUMOS!A:C,2,FALSE)</f>
        <v>ALAMBRE NEGRO</v>
      </c>
      <c r="D3017" s="538" t="str">
        <f>+VLOOKUP(B:B,INSUMOS!A:C,3,FALSE)</f>
        <v>KG</v>
      </c>
      <c r="E3017" s="541">
        <v>0.16</v>
      </c>
      <c r="F3017" s="544">
        <f>E3017*0.03</f>
        <v>4.7999999999999996E-3</v>
      </c>
      <c r="G3017" s="277">
        <f>+VLOOKUP(B:B,INSUMOS!A:E,4,FALSE)</f>
        <v>1</v>
      </c>
      <c r="H3017" s="217">
        <f t="shared" si="226"/>
        <v>0.1648</v>
      </c>
      <c r="I3017" s="218"/>
      <c r="J3017" s="218"/>
    </row>
    <row r="3018" spans="1:10" ht="18" outlineLevel="1" x14ac:dyDescent="0.25">
      <c r="B3018" s="535" t="s">
        <v>1896</v>
      </c>
      <c r="C3018" s="216" t="str">
        <f>+VLOOKUP(B:B,INSUMOS!A:C,2,FALSE)</f>
        <v>ACPM</v>
      </c>
      <c r="D3018" s="538" t="str">
        <f>+VLOOKUP(B:B,INSUMOS!A:C,3,FALSE)</f>
        <v>GAL</v>
      </c>
      <c r="E3018" s="541">
        <v>0.15</v>
      </c>
      <c r="F3018" s="544">
        <f>E3018*0.03</f>
        <v>4.4999999999999997E-3</v>
      </c>
      <c r="G3018" s="277">
        <f>+VLOOKUP(B:B,INSUMOS!A:E,4,FALSE)</f>
        <v>1</v>
      </c>
      <c r="H3018" s="217">
        <f t="shared" si="226"/>
        <v>0.1545</v>
      </c>
      <c r="I3018" s="218"/>
      <c r="J3018" s="218"/>
    </row>
    <row r="3019" spans="1:10" ht="18" outlineLevel="1" x14ac:dyDescent="0.25">
      <c r="B3019" s="535" t="s">
        <v>243</v>
      </c>
      <c r="C3019" s="216" t="str">
        <f>+VLOOKUP(B:B,INSUMOS!A:C,2,FALSE)</f>
        <v>TABLA CHAPA EN ORDINARIO 2.90 X 0.18 X 0.02</v>
      </c>
      <c r="D3019" s="538" t="str">
        <f>+VLOOKUP(B:B,INSUMOS!A:C,3,FALSE)</f>
        <v>UN</v>
      </c>
      <c r="E3019" s="541">
        <v>0.69</v>
      </c>
      <c r="F3019" s="544">
        <f>E3019*0.03</f>
        <v>2.0699999999999996E-2</v>
      </c>
      <c r="G3019" s="277">
        <f>+VLOOKUP(B:B,INSUMOS!A:E,4,FALSE)</f>
        <v>1</v>
      </c>
      <c r="H3019" s="217">
        <f t="shared" si="226"/>
        <v>0.71069999999999989</v>
      </c>
      <c r="I3019" s="218"/>
      <c r="J3019" s="218"/>
    </row>
    <row r="3020" spans="1:10" ht="18" outlineLevel="1" x14ac:dyDescent="0.25">
      <c r="B3020" s="535" t="s">
        <v>266</v>
      </c>
      <c r="C3020" s="216" t="str">
        <f>+VLOOKUP(B:B,INSUMOS!A:C,2,FALSE)</f>
        <v>PUNTILLA CON CABEZA 2"</v>
      </c>
      <c r="D3020" s="538" t="str">
        <f>+VLOOKUP(B:B,INSUMOS!A:C,3,FALSE)</f>
        <v>LB</v>
      </c>
      <c r="E3020" s="541">
        <v>0.17599999999999999</v>
      </c>
      <c r="F3020" s="544">
        <f>E3020*0.03</f>
        <v>5.2799999999999991E-3</v>
      </c>
      <c r="G3020" s="277">
        <f>+VLOOKUP(B:B,INSUMOS!A:E,4,FALSE)</f>
        <v>1</v>
      </c>
      <c r="H3020" s="217">
        <f t="shared" si="226"/>
        <v>0.18128</v>
      </c>
      <c r="I3020" s="218"/>
      <c r="J3020" s="218"/>
    </row>
    <row r="3021" spans="1:10" ht="18" outlineLevel="1" x14ac:dyDescent="0.25">
      <c r="B3021" s="535" t="s">
        <v>153</v>
      </c>
      <c r="C3021" s="216" t="str">
        <f>+VLOOKUP(B:B,INSUMOS!A:C,2,FALSE)</f>
        <v>ANDAMIO TUBULAR 1,5*1,5 C/CRUCETA</v>
      </c>
      <c r="D3021" s="538" t="str">
        <f>+VLOOKUP(B:B,INSUMOS!A:C,3,FALSE)</f>
        <v>DIA</v>
      </c>
      <c r="E3021" s="541">
        <v>0.14000000000000001</v>
      </c>
      <c r="F3021" s="544"/>
      <c r="G3021" s="277">
        <f>+VLOOKUP(B:B,INSUMOS!A:E,4,FALSE)</f>
        <v>1</v>
      </c>
      <c r="H3021" s="217">
        <f t="shared" si="226"/>
        <v>0.14000000000000001</v>
      </c>
      <c r="I3021" s="218"/>
      <c r="J3021" s="218"/>
    </row>
    <row r="3022" spans="1:10" ht="18" outlineLevel="1" x14ac:dyDescent="0.25">
      <c r="B3022" s="535" t="s">
        <v>1979</v>
      </c>
      <c r="C3022" s="216" t="str">
        <f>+VLOOKUP(B:B,APUS!A:C,3,FALSE)</f>
        <v>APUNTALAMIENTO DE PLACAS AEREAS PARA INTERVENCIONES</v>
      </c>
      <c r="D3022" s="538" t="s">
        <v>1</v>
      </c>
      <c r="E3022" s="541">
        <v>2</v>
      </c>
      <c r="F3022" s="544"/>
      <c r="G3022" s="277">
        <f>+VLOOKUP(B:B,APUS!A:T,8,FALSE)</f>
        <v>1.4134800000000001</v>
      </c>
      <c r="H3022" s="217">
        <f t="shared" si="226"/>
        <v>2.8269600000000001</v>
      </c>
      <c r="I3022" s="218"/>
      <c r="J3022" s="218"/>
    </row>
    <row r="3023" spans="1:10" ht="18" outlineLevel="1" x14ac:dyDescent="0.25">
      <c r="B3023" s="535" t="s">
        <v>1995</v>
      </c>
      <c r="C3023" s="216" t="str">
        <f>+VLOOKUP(B:B,APUS!A:C,3,FALSE)</f>
        <v>DEMOLICION DE PLACAS AEREAS (incluye retiro y botada)</v>
      </c>
      <c r="D3023" s="538" t="s">
        <v>19</v>
      </c>
      <c r="E3023" s="541">
        <v>0.08</v>
      </c>
      <c r="F3023" s="544"/>
      <c r="G3023" s="277">
        <f>+VLOOKUP(B:B,APUS!A:T,8,FALSE)</f>
        <v>2.893224</v>
      </c>
      <c r="H3023" s="217">
        <f t="shared" si="226"/>
        <v>0.23145792000000001</v>
      </c>
      <c r="I3023" s="218"/>
      <c r="J3023" s="218"/>
    </row>
    <row r="3024" spans="1:10" ht="18" outlineLevel="1" x14ac:dyDescent="0.25">
      <c r="B3024" s="535" t="s">
        <v>1952</v>
      </c>
      <c r="C3024" s="216" t="str">
        <f>+VLOOKUP(B:B,APUS!A:C,3,FALSE)</f>
        <v>CONCRETO 1:2:3 (3.000PSI APROX.) MEZCLA EN OBRA- OBRAS VARIAS</v>
      </c>
      <c r="D3024" s="538" t="s">
        <v>21</v>
      </c>
      <c r="E3024" s="541">
        <v>0.01</v>
      </c>
      <c r="F3024" s="544">
        <f>E3024*0.05</f>
        <v>5.0000000000000001E-4</v>
      </c>
      <c r="G3024" s="277">
        <f>+VLOOKUP(B:B,APUS!A:T,8,FALSE)</f>
        <v>371.8433</v>
      </c>
      <c r="H3024" s="217">
        <f t="shared" si="226"/>
        <v>3.9043546500000001</v>
      </c>
      <c r="I3024" s="218"/>
      <c r="J3024" s="218"/>
    </row>
    <row r="3025" spans="1:10" ht="18" outlineLevel="1" x14ac:dyDescent="0.25">
      <c r="B3025" s="535" t="s">
        <v>625</v>
      </c>
      <c r="C3025" s="216" t="str">
        <f>+VLOOKUP(B:B,INSUMOS!A:C,2,FALSE)</f>
        <v>CUADRILLA AA  (OFICIAL + 2 AYUDANTE)- ALBAÑILERIA</v>
      </c>
      <c r="D3025" s="538" t="str">
        <f>+VLOOKUP(B:B,INSUMOS!A:C,3,FALSE)</f>
        <v>HC</v>
      </c>
      <c r="E3025" s="541">
        <v>1</v>
      </c>
      <c r="F3025" s="544"/>
      <c r="G3025" s="277">
        <f>+VLOOKUP(B:B,INSUMOS!A:E,4,FALSE)</f>
        <v>1</v>
      </c>
      <c r="H3025" s="217">
        <f t="shared" si="226"/>
        <v>1</v>
      </c>
      <c r="I3025" s="218"/>
      <c r="J3025" s="218"/>
    </row>
    <row r="3026" spans="1:10" ht="38.25" x14ac:dyDescent="0.25">
      <c r="A3026" s="547" t="s">
        <v>1982</v>
      </c>
      <c r="B3026" s="548"/>
      <c r="C3026" s="558" t="s">
        <v>1983</v>
      </c>
      <c r="D3026" s="308" t="s">
        <v>330</v>
      </c>
      <c r="E3026" s="359"/>
      <c r="F3026" s="360"/>
      <c r="G3026" s="361"/>
      <c r="H3026" s="362">
        <f>+SUBTOTAL(9,H3027:H3037)</f>
        <v>20.998061870000001</v>
      </c>
      <c r="I3026" s="363"/>
      <c r="J3026" s="363"/>
    </row>
    <row r="3027" spans="1:10" ht="18" outlineLevel="1" x14ac:dyDescent="0.25">
      <c r="B3027" s="535" t="s">
        <v>129</v>
      </c>
      <c r="C3027" s="216" t="str">
        <f>+VLOOKUP(B:B,INSUMOS!A:C,2,FALSE)</f>
        <v>HERRAMIENTA MENOR</v>
      </c>
      <c r="D3027" s="538" t="str">
        <f>+VLOOKUP(B:B,INSUMOS!A:C,3,FALSE)</f>
        <v>GLB</v>
      </c>
      <c r="E3027" s="541">
        <f>H3037*0.05/G3027</f>
        <v>0.06</v>
      </c>
      <c r="F3027" s="544"/>
      <c r="G3027" s="277">
        <f>+VLOOKUP(B:B,INSUMOS!A:E,4,FALSE)</f>
        <v>1</v>
      </c>
      <c r="H3027" s="217">
        <f t="shared" ref="H3027:H3037" si="227">+(E3027+F3027)*G3027</f>
        <v>0.06</v>
      </c>
      <c r="I3027" s="218"/>
      <c r="J3027" s="218"/>
    </row>
    <row r="3028" spans="1:10" ht="18" outlineLevel="1" x14ac:dyDescent="0.25">
      <c r="B3028" s="535" t="s">
        <v>996</v>
      </c>
      <c r="C3028" s="216" t="str">
        <f>+VLOOKUP(B:B,INSUMOS!A:C,2,FALSE)</f>
        <v>ACERO CORRUG. FIG.1/4” A 1” 60.000 PSI</v>
      </c>
      <c r="D3028" s="538" t="str">
        <f>+VLOOKUP(B:B,INSUMOS!A:C,3,FALSE)</f>
        <v>KG</v>
      </c>
      <c r="E3028" s="541">
        <v>3.39</v>
      </c>
      <c r="F3028" s="544">
        <f>E3028*0.03</f>
        <v>0.1017</v>
      </c>
      <c r="G3028" s="277">
        <f>+VLOOKUP(B:B,INSUMOS!A:E,4,FALSE)</f>
        <v>1</v>
      </c>
      <c r="H3028" s="217">
        <f t="shared" si="227"/>
        <v>3.4917000000000002</v>
      </c>
      <c r="I3028" s="218"/>
      <c r="J3028" s="218"/>
    </row>
    <row r="3029" spans="1:10" ht="18" outlineLevel="1" x14ac:dyDescent="0.25">
      <c r="B3029" s="535" t="s">
        <v>265</v>
      </c>
      <c r="C3029" s="216" t="str">
        <f>+VLOOKUP(B:B,INSUMOS!A:C,2,FALSE)</f>
        <v>ALAMBRE NEGRO</v>
      </c>
      <c r="D3029" s="538" t="str">
        <f>+VLOOKUP(B:B,INSUMOS!A:C,3,FALSE)</f>
        <v>KG</v>
      </c>
      <c r="E3029" s="541">
        <v>0.28000000000000003</v>
      </c>
      <c r="F3029" s="544">
        <f>E3029*0.03</f>
        <v>8.4000000000000012E-3</v>
      </c>
      <c r="G3029" s="277">
        <f>+VLOOKUP(B:B,INSUMOS!A:E,4,FALSE)</f>
        <v>1</v>
      </c>
      <c r="H3029" s="217">
        <f t="shared" si="227"/>
        <v>0.28840000000000005</v>
      </c>
      <c r="I3029" s="218"/>
      <c r="J3029" s="218"/>
    </row>
    <row r="3030" spans="1:10" ht="18" outlineLevel="1" x14ac:dyDescent="0.25">
      <c r="B3030" s="535" t="s">
        <v>1896</v>
      </c>
      <c r="C3030" s="216" t="str">
        <f>+VLOOKUP(B:B,INSUMOS!A:C,2,FALSE)</f>
        <v>ACPM</v>
      </c>
      <c r="D3030" s="538" t="str">
        <f>+VLOOKUP(B:B,INSUMOS!A:C,3,FALSE)</f>
        <v>GAL</v>
      </c>
      <c r="E3030" s="541">
        <v>0.15</v>
      </c>
      <c r="F3030" s="544">
        <f>E3030*0.03</f>
        <v>4.4999999999999997E-3</v>
      </c>
      <c r="G3030" s="277">
        <f>+VLOOKUP(B:B,INSUMOS!A:E,4,FALSE)</f>
        <v>1</v>
      </c>
      <c r="H3030" s="217">
        <f t="shared" si="227"/>
        <v>0.1545</v>
      </c>
      <c r="I3030" s="218"/>
      <c r="J3030" s="218"/>
    </row>
    <row r="3031" spans="1:10" ht="18" outlineLevel="1" x14ac:dyDescent="0.25">
      <c r="B3031" s="535" t="s">
        <v>239</v>
      </c>
      <c r="C3031" s="216" t="str">
        <f>+VLOOKUP(B:B,INSUMOS!A:C,2,FALSE)</f>
        <v>TABLA CHAPA EN ORDINARIO 2.90 X 0.28 X 0.02</v>
      </c>
      <c r="D3031" s="538" t="str">
        <f>+VLOOKUP(B:B,INSUMOS!A:C,3,FALSE)</f>
        <v>UN</v>
      </c>
      <c r="E3031" s="541">
        <v>0.69</v>
      </c>
      <c r="F3031" s="544">
        <f>E3031*0.03</f>
        <v>2.0699999999999996E-2</v>
      </c>
      <c r="G3031" s="277">
        <f>+VLOOKUP(B:B,INSUMOS!A:E,4,FALSE)</f>
        <v>1</v>
      </c>
      <c r="H3031" s="217">
        <f t="shared" si="227"/>
        <v>0.71069999999999989</v>
      </c>
      <c r="I3031" s="218"/>
      <c r="J3031" s="218"/>
    </row>
    <row r="3032" spans="1:10" ht="18" outlineLevel="1" x14ac:dyDescent="0.25">
      <c r="B3032" s="535" t="s">
        <v>266</v>
      </c>
      <c r="C3032" s="216" t="str">
        <f>+VLOOKUP(B:B,INSUMOS!A:C,2,FALSE)</f>
        <v>PUNTILLA CON CABEZA 2"</v>
      </c>
      <c r="D3032" s="538" t="str">
        <f>+VLOOKUP(B:B,INSUMOS!A:C,3,FALSE)</f>
        <v>LB</v>
      </c>
      <c r="E3032" s="541">
        <v>0.17599999999999999</v>
      </c>
      <c r="F3032" s="544">
        <f>E3032*0.03</f>
        <v>5.2799999999999991E-3</v>
      </c>
      <c r="G3032" s="277">
        <f>+VLOOKUP(B:B,INSUMOS!A:E,4,FALSE)</f>
        <v>1</v>
      </c>
      <c r="H3032" s="217">
        <f t="shared" si="227"/>
        <v>0.18128</v>
      </c>
      <c r="I3032" s="218"/>
      <c r="J3032" s="218"/>
    </row>
    <row r="3033" spans="1:10" ht="18" outlineLevel="1" x14ac:dyDescent="0.25">
      <c r="B3033" s="535" t="s">
        <v>153</v>
      </c>
      <c r="C3033" s="216" t="str">
        <f>+VLOOKUP(B:B,INSUMOS!A:C,2,FALSE)</f>
        <v>ANDAMIO TUBULAR 1,5*1,5 C/CRUCETA</v>
      </c>
      <c r="D3033" s="538" t="str">
        <f>+VLOOKUP(B:B,INSUMOS!A:C,3,FALSE)</f>
        <v>DIA</v>
      </c>
      <c r="E3033" s="541">
        <v>0.14000000000000001</v>
      </c>
      <c r="F3033" s="544"/>
      <c r="G3033" s="277">
        <f>+VLOOKUP(B:B,INSUMOS!A:E,4,FALSE)</f>
        <v>1</v>
      </c>
      <c r="H3033" s="217">
        <f t="shared" si="227"/>
        <v>0.14000000000000001</v>
      </c>
      <c r="I3033" s="218"/>
      <c r="J3033" s="218"/>
    </row>
    <row r="3034" spans="1:10" ht="18" outlineLevel="1" x14ac:dyDescent="0.25">
      <c r="B3034" s="535" t="s">
        <v>1979</v>
      </c>
      <c r="C3034" s="216" t="str">
        <f>+VLOOKUP(B:B,APUS!A:C,3,FALSE)</f>
        <v>APUNTALAMIENTO DE PLACAS AEREAS PARA INTERVENCIONES</v>
      </c>
      <c r="D3034" s="538" t="s">
        <v>1</v>
      </c>
      <c r="E3034" s="541">
        <v>2</v>
      </c>
      <c r="F3034" s="544"/>
      <c r="G3034" s="277">
        <f>+VLOOKUP(B:B,APUS!A:T,8,FALSE)</f>
        <v>1.4134800000000001</v>
      </c>
      <c r="H3034" s="217">
        <f t="shared" si="227"/>
        <v>2.8269600000000001</v>
      </c>
      <c r="I3034" s="218"/>
      <c r="J3034" s="218"/>
    </row>
    <row r="3035" spans="1:10" ht="18" outlineLevel="1" x14ac:dyDescent="0.25">
      <c r="B3035" s="535" t="s">
        <v>1995</v>
      </c>
      <c r="C3035" s="216" t="str">
        <f>+VLOOKUP(B:B,APUS!A:C,3,FALSE)</f>
        <v>DEMOLICION DE PLACAS AEREAS (incluye retiro y botada)</v>
      </c>
      <c r="D3035" s="538" t="s">
        <v>19</v>
      </c>
      <c r="E3035" s="541">
        <v>0.08</v>
      </c>
      <c r="F3035" s="544"/>
      <c r="G3035" s="277">
        <f>+VLOOKUP(B:B,APUS!A:T,8,FALSE)</f>
        <v>2.893224</v>
      </c>
      <c r="H3035" s="217">
        <f t="shared" si="227"/>
        <v>0.23145792000000001</v>
      </c>
      <c r="I3035" s="218"/>
      <c r="J3035" s="218"/>
    </row>
    <row r="3036" spans="1:10" ht="18" outlineLevel="1" x14ac:dyDescent="0.25">
      <c r="B3036" s="535" t="s">
        <v>1952</v>
      </c>
      <c r="C3036" s="216" t="str">
        <f>+VLOOKUP(B:B,APUS!A:C,3,FALSE)</f>
        <v>CONCRETO 1:2:3 (3.000PSI APROX.) MEZCLA EN OBRA- OBRAS VARIAS</v>
      </c>
      <c r="D3036" s="538" t="s">
        <v>21</v>
      </c>
      <c r="E3036" s="541">
        <v>0.03</v>
      </c>
      <c r="F3036" s="544">
        <f>E3036*0.05</f>
        <v>1.5E-3</v>
      </c>
      <c r="G3036" s="277">
        <f>+VLOOKUP(B:B,APUS!A:T,8,FALSE)</f>
        <v>371.8433</v>
      </c>
      <c r="H3036" s="217">
        <f t="shared" si="227"/>
        <v>11.71306395</v>
      </c>
      <c r="I3036" s="218"/>
      <c r="J3036" s="218"/>
    </row>
    <row r="3037" spans="1:10" ht="18" outlineLevel="1" x14ac:dyDescent="0.25">
      <c r="B3037" s="535" t="s">
        <v>625</v>
      </c>
      <c r="C3037" s="216" t="str">
        <f>+VLOOKUP(B:B,INSUMOS!A:C,2,FALSE)</f>
        <v>CUADRILLA AA  (OFICIAL + 2 AYUDANTE)- ALBAÑILERIA</v>
      </c>
      <c r="D3037" s="538" t="str">
        <f>+VLOOKUP(B:B,INSUMOS!A:C,3,FALSE)</f>
        <v>HC</v>
      </c>
      <c r="E3037" s="541">
        <v>1.2</v>
      </c>
      <c r="F3037" s="544"/>
      <c r="G3037" s="277">
        <f>+VLOOKUP(B:B,INSUMOS!A:E,4,FALSE)</f>
        <v>1</v>
      </c>
      <c r="H3037" s="217">
        <f t="shared" si="227"/>
        <v>1.2</v>
      </c>
      <c r="I3037" s="218"/>
      <c r="J3037" s="218"/>
    </row>
    <row r="3038" spans="1:10" ht="51" x14ac:dyDescent="0.25">
      <c r="A3038" s="547" t="s">
        <v>1984</v>
      </c>
      <c r="B3038" s="548"/>
      <c r="C3038" s="558" t="s">
        <v>2067</v>
      </c>
      <c r="D3038" s="308" t="s">
        <v>330</v>
      </c>
      <c r="E3038" s="359"/>
      <c r="F3038" s="360"/>
      <c r="G3038" s="361"/>
      <c r="H3038" s="362">
        <f>+SUBTOTAL(9,H3039:H3049)</f>
        <v>24.181545590000002</v>
      </c>
      <c r="I3038" s="363"/>
      <c r="J3038" s="363"/>
    </row>
    <row r="3039" spans="1:10" ht="18" outlineLevel="1" x14ac:dyDescent="0.25">
      <c r="B3039" s="535" t="s">
        <v>129</v>
      </c>
      <c r="C3039" s="216" t="str">
        <f>+VLOOKUP(B:B,INSUMOS!A:C,2,FALSE)</f>
        <v>HERRAMIENTA MENOR</v>
      </c>
      <c r="D3039" s="538" t="str">
        <f>+VLOOKUP(B:B,INSUMOS!A:C,3,FALSE)</f>
        <v>GLB</v>
      </c>
      <c r="E3039" s="541">
        <f>H3049*0.1/G3039</f>
        <v>0.12</v>
      </c>
      <c r="F3039" s="544"/>
      <c r="G3039" s="277">
        <f>+VLOOKUP(B:B,INSUMOS!A:E,4,FALSE)</f>
        <v>1</v>
      </c>
      <c r="H3039" s="217">
        <f t="shared" ref="H3039:H3049" si="228">+(E3039+F3039)*G3039</f>
        <v>0.12</v>
      </c>
      <c r="I3039" s="218"/>
      <c r="J3039" s="218"/>
    </row>
    <row r="3040" spans="1:10" ht="18" outlineLevel="1" x14ac:dyDescent="0.25">
      <c r="B3040" s="535" t="s">
        <v>996</v>
      </c>
      <c r="C3040" s="216" t="str">
        <f>+VLOOKUP(B:B,INSUMOS!A:C,2,FALSE)</f>
        <v>ACERO CORRUG. FIG.1/4” A 1” 60.000 PSI</v>
      </c>
      <c r="D3040" s="538" t="str">
        <f>+VLOOKUP(B:B,INSUMOS!A:C,3,FALSE)</f>
        <v>KG</v>
      </c>
      <c r="E3040" s="541">
        <v>3.39</v>
      </c>
      <c r="F3040" s="544">
        <f>E3040*0.03</f>
        <v>0.1017</v>
      </c>
      <c r="G3040" s="277">
        <f>+VLOOKUP(B:B,INSUMOS!A:E,4,FALSE)</f>
        <v>1</v>
      </c>
      <c r="H3040" s="217">
        <f t="shared" si="228"/>
        <v>3.4917000000000002</v>
      </c>
      <c r="I3040" s="218"/>
      <c r="J3040" s="218"/>
    </row>
    <row r="3041" spans="1:10" ht="18" outlineLevel="1" x14ac:dyDescent="0.25">
      <c r="B3041" s="535" t="s">
        <v>265</v>
      </c>
      <c r="C3041" s="216" t="str">
        <f>+VLOOKUP(B:B,INSUMOS!A:C,2,FALSE)</f>
        <v>ALAMBRE NEGRO</v>
      </c>
      <c r="D3041" s="538" t="str">
        <f>+VLOOKUP(B:B,INSUMOS!A:C,3,FALSE)</f>
        <v>KG</v>
      </c>
      <c r="E3041" s="541">
        <v>0.28000000000000003</v>
      </c>
      <c r="F3041" s="544">
        <f>E3041*0.03</f>
        <v>8.4000000000000012E-3</v>
      </c>
      <c r="G3041" s="277">
        <f>+VLOOKUP(B:B,INSUMOS!A:E,4,FALSE)</f>
        <v>1</v>
      </c>
      <c r="H3041" s="217">
        <f t="shared" si="228"/>
        <v>0.28840000000000005</v>
      </c>
      <c r="I3041" s="218"/>
      <c r="J3041" s="218"/>
    </row>
    <row r="3042" spans="1:10" ht="18" outlineLevel="1" x14ac:dyDescent="0.25">
      <c r="B3042" s="535" t="s">
        <v>1896</v>
      </c>
      <c r="C3042" s="216" t="str">
        <f>+VLOOKUP(B:B,INSUMOS!A:C,2,FALSE)</f>
        <v>ACPM</v>
      </c>
      <c r="D3042" s="538" t="str">
        <f>+VLOOKUP(B:B,INSUMOS!A:C,3,FALSE)</f>
        <v>GAL</v>
      </c>
      <c r="E3042" s="541">
        <v>0.15</v>
      </c>
      <c r="F3042" s="544">
        <f>E3042*0.03</f>
        <v>4.4999999999999997E-3</v>
      </c>
      <c r="G3042" s="277">
        <f>+VLOOKUP(B:B,INSUMOS!A:E,4,FALSE)</f>
        <v>1</v>
      </c>
      <c r="H3042" s="217">
        <f t="shared" si="228"/>
        <v>0.1545</v>
      </c>
      <c r="I3042" s="218"/>
      <c r="J3042" s="218"/>
    </row>
    <row r="3043" spans="1:10" ht="18" outlineLevel="1" x14ac:dyDescent="0.25">
      <c r="B3043" s="535" t="s">
        <v>243</v>
      </c>
      <c r="C3043" s="216" t="str">
        <f>+VLOOKUP(B:B,INSUMOS!A:C,2,FALSE)</f>
        <v>TABLA CHAPA EN ORDINARIO 2.90 X 0.18 X 0.02</v>
      </c>
      <c r="D3043" s="538" t="str">
        <f>+VLOOKUP(B:B,INSUMOS!A:C,3,FALSE)</f>
        <v>UN</v>
      </c>
      <c r="E3043" s="541">
        <v>0.69</v>
      </c>
      <c r="F3043" s="544">
        <f>E3043*0.03</f>
        <v>2.0699999999999996E-2</v>
      </c>
      <c r="G3043" s="277">
        <f>+VLOOKUP(B:B,INSUMOS!A:E,4,FALSE)</f>
        <v>1</v>
      </c>
      <c r="H3043" s="217">
        <f t="shared" si="228"/>
        <v>0.71069999999999989</v>
      </c>
      <c r="I3043" s="218"/>
      <c r="J3043" s="218"/>
    </row>
    <row r="3044" spans="1:10" ht="18" outlineLevel="1" x14ac:dyDescent="0.25">
      <c r="B3044" s="535" t="s">
        <v>266</v>
      </c>
      <c r="C3044" s="216" t="str">
        <f>+VLOOKUP(B:B,INSUMOS!A:C,2,FALSE)</f>
        <v>PUNTILLA CON CABEZA 2"</v>
      </c>
      <c r="D3044" s="538" t="str">
        <f>+VLOOKUP(B:B,INSUMOS!A:C,3,FALSE)</f>
        <v>LB</v>
      </c>
      <c r="E3044" s="541">
        <v>0.17599999999999999</v>
      </c>
      <c r="F3044" s="544">
        <f>E3044*0.03</f>
        <v>5.2799999999999991E-3</v>
      </c>
      <c r="G3044" s="277">
        <f>+VLOOKUP(B:B,INSUMOS!A:E,4,FALSE)</f>
        <v>1</v>
      </c>
      <c r="H3044" s="217">
        <f t="shared" si="228"/>
        <v>0.18128</v>
      </c>
      <c r="I3044" s="218"/>
      <c r="J3044" s="218"/>
    </row>
    <row r="3045" spans="1:10" ht="18" outlineLevel="1" x14ac:dyDescent="0.25">
      <c r="B3045" s="535" t="s">
        <v>153</v>
      </c>
      <c r="C3045" s="216" t="str">
        <f>+VLOOKUP(B:B,INSUMOS!A:C,2,FALSE)</f>
        <v>ANDAMIO TUBULAR 1,5*1,5 C/CRUCETA</v>
      </c>
      <c r="D3045" s="538" t="str">
        <f>+VLOOKUP(B:B,INSUMOS!A:C,3,FALSE)</f>
        <v>DIA</v>
      </c>
      <c r="E3045" s="541">
        <v>0.14000000000000001</v>
      </c>
      <c r="F3045" s="544"/>
      <c r="G3045" s="277">
        <f>+VLOOKUP(B:B,INSUMOS!A:E,4,FALSE)</f>
        <v>1</v>
      </c>
      <c r="H3045" s="217">
        <f t="shared" si="228"/>
        <v>0.14000000000000001</v>
      </c>
      <c r="I3045" s="218"/>
      <c r="J3045" s="218"/>
    </row>
    <row r="3046" spans="1:10" ht="18" outlineLevel="1" x14ac:dyDescent="0.25">
      <c r="B3046" s="535" t="s">
        <v>1979</v>
      </c>
      <c r="C3046" s="216" t="str">
        <f>+VLOOKUP(B:B,APUS!A:C,3,FALSE)</f>
        <v>APUNTALAMIENTO DE PLACAS AEREAS PARA INTERVENCIONES</v>
      </c>
      <c r="D3046" s="538" t="s">
        <v>1</v>
      </c>
      <c r="E3046" s="541">
        <v>2</v>
      </c>
      <c r="F3046" s="544"/>
      <c r="G3046" s="277">
        <f>+VLOOKUP(B:B,APUS!A:T,8,FALSE)</f>
        <v>1.4134800000000001</v>
      </c>
      <c r="H3046" s="217">
        <f t="shared" si="228"/>
        <v>2.8269600000000001</v>
      </c>
      <c r="I3046" s="218"/>
      <c r="J3046" s="218"/>
    </row>
    <row r="3047" spans="1:10" ht="18" outlineLevel="1" x14ac:dyDescent="0.25">
      <c r="B3047" s="535" t="s">
        <v>1995</v>
      </c>
      <c r="C3047" s="216" t="str">
        <f>+VLOOKUP(B:B,APUS!A:C,3,FALSE)</f>
        <v>DEMOLICION DE PLACAS AEREAS (incluye retiro y botada)</v>
      </c>
      <c r="D3047" s="538" t="s">
        <v>19</v>
      </c>
      <c r="E3047" s="541">
        <v>0.08</v>
      </c>
      <c r="F3047" s="544"/>
      <c r="G3047" s="277">
        <f>+VLOOKUP(B:B,APUS!A:T,8,FALSE)</f>
        <v>2.893224</v>
      </c>
      <c r="H3047" s="217">
        <f t="shared" si="228"/>
        <v>0.23145792000000001</v>
      </c>
      <c r="I3047" s="218"/>
      <c r="J3047" s="218"/>
    </row>
    <row r="3048" spans="1:10" ht="18" outlineLevel="1" x14ac:dyDescent="0.25">
      <c r="B3048" s="535" t="s">
        <v>1952</v>
      </c>
      <c r="C3048" s="216" t="str">
        <f>+VLOOKUP(B:B,APUS!A:C,3,FALSE)</f>
        <v>CONCRETO 1:2:3 (3.000PSI APROX.) MEZCLA EN OBRA- OBRAS VARIAS</v>
      </c>
      <c r="D3048" s="538" t="s">
        <v>21</v>
      </c>
      <c r="E3048" s="541">
        <v>3.7999999999999999E-2</v>
      </c>
      <c r="F3048" s="544">
        <f>E3048*0.05</f>
        <v>1.9E-3</v>
      </c>
      <c r="G3048" s="277">
        <f>+VLOOKUP(B:B,APUS!A:T,8,FALSE)</f>
        <v>371.8433</v>
      </c>
      <c r="H3048" s="217">
        <f t="shared" si="228"/>
        <v>14.83654767</v>
      </c>
      <c r="I3048" s="218"/>
      <c r="J3048" s="218"/>
    </row>
    <row r="3049" spans="1:10" ht="18" outlineLevel="1" x14ac:dyDescent="0.25">
      <c r="B3049" s="535" t="s">
        <v>625</v>
      </c>
      <c r="C3049" s="216" t="str">
        <f>+VLOOKUP(B:B,INSUMOS!A:C,2,FALSE)</f>
        <v>CUADRILLA AA  (OFICIAL + 2 AYUDANTE)- ALBAÑILERIA</v>
      </c>
      <c r="D3049" s="538" t="str">
        <f>+VLOOKUP(B:B,INSUMOS!A:C,3,FALSE)</f>
        <v>HC</v>
      </c>
      <c r="E3049" s="541">
        <v>1.2</v>
      </c>
      <c r="F3049" s="544"/>
      <c r="G3049" s="277">
        <f>+VLOOKUP(B:B,INSUMOS!A:E,4,FALSE)</f>
        <v>1</v>
      </c>
      <c r="H3049" s="217">
        <f t="shared" si="228"/>
        <v>1.2</v>
      </c>
      <c r="I3049" s="218"/>
      <c r="J3049" s="218"/>
    </row>
    <row r="3050" spans="1:10" ht="38.25" x14ac:dyDescent="0.25">
      <c r="A3050" s="547" t="s">
        <v>1985</v>
      </c>
      <c r="B3050" s="548"/>
      <c r="C3050" s="558" t="s">
        <v>2068</v>
      </c>
      <c r="D3050" s="308" t="s">
        <v>330</v>
      </c>
      <c r="E3050" s="359"/>
      <c r="F3050" s="360"/>
      <c r="G3050" s="377"/>
      <c r="H3050" s="362">
        <f>+SUBTOTAL(9,H3051:H3061)</f>
        <v>22.561861869999998</v>
      </c>
      <c r="I3050" s="363"/>
      <c r="J3050" s="363"/>
    </row>
    <row r="3051" spans="1:10" ht="18" outlineLevel="1" x14ac:dyDescent="0.25">
      <c r="B3051" s="535" t="s">
        <v>129</v>
      </c>
      <c r="C3051" s="216" t="str">
        <f>+VLOOKUP(B:B,INSUMOS!A:C,2,FALSE)</f>
        <v>HERRAMIENTA MENOR</v>
      </c>
      <c r="D3051" s="538" t="str">
        <f>+VLOOKUP(B:B,INSUMOS!A:C,3,FALSE)</f>
        <v>GLB</v>
      </c>
      <c r="E3051" s="541">
        <f>H3061*0.1/G3051</f>
        <v>0.12</v>
      </c>
      <c r="F3051" s="544"/>
      <c r="G3051" s="277">
        <f>+VLOOKUP(B:B,INSUMOS!A:E,4,FALSE)</f>
        <v>1</v>
      </c>
      <c r="H3051" s="217">
        <f t="shared" ref="H3051:H3061" si="229">+(E3051+F3051)*G3051</f>
        <v>0.12</v>
      </c>
      <c r="I3051" s="218"/>
      <c r="J3051" s="218"/>
    </row>
    <row r="3052" spans="1:10" ht="18" outlineLevel="1" x14ac:dyDescent="0.25">
      <c r="B3052" s="535" t="s">
        <v>996</v>
      </c>
      <c r="C3052" s="216" t="str">
        <f>+VLOOKUP(B:B,INSUMOS!A:C,2,FALSE)</f>
        <v>ACERO CORRUG. FIG.1/4” A 1” 60.000 PSI</v>
      </c>
      <c r="D3052" s="538" t="str">
        <f>+VLOOKUP(B:B,INSUMOS!A:C,3,FALSE)</f>
        <v>KG</v>
      </c>
      <c r="E3052" s="541">
        <v>4.3899999999999997</v>
      </c>
      <c r="F3052" s="544">
        <f>E3052*0.03</f>
        <v>0.13169999999999998</v>
      </c>
      <c r="G3052" s="277">
        <f>+VLOOKUP(B:B,INSUMOS!A:E,4,FALSE)</f>
        <v>1</v>
      </c>
      <c r="H3052" s="217">
        <f t="shared" si="229"/>
        <v>4.5217000000000001</v>
      </c>
      <c r="I3052" s="218"/>
      <c r="J3052" s="218"/>
    </row>
    <row r="3053" spans="1:10" ht="18" outlineLevel="1" x14ac:dyDescent="0.25">
      <c r="B3053" s="535" t="s">
        <v>265</v>
      </c>
      <c r="C3053" s="216" t="str">
        <f>+VLOOKUP(B:B,INSUMOS!A:C,2,FALSE)</f>
        <v>ALAMBRE NEGRO</v>
      </c>
      <c r="D3053" s="538" t="str">
        <f>+VLOOKUP(B:B,INSUMOS!A:C,3,FALSE)</f>
        <v>KG</v>
      </c>
      <c r="E3053" s="541">
        <v>0.4</v>
      </c>
      <c r="F3053" s="544">
        <f>E3053*0.03</f>
        <v>1.2E-2</v>
      </c>
      <c r="G3053" s="277">
        <f>+VLOOKUP(B:B,INSUMOS!A:E,4,FALSE)</f>
        <v>1</v>
      </c>
      <c r="H3053" s="217">
        <f t="shared" si="229"/>
        <v>0.41200000000000003</v>
      </c>
      <c r="I3053" s="218"/>
      <c r="J3053" s="218"/>
    </row>
    <row r="3054" spans="1:10" ht="18" outlineLevel="1" x14ac:dyDescent="0.25">
      <c r="B3054" s="535" t="s">
        <v>1896</v>
      </c>
      <c r="C3054" s="216" t="str">
        <f>+VLOOKUP(B:B,INSUMOS!A:C,2,FALSE)</f>
        <v>ACPM</v>
      </c>
      <c r="D3054" s="538" t="str">
        <f>+VLOOKUP(B:B,INSUMOS!A:C,3,FALSE)</f>
        <v>GAL</v>
      </c>
      <c r="E3054" s="541">
        <v>0.15</v>
      </c>
      <c r="F3054" s="544">
        <f>E3054*0.03</f>
        <v>4.4999999999999997E-3</v>
      </c>
      <c r="G3054" s="277">
        <f>+VLOOKUP(B:B,INSUMOS!A:E,4,FALSE)</f>
        <v>1</v>
      </c>
      <c r="H3054" s="217">
        <f t="shared" si="229"/>
        <v>0.1545</v>
      </c>
      <c r="I3054" s="218"/>
      <c r="J3054" s="218"/>
    </row>
    <row r="3055" spans="1:10" ht="18" outlineLevel="1" x14ac:dyDescent="0.25">
      <c r="B3055" s="535" t="s">
        <v>243</v>
      </c>
      <c r="C3055" s="216" t="str">
        <f>+VLOOKUP(B:B,INSUMOS!A:C,2,FALSE)</f>
        <v>TABLA CHAPA EN ORDINARIO 2.90 X 0.18 X 0.02</v>
      </c>
      <c r="D3055" s="538" t="str">
        <f>+VLOOKUP(B:B,INSUMOS!A:C,3,FALSE)</f>
        <v>UN</v>
      </c>
      <c r="E3055" s="541">
        <v>1.03</v>
      </c>
      <c r="F3055" s="544">
        <f>E3055*0.03</f>
        <v>3.09E-2</v>
      </c>
      <c r="G3055" s="277">
        <f>+VLOOKUP(B:B,INSUMOS!A:E,4,FALSE)</f>
        <v>1</v>
      </c>
      <c r="H3055" s="217">
        <f t="shared" si="229"/>
        <v>1.0609</v>
      </c>
      <c r="I3055" s="218"/>
      <c r="J3055" s="218"/>
    </row>
    <row r="3056" spans="1:10" ht="18" outlineLevel="1" x14ac:dyDescent="0.25">
      <c r="B3056" s="535" t="s">
        <v>266</v>
      </c>
      <c r="C3056" s="216" t="str">
        <f>+VLOOKUP(B:B,INSUMOS!A:C,2,FALSE)</f>
        <v>PUNTILLA CON CABEZA 2"</v>
      </c>
      <c r="D3056" s="538" t="str">
        <f>+VLOOKUP(B:B,INSUMOS!A:C,3,FALSE)</f>
        <v>LB</v>
      </c>
      <c r="E3056" s="541">
        <v>0.17599999999999999</v>
      </c>
      <c r="F3056" s="544">
        <f>E3056*0.03</f>
        <v>5.2799999999999991E-3</v>
      </c>
      <c r="G3056" s="277">
        <f>+VLOOKUP(B:B,INSUMOS!A:E,4,FALSE)</f>
        <v>1</v>
      </c>
      <c r="H3056" s="217">
        <f t="shared" si="229"/>
        <v>0.18128</v>
      </c>
      <c r="I3056" s="218"/>
      <c r="J3056" s="218"/>
    </row>
    <row r="3057" spans="1:10" ht="18" outlineLevel="1" x14ac:dyDescent="0.25">
      <c r="B3057" s="535" t="s">
        <v>153</v>
      </c>
      <c r="C3057" s="216" t="str">
        <f>+VLOOKUP(B:B,INSUMOS!A:C,2,FALSE)</f>
        <v>ANDAMIO TUBULAR 1,5*1,5 C/CRUCETA</v>
      </c>
      <c r="D3057" s="538" t="str">
        <f>+VLOOKUP(B:B,INSUMOS!A:C,3,FALSE)</f>
        <v>DIA</v>
      </c>
      <c r="E3057" s="541">
        <v>0.14000000000000001</v>
      </c>
      <c r="F3057" s="544"/>
      <c r="G3057" s="277">
        <f>+VLOOKUP(B:B,INSUMOS!A:E,4,FALSE)</f>
        <v>1</v>
      </c>
      <c r="H3057" s="217">
        <f t="shared" si="229"/>
        <v>0.14000000000000001</v>
      </c>
      <c r="I3057" s="218"/>
      <c r="J3057" s="218"/>
    </row>
    <row r="3058" spans="1:10" ht="18" outlineLevel="1" x14ac:dyDescent="0.25">
      <c r="B3058" s="535" t="s">
        <v>1979</v>
      </c>
      <c r="C3058" s="216" t="str">
        <f>+VLOOKUP(B:B,APUS!A:C,3,FALSE)</f>
        <v>APUNTALAMIENTO DE PLACAS AEREAS PARA INTERVENCIONES</v>
      </c>
      <c r="D3058" s="538" t="s">
        <v>1</v>
      </c>
      <c r="E3058" s="541">
        <v>2</v>
      </c>
      <c r="F3058" s="544"/>
      <c r="G3058" s="277">
        <f>+VLOOKUP(B:B,APUS!A:T,8,FALSE)</f>
        <v>1.4134800000000001</v>
      </c>
      <c r="H3058" s="217">
        <f t="shared" si="229"/>
        <v>2.8269600000000001</v>
      </c>
      <c r="I3058" s="218"/>
      <c r="J3058" s="218"/>
    </row>
    <row r="3059" spans="1:10" ht="18" outlineLevel="1" x14ac:dyDescent="0.25">
      <c r="B3059" s="535" t="s">
        <v>1995</v>
      </c>
      <c r="C3059" s="216" t="str">
        <f>+VLOOKUP(B:B,APUS!A:C,3,FALSE)</f>
        <v>DEMOLICION DE PLACAS AEREAS (incluye retiro y botada)</v>
      </c>
      <c r="D3059" s="538" t="s">
        <v>19</v>
      </c>
      <c r="E3059" s="541">
        <v>0.08</v>
      </c>
      <c r="F3059" s="544"/>
      <c r="G3059" s="277">
        <f>+VLOOKUP(B:B,APUS!A:T,8,FALSE)</f>
        <v>2.893224</v>
      </c>
      <c r="H3059" s="217">
        <f t="shared" si="229"/>
        <v>0.23145792000000001</v>
      </c>
      <c r="I3059" s="218"/>
      <c r="J3059" s="218"/>
    </row>
    <row r="3060" spans="1:10" ht="18" outlineLevel="1" x14ac:dyDescent="0.25">
      <c r="B3060" s="535" t="s">
        <v>1952</v>
      </c>
      <c r="C3060" s="216" t="str">
        <f>+VLOOKUP(B:B,APUS!A:C,3,FALSE)</f>
        <v>CONCRETO 1:2:3 (3.000PSI APROX.) MEZCLA EN OBRA- OBRAS VARIAS</v>
      </c>
      <c r="D3060" s="538" t="s">
        <v>21</v>
      </c>
      <c r="E3060" s="541">
        <v>0.03</v>
      </c>
      <c r="F3060" s="544">
        <f>E3060*0.05</f>
        <v>1.5E-3</v>
      </c>
      <c r="G3060" s="277">
        <f>+VLOOKUP(B:B,APUS!A:T,8,FALSE)</f>
        <v>371.8433</v>
      </c>
      <c r="H3060" s="217">
        <f t="shared" si="229"/>
        <v>11.71306395</v>
      </c>
      <c r="I3060" s="218"/>
      <c r="J3060" s="218"/>
    </row>
    <row r="3061" spans="1:10" ht="18" outlineLevel="1" x14ac:dyDescent="0.25">
      <c r="B3061" s="535" t="s">
        <v>625</v>
      </c>
      <c r="C3061" s="216" t="str">
        <f>+VLOOKUP(B:B,INSUMOS!A:C,2,FALSE)</f>
        <v>CUADRILLA AA  (OFICIAL + 2 AYUDANTE)- ALBAÑILERIA</v>
      </c>
      <c r="D3061" s="538" t="str">
        <f>+VLOOKUP(B:B,INSUMOS!A:C,3,FALSE)</f>
        <v>HC</v>
      </c>
      <c r="E3061" s="541">
        <v>1.2</v>
      </c>
      <c r="F3061" s="544"/>
      <c r="G3061" s="277">
        <f>+VLOOKUP(B:B,INSUMOS!A:E,4,FALSE)</f>
        <v>1</v>
      </c>
      <c r="H3061" s="217">
        <f t="shared" si="229"/>
        <v>1.2</v>
      </c>
      <c r="I3061" s="218"/>
      <c r="J3061" s="218"/>
    </row>
    <row r="3062" spans="1:10" ht="51" x14ac:dyDescent="0.25">
      <c r="A3062" s="547" t="s">
        <v>1986</v>
      </c>
      <c r="B3062" s="561"/>
      <c r="C3062" s="558" t="s">
        <v>2069</v>
      </c>
      <c r="D3062" s="308" t="s">
        <v>330</v>
      </c>
      <c r="E3062" s="359"/>
      <c r="F3062" s="360"/>
      <c r="G3062" s="361"/>
      <c r="H3062" s="362">
        <f>+SUBTOTAL(9,H3063:H3074)</f>
        <v>23.653539194999997</v>
      </c>
      <c r="I3062" s="363"/>
      <c r="J3062" s="363"/>
    </row>
    <row r="3063" spans="1:10" ht="18" outlineLevel="1" x14ac:dyDescent="0.25">
      <c r="B3063" s="535" t="s">
        <v>129</v>
      </c>
      <c r="C3063" s="216" t="str">
        <f>+VLOOKUP(B:B,INSUMOS!A:C,2,FALSE)</f>
        <v>HERRAMIENTA MENOR</v>
      </c>
      <c r="D3063" s="538" t="str">
        <f>+VLOOKUP(B:B,INSUMOS!A:C,3,FALSE)</f>
        <v>GLB</v>
      </c>
      <c r="E3063" s="541">
        <f>H3074*0.1/G3063</f>
        <v>0.13999999999999999</v>
      </c>
      <c r="F3063" s="544"/>
      <c r="G3063" s="277">
        <f>+VLOOKUP(B:B,INSUMOS!A:E,4,FALSE)</f>
        <v>1</v>
      </c>
      <c r="H3063" s="217">
        <f t="shared" ref="H3063:H3071" si="230">+(E3063+F3063)*G3063</f>
        <v>0.13999999999999999</v>
      </c>
      <c r="I3063" s="218"/>
      <c r="J3063" s="218"/>
    </row>
    <row r="3064" spans="1:10" ht="18" outlineLevel="1" x14ac:dyDescent="0.25">
      <c r="B3064" s="535" t="s">
        <v>996</v>
      </c>
      <c r="C3064" s="216" t="str">
        <f>+VLOOKUP(B:B,INSUMOS!A:C,2,FALSE)</f>
        <v>ACERO CORRUG. FIG.1/4” A 1” 60.000 PSI</v>
      </c>
      <c r="D3064" s="538" t="str">
        <f>+VLOOKUP(B:B,INSUMOS!A:C,3,FALSE)</f>
        <v>KG</v>
      </c>
      <c r="E3064" s="541">
        <v>3.5</v>
      </c>
      <c r="F3064" s="544">
        <f>E3064*0.03</f>
        <v>0.105</v>
      </c>
      <c r="G3064" s="277">
        <f>+VLOOKUP(B:B,INSUMOS!A:E,4,FALSE)</f>
        <v>1</v>
      </c>
      <c r="H3064" s="217">
        <f t="shared" si="230"/>
        <v>3.605</v>
      </c>
      <c r="I3064" s="218"/>
      <c r="J3064" s="218"/>
    </row>
    <row r="3065" spans="1:10" ht="18" outlineLevel="1" x14ac:dyDescent="0.25">
      <c r="B3065" s="535" t="s">
        <v>265</v>
      </c>
      <c r="C3065" s="216" t="str">
        <f>+VLOOKUP(B:B,INSUMOS!A:C,2,FALSE)</f>
        <v>ALAMBRE NEGRO</v>
      </c>
      <c r="D3065" s="538" t="str">
        <f>+VLOOKUP(B:B,INSUMOS!A:C,3,FALSE)</f>
        <v>KG</v>
      </c>
      <c r="E3065" s="541">
        <v>0.28000000000000003</v>
      </c>
      <c r="F3065" s="544">
        <f>E3065*0.03</f>
        <v>8.4000000000000012E-3</v>
      </c>
      <c r="G3065" s="277">
        <f>+VLOOKUP(B:B,INSUMOS!A:E,4,FALSE)</f>
        <v>1</v>
      </c>
      <c r="H3065" s="217">
        <f t="shared" si="230"/>
        <v>0.28840000000000005</v>
      </c>
      <c r="I3065" s="218"/>
      <c r="J3065" s="218"/>
    </row>
    <row r="3066" spans="1:10" ht="18" outlineLevel="1" x14ac:dyDescent="0.25">
      <c r="B3066" s="535" t="s">
        <v>1896</v>
      </c>
      <c r="C3066" s="216" t="str">
        <f>+VLOOKUP(B:B,INSUMOS!A:C,2,FALSE)</f>
        <v>ACPM</v>
      </c>
      <c r="D3066" s="538" t="str">
        <f>+VLOOKUP(B:B,INSUMOS!A:C,3,FALSE)</f>
        <v>GAL</v>
      </c>
      <c r="E3066" s="541">
        <v>0.15</v>
      </c>
      <c r="F3066" s="544">
        <f>E3066*0.03</f>
        <v>4.4999999999999997E-3</v>
      </c>
      <c r="G3066" s="277">
        <f>+VLOOKUP(B:B,INSUMOS!A:E,4,FALSE)</f>
        <v>1</v>
      </c>
      <c r="H3066" s="217">
        <f t="shared" si="230"/>
        <v>0.1545</v>
      </c>
      <c r="I3066" s="218"/>
      <c r="J3066" s="218"/>
    </row>
    <row r="3067" spans="1:10" ht="18" outlineLevel="1" x14ac:dyDescent="0.25">
      <c r="B3067" s="535" t="s">
        <v>239</v>
      </c>
      <c r="C3067" s="216" t="str">
        <f>+VLOOKUP(B:B,INSUMOS!A:C,2,FALSE)</f>
        <v>TABLA CHAPA EN ORDINARIO 2.90 X 0.28 X 0.02</v>
      </c>
      <c r="D3067" s="538" t="str">
        <f>+VLOOKUP(B:B,INSUMOS!A:C,3,FALSE)</f>
        <v>UN</v>
      </c>
      <c r="E3067" s="541">
        <v>0.69</v>
      </c>
      <c r="F3067" s="544">
        <f>E3067*0.03</f>
        <v>2.0699999999999996E-2</v>
      </c>
      <c r="G3067" s="277">
        <f>+VLOOKUP(B:B,INSUMOS!A:E,4,FALSE)</f>
        <v>1</v>
      </c>
      <c r="H3067" s="217">
        <f t="shared" si="230"/>
        <v>0.71069999999999989</v>
      </c>
      <c r="I3067" s="218"/>
      <c r="J3067" s="218"/>
    </row>
    <row r="3068" spans="1:10" ht="18" outlineLevel="1" x14ac:dyDescent="0.25">
      <c r="B3068" s="535" t="s">
        <v>266</v>
      </c>
      <c r="C3068" s="216" t="str">
        <f>+VLOOKUP(B:B,INSUMOS!A:C,2,FALSE)</f>
        <v>PUNTILLA CON CABEZA 2"</v>
      </c>
      <c r="D3068" s="538" t="str">
        <f>+VLOOKUP(B:B,INSUMOS!A:C,3,FALSE)</f>
        <v>LB</v>
      </c>
      <c r="E3068" s="541">
        <v>0.17599999999999999</v>
      </c>
      <c r="F3068" s="544">
        <f>E3068*0.03</f>
        <v>5.2799999999999991E-3</v>
      </c>
      <c r="G3068" s="277">
        <f>+VLOOKUP(B:B,INSUMOS!A:E,4,FALSE)</f>
        <v>1</v>
      </c>
      <c r="H3068" s="217">
        <f t="shared" si="230"/>
        <v>0.18128</v>
      </c>
      <c r="I3068" s="218"/>
      <c r="J3068" s="218"/>
    </row>
    <row r="3069" spans="1:10" ht="18" outlineLevel="1" x14ac:dyDescent="0.25">
      <c r="B3069" s="535" t="s">
        <v>153</v>
      </c>
      <c r="C3069" s="216" t="str">
        <f>+VLOOKUP(B:B,INSUMOS!A:C,2,FALSE)</f>
        <v>ANDAMIO TUBULAR 1,5*1,5 C/CRUCETA</v>
      </c>
      <c r="D3069" s="538" t="str">
        <f>+VLOOKUP(B:B,INSUMOS!A:C,3,FALSE)</f>
        <v>DIA</v>
      </c>
      <c r="E3069" s="541">
        <v>0.21</v>
      </c>
      <c r="F3069" s="544"/>
      <c r="G3069" s="277">
        <f>+VLOOKUP(B:B,INSUMOS!A:E,4,FALSE)</f>
        <v>1</v>
      </c>
      <c r="H3069" s="217">
        <f t="shared" si="230"/>
        <v>0.21</v>
      </c>
      <c r="I3069" s="218"/>
      <c r="J3069" s="218"/>
    </row>
    <row r="3070" spans="1:10" ht="18" outlineLevel="1" x14ac:dyDescent="0.25">
      <c r="B3070" s="535" t="s">
        <v>1979</v>
      </c>
      <c r="C3070" s="216" t="str">
        <f>+VLOOKUP(B:B,APUS!A:C,3,FALSE)</f>
        <v>APUNTALAMIENTO DE PLACAS AEREAS PARA INTERVENCIONES</v>
      </c>
      <c r="D3070" s="538" t="s">
        <v>1</v>
      </c>
      <c r="E3070" s="541">
        <v>2</v>
      </c>
      <c r="F3070" s="544"/>
      <c r="G3070" s="277">
        <f>+VLOOKUP(B:B,APUS!A:T,8,FALSE)</f>
        <v>1.4134800000000001</v>
      </c>
      <c r="H3070" s="217">
        <f t="shared" si="230"/>
        <v>2.8269600000000001</v>
      </c>
      <c r="I3070" s="218"/>
      <c r="J3070" s="218"/>
    </row>
    <row r="3071" spans="1:10" ht="18" outlineLevel="1" x14ac:dyDescent="0.25">
      <c r="B3071" s="535" t="s">
        <v>1995</v>
      </c>
      <c r="C3071" s="216" t="str">
        <f>+VLOOKUP(B:B,APUS!A:C,3,FALSE)</f>
        <v>DEMOLICION DE PLACAS AEREAS (incluye retiro y botada)</v>
      </c>
      <c r="D3071" s="538" t="s">
        <v>19</v>
      </c>
      <c r="E3071" s="541">
        <v>0.08</v>
      </c>
      <c r="F3071" s="544"/>
      <c r="G3071" s="277">
        <f>+VLOOKUP(B:B,APUS!A:T,8,FALSE)</f>
        <v>2.893224</v>
      </c>
      <c r="H3071" s="217">
        <f t="shared" si="230"/>
        <v>0.23145792000000001</v>
      </c>
      <c r="I3071" s="218"/>
      <c r="J3071" s="218"/>
    </row>
    <row r="3072" spans="1:10" ht="18" outlineLevel="1" x14ac:dyDescent="0.25">
      <c r="B3072" s="535" t="s">
        <v>1952</v>
      </c>
      <c r="C3072" s="216" t="str">
        <f>+VLOOKUP(B:B,APUS!A:C,3,FALSE)</f>
        <v>CONCRETO 1:2:3 (3.000PSI APROX.) MEZCLA EN OBRA- OBRAS VARIAS</v>
      </c>
      <c r="D3072" s="538" t="s">
        <v>21</v>
      </c>
      <c r="E3072" s="541">
        <v>3.5000000000000003E-2</v>
      </c>
      <c r="F3072" s="544">
        <f>E3072*0.05</f>
        <v>1.7500000000000003E-3</v>
      </c>
      <c r="G3072" s="277">
        <f>+VLOOKUP(B:B,APUS!A:T,8,FALSE)</f>
        <v>371.8433</v>
      </c>
      <c r="H3072" s="217">
        <f>+(E3072+F3072)*G3072</f>
        <v>13.665241275000001</v>
      </c>
      <c r="I3072" s="218"/>
      <c r="J3072" s="218"/>
    </row>
    <row r="3073" spans="1:10" ht="18" outlineLevel="1" x14ac:dyDescent="0.25">
      <c r="B3073" s="535" t="s">
        <v>152</v>
      </c>
      <c r="C3073" s="216" t="str">
        <f>+VLOOKUP(B:B,INSUMOS!A:C,2,FALSE)</f>
        <v>TALADRO BAJA REVOLUCIÓN (MAX. 400 R.P.M)</v>
      </c>
      <c r="D3073" s="538" t="str">
        <f>+VLOOKUP(B:B,INSUMOS!A:C,3,FALSE)</f>
        <v>HR</v>
      </c>
      <c r="E3073" s="541">
        <v>0.24</v>
      </c>
      <c r="F3073" s="544"/>
      <c r="G3073" s="277">
        <f>+VLOOKUP(B:B,INSUMOS!A:E,4,FALSE)</f>
        <v>1</v>
      </c>
      <c r="H3073" s="217">
        <f>+(E3073+F3073)*G3073</f>
        <v>0.24</v>
      </c>
      <c r="I3073" s="218"/>
      <c r="J3073" s="218"/>
    </row>
    <row r="3074" spans="1:10" ht="18" outlineLevel="1" x14ac:dyDescent="0.25">
      <c r="B3074" s="535" t="s">
        <v>625</v>
      </c>
      <c r="C3074" s="216" t="str">
        <f>+VLOOKUP(B:B,INSUMOS!A:C,2,FALSE)</f>
        <v>CUADRILLA AA  (OFICIAL + 2 AYUDANTE)- ALBAÑILERIA</v>
      </c>
      <c r="D3074" s="538" t="str">
        <f>+VLOOKUP(B:B,INSUMOS!A:C,3,FALSE)</f>
        <v>HC</v>
      </c>
      <c r="E3074" s="541">
        <v>1.4</v>
      </c>
      <c r="F3074" s="544"/>
      <c r="G3074" s="277">
        <f>+VLOOKUP(B:B,INSUMOS!A:E,4,FALSE)</f>
        <v>1</v>
      </c>
      <c r="H3074" s="217">
        <f>+(E3074+F3074)*G3074</f>
        <v>1.4</v>
      </c>
      <c r="I3074" s="218"/>
      <c r="J3074" s="218"/>
    </row>
    <row r="3075" spans="1:10" ht="51" x14ac:dyDescent="0.25">
      <c r="A3075" s="547" t="s">
        <v>1987</v>
      </c>
      <c r="B3075" s="548"/>
      <c r="C3075" s="558" t="s">
        <v>2070</v>
      </c>
      <c r="D3075" s="308" t="s">
        <v>330</v>
      </c>
      <c r="E3075" s="359"/>
      <c r="F3075" s="360"/>
      <c r="G3075" s="361"/>
      <c r="H3075" s="362">
        <f>+SUBTOTAL(9,H3076:H3086)</f>
        <v>22.824839194999999</v>
      </c>
      <c r="I3075" s="363"/>
      <c r="J3075" s="363"/>
    </row>
    <row r="3076" spans="1:10" ht="18" outlineLevel="1" x14ac:dyDescent="0.25">
      <c r="B3076" s="535" t="s">
        <v>129</v>
      </c>
      <c r="C3076" s="216" t="str">
        <f>+VLOOKUP(B:B,INSUMOS!A:C,2,FALSE)</f>
        <v>HERRAMIENTA MENOR</v>
      </c>
      <c r="D3076" s="538" t="str">
        <f>+VLOOKUP(B:B,INSUMOS!A:C,3,FALSE)</f>
        <v>GLB</v>
      </c>
      <c r="E3076" s="541">
        <f>H3086*0.1/G3076</f>
        <v>0.12</v>
      </c>
      <c r="F3076" s="544"/>
      <c r="G3076" s="277">
        <f>+VLOOKUP(B:B,INSUMOS!A:E,4,FALSE)</f>
        <v>1</v>
      </c>
      <c r="H3076" s="217">
        <f t="shared" ref="H3076:H3084" si="231">+(E3076+F3076)*G3076</f>
        <v>0.12</v>
      </c>
      <c r="I3076" s="218"/>
      <c r="J3076" s="218"/>
    </row>
    <row r="3077" spans="1:10" ht="18" outlineLevel="1" x14ac:dyDescent="0.25">
      <c r="B3077" s="535" t="s">
        <v>996</v>
      </c>
      <c r="C3077" s="216" t="str">
        <f>+VLOOKUP(B:B,INSUMOS!A:C,2,FALSE)</f>
        <v>ACERO CORRUG. FIG.1/4” A 1” 60.000 PSI</v>
      </c>
      <c r="D3077" s="538" t="str">
        <f>+VLOOKUP(B:B,INSUMOS!A:C,3,FALSE)</f>
        <v>KG</v>
      </c>
      <c r="E3077" s="541">
        <v>3.21</v>
      </c>
      <c r="F3077" s="544">
        <f>E3077*0.03</f>
        <v>9.6299999999999997E-2</v>
      </c>
      <c r="G3077" s="277">
        <f>+VLOOKUP(B:B,INSUMOS!A:E,4,FALSE)</f>
        <v>1</v>
      </c>
      <c r="H3077" s="217">
        <f t="shared" si="231"/>
        <v>3.3062999999999998</v>
      </c>
      <c r="I3077" s="218"/>
      <c r="J3077" s="218"/>
    </row>
    <row r="3078" spans="1:10" ht="18" outlineLevel="1" x14ac:dyDescent="0.25">
      <c r="B3078" s="535" t="s">
        <v>265</v>
      </c>
      <c r="C3078" s="216" t="str">
        <f>+VLOOKUP(B:B,INSUMOS!A:C,2,FALSE)</f>
        <v>ALAMBRE NEGRO</v>
      </c>
      <c r="D3078" s="538" t="str">
        <f>+VLOOKUP(B:B,INSUMOS!A:C,3,FALSE)</f>
        <v>KG</v>
      </c>
      <c r="E3078" s="541">
        <v>0.28000000000000003</v>
      </c>
      <c r="F3078" s="544">
        <f>E3078*0.03</f>
        <v>8.4000000000000012E-3</v>
      </c>
      <c r="G3078" s="277">
        <f>+VLOOKUP(B:B,INSUMOS!A:E,4,FALSE)</f>
        <v>1</v>
      </c>
      <c r="H3078" s="217">
        <f t="shared" si="231"/>
        <v>0.28840000000000005</v>
      </c>
      <c r="I3078" s="218"/>
      <c r="J3078" s="218"/>
    </row>
    <row r="3079" spans="1:10" ht="18" outlineLevel="1" x14ac:dyDescent="0.25">
      <c r="B3079" s="535" t="s">
        <v>1896</v>
      </c>
      <c r="C3079" s="216" t="str">
        <f>+VLOOKUP(B:B,INSUMOS!A:C,2,FALSE)</f>
        <v>ACPM</v>
      </c>
      <c r="D3079" s="538" t="str">
        <f>+VLOOKUP(B:B,INSUMOS!A:C,3,FALSE)</f>
        <v>GAL</v>
      </c>
      <c r="E3079" s="541">
        <v>0.15</v>
      </c>
      <c r="F3079" s="544">
        <f>E3079*0.03</f>
        <v>4.4999999999999997E-3</v>
      </c>
      <c r="G3079" s="277">
        <f>+VLOOKUP(B:B,INSUMOS!A:E,4,FALSE)</f>
        <v>1</v>
      </c>
      <c r="H3079" s="217">
        <f t="shared" si="231"/>
        <v>0.1545</v>
      </c>
      <c r="I3079" s="218"/>
      <c r="J3079" s="218"/>
    </row>
    <row r="3080" spans="1:10" ht="18" outlineLevel="1" x14ac:dyDescent="0.25">
      <c r="B3080" s="535" t="s">
        <v>239</v>
      </c>
      <c r="C3080" s="216" t="str">
        <f>+VLOOKUP(B:B,INSUMOS!A:C,2,FALSE)</f>
        <v>TABLA CHAPA EN ORDINARIO 2.90 X 0.28 X 0.02</v>
      </c>
      <c r="D3080" s="538" t="str">
        <f>+VLOOKUP(B:B,INSUMOS!A:C,3,FALSE)</f>
        <v>UN</v>
      </c>
      <c r="E3080" s="541">
        <v>0.69</v>
      </c>
      <c r="F3080" s="544">
        <f>E3080*0.03</f>
        <v>2.0699999999999996E-2</v>
      </c>
      <c r="G3080" s="277">
        <f>+VLOOKUP(B:B,INSUMOS!A:E,4,FALSE)</f>
        <v>1</v>
      </c>
      <c r="H3080" s="217">
        <f t="shared" si="231"/>
        <v>0.71069999999999989</v>
      </c>
      <c r="I3080" s="218"/>
      <c r="J3080" s="218"/>
    </row>
    <row r="3081" spans="1:10" ht="18" outlineLevel="1" x14ac:dyDescent="0.25">
      <c r="B3081" s="535" t="s">
        <v>266</v>
      </c>
      <c r="C3081" s="216" t="str">
        <f>+VLOOKUP(B:B,INSUMOS!A:C,2,FALSE)</f>
        <v>PUNTILLA CON CABEZA 2"</v>
      </c>
      <c r="D3081" s="538" t="str">
        <f>+VLOOKUP(B:B,INSUMOS!A:C,3,FALSE)</f>
        <v>LB</v>
      </c>
      <c r="E3081" s="541">
        <v>0.17599999999999999</v>
      </c>
      <c r="F3081" s="544">
        <f>E3081*0.03</f>
        <v>5.2799999999999991E-3</v>
      </c>
      <c r="G3081" s="277">
        <f>+VLOOKUP(B:B,INSUMOS!A:E,4,FALSE)</f>
        <v>1</v>
      </c>
      <c r="H3081" s="217">
        <f t="shared" si="231"/>
        <v>0.18128</v>
      </c>
      <c r="I3081" s="218"/>
      <c r="J3081" s="218"/>
    </row>
    <row r="3082" spans="1:10" ht="18" outlineLevel="1" x14ac:dyDescent="0.25">
      <c r="B3082" s="535" t="s">
        <v>153</v>
      </c>
      <c r="C3082" s="216" t="str">
        <f>+VLOOKUP(B:B,INSUMOS!A:C,2,FALSE)</f>
        <v>ANDAMIO TUBULAR 1,5*1,5 C/CRUCETA</v>
      </c>
      <c r="D3082" s="538" t="str">
        <f>+VLOOKUP(B:B,INSUMOS!A:C,3,FALSE)</f>
        <v>DIA</v>
      </c>
      <c r="E3082" s="541">
        <v>0.14000000000000001</v>
      </c>
      <c r="F3082" s="544"/>
      <c r="G3082" s="277">
        <f>+VLOOKUP(B:B,INSUMOS!A:E,4,FALSE)</f>
        <v>1</v>
      </c>
      <c r="H3082" s="217">
        <f t="shared" si="231"/>
        <v>0.14000000000000001</v>
      </c>
      <c r="I3082" s="218"/>
      <c r="J3082" s="218"/>
    </row>
    <row r="3083" spans="1:10" ht="18" outlineLevel="1" x14ac:dyDescent="0.25">
      <c r="B3083" s="535" t="s">
        <v>1979</v>
      </c>
      <c r="C3083" s="216" t="str">
        <f>+VLOOKUP(B:B,APUS!A:C,3,FALSE)</f>
        <v>APUNTALAMIENTO DE PLACAS AEREAS PARA INTERVENCIONES</v>
      </c>
      <c r="D3083" s="538" t="s">
        <v>1</v>
      </c>
      <c r="E3083" s="541">
        <v>2</v>
      </c>
      <c r="F3083" s="544"/>
      <c r="G3083" s="277">
        <f>+VLOOKUP(B:B,APUS!A:T,8,FALSE)</f>
        <v>1.4134800000000001</v>
      </c>
      <c r="H3083" s="217">
        <f t="shared" si="231"/>
        <v>2.8269600000000001</v>
      </c>
      <c r="I3083" s="218"/>
      <c r="J3083" s="218"/>
    </row>
    <row r="3084" spans="1:10" ht="18" outlineLevel="1" x14ac:dyDescent="0.25">
      <c r="B3084" s="535" t="s">
        <v>1995</v>
      </c>
      <c r="C3084" s="216" t="str">
        <f>+VLOOKUP(B:B,APUS!A:C,3,FALSE)</f>
        <v>DEMOLICION DE PLACAS AEREAS (incluye retiro y botada)</v>
      </c>
      <c r="D3084" s="538" t="s">
        <v>19</v>
      </c>
      <c r="E3084" s="541">
        <v>0.08</v>
      </c>
      <c r="F3084" s="544"/>
      <c r="G3084" s="277">
        <f>+VLOOKUP(B:B,APUS!A:T,8,FALSE)</f>
        <v>2.893224</v>
      </c>
      <c r="H3084" s="217">
        <f t="shared" si="231"/>
        <v>0.23145792000000001</v>
      </c>
      <c r="I3084" s="218"/>
      <c r="J3084" s="218"/>
    </row>
    <row r="3085" spans="1:10" ht="18" outlineLevel="1" x14ac:dyDescent="0.25">
      <c r="B3085" s="535" t="s">
        <v>1952</v>
      </c>
      <c r="C3085" s="216" t="str">
        <f>+VLOOKUP(B:B,APUS!A:C,3,FALSE)</f>
        <v>CONCRETO 1:2:3 (3.000PSI APROX.) MEZCLA EN OBRA- OBRAS VARIAS</v>
      </c>
      <c r="D3085" s="538" t="s">
        <v>21</v>
      </c>
      <c r="E3085" s="541">
        <v>3.5000000000000003E-2</v>
      </c>
      <c r="F3085" s="544">
        <f>E3085*0.05</f>
        <v>1.7500000000000003E-3</v>
      </c>
      <c r="G3085" s="277">
        <f>+VLOOKUP(B:B,APUS!A:T,8,FALSE)</f>
        <v>371.8433</v>
      </c>
      <c r="H3085" s="217">
        <f>+(E3085+F3085)*G3085</f>
        <v>13.665241275000001</v>
      </c>
      <c r="I3085" s="218"/>
      <c r="J3085" s="218"/>
    </row>
    <row r="3086" spans="1:10" ht="18" outlineLevel="1" x14ac:dyDescent="0.25">
      <c r="B3086" s="535" t="s">
        <v>625</v>
      </c>
      <c r="C3086" s="216" t="str">
        <f>+VLOOKUP(B:B,INSUMOS!A:C,2,FALSE)</f>
        <v>CUADRILLA AA  (OFICIAL + 2 AYUDANTE)- ALBAÑILERIA</v>
      </c>
      <c r="D3086" s="538" t="str">
        <f>+VLOOKUP(B:B,INSUMOS!A:C,3,FALSE)</f>
        <v>HC</v>
      </c>
      <c r="E3086" s="541">
        <v>1.2</v>
      </c>
      <c r="F3086" s="544"/>
      <c r="G3086" s="277">
        <f>+VLOOKUP(B:B,INSUMOS!A:E,4,FALSE)</f>
        <v>1</v>
      </c>
      <c r="H3086" s="217">
        <f>+(E3086+F3086)*G3086</f>
        <v>1.2</v>
      </c>
      <c r="I3086" s="218"/>
      <c r="J3086" s="218"/>
    </row>
    <row r="3087" spans="1:10" ht="33.75" customHeight="1" x14ac:dyDescent="0.25">
      <c r="A3087" s="547" t="s">
        <v>1988</v>
      </c>
      <c r="B3087" s="548"/>
      <c r="C3087" s="558" t="s">
        <v>1991</v>
      </c>
      <c r="D3087" s="308" t="s">
        <v>330</v>
      </c>
      <c r="E3087" s="359"/>
      <c r="F3087" s="360"/>
      <c r="G3087" s="361"/>
      <c r="H3087" s="362">
        <f>+SUBTOTAL(9,H3088:H3097)</f>
        <v>15.160731975000001</v>
      </c>
      <c r="I3087" s="363"/>
      <c r="J3087" s="363"/>
    </row>
    <row r="3088" spans="1:10" ht="18" outlineLevel="1" x14ac:dyDescent="0.25">
      <c r="B3088" s="535" t="s">
        <v>129</v>
      </c>
      <c r="C3088" s="216" t="str">
        <f>+VLOOKUP(B:B,INSUMOS!A:C,2,FALSE)</f>
        <v>HERRAMIENTA MENOR</v>
      </c>
      <c r="D3088" s="538" t="str">
        <f>+VLOOKUP(B:B,INSUMOS!A:C,3,FALSE)</f>
        <v>GLB</v>
      </c>
      <c r="E3088" s="541">
        <f>H3097*0.1/G3088</f>
        <v>0.12</v>
      </c>
      <c r="F3088" s="544"/>
      <c r="G3088" s="277">
        <f>+VLOOKUP(B:B,INSUMOS!A:E,4,FALSE)</f>
        <v>1</v>
      </c>
      <c r="H3088" s="217">
        <f t="shared" ref="H3088:H3097" si="232">+(E3088+F3088)*G3088</f>
        <v>0.12</v>
      </c>
      <c r="I3088" s="218"/>
      <c r="J3088" s="218"/>
    </row>
    <row r="3089" spans="1:10" ht="18" outlineLevel="1" x14ac:dyDescent="0.25">
      <c r="B3089" s="535" t="s">
        <v>996</v>
      </c>
      <c r="C3089" s="216" t="str">
        <f>+VLOOKUP(B:B,INSUMOS!A:C,2,FALSE)</f>
        <v>ACERO CORRUG. FIG.1/4” A 1” 60.000 PSI</v>
      </c>
      <c r="D3089" s="538" t="str">
        <f>+VLOOKUP(B:B,INSUMOS!A:C,3,FALSE)</f>
        <v>KG</v>
      </c>
      <c r="E3089" s="541">
        <v>1.46</v>
      </c>
      <c r="F3089" s="544">
        <f>E3089*0.03</f>
        <v>4.3799999999999999E-2</v>
      </c>
      <c r="G3089" s="277">
        <f>+VLOOKUP(B:B,INSUMOS!A:E,4,FALSE)</f>
        <v>1</v>
      </c>
      <c r="H3089" s="217">
        <f t="shared" si="232"/>
        <v>1.5038</v>
      </c>
      <c r="I3089" s="218"/>
      <c r="J3089" s="218"/>
    </row>
    <row r="3090" spans="1:10" ht="18" outlineLevel="1" x14ac:dyDescent="0.25">
      <c r="B3090" s="535" t="s">
        <v>265</v>
      </c>
      <c r="C3090" s="216" t="str">
        <f>+VLOOKUP(B:B,INSUMOS!A:C,2,FALSE)</f>
        <v>ALAMBRE NEGRO</v>
      </c>
      <c r="D3090" s="538" t="str">
        <f>+VLOOKUP(B:B,INSUMOS!A:C,3,FALSE)</f>
        <v>KG</v>
      </c>
      <c r="E3090" s="541">
        <v>0.16</v>
      </c>
      <c r="F3090" s="544">
        <f>E3090*0.03</f>
        <v>4.7999999999999996E-3</v>
      </c>
      <c r="G3090" s="277">
        <f>+VLOOKUP(B:B,INSUMOS!A:E,4,FALSE)</f>
        <v>1</v>
      </c>
      <c r="H3090" s="217">
        <f t="shared" si="232"/>
        <v>0.1648</v>
      </c>
      <c r="I3090" s="218"/>
      <c r="J3090" s="218"/>
    </row>
    <row r="3091" spans="1:10" ht="18" outlineLevel="1" x14ac:dyDescent="0.25">
      <c r="B3091" s="535" t="s">
        <v>1896</v>
      </c>
      <c r="C3091" s="216" t="str">
        <f>+VLOOKUP(B:B,INSUMOS!A:C,2,FALSE)</f>
        <v>ACPM</v>
      </c>
      <c r="D3091" s="538" t="str">
        <f>+VLOOKUP(B:B,INSUMOS!A:C,3,FALSE)</f>
        <v>GAL</v>
      </c>
      <c r="E3091" s="541">
        <v>0.15</v>
      </c>
      <c r="F3091" s="544">
        <f>E3091*0.03</f>
        <v>4.4999999999999997E-3</v>
      </c>
      <c r="G3091" s="277">
        <f>+VLOOKUP(B:B,INSUMOS!A:E,4,FALSE)</f>
        <v>1</v>
      </c>
      <c r="H3091" s="217">
        <f t="shared" si="232"/>
        <v>0.1545</v>
      </c>
      <c r="I3091" s="218"/>
      <c r="J3091" s="218"/>
    </row>
    <row r="3092" spans="1:10" ht="18" outlineLevel="1" x14ac:dyDescent="0.25">
      <c r="B3092" s="535" t="s">
        <v>239</v>
      </c>
      <c r="C3092" s="216" t="str">
        <f>+VLOOKUP(B:B,INSUMOS!A:C,2,FALSE)</f>
        <v>TABLA CHAPA EN ORDINARIO 2.90 X 0.28 X 0.02</v>
      </c>
      <c r="D3092" s="538" t="str">
        <f>+VLOOKUP(B:B,INSUMOS!A:C,3,FALSE)</f>
        <v>UN</v>
      </c>
      <c r="E3092" s="541">
        <v>1.03</v>
      </c>
      <c r="F3092" s="544">
        <f>E3092*0.03</f>
        <v>3.09E-2</v>
      </c>
      <c r="G3092" s="277">
        <f>+VLOOKUP(B:B,INSUMOS!A:E,4,FALSE)</f>
        <v>1</v>
      </c>
      <c r="H3092" s="217">
        <f t="shared" si="232"/>
        <v>1.0609</v>
      </c>
      <c r="I3092" s="218"/>
      <c r="J3092" s="218"/>
    </row>
    <row r="3093" spans="1:10" ht="18" outlineLevel="1" x14ac:dyDescent="0.25">
      <c r="B3093" s="535" t="s">
        <v>266</v>
      </c>
      <c r="C3093" s="216" t="str">
        <f>+VLOOKUP(B:B,INSUMOS!A:C,2,FALSE)</f>
        <v>PUNTILLA CON CABEZA 2"</v>
      </c>
      <c r="D3093" s="538" t="str">
        <f>+VLOOKUP(B:B,INSUMOS!A:C,3,FALSE)</f>
        <v>LB</v>
      </c>
      <c r="E3093" s="541">
        <v>0.17599999999999999</v>
      </c>
      <c r="F3093" s="544">
        <f>E3093*0.03</f>
        <v>5.2799999999999991E-3</v>
      </c>
      <c r="G3093" s="277">
        <f>+VLOOKUP(B:B,INSUMOS!A:E,4,FALSE)</f>
        <v>1</v>
      </c>
      <c r="H3093" s="217">
        <f t="shared" si="232"/>
        <v>0.18128</v>
      </c>
      <c r="I3093" s="218"/>
      <c r="J3093" s="218"/>
    </row>
    <row r="3094" spans="1:10" ht="18" outlineLevel="1" x14ac:dyDescent="0.25">
      <c r="B3094" s="535" t="s">
        <v>1979</v>
      </c>
      <c r="C3094" s="216" t="str">
        <f>+VLOOKUP(B:B,APUS!A:C,3,FALSE)</f>
        <v>APUNTALAMIENTO DE PLACAS AEREAS PARA INTERVENCIONES</v>
      </c>
      <c r="D3094" s="538" t="s">
        <v>1</v>
      </c>
      <c r="E3094" s="541">
        <v>2</v>
      </c>
      <c r="F3094" s="544"/>
      <c r="G3094" s="277">
        <f>+VLOOKUP(B:B,APUS!A:T,8,FALSE)</f>
        <v>1.4134800000000001</v>
      </c>
      <c r="H3094" s="217">
        <f t="shared" si="232"/>
        <v>2.8269600000000001</v>
      </c>
      <c r="I3094" s="218"/>
      <c r="J3094" s="218"/>
    </row>
    <row r="3095" spans="1:10" ht="25.5" outlineLevel="1" x14ac:dyDescent="0.25">
      <c r="B3095" s="535" t="s">
        <v>1976</v>
      </c>
      <c r="C3095" s="216" t="str">
        <f>+VLOOKUP(B:B,APUS!A:C,3,FALSE)</f>
        <v>DEMOLICION DE REGATA EN MUROS PARA COLUMNA NUEVA (Incluye retiro y botada)</v>
      </c>
      <c r="D3095" s="538" t="s">
        <v>20</v>
      </c>
      <c r="E3095" s="541">
        <v>1</v>
      </c>
      <c r="F3095" s="544"/>
      <c r="G3095" s="277">
        <f>+VLOOKUP(B:B,APUS!A:T,8,FALSE)</f>
        <v>2.0919599999999998</v>
      </c>
      <c r="H3095" s="217">
        <f t="shared" si="232"/>
        <v>2.0919599999999998</v>
      </c>
      <c r="I3095" s="218"/>
      <c r="J3095" s="218"/>
    </row>
    <row r="3096" spans="1:10" ht="18" outlineLevel="1" x14ac:dyDescent="0.25">
      <c r="B3096" s="535" t="s">
        <v>1952</v>
      </c>
      <c r="C3096" s="216" t="str">
        <f>+VLOOKUP(B:B,APUS!A:C,3,FALSE)</f>
        <v>CONCRETO 1:2:3 (3.000PSI APROX.) MEZCLA EN OBRA- OBRAS VARIAS</v>
      </c>
      <c r="D3096" s="538" t="s">
        <v>21</v>
      </c>
      <c r="E3096" s="541">
        <v>1.4999999999999999E-2</v>
      </c>
      <c r="F3096" s="544">
        <f>E3096*0.05</f>
        <v>7.5000000000000002E-4</v>
      </c>
      <c r="G3096" s="277">
        <f>+VLOOKUP(B:B,APUS!A:T,8,FALSE)</f>
        <v>371.8433</v>
      </c>
      <c r="H3096" s="217">
        <f t="shared" si="232"/>
        <v>5.8565319750000002</v>
      </c>
      <c r="I3096" s="218"/>
      <c r="J3096" s="218"/>
    </row>
    <row r="3097" spans="1:10" ht="18" outlineLevel="1" x14ac:dyDescent="0.25">
      <c r="B3097" s="535" t="s">
        <v>607</v>
      </c>
      <c r="C3097" s="216" t="str">
        <f>+VLOOKUP(B:B,INSUMOS!A:C,2,FALSE)</f>
        <v>CUADRILLA (2 AYUDANTES ALBAÑILERIA CON PRESTACIONES)</v>
      </c>
      <c r="D3097" s="538" t="str">
        <f>+VLOOKUP(B:B,INSUMOS!A:C,3,FALSE)</f>
        <v>HC</v>
      </c>
      <c r="E3097" s="541">
        <v>1.2</v>
      </c>
      <c r="F3097" s="544"/>
      <c r="G3097" s="277">
        <f>+VLOOKUP(B:B,INSUMOS!A:E,4,FALSE)</f>
        <v>1</v>
      </c>
      <c r="H3097" s="217">
        <f t="shared" si="232"/>
        <v>1.2</v>
      </c>
      <c r="I3097" s="218"/>
      <c r="J3097" s="218"/>
    </row>
    <row r="3098" spans="1:10" ht="38.25" x14ac:dyDescent="0.25">
      <c r="A3098" s="547" t="s">
        <v>1990</v>
      </c>
      <c r="B3098" s="548"/>
      <c r="C3098" s="558" t="s">
        <v>2071</v>
      </c>
      <c r="D3098" s="308" t="s">
        <v>330</v>
      </c>
      <c r="E3098" s="359"/>
      <c r="F3098" s="360"/>
      <c r="G3098" s="361"/>
      <c r="H3098" s="362">
        <f>+SUBTOTAL(9,H3099:H3109)</f>
        <v>21.035896189999999</v>
      </c>
      <c r="I3098" s="363"/>
      <c r="J3098" s="363"/>
    </row>
    <row r="3099" spans="1:10" ht="18" outlineLevel="1" x14ac:dyDescent="0.25">
      <c r="B3099" s="535" t="s">
        <v>129</v>
      </c>
      <c r="C3099" s="216" t="str">
        <f>+VLOOKUP(B:B,INSUMOS!A:C,2,FALSE)</f>
        <v>HERRAMIENTA MENOR</v>
      </c>
      <c r="D3099" s="538" t="str">
        <f>+VLOOKUP(B:B,INSUMOS!A:C,3,FALSE)</f>
        <v>GLB</v>
      </c>
      <c r="E3099" s="541">
        <f>H3109*0.1/G3099</f>
        <v>0.12</v>
      </c>
      <c r="F3099" s="544"/>
      <c r="G3099" s="277">
        <f>+VLOOKUP(B:B,INSUMOS!A:E,4,FALSE)</f>
        <v>1</v>
      </c>
      <c r="H3099" s="217">
        <f t="shared" ref="H3099:H3109" si="233">+(E3099+F3099)*G3099</f>
        <v>0.12</v>
      </c>
      <c r="I3099" s="218"/>
      <c r="J3099" s="218"/>
    </row>
    <row r="3100" spans="1:10" ht="18" outlineLevel="1" x14ac:dyDescent="0.25">
      <c r="B3100" s="535" t="s">
        <v>996</v>
      </c>
      <c r="C3100" s="216" t="str">
        <f>+VLOOKUP(B:B,INSUMOS!A:C,2,FALSE)</f>
        <v>ACERO CORRUG. FIG.1/4” A 1” 60.000 PSI</v>
      </c>
      <c r="D3100" s="538" t="str">
        <f>+VLOOKUP(B:B,INSUMOS!A:C,3,FALSE)</f>
        <v>KG</v>
      </c>
      <c r="E3100" s="541">
        <v>1.45</v>
      </c>
      <c r="F3100" s="544">
        <f>E3100*0.03</f>
        <v>4.3499999999999997E-2</v>
      </c>
      <c r="G3100" s="277">
        <f>+VLOOKUP(B:B,INSUMOS!A:E,4,FALSE)</f>
        <v>1</v>
      </c>
      <c r="H3100" s="217">
        <f t="shared" si="233"/>
        <v>1.4935</v>
      </c>
      <c r="I3100" s="218"/>
      <c r="J3100" s="218"/>
    </row>
    <row r="3101" spans="1:10" ht="18" outlineLevel="1" x14ac:dyDescent="0.25">
      <c r="B3101" s="535" t="s">
        <v>265</v>
      </c>
      <c r="C3101" s="216" t="str">
        <f>+VLOOKUP(B:B,INSUMOS!A:C,2,FALSE)</f>
        <v>ALAMBRE NEGRO</v>
      </c>
      <c r="D3101" s="538" t="str">
        <f>+VLOOKUP(B:B,INSUMOS!A:C,3,FALSE)</f>
        <v>KG</v>
      </c>
      <c r="E3101" s="541">
        <v>0.16</v>
      </c>
      <c r="F3101" s="544">
        <f>E3101*0.03</f>
        <v>4.7999999999999996E-3</v>
      </c>
      <c r="G3101" s="277">
        <f>+VLOOKUP(B:B,INSUMOS!A:E,4,FALSE)</f>
        <v>1</v>
      </c>
      <c r="H3101" s="217">
        <f t="shared" si="233"/>
        <v>0.1648</v>
      </c>
      <c r="I3101" s="218"/>
      <c r="J3101" s="218"/>
    </row>
    <row r="3102" spans="1:10" ht="18" outlineLevel="1" x14ac:dyDescent="0.25">
      <c r="B3102" s="535" t="s">
        <v>1896</v>
      </c>
      <c r="C3102" s="216" t="str">
        <f>+VLOOKUP(B:B,INSUMOS!A:C,2,FALSE)</f>
        <v>ACPM</v>
      </c>
      <c r="D3102" s="538" t="str">
        <f>+VLOOKUP(B:B,INSUMOS!A:C,3,FALSE)</f>
        <v>GAL</v>
      </c>
      <c r="E3102" s="541">
        <v>0.15</v>
      </c>
      <c r="F3102" s="544">
        <f>E3102*0.03</f>
        <v>4.4999999999999997E-3</v>
      </c>
      <c r="G3102" s="277">
        <f>+VLOOKUP(B:B,INSUMOS!A:E,4,FALSE)</f>
        <v>1</v>
      </c>
      <c r="H3102" s="217">
        <f t="shared" si="233"/>
        <v>0.1545</v>
      </c>
      <c r="I3102" s="218"/>
      <c r="J3102" s="218"/>
    </row>
    <row r="3103" spans="1:10" ht="18" outlineLevel="1" x14ac:dyDescent="0.25">
      <c r="B3103" s="535" t="s">
        <v>239</v>
      </c>
      <c r="C3103" s="216" t="str">
        <f>+VLOOKUP(B:B,INSUMOS!A:C,2,FALSE)</f>
        <v>TABLA CHAPA EN ORDINARIO 2.90 X 0.28 X 0.02</v>
      </c>
      <c r="D3103" s="538" t="str">
        <f>+VLOOKUP(B:B,INSUMOS!A:C,3,FALSE)</f>
        <v>UN</v>
      </c>
      <c r="E3103" s="541">
        <v>1.03</v>
      </c>
      <c r="F3103" s="544">
        <f>E3103*0.03</f>
        <v>3.09E-2</v>
      </c>
      <c r="G3103" s="277">
        <f>+VLOOKUP(B:B,INSUMOS!A:E,4,FALSE)</f>
        <v>1</v>
      </c>
      <c r="H3103" s="217">
        <f t="shared" si="233"/>
        <v>1.0609</v>
      </c>
      <c r="I3103" s="218"/>
      <c r="J3103" s="218"/>
    </row>
    <row r="3104" spans="1:10" ht="18" outlineLevel="1" x14ac:dyDescent="0.25">
      <c r="B3104" s="535" t="s">
        <v>266</v>
      </c>
      <c r="C3104" s="216" t="str">
        <f>+VLOOKUP(B:B,INSUMOS!A:C,2,FALSE)</f>
        <v>PUNTILLA CON CABEZA 2"</v>
      </c>
      <c r="D3104" s="538" t="str">
        <f>+VLOOKUP(B:B,INSUMOS!A:C,3,FALSE)</f>
        <v>LB</v>
      </c>
      <c r="E3104" s="541">
        <v>0.17599999999999999</v>
      </c>
      <c r="F3104" s="544">
        <f>E3104*0.03</f>
        <v>5.2799999999999991E-3</v>
      </c>
      <c r="G3104" s="277">
        <f>+VLOOKUP(B:B,INSUMOS!A:E,4,FALSE)</f>
        <v>1</v>
      </c>
      <c r="H3104" s="217">
        <f t="shared" si="233"/>
        <v>0.18128</v>
      </c>
      <c r="I3104" s="218"/>
      <c r="J3104" s="218"/>
    </row>
    <row r="3105" spans="1:10" ht="18" outlineLevel="1" x14ac:dyDescent="0.25">
      <c r="B3105" s="535" t="s">
        <v>1979</v>
      </c>
      <c r="C3105" s="216" t="str">
        <f>+VLOOKUP(B:B,APUS!A:C,3,FALSE)</f>
        <v>APUNTALAMIENTO DE PLACAS AEREAS PARA INTERVENCIONES</v>
      </c>
      <c r="D3105" s="538" t="s">
        <v>1</v>
      </c>
      <c r="E3105" s="541">
        <v>2</v>
      </c>
      <c r="F3105" s="544"/>
      <c r="G3105" s="277">
        <f>+VLOOKUP(B:B,APUS!A:T,8,FALSE)</f>
        <v>1.4134800000000001</v>
      </c>
      <c r="H3105" s="217">
        <f t="shared" si="233"/>
        <v>2.8269600000000001</v>
      </c>
      <c r="I3105" s="218"/>
      <c r="J3105" s="218"/>
    </row>
    <row r="3106" spans="1:10" ht="18" outlineLevel="1" x14ac:dyDescent="0.25">
      <c r="B3106" s="535" t="s">
        <v>1995</v>
      </c>
      <c r="C3106" s="216" t="str">
        <f>+VLOOKUP(B:B,APUS!A:C,3,FALSE)</f>
        <v>DEMOLICION DE PLACAS AEREAS (incluye retiro y botada)</v>
      </c>
      <c r="D3106" s="538" t="s">
        <v>19</v>
      </c>
      <c r="E3106" s="541">
        <v>0.01</v>
      </c>
      <c r="F3106" s="544"/>
      <c r="G3106" s="277">
        <f>+VLOOKUP(B:B,APUS!A:T,8,FALSE)</f>
        <v>2.893224</v>
      </c>
      <c r="H3106" s="217">
        <f t="shared" si="233"/>
        <v>2.8932240000000001E-2</v>
      </c>
      <c r="I3106" s="218"/>
      <c r="J3106" s="349"/>
    </row>
    <row r="3107" spans="1:10" ht="25.5" outlineLevel="1" x14ac:dyDescent="0.25">
      <c r="B3107" s="535" t="s">
        <v>1976</v>
      </c>
      <c r="C3107" s="216" t="str">
        <f>+VLOOKUP(B:B,APUS!A:C,3,FALSE)</f>
        <v>DEMOLICION DE REGATA EN MUROS PARA COLUMNA NUEVA (Incluye retiro y botada)</v>
      </c>
      <c r="D3107" s="538" t="s">
        <v>20</v>
      </c>
      <c r="E3107" s="541">
        <v>1</v>
      </c>
      <c r="F3107" s="544"/>
      <c r="G3107" s="277">
        <f>+VLOOKUP(B:B,APUS!A:T,8,FALSE)</f>
        <v>2.0919599999999998</v>
      </c>
      <c r="H3107" s="217">
        <f t="shared" si="233"/>
        <v>2.0919599999999998</v>
      </c>
      <c r="I3107" s="218"/>
      <c r="J3107" s="218"/>
    </row>
    <row r="3108" spans="1:10" ht="18" outlineLevel="1" x14ac:dyDescent="0.25">
      <c r="B3108" s="535" t="s">
        <v>1952</v>
      </c>
      <c r="C3108" s="216" t="str">
        <f>+VLOOKUP(B:B,APUS!A:C,3,FALSE)</f>
        <v>CONCRETO 1:2:3 (3.000PSI APROX.) MEZCLA EN OBRA- OBRAS VARIAS</v>
      </c>
      <c r="D3108" s="538" t="s">
        <v>21</v>
      </c>
      <c r="E3108" s="541">
        <v>0.03</v>
      </c>
      <c r="F3108" s="544">
        <f>E3108*0.05</f>
        <v>1.5E-3</v>
      </c>
      <c r="G3108" s="277">
        <f>+VLOOKUP(B:B,APUS!A:T,8,FALSE)</f>
        <v>371.8433</v>
      </c>
      <c r="H3108" s="217">
        <f t="shared" si="233"/>
        <v>11.71306395</v>
      </c>
      <c r="I3108" s="218"/>
      <c r="J3108" s="218"/>
    </row>
    <row r="3109" spans="1:10" ht="18" outlineLevel="1" x14ac:dyDescent="0.25">
      <c r="B3109" s="535" t="s">
        <v>607</v>
      </c>
      <c r="C3109" s="216" t="str">
        <f>+VLOOKUP(B:B,INSUMOS!A:C,2,FALSE)</f>
        <v>CUADRILLA (2 AYUDANTES ALBAÑILERIA CON PRESTACIONES)</v>
      </c>
      <c r="D3109" s="538" t="str">
        <f>+VLOOKUP(B:B,INSUMOS!A:C,3,FALSE)</f>
        <v>HC</v>
      </c>
      <c r="E3109" s="541">
        <v>1.2</v>
      </c>
      <c r="F3109" s="544"/>
      <c r="G3109" s="277">
        <f>+VLOOKUP(B:B,INSUMOS!A:E,4,FALSE)</f>
        <v>1</v>
      </c>
      <c r="H3109" s="217">
        <f t="shared" si="233"/>
        <v>1.2</v>
      </c>
      <c r="I3109" s="218"/>
      <c r="J3109" s="218"/>
    </row>
    <row r="3110" spans="1:10" ht="36" customHeight="1" x14ac:dyDescent="0.25">
      <c r="A3110" s="547" t="s">
        <v>1992</v>
      </c>
      <c r="B3110" s="548"/>
      <c r="C3110" s="558" t="s">
        <v>2072</v>
      </c>
      <c r="D3110" s="308" t="s">
        <v>330</v>
      </c>
      <c r="E3110" s="359"/>
      <c r="F3110" s="360"/>
      <c r="G3110" s="361"/>
      <c r="H3110" s="362">
        <f>+SUBTOTAL(9,H3111:H3119)</f>
        <v>10.335311975000002</v>
      </c>
      <c r="I3110" s="363"/>
      <c r="J3110" s="363"/>
    </row>
    <row r="3111" spans="1:10" ht="18" outlineLevel="1" x14ac:dyDescent="0.25">
      <c r="B3111" s="535" t="s">
        <v>129</v>
      </c>
      <c r="C3111" s="216" t="str">
        <f>+VLOOKUP(B:B,INSUMOS!A:C,2,FALSE)</f>
        <v>HERRAMIENTA MENOR</v>
      </c>
      <c r="D3111" s="538" t="str">
        <f>+VLOOKUP(B:B,INSUMOS!A:C,3,FALSE)</f>
        <v>GLB</v>
      </c>
      <c r="E3111" s="541">
        <f>H3119*0.1/G3111</f>
        <v>8.0000000000000016E-2</v>
      </c>
      <c r="F3111" s="544"/>
      <c r="G3111" s="277">
        <f>+VLOOKUP(B:B,INSUMOS!A:E,4,FALSE)</f>
        <v>1</v>
      </c>
      <c r="H3111" s="217">
        <f t="shared" ref="H3111:H3119" si="234">+(E3111+F3111)*G3111</f>
        <v>8.0000000000000016E-2</v>
      </c>
      <c r="I3111" s="218"/>
      <c r="J3111" s="218"/>
    </row>
    <row r="3112" spans="1:10" ht="18" outlineLevel="1" x14ac:dyDescent="0.25">
      <c r="B3112" s="535" t="s">
        <v>996</v>
      </c>
      <c r="C3112" s="216" t="str">
        <f>+VLOOKUP(B:B,INSUMOS!A:C,2,FALSE)</f>
        <v>ACERO CORRUG. FIG.1/4” A 1” 60.000 PSI</v>
      </c>
      <c r="D3112" s="538" t="str">
        <f>+VLOOKUP(B:B,INSUMOS!A:C,3,FALSE)</f>
        <v>KG</v>
      </c>
      <c r="E3112" s="541">
        <v>2.25</v>
      </c>
      <c r="F3112" s="544">
        <f>E3112*0.03</f>
        <v>6.7500000000000004E-2</v>
      </c>
      <c r="G3112" s="277">
        <f>+VLOOKUP(B:B,INSUMOS!A:E,4,FALSE)</f>
        <v>1</v>
      </c>
      <c r="H3112" s="217">
        <f t="shared" si="234"/>
        <v>2.3174999999999999</v>
      </c>
      <c r="I3112" s="218"/>
      <c r="J3112" s="218"/>
    </row>
    <row r="3113" spans="1:10" ht="18" outlineLevel="1" x14ac:dyDescent="0.25">
      <c r="B3113" s="535" t="s">
        <v>265</v>
      </c>
      <c r="C3113" s="216" t="str">
        <f>+VLOOKUP(B:B,INSUMOS!A:C,2,FALSE)</f>
        <v>ALAMBRE NEGRO</v>
      </c>
      <c r="D3113" s="538" t="str">
        <f>+VLOOKUP(B:B,INSUMOS!A:C,3,FALSE)</f>
        <v>KG</v>
      </c>
      <c r="E3113" s="541">
        <v>0.16</v>
      </c>
      <c r="F3113" s="544">
        <f>E3113*0.03</f>
        <v>4.7999999999999996E-3</v>
      </c>
      <c r="G3113" s="277">
        <f>+VLOOKUP(B:B,INSUMOS!A:E,4,FALSE)</f>
        <v>1</v>
      </c>
      <c r="H3113" s="217">
        <f t="shared" si="234"/>
        <v>0.1648</v>
      </c>
      <c r="I3113" s="218"/>
      <c r="J3113" s="218"/>
    </row>
    <row r="3114" spans="1:10" ht="18" outlineLevel="1" x14ac:dyDescent="0.25">
      <c r="B3114" s="535" t="s">
        <v>1896</v>
      </c>
      <c r="C3114" s="216" t="str">
        <f>+VLOOKUP(B:B,INSUMOS!A:C,2,FALSE)</f>
        <v>ACPM</v>
      </c>
      <c r="D3114" s="538" t="str">
        <f>+VLOOKUP(B:B,INSUMOS!A:C,3,FALSE)</f>
        <v>GAL</v>
      </c>
      <c r="E3114" s="541">
        <v>0.15</v>
      </c>
      <c r="F3114" s="544">
        <f>E3114*0.03</f>
        <v>4.4999999999999997E-3</v>
      </c>
      <c r="G3114" s="277">
        <f>+VLOOKUP(B:B,INSUMOS!A:E,4,FALSE)</f>
        <v>1</v>
      </c>
      <c r="H3114" s="217">
        <f t="shared" si="234"/>
        <v>0.1545</v>
      </c>
      <c r="I3114" s="218"/>
      <c r="J3114" s="218"/>
    </row>
    <row r="3115" spans="1:10" ht="18" outlineLevel="1" x14ac:dyDescent="0.25">
      <c r="B3115" s="535" t="s">
        <v>245</v>
      </c>
      <c r="C3115" s="216" t="str">
        <f>+VLOOKUP(B:B,INSUMOS!A:C,2,FALSE)</f>
        <v>TABLA CHAPA EN ORDINARIO 2.90 X 0.13 X 0.02</v>
      </c>
      <c r="D3115" s="538" t="str">
        <f>+VLOOKUP(B:B,INSUMOS!A:C,3,FALSE)</f>
        <v>UN</v>
      </c>
      <c r="E3115" s="541">
        <v>0.69</v>
      </c>
      <c r="F3115" s="544">
        <f>E3115*0.03</f>
        <v>2.0699999999999996E-2</v>
      </c>
      <c r="G3115" s="277">
        <f>+VLOOKUP(B:B,INSUMOS!A:E,4,FALSE)</f>
        <v>1</v>
      </c>
      <c r="H3115" s="217">
        <f t="shared" si="234"/>
        <v>0.71069999999999989</v>
      </c>
      <c r="I3115" s="218"/>
      <c r="J3115" s="218"/>
    </row>
    <row r="3116" spans="1:10" ht="18" outlineLevel="1" x14ac:dyDescent="0.25">
      <c r="B3116" s="535" t="s">
        <v>266</v>
      </c>
      <c r="C3116" s="216" t="str">
        <f>+VLOOKUP(B:B,INSUMOS!A:C,2,FALSE)</f>
        <v>PUNTILLA CON CABEZA 2"</v>
      </c>
      <c r="D3116" s="538" t="str">
        <f>+VLOOKUP(B:B,INSUMOS!A:C,3,FALSE)</f>
        <v>LB</v>
      </c>
      <c r="E3116" s="541">
        <v>0.17599999999999999</v>
      </c>
      <c r="F3116" s="544">
        <f>E3116*0.03</f>
        <v>5.2799999999999991E-3</v>
      </c>
      <c r="G3116" s="277">
        <f>+VLOOKUP(B:B,INSUMOS!A:E,4,FALSE)</f>
        <v>1</v>
      </c>
      <c r="H3116" s="217">
        <f t="shared" si="234"/>
        <v>0.18128</v>
      </c>
      <c r="I3116" s="218"/>
      <c r="J3116" s="218"/>
    </row>
    <row r="3117" spans="1:10" ht="18" outlineLevel="1" x14ac:dyDescent="0.25">
      <c r="B3117" s="535" t="s">
        <v>153</v>
      </c>
      <c r="C3117" s="216" t="str">
        <f>+VLOOKUP(B:B,INSUMOS!A:C,2,FALSE)</f>
        <v>ANDAMIO TUBULAR 1,5*1,5 C/CRUCETA</v>
      </c>
      <c r="D3117" s="538" t="str">
        <f>+VLOOKUP(B:B,INSUMOS!A:C,3,FALSE)</f>
        <v>DIA</v>
      </c>
      <c r="E3117" s="541">
        <v>7.0000000000000007E-2</v>
      </c>
      <c r="F3117" s="544"/>
      <c r="G3117" s="277">
        <f>+VLOOKUP(B:B,INSUMOS!A:E,4,FALSE)</f>
        <v>1</v>
      </c>
      <c r="H3117" s="217">
        <f t="shared" si="234"/>
        <v>7.0000000000000007E-2</v>
      </c>
      <c r="I3117" s="218"/>
      <c r="J3117" s="218"/>
    </row>
    <row r="3118" spans="1:10" ht="18" outlineLevel="1" x14ac:dyDescent="0.25">
      <c r="B3118" s="535" t="s">
        <v>1952</v>
      </c>
      <c r="C3118" s="216" t="str">
        <f>+VLOOKUP(B:B,APUS!A:C,3,FALSE)</f>
        <v>CONCRETO 1:2:3 (3.000PSI APROX.) MEZCLA EN OBRA- OBRAS VARIAS</v>
      </c>
      <c r="D3118" s="538" t="s">
        <v>21</v>
      </c>
      <c r="E3118" s="541">
        <v>1.4999999999999999E-2</v>
      </c>
      <c r="F3118" s="544">
        <f>E3118*0.05</f>
        <v>7.5000000000000002E-4</v>
      </c>
      <c r="G3118" s="277">
        <f>+VLOOKUP(B:B,APUS!A:T,8,FALSE)</f>
        <v>371.8433</v>
      </c>
      <c r="H3118" s="217">
        <f t="shared" si="234"/>
        <v>5.8565319750000002</v>
      </c>
      <c r="I3118" s="218"/>
      <c r="J3118" s="218"/>
    </row>
    <row r="3119" spans="1:10" ht="18" outlineLevel="1" x14ac:dyDescent="0.25">
      <c r="B3119" s="535" t="s">
        <v>607</v>
      </c>
      <c r="C3119" s="216" t="str">
        <f>+VLOOKUP(B:B,INSUMOS!A:C,2,FALSE)</f>
        <v>CUADRILLA (2 AYUDANTES ALBAÑILERIA CON PRESTACIONES)</v>
      </c>
      <c r="D3119" s="538" t="str">
        <f>+VLOOKUP(B:B,INSUMOS!A:C,3,FALSE)</f>
        <v>HC</v>
      </c>
      <c r="E3119" s="541">
        <v>0.8</v>
      </c>
      <c r="F3119" s="544"/>
      <c r="G3119" s="277">
        <f>+VLOOKUP(B:B,INSUMOS!A:E,4,FALSE)</f>
        <v>1</v>
      </c>
      <c r="H3119" s="217">
        <f t="shared" si="234"/>
        <v>0.8</v>
      </c>
      <c r="I3119" s="218"/>
      <c r="J3119" s="218"/>
    </row>
    <row r="3120" spans="1:10" ht="24" customHeight="1" x14ac:dyDescent="0.25">
      <c r="A3120" s="547" t="s">
        <v>1993</v>
      </c>
      <c r="B3120" s="548"/>
      <c r="C3120" s="307" t="s">
        <v>1994</v>
      </c>
      <c r="D3120" s="308" t="s">
        <v>1</v>
      </c>
      <c r="E3120" s="359"/>
      <c r="F3120" s="360"/>
      <c r="G3120" s="361"/>
      <c r="H3120" s="362">
        <f>+SUBTOTAL(9,H3121:H3125)</f>
        <v>51.691292012999995</v>
      </c>
      <c r="I3120" s="363"/>
      <c r="J3120" s="363"/>
    </row>
    <row r="3121" spans="1:10" ht="18" outlineLevel="1" x14ac:dyDescent="0.25">
      <c r="B3121" s="535" t="s">
        <v>129</v>
      </c>
      <c r="C3121" s="216" t="str">
        <f>+VLOOKUP(B:B,INSUMOS!A:C,2,FALSE)</f>
        <v>HERRAMIENTA MENOR</v>
      </c>
      <c r="D3121" s="538" t="str">
        <f>+VLOOKUP(B:B,INSUMOS!A:C,3,FALSE)</f>
        <v>GLB</v>
      </c>
      <c r="E3121" s="541">
        <f>H3125*0.1/G3121</f>
        <v>0.2</v>
      </c>
      <c r="F3121" s="544"/>
      <c r="G3121" s="277">
        <f>+VLOOKUP(B:B,INSUMOS!A:E,4,FALSE)</f>
        <v>1</v>
      </c>
      <c r="H3121" s="217">
        <f>+(E3121+F3121)*G3121</f>
        <v>0.2</v>
      </c>
      <c r="I3121" s="218"/>
      <c r="J3121" s="218"/>
    </row>
    <row r="3122" spans="1:10" ht="18" outlineLevel="1" x14ac:dyDescent="0.25">
      <c r="B3122" s="535" t="s">
        <v>153</v>
      </c>
      <c r="C3122" s="216" t="str">
        <f>+VLOOKUP(B:B,INSUMOS!A:C,2,FALSE)</f>
        <v>ANDAMIO TUBULAR 1,5*1,5 C/CRUCETA</v>
      </c>
      <c r="D3122" s="538" t="str">
        <f>+VLOOKUP(B:B,INSUMOS!A:C,3,FALSE)</f>
        <v>DIA</v>
      </c>
      <c r="E3122" s="541">
        <v>0.28000000000000003</v>
      </c>
      <c r="F3122" s="544"/>
      <c r="G3122" s="277">
        <f>+VLOOKUP(B:B,INSUMOS!A:E,4,FALSE)</f>
        <v>1</v>
      </c>
      <c r="H3122" s="217">
        <f>+(E3122+F3122)*G3122</f>
        <v>0.28000000000000003</v>
      </c>
      <c r="I3122" s="218"/>
      <c r="J3122" s="218"/>
    </row>
    <row r="3123" spans="1:10" ht="25.5" outlineLevel="1" x14ac:dyDescent="0.25">
      <c r="B3123" s="535" t="s">
        <v>1914</v>
      </c>
      <c r="C3123" s="216" t="str">
        <f>+VLOOKUP(B:B,APUS!A:C,3,FALSE)</f>
        <v>COLUMNA NUEVA CC2-B(0,12X0,10M) CONFINANTE EN CONCRETO 1:2:3 HECHO EN OBRA DE 3.000PSI APROX.</v>
      </c>
      <c r="D3123" s="538" t="s">
        <v>20</v>
      </c>
      <c r="E3123" s="541">
        <v>2.4</v>
      </c>
      <c r="F3123" s="544"/>
      <c r="G3123" s="277">
        <f>+VLOOKUP(B:B,APUS!A:T,8,FALSE)</f>
        <v>14.47577302</v>
      </c>
      <c r="H3123" s="217">
        <f>+(E3123+F3123)*G3123</f>
        <v>34.741855248</v>
      </c>
      <c r="I3123" s="218"/>
      <c r="J3123" s="218"/>
    </row>
    <row r="3124" spans="1:10" ht="25.5" outlineLevel="1" x14ac:dyDescent="0.25">
      <c r="B3124" s="535" t="s">
        <v>1992</v>
      </c>
      <c r="C3124" s="216" t="str">
        <f>+VLOOKUP(B:B,APUS!A:C,3,FALSE)</f>
        <v>VIGA DE AMARRE SOBRE MURO VA2 (0,15X0,10) Incluye acero de refuerzo y concreto  1:2:3 hecho en obra de 3.000psi aprox.</v>
      </c>
      <c r="D3124" s="538" t="s">
        <v>20</v>
      </c>
      <c r="E3124" s="541">
        <v>1.4</v>
      </c>
      <c r="F3124" s="544"/>
      <c r="G3124" s="277">
        <f>+VLOOKUP(B:B,APUS!A:T,8,FALSE)</f>
        <v>10.335311975000002</v>
      </c>
      <c r="H3124" s="217">
        <f>+(E3124+F3124)*G3124</f>
        <v>14.469436765000001</v>
      </c>
      <c r="I3124" s="218"/>
      <c r="J3124" s="218"/>
    </row>
    <row r="3125" spans="1:10" ht="18" outlineLevel="1" x14ac:dyDescent="0.25">
      <c r="B3125" s="535" t="s">
        <v>625</v>
      </c>
      <c r="C3125" s="216" t="str">
        <f>+VLOOKUP(B:B,INSUMOS!A:C,2,FALSE)</f>
        <v>CUADRILLA AA  (OFICIAL + 2 AYUDANTE)- ALBAÑILERIA</v>
      </c>
      <c r="D3125" s="538" t="str">
        <f>+VLOOKUP(B:B,INSUMOS!A:C,3,FALSE)</f>
        <v>HC</v>
      </c>
      <c r="E3125" s="541">
        <v>2</v>
      </c>
      <c r="F3125" s="544"/>
      <c r="G3125" s="277">
        <f>+VLOOKUP(B:B,INSUMOS!A:E,4,FALSE)</f>
        <v>1</v>
      </c>
      <c r="H3125" s="217">
        <f>+(E3125+F3125)*G3125</f>
        <v>2</v>
      </c>
      <c r="I3125" s="218"/>
      <c r="J3125" s="218"/>
    </row>
    <row r="3126" spans="1:10" ht="28.5" customHeight="1" x14ac:dyDescent="0.25">
      <c r="A3126" s="547" t="s">
        <v>1995</v>
      </c>
      <c r="B3126" s="548"/>
      <c r="C3126" s="307" t="s">
        <v>1996</v>
      </c>
      <c r="D3126" s="308" t="s">
        <v>19</v>
      </c>
      <c r="E3126" s="359"/>
      <c r="F3126" s="360"/>
      <c r="G3126" s="361"/>
      <c r="H3126" s="362">
        <f>+SUBTOTAL(9,H3127:H3132)</f>
        <v>2.893224</v>
      </c>
      <c r="I3126" s="363"/>
      <c r="J3126" s="363"/>
    </row>
    <row r="3127" spans="1:10" ht="18" outlineLevel="1" x14ac:dyDescent="0.25">
      <c r="B3127" s="535" t="s">
        <v>129</v>
      </c>
      <c r="C3127" s="216" t="str">
        <f>+VLOOKUP(B:B,INSUMOS!A:C,2,FALSE)</f>
        <v>HERRAMIENTA MENOR</v>
      </c>
      <c r="D3127" s="538" t="str">
        <f>+VLOOKUP(B:B,INSUMOS!A:C,3,FALSE)</f>
        <v>GLB</v>
      </c>
      <c r="E3127" s="541">
        <f>H3132*0.1/G3127</f>
        <v>0.1</v>
      </c>
      <c r="F3127" s="544"/>
      <c r="G3127" s="277">
        <f>+VLOOKUP(B:B,INSUMOS!A:E,4,FALSE)</f>
        <v>1</v>
      </c>
      <c r="H3127" s="217">
        <f t="shared" ref="H3127:H3132" si="235">+(E3127+F3127)*G3127</f>
        <v>0.1</v>
      </c>
      <c r="I3127" s="218"/>
      <c r="J3127" s="218"/>
    </row>
    <row r="3128" spans="1:10" ht="18" outlineLevel="1" x14ac:dyDescent="0.25">
      <c r="B3128" s="535" t="s">
        <v>153</v>
      </c>
      <c r="C3128" s="216" t="str">
        <f>+VLOOKUP(B:B,INSUMOS!A:C,2,FALSE)</f>
        <v>ANDAMIO TUBULAR 1,5*1,5 C/CRUCETA</v>
      </c>
      <c r="D3128" s="538" t="str">
        <f>+VLOOKUP(B:B,INSUMOS!A:C,3,FALSE)</f>
        <v>DIA</v>
      </c>
      <c r="E3128" s="541">
        <v>7.0000000000000007E-2</v>
      </c>
      <c r="F3128" s="544"/>
      <c r="G3128" s="277">
        <f>+VLOOKUP(B:B,INSUMOS!A:E,4,FALSE)</f>
        <v>1</v>
      </c>
      <c r="H3128" s="217">
        <f t="shared" si="235"/>
        <v>7.0000000000000007E-2</v>
      </c>
      <c r="I3128" s="218"/>
      <c r="J3128" s="218"/>
    </row>
    <row r="3129" spans="1:10" ht="18" outlineLevel="1" x14ac:dyDescent="0.25">
      <c r="B3129" s="535" t="s">
        <v>1972</v>
      </c>
      <c r="C3129" s="216" t="str">
        <f>+VLOOKUP(B:B,APUS!A:C,3,FALSE)</f>
        <v>APUNTALAMIENTO DE MUROS  PARA INTERVENCIONES</v>
      </c>
      <c r="D3129" s="538" t="s">
        <v>1</v>
      </c>
      <c r="E3129" s="541">
        <v>0.3</v>
      </c>
      <c r="F3129" s="544"/>
      <c r="G3129" s="277">
        <f>+VLOOKUP(B:B,APUS!A:T,8,FALSE)</f>
        <v>0.93247999999999998</v>
      </c>
      <c r="H3129" s="217">
        <f t="shared" si="235"/>
        <v>0.27974399999999999</v>
      </c>
      <c r="I3129" s="218"/>
      <c r="J3129" s="218"/>
    </row>
    <row r="3130" spans="1:10" ht="18" outlineLevel="1" x14ac:dyDescent="0.25">
      <c r="B3130" s="535" t="s">
        <v>1979</v>
      </c>
      <c r="C3130" s="216" t="str">
        <f>+VLOOKUP(B:B,APUS!A:C,3,FALSE)</f>
        <v>APUNTALAMIENTO DE PLACAS AEREAS PARA INTERVENCIONES</v>
      </c>
      <c r="D3130" s="538" t="s">
        <v>1</v>
      </c>
      <c r="E3130" s="541">
        <v>1</v>
      </c>
      <c r="F3130" s="544"/>
      <c r="G3130" s="277">
        <f>+VLOOKUP(B:B,APUS!A:T,8,FALSE)</f>
        <v>1.4134800000000001</v>
      </c>
      <c r="H3130" s="217">
        <f t="shared" si="235"/>
        <v>1.4134800000000001</v>
      </c>
      <c r="I3130" s="218"/>
      <c r="J3130" s="218"/>
    </row>
    <row r="3131" spans="1:10" ht="18" outlineLevel="1" x14ac:dyDescent="0.25">
      <c r="B3131" s="535" t="s">
        <v>121</v>
      </c>
      <c r="C3131" s="216" t="str">
        <f>+VLOOKUP(B:B,INSUMOS!A:C,2,FALSE)</f>
        <v>VOLQUETA 6 M3 (INCLUYE CARGE Y ESCOMBRERA)</v>
      </c>
      <c r="D3131" s="538" t="str">
        <f>+VLOOKUP(B:B,INSUMOS!A:C,3,FALSE)</f>
        <v>VJ</v>
      </c>
      <c r="E3131" s="541">
        <v>0.03</v>
      </c>
      <c r="F3131" s="544"/>
      <c r="G3131" s="277">
        <f>+VLOOKUP(B:B,INSUMOS!A:E,4,FALSE)</f>
        <v>1</v>
      </c>
      <c r="H3131" s="217">
        <f t="shared" si="235"/>
        <v>0.03</v>
      </c>
      <c r="I3131" s="218"/>
      <c r="J3131" s="218"/>
    </row>
    <row r="3132" spans="1:10" ht="18" outlineLevel="1" x14ac:dyDescent="0.25">
      <c r="B3132" s="535" t="s">
        <v>625</v>
      </c>
      <c r="C3132" s="216" t="str">
        <f>+VLOOKUP(B:B,INSUMOS!A:C,2,FALSE)</f>
        <v>CUADRILLA AA  (OFICIAL + 2 AYUDANTE)- ALBAÑILERIA</v>
      </c>
      <c r="D3132" s="538" t="str">
        <f>+VLOOKUP(B:B,INSUMOS!A:C,3,FALSE)</f>
        <v>HC</v>
      </c>
      <c r="E3132" s="541">
        <v>1</v>
      </c>
      <c r="F3132" s="544"/>
      <c r="G3132" s="277">
        <f>+VLOOKUP(B:B,INSUMOS!A:E,4,FALSE)</f>
        <v>1</v>
      </c>
      <c r="H3132" s="217">
        <f t="shared" si="235"/>
        <v>1</v>
      </c>
      <c r="I3132" s="218"/>
      <c r="J3132" s="218"/>
    </row>
    <row r="3133" spans="1:10" ht="23.25" customHeight="1" x14ac:dyDescent="0.25">
      <c r="A3133" s="547" t="s">
        <v>1998</v>
      </c>
      <c r="B3133" s="548"/>
      <c r="C3133" s="307" t="s">
        <v>1999</v>
      </c>
      <c r="D3133" s="308" t="s">
        <v>19</v>
      </c>
      <c r="E3133" s="359"/>
      <c r="F3133" s="360"/>
      <c r="G3133" s="361"/>
      <c r="H3133" s="362">
        <f>+SUBTOTAL(9,H3134:H3139)</f>
        <v>16.789960000000001</v>
      </c>
      <c r="I3133" s="363"/>
      <c r="J3133" s="363"/>
    </row>
    <row r="3134" spans="1:10" ht="18" outlineLevel="1" x14ac:dyDescent="0.25">
      <c r="B3134" s="535" t="s">
        <v>129</v>
      </c>
      <c r="C3134" s="216" t="str">
        <f>+VLOOKUP(B:B,INSUMOS!A:C,2,FALSE)</f>
        <v>HERRAMIENTA MENOR</v>
      </c>
      <c r="D3134" s="538" t="str">
        <f>+VLOOKUP(B:B,INSUMOS!A:C,3,FALSE)</f>
        <v>GLB</v>
      </c>
      <c r="E3134" s="541">
        <f>H3139*0.1/G3134</f>
        <v>0.1</v>
      </c>
      <c r="F3134" s="544"/>
      <c r="G3134" s="277">
        <f>+VLOOKUP(B:B,INSUMOS!A:E,4,FALSE)</f>
        <v>1</v>
      </c>
      <c r="H3134" s="217">
        <f t="shared" ref="H3134:H3139" si="236">+(E3134+F3134)*G3134</f>
        <v>0.1</v>
      </c>
      <c r="I3134" s="218"/>
      <c r="J3134" s="218"/>
    </row>
    <row r="3135" spans="1:10" ht="18" outlineLevel="1" x14ac:dyDescent="0.25">
      <c r="B3135" s="535" t="s">
        <v>208</v>
      </c>
      <c r="C3135" s="216" t="str">
        <f>+VLOOKUP(B:B,INSUMOS!A:C,2,FALSE)</f>
        <v>BLOQUE P-H N.5 ESTRIADO 33X11.5X23</v>
      </c>
      <c r="D3135" s="538" t="str">
        <f>+VLOOKUP(B:B,INSUMOS!A:C,3,FALSE)</f>
        <v>UN</v>
      </c>
      <c r="E3135" s="541">
        <v>13</v>
      </c>
      <c r="F3135" s="544">
        <f>E3135*0.03</f>
        <v>0.39</v>
      </c>
      <c r="G3135" s="277">
        <f>+VLOOKUP(B:B,INSUMOS!A:E,4,FALSE)</f>
        <v>1</v>
      </c>
      <c r="H3135" s="217">
        <f t="shared" si="236"/>
        <v>13.39</v>
      </c>
      <c r="I3135" s="218"/>
      <c r="J3135" s="218"/>
    </row>
    <row r="3136" spans="1:10" ht="18" outlineLevel="1" x14ac:dyDescent="0.25">
      <c r="B3136" s="535" t="s">
        <v>115</v>
      </c>
      <c r="C3136" s="216" t="str">
        <f>+VLOOKUP(B:B,INSUMOS!A:C,2,FALSE)</f>
        <v>MORTERO 1:4 (HECHO EN OBRA)</v>
      </c>
      <c r="D3136" s="538" t="str">
        <f>+VLOOKUP(B:B,INSUMOS!A:C,3,FALSE)</f>
        <v>M3</v>
      </c>
      <c r="E3136" s="541">
        <v>0.01</v>
      </c>
      <c r="F3136" s="544">
        <f>E3136*0.05</f>
        <v>5.0000000000000001E-4</v>
      </c>
      <c r="G3136" s="277">
        <f>+VLOOKUP(B:B,INSUMOS!A:E,4,FALSE)</f>
        <v>1</v>
      </c>
      <c r="H3136" s="217">
        <f t="shared" si="236"/>
        <v>1.0500000000000001E-2</v>
      </c>
      <c r="I3136" s="218"/>
      <c r="J3136" s="218"/>
    </row>
    <row r="3137" spans="1:10" ht="25.5" outlineLevel="1" x14ac:dyDescent="0.25">
      <c r="B3137" s="535">
        <v>1.3</v>
      </c>
      <c r="C3137" s="216" t="s">
        <v>1482</v>
      </c>
      <c r="D3137" s="538" t="s">
        <v>19</v>
      </c>
      <c r="E3137" s="541">
        <v>0.3</v>
      </c>
      <c r="F3137" s="544"/>
      <c r="G3137" s="277">
        <f>H136</f>
        <v>1.415</v>
      </c>
      <c r="H3137" s="217">
        <f>+(E3137+F3137)*G3137</f>
        <v>0.42449999999999999</v>
      </c>
      <c r="I3137" s="218"/>
      <c r="J3137" s="218"/>
    </row>
    <row r="3138" spans="1:10" ht="18" outlineLevel="1" x14ac:dyDescent="0.25">
      <c r="B3138" s="535" t="s">
        <v>1972</v>
      </c>
      <c r="C3138" s="216" t="str">
        <f>+VLOOKUP(B:B,APUS!A:C,3,FALSE)</f>
        <v>APUNTALAMIENTO DE MUROS  PARA INTERVENCIONES</v>
      </c>
      <c r="D3138" s="538" t="s">
        <v>1</v>
      </c>
      <c r="E3138" s="541">
        <v>2</v>
      </c>
      <c r="F3138" s="544"/>
      <c r="G3138" s="277">
        <f>+VLOOKUP(B:B,APUS!A:T,8,FALSE)</f>
        <v>0.93247999999999998</v>
      </c>
      <c r="H3138" s="217">
        <f t="shared" si="236"/>
        <v>1.86496</v>
      </c>
      <c r="I3138" s="218"/>
      <c r="J3138" s="218"/>
    </row>
    <row r="3139" spans="1:10" ht="18" outlineLevel="1" x14ac:dyDescent="0.25">
      <c r="B3139" s="535" t="s">
        <v>607</v>
      </c>
      <c r="C3139" s="216" t="str">
        <f>+VLOOKUP(B:B,INSUMOS!A:C,2,FALSE)</f>
        <v>CUADRILLA (2 AYUDANTES ALBAÑILERIA CON PRESTACIONES)</v>
      </c>
      <c r="D3139" s="538" t="str">
        <f>+VLOOKUP(B:B,INSUMOS!A:C,3,FALSE)</f>
        <v>HC</v>
      </c>
      <c r="E3139" s="541">
        <v>1</v>
      </c>
      <c r="F3139" s="544"/>
      <c r="G3139" s="277">
        <f>+VLOOKUP(B:B,INSUMOS!A:E,4,FALSE)</f>
        <v>1</v>
      </c>
      <c r="H3139" s="217">
        <f t="shared" si="236"/>
        <v>1</v>
      </c>
      <c r="I3139" s="218"/>
      <c r="J3139" s="218"/>
    </row>
    <row r="3140" spans="1:10" ht="66" customHeight="1" x14ac:dyDescent="0.25">
      <c r="A3140" s="547" t="s">
        <v>2000</v>
      </c>
      <c r="B3140" s="548"/>
      <c r="C3140" s="558" t="s">
        <v>2073</v>
      </c>
      <c r="D3140" s="308" t="s">
        <v>330</v>
      </c>
      <c r="E3140" s="359"/>
      <c r="F3140" s="360"/>
      <c r="G3140" s="361"/>
      <c r="H3140" s="362">
        <f>+SUBTOTAL(9,H3141:H3148)</f>
        <v>6.0064802325000004</v>
      </c>
      <c r="I3140" s="363"/>
      <c r="J3140" s="363"/>
    </row>
    <row r="3141" spans="1:10" ht="18" outlineLevel="1" x14ac:dyDescent="0.25">
      <c r="B3141" s="535" t="s">
        <v>129</v>
      </c>
      <c r="C3141" s="216" t="str">
        <f>+VLOOKUP(B:B,INSUMOS!A:C,2,FALSE)</f>
        <v>HERRAMIENTA MENOR</v>
      </c>
      <c r="D3141" s="538" t="str">
        <f>+VLOOKUP(B:B,INSUMOS!A:C,3,FALSE)</f>
        <v>GLB</v>
      </c>
      <c r="E3141" s="541">
        <f>H3148*0.1/G3141</f>
        <v>0.12</v>
      </c>
      <c r="F3141" s="544"/>
      <c r="G3141" s="277">
        <f>+VLOOKUP(B:B,INSUMOS!A:E,4,FALSE)</f>
        <v>1</v>
      </c>
      <c r="H3141" s="217">
        <f t="shared" ref="H3141:H3148" si="237">+(E3141+F3141)*G3141</f>
        <v>0.12</v>
      </c>
      <c r="I3141" s="218"/>
      <c r="J3141" s="218"/>
    </row>
    <row r="3142" spans="1:10" ht="18" outlineLevel="1" x14ac:dyDescent="0.25">
      <c r="B3142" s="535" t="s">
        <v>152</v>
      </c>
      <c r="C3142" s="216" t="str">
        <f>+VLOOKUP(B:B,INSUMOS!A:C,2,FALSE)</f>
        <v>TALADRO BAJA REVOLUCIÓN (MAX. 400 R.P.M)</v>
      </c>
      <c r="D3142" s="538" t="str">
        <f>+VLOOKUP(B:B,INSUMOS!A:C,3,FALSE)</f>
        <v>HR</v>
      </c>
      <c r="E3142" s="541">
        <v>1.2</v>
      </c>
      <c r="F3142" s="544"/>
      <c r="G3142" s="277">
        <f>+VLOOKUP(B:B,INSUMOS!A:E,4,FALSE)</f>
        <v>1</v>
      </c>
      <c r="H3142" s="217">
        <f t="shared" si="237"/>
        <v>1.2</v>
      </c>
      <c r="I3142" s="218"/>
      <c r="J3142" s="218"/>
    </row>
    <row r="3143" spans="1:10" ht="18" outlineLevel="1" x14ac:dyDescent="0.25">
      <c r="B3143" s="535" t="s">
        <v>996</v>
      </c>
      <c r="C3143" s="216" t="str">
        <f>+VLOOKUP(B:B,INSUMOS!A:C,2,FALSE)</f>
        <v>ACERO CORRUG. FIG.1/4” A 1” 60.000 PSI</v>
      </c>
      <c r="D3143" s="538" t="str">
        <f>+VLOOKUP(B:B,INSUMOS!A:C,3,FALSE)</f>
        <v>KG</v>
      </c>
      <c r="E3143" s="541">
        <v>0.67</v>
      </c>
      <c r="F3143" s="544">
        <f>E3143*0.03</f>
        <v>2.01E-2</v>
      </c>
      <c r="G3143" s="277">
        <f>+VLOOKUP(B:B,INSUMOS!A:E,4,FALSE)</f>
        <v>1</v>
      </c>
      <c r="H3143" s="217">
        <f t="shared" si="237"/>
        <v>0.69010000000000005</v>
      </c>
      <c r="I3143" s="218"/>
      <c r="J3143" s="218"/>
    </row>
    <row r="3144" spans="1:10" ht="18" outlineLevel="1" x14ac:dyDescent="0.25">
      <c r="B3144" s="535" t="s">
        <v>325</v>
      </c>
      <c r="C3144" s="216" t="str">
        <f>+VLOOKUP(B:B,INSUMOS!A:C,2,FALSE)</f>
        <v>SIKADUR 32 PRIMER O IGUAL O SUPERIOR CALIDAD</v>
      </c>
      <c r="D3144" s="538" t="str">
        <f>+VLOOKUP(B:B,INSUMOS!A:C,3,FALSE)</f>
        <v>KG</v>
      </c>
      <c r="E3144" s="541">
        <v>6.7999999999999999E-5</v>
      </c>
      <c r="F3144" s="544">
        <f>E3144*0.03</f>
        <v>2.04E-6</v>
      </c>
      <c r="G3144" s="277">
        <f>+VLOOKUP(B:B,INSUMOS!A:E,4,FALSE)</f>
        <v>1</v>
      </c>
      <c r="H3144" s="217">
        <f t="shared" si="237"/>
        <v>7.004E-5</v>
      </c>
      <c r="I3144" s="218"/>
      <c r="J3144" s="218"/>
    </row>
    <row r="3145" spans="1:10" ht="25.5" outlineLevel="1" x14ac:dyDescent="0.25">
      <c r="B3145" s="535" t="s">
        <v>1978</v>
      </c>
      <c r="C3145" s="216" t="str">
        <f>+VLOOKUP(B:B,APUS!A:C,3,FALSE)</f>
        <v xml:space="preserve">DEMOLICION DE PLACAS DE CONTRAPISO e=8cm hasta 10cm (Incluye retiro y botada), </v>
      </c>
      <c r="D3145" s="538" t="s">
        <v>21</v>
      </c>
      <c r="E3145" s="541">
        <v>0.18</v>
      </c>
      <c r="F3145" s="544"/>
      <c r="G3145" s="277">
        <f>+VLOOKUP(B:B,APUS!A:T,8,FALSE)</f>
        <v>0.54500000000000004</v>
      </c>
      <c r="H3145" s="217">
        <f t="shared" si="237"/>
        <v>9.8100000000000007E-2</v>
      </c>
      <c r="I3145" s="218"/>
      <c r="J3145" s="218"/>
    </row>
    <row r="3146" spans="1:10" ht="25.5" outlineLevel="1" x14ac:dyDescent="0.25">
      <c r="B3146" s="535" t="s">
        <v>1905</v>
      </c>
      <c r="C3146" s="216" t="str">
        <f>+VLOOKUP(B:B,APUS!A:C,3,FALSE)</f>
        <v>RECONSTRUCCION DE PLACA DE CONTRAPISO  e=0.05M, EN CONCRETO 1:3:4 HECHO EN OBRA DE 2.OOOPSI APROX. (No incluye refuerzo)</v>
      </c>
      <c r="D3146" s="538" t="s">
        <v>19</v>
      </c>
      <c r="E3146" s="541">
        <v>0.18</v>
      </c>
      <c r="F3146" s="544"/>
      <c r="G3146" s="277">
        <f>+VLOOKUP(B:B,APUS!A:T,8,FALSE)</f>
        <v>14.832556625000002</v>
      </c>
      <c r="H3146" s="217">
        <f t="shared" si="237"/>
        <v>2.6698601925000003</v>
      </c>
      <c r="I3146" s="218"/>
      <c r="J3146" s="218"/>
    </row>
    <row r="3147" spans="1:10" ht="18" outlineLevel="1" x14ac:dyDescent="0.25">
      <c r="B3147" s="535" t="s">
        <v>1840</v>
      </c>
      <c r="C3147" s="216" t="str">
        <f>+VLOOKUP(B:B,APUS!A:C,3,FALSE)</f>
        <v>EXCAVACIÓN MANUAL PARA VIGAS DE CIMENTACIÓN Y ZAPATAS</v>
      </c>
      <c r="D3147" s="538" t="s">
        <v>21</v>
      </c>
      <c r="E3147" s="541">
        <v>0.05</v>
      </c>
      <c r="F3147" s="544"/>
      <c r="G3147" s="277">
        <f>+VLOOKUP(B:B,APUS!A:T,8,FALSE)</f>
        <v>0.56699999999999995</v>
      </c>
      <c r="H3147" s="217">
        <f>+(E3147+F3147)*G3147</f>
        <v>2.835E-2</v>
      </c>
      <c r="I3147" s="218"/>
      <c r="J3147" s="218"/>
    </row>
    <row r="3148" spans="1:10" ht="18" outlineLevel="1" x14ac:dyDescent="0.25">
      <c r="B3148" s="535" t="s">
        <v>607</v>
      </c>
      <c r="C3148" s="216" t="str">
        <f>+VLOOKUP(B:B,INSUMOS!A:C,2,FALSE)</f>
        <v>CUADRILLA (2 AYUDANTES ALBAÑILERIA CON PRESTACIONES)</v>
      </c>
      <c r="D3148" s="538" t="str">
        <f>+VLOOKUP(B:B,INSUMOS!A:C,3,FALSE)</f>
        <v>HC</v>
      </c>
      <c r="E3148" s="541">
        <v>1.2</v>
      </c>
      <c r="F3148" s="544"/>
      <c r="G3148" s="277">
        <f>+VLOOKUP(B:B,INSUMOS!A:E,4,FALSE)</f>
        <v>1</v>
      </c>
      <c r="H3148" s="217">
        <f t="shared" si="237"/>
        <v>1.2</v>
      </c>
      <c r="I3148" s="218"/>
      <c r="J3148" s="218"/>
    </row>
    <row r="3149" spans="1:10" ht="33" customHeight="1" x14ac:dyDescent="0.25">
      <c r="A3149" s="547" t="s">
        <v>2006</v>
      </c>
      <c r="B3149" s="548"/>
      <c r="C3149" s="558" t="s">
        <v>2518</v>
      </c>
      <c r="D3149" s="308" t="s">
        <v>19</v>
      </c>
      <c r="E3149" s="359"/>
      <c r="F3149" s="360"/>
      <c r="G3149" s="361"/>
      <c r="H3149" s="204">
        <f>+SUBTOTAL(9,H3150:H3152)</f>
        <v>0.28500000000000003</v>
      </c>
      <c r="I3149" s="363"/>
      <c r="J3149" s="363"/>
    </row>
    <row r="3150" spans="1:10" ht="18" outlineLevel="1" x14ac:dyDescent="0.25">
      <c r="B3150" s="535" t="s">
        <v>129</v>
      </c>
      <c r="C3150" s="216" t="str">
        <f>+VLOOKUP(B:B,INSUMOS!A:C,2,FALSE)</f>
        <v>HERRAMIENTA MENOR</v>
      </c>
      <c r="D3150" s="538" t="str">
        <f>+VLOOKUP(B:B,INSUMOS!A:C,3,FALSE)</f>
        <v>GLB</v>
      </c>
      <c r="E3150" s="541">
        <v>0.1</v>
      </c>
      <c r="F3150" s="544"/>
      <c r="G3150" s="277">
        <f>+VLOOKUP(B:B,INSUMOS!A:E,4,FALSE)</f>
        <v>1</v>
      </c>
      <c r="H3150" s="217">
        <f>+(E3150+F3150)*G3150</f>
        <v>0.1</v>
      </c>
      <c r="I3150" s="218"/>
      <c r="J3150" s="218"/>
    </row>
    <row r="3151" spans="1:10" ht="18" outlineLevel="1" x14ac:dyDescent="0.25">
      <c r="B3151" s="535" t="s">
        <v>121</v>
      </c>
      <c r="C3151" s="216" t="str">
        <f>+VLOOKUP(B:B,INSUMOS!A:C,2,FALSE)</f>
        <v>VOLQUETA 6 M3 (INCLUYE CARGE Y ESCOMBRERA)</v>
      </c>
      <c r="D3151" s="538" t="str">
        <f>+VLOOKUP(B:B,INSUMOS!A:C,3,FALSE)</f>
        <v>VJ</v>
      </c>
      <c r="E3151" s="541">
        <v>5.0000000000000001E-3</v>
      </c>
      <c r="F3151" s="544"/>
      <c r="G3151" s="277">
        <f>+VLOOKUP(B:B,INSUMOS!A:E,4,FALSE)</f>
        <v>1</v>
      </c>
      <c r="H3151" s="217">
        <f>+(E3151+F3151)*G3151</f>
        <v>5.0000000000000001E-3</v>
      </c>
      <c r="I3151" s="218"/>
      <c r="J3151" s="218"/>
    </row>
    <row r="3152" spans="1:10" ht="18" outlineLevel="1" x14ac:dyDescent="0.25">
      <c r="B3152" s="535" t="s">
        <v>625</v>
      </c>
      <c r="C3152" s="216" t="str">
        <f>+VLOOKUP(B:B,INSUMOS!A:C,2,FALSE)</f>
        <v>CUADRILLA AA  (OFICIAL + 2 AYUDANTE)- ALBAÑILERIA</v>
      </c>
      <c r="D3152" s="538" t="str">
        <f>+VLOOKUP(B:B,INSUMOS!A:C,3,FALSE)</f>
        <v>HC</v>
      </c>
      <c r="E3152" s="541">
        <v>0.18</v>
      </c>
      <c r="F3152" s="544"/>
      <c r="G3152" s="277">
        <f>+VLOOKUP(B:B,INSUMOS!A:E,4,FALSE)</f>
        <v>1</v>
      </c>
      <c r="H3152" s="217">
        <f>+(E3152+F3152)*G3152</f>
        <v>0.18</v>
      </c>
      <c r="I3152" s="218"/>
      <c r="J3152" s="218"/>
    </row>
    <row r="3153" spans="1:10" ht="48" customHeight="1" x14ac:dyDescent="0.25">
      <c r="A3153" s="547" t="s">
        <v>2015</v>
      </c>
      <c r="B3153" s="293"/>
      <c r="C3153" s="558" t="s">
        <v>2029</v>
      </c>
      <c r="D3153" s="308" t="s">
        <v>21</v>
      </c>
      <c r="E3153" s="367"/>
      <c r="F3153" s="227"/>
      <c r="G3153" s="368"/>
      <c r="H3153" s="362">
        <f>+SUBTOTAL(9,H3154:H3161)</f>
        <v>224.88964999999999</v>
      </c>
      <c r="I3153" s="363"/>
      <c r="J3153" s="363"/>
    </row>
    <row r="3154" spans="1:10" ht="18" outlineLevel="1" x14ac:dyDescent="0.25">
      <c r="B3154" s="535" t="s">
        <v>129</v>
      </c>
      <c r="C3154" s="216" t="str">
        <f>+VLOOKUP(B:B,INSUMOS!A:C,2,FALSE)</f>
        <v>HERRAMIENTA MENOR</v>
      </c>
      <c r="D3154" s="538" t="str">
        <f>+VLOOKUP(B:B,INSUMOS!A:C,3,FALSE)</f>
        <v>GLB</v>
      </c>
      <c r="E3154" s="541">
        <f>+(H3160+H3161)*0.05/G3154</f>
        <v>0.125</v>
      </c>
      <c r="F3154" s="544"/>
      <c r="G3154" s="277">
        <f>+VLOOKUP(B:B,INSUMOS!A:E,4,FALSE)</f>
        <v>1</v>
      </c>
      <c r="H3154" s="217">
        <f t="shared" ref="H3154:H3161" si="238">+(E3154+F3154)*G3154</f>
        <v>0.125</v>
      </c>
      <c r="I3154" s="218"/>
      <c r="J3154" s="218"/>
    </row>
    <row r="3155" spans="1:10" ht="18" outlineLevel="1" x14ac:dyDescent="0.25">
      <c r="B3155" s="535" t="s">
        <v>268</v>
      </c>
      <c r="C3155" s="216" t="str">
        <f>+VLOOKUP(B:B,INSUMOS!A:C,2,FALSE)</f>
        <v>AGUA</v>
      </c>
      <c r="D3155" s="538" t="str">
        <f>+VLOOKUP(B:B,INSUMOS!A:C,3,FALSE)</f>
        <v>M3</v>
      </c>
      <c r="E3155" s="541">
        <v>0.155</v>
      </c>
      <c r="F3155" s="544">
        <f>E3155*0.03</f>
        <v>4.6499999999999996E-3</v>
      </c>
      <c r="G3155" s="277">
        <f>+VLOOKUP(B:B,INSUMOS!A:E,4,FALSE)</f>
        <v>1</v>
      </c>
      <c r="H3155" s="217">
        <f t="shared" si="238"/>
        <v>0.15964999999999999</v>
      </c>
      <c r="I3155" s="218"/>
      <c r="J3155" s="218"/>
    </row>
    <row r="3156" spans="1:10" ht="18" outlineLevel="1" x14ac:dyDescent="0.25">
      <c r="B3156" s="535" t="s">
        <v>99</v>
      </c>
      <c r="C3156" s="216" t="str">
        <f>+VLOOKUP(B:B,INSUMOS!A:C,2,FALSE)</f>
        <v>CEMENTO GRIS</v>
      </c>
      <c r="D3156" s="538" t="str">
        <f>+VLOOKUP(B:B,INSUMOS!A:C,3,FALSE)</f>
        <v>KG</v>
      </c>
      <c r="E3156" s="541">
        <v>210</v>
      </c>
      <c r="F3156" s="544">
        <f>E3156*0.05</f>
        <v>10.5</v>
      </c>
      <c r="G3156" s="277">
        <f>+VLOOKUP(B:B,INSUMOS!A:E,4,FALSE)</f>
        <v>1</v>
      </c>
      <c r="H3156" s="217">
        <f t="shared" si="238"/>
        <v>220.5</v>
      </c>
      <c r="I3156" s="218"/>
      <c r="J3156" s="218"/>
    </row>
    <row r="3157" spans="1:10" ht="18" outlineLevel="1" x14ac:dyDescent="0.25">
      <c r="B3157" s="535" t="s">
        <v>791</v>
      </c>
      <c r="C3157" s="216" t="str">
        <f>+VLOOKUP(B:B,INSUMOS!A:C,2,FALSE)</f>
        <v>ARENA LAVADA DE RÍO (INCLUYE TRANSPORTE)</v>
      </c>
      <c r="D3157" s="538" t="str">
        <f>+VLOOKUP(B:B,INSUMOS!A:C,3,FALSE)</f>
        <v>M3</v>
      </c>
      <c r="E3157" s="541">
        <v>0.5</v>
      </c>
      <c r="F3157" s="544">
        <f>E3157*0.03</f>
        <v>1.4999999999999999E-2</v>
      </c>
      <c r="G3157" s="277">
        <f>+VLOOKUP(B:B,INSUMOS!A:E,4,FALSE)</f>
        <v>1</v>
      </c>
      <c r="H3157" s="217">
        <f t="shared" si="238"/>
        <v>0.51500000000000001</v>
      </c>
      <c r="I3157" s="218"/>
      <c r="J3157" s="218"/>
    </row>
    <row r="3158" spans="1:10" ht="18" outlineLevel="1" x14ac:dyDescent="0.25">
      <c r="B3158" s="535" t="s">
        <v>77</v>
      </c>
      <c r="C3158" s="216" t="str">
        <f>+VLOOKUP(B:B,INSUMOS!A:C,2,FALSE)</f>
        <v>GRAVILLA DE RÍO DE 1/2" (INCLUYE TRANSPORTE)</v>
      </c>
      <c r="D3158" s="538" t="str">
        <f>+VLOOKUP(B:B,INSUMOS!A:C,3,FALSE)</f>
        <v>M3</v>
      </c>
      <c r="E3158" s="541">
        <v>1</v>
      </c>
      <c r="F3158" s="544">
        <f>E3158*0.03</f>
        <v>0.03</v>
      </c>
      <c r="G3158" s="277">
        <f>+VLOOKUP(B:B,INSUMOS!A:E,4,FALSE)</f>
        <v>1</v>
      </c>
      <c r="H3158" s="217">
        <f t="shared" si="238"/>
        <v>1.03</v>
      </c>
      <c r="I3158" s="218"/>
      <c r="J3158" s="218"/>
    </row>
    <row r="3159" spans="1:10" ht="18" outlineLevel="1" x14ac:dyDescent="0.25">
      <c r="B3159" s="535" t="s">
        <v>136</v>
      </c>
      <c r="C3159" s="216" t="str">
        <f>+VLOOKUP(B:B,INSUMOS!A:C,2,FALSE)</f>
        <v>MEZCLADORA A GASOLINA (1.5 BULTOS)</v>
      </c>
      <c r="D3159" s="538" t="str">
        <f>+VLOOKUP(B:B,INSUMOS!A:C,3,FALSE)</f>
        <v>DIA</v>
      </c>
      <c r="E3159" s="541">
        <v>0.06</v>
      </c>
      <c r="F3159" s="544"/>
      <c r="G3159" s="277">
        <f>+VLOOKUP(B:B,INSUMOS!A:E,4,FALSE)</f>
        <v>1</v>
      </c>
      <c r="H3159" s="217">
        <f t="shared" si="238"/>
        <v>0.06</v>
      </c>
      <c r="I3159" s="218"/>
      <c r="J3159" s="218"/>
    </row>
    <row r="3160" spans="1:10" ht="18" outlineLevel="1" x14ac:dyDescent="0.25">
      <c r="B3160" s="535" t="s">
        <v>30</v>
      </c>
      <c r="C3160" s="216" t="str">
        <f>+VLOOKUP(B:B,INSUMOS!A:C,2,FALSE)</f>
        <v>AYUDANTE ALBAÑILERÍA CON PRESTACIONES</v>
      </c>
      <c r="D3160" s="538" t="str">
        <f>+VLOOKUP(B:B,INSUMOS!A:C,3,FALSE)</f>
        <v>HH</v>
      </c>
      <c r="E3160" s="541">
        <v>2</v>
      </c>
      <c r="F3160" s="544"/>
      <c r="G3160" s="277">
        <f>+VLOOKUP(B:B,INSUMOS!A:E,4,FALSE)</f>
        <v>1</v>
      </c>
      <c r="H3160" s="217">
        <f t="shared" si="238"/>
        <v>2</v>
      </c>
      <c r="I3160" s="218"/>
      <c r="J3160" s="218"/>
    </row>
    <row r="3161" spans="1:10" ht="18" outlineLevel="1" x14ac:dyDescent="0.25">
      <c r="B3161" s="535" t="s">
        <v>28</v>
      </c>
      <c r="C3161" s="216" t="str">
        <f>+VLOOKUP(B:B,INSUMOS!A:C,2,FALSE)</f>
        <v xml:space="preserve">OFICIAL ALBAÑILERIA CON PRESTACIONES </v>
      </c>
      <c r="D3161" s="538" t="str">
        <f>+VLOOKUP(B:B,INSUMOS!A:C,3,FALSE)</f>
        <v>HH</v>
      </c>
      <c r="E3161" s="541">
        <v>0.5</v>
      </c>
      <c r="F3161" s="544"/>
      <c r="G3161" s="277">
        <f>+VLOOKUP(B:B,INSUMOS!A:E,4,FALSE)</f>
        <v>1</v>
      </c>
      <c r="H3161" s="217">
        <f t="shared" si="238"/>
        <v>0.5</v>
      </c>
      <c r="I3161" s="218"/>
      <c r="J3161" s="218"/>
    </row>
    <row r="3162" spans="1:10" ht="25.5" x14ac:dyDescent="0.25">
      <c r="A3162" s="547" t="s">
        <v>2247</v>
      </c>
      <c r="B3162" s="293"/>
      <c r="C3162" s="307" t="s">
        <v>2516</v>
      </c>
      <c r="D3162" s="308" t="s">
        <v>1</v>
      </c>
      <c r="E3162" s="367"/>
      <c r="F3162" s="227"/>
      <c r="G3162" s="368"/>
      <c r="H3162" s="204">
        <f>+SUBTOTAL(9,H3163:I3164)</f>
        <v>3.673</v>
      </c>
      <c r="I3162" s="218"/>
      <c r="J3162" s="218"/>
    </row>
    <row r="3163" spans="1:10" ht="18" outlineLevel="1" x14ac:dyDescent="0.25">
      <c r="B3163" s="535" t="s">
        <v>129</v>
      </c>
      <c r="C3163" s="216" t="str">
        <f>+VLOOKUP(B:B,INSUMOS!A:C,2,FALSE)</f>
        <v>HERRAMIENTA MENOR</v>
      </c>
      <c r="D3163" s="538" t="str">
        <f>+VLOOKUP(B:B,INSUMOS!A:C,3,FALSE)</f>
        <v>GLB</v>
      </c>
      <c r="E3163" s="541">
        <v>1.173</v>
      </c>
      <c r="F3163" s="544"/>
      <c r="G3163" s="277">
        <f>+VLOOKUP(B:B,INSUMOS!A:E,4,FALSE)</f>
        <v>1</v>
      </c>
      <c r="H3163" s="217">
        <f>+(E3163+F3163)*G3163</f>
        <v>1.173</v>
      </c>
      <c r="I3163" s="218"/>
      <c r="J3163" s="218"/>
    </row>
    <row r="3164" spans="1:10" ht="18" outlineLevel="1" x14ac:dyDescent="0.25">
      <c r="B3164" s="535" t="s">
        <v>625</v>
      </c>
      <c r="C3164" s="216" t="str">
        <f>+VLOOKUP(B:B,INSUMOS!A:C,2,FALSE)</f>
        <v>CUADRILLA AA  (OFICIAL + 2 AYUDANTE)- ALBAÑILERIA</v>
      </c>
      <c r="D3164" s="538" t="str">
        <f>+VLOOKUP(B:B,INSUMOS!A:C,3,FALSE)</f>
        <v>HC</v>
      </c>
      <c r="E3164" s="541">
        <v>2.5</v>
      </c>
      <c r="F3164" s="544"/>
      <c r="G3164" s="277">
        <f>+VLOOKUP(B:B,INSUMOS!A:E,4,FALSE)</f>
        <v>1</v>
      </c>
      <c r="H3164" s="217">
        <f>+(E3164+F3164)*G3164</f>
        <v>2.5</v>
      </c>
      <c r="I3164" s="218"/>
      <c r="J3164" s="218"/>
    </row>
    <row r="3165" spans="1:10" ht="18" x14ac:dyDescent="0.25">
      <c r="A3165" s="547" t="s">
        <v>2248</v>
      </c>
      <c r="B3165" s="293"/>
      <c r="C3165" s="307" t="s">
        <v>2249</v>
      </c>
      <c r="D3165" s="308" t="s">
        <v>330</v>
      </c>
      <c r="E3165" s="367"/>
      <c r="F3165" s="227"/>
      <c r="G3165" s="368"/>
      <c r="H3165" s="204">
        <f>+SUBTOTAL(9,H3166:H3171)</f>
        <v>0.43805000000000005</v>
      </c>
      <c r="I3165" s="218"/>
      <c r="J3165" s="218"/>
    </row>
    <row r="3166" spans="1:10" ht="18" outlineLevel="1" x14ac:dyDescent="0.25">
      <c r="B3166" s="535" t="s">
        <v>129</v>
      </c>
      <c r="C3166" s="216" t="str">
        <f>+VLOOKUP(B:B,INSUMOS!A:C,2,FALSE)</f>
        <v>HERRAMIENTA MENOR</v>
      </c>
      <c r="D3166" s="538" t="str">
        <f>+VLOOKUP(B:B,INSUMOS!A:C,3,FALSE)</f>
        <v>GLB</v>
      </c>
      <c r="E3166" s="541">
        <v>1.6E-2</v>
      </c>
      <c r="F3166" s="544"/>
      <c r="G3166" s="277">
        <f>+VLOOKUP(B:B,INSUMOS!A:E,4,FALSE)</f>
        <v>1</v>
      </c>
      <c r="H3166" s="217">
        <f t="shared" ref="H3166:H3171" si="239">+(E3166+F3166)*G3166</f>
        <v>1.6E-2</v>
      </c>
      <c r="I3166" s="218"/>
      <c r="J3166" s="218"/>
    </row>
    <row r="3167" spans="1:10" ht="18" outlineLevel="1" x14ac:dyDescent="0.25">
      <c r="B3167" s="535" t="s">
        <v>1973</v>
      </c>
      <c r="C3167" s="216" t="str">
        <f>+VLOOKUP(B:B,INSUMOS!A:C,2,FALSE)</f>
        <v>VARA CORREDOR Ø8-10CM (L=3M)</v>
      </c>
      <c r="D3167" s="538" t="str">
        <f>+VLOOKUP(B:B,INSUMOS!A:C,3,FALSE)</f>
        <v>UN</v>
      </c>
      <c r="E3167" s="541">
        <v>0.17</v>
      </c>
      <c r="F3167" s="544">
        <f>E3167*0.03</f>
        <v>5.1000000000000004E-3</v>
      </c>
      <c r="G3167" s="277">
        <f>+VLOOKUP(B:B,INSUMOS!A:E,4,FALSE)</f>
        <v>1</v>
      </c>
      <c r="H3167" s="217">
        <f t="shared" si="239"/>
        <v>0.17510000000000001</v>
      </c>
      <c r="I3167" s="218"/>
      <c r="J3167" s="218"/>
    </row>
    <row r="3168" spans="1:10" ht="18" outlineLevel="1" x14ac:dyDescent="0.25">
      <c r="B3168" s="535" t="s">
        <v>2241</v>
      </c>
      <c r="C3168" s="216" t="str">
        <f>+VLOOKUP(B:B,INSUMOS!A:C,2,FALSE)</f>
        <v>TELA VERDE CERRAMIENTO  ( 2,10X100M)</v>
      </c>
      <c r="D3168" s="538" t="str">
        <f>+VLOOKUP(B:B,INSUMOS!A:C,3,FALSE)</f>
        <v>RLL</v>
      </c>
      <c r="E3168" s="541">
        <v>0.01</v>
      </c>
      <c r="F3168" s="544"/>
      <c r="G3168" s="277">
        <f>+VLOOKUP(B:B,INSUMOS!A:E,4,FALSE)</f>
        <v>1</v>
      </c>
      <c r="H3168" s="217">
        <f t="shared" si="239"/>
        <v>0.01</v>
      </c>
      <c r="I3168" s="218"/>
      <c r="J3168" s="218"/>
    </row>
    <row r="3169" spans="1:10" ht="18" outlineLevel="1" x14ac:dyDescent="0.25">
      <c r="B3169" s="535" t="s">
        <v>265</v>
      </c>
      <c r="C3169" s="216" t="str">
        <f>+VLOOKUP(B:B,INSUMOS!A:C,2,FALSE)</f>
        <v>ALAMBRE NEGRO</v>
      </c>
      <c r="D3169" s="538" t="str">
        <f>+VLOOKUP(B:B,INSUMOS!A:C,3,FALSE)</f>
        <v>KG</v>
      </c>
      <c r="E3169" s="541">
        <v>0.03</v>
      </c>
      <c r="F3169" s="544">
        <f>E3169*0.03</f>
        <v>8.9999999999999998E-4</v>
      </c>
      <c r="G3169" s="277">
        <f>+VLOOKUP(B:B,INSUMOS!A:E,4,FALSE)</f>
        <v>1</v>
      </c>
      <c r="H3169" s="217">
        <f t="shared" si="239"/>
        <v>3.09E-2</v>
      </c>
      <c r="I3169" s="218"/>
      <c r="J3169" s="218"/>
    </row>
    <row r="3170" spans="1:10" ht="18" outlineLevel="1" x14ac:dyDescent="0.25">
      <c r="B3170" s="535" t="s">
        <v>2245</v>
      </c>
      <c r="C3170" s="216" t="str">
        <f>+VLOOKUP(B:B,INSUMOS!A:C,2,FALSE)</f>
        <v>PUNTILLA CON CABEZA 1"</v>
      </c>
      <c r="D3170" s="538" t="str">
        <f>+VLOOKUP(B:B,INSUMOS!A:C,3,FALSE)</f>
        <v>LB</v>
      </c>
      <c r="E3170" s="541">
        <v>3.5000000000000003E-2</v>
      </c>
      <c r="F3170" s="544">
        <f>E3170*0.03</f>
        <v>1.0500000000000002E-3</v>
      </c>
      <c r="G3170" s="277">
        <f>+VLOOKUP(B:B,INSUMOS!A:E,4,FALSE)</f>
        <v>1</v>
      </c>
      <c r="H3170" s="217">
        <f>+(E3170+F3170)*G3170</f>
        <v>3.6050000000000006E-2</v>
      </c>
      <c r="I3170" s="218"/>
      <c r="J3170" s="218"/>
    </row>
    <row r="3171" spans="1:10" ht="18" outlineLevel="1" x14ac:dyDescent="0.25">
      <c r="A3171" s="350"/>
      <c r="B3171" s="535" t="s">
        <v>625</v>
      </c>
      <c r="C3171" s="216" t="str">
        <f>+VLOOKUP(B:B,INSUMOS!A:C,2,FALSE)</f>
        <v>CUADRILLA AA  (OFICIAL + 2 AYUDANTE)- ALBAÑILERIA</v>
      </c>
      <c r="D3171" s="538" t="str">
        <f>+VLOOKUP(B:B,INSUMOS!A:C,3,FALSE)</f>
        <v>HC</v>
      </c>
      <c r="E3171" s="541">
        <v>0.17</v>
      </c>
      <c r="F3171" s="544"/>
      <c r="G3171" s="277">
        <f>+VLOOKUP(B:B,INSUMOS!A:E,4,FALSE)</f>
        <v>1</v>
      </c>
      <c r="H3171" s="217">
        <f t="shared" si="239"/>
        <v>0.17</v>
      </c>
      <c r="I3171" s="218"/>
      <c r="J3171" s="218"/>
    </row>
    <row r="3172" spans="1:10" ht="25.5" x14ac:dyDescent="0.25">
      <c r="A3172" s="562" t="s">
        <v>2250</v>
      </c>
      <c r="B3172" s="548"/>
      <c r="C3172" s="307" t="s">
        <v>2301</v>
      </c>
      <c r="D3172" s="308" t="s">
        <v>1</v>
      </c>
      <c r="E3172" s="359"/>
      <c r="F3172" s="360"/>
      <c r="G3172" s="361"/>
      <c r="H3172" s="204">
        <f>+SUBTOTAL(9,H3173:I3176)</f>
        <v>2.1029999999999998</v>
      </c>
      <c r="I3172" s="218"/>
      <c r="J3172" s="218"/>
    </row>
    <row r="3173" spans="1:10" ht="18" outlineLevel="1" x14ac:dyDescent="0.25">
      <c r="A3173" s="433"/>
      <c r="B3173" s="535" t="s">
        <v>129</v>
      </c>
      <c r="C3173" s="216" t="str">
        <f>+VLOOKUP(B:B,INSUMOS!A:C,2,FALSE)</f>
        <v>HERRAMIENTA MENOR</v>
      </c>
      <c r="D3173" s="538" t="str">
        <f>+VLOOKUP(B:B,INSUMOS!A:C,3,FALSE)</f>
        <v>GLB</v>
      </c>
      <c r="E3173" s="541">
        <v>2.3E-2</v>
      </c>
      <c r="F3173" s="544"/>
      <c r="G3173" s="277">
        <f>+VLOOKUP(B:B,INSUMOS!A:E,4,FALSE)</f>
        <v>1</v>
      </c>
      <c r="H3173" s="217">
        <f>+(E3173+F3173)*G3173</f>
        <v>2.3E-2</v>
      </c>
      <c r="I3173" s="218"/>
      <c r="J3173" s="218"/>
    </row>
    <row r="3174" spans="1:10" ht="25.5" outlineLevel="1" x14ac:dyDescent="0.25">
      <c r="A3174" s="433"/>
      <c r="B3174" s="535" t="s">
        <v>2291</v>
      </c>
      <c r="C3174" s="216" t="str">
        <f>+VLOOKUP(B:B,INSUMOS!A:C,2,FALSE)</f>
        <v>MARCO EN MADERA  CERCO 5X5CM (0,50X0,70M) + TAPA EN TRIPLEX DE 1.4MM+ TRASP.</v>
      </c>
      <c r="D3174" s="538" t="str">
        <f>+VLOOKUP(B:B,INSUMOS!A:C,3,FALSE)</f>
        <v>UN</v>
      </c>
      <c r="E3174" s="541">
        <v>1</v>
      </c>
      <c r="F3174" s="544"/>
      <c r="G3174" s="277">
        <f>+VLOOKUP(B:B,INSUMOS!A:E,4,FALSE)</f>
        <v>1</v>
      </c>
      <c r="H3174" s="217">
        <f>+(E3174+F3174)*G3174</f>
        <v>1</v>
      </c>
      <c r="I3174" s="218"/>
      <c r="J3174" s="218"/>
    </row>
    <row r="3175" spans="1:10" ht="25.5" outlineLevel="1" x14ac:dyDescent="0.25">
      <c r="A3175" s="433"/>
      <c r="B3175" s="535" t="s">
        <v>2246</v>
      </c>
      <c r="C3175" s="216" t="str">
        <f>+VLOOKUP(B:B,INSUMOS!A:C,2,FALSE)</f>
        <v xml:space="preserve">IMPRESIÓN EN VINILO ADHESIVO VALLA INFORMATIVA (50X70CM) REMODELACION/CONSTRUCCION </v>
      </c>
      <c r="D3175" s="538" t="str">
        <f>+VLOOKUP(B:B,INSUMOS!A:C,3,FALSE)</f>
        <v>UN</v>
      </c>
      <c r="E3175" s="541">
        <v>1</v>
      </c>
      <c r="F3175" s="544"/>
      <c r="G3175" s="277">
        <f>+VLOOKUP(B:B,INSUMOS!A:E,4,FALSE)</f>
        <v>1</v>
      </c>
      <c r="H3175" s="217">
        <f>+(E3175+F3175)*G3175</f>
        <v>1</v>
      </c>
      <c r="I3175" s="218"/>
      <c r="J3175" s="218"/>
    </row>
    <row r="3176" spans="1:10" ht="18" outlineLevel="1" x14ac:dyDescent="0.25">
      <c r="A3176" s="433"/>
      <c r="B3176" s="535" t="s">
        <v>607</v>
      </c>
      <c r="C3176" s="216" t="str">
        <f>+VLOOKUP(B:B,INSUMOS!A:C,2,FALSE)</f>
        <v>CUADRILLA (2 AYUDANTES ALBAÑILERIA CON PRESTACIONES)</v>
      </c>
      <c r="D3176" s="538" t="str">
        <f>+VLOOKUP(B:B,INSUMOS!A:C,3,FALSE)</f>
        <v>HC</v>
      </c>
      <c r="E3176" s="541">
        <v>0.08</v>
      </c>
      <c r="F3176" s="544"/>
      <c r="G3176" s="277">
        <f>+VLOOKUP(B:B,INSUMOS!A:E,4,FALSE)</f>
        <v>1</v>
      </c>
      <c r="H3176" s="217">
        <f>+(E3176+F3176)*G3176</f>
        <v>0.08</v>
      </c>
      <c r="I3176" s="218"/>
      <c r="J3176" s="218"/>
    </row>
    <row r="3177" spans="1:10" ht="18" x14ac:dyDescent="0.25">
      <c r="A3177" s="562" t="s">
        <v>2292</v>
      </c>
      <c r="B3177" s="548"/>
      <c r="C3177" s="307" t="s">
        <v>2293</v>
      </c>
      <c r="D3177" s="308" t="s">
        <v>330</v>
      </c>
      <c r="E3177" s="359"/>
      <c r="F3177" s="360"/>
      <c r="G3177" s="361"/>
      <c r="H3177" s="204">
        <f>+SUBTOTAL(9,H3178:H3180)</f>
        <v>0.69016299999999997</v>
      </c>
      <c r="I3177" s="218"/>
      <c r="J3177" s="218"/>
    </row>
    <row r="3178" spans="1:10" ht="18" outlineLevel="1" x14ac:dyDescent="0.25">
      <c r="A3178" s="433"/>
      <c r="B3178" s="535" t="s">
        <v>129</v>
      </c>
      <c r="C3178" s="216" t="str">
        <f>+VLOOKUP(B:B,INSUMOS!A:C,2,FALSE)</f>
        <v>HERRAMIENTA MENOR</v>
      </c>
      <c r="D3178" s="538" t="str">
        <f>+VLOOKUP(B:B,INSUMOS!A:C,3,FALSE)</f>
        <v>GLB</v>
      </c>
      <c r="E3178" s="541">
        <v>0.188</v>
      </c>
      <c r="F3178" s="544"/>
      <c r="G3178" s="277">
        <f>+VLOOKUP(B:B,INSUMOS!A:E,4,FALSE)</f>
        <v>1</v>
      </c>
      <c r="H3178" s="217">
        <f>+(E3178+F3178)*G3178</f>
        <v>0.188</v>
      </c>
      <c r="I3178" s="218"/>
      <c r="J3178" s="218"/>
    </row>
    <row r="3179" spans="1:10" ht="18" outlineLevel="1" x14ac:dyDescent="0.25">
      <c r="A3179" s="433"/>
      <c r="B3179" s="535" t="s">
        <v>121</v>
      </c>
      <c r="C3179" s="216" t="str">
        <f>+VLOOKUP(B:B,INSUMOS!A:C,2,FALSE)</f>
        <v>VOLQUETA 6 M3 (INCLUYE CARGE Y ESCOMBRERA)</v>
      </c>
      <c r="D3179" s="538" t="str">
        <f>+VLOOKUP(B:B,INSUMOS!A:C,3,FALSE)</f>
        <v>VJ</v>
      </c>
      <c r="E3179" s="541">
        <v>2.0999999999999999E-3</v>
      </c>
      <c r="F3179" s="544">
        <f>E3179*0.03</f>
        <v>6.3E-5</v>
      </c>
      <c r="G3179" s="277">
        <f>+VLOOKUP(B:B,INSUMOS!A:E,4,FALSE)</f>
        <v>1</v>
      </c>
      <c r="H3179" s="217">
        <f>+(E3179+F3179)*G3179</f>
        <v>2.163E-3</v>
      </c>
      <c r="I3179" s="218"/>
      <c r="J3179" s="218"/>
    </row>
    <row r="3180" spans="1:10" ht="18" outlineLevel="1" x14ac:dyDescent="0.25">
      <c r="A3180" s="433"/>
      <c r="B3180" s="535" t="s">
        <v>625</v>
      </c>
      <c r="C3180" s="216" t="str">
        <f>+VLOOKUP(B:B,INSUMOS!A:C,2,FALSE)</f>
        <v>CUADRILLA AA  (OFICIAL + 2 AYUDANTE)- ALBAÑILERIA</v>
      </c>
      <c r="D3180" s="538" t="str">
        <f>+VLOOKUP(B:B,INSUMOS!A:C,3,FALSE)</f>
        <v>HC</v>
      </c>
      <c r="E3180" s="541">
        <v>0.5</v>
      </c>
      <c r="F3180" s="544"/>
      <c r="G3180" s="277">
        <f>+VLOOKUP(B:B,INSUMOS!A:E,4,FALSE)</f>
        <v>1</v>
      </c>
      <c r="H3180" s="217">
        <f>+(E3180+F3180)*G3180</f>
        <v>0.5</v>
      </c>
      <c r="I3180" s="218"/>
      <c r="J3180" s="218"/>
    </row>
    <row r="3181" spans="1:10" ht="33" customHeight="1" x14ac:dyDescent="0.25">
      <c r="A3181" s="562" t="s">
        <v>2294</v>
      </c>
      <c r="B3181" s="548"/>
      <c r="C3181" s="563" t="s">
        <v>2295</v>
      </c>
      <c r="D3181" s="308" t="s">
        <v>19</v>
      </c>
      <c r="E3181" s="359"/>
      <c r="F3181" s="360"/>
      <c r="G3181" s="361"/>
      <c r="H3181" s="204">
        <f>+SUBTOTAL(9,H3182:H3189)</f>
        <v>8.8889999999999993</v>
      </c>
      <c r="I3181" s="218"/>
      <c r="J3181" s="218"/>
    </row>
    <row r="3182" spans="1:10" ht="18" outlineLevel="1" x14ac:dyDescent="0.25">
      <c r="A3182" s="433"/>
      <c r="B3182" s="535" t="s">
        <v>129</v>
      </c>
      <c r="C3182" s="216" t="str">
        <f>+VLOOKUP(B:B,INSUMOS!A:C,2,FALSE)</f>
        <v>HERRAMIENTA MENOR</v>
      </c>
      <c r="D3182" s="538" t="str">
        <f>+VLOOKUP(B:B,INSUMOS!A:C,3,FALSE)</f>
        <v>GLB</v>
      </c>
      <c r="E3182" s="541">
        <v>0.46899999999999997</v>
      </c>
      <c r="F3182" s="544"/>
      <c r="G3182" s="277">
        <f>+VLOOKUP(B:B,INSUMOS!A:E,4,FALSE)</f>
        <v>1</v>
      </c>
      <c r="H3182" s="217">
        <f t="shared" ref="H3182:H3193" si="240">+(E3182+F3182)*G3182</f>
        <v>0.46899999999999997</v>
      </c>
      <c r="I3182" s="218"/>
      <c r="J3182" s="218"/>
    </row>
    <row r="3183" spans="1:10" ht="18" outlineLevel="1" x14ac:dyDescent="0.25">
      <c r="A3183" s="434"/>
      <c r="B3183" s="535" t="s">
        <v>2296</v>
      </c>
      <c r="C3183" s="216" t="str">
        <f>+VLOOKUP(B:B,INSUMOS!A:C,2,FALSE)</f>
        <v>TORNILLO UMBRELLA  CON CAPUCHON PARA FIJACION DE TEJA  21/2"</v>
      </c>
      <c r="D3183" s="538" t="str">
        <f>+VLOOKUP(B:B,INSUMOS!A:C,3,FALSE)</f>
        <v>UN</v>
      </c>
      <c r="E3183" s="541">
        <v>2</v>
      </c>
      <c r="F3183" s="544"/>
      <c r="G3183" s="277">
        <f>+VLOOKUP(B:B,INSUMOS!A:E,4,FALSE)</f>
        <v>1</v>
      </c>
      <c r="H3183" s="217">
        <f t="shared" si="240"/>
        <v>2</v>
      </c>
      <c r="I3183" s="218"/>
      <c r="J3183" s="218"/>
    </row>
    <row r="3184" spans="1:10" ht="18" outlineLevel="1" x14ac:dyDescent="0.25">
      <c r="A3184" s="350"/>
      <c r="B3184" s="535" t="s">
        <v>419</v>
      </c>
      <c r="C3184" s="216" t="str">
        <f>+VLOOKUP(B:B,INSUMOS!A:C,2,FALSE)</f>
        <v>GANCHO 150MM</v>
      </c>
      <c r="D3184" s="538" t="str">
        <f>+VLOOKUP(B:B,INSUMOS!A:C,3,FALSE)</f>
        <v>UN</v>
      </c>
      <c r="E3184" s="541">
        <v>2</v>
      </c>
      <c r="F3184" s="544"/>
      <c r="G3184" s="277">
        <f>+VLOOKUP(B:B,INSUMOS!A:E,4,FALSE)</f>
        <v>1</v>
      </c>
      <c r="H3184" s="217">
        <f t="shared" si="240"/>
        <v>2</v>
      </c>
      <c r="I3184" s="218"/>
      <c r="J3184" s="218"/>
    </row>
    <row r="3185" spans="1:10" ht="18" outlineLevel="1" x14ac:dyDescent="0.25">
      <c r="A3185" s="350"/>
      <c r="B3185" s="535" t="s">
        <v>433</v>
      </c>
      <c r="C3185" s="216" t="str">
        <f>+VLOOKUP(B:B,INSUMOS!A:C,2,FALSE)</f>
        <v>TORNILLO AUTOPERFORANTE 3/4"</v>
      </c>
      <c r="D3185" s="538" t="str">
        <f>+VLOOKUP(B:B,INSUMOS!A:C,3,FALSE)</f>
        <v>UN</v>
      </c>
      <c r="E3185" s="541">
        <v>2</v>
      </c>
      <c r="F3185" s="544"/>
      <c r="G3185" s="277">
        <f>+VLOOKUP(B:B,INSUMOS!A:E,4,FALSE)</f>
        <v>1</v>
      </c>
      <c r="H3185" s="217">
        <f t="shared" si="240"/>
        <v>2</v>
      </c>
      <c r="I3185" s="218"/>
      <c r="J3185" s="218"/>
    </row>
    <row r="3186" spans="1:10" ht="18" outlineLevel="1" x14ac:dyDescent="0.25">
      <c r="A3186" s="350"/>
      <c r="B3186" s="535" t="s">
        <v>2297</v>
      </c>
      <c r="C3186" s="216" t="str">
        <f>+VLOOKUP(B:B,INSUMOS!A:C,2,FALSE)</f>
        <v>TEJA P-7 FIBROCEMENTO  N°4</v>
      </c>
      <c r="D3186" s="538" t="str">
        <f>+VLOOKUP(B:B,INSUMOS!A:C,3,FALSE)</f>
        <v>UN</v>
      </c>
      <c r="E3186" s="541">
        <v>1.06</v>
      </c>
      <c r="F3186" s="544"/>
      <c r="G3186" s="277">
        <f>+VLOOKUP(B:B,INSUMOS!A:E,4,FALSE)</f>
        <v>1</v>
      </c>
      <c r="H3186" s="217">
        <f t="shared" si="240"/>
        <v>1.06</v>
      </c>
      <c r="I3186" s="218"/>
      <c r="J3186" s="218"/>
    </row>
    <row r="3187" spans="1:10" ht="18" outlineLevel="1" x14ac:dyDescent="0.25">
      <c r="A3187" s="350"/>
      <c r="B3187" s="535" t="s">
        <v>2298</v>
      </c>
      <c r="C3187" s="216" t="str">
        <f>+VLOOKUP(B:B,INSUMOS!A:C,2,FALSE)</f>
        <v>PERFIL C Gr.50 (150X50X1.5MM) L=6M</v>
      </c>
      <c r="D3187" s="538" t="str">
        <f>+VLOOKUP(B:B,INSUMOS!A:C,3,FALSE)</f>
        <v>UN</v>
      </c>
      <c r="E3187" s="541">
        <v>0.22</v>
      </c>
      <c r="F3187" s="544"/>
      <c r="G3187" s="277">
        <f>+VLOOKUP(B:B,INSUMOS!A:E,4,FALSE)</f>
        <v>1</v>
      </c>
      <c r="H3187" s="217">
        <f t="shared" si="240"/>
        <v>0.22</v>
      </c>
      <c r="I3187" s="218"/>
      <c r="J3187" s="218"/>
    </row>
    <row r="3188" spans="1:10" ht="18" outlineLevel="1" x14ac:dyDescent="0.25">
      <c r="A3188" s="350"/>
      <c r="B3188" s="535" t="s">
        <v>153</v>
      </c>
      <c r="C3188" s="216" t="str">
        <f>+VLOOKUP(B:B,INSUMOS!A:C,2,FALSE)</f>
        <v>ANDAMIO TUBULAR 1,5*1,5 C/CRUCETA</v>
      </c>
      <c r="D3188" s="538" t="str">
        <f>+VLOOKUP(B:B,INSUMOS!A:C,3,FALSE)</f>
        <v>DIA</v>
      </c>
      <c r="E3188" s="541">
        <v>0.14000000000000001</v>
      </c>
      <c r="F3188" s="544"/>
      <c r="G3188" s="277">
        <f>+VLOOKUP(B:B,INSUMOS!A:E,4,FALSE)</f>
        <v>1</v>
      </c>
      <c r="H3188" s="217">
        <f t="shared" si="240"/>
        <v>0.14000000000000001</v>
      </c>
      <c r="I3188" s="218"/>
      <c r="J3188" s="218"/>
    </row>
    <row r="3189" spans="1:10" ht="18" outlineLevel="1" x14ac:dyDescent="0.25">
      <c r="A3189" s="350"/>
      <c r="B3189" s="535" t="s">
        <v>625</v>
      </c>
      <c r="C3189" s="216" t="str">
        <f>+VLOOKUP(B:B,INSUMOS!A:C,2,FALSE)</f>
        <v>CUADRILLA AA  (OFICIAL + 2 AYUDANTE)- ALBAÑILERIA</v>
      </c>
      <c r="D3189" s="538" t="str">
        <f>+VLOOKUP(B:B,INSUMOS!A:C,3,FALSE)</f>
        <v>HC</v>
      </c>
      <c r="E3189" s="541">
        <v>1</v>
      </c>
      <c r="F3189" s="544"/>
      <c r="G3189" s="277">
        <f>+VLOOKUP(B:B,INSUMOS!A:E,4,FALSE)</f>
        <v>1</v>
      </c>
      <c r="H3189" s="217">
        <f t="shared" si="240"/>
        <v>1</v>
      </c>
      <c r="I3189" s="218"/>
      <c r="J3189" s="218"/>
    </row>
    <row r="3190" spans="1:10" ht="18" x14ac:dyDescent="0.25">
      <c r="A3190" s="562" t="s">
        <v>2299</v>
      </c>
      <c r="B3190" s="548"/>
      <c r="C3190" s="307" t="s">
        <v>2300</v>
      </c>
      <c r="D3190" s="308" t="s">
        <v>19</v>
      </c>
      <c r="E3190" s="359"/>
      <c r="F3190" s="360"/>
      <c r="G3190" s="361"/>
      <c r="H3190" s="204">
        <f>+SUBTOTAL(9,H3191:H3193)</f>
        <v>0.10100000000000001</v>
      </c>
      <c r="I3190" s="218"/>
      <c r="J3190" s="218"/>
    </row>
    <row r="3191" spans="1:10" ht="18" outlineLevel="1" x14ac:dyDescent="0.25">
      <c r="B3191" s="535" t="s">
        <v>129</v>
      </c>
      <c r="C3191" s="216" t="str">
        <f>+VLOOKUP(B:B,INSUMOS!A:C,2,FALSE)</f>
        <v>HERRAMIENTA MENOR</v>
      </c>
      <c r="D3191" s="538" t="str">
        <f>+VLOOKUP(B:B,INSUMOS!A:C,3,FALSE)</f>
        <v>GLB</v>
      </c>
      <c r="E3191" s="541">
        <v>0.01</v>
      </c>
      <c r="F3191" s="544"/>
      <c r="G3191" s="277">
        <f>+VLOOKUP(B:B,INSUMOS!A:E,4,FALSE)</f>
        <v>1</v>
      </c>
      <c r="H3191" s="217">
        <f t="shared" si="240"/>
        <v>0.01</v>
      </c>
      <c r="I3191" s="218"/>
      <c r="J3191" s="218"/>
    </row>
    <row r="3192" spans="1:10" ht="18" outlineLevel="1" x14ac:dyDescent="0.25">
      <c r="B3192" s="535" t="s">
        <v>121</v>
      </c>
      <c r="C3192" s="216" t="str">
        <f>+VLOOKUP(B:B,INSUMOS!A:C,2,FALSE)</f>
        <v>VOLQUETA 6 M3 (INCLUYE CARGE Y ESCOMBRERA)</v>
      </c>
      <c r="D3192" s="538" t="str">
        <f>+VLOOKUP(B:B,INSUMOS!A:C,3,FALSE)</f>
        <v>VJ</v>
      </c>
      <c r="E3192" s="541">
        <v>8.0000000000000002E-3</v>
      </c>
      <c r="F3192" s="544"/>
      <c r="G3192" s="277">
        <f>+VLOOKUP(B:B,INSUMOS!A:E,4,FALSE)</f>
        <v>1</v>
      </c>
      <c r="H3192" s="217">
        <f t="shared" si="240"/>
        <v>8.0000000000000002E-3</v>
      </c>
      <c r="I3192" s="218"/>
      <c r="J3192" s="218"/>
    </row>
    <row r="3193" spans="1:10" ht="18" outlineLevel="1" x14ac:dyDescent="0.25">
      <c r="B3193" s="535" t="s">
        <v>607</v>
      </c>
      <c r="C3193" s="216" t="str">
        <f>+VLOOKUP(B:B,INSUMOS!A:C,2,FALSE)</f>
        <v>CUADRILLA (2 AYUDANTES ALBAÑILERIA CON PRESTACIONES)</v>
      </c>
      <c r="D3193" s="538" t="str">
        <f>+VLOOKUP(B:B,INSUMOS!A:C,3,FALSE)</f>
        <v>HC</v>
      </c>
      <c r="E3193" s="541">
        <v>8.3000000000000004E-2</v>
      </c>
      <c r="F3193" s="544"/>
      <c r="G3193" s="277">
        <f>+VLOOKUP(B:B,INSUMOS!A:E,4,FALSE)</f>
        <v>1</v>
      </c>
      <c r="H3193" s="217">
        <f t="shared" si="240"/>
        <v>8.3000000000000004E-2</v>
      </c>
      <c r="I3193" s="218"/>
      <c r="J3193" s="218"/>
    </row>
    <row r="3194" spans="1:10" ht="18" x14ac:dyDescent="0.25">
      <c r="A3194" s="562" t="s">
        <v>2317</v>
      </c>
      <c r="B3194" s="548"/>
      <c r="C3194" s="563" t="s">
        <v>2307</v>
      </c>
      <c r="D3194" s="308" t="s">
        <v>2308</v>
      </c>
      <c r="E3194" s="359"/>
      <c r="F3194" s="360"/>
      <c r="G3194" s="361"/>
      <c r="H3194" s="204">
        <f>+SUBTOTAL(9,H3195:H3198)</f>
        <v>4</v>
      </c>
      <c r="I3194" s="218"/>
      <c r="J3194" s="218"/>
    </row>
    <row r="3195" spans="1:10" ht="25.5" outlineLevel="1" x14ac:dyDescent="0.25">
      <c r="B3195" s="535" t="s">
        <v>2309</v>
      </c>
      <c r="C3195" s="216" t="str">
        <f>+VLOOKUP(B:B,INSUMOS!A:C,2,FALSE)</f>
        <v>GUANTE  DE NITRILO DE ALTA CALIDAD MULTIUSOS RESISTENTES ELASTICOS COLOR NEGRO- CAJA DE 50 PARES.</v>
      </c>
      <c r="D3195" s="538" t="str">
        <f>+VLOOKUP(B:B,INSUMOS!A:C,3,FALSE)</f>
        <v>CAJA</v>
      </c>
      <c r="E3195" s="541">
        <v>1</v>
      </c>
      <c r="F3195" s="544"/>
      <c r="G3195" s="277">
        <f>+VLOOKUP(B:B,INSUMOS!A:E,4,FALSE)</f>
        <v>1</v>
      </c>
      <c r="H3195" s="217">
        <f>+(E3195+F3195)*G3195</f>
        <v>1</v>
      </c>
      <c r="I3195" s="218"/>
      <c r="J3195" s="218"/>
    </row>
    <row r="3196" spans="1:10" ht="18" outlineLevel="1" x14ac:dyDescent="0.25">
      <c r="A3196" s="378"/>
      <c r="B3196" s="535" t="s">
        <v>2312</v>
      </c>
      <c r="C3196" s="216" t="str">
        <f>+VLOOKUP(B:B,INSUMOS!A:C,2,FALSE)</f>
        <v>TAPABOCAS DESECHABLE HIPO ALERGENICO SUAVE - CAJA DE 50 UNIDADES</v>
      </c>
      <c r="D3196" s="538" t="str">
        <f>+VLOOKUP(B:B,INSUMOS!A:C,3,FALSE)</f>
        <v>CAJA</v>
      </c>
      <c r="E3196" s="541">
        <v>1</v>
      </c>
      <c r="F3196" s="544"/>
      <c r="G3196" s="277">
        <f>+VLOOKUP(B:B,INSUMOS!A:E,4,FALSE)</f>
        <v>1</v>
      </c>
      <c r="H3196" s="217">
        <f>+(E3196+F3196)*G3196</f>
        <v>1</v>
      </c>
      <c r="I3196" s="218"/>
      <c r="J3196" s="218"/>
    </row>
    <row r="3197" spans="1:10" ht="38.25" outlineLevel="1" x14ac:dyDescent="0.25">
      <c r="B3197" s="535" t="s">
        <v>2314</v>
      </c>
      <c r="C3197" s="216" t="str">
        <f>+VLOOKUP(B:B,INSUMOS!A:C,2,FALSE)</f>
        <v>CARETA POLICARBONATO PROTECCION FACIAL SUSPENSION FLOTANTE  CON RATCHET PARA AJUSTAR AL TEMAÑO DE LA CABEZA, PROTECCIÓN FRONTAL Y LATERAL.</v>
      </c>
      <c r="D3197" s="538" t="str">
        <f>+VLOOKUP(B:B,INSUMOS!A:C,3,FALSE)</f>
        <v>UN</v>
      </c>
      <c r="E3197" s="541">
        <v>1</v>
      </c>
      <c r="F3197" s="544"/>
      <c r="G3197" s="277">
        <f>+VLOOKUP(B:B,INSUMOS!A:E,4,FALSE)</f>
        <v>1</v>
      </c>
      <c r="H3197" s="217">
        <f>+(E3197+F3197)*G3197</f>
        <v>1</v>
      </c>
      <c r="I3197" s="218"/>
      <c r="J3197" s="218"/>
    </row>
    <row r="3198" spans="1:10" ht="69.75" customHeight="1" outlineLevel="1" x14ac:dyDescent="0.25">
      <c r="B3198" s="535" t="s">
        <v>2315</v>
      </c>
      <c r="C3198" s="379" t="str">
        <f>+VLOOKUP(B:B,INSUMOS!A:C,2,FALSE)</f>
        <v>TRAJE DE BIOSEGURIDAD FABRICADO EN TELA ANTIFLUIDO 100% POLIESTER, PROTECCION CONTRA FLUIDOS NO PELIGROSOS Y PARTÍCULAS LIVIANAS. PANTALON LARGO CON AMPLIOS BOLSILLOS, MANGAS LARGAS, CREMALLERA FRONTAL EN NYLON, ELASTICOS EN MANILAS, TOBILLOS, CAPUCHA Y CINTURA PARA MEJOR AJUSTE, LAVABLES.</v>
      </c>
      <c r="D3198" s="538" t="str">
        <f>+VLOOKUP(B:B,INSUMOS!A:C,3,FALSE)</f>
        <v>UN</v>
      </c>
      <c r="E3198" s="541">
        <v>1</v>
      </c>
      <c r="F3198" s="544"/>
      <c r="G3198" s="277">
        <f>+VLOOKUP(B:B,INSUMOS!A:E,4,FALSE)</f>
        <v>1</v>
      </c>
      <c r="H3198" s="217">
        <f>+(E3198+F3198)*G3198</f>
        <v>1</v>
      </c>
      <c r="I3198" s="218"/>
      <c r="J3198" s="218"/>
    </row>
    <row r="3199" spans="1:10" ht="18" x14ac:dyDescent="0.25">
      <c r="A3199" s="562" t="s">
        <v>2405</v>
      </c>
      <c r="B3199" s="548"/>
      <c r="C3199" s="558" t="s">
        <v>2404</v>
      </c>
      <c r="D3199" s="308" t="s">
        <v>1</v>
      </c>
      <c r="E3199" s="359"/>
      <c r="F3199" s="360"/>
      <c r="G3199" s="361"/>
      <c r="H3199" s="204">
        <f>+SUBTOTAL(9,H3200:I3206)</f>
        <v>8.5579999999999998</v>
      </c>
      <c r="I3199" s="218"/>
      <c r="J3199" s="218"/>
    </row>
    <row r="3200" spans="1:10" ht="18" outlineLevel="1" x14ac:dyDescent="0.25">
      <c r="B3200" s="535" t="s">
        <v>129</v>
      </c>
      <c r="C3200" s="216" t="str">
        <f>IFERROR(+VLOOKUP(B:B,INSUMOS!A:C,2,FALSE)," ")</f>
        <v>HERRAMIENTA MENOR</v>
      </c>
      <c r="D3200" s="538" t="str">
        <f>IFERROR(+VLOOKUP(B:B,INSUMOS!A:C,3,FALSE)," ")</f>
        <v>GLB</v>
      </c>
      <c r="E3200" s="541">
        <f>H3206*0.1/G3200</f>
        <v>0.18000000000000002</v>
      </c>
      <c r="F3200" s="544"/>
      <c r="G3200" s="277">
        <f>IFERROR(+VLOOKUP(B:B,INSUMOS!A:E,4,FALSE)," ")</f>
        <v>1</v>
      </c>
      <c r="H3200" s="217">
        <f t="shared" ref="H3200:H3210" si="241">IFERROR(+(E3200+F3200)*G3200," ")</f>
        <v>0.18000000000000002</v>
      </c>
      <c r="I3200" s="218"/>
      <c r="J3200" s="218"/>
    </row>
    <row r="3201" spans="1:10" ht="18" outlineLevel="1" x14ac:dyDescent="0.25">
      <c r="B3201" s="535" t="s">
        <v>2392</v>
      </c>
      <c r="C3201" s="216" t="str">
        <f>IFERROR(+VLOOKUP(B:B,INSUMOS!A:C,2,FALSE)," ")</f>
        <v>TUBO POLIETILENO Ø1/2" (ROLLO DE 150M)</v>
      </c>
      <c r="D3201" s="538" t="str">
        <f>IFERROR(+VLOOKUP(B:B,INSUMOS!A:C,3,FALSE)," ")</f>
        <v>ML</v>
      </c>
      <c r="E3201" s="541">
        <v>4</v>
      </c>
      <c r="F3201" s="544">
        <f>E3201*0.05</f>
        <v>0.2</v>
      </c>
      <c r="G3201" s="277">
        <f>IFERROR(+VLOOKUP(B:B,INSUMOS!A:E,4,FALSE)," ")</f>
        <v>1</v>
      </c>
      <c r="H3201" s="217">
        <f>+(E3201+F3201)*G3201</f>
        <v>4.2</v>
      </c>
      <c r="I3201" s="218"/>
      <c r="J3201" s="218"/>
    </row>
    <row r="3202" spans="1:10" ht="18" outlineLevel="1" x14ac:dyDescent="0.25">
      <c r="B3202" s="535" t="s">
        <v>2402</v>
      </c>
      <c r="C3202" s="216" t="str">
        <f>IFERROR(+VLOOKUP(B:B,INSUMOS!A:C,2,FALSE)," ")</f>
        <v>CINTA DE PRECAUCION 70MMX100M (ROLLO)</v>
      </c>
      <c r="D3202" s="538" t="str">
        <f>IFERROR(+VLOOKUP(B:B,INSUMOS!A:C,3,FALSE)," ")</f>
        <v>UN</v>
      </c>
      <c r="E3202" s="541">
        <v>0.08</v>
      </c>
      <c r="F3202" s="544">
        <f>E3202*0.05</f>
        <v>4.0000000000000001E-3</v>
      </c>
      <c r="G3202" s="277">
        <f>IFERROR(+VLOOKUP(B:B,INSUMOS!A:E,4,FALSE)," ")</f>
        <v>1</v>
      </c>
      <c r="H3202" s="217">
        <f>+(E3202+F3202)*G3202</f>
        <v>8.4000000000000005E-2</v>
      </c>
      <c r="I3202" s="218"/>
      <c r="J3202" s="218"/>
    </row>
    <row r="3203" spans="1:10" ht="18" outlineLevel="1" x14ac:dyDescent="0.25">
      <c r="B3203" s="535" t="s">
        <v>2395</v>
      </c>
      <c r="C3203" s="216" t="str">
        <f>IFERROR(+VLOOKUP(B:B,INSUMOS!A:C,2,FALSE)," ")</f>
        <v>UNION POLIETILENO 1/2"</v>
      </c>
      <c r="D3203" s="538" t="str">
        <f>IFERROR(+VLOOKUP(B:B,INSUMOS!A:C,3,FALSE)," ")</f>
        <v>UN</v>
      </c>
      <c r="E3203" s="541">
        <v>2</v>
      </c>
      <c r="F3203" s="544"/>
      <c r="G3203" s="277">
        <f>IFERROR(+VLOOKUP(B:B,INSUMOS!A:E,4,FALSE)," ")</f>
        <v>1</v>
      </c>
      <c r="H3203" s="217">
        <f t="shared" si="241"/>
        <v>2</v>
      </c>
      <c r="I3203" s="218"/>
      <c r="J3203" s="218"/>
    </row>
    <row r="3204" spans="1:10" ht="18" outlineLevel="1" x14ac:dyDescent="0.25">
      <c r="B3204" s="535" t="s">
        <v>1503</v>
      </c>
      <c r="C3204" s="216" t="str">
        <f>IFERROR(+VLOOKUP(B:B,INSUMOS!A:C,2,FALSE)," ")</f>
        <v>CONCRETO MEZCLA EN OBRA 1:3:4  AGREGADOS DE RIO (APRX.2000 PSI)</v>
      </c>
      <c r="D3204" s="538" t="str">
        <f>IFERROR(+VLOOKUP(B:B,INSUMOS!A:C,3,FALSE)," ")</f>
        <v>M3</v>
      </c>
      <c r="E3204" s="541">
        <v>0.08</v>
      </c>
      <c r="F3204" s="544">
        <f>E3204*0.05</f>
        <v>4.0000000000000001E-3</v>
      </c>
      <c r="G3204" s="277">
        <f>IFERROR(+VLOOKUP(B:B,INSUMOS!A:E,4,FALSE)," ")</f>
        <v>1</v>
      </c>
      <c r="H3204" s="217">
        <f>+(E3204+F3204)*G3204</f>
        <v>8.4000000000000005E-2</v>
      </c>
      <c r="I3204" s="218"/>
      <c r="J3204" s="218"/>
    </row>
    <row r="3205" spans="1:10" ht="18" outlineLevel="1" x14ac:dyDescent="0.25">
      <c r="B3205" s="535" t="s">
        <v>115</v>
      </c>
      <c r="C3205" s="216" t="str">
        <f>IFERROR(+VLOOKUP(B:B,INSUMOS!A:C,2,FALSE)," ")</f>
        <v>MORTERO 1:4 (HECHO EN OBRA)</v>
      </c>
      <c r="D3205" s="538" t="str">
        <f>IFERROR(+VLOOKUP(B:B,INSUMOS!A:C,3,FALSE)," ")</f>
        <v>M3</v>
      </c>
      <c r="E3205" s="541">
        <v>0.2</v>
      </c>
      <c r="F3205" s="544">
        <f>E3205*0.05</f>
        <v>1.0000000000000002E-2</v>
      </c>
      <c r="G3205" s="277">
        <f>IFERROR(+VLOOKUP(B:B,INSUMOS!A:E,4,FALSE)," ")</f>
        <v>1</v>
      </c>
      <c r="H3205" s="217">
        <f>+(E3205+F3205)*G3205</f>
        <v>0.21000000000000002</v>
      </c>
      <c r="I3205" s="218"/>
      <c r="J3205" s="218"/>
    </row>
    <row r="3206" spans="1:10" ht="35.25" customHeight="1" outlineLevel="1" x14ac:dyDescent="0.25">
      <c r="B3206" s="535" t="s">
        <v>624</v>
      </c>
      <c r="C3206" s="216" t="str">
        <f>IFERROR(+VLOOKUP(B:B,INSUMOS!A:C,2,FALSE)," ")</f>
        <v>CUADRILLA (DIA OFICIAL INSTALACIONES CON PRESTACIONES  + DIA AYUDANTE INSTALACIONES CON PRESTACIONES)</v>
      </c>
      <c r="D3206" s="538" t="str">
        <f>IFERROR(+VLOOKUP(B:B,INSUMOS!A:C,3,FALSE)," ")</f>
        <v>JR</v>
      </c>
      <c r="E3206" s="541">
        <v>1.8</v>
      </c>
      <c r="F3206" s="544"/>
      <c r="G3206" s="277">
        <f>IFERROR(+VLOOKUP(B:B,INSUMOS!A:E,4,FALSE)," ")</f>
        <v>1</v>
      </c>
      <c r="H3206" s="217">
        <f t="shared" si="241"/>
        <v>1.8</v>
      </c>
      <c r="I3206" s="218"/>
      <c r="J3206" s="218"/>
    </row>
    <row r="3207" spans="1:10" ht="26.25" customHeight="1" x14ac:dyDescent="0.25">
      <c r="A3207" s="562" t="s">
        <v>2406</v>
      </c>
      <c r="B3207" s="548"/>
      <c r="C3207" s="558" t="s">
        <v>2407</v>
      </c>
      <c r="D3207" s="308" t="s">
        <v>1</v>
      </c>
      <c r="E3207" s="359"/>
      <c r="F3207" s="360"/>
      <c r="G3207" s="361"/>
      <c r="H3207" s="204">
        <f>+SUBTOTAL(9,H3208:H3222)</f>
        <v>2.5514999999999999</v>
      </c>
      <c r="I3207" s="218"/>
      <c r="J3207" s="218"/>
    </row>
    <row r="3208" spans="1:10" ht="18" outlineLevel="1" x14ac:dyDescent="0.25">
      <c r="B3208" s="535" t="s">
        <v>129</v>
      </c>
      <c r="C3208" s="216" t="str">
        <f>IFERROR(+VLOOKUP(B:B,INSUMOS!A:C,2,FALSE)," ")</f>
        <v>HERRAMIENTA MENOR</v>
      </c>
      <c r="D3208" s="538" t="str">
        <f>IFERROR(+VLOOKUP(B:B,INSUMOS!A:C,3,FALSE)," ")</f>
        <v>GLB</v>
      </c>
      <c r="E3208" s="541">
        <f>H3211*0.1/G3208</f>
        <v>2.8000000000000004E-2</v>
      </c>
      <c r="F3208" s="544"/>
      <c r="G3208" s="277">
        <f>IFERROR(+VLOOKUP(B:B,INSUMOS!A:E,4,FALSE)," ")</f>
        <v>1</v>
      </c>
      <c r="H3208" s="217">
        <f t="shared" si="241"/>
        <v>2.8000000000000004E-2</v>
      </c>
      <c r="I3208" s="218"/>
      <c r="J3208" s="218"/>
    </row>
    <row r="3209" spans="1:10" ht="18" outlineLevel="1" x14ac:dyDescent="0.25">
      <c r="B3209" s="535" t="s">
        <v>115</v>
      </c>
      <c r="C3209" s="216" t="str">
        <f>IFERROR(+VLOOKUP(B:B,INSUMOS!A:C,2,FALSE)," ")</f>
        <v>MORTERO 1:4 (HECHO EN OBRA)</v>
      </c>
      <c r="D3209" s="538" t="str">
        <f>IFERROR(+VLOOKUP(B:B,INSUMOS!A:C,3,FALSE)," ")</f>
        <v>M3</v>
      </c>
      <c r="E3209" s="541">
        <v>0.08</v>
      </c>
      <c r="F3209" s="544">
        <f>E3209*0.05</f>
        <v>4.0000000000000001E-3</v>
      </c>
      <c r="G3209" s="277">
        <f>IFERROR(+VLOOKUP(B:B,INSUMOS!A:E,4,FALSE)," ")</f>
        <v>1</v>
      </c>
      <c r="H3209" s="217">
        <f>+(E3209+F3209)*G3209</f>
        <v>8.4000000000000005E-2</v>
      </c>
      <c r="I3209" s="218"/>
      <c r="J3209" s="218"/>
    </row>
    <row r="3210" spans="1:10" ht="18" outlineLevel="1" x14ac:dyDescent="0.25">
      <c r="B3210" s="535" t="s">
        <v>2400</v>
      </c>
      <c r="C3210" s="216" t="str">
        <f>IFERROR(+VLOOKUP(B:B,INSUMOS!A:C,2,FALSE)," ")</f>
        <v>CAJILLA PARA MEDIDOR DE GAS 37X37X15CM (Un medidor)</v>
      </c>
      <c r="D3210" s="538" t="str">
        <f>IFERROR(+VLOOKUP(B:B,INSUMOS!A:C,3,FALSE)," ")</f>
        <v>UN</v>
      </c>
      <c r="E3210" s="541">
        <v>1</v>
      </c>
      <c r="F3210" s="544"/>
      <c r="G3210" s="277">
        <f>IFERROR(+VLOOKUP(B:B,INSUMOS!A:E,4,FALSE)," ")</f>
        <v>1</v>
      </c>
      <c r="H3210" s="217">
        <f t="shared" si="241"/>
        <v>1</v>
      </c>
      <c r="I3210" s="218"/>
      <c r="J3210" s="218"/>
    </row>
    <row r="3211" spans="1:10" ht="25.5" outlineLevel="1" x14ac:dyDescent="0.25">
      <c r="B3211" s="535" t="s">
        <v>624</v>
      </c>
      <c r="C3211" s="216" t="str">
        <f>IFERROR(+VLOOKUP(B:B,INSUMOS!A:C,2,FALSE)," ")</f>
        <v>CUADRILLA (DIA OFICIAL INSTALACIONES CON PRESTACIONES  + DIA AYUDANTE INSTALACIONES CON PRESTACIONES)</v>
      </c>
      <c r="D3211" s="538" t="str">
        <f>IFERROR(+VLOOKUP(B:B,INSUMOS!A:C,3,FALSE)," ")</f>
        <v>JR</v>
      </c>
      <c r="E3211" s="541">
        <v>0.28000000000000003</v>
      </c>
      <c r="F3211" s="544"/>
      <c r="G3211" s="277">
        <f>IFERROR(+VLOOKUP(B:B,INSUMOS!A:E,4,FALSE)," ")</f>
        <v>1</v>
      </c>
      <c r="H3211" s="217">
        <f>IFERROR(+(E3211+F3211)*G3211," ")</f>
        <v>0.28000000000000003</v>
      </c>
    </row>
    <row r="3212" spans="1:10" ht="25.5" x14ac:dyDescent="0.25">
      <c r="A3212" s="547" t="s">
        <v>2447</v>
      </c>
      <c r="B3212" s="564"/>
      <c r="C3212" s="565" t="s">
        <v>2445</v>
      </c>
      <c r="D3212" s="487" t="s">
        <v>19</v>
      </c>
      <c r="E3212" s="488"/>
      <c r="F3212" s="489"/>
      <c r="G3212" s="490"/>
      <c r="H3212" s="491">
        <f>+SUBTOTAL(9,H3213:H3216)</f>
        <v>1.0145</v>
      </c>
    </row>
    <row r="3213" spans="1:10" outlineLevel="1" x14ac:dyDescent="0.25">
      <c r="B3213" s="535" t="s">
        <v>129</v>
      </c>
      <c r="C3213" s="216" t="str">
        <f>IFERROR(+VLOOKUP(B:B,INSUMOS!A:C,2,FALSE)," ")</f>
        <v>HERRAMIENTA MENOR</v>
      </c>
      <c r="D3213" s="538" t="str">
        <f>IFERROR(+VLOOKUP(B:B,INSUMOS!A:C,3,FALSE)," ")</f>
        <v>GLB</v>
      </c>
      <c r="E3213" s="541">
        <f>H3216*0.1/G3213</f>
        <v>8.3000000000000004E-2</v>
      </c>
      <c r="F3213" s="544"/>
      <c r="G3213" s="277">
        <f>IFERROR(+VLOOKUP(B:B,INSUMOS!A:E,4,FALSE)," ")</f>
        <v>1</v>
      </c>
      <c r="H3213" s="217">
        <f>+(E3213+F3213)*G3213</f>
        <v>8.3000000000000004E-2</v>
      </c>
    </row>
    <row r="3214" spans="1:10" outlineLevel="1" x14ac:dyDescent="0.25">
      <c r="B3214" s="535" t="s">
        <v>153</v>
      </c>
      <c r="C3214" s="216" t="str">
        <f>IFERROR(+VLOOKUP(B:B,INSUMOS!A:C,2,FALSE)," ")</f>
        <v>ANDAMIO TUBULAR 1,5*1,5 C/CRUCETA</v>
      </c>
      <c r="D3214" s="538" t="str">
        <f>IFERROR(+VLOOKUP(B:B,INSUMOS!A:C,3,FALSE)," ")</f>
        <v>DIA</v>
      </c>
      <c r="E3214" s="541">
        <v>7.0000000000000007E-2</v>
      </c>
      <c r="F3214" s="544"/>
      <c r="G3214" s="277">
        <f>IFERROR(+VLOOKUP(B:B,INSUMOS!A:E,4,FALSE)," ")</f>
        <v>1</v>
      </c>
      <c r="H3214" s="217">
        <f>+(E3214+F3214)*G3214</f>
        <v>7.0000000000000007E-2</v>
      </c>
    </row>
    <row r="3215" spans="1:10" outlineLevel="1" x14ac:dyDescent="0.25">
      <c r="B3215" s="535" t="s">
        <v>115</v>
      </c>
      <c r="C3215" s="216" t="str">
        <f>IFERROR(+VLOOKUP(B:B,INSUMOS!A:C,2,FALSE)," ")</f>
        <v>MORTERO 1:4 (HECHO EN OBRA)</v>
      </c>
      <c r="D3215" s="538" t="str">
        <f>IFERROR(+VLOOKUP(B:B,INSUMOS!A:C,3,FALSE)," ")</f>
        <v>M3</v>
      </c>
      <c r="E3215" s="541">
        <v>0.03</v>
      </c>
      <c r="F3215" s="544">
        <f>E3215*0.05</f>
        <v>1.5E-3</v>
      </c>
      <c r="G3215" s="277">
        <f>IFERROR(+VLOOKUP(B:B,INSUMOS!A:E,4,FALSE)," ")</f>
        <v>1</v>
      </c>
      <c r="H3215" s="217">
        <f>+(E3215+F3215)*G3215</f>
        <v>3.15E-2</v>
      </c>
    </row>
    <row r="3216" spans="1:10" outlineLevel="1" x14ac:dyDescent="0.25">
      <c r="B3216" s="535" t="s">
        <v>625</v>
      </c>
      <c r="C3216" s="216" t="str">
        <f>IFERROR(+VLOOKUP(B:B,INSUMOS!A:C,2,FALSE)," ")</f>
        <v>CUADRILLA AA  (OFICIAL + 2 AYUDANTE)- ALBAÑILERIA</v>
      </c>
      <c r="D3216" s="538" t="str">
        <f>IFERROR(+VLOOKUP(B:B,INSUMOS!A:C,3,FALSE)," ")</f>
        <v>HC</v>
      </c>
      <c r="E3216" s="541">
        <v>0.83</v>
      </c>
      <c r="F3216" s="544"/>
      <c r="G3216" s="277">
        <f>IFERROR(+VLOOKUP(B:B,INSUMOS!A:E,4,FALSE)," ")</f>
        <v>1</v>
      </c>
      <c r="H3216" s="217">
        <f>+(E3216+F3216)*G3216</f>
        <v>0.83</v>
      </c>
    </row>
    <row r="3217" spans="1:8" x14ac:dyDescent="0.25">
      <c r="A3217" s="547" t="s">
        <v>2448</v>
      </c>
      <c r="B3217" s="564"/>
      <c r="C3217" s="566" t="s">
        <v>2446</v>
      </c>
      <c r="D3217" s="487" t="s">
        <v>19</v>
      </c>
      <c r="E3217" s="488"/>
      <c r="F3217" s="489"/>
      <c r="G3217" s="490" t="s">
        <v>2409</v>
      </c>
      <c r="H3217" s="491">
        <f>+SUBTOTAL(9,H3218:H3220)</f>
        <v>0.10500000000000001</v>
      </c>
    </row>
    <row r="3218" spans="1:8" outlineLevel="1" x14ac:dyDescent="0.25">
      <c r="B3218" s="535" t="s">
        <v>129</v>
      </c>
      <c r="C3218" s="216" t="str">
        <f>IFERROR(+VLOOKUP(B:B,INSUMOS!A:C,2,FALSE)," ")</f>
        <v>HERRAMIENTA MENOR</v>
      </c>
      <c r="D3218" s="538" t="str">
        <f>IFERROR(+VLOOKUP(B:B,INSUMOS!A:C,3,FALSE)," ")</f>
        <v>GLB</v>
      </c>
      <c r="E3218" s="541">
        <f>H3220*0.1/G3218</f>
        <v>5.000000000000001E-3</v>
      </c>
      <c r="F3218" s="544"/>
      <c r="G3218" s="277">
        <f>IFERROR(+VLOOKUP(B:B,INSUMOS!A:E,4,FALSE)," ")</f>
        <v>1</v>
      </c>
      <c r="H3218" s="217">
        <f>IFERROR(+(E3218+F3218)*G3218," ")</f>
        <v>5.000000000000001E-3</v>
      </c>
    </row>
    <row r="3219" spans="1:8" outlineLevel="1" x14ac:dyDescent="0.25">
      <c r="B3219" s="535" t="s">
        <v>151</v>
      </c>
      <c r="C3219" s="216" t="str">
        <f>IFERROR(+VLOOKUP(B:B,INSUMOS!A:C,2,FALSE)," ")</f>
        <v>PULIDORA MANUAL ELECTRICA CON DISCO O CEPILLO</v>
      </c>
      <c r="D3219" s="538" t="str">
        <f>IFERROR(+VLOOKUP(B:B,INSUMOS!A:C,3,FALSE)," ")</f>
        <v>HR</v>
      </c>
      <c r="E3219" s="541">
        <v>0.05</v>
      </c>
      <c r="F3219" s="544"/>
      <c r="G3219" s="277">
        <f>IFERROR(+VLOOKUP(B:B,INSUMOS!A:E,4,FALSE)," ")</f>
        <v>1</v>
      </c>
      <c r="H3219" s="217">
        <f>IFERROR(+(E3219+F3219)*G3219," ")</f>
        <v>0.05</v>
      </c>
    </row>
    <row r="3220" spans="1:8" outlineLevel="1" x14ac:dyDescent="0.25">
      <c r="B3220" s="535" t="s">
        <v>30</v>
      </c>
      <c r="C3220" s="216" t="str">
        <f>IFERROR(+VLOOKUP(B:B,INSUMOS!A:C,2,FALSE)," ")</f>
        <v>AYUDANTE ALBAÑILERÍA CON PRESTACIONES</v>
      </c>
      <c r="D3220" s="538" t="str">
        <f>IFERROR(+VLOOKUP(B:B,INSUMOS!A:C,3,FALSE)," ")</f>
        <v>HH</v>
      </c>
      <c r="E3220" s="541">
        <v>0.05</v>
      </c>
      <c r="F3220" s="544"/>
      <c r="G3220" s="277">
        <f>IFERROR(+VLOOKUP(B:B,INSUMOS!A:E,4,FALSE)," ")</f>
        <v>1</v>
      </c>
      <c r="H3220" s="217">
        <f>IFERROR(+(E3220+F3220)*G3220," ")</f>
        <v>0.05</v>
      </c>
    </row>
    <row r="3221" spans="1:8" x14ac:dyDescent="0.25">
      <c r="A3221" s="547" t="s">
        <v>2449</v>
      </c>
      <c r="B3221" s="564"/>
      <c r="C3221" s="565" t="s">
        <v>2451</v>
      </c>
      <c r="D3221" s="487" t="s">
        <v>125</v>
      </c>
      <c r="E3221" s="488"/>
      <c r="F3221" s="489"/>
      <c r="G3221" s="490"/>
      <c r="H3221" s="491">
        <f>+SUBTOTAL(9,H3222:H3224)</f>
        <v>2.0499999999999998</v>
      </c>
    </row>
    <row r="3222" spans="1:8" outlineLevel="1" x14ac:dyDescent="0.25">
      <c r="B3222" s="535" t="s">
        <v>129</v>
      </c>
      <c r="C3222" s="216" t="str">
        <f>IFERROR(+VLOOKUP(B:B,INSUMOS!A:C,2,FALSE)," ")</f>
        <v>HERRAMIENTA MENOR</v>
      </c>
      <c r="D3222" s="538" t="str">
        <f>IFERROR(+VLOOKUP(B:B,INSUMOS!A:C,3,FALSE)," ")</f>
        <v>GLB</v>
      </c>
      <c r="E3222" s="541">
        <f>H3223*0.02/G3222</f>
        <v>0.04</v>
      </c>
      <c r="F3222" s="544"/>
      <c r="G3222" s="277">
        <f>IFERROR(+VLOOKUP(B:B,INSUMOS!A:E,4,FALSE)," ")</f>
        <v>1</v>
      </c>
      <c r="H3222" s="217">
        <f>+(E3222+F3222)*G3222</f>
        <v>0.04</v>
      </c>
    </row>
    <row r="3223" spans="1:8" outlineLevel="1" x14ac:dyDescent="0.25">
      <c r="B3223" s="535" t="s">
        <v>25</v>
      </c>
      <c r="C3223" s="216" t="str">
        <f>IFERROR(+VLOOKUP(B:B,INSUMOS!A:C,2,FALSE)," ")</f>
        <v>AYUDANTE ALBAÑILERÍA CON PRESTACIONES</v>
      </c>
      <c r="D3223" s="538" t="str">
        <f>IFERROR(+VLOOKUP(B:B,INSUMOS!A:C,3,FALSE)," ")</f>
        <v>JR</v>
      </c>
      <c r="E3223" s="541">
        <v>2</v>
      </c>
      <c r="F3223" s="544"/>
      <c r="G3223" s="277">
        <f>IFERROR(+VLOOKUP(B:B,INSUMOS!A:E,4,FALSE)," ")</f>
        <v>1</v>
      </c>
      <c r="H3223" s="217">
        <f>+(E3223+F3223)*G3223</f>
        <v>2</v>
      </c>
    </row>
    <row r="3224" spans="1:8" outlineLevel="1" x14ac:dyDescent="0.25">
      <c r="B3224" s="535" t="s">
        <v>2452</v>
      </c>
      <c r="C3224" s="216" t="str">
        <f>IFERROR(+VLOOKUP(B:B,INSUMOS!A:C,2,FALSE)," ")</f>
        <v>CARRETILLA PLATON DE 6 FT(PIES)PLASTICO-RUEDA ANTIPINCHAZO</v>
      </c>
      <c r="D3224" s="538" t="str">
        <f>IFERROR(+VLOOKUP(B:B,INSUMOS!A:C,3,FALSE)," ")</f>
        <v>UN</v>
      </c>
      <c r="E3224" s="541">
        <v>0.01</v>
      </c>
      <c r="F3224" s="544"/>
      <c r="G3224" s="277">
        <f>IFERROR(+VLOOKUP(B:B,INSUMOS!A:E,4,FALSE)," ")</f>
        <v>1</v>
      </c>
      <c r="H3224" s="217">
        <f>+(E3224+F3224)*G3224</f>
        <v>0.01</v>
      </c>
    </row>
    <row r="3225" spans="1:8" x14ac:dyDescent="0.25">
      <c r="A3225" s="547" t="s">
        <v>2450</v>
      </c>
      <c r="B3225" s="564"/>
      <c r="C3225" s="565" t="s">
        <v>2454</v>
      </c>
      <c r="D3225" s="487" t="s">
        <v>125</v>
      </c>
      <c r="E3225" s="488"/>
      <c r="F3225" s="489"/>
      <c r="G3225" s="490" t="s">
        <v>2409</v>
      </c>
      <c r="H3225" s="494">
        <f>+SUBTOTAL(9,H3226:H3228)</f>
        <v>3.07</v>
      </c>
    </row>
    <row r="3226" spans="1:8" outlineLevel="1" x14ac:dyDescent="0.25">
      <c r="B3226" s="535" t="s">
        <v>129</v>
      </c>
      <c r="C3226" s="216" t="str">
        <f>IFERROR(+VLOOKUP(B:B,INSUMOS!A:C,2,FALSE)," ")</f>
        <v>HERRAMIENTA MENOR</v>
      </c>
      <c r="D3226" s="538" t="str">
        <f>IFERROR(+VLOOKUP(B:B,INSUMOS!A:C,3,FALSE)," ")</f>
        <v>GLB</v>
      </c>
      <c r="E3226" s="541">
        <f>H3227*0.02/G3226</f>
        <v>0.06</v>
      </c>
      <c r="F3226" s="544"/>
      <c r="G3226" s="277">
        <f>IFERROR(+VLOOKUP(B:B,INSUMOS!A:E,4,FALSE)," ")</f>
        <v>1</v>
      </c>
      <c r="H3226" s="217">
        <f>+(E3226+F3226)*G3226</f>
        <v>0.06</v>
      </c>
    </row>
    <row r="3227" spans="1:8" outlineLevel="1" x14ac:dyDescent="0.25">
      <c r="B3227" s="535" t="s">
        <v>25</v>
      </c>
      <c r="C3227" s="216" t="str">
        <f>IFERROR(+VLOOKUP(B:B,INSUMOS!A:C,2,FALSE)," ")</f>
        <v>AYUDANTE ALBAÑILERÍA CON PRESTACIONES</v>
      </c>
      <c r="D3227" s="538" t="str">
        <f>IFERROR(+VLOOKUP(B:B,INSUMOS!A:C,3,FALSE)," ")</f>
        <v>JR</v>
      </c>
      <c r="E3227" s="541">
        <v>3</v>
      </c>
      <c r="F3227" s="544"/>
      <c r="G3227" s="277">
        <f>IFERROR(+VLOOKUP(B:B,INSUMOS!A:E,4,FALSE)," ")</f>
        <v>1</v>
      </c>
      <c r="H3227" s="217">
        <f>+(E3227+F3227)*G3227</f>
        <v>3</v>
      </c>
    </row>
    <row r="3228" spans="1:8" outlineLevel="1" x14ac:dyDescent="0.25">
      <c r="B3228" s="535" t="s">
        <v>2452</v>
      </c>
      <c r="C3228" s="216" t="str">
        <f>IFERROR(+VLOOKUP(B:B,INSUMOS!A:C,2,FALSE)," ")</f>
        <v>CARRETILLA PLATON DE 6 FT(PIES)PLASTICO-RUEDA ANTIPINCHAZO</v>
      </c>
      <c r="D3228" s="538" t="str">
        <f>IFERROR(+VLOOKUP(B:B,INSUMOS!A:C,3,FALSE)," ")</f>
        <v>UN</v>
      </c>
      <c r="E3228" s="541">
        <v>0.01</v>
      </c>
      <c r="F3228" s="544"/>
      <c r="G3228" s="277">
        <f>IFERROR(+VLOOKUP(B:B,INSUMOS!A:E,4,FALSE)," ")</f>
        <v>1</v>
      </c>
      <c r="H3228" s="217">
        <f>+(E3228+F3228)*G3228</f>
        <v>0.01</v>
      </c>
    </row>
    <row r="3229" spans="1:8" ht="25.5" x14ac:dyDescent="0.25">
      <c r="A3229" s="547" t="s">
        <v>2461</v>
      </c>
      <c r="B3229" s="564"/>
      <c r="C3229" s="565" t="s">
        <v>2465</v>
      </c>
      <c r="D3229" s="487" t="s">
        <v>20</v>
      </c>
      <c r="E3229" s="488"/>
      <c r="F3229" s="489"/>
      <c r="G3229" s="490" t="s">
        <v>2409</v>
      </c>
      <c r="H3229" s="494">
        <f>+SUBTOTAL(9,H3230:H3231)</f>
        <v>0.189</v>
      </c>
    </row>
    <row r="3230" spans="1:8" outlineLevel="1" x14ac:dyDescent="0.25">
      <c r="B3230" s="535" t="s">
        <v>129</v>
      </c>
      <c r="C3230" s="216" t="str">
        <f>IFERROR(+VLOOKUP(B:B,INSUMOS!A:C,2,FALSE)," ")</f>
        <v>HERRAMIENTA MENOR</v>
      </c>
      <c r="D3230" s="538" t="str">
        <f>IFERROR(+VLOOKUP(B:B,INSUMOS!A:C,3,FALSE)," ")</f>
        <v>GLB</v>
      </c>
      <c r="E3230" s="541">
        <f>H3231*0.05/G3230</f>
        <v>8.9999999999999993E-3</v>
      </c>
      <c r="F3230" s="544"/>
      <c r="G3230" s="277">
        <f>IFERROR(+VLOOKUP(B:B,INSUMOS!A:E,4,FALSE)," ")</f>
        <v>1</v>
      </c>
      <c r="H3230" s="217">
        <f>+(E3230+F3230)*G3230</f>
        <v>8.9999999999999993E-3</v>
      </c>
    </row>
    <row r="3231" spans="1:8" outlineLevel="1" x14ac:dyDescent="0.25">
      <c r="B3231" s="535" t="s">
        <v>632</v>
      </c>
      <c r="C3231" s="216" t="str">
        <f>IFERROR(+VLOOKUP(B:B,INSUMOS!A:C,2,FALSE)," ")</f>
        <v>CUADRILLA  ELECTRICAS (OFICIAL+AYUDANTE)</v>
      </c>
      <c r="D3231" s="538" t="str">
        <f>IFERROR(+VLOOKUP(B:B,INSUMOS!A:C,3,FALSE)," ")</f>
        <v>HC</v>
      </c>
      <c r="E3231" s="541">
        <v>0.18</v>
      </c>
      <c r="F3231" s="544"/>
      <c r="G3231" s="277">
        <f>IFERROR(+VLOOKUP(B:B,INSUMOS!A:E,4,FALSE)," ")</f>
        <v>1</v>
      </c>
      <c r="H3231" s="217">
        <f>+(E3231+F3231)*G3231</f>
        <v>0.18</v>
      </c>
    </row>
    <row r="3232" spans="1:8" ht="25.5" x14ac:dyDescent="0.25">
      <c r="A3232" s="547" t="s">
        <v>2473</v>
      </c>
      <c r="B3232" s="565"/>
      <c r="C3232" s="565" t="s">
        <v>2496</v>
      </c>
      <c r="D3232" s="487" t="s">
        <v>21</v>
      </c>
      <c r="E3232" s="488"/>
      <c r="F3232" s="489"/>
      <c r="G3232" s="490"/>
      <c r="H3232" s="494">
        <f>+SUBTOTAL(9,H3233:H3246)</f>
        <v>65.770189174999999</v>
      </c>
    </row>
    <row r="3233" spans="1:8" outlineLevel="1" x14ac:dyDescent="0.25">
      <c r="B3233" s="535" t="s">
        <v>129</v>
      </c>
      <c r="C3233" s="216" t="str">
        <f>IFERROR(+VLOOKUP(B:B,INSUMOS!A:C,2,FALSE)," ")</f>
        <v>HERRAMIENTA MENOR</v>
      </c>
      <c r="D3233" s="538" t="str">
        <f>IFERROR(+VLOOKUP(B:B,INSUMOS!A:C,3,FALSE)," ")</f>
        <v>GLB</v>
      </c>
      <c r="E3233" s="541">
        <f>H3234*0.05/G3233</f>
        <v>7.9567500000000003E-4</v>
      </c>
      <c r="F3233" s="544"/>
      <c r="G3233" s="277">
        <f>IFERROR(+VLOOKUP(B:B,INSUMOS!A:E,4,FALSE)," ")</f>
        <v>1</v>
      </c>
      <c r="H3233" s="217">
        <f t="shared" ref="H3233:H3240" si="242">+(E3233+F3233)*G3233</f>
        <v>7.9567500000000003E-4</v>
      </c>
    </row>
    <row r="3234" spans="1:8" outlineLevel="1" x14ac:dyDescent="0.25">
      <c r="B3234" s="535" t="s">
        <v>228</v>
      </c>
      <c r="C3234" s="216" t="str">
        <f>IFERROR(+VLOOKUP(B:B,INSUMOS!A:C,2,FALSE)," ")</f>
        <v>REPISA EN ORDINARIO 3.90 X 0.08 X 0.04</v>
      </c>
      <c r="D3234" s="538" t="str">
        <f>IFERROR(+VLOOKUP(B:B,INSUMOS!A:C,3,FALSE)," ")</f>
        <v>UN</v>
      </c>
      <c r="E3234" s="541">
        <f>H3235*0.05/G3234</f>
        <v>1.545E-2</v>
      </c>
      <c r="F3234" s="544">
        <f>E3234*0.03</f>
        <v>4.6349999999999999E-4</v>
      </c>
      <c r="G3234" s="277">
        <f>IFERROR(+VLOOKUP(B:B,INSUMOS!A:E,4,FALSE)," ")</f>
        <v>1</v>
      </c>
      <c r="H3234" s="217">
        <f t="shared" si="242"/>
        <v>1.5913500000000001E-2</v>
      </c>
    </row>
    <row r="3235" spans="1:8" outlineLevel="1" x14ac:dyDescent="0.25">
      <c r="B3235" s="535" t="s">
        <v>233</v>
      </c>
      <c r="C3235" s="216" t="str">
        <f>IFERROR(+VLOOKUP(B:B,INSUMOS!A:C,2,FALSE)," ")</f>
        <v>TABLA BURRA EN ORDINARIO 2.90 X 0.28 X 0.025</v>
      </c>
      <c r="D3235" s="538" t="str">
        <f>IFERROR(+VLOOKUP(B:B,INSUMOS!A:C,3,FALSE)," ")</f>
        <v>UN</v>
      </c>
      <c r="E3235" s="541">
        <v>0.3</v>
      </c>
      <c r="F3235" s="544">
        <f>E3235*0.03</f>
        <v>8.9999999999999993E-3</v>
      </c>
      <c r="G3235" s="277">
        <f>IFERROR(+VLOOKUP(B:B,INSUMOS!A:E,4,FALSE)," ")</f>
        <v>1</v>
      </c>
      <c r="H3235" s="217">
        <f t="shared" si="242"/>
        <v>0.309</v>
      </c>
    </row>
    <row r="3236" spans="1:8" outlineLevel="1" x14ac:dyDescent="0.25">
      <c r="B3236" s="535" t="s">
        <v>123</v>
      </c>
      <c r="C3236" s="216" t="str">
        <f>IFERROR(+VLOOKUP(B:B,INSUMOS!A:C,2,FALSE)," ")</f>
        <v>VIBRADOR TIPO AGUJA</v>
      </c>
      <c r="D3236" s="538" t="str">
        <f>IFERROR(+VLOOKUP(B:B,INSUMOS!A:C,3,FALSE)," ")</f>
        <v>DIA</v>
      </c>
      <c r="E3236" s="541">
        <v>0.2</v>
      </c>
      <c r="F3236" s="544"/>
      <c r="G3236" s="277">
        <f>IFERROR(+VLOOKUP(B:B,INSUMOS!A:E,4,FALSE)," ")</f>
        <v>1</v>
      </c>
      <c r="H3236" s="217">
        <f t="shared" si="242"/>
        <v>0.2</v>
      </c>
    </row>
    <row r="3237" spans="1:8" outlineLevel="1" x14ac:dyDescent="0.25">
      <c r="B3237" s="535" t="s">
        <v>1858</v>
      </c>
      <c r="C3237" s="216" t="str">
        <f>IFERROR(+VLOOKUP(B:B,INSUMOS!A:C,2,FALSE)," ")</f>
        <v>SEPAROL ECOLÓGICO (Desmoldante para formaleta)</v>
      </c>
      <c r="D3237" s="538" t="str">
        <f>IFERROR(+VLOOKUP(B:B,INSUMOS!A:C,3,FALSE)," ")</f>
        <v>KG</v>
      </c>
      <c r="E3237" s="541">
        <f>H3238*0.05/G3237</f>
        <v>1.1759999999999999</v>
      </c>
      <c r="F3237" s="544">
        <f>E3237*0.03</f>
        <v>3.5279999999999999E-2</v>
      </c>
      <c r="G3237" s="277">
        <f>IFERROR(+VLOOKUP(B:B,INSUMOS!A:E,4,FALSE)," ")</f>
        <v>1</v>
      </c>
      <c r="H3237" s="217">
        <f t="shared" si="242"/>
        <v>1.2112799999999999</v>
      </c>
    </row>
    <row r="3238" spans="1:8" outlineLevel="1" x14ac:dyDescent="0.25">
      <c r="B3238" s="535" t="s">
        <v>259</v>
      </c>
      <c r="C3238" s="216" t="str">
        <f>IFERROR(+VLOOKUP(B:B,INSUMOS!A:C,2,FALSE)," ")</f>
        <v>FORMALETA MADERA -TABLERO EN MADERA DE 0 ,70 M X 1,4 M (ALQUILER)</v>
      </c>
      <c r="D3238" s="538" t="str">
        <f>IFERROR(+VLOOKUP(B:B,INSUMOS!A:C,3,FALSE)," ")</f>
        <v>DIA</v>
      </c>
      <c r="E3238" s="541">
        <f>0.98*8*3</f>
        <v>23.52</v>
      </c>
      <c r="F3238" s="544"/>
      <c r="G3238" s="277">
        <f>IFERROR(+VLOOKUP(B:B,INSUMOS!A:E,4,FALSE)," ")</f>
        <v>1</v>
      </c>
      <c r="H3238" s="217">
        <f t="shared" si="242"/>
        <v>23.52</v>
      </c>
    </row>
    <row r="3239" spans="1:8" outlineLevel="1" x14ac:dyDescent="0.25">
      <c r="B3239" s="535" t="s">
        <v>834</v>
      </c>
      <c r="C3239" s="216" t="str">
        <f>IFERROR(+VLOOKUP(B:B,INSUMOS!A:C,2,FALSE)," ")</f>
        <v>PARAL TELESCÓPICO  EXTENDIBLE A 2.7 M</v>
      </c>
      <c r="D3239" s="538" t="str">
        <f>IFERROR(+VLOOKUP(B:B,INSUMOS!A:C,3,FALSE)," ")</f>
        <v>DIA</v>
      </c>
      <c r="E3239" s="541">
        <f>8*3</f>
        <v>24</v>
      </c>
      <c r="F3239" s="544"/>
      <c r="G3239" s="277">
        <f>IFERROR(+VLOOKUP(B:B,INSUMOS!A:E,4,FALSE)," ")</f>
        <v>1</v>
      </c>
      <c r="H3239" s="217">
        <f t="shared" si="242"/>
        <v>24</v>
      </c>
    </row>
    <row r="3240" spans="1:8" outlineLevel="1" x14ac:dyDescent="0.25">
      <c r="B3240" s="535" t="s">
        <v>2492</v>
      </c>
      <c r="C3240" s="216" t="str">
        <f>IFERROR(+VLOOKUP(B:B,INSUMOS!A:C,2,FALSE)," ")</f>
        <v>LISTON EN AMARILLO (8X2,5CM) L=3,00M</v>
      </c>
      <c r="D3240" s="538" t="str">
        <f>IFERROR(+VLOOKUP(B:B,INSUMOS!A:C,3,FALSE)," ")</f>
        <v>ML</v>
      </c>
      <c r="E3240" s="541">
        <v>4</v>
      </c>
      <c r="F3240" s="544">
        <f>E3240*0.05</f>
        <v>0.2</v>
      </c>
      <c r="G3240" s="277">
        <f>IFERROR(+VLOOKUP(B:B,INSUMOS!A:E,4,FALSE)," ")</f>
        <v>1</v>
      </c>
      <c r="H3240" s="217">
        <f t="shared" si="242"/>
        <v>4.2</v>
      </c>
    </row>
    <row r="3241" spans="1:8" outlineLevel="1" x14ac:dyDescent="0.25">
      <c r="B3241" s="535" t="s">
        <v>268</v>
      </c>
      <c r="C3241" s="216" t="str">
        <f>IFERROR(+VLOOKUP(B:B,INSUMOS!A:C,2,FALSE)," ")</f>
        <v>AGUA</v>
      </c>
      <c r="D3241" s="538" t="str">
        <f>IFERROR(+VLOOKUP(B:B,INSUMOS!A:C,3,FALSE)," ")</f>
        <v>M3</v>
      </c>
      <c r="E3241" s="541">
        <v>0.48</v>
      </c>
      <c r="F3241" s="544">
        <f>E3241*0.03</f>
        <v>1.44E-2</v>
      </c>
      <c r="G3241" s="277">
        <f>IFERROR(+VLOOKUP(B:B,INSUMOS!A:E,4,FALSE)," ")</f>
        <v>1</v>
      </c>
      <c r="H3241" s="217">
        <f t="shared" ref="H3241:H3262" si="243">+(E3241+F3241)*G3241</f>
        <v>0.49440000000000001</v>
      </c>
    </row>
    <row r="3242" spans="1:8" outlineLevel="1" x14ac:dyDescent="0.25">
      <c r="B3242" s="535" t="s">
        <v>266</v>
      </c>
      <c r="C3242" s="216" t="str">
        <f>IFERROR(+VLOOKUP(B:B,INSUMOS!A:C,2,FALSE)," ")</f>
        <v>PUNTILLA CON CABEZA 2"</v>
      </c>
      <c r="D3242" s="538" t="str">
        <f>IFERROR(+VLOOKUP(B:B,INSUMOS!A:C,3,FALSE)," ")</f>
        <v>LB</v>
      </c>
      <c r="E3242" s="541">
        <v>1.35</v>
      </c>
      <c r="F3242" s="544">
        <f>E3242*0.05</f>
        <v>6.7500000000000004E-2</v>
      </c>
      <c r="G3242" s="277">
        <f>IFERROR(+VLOOKUP(B:B,INSUMOS!A:E,4,FALSE)," ")</f>
        <v>1</v>
      </c>
      <c r="H3242" s="217">
        <f t="shared" si="243"/>
        <v>1.4175</v>
      </c>
    </row>
    <row r="3243" spans="1:8" outlineLevel="1" x14ac:dyDescent="0.25">
      <c r="B3243" s="535" t="s">
        <v>2477</v>
      </c>
      <c r="C3243" s="216" t="str">
        <f>IFERROR(+VLOOKUP(B:B,INSUMOS!A:C,2,FALSE)," ")</f>
        <v>ANTISOL BLANCO (CURADOR DE CONCRETO) POR 20 KG</v>
      </c>
      <c r="D3243" s="538" t="str">
        <f>IFERROR(+VLOOKUP(B:B,INSUMOS!A:C,3,FALSE)," ")</f>
        <v>KG</v>
      </c>
      <c r="E3243" s="541">
        <v>2.2200000000000002</v>
      </c>
      <c r="F3243" s="544">
        <f>E3243*0.03</f>
        <v>6.6600000000000006E-2</v>
      </c>
      <c r="G3243" s="277">
        <f>IFERROR(+VLOOKUP(B:B,INSUMOS!A:E,4,FALSE)," ")</f>
        <v>1</v>
      </c>
      <c r="H3243" s="217">
        <f t="shared" si="243"/>
        <v>2.2866000000000004</v>
      </c>
    </row>
    <row r="3244" spans="1:8" outlineLevel="1" x14ac:dyDescent="0.25">
      <c r="B3244" s="535" t="s">
        <v>1501</v>
      </c>
      <c r="C3244" s="216" t="str">
        <f>IFERROR(+VLOOKUP(B:B,INSUMOS!A:C,2,FALSE)," ")</f>
        <v>CONCRETO MEZCLA EN OBRA 1:2:3  AGREGADOS DE RIO (APRX. 3000 PSI)</v>
      </c>
      <c r="D3244" s="538" t="str">
        <f>IFERROR(+VLOOKUP(B:B,INSUMOS!A:C,3,FALSE)," ")</f>
        <v>M3</v>
      </c>
      <c r="E3244" s="541">
        <v>1</v>
      </c>
      <c r="F3244" s="544">
        <f>E3244*0.05</f>
        <v>0.05</v>
      </c>
      <c r="G3244" s="277">
        <f>IFERROR(+VLOOKUP(B:B,INSUMOS!A:E,4,FALSE)," ")</f>
        <v>1</v>
      </c>
      <c r="H3244" s="217">
        <f>+(E3244+F3244)*G3244</f>
        <v>1.05</v>
      </c>
    </row>
    <row r="3245" spans="1:8" outlineLevel="1" x14ac:dyDescent="0.25">
      <c r="B3245" s="535" t="s">
        <v>1858</v>
      </c>
      <c r="C3245" s="216" t="str">
        <f>IFERROR(+VLOOKUP(B:B,INSUMOS!A:C,2,FALSE)," ")</f>
        <v>SEPAROL ECOLÓGICO (Desmoldante para formaleta)</v>
      </c>
      <c r="D3245" s="538" t="str">
        <f>IFERROR(+VLOOKUP(B:B,INSUMOS!A:C,3,FALSE)," ")</f>
        <v>KG</v>
      </c>
      <c r="E3245" s="541">
        <v>0.49</v>
      </c>
      <c r="F3245" s="544">
        <f>E3245*0.03</f>
        <v>1.47E-2</v>
      </c>
      <c r="G3245" s="277">
        <f>IFERROR(+VLOOKUP(B:B,INSUMOS!A:E,4,FALSE)," ")</f>
        <v>1</v>
      </c>
      <c r="H3245" s="217">
        <f t="shared" si="243"/>
        <v>0.50470000000000004</v>
      </c>
    </row>
    <row r="3246" spans="1:8" ht="30.75" customHeight="1" outlineLevel="1" x14ac:dyDescent="0.25">
      <c r="B3246" s="535" t="s">
        <v>614</v>
      </c>
      <c r="C3246" s="216" t="str">
        <f>IFERROR(+VLOOKUP(B:B,INSUMOS!A:C,2,FALSE)," ")</f>
        <v>CUADRILLA (OFICIAL ALBAÑILERIA CON PRESTACIONES+ 4 AYUDANTES ALBAÑILERIA CON PRESTACIONES)</v>
      </c>
      <c r="D3246" s="538" t="str">
        <f>IFERROR(+VLOOKUP(B:B,INSUMOS!A:C,3,FALSE)," ")</f>
        <v>HC</v>
      </c>
      <c r="E3246" s="541">
        <v>6.56</v>
      </c>
      <c r="F3246" s="544"/>
      <c r="G3246" s="277">
        <f>IFERROR(+VLOOKUP(B:B,INSUMOS!A:E,4,FALSE)," ")</f>
        <v>1</v>
      </c>
      <c r="H3246" s="217">
        <f t="shared" si="243"/>
        <v>6.56</v>
      </c>
    </row>
    <row r="3247" spans="1:8" ht="43.5" customHeight="1" x14ac:dyDescent="0.25">
      <c r="A3247" s="547" t="s">
        <v>2480</v>
      </c>
      <c r="B3247" s="566"/>
      <c r="C3247" s="565" t="s">
        <v>2497</v>
      </c>
      <c r="D3247" s="487" t="s">
        <v>1791</v>
      </c>
      <c r="E3247" s="488"/>
      <c r="F3247" s="489"/>
      <c r="G3247" s="490"/>
      <c r="H3247" s="494">
        <f>+SUBTOTAL(9,H3248:H3254)</f>
        <v>2.4601299999999999</v>
      </c>
    </row>
    <row r="3248" spans="1:8" outlineLevel="1" x14ac:dyDescent="0.25">
      <c r="B3248" s="535" t="s">
        <v>129</v>
      </c>
      <c r="C3248" s="216" t="str">
        <f>IFERROR(+VLOOKUP(B:B,INSUMOS!A:C,2,FALSE)," ")</f>
        <v>HERRAMIENTA MENOR</v>
      </c>
      <c r="D3248" s="538" t="str">
        <f>IFERROR(+VLOOKUP(B:B,INSUMOS!A:C,3,FALSE)," ")</f>
        <v>GLB</v>
      </c>
      <c r="E3248" s="541">
        <f>H3254*0.05/G3248</f>
        <v>1E-3</v>
      </c>
      <c r="F3248" s="544"/>
      <c r="G3248" s="277">
        <f>IFERROR(+VLOOKUP(B:B,INSUMOS!A:E,4,FALSE)," ")</f>
        <v>1</v>
      </c>
      <c r="H3248" s="217">
        <f>E3248*G3248</f>
        <v>1E-3</v>
      </c>
    </row>
    <row r="3249" spans="1:8" outlineLevel="1" x14ac:dyDescent="0.25">
      <c r="B3249" s="535" t="s">
        <v>268</v>
      </c>
      <c r="C3249" s="216" t="str">
        <f>IFERROR(+VLOOKUP(B:B,INSUMOS!A:C,2,FALSE)," ")</f>
        <v>AGUA</v>
      </c>
      <c r="D3249" s="538" t="str">
        <f>IFERROR(+VLOOKUP(B:B,INSUMOS!A:C,3,FALSE)," ")</f>
        <v>M3</v>
      </c>
      <c r="E3249" s="541">
        <f t="shared" ref="E3249" si="244">H3250*0.05/G3249</f>
        <v>1E-3</v>
      </c>
      <c r="F3249" s="544">
        <f>E3249*0.03</f>
        <v>3.0000000000000001E-5</v>
      </c>
      <c r="G3249" s="277">
        <f>IFERROR(+VLOOKUP(B:B,INSUMOS!A:E,4,FALSE)," ")</f>
        <v>1</v>
      </c>
      <c r="H3249" s="217">
        <f t="shared" ref="H3249:H3254" si="245">+(E3249+F3249)*G3249</f>
        <v>1.0300000000000001E-3</v>
      </c>
    </row>
    <row r="3250" spans="1:8" outlineLevel="1" x14ac:dyDescent="0.25">
      <c r="B3250" s="535" t="s">
        <v>153</v>
      </c>
      <c r="C3250" s="216" t="str">
        <f>IFERROR(+VLOOKUP(B:B,INSUMOS!A:C,2,FALSE)," ")</f>
        <v>ANDAMIO TUBULAR 1,5*1,5 C/CRUCETA</v>
      </c>
      <c r="D3250" s="538" t="str">
        <f>IFERROR(+VLOOKUP(B:B,INSUMOS!A:C,3,FALSE)," ")</f>
        <v>DIA</v>
      </c>
      <c r="E3250" s="541">
        <v>0.02</v>
      </c>
      <c r="F3250" s="544"/>
      <c r="G3250" s="277">
        <f>IFERROR(+VLOOKUP(B:B,INSUMOS!A:E,4,FALSE)," ")</f>
        <v>1</v>
      </c>
      <c r="H3250" s="217">
        <f t="shared" si="245"/>
        <v>0.02</v>
      </c>
    </row>
    <row r="3251" spans="1:8" outlineLevel="1" x14ac:dyDescent="0.25">
      <c r="B3251" s="535" t="s">
        <v>2476</v>
      </c>
      <c r="C3251" s="216" t="str">
        <f>IFERROR(+VLOOKUP(B:B,INSUMOS!A:C,2,FALSE)," ")</f>
        <v>ALQUILER DE PLANCHON DE MADERA</v>
      </c>
      <c r="D3251" s="538" t="str">
        <f>IFERROR(+VLOOKUP(B:B,INSUMOS!A:C,3,FALSE)," ")</f>
        <v>DIA</v>
      </c>
      <c r="E3251" s="541">
        <v>0.04</v>
      </c>
      <c r="F3251" s="544"/>
      <c r="G3251" s="277">
        <f>IFERROR(+VLOOKUP(B:B,INSUMOS!A:E,4,FALSE)," ")</f>
        <v>1</v>
      </c>
      <c r="H3251" s="217">
        <f t="shared" si="245"/>
        <v>0.04</v>
      </c>
    </row>
    <row r="3252" spans="1:8" outlineLevel="1" x14ac:dyDescent="0.25">
      <c r="B3252" s="535" t="s">
        <v>2467</v>
      </c>
      <c r="C3252" s="216" t="str">
        <f>IFERROR(+VLOOKUP(B:B,INSUMOS!A:C,2,FALSE)," ")</f>
        <v>SIKATOP-122 (POR 30 KG) MORTERO CEMENTOSO Y RESINA ACRILICA</v>
      </c>
      <c r="D3252" s="538" t="str">
        <f>IFERROR(+VLOOKUP(B:B,INSUMOS!A:C,3,FALSE)," ")</f>
        <v>KG</v>
      </c>
      <c r="E3252" s="541">
        <v>2.27</v>
      </c>
      <c r="F3252" s="544">
        <f>E3252*0.03</f>
        <v>6.8099999999999994E-2</v>
      </c>
      <c r="G3252" s="277">
        <f>IFERROR(+VLOOKUP(B:B,INSUMOS!A:E,4,FALSE)," ")</f>
        <v>1</v>
      </c>
      <c r="H3252" s="217">
        <f t="shared" si="245"/>
        <v>2.3380999999999998</v>
      </c>
    </row>
    <row r="3253" spans="1:8" outlineLevel="1" x14ac:dyDescent="0.25">
      <c r="B3253" s="535" t="s">
        <v>2483</v>
      </c>
      <c r="C3253" s="216" t="str">
        <f>IFERROR(+VLOOKUP(B:B,INSUMOS!A:C,2,FALSE)," ")</f>
        <v>ARNES+LINEA+ESLINGA</v>
      </c>
      <c r="D3253" s="538" t="str">
        <f>IFERROR(+VLOOKUP(B:B,INSUMOS!A:C,3,FALSE)," ")</f>
        <v>DIA</v>
      </c>
      <c r="E3253" s="541">
        <v>0.04</v>
      </c>
      <c r="F3253" s="544"/>
      <c r="G3253" s="277">
        <f>IFERROR(+VLOOKUP(B:B,INSUMOS!A:E,4,FALSE)," ")</f>
        <v>1</v>
      </c>
      <c r="H3253" s="217">
        <f t="shared" si="245"/>
        <v>0.04</v>
      </c>
    </row>
    <row r="3254" spans="1:8" ht="31.5" customHeight="1" outlineLevel="1" x14ac:dyDescent="0.25">
      <c r="B3254" s="535" t="s">
        <v>618</v>
      </c>
      <c r="C3254" s="216" t="str">
        <f>IFERROR(+VLOOKUP(B:B,INSUMOS!A:C,2,FALSE)," ")</f>
        <v>CUADRILLA (OFICIAL  ALBAÑILERIA CON PRESTACIONES+ AYUDANTE  ALBAÑILERIA CON PRESTACIONES)</v>
      </c>
      <c r="D3254" s="538" t="str">
        <f>IFERROR(+VLOOKUP(B:B,INSUMOS!A:C,3,FALSE)," ")</f>
        <v>JR</v>
      </c>
      <c r="E3254" s="541">
        <v>0.02</v>
      </c>
      <c r="F3254" s="544"/>
      <c r="G3254" s="277">
        <f>IFERROR(+VLOOKUP(B:B,INSUMOS!A:E,4,FALSE)," ")</f>
        <v>1</v>
      </c>
      <c r="H3254" s="217">
        <f t="shared" si="245"/>
        <v>0.02</v>
      </c>
    </row>
    <row r="3255" spans="1:8" ht="42" customHeight="1" x14ac:dyDescent="0.25">
      <c r="A3255" s="547" t="s">
        <v>2512</v>
      </c>
      <c r="B3255" s="566"/>
      <c r="C3255" s="565" t="s">
        <v>2513</v>
      </c>
      <c r="D3255" s="487" t="s">
        <v>21</v>
      </c>
      <c r="E3255" s="488"/>
      <c r="F3255" s="489"/>
      <c r="G3255" s="490"/>
      <c r="H3255" s="491">
        <f>+SUBTOTAL(9,H3256:H3262)</f>
        <v>493.10839999999996</v>
      </c>
    </row>
    <row r="3256" spans="1:8" outlineLevel="1" x14ac:dyDescent="0.25">
      <c r="B3256" s="535" t="s">
        <v>129</v>
      </c>
      <c r="C3256" s="216" t="str">
        <f>IFERROR(+VLOOKUP(B:B,INSUMOS!A:C,2,FALSE)," ")</f>
        <v>HERRAMIENTA MENOR</v>
      </c>
      <c r="D3256" s="538" t="str">
        <f>IFERROR(+VLOOKUP(B:B,INSUMOS!A:C,3,FALSE)," ")</f>
        <v>GLB</v>
      </c>
      <c r="E3256" s="541">
        <v>1.62</v>
      </c>
      <c r="F3256" s="544"/>
      <c r="G3256" s="277">
        <f>IFERROR(+VLOOKUP(B:B,INSUMOS!A:E,4,FALSE)," ")</f>
        <v>1</v>
      </c>
      <c r="H3256" s="217">
        <f t="shared" si="243"/>
        <v>1.62</v>
      </c>
    </row>
    <row r="3257" spans="1:8" outlineLevel="1" x14ac:dyDescent="0.25">
      <c r="B3257" s="535" t="s">
        <v>136</v>
      </c>
      <c r="C3257" s="216" t="str">
        <f>IFERROR(+VLOOKUP(B:B,INSUMOS!A:C,2,FALSE)," ")</f>
        <v>MEZCLADORA A GASOLINA (1.5 BULTOS)</v>
      </c>
      <c r="D3257" s="538" t="str">
        <f>IFERROR(+VLOOKUP(B:B,INSUMOS!A:C,3,FALSE)," ")</f>
        <v>DIA</v>
      </c>
      <c r="E3257" s="541">
        <v>0.13</v>
      </c>
      <c r="F3257" s="544"/>
      <c r="G3257" s="277">
        <f>IFERROR(+VLOOKUP(B:B,INSUMOS!A:E,4,FALSE)," ")</f>
        <v>1</v>
      </c>
      <c r="H3257" s="217">
        <f>+(E3257+F3257)*G3257</f>
        <v>0.13</v>
      </c>
    </row>
    <row r="3258" spans="1:8" outlineLevel="1" x14ac:dyDescent="0.25">
      <c r="B3258" s="535" t="s">
        <v>268</v>
      </c>
      <c r="C3258" s="216" t="str">
        <f>IFERROR(+VLOOKUP(B:B,INSUMOS!A:C,2,FALSE)," ")</f>
        <v>AGUA</v>
      </c>
      <c r="D3258" s="538" t="str">
        <f>IFERROR(+VLOOKUP(B:B,INSUMOS!A:C,3,FALSE)," ")</f>
        <v>M3</v>
      </c>
      <c r="E3258" s="541">
        <v>0.21</v>
      </c>
      <c r="F3258" s="544">
        <f>E3258*0.03</f>
        <v>6.2999999999999992E-3</v>
      </c>
      <c r="G3258" s="277">
        <f>IFERROR(+VLOOKUP(B:B,INSUMOS!A:E,4,FALSE)," ")</f>
        <v>1</v>
      </c>
      <c r="H3258" s="217">
        <f t="shared" si="243"/>
        <v>0.21629999999999999</v>
      </c>
    </row>
    <row r="3259" spans="1:8" outlineLevel="1" x14ac:dyDescent="0.25">
      <c r="B3259" s="535" t="s">
        <v>78</v>
      </c>
      <c r="C3259" s="216" t="str">
        <f>IFERROR(+VLOOKUP(B:B,INSUMOS!A:C,2,FALSE)," ")</f>
        <v>ARENA LAVADA DE PEÑA  (INCLUYE TRANSPORTE)</v>
      </c>
      <c r="D3259" s="538" t="str">
        <f>IFERROR(+VLOOKUP(B:B,INSUMOS!A:C,3,FALSE)," ")</f>
        <v>M3</v>
      </c>
      <c r="E3259" s="541">
        <v>1.07</v>
      </c>
      <c r="F3259" s="544">
        <f>E3259*0.03</f>
        <v>3.2100000000000004E-2</v>
      </c>
      <c r="G3259" s="277">
        <f>IFERROR(+VLOOKUP(B:B,INSUMOS!A:E,4,FALSE)," ")</f>
        <v>1</v>
      </c>
      <c r="H3259" s="217">
        <f t="shared" si="243"/>
        <v>1.1021000000000001</v>
      </c>
    </row>
    <row r="3260" spans="1:8" outlineLevel="1" x14ac:dyDescent="0.25">
      <c r="B3260" s="535" t="s">
        <v>99</v>
      </c>
      <c r="C3260" s="216" t="str">
        <f>IFERROR(+VLOOKUP(B:B,INSUMOS!A:C,2,FALSE)," ")</f>
        <v>CEMENTO GRIS</v>
      </c>
      <c r="D3260" s="538" t="str">
        <f>IFERROR(+VLOOKUP(B:B,INSUMOS!A:C,3,FALSE)," ")</f>
        <v>KG</v>
      </c>
      <c r="E3260" s="541">
        <v>453</v>
      </c>
      <c r="F3260" s="544">
        <f>E3260*0.05</f>
        <v>22.650000000000002</v>
      </c>
      <c r="G3260" s="277">
        <f>IFERROR(+VLOOKUP(B:B,INSUMOS!A:E,4,FALSE)," ")</f>
        <v>1</v>
      </c>
      <c r="H3260" s="217">
        <f t="shared" si="243"/>
        <v>475.65</v>
      </c>
    </row>
    <row r="3261" spans="1:8" outlineLevel="1" x14ac:dyDescent="0.25">
      <c r="B3261" s="535" t="s">
        <v>309</v>
      </c>
      <c r="C3261" s="216" t="str">
        <f>IFERROR(+VLOOKUP(B:B,INSUMOS!A:C,2,FALSE)," ")</f>
        <v>IMPERMEABILIZANTE INTEGRAL PARA CONCRETOS/MORTEROS</v>
      </c>
      <c r="D3261" s="538" t="str">
        <f>IFERROR(+VLOOKUP(B:B,INSUMOS!A:C,3,FALSE)," ")</f>
        <v>KG</v>
      </c>
      <c r="E3261" s="541">
        <v>13.59</v>
      </c>
      <c r="F3261" s="544"/>
      <c r="G3261" s="277">
        <f>IFERROR(+VLOOKUP(B:B,INSUMOS!A:E,4,FALSE)," ")</f>
        <v>1</v>
      </c>
      <c r="H3261" s="217">
        <f t="shared" si="243"/>
        <v>13.59</v>
      </c>
    </row>
    <row r="3262" spans="1:8" outlineLevel="1" x14ac:dyDescent="0.25">
      <c r="B3262" s="535" t="s">
        <v>625</v>
      </c>
      <c r="C3262" s="216" t="str">
        <f>IFERROR(+VLOOKUP(B:B,INSUMOS!A:C,2,FALSE)," ")</f>
        <v>CUADRILLA AA  (OFICIAL + 2 AYUDANTE)- ALBAÑILERIA</v>
      </c>
      <c r="D3262" s="538" t="str">
        <f>IFERROR(+VLOOKUP(B:B,INSUMOS!A:C,3,FALSE)," ")</f>
        <v>HC</v>
      </c>
      <c r="E3262" s="541">
        <v>0.8</v>
      </c>
      <c r="F3262" s="544"/>
      <c r="G3262" s="277">
        <f>IFERROR(+VLOOKUP(B:B,INSUMOS!A:E,4,FALSE)," ")</f>
        <v>1</v>
      </c>
      <c r="H3262" s="217">
        <f t="shared" si="243"/>
        <v>0.8</v>
      </c>
    </row>
    <row r="3263" spans="1:8" x14ac:dyDescent="0.25">
      <c r="A3263" s="547" t="s">
        <v>2514</v>
      </c>
      <c r="B3263" s="566"/>
      <c r="C3263" s="565" t="s">
        <v>2515</v>
      </c>
      <c r="D3263" s="487" t="s">
        <v>21</v>
      </c>
      <c r="E3263" s="488"/>
      <c r="F3263" s="489"/>
      <c r="G3263" s="490"/>
      <c r="H3263" s="491">
        <f>+SUBTOTAL(9,H3264:H3270)</f>
        <v>393.4008</v>
      </c>
    </row>
    <row r="3264" spans="1:8" outlineLevel="1" x14ac:dyDescent="0.25">
      <c r="B3264" s="535" t="s">
        <v>129</v>
      </c>
      <c r="C3264" s="216" t="str">
        <f>IFERROR(+VLOOKUP(B:B,INSUMOS!A:C,2,FALSE)," ")</f>
        <v>HERRAMIENTA MENOR</v>
      </c>
      <c r="D3264" s="538" t="str">
        <f>IFERROR(+VLOOKUP(B:B,INSUMOS!A:C,3,FALSE)," ")</f>
        <v>GLB</v>
      </c>
      <c r="E3264" s="541">
        <v>1.19</v>
      </c>
      <c r="F3264" s="544"/>
      <c r="G3264" s="277">
        <f>IFERROR(+VLOOKUP(B:B,INSUMOS!A:E,4,FALSE)," ")</f>
        <v>1</v>
      </c>
      <c r="H3264" s="217">
        <f t="shared" ref="H3264" si="246">+(E3264+F3264)*G3264</f>
        <v>1.19</v>
      </c>
    </row>
    <row r="3265" spans="1:13" outlineLevel="1" x14ac:dyDescent="0.25">
      <c r="B3265" s="535" t="s">
        <v>136</v>
      </c>
      <c r="C3265" s="216" t="str">
        <f>IFERROR(+VLOOKUP(B:B,INSUMOS!A:C,2,FALSE)," ")</f>
        <v>MEZCLADORA A GASOLINA (1.5 BULTOS)</v>
      </c>
      <c r="D3265" s="538" t="str">
        <f>IFERROR(+VLOOKUP(B:B,INSUMOS!A:C,3,FALSE)," ")</f>
        <v>DIA</v>
      </c>
      <c r="E3265" s="541">
        <v>0.13</v>
      </c>
      <c r="F3265" s="544"/>
      <c r="G3265" s="277">
        <f>IFERROR(+VLOOKUP(B:B,INSUMOS!A:E,4,FALSE)," ")</f>
        <v>1</v>
      </c>
      <c r="H3265" s="217">
        <f t="shared" ref="H3265" si="247">+(E3265+F3265)*G3265</f>
        <v>0.13</v>
      </c>
    </row>
    <row r="3266" spans="1:13" outlineLevel="1" x14ac:dyDescent="0.25">
      <c r="B3266" s="535" t="s">
        <v>268</v>
      </c>
      <c r="C3266" s="216" t="str">
        <f>IFERROR(+VLOOKUP(B:B,INSUMOS!A:C,2,FALSE)," ")</f>
        <v>AGUA</v>
      </c>
      <c r="D3266" s="538" t="str">
        <f>IFERROR(+VLOOKUP(B:B,INSUMOS!A:C,3,FALSE)," ")</f>
        <v>M3</v>
      </c>
      <c r="E3266" s="541">
        <v>0.2</v>
      </c>
      <c r="F3266" s="544">
        <f>E3266*0.03</f>
        <v>6.0000000000000001E-3</v>
      </c>
      <c r="G3266" s="277">
        <f>IFERROR(+VLOOKUP(B:B,INSUMOS!A:E,4,FALSE)," ")</f>
        <v>1</v>
      </c>
      <c r="H3266" s="217">
        <f t="shared" ref="H3266:H3269" si="248">+(E3266+F3266)*G3266</f>
        <v>0.20600000000000002</v>
      </c>
    </row>
    <row r="3267" spans="1:13" outlineLevel="1" x14ac:dyDescent="0.25">
      <c r="B3267" s="535" t="s">
        <v>78</v>
      </c>
      <c r="C3267" s="216" t="str">
        <f>IFERROR(+VLOOKUP(B:B,INSUMOS!A:C,2,FALSE)," ")</f>
        <v>ARENA LAVADA DE PEÑA  (INCLUYE TRANSPORTE)</v>
      </c>
      <c r="D3267" s="538" t="str">
        <f>IFERROR(+VLOOKUP(B:B,INSUMOS!A:C,3,FALSE)," ")</f>
        <v>M3</v>
      </c>
      <c r="E3267" s="541">
        <v>1.1599999999999999</v>
      </c>
      <c r="F3267" s="544">
        <f>E3267*0.03</f>
        <v>3.4799999999999998E-2</v>
      </c>
      <c r="G3267" s="277">
        <f>IFERROR(+VLOOKUP(B:B,INSUMOS!A:E,4,FALSE)," ")</f>
        <v>1</v>
      </c>
      <c r="H3267" s="217">
        <f t="shared" si="248"/>
        <v>1.1947999999999999</v>
      </c>
    </row>
    <row r="3268" spans="1:13" outlineLevel="1" x14ac:dyDescent="0.25">
      <c r="B3268" s="535" t="s">
        <v>99</v>
      </c>
      <c r="C3268" s="216" t="str">
        <f>IFERROR(+VLOOKUP(B:B,INSUMOS!A:C,2,FALSE)," ")</f>
        <v>CEMENTO GRIS</v>
      </c>
      <c r="D3268" s="538" t="str">
        <f>IFERROR(+VLOOKUP(B:B,INSUMOS!A:C,3,FALSE)," ")</f>
        <v>KG</v>
      </c>
      <c r="E3268" s="541">
        <v>361</v>
      </c>
      <c r="F3268" s="544">
        <f>E3268*0.05</f>
        <v>18.05</v>
      </c>
      <c r="G3268" s="277">
        <f>IFERROR(+VLOOKUP(B:B,INSUMOS!A:E,4,FALSE)," ")</f>
        <v>1</v>
      </c>
      <c r="H3268" s="217">
        <f t="shared" si="248"/>
        <v>379.05</v>
      </c>
    </row>
    <row r="3269" spans="1:13" outlineLevel="1" x14ac:dyDescent="0.25">
      <c r="B3269" s="535" t="s">
        <v>309</v>
      </c>
      <c r="C3269" s="216" t="str">
        <f>IFERROR(+VLOOKUP(B:B,INSUMOS!A:C,2,FALSE)," ")</f>
        <v>IMPERMEABILIZANTE INTEGRAL PARA CONCRETOS/MORTEROS</v>
      </c>
      <c r="D3269" s="538" t="str">
        <f>IFERROR(+VLOOKUP(B:B,INSUMOS!A:C,3,FALSE)," ")</f>
        <v>KG</v>
      </c>
      <c r="E3269" s="541">
        <v>10.83</v>
      </c>
      <c r="F3269" s="544"/>
      <c r="G3269" s="277">
        <f>IFERROR(+VLOOKUP(B:B,INSUMOS!A:E,4,FALSE)," ")</f>
        <v>1</v>
      </c>
      <c r="H3269" s="217">
        <f t="shared" si="248"/>
        <v>10.83</v>
      </c>
    </row>
    <row r="3270" spans="1:13" outlineLevel="1" x14ac:dyDescent="0.25">
      <c r="B3270" s="535" t="s">
        <v>625</v>
      </c>
      <c r="C3270" s="216" t="str">
        <f>IFERROR(+VLOOKUP(B:B,INSUMOS!A:C,2,FALSE)," ")</f>
        <v>CUADRILLA AA  (OFICIAL + 2 AYUDANTE)- ALBAÑILERIA</v>
      </c>
      <c r="D3270" s="538" t="str">
        <f>IFERROR(+VLOOKUP(B:B,INSUMOS!A:C,3,FALSE)," ")</f>
        <v>HC</v>
      </c>
      <c r="E3270" s="541">
        <v>0.8</v>
      </c>
      <c r="F3270" s="544"/>
      <c r="G3270" s="277">
        <f>IFERROR(+VLOOKUP(B:B,INSUMOS!A:E,4,FALSE)," ")</f>
        <v>1</v>
      </c>
      <c r="H3270" s="217">
        <f t="shared" ref="H3270" si="249">+(E3270+F3270)*G3270</f>
        <v>0.8</v>
      </c>
    </row>
    <row r="3271" spans="1:13" s="219" customFormat="1" ht="39.75" customHeight="1" x14ac:dyDescent="0.25">
      <c r="A3271" s="207" t="s">
        <v>2522</v>
      </c>
      <c r="B3271" s="208"/>
      <c r="C3271" s="209" t="s">
        <v>2521</v>
      </c>
      <c r="D3271" s="210" t="s">
        <v>19</v>
      </c>
      <c r="E3271" s="227"/>
      <c r="F3271" s="228"/>
      <c r="G3271" s="210"/>
      <c r="H3271" s="212">
        <f>+SUBTOTAL(9,H3272:H3273)</f>
        <v>3</v>
      </c>
      <c r="I3271" s="218"/>
      <c r="J3271" s="218"/>
      <c r="K3271" s="206"/>
      <c r="L3271" s="164"/>
      <c r="M3271" s="214"/>
    </row>
    <row r="3272" spans="1:13" s="219" customFormat="1" ht="18" outlineLevel="1" x14ac:dyDescent="0.25">
      <c r="A3272" s="215"/>
      <c r="B3272" s="535" t="s">
        <v>129</v>
      </c>
      <c r="C3272" s="216" t="str">
        <f>+VLOOKUP(B:B,INSUMOS!A:C,2,FALSE)</f>
        <v>HERRAMIENTA MENOR</v>
      </c>
      <c r="D3272" s="538" t="str">
        <f>+VLOOKUP(B:B,INSUMOS!A:C,3,FALSE)</f>
        <v>GLB</v>
      </c>
      <c r="E3272" s="541">
        <v>2</v>
      </c>
      <c r="F3272" s="544">
        <v>0</v>
      </c>
      <c r="G3272" s="277">
        <f>+VLOOKUP(B:B,INSUMOS!A:E,4,FALSE)</f>
        <v>1</v>
      </c>
      <c r="H3272" s="217">
        <f>+(E3272+F3272)*G3272</f>
        <v>2</v>
      </c>
      <c r="I3272" s="218"/>
      <c r="J3272" s="218"/>
      <c r="K3272" s="206"/>
      <c r="L3272" s="164"/>
      <c r="M3272" s="214"/>
    </row>
    <row r="3273" spans="1:13" s="219" customFormat="1" ht="18" outlineLevel="1" x14ac:dyDescent="0.25">
      <c r="A3273" s="220"/>
      <c r="B3273" s="535" t="s">
        <v>30</v>
      </c>
      <c r="C3273" s="216" t="str">
        <f>+VLOOKUP(B:B,INSUMOS!A:C,2,FALSE)</f>
        <v>AYUDANTE ALBAÑILERÍA CON PRESTACIONES</v>
      </c>
      <c r="D3273" s="538" t="str">
        <f>+VLOOKUP(B:B,INSUMOS!A:C,3,FALSE)</f>
        <v>HH</v>
      </c>
      <c r="E3273" s="541">
        <v>1</v>
      </c>
      <c r="F3273" s="544">
        <v>0</v>
      </c>
      <c r="G3273" s="277">
        <f>+VLOOKUP(B:B,INSUMOS!A:E,4,FALSE)</f>
        <v>1</v>
      </c>
      <c r="H3273" s="217">
        <f>+(E3273+F3273)*G3273</f>
        <v>1</v>
      </c>
      <c r="I3273" s="218"/>
      <c r="J3273" s="218"/>
      <c r="K3273" s="206"/>
      <c r="L3273" s="164"/>
      <c r="M3273" s="214"/>
    </row>
    <row r="3274" spans="1:13" s="219" customFormat="1" ht="18" outlineLevel="1" x14ac:dyDescent="0.25">
      <c r="A3274" s="323"/>
      <c r="B3274" s="535" t="s">
        <v>121</v>
      </c>
      <c r="C3274" s="216" t="str">
        <f>+VLOOKUP(B:B,INSUMOS!A:C,2,FALSE)</f>
        <v>VOLQUETA 6 M3 (INCLUYE CARGE Y ESCOMBRERA)</v>
      </c>
      <c r="D3274" s="538" t="str">
        <f>+VLOOKUP(B:B,INSUMOS!A:C,3,FALSE)</f>
        <v>VJ</v>
      </c>
      <c r="E3274" s="541">
        <v>0.5</v>
      </c>
      <c r="F3274" s="544">
        <v>0</v>
      </c>
      <c r="G3274" s="277">
        <f>+VLOOKUP(B:B,INSUMOS!A:E,4,FALSE)</f>
        <v>1</v>
      </c>
      <c r="H3274" s="217">
        <f>+(E3274+F3274)*G3274</f>
        <v>0.5</v>
      </c>
      <c r="I3274" s="218"/>
      <c r="J3274" s="218"/>
      <c r="K3274" s="206"/>
      <c r="L3274" s="164"/>
      <c r="M3274" s="214"/>
    </row>
    <row r="3275" spans="1:13" ht="35.25" customHeight="1" x14ac:dyDescent="0.25">
      <c r="A3275" s="207" t="s">
        <v>2523</v>
      </c>
      <c r="B3275" s="208"/>
      <c r="C3275" s="209" t="s">
        <v>2527</v>
      </c>
      <c r="D3275" s="210" t="s">
        <v>19</v>
      </c>
      <c r="E3275" s="227"/>
      <c r="F3275" s="228"/>
      <c r="G3275" s="210"/>
      <c r="H3275" s="212">
        <f>+SUBTOTAL(9,H3276:H3289)</f>
        <v>122.42523312499999</v>
      </c>
    </row>
    <row r="3276" spans="1:13" x14ac:dyDescent="0.25">
      <c r="B3276" s="535" t="s">
        <v>129</v>
      </c>
      <c r="C3276" s="216" t="str">
        <f>+VLOOKUP(B:B,INSUMOS!A:C,2,FALSE)</f>
        <v>HERRAMIENTA MENOR</v>
      </c>
      <c r="D3276" s="538" t="str">
        <f>+VLOOKUP(B:B,INSUMOS!A:C,3,FALSE)</f>
        <v>GLB</v>
      </c>
      <c r="E3276" s="541">
        <f>H3289*0.05/G3276</f>
        <v>6.25E-2</v>
      </c>
      <c r="F3276" s="544">
        <v>0</v>
      </c>
      <c r="G3276" s="277">
        <f>+VLOOKUP(B:B,INSUMOS!A:E,4,FALSE)</f>
        <v>1</v>
      </c>
      <c r="H3276" s="217">
        <f t="shared" ref="H3276:H3288" si="250">+(E3276+F3276)*G3276</f>
        <v>6.25E-2</v>
      </c>
    </row>
    <row r="3277" spans="1:13" x14ac:dyDescent="0.25">
      <c r="B3277" s="535" t="s">
        <v>996</v>
      </c>
      <c r="C3277" s="216" t="str">
        <f>IFERROR(+VLOOKUP(B:B,INSUMOS!A:C,2,FALSE)," ")</f>
        <v>ACERO CORRUG. FIG.1/4” A 1” 60.000 PSI</v>
      </c>
      <c r="D3277" s="538" t="str">
        <f>IFERROR(+VLOOKUP(B:B,INSUMOS!A:C,3,FALSE)," ")</f>
        <v>KG</v>
      </c>
      <c r="E3277" s="541">
        <v>12.95</v>
      </c>
      <c r="F3277" s="544">
        <f>E3277*0.03</f>
        <v>0.38849999999999996</v>
      </c>
      <c r="G3277" s="277">
        <f>IFERROR(+VLOOKUP(B:B,INSUMOS!A:E,4,FALSE)," ")</f>
        <v>1</v>
      </c>
      <c r="H3277" s="217">
        <f>+(E3277+F3277)*G3277</f>
        <v>13.3385</v>
      </c>
    </row>
    <row r="3278" spans="1:13" x14ac:dyDescent="0.25">
      <c r="B3278" s="535" t="s">
        <v>265</v>
      </c>
      <c r="C3278" s="216" t="str">
        <f>IFERROR(+VLOOKUP(B:B,INSUMOS!A:C,2,FALSE)," ")</f>
        <v>ALAMBRE NEGRO</v>
      </c>
      <c r="D3278" s="538" t="str">
        <f>IFERROR(+VLOOKUP(B:B,INSUMOS!A:C,3,FALSE)," ")</f>
        <v>KG</v>
      </c>
      <c r="E3278" s="541">
        <v>0.44</v>
      </c>
      <c r="F3278" s="544">
        <f>E3278*0.03</f>
        <v>1.32E-2</v>
      </c>
      <c r="G3278" s="277">
        <f>IFERROR(+VLOOKUP(B:B,INSUMOS!A:E,4,FALSE)," ")</f>
        <v>1</v>
      </c>
      <c r="H3278" s="217">
        <f t="shared" si="250"/>
        <v>0.45319999999999999</v>
      </c>
    </row>
    <row r="3279" spans="1:13" x14ac:dyDescent="0.25">
      <c r="B3279" s="535" t="s">
        <v>226</v>
      </c>
      <c r="C3279" s="216" t="str">
        <f>IFERROR(+VLOOKUP(B:B,INSUMOS!A:C,2,FALSE)," ")</f>
        <v>REPISA EN ORDINARIO 2.90 X 0.08 X 0.04</v>
      </c>
      <c r="D3279" s="538" t="str">
        <f>IFERROR(+VLOOKUP(B:B,INSUMOS!A:C,3,FALSE)," ")</f>
        <v>UN</v>
      </c>
      <c r="E3279" s="541">
        <v>0.2</v>
      </c>
      <c r="F3279" s="544">
        <f>E3279*0.03</f>
        <v>6.0000000000000001E-3</v>
      </c>
      <c r="G3279" s="277">
        <f>IFERROR(+VLOOKUP(B:B,INSUMOS!A:E,4,FALSE)," ")</f>
        <v>1</v>
      </c>
      <c r="H3279" s="217">
        <f t="shared" si="250"/>
        <v>0.20600000000000002</v>
      </c>
    </row>
    <row r="3280" spans="1:13" ht="29.25" customHeight="1" x14ac:dyDescent="0.25">
      <c r="B3280" s="535" t="s">
        <v>243</v>
      </c>
      <c r="C3280" s="216" t="str">
        <f>IFERROR(+VLOOKUP(B:B,INSUMOS!A:C,2,FALSE)," ")</f>
        <v>TABLA CHAPA EN ORDINARIO 2.90 X 0.18 X 0.02</v>
      </c>
      <c r="D3280" s="538" t="str">
        <f>IFERROR(+VLOOKUP(B:B,INSUMOS!A:C,3,FALSE)," ")</f>
        <v>UN</v>
      </c>
      <c r="E3280" s="541">
        <v>0.2</v>
      </c>
      <c r="F3280" s="544">
        <f>E3280*0.03</f>
        <v>6.0000000000000001E-3</v>
      </c>
      <c r="G3280" s="277">
        <f>IFERROR(+VLOOKUP(B:B,INSUMOS!A:E,4,FALSE)," ")</f>
        <v>1</v>
      </c>
      <c r="H3280" s="217">
        <f t="shared" si="250"/>
        <v>0.20600000000000002</v>
      </c>
    </row>
    <row r="3281" spans="2:8" x14ac:dyDescent="0.25">
      <c r="B3281" s="535" t="s">
        <v>266</v>
      </c>
      <c r="C3281" s="216" t="str">
        <f>IFERROR(+VLOOKUP(B:B,INSUMOS!A:C,2,FALSE)," ")</f>
        <v>PUNTILLA CON CABEZA 2"</v>
      </c>
      <c r="D3281" s="538" t="str">
        <f>IFERROR(+VLOOKUP(B:B,INSUMOS!A:C,3,FALSE)," ")</f>
        <v>LB</v>
      </c>
      <c r="E3281" s="541">
        <v>0.4</v>
      </c>
      <c r="F3281" s="544">
        <f>E3281*0.03</f>
        <v>1.2E-2</v>
      </c>
      <c r="G3281" s="277">
        <f>IFERROR(+VLOOKUP(B:B,INSUMOS!A:E,4,FALSE)," ")</f>
        <v>1</v>
      </c>
      <c r="H3281" s="217">
        <f t="shared" si="250"/>
        <v>0.41200000000000003</v>
      </c>
    </row>
    <row r="3282" spans="2:8" x14ac:dyDescent="0.25">
      <c r="B3282" s="535" t="s">
        <v>259</v>
      </c>
      <c r="C3282" s="216" t="str">
        <f>IFERROR(+VLOOKUP(B:B,INSUMOS!A:C,2,FALSE)," ")</f>
        <v>FORMALETA MADERA -TABLERO EN MADERA DE 0 ,70 M X 1,4 M (ALQUILER)</v>
      </c>
      <c r="D3282" s="538" t="str">
        <f>IFERROR(+VLOOKUP(B:B,INSUMOS!A:C,3,FALSE)," ")</f>
        <v>DIA</v>
      </c>
      <c r="E3282" s="541">
        <v>28.6</v>
      </c>
      <c r="F3282" s="544"/>
      <c r="G3282" s="277">
        <f>IFERROR(+VLOOKUP(B:B,INSUMOS!A:E,4,FALSE)," ")</f>
        <v>1</v>
      </c>
      <c r="H3282" s="217">
        <f t="shared" si="250"/>
        <v>28.6</v>
      </c>
    </row>
    <row r="3283" spans="2:8" ht="29.25" customHeight="1" x14ac:dyDescent="0.25">
      <c r="B3283" s="535" t="s">
        <v>260</v>
      </c>
      <c r="C3283" s="216" t="str">
        <f>IFERROR(+VLOOKUP(B:B,INSUMOS!A:C,2,FALSE)," ")</f>
        <v>PARALES CORRIENTE METÁLICOS 2,80 A 3,50 M - TELESCÓPICO INCLUYE CRUCETA</v>
      </c>
      <c r="D3283" s="538" t="str">
        <f>IFERROR(+VLOOKUP(B:B,INSUMOS!A:C,3,FALSE)," ")</f>
        <v>DIA</v>
      </c>
      <c r="E3283" s="541">
        <v>28</v>
      </c>
      <c r="F3283" s="544"/>
      <c r="G3283" s="277">
        <f>IFERROR(+VLOOKUP(B:B,INSUMOS!A:E,4,FALSE)," ")</f>
        <v>1</v>
      </c>
      <c r="H3283" s="217">
        <f t="shared" si="250"/>
        <v>28</v>
      </c>
    </row>
    <row r="3284" spans="2:8" ht="29.25" customHeight="1" x14ac:dyDescent="0.25">
      <c r="B3284" s="535" t="s">
        <v>1858</v>
      </c>
      <c r="C3284" s="216" t="str">
        <f>IFERROR(+VLOOKUP(B:B,INSUMOS!A:C,2,FALSE)," ")</f>
        <v>SEPAROL ECOLÓGICO (Desmoldante para formaleta)</v>
      </c>
      <c r="D3284" s="538" t="str">
        <f>IFERROR(+VLOOKUP(B:B,INSUMOS!A:C,3,FALSE)," ")</f>
        <v>KG</v>
      </c>
      <c r="E3284" s="541">
        <v>0.12</v>
      </c>
      <c r="F3284" s="544">
        <f>E3284*0.03</f>
        <v>3.5999999999999999E-3</v>
      </c>
      <c r="G3284" s="277">
        <f>IFERROR(+VLOOKUP(B:B,INSUMOS!A:E,4,FALSE)," ")</f>
        <v>1</v>
      </c>
      <c r="H3284" s="217">
        <f t="shared" si="250"/>
        <v>0.1236</v>
      </c>
    </row>
    <row r="3285" spans="2:8" ht="29.25" customHeight="1" x14ac:dyDescent="0.25">
      <c r="B3285" s="535" t="s">
        <v>1891</v>
      </c>
      <c r="C3285" s="216" t="str">
        <f>IFERROR(+VLOOKUP(B:B,INSUMOS!A:C,2,FALSE)," ")</f>
        <v>CURASEAL BLANCO (SELLADOR)</v>
      </c>
      <c r="D3285" s="538" t="str">
        <f>IFERROR(+VLOOKUP(B:B,INSUMOS!A:C,3,FALSE)," ")</f>
        <v>KG</v>
      </c>
      <c r="E3285" s="541">
        <v>0.3</v>
      </c>
      <c r="F3285" s="544">
        <f>E3285*0.03</f>
        <v>8.9999999999999993E-3</v>
      </c>
      <c r="G3285" s="277">
        <f>IFERROR(+VLOOKUP(B:B,INSUMOS!A:E,4,FALSE)," ")</f>
        <v>1</v>
      </c>
      <c r="H3285" s="217">
        <f t="shared" si="250"/>
        <v>0.309</v>
      </c>
    </row>
    <row r="3286" spans="2:8" x14ac:dyDescent="0.25">
      <c r="B3286" s="535" t="s">
        <v>153</v>
      </c>
      <c r="C3286" s="216" t="str">
        <f>IFERROR(+VLOOKUP(B:B,INSUMOS!A:C,2,FALSE)," ")</f>
        <v>ANDAMIO TUBULAR 1,5*1,5 C/CRUCETA</v>
      </c>
      <c r="D3286" s="538" t="str">
        <f>IFERROR(+VLOOKUP(B:B,INSUMOS!A:C,3,FALSE)," ")</f>
        <v>DIA</v>
      </c>
      <c r="E3286" s="541">
        <v>0.63</v>
      </c>
      <c r="F3286" s="544"/>
      <c r="G3286" s="277">
        <f>IFERROR(+VLOOKUP(B:B,INSUMOS!A:E,4,FALSE)," ")</f>
        <v>1</v>
      </c>
      <c r="H3286" s="217">
        <f>+(E3286+F3286)*G3286</f>
        <v>0.63</v>
      </c>
    </row>
    <row r="3287" spans="2:8" x14ac:dyDescent="0.25">
      <c r="B3287" s="535" t="s">
        <v>1952</v>
      </c>
      <c r="C3287" s="216" t="str">
        <f>+VLOOKUP(B:B,APUS!A:C,3,FALSE)</f>
        <v>CONCRETO 1:2:3 (3.000PSI APROX.) MEZCLA EN OBRA- OBRAS VARIAS</v>
      </c>
      <c r="D3287" s="538" t="s">
        <v>21</v>
      </c>
      <c r="E3287" s="541">
        <v>0.125</v>
      </c>
      <c r="F3287" s="544">
        <f>E3287*0.05</f>
        <v>6.2500000000000003E-3</v>
      </c>
      <c r="G3287" s="277">
        <f>+VLOOKUP(B:B,APUS!A:T,8,FALSE)</f>
        <v>371.8433</v>
      </c>
      <c r="H3287" s="217">
        <f t="shared" si="250"/>
        <v>48.804433125000003</v>
      </c>
    </row>
    <row r="3288" spans="2:8" ht="31.5" customHeight="1" x14ac:dyDescent="0.25">
      <c r="B3288" s="535" t="s">
        <v>141</v>
      </c>
      <c r="C3288" s="216" t="str">
        <f>+VLOOKUP(B:B,INSUMOS!A:C,2,FALSE)</f>
        <v>VIBRADOR DE CONCRETO A GASOLINA Y/O ELECTRICO</v>
      </c>
      <c r="D3288" s="538" t="str">
        <f>+VLOOKUP(B:B,INSUMOS!A:C,3,FALSE)</f>
        <v>DIA</v>
      </c>
      <c r="E3288" s="541">
        <v>0.03</v>
      </c>
      <c r="F3288" s="544"/>
      <c r="G3288" s="277">
        <f>+VLOOKUP(B:B,INSUMOS!A:E,4,FALSE)</f>
        <v>1</v>
      </c>
      <c r="H3288" s="217">
        <f t="shared" si="250"/>
        <v>0.03</v>
      </c>
    </row>
    <row r="3289" spans="2:8" x14ac:dyDescent="0.25">
      <c r="B3289" s="535" t="s">
        <v>625</v>
      </c>
      <c r="C3289" s="216" t="str">
        <f>+VLOOKUP(B:B,INSUMOS!A:C,2,FALSE)</f>
        <v>CUADRILLA AA  (OFICIAL + 2 AYUDANTE)- ALBAÑILERIA</v>
      </c>
      <c r="D3289" s="538" t="str">
        <f>+VLOOKUP(B:B,INSUMOS!A:C,3,FALSE)</f>
        <v>HC</v>
      </c>
      <c r="E3289" s="541">
        <v>1.25</v>
      </c>
      <c r="F3289" s="544"/>
      <c r="G3289" s="277">
        <f>+VLOOKUP(B:B,INSUMOS!A:E,4,FALSE)</f>
        <v>1</v>
      </c>
      <c r="H3289" s="217">
        <f t="shared" ref="H3289" si="251">+(E3289+F3289)*G3289</f>
        <v>1.25</v>
      </c>
    </row>
  </sheetData>
  <sheetProtection selectLockedCells="1" autoFilter="0" selectUnlockedCells="1"/>
  <autoFilter ref="A5:H3289" xr:uid="{00000000-0009-0000-0000-000001000000}"/>
  <mergeCells count="2">
    <mergeCell ref="A1:H3"/>
    <mergeCell ref="L357:O357"/>
  </mergeCells>
  <phoneticPr fontId="10" type="noConversion"/>
  <conditionalFormatting sqref="K2327:K2339 K2341:K2352 K2354:K2365 K2394:K2402 K2405:K2406 K2408:K2416 K2419:K2420 K2422:K2430 K2433:K2434 K2454:K2460 K2469:K2477 K2497:K2503 K2379:K2392 K2285:K2300 K2505:K2815 K3236:K3270 K3162:K3228 K5:K2252 K2817:K3152 K3275:K1048576">
    <cfRule type="containsText" dxfId="45" priority="108" operator="containsText" text="ERROR">
      <formula>NOT(ISERROR(SEARCH("ERROR",K5)))</formula>
    </cfRule>
  </conditionalFormatting>
  <conditionalFormatting sqref="K2253:K2255">
    <cfRule type="containsText" dxfId="44" priority="105" operator="containsText" text="ERROR">
      <formula>NOT(ISERROR(SEARCH("ERROR",K2253)))</formula>
    </cfRule>
  </conditionalFormatting>
  <conditionalFormatting sqref="K2256:K2258">
    <cfRule type="containsText" dxfId="43" priority="102" operator="containsText" text="ERROR">
      <formula>NOT(ISERROR(SEARCH("ERROR",K2256)))</formula>
    </cfRule>
  </conditionalFormatting>
  <conditionalFormatting sqref="K2262">
    <cfRule type="containsText" dxfId="42" priority="93" operator="containsText" text="ERROR">
      <formula>NOT(ISERROR(SEARCH("ERROR",K2262)))</formula>
    </cfRule>
  </conditionalFormatting>
  <conditionalFormatting sqref="K2340">
    <cfRule type="containsText" dxfId="41" priority="88" operator="containsText" text="ERROR">
      <formula>NOT(ISERROR(SEARCH("ERROR",K2340)))</formula>
    </cfRule>
  </conditionalFormatting>
  <conditionalFormatting sqref="K2353">
    <cfRule type="containsText" dxfId="40" priority="87" operator="containsText" text="ERROR">
      <formula>NOT(ISERROR(SEARCH("ERROR",K2353)))</formula>
    </cfRule>
  </conditionalFormatting>
  <conditionalFormatting sqref="K2393">
    <cfRule type="containsText" dxfId="39" priority="84" operator="containsText" text="ERROR">
      <formula>NOT(ISERROR(SEARCH("ERROR",K2393)))</formula>
    </cfRule>
  </conditionalFormatting>
  <conditionalFormatting sqref="K2407">
    <cfRule type="containsText" dxfId="38" priority="83" operator="containsText" text="ERROR">
      <formula>NOT(ISERROR(SEARCH("ERROR",K2407)))</formula>
    </cfRule>
  </conditionalFormatting>
  <conditionalFormatting sqref="K2421">
    <cfRule type="containsText" dxfId="37" priority="82" operator="containsText" text="ERROR">
      <formula>NOT(ISERROR(SEARCH("ERROR",K2421)))</formula>
    </cfRule>
  </conditionalFormatting>
  <conditionalFormatting sqref="K2435">
    <cfRule type="containsText" dxfId="36" priority="77" operator="containsText" text="ERROR">
      <formula>NOT(ISERROR(SEARCH("ERROR",K2435)))</formula>
    </cfRule>
  </conditionalFormatting>
  <conditionalFormatting sqref="K2449">
    <cfRule type="containsText" dxfId="35" priority="73" operator="containsText" text="ERROR">
      <formula>NOT(ISERROR(SEARCH("ERROR",K2449)))</formula>
    </cfRule>
  </conditionalFormatting>
  <conditionalFormatting sqref="K2465">
    <cfRule type="containsText" dxfId="34" priority="70" operator="containsText" text="ERROR">
      <formula>NOT(ISERROR(SEARCH("ERROR",K2465)))</formula>
    </cfRule>
  </conditionalFormatting>
  <conditionalFormatting sqref="K2479">
    <cfRule type="containsText" dxfId="33" priority="69" operator="containsText" text="ERROR">
      <formula>NOT(ISERROR(SEARCH("ERROR",K2479)))</formula>
    </cfRule>
  </conditionalFormatting>
  <conditionalFormatting sqref="K2493">
    <cfRule type="containsText" dxfId="32" priority="65" operator="containsText" text="ERROR">
      <formula>NOT(ISERROR(SEARCH("ERROR",K2493)))</formula>
    </cfRule>
  </conditionalFormatting>
  <conditionalFormatting sqref="K2403:K2404">
    <cfRule type="containsText" dxfId="31" priority="56" operator="containsText" text="ERROR">
      <formula>NOT(ISERROR(SEARCH("ERROR",K2403)))</formula>
    </cfRule>
  </conditionalFormatting>
  <conditionalFormatting sqref="K2417:K2418">
    <cfRule type="containsText" dxfId="30" priority="55" operator="containsText" text="ERROR">
      <formula>NOT(ISERROR(SEARCH("ERROR",K2417)))</formula>
    </cfRule>
  </conditionalFormatting>
  <conditionalFormatting sqref="K2431:K2432">
    <cfRule type="containsText" dxfId="29" priority="54" operator="containsText" text="ERROR">
      <formula>NOT(ISERROR(SEARCH("ERROR",K2431)))</formula>
    </cfRule>
  </conditionalFormatting>
  <conditionalFormatting sqref="K2263:K2271 K2273:K2274">
    <cfRule type="containsText" dxfId="28" priority="53" operator="containsText" text="ERROR">
      <formula>NOT(ISERROR(SEARCH("ERROR",K2263)))</formula>
    </cfRule>
  </conditionalFormatting>
  <conditionalFormatting sqref="K2436:K2444 K2447:K2448">
    <cfRule type="containsText" dxfId="27" priority="47" operator="containsText" text="ERROR">
      <formula>NOT(ISERROR(SEARCH("ERROR",K2436)))</formula>
    </cfRule>
  </conditionalFormatting>
  <conditionalFormatting sqref="K2445:K2446">
    <cfRule type="containsText" dxfId="26" priority="46" operator="containsText" text="ERROR">
      <formula>NOT(ISERROR(SEARCH("ERROR",K2445)))</formula>
    </cfRule>
  </conditionalFormatting>
  <conditionalFormatting sqref="K2463:K2464 K2450:K2453">
    <cfRule type="containsText" dxfId="25" priority="45" operator="containsText" text="ERROR">
      <formula>NOT(ISERROR(SEARCH("ERROR",K2450)))</formula>
    </cfRule>
  </conditionalFormatting>
  <conditionalFormatting sqref="K2461:K2462">
    <cfRule type="containsText" dxfId="24" priority="44" operator="containsText" text="ERROR">
      <formula>NOT(ISERROR(SEARCH("ERROR",K2461)))</formula>
    </cfRule>
  </conditionalFormatting>
  <conditionalFormatting sqref="K2467:K2468">
    <cfRule type="containsText" dxfId="23" priority="41" operator="containsText" text="ERROR">
      <formula>NOT(ISERROR(SEARCH("ERROR",K2467)))</formula>
    </cfRule>
  </conditionalFormatting>
  <conditionalFormatting sqref="K2466">
    <cfRule type="containsText" dxfId="22" priority="40" operator="containsText" text="ERROR">
      <formula>NOT(ISERROR(SEARCH("ERROR",K2466)))</formula>
    </cfRule>
  </conditionalFormatting>
  <conditionalFormatting sqref="K2483:K2491">
    <cfRule type="containsText" dxfId="21" priority="39" operator="containsText" text="ERROR">
      <formula>NOT(ISERROR(SEARCH("ERROR",K2483)))</formula>
    </cfRule>
  </conditionalFormatting>
  <conditionalFormatting sqref="K2481:K2482">
    <cfRule type="containsText" dxfId="20" priority="38" operator="containsText" text="ERROR">
      <formula>NOT(ISERROR(SEARCH("ERROR",K2481)))</formula>
    </cfRule>
  </conditionalFormatting>
  <conditionalFormatting sqref="K2480">
    <cfRule type="containsText" dxfId="19" priority="37" operator="containsText" text="ERROR">
      <formula>NOT(ISERROR(SEARCH("ERROR",K2480)))</formula>
    </cfRule>
  </conditionalFormatting>
  <conditionalFormatting sqref="K2495:K2496">
    <cfRule type="containsText" dxfId="18" priority="27" operator="containsText" text="ERROR">
      <formula>NOT(ISERROR(SEARCH("ERROR",K2495)))</formula>
    </cfRule>
  </conditionalFormatting>
  <conditionalFormatting sqref="K2478">
    <cfRule type="containsText" dxfId="17" priority="30" operator="containsText" text="ERROR">
      <formula>NOT(ISERROR(SEARCH("ERROR",K2478)))</formula>
    </cfRule>
  </conditionalFormatting>
  <conditionalFormatting sqref="K2492">
    <cfRule type="containsText" dxfId="16" priority="29" operator="containsText" text="ERROR">
      <formula>NOT(ISERROR(SEARCH("ERROR",K2492)))</formula>
    </cfRule>
  </conditionalFormatting>
  <conditionalFormatting sqref="K2494">
    <cfRule type="containsText" dxfId="15" priority="26" operator="containsText" text="ERROR">
      <formula>NOT(ISERROR(SEARCH("ERROR",K2494)))</formula>
    </cfRule>
  </conditionalFormatting>
  <conditionalFormatting sqref="K2504">
    <cfRule type="containsText" dxfId="14" priority="25" operator="containsText" text="ERROR">
      <formula>NOT(ISERROR(SEARCH("ERROR",K2504)))</formula>
    </cfRule>
  </conditionalFormatting>
  <conditionalFormatting sqref="K2367:K2378">
    <cfRule type="containsText" dxfId="13" priority="24" operator="containsText" text="ERROR">
      <formula>NOT(ISERROR(SEARCH("ERROR",K2367)))</formula>
    </cfRule>
  </conditionalFormatting>
  <conditionalFormatting sqref="K2366">
    <cfRule type="containsText" dxfId="12" priority="23" operator="containsText" text="ERROR">
      <formula>NOT(ISERROR(SEARCH("ERROR",K2366)))</formula>
    </cfRule>
  </conditionalFormatting>
  <conditionalFormatting sqref="K2301:K2302 K2304:K2313">
    <cfRule type="containsText" dxfId="11" priority="21" operator="containsText" text="ERROR">
      <formula>NOT(ISERROR(SEARCH("ERROR",K2301)))</formula>
    </cfRule>
  </conditionalFormatting>
  <conditionalFormatting sqref="K2314:K2316 K2318:K2326">
    <cfRule type="containsText" dxfId="10" priority="20" operator="containsText" text="ERROR">
      <formula>NOT(ISERROR(SEARCH("ERROR",K2314)))</formula>
    </cfRule>
  </conditionalFormatting>
  <conditionalFormatting sqref="K2303">
    <cfRule type="containsText" dxfId="9" priority="18" operator="containsText" text="ERROR">
      <formula>NOT(ISERROR(SEARCH("ERROR",K2303)))</formula>
    </cfRule>
  </conditionalFormatting>
  <conditionalFormatting sqref="K2317">
    <cfRule type="containsText" dxfId="8" priority="17" operator="containsText" text="ERROR">
      <formula>NOT(ISERROR(SEARCH("ERROR",K2317)))</formula>
    </cfRule>
  </conditionalFormatting>
  <conditionalFormatting sqref="K2259:K2261">
    <cfRule type="containsText" dxfId="7" priority="10" operator="containsText" text="ERROR">
      <formula>NOT(ISERROR(SEARCH("ERROR",K2259)))</formula>
    </cfRule>
  </conditionalFormatting>
  <conditionalFormatting sqref="K2275">
    <cfRule type="containsText" dxfId="6" priority="8" operator="containsText" text="ERROR">
      <formula>NOT(ISERROR(SEARCH("ERROR",K2275)))</formula>
    </cfRule>
  </conditionalFormatting>
  <conditionalFormatting sqref="K2276:K2284">
    <cfRule type="containsText" dxfId="5" priority="7" operator="containsText" text="ERROR">
      <formula>NOT(ISERROR(SEARCH("ERROR",K2276)))</formula>
    </cfRule>
  </conditionalFormatting>
  <conditionalFormatting sqref="K2272">
    <cfRule type="containsText" dxfId="4" priority="5" operator="containsText" text="ERROR">
      <formula>NOT(ISERROR(SEARCH("ERROR",K2272)))</formula>
    </cfRule>
  </conditionalFormatting>
  <conditionalFormatting sqref="K3153:K3161">
    <cfRule type="containsText" dxfId="3" priority="4" operator="containsText" text="ERROR">
      <formula>NOT(ISERROR(SEARCH("ERROR",K3153)))</formula>
    </cfRule>
  </conditionalFormatting>
  <conditionalFormatting sqref="K3229:K3231">
    <cfRule type="containsText" dxfId="2" priority="3" operator="containsText" text="ERROR">
      <formula>NOT(ISERROR(SEARCH("ERROR",K3229)))</formula>
    </cfRule>
  </conditionalFormatting>
  <conditionalFormatting sqref="K3232:K3235">
    <cfRule type="containsText" dxfId="1" priority="2" operator="containsText" text="ERROR">
      <formula>NOT(ISERROR(SEARCH("ERROR",K3232)))</formula>
    </cfRule>
  </conditionalFormatting>
  <conditionalFormatting sqref="K3271:K3274">
    <cfRule type="containsText" dxfId="0" priority="1" operator="containsText" text="ERROR">
      <formula>NOT(ISERROR(SEARCH("ERROR",K3271)))</formula>
    </cfRule>
  </conditionalFormatting>
  <printOptions horizontalCentered="1"/>
  <pageMargins left="0.70866141732283505" right="0.70866141732283505" top="1.33858267716535" bottom="0.74803149606299202" header="0.31496062992126" footer="0.31496062992126"/>
  <pageSetup scale="38" fitToHeight="1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8">
    <outlinePr summaryBelow="0"/>
    <pageSetUpPr fitToPage="1"/>
  </sheetPr>
  <dimension ref="B1:M5491"/>
  <sheetViews>
    <sheetView zoomScale="138" zoomScaleNormal="90" workbookViewId="0">
      <selection activeCell="D2" sqref="D2:J4"/>
    </sheetView>
  </sheetViews>
  <sheetFormatPr baseColWidth="10" defaultRowHeight="12.75" outlineLevelRow="2" x14ac:dyDescent="0.25"/>
  <cols>
    <col min="1" max="1" width="3.42578125" style="75" customWidth="1"/>
    <col min="2" max="2" width="10.85546875" style="74" bestFit="1" customWidth="1"/>
    <col min="3" max="3" width="5.85546875" style="75" bestFit="1" customWidth="1"/>
    <col min="4" max="4" width="8.140625" style="75" customWidth="1"/>
    <col min="5" max="5" width="19" style="75" customWidth="1"/>
    <col min="6" max="6" width="7.85546875" style="75" customWidth="1"/>
    <col min="7" max="7" width="12.140625" style="75" customWidth="1"/>
    <col min="8" max="8" width="11.5703125" style="75" customWidth="1"/>
    <col min="9" max="9" width="8.5703125" style="75" bestFit="1" customWidth="1"/>
    <col min="10" max="10" width="10.42578125" style="75" bestFit="1" customWidth="1"/>
    <col min="11" max="11" width="12.42578125" style="75" customWidth="1"/>
    <col min="12" max="12" width="13.42578125" style="76" customWidth="1"/>
    <col min="13" max="244" width="11.42578125" style="75"/>
    <col min="245" max="245" width="3.42578125" style="75" customWidth="1"/>
    <col min="246" max="246" width="11" style="75" customWidth="1"/>
    <col min="247" max="248" width="10" style="75" customWidth="1"/>
    <col min="249" max="249" width="61.42578125" style="75" customWidth="1"/>
    <col min="250" max="250" width="17.140625" style="75" customWidth="1"/>
    <col min="251" max="251" width="10.5703125" style="75" customWidth="1"/>
    <col min="252" max="252" width="2.5703125" style="75" customWidth="1"/>
    <col min="253" max="253" width="13.42578125" style="75" customWidth="1"/>
    <col min="254" max="254" width="11.42578125" style="75" customWidth="1"/>
    <col min="255" max="255" width="11.42578125" style="75"/>
    <col min="256" max="256" width="16.140625" style="75" customWidth="1"/>
    <col min="257" max="257" width="50.5703125" style="75" customWidth="1"/>
    <col min="258" max="258" width="3.140625" style="75" customWidth="1"/>
    <col min="259" max="259" width="0" style="75" hidden="1" customWidth="1"/>
    <col min="260" max="260" width="11.42578125" style="75" customWidth="1"/>
    <col min="261" max="500" width="11.42578125" style="75"/>
    <col min="501" max="501" width="3.42578125" style="75" customWidth="1"/>
    <col min="502" max="502" width="11" style="75" customWidth="1"/>
    <col min="503" max="504" width="10" style="75" customWidth="1"/>
    <col min="505" max="505" width="61.42578125" style="75" customWidth="1"/>
    <col min="506" max="506" width="17.140625" style="75" customWidth="1"/>
    <col min="507" max="507" width="10.5703125" style="75" customWidth="1"/>
    <col min="508" max="508" width="2.5703125" style="75" customWidth="1"/>
    <col min="509" max="509" width="13.42578125" style="75" customWidth="1"/>
    <col min="510" max="510" width="11.42578125" style="75" customWidth="1"/>
    <col min="511" max="511" width="11.42578125" style="75"/>
    <col min="512" max="512" width="16.140625" style="75" customWidth="1"/>
    <col min="513" max="513" width="50.5703125" style="75" customWidth="1"/>
    <col min="514" max="514" width="3.140625" style="75" customWidth="1"/>
    <col min="515" max="515" width="0" style="75" hidden="1" customWidth="1"/>
    <col min="516" max="516" width="11.42578125" style="75" customWidth="1"/>
    <col min="517" max="756" width="11.42578125" style="75"/>
    <col min="757" max="757" width="3.42578125" style="75" customWidth="1"/>
    <col min="758" max="758" width="11" style="75" customWidth="1"/>
    <col min="759" max="760" width="10" style="75" customWidth="1"/>
    <col min="761" max="761" width="61.42578125" style="75" customWidth="1"/>
    <col min="762" max="762" width="17.140625" style="75" customWidth="1"/>
    <col min="763" max="763" width="10.5703125" style="75" customWidth="1"/>
    <col min="764" max="764" width="2.5703125" style="75" customWidth="1"/>
    <col min="765" max="765" width="13.42578125" style="75" customWidth="1"/>
    <col min="766" max="766" width="11.42578125" style="75" customWidth="1"/>
    <col min="767" max="767" width="11.42578125" style="75"/>
    <col min="768" max="768" width="16.140625" style="75" customWidth="1"/>
    <col min="769" max="769" width="50.5703125" style="75" customWidth="1"/>
    <col min="770" max="770" width="3.140625" style="75" customWidth="1"/>
    <col min="771" max="771" width="0" style="75" hidden="1" customWidth="1"/>
    <col min="772" max="772" width="11.42578125" style="75" customWidth="1"/>
    <col min="773" max="1012" width="11.42578125" style="75"/>
    <col min="1013" max="1013" width="3.42578125" style="75" customWidth="1"/>
    <col min="1014" max="1014" width="11" style="75" customWidth="1"/>
    <col min="1015" max="1016" width="10" style="75" customWidth="1"/>
    <col min="1017" max="1017" width="61.42578125" style="75" customWidth="1"/>
    <col min="1018" max="1018" width="17.140625" style="75" customWidth="1"/>
    <col min="1019" max="1019" width="10.5703125" style="75" customWidth="1"/>
    <col min="1020" max="1020" width="2.5703125" style="75" customWidth="1"/>
    <col min="1021" max="1021" width="13.42578125" style="75" customWidth="1"/>
    <col min="1022" max="1022" width="11.42578125" style="75" customWidth="1"/>
    <col min="1023" max="1023" width="11.42578125" style="75"/>
    <col min="1024" max="1024" width="16.140625" style="75" customWidth="1"/>
    <col min="1025" max="1025" width="50.5703125" style="75" customWidth="1"/>
    <col min="1026" max="1026" width="3.140625" style="75" customWidth="1"/>
    <col min="1027" max="1027" width="0" style="75" hidden="1" customWidth="1"/>
    <col min="1028" max="1028" width="11.42578125" style="75" customWidth="1"/>
    <col min="1029" max="1268" width="11.42578125" style="75"/>
    <col min="1269" max="1269" width="3.42578125" style="75" customWidth="1"/>
    <col min="1270" max="1270" width="11" style="75" customWidth="1"/>
    <col min="1271" max="1272" width="10" style="75" customWidth="1"/>
    <col min="1273" max="1273" width="61.42578125" style="75" customWidth="1"/>
    <col min="1274" max="1274" width="17.140625" style="75" customWidth="1"/>
    <col min="1275" max="1275" width="10.5703125" style="75" customWidth="1"/>
    <col min="1276" max="1276" width="2.5703125" style="75" customWidth="1"/>
    <col min="1277" max="1277" width="13.42578125" style="75" customWidth="1"/>
    <col min="1278" max="1278" width="11.42578125" style="75" customWidth="1"/>
    <col min="1279" max="1279" width="11.42578125" style="75"/>
    <col min="1280" max="1280" width="16.140625" style="75" customWidth="1"/>
    <col min="1281" max="1281" width="50.5703125" style="75" customWidth="1"/>
    <col min="1282" max="1282" width="3.140625" style="75" customWidth="1"/>
    <col min="1283" max="1283" width="0" style="75" hidden="1" customWidth="1"/>
    <col min="1284" max="1284" width="11.42578125" style="75" customWidth="1"/>
    <col min="1285" max="1524" width="11.42578125" style="75"/>
    <col min="1525" max="1525" width="3.42578125" style="75" customWidth="1"/>
    <col min="1526" max="1526" width="11" style="75" customWidth="1"/>
    <col min="1527" max="1528" width="10" style="75" customWidth="1"/>
    <col min="1529" max="1529" width="61.42578125" style="75" customWidth="1"/>
    <col min="1530" max="1530" width="17.140625" style="75" customWidth="1"/>
    <col min="1531" max="1531" width="10.5703125" style="75" customWidth="1"/>
    <col min="1532" max="1532" width="2.5703125" style="75" customWidth="1"/>
    <col min="1533" max="1533" width="13.42578125" style="75" customWidth="1"/>
    <col min="1534" max="1534" width="11.42578125" style="75" customWidth="1"/>
    <col min="1535" max="1535" width="11.42578125" style="75"/>
    <col min="1536" max="1536" width="16.140625" style="75" customWidth="1"/>
    <col min="1537" max="1537" width="50.5703125" style="75" customWidth="1"/>
    <col min="1538" max="1538" width="3.140625" style="75" customWidth="1"/>
    <col min="1539" max="1539" width="0" style="75" hidden="1" customWidth="1"/>
    <col min="1540" max="1540" width="11.42578125" style="75" customWidth="1"/>
    <col min="1541" max="1780" width="11.42578125" style="75"/>
    <col min="1781" max="1781" width="3.42578125" style="75" customWidth="1"/>
    <col min="1782" max="1782" width="11" style="75" customWidth="1"/>
    <col min="1783" max="1784" width="10" style="75" customWidth="1"/>
    <col min="1785" max="1785" width="61.42578125" style="75" customWidth="1"/>
    <col min="1786" max="1786" width="17.140625" style="75" customWidth="1"/>
    <col min="1787" max="1787" width="10.5703125" style="75" customWidth="1"/>
    <col min="1788" max="1788" width="2.5703125" style="75" customWidth="1"/>
    <col min="1789" max="1789" width="13.42578125" style="75" customWidth="1"/>
    <col min="1790" max="1790" width="11.42578125" style="75" customWidth="1"/>
    <col min="1791" max="1791" width="11.42578125" style="75"/>
    <col min="1792" max="1792" width="16.140625" style="75" customWidth="1"/>
    <col min="1793" max="1793" width="50.5703125" style="75" customWidth="1"/>
    <col min="1794" max="1794" width="3.140625" style="75" customWidth="1"/>
    <col min="1795" max="1795" width="0" style="75" hidden="1" customWidth="1"/>
    <col min="1796" max="1796" width="11.42578125" style="75" customWidth="1"/>
    <col min="1797" max="2036" width="11.42578125" style="75"/>
    <col min="2037" max="2037" width="3.42578125" style="75" customWidth="1"/>
    <col min="2038" max="2038" width="11" style="75" customWidth="1"/>
    <col min="2039" max="2040" width="10" style="75" customWidth="1"/>
    <col min="2041" max="2041" width="61.42578125" style="75" customWidth="1"/>
    <col min="2042" max="2042" width="17.140625" style="75" customWidth="1"/>
    <col min="2043" max="2043" width="10.5703125" style="75" customWidth="1"/>
    <col min="2044" max="2044" width="2.5703125" style="75" customWidth="1"/>
    <col min="2045" max="2045" width="13.42578125" style="75" customWidth="1"/>
    <col min="2046" max="2046" width="11.42578125" style="75" customWidth="1"/>
    <col min="2047" max="2047" width="11.42578125" style="75"/>
    <col min="2048" max="2048" width="16.140625" style="75" customWidth="1"/>
    <col min="2049" max="2049" width="50.5703125" style="75" customWidth="1"/>
    <col min="2050" max="2050" width="3.140625" style="75" customWidth="1"/>
    <col min="2051" max="2051" width="0" style="75" hidden="1" customWidth="1"/>
    <col min="2052" max="2052" width="11.42578125" style="75" customWidth="1"/>
    <col min="2053" max="2292" width="11.42578125" style="75"/>
    <col min="2293" max="2293" width="3.42578125" style="75" customWidth="1"/>
    <col min="2294" max="2294" width="11" style="75" customWidth="1"/>
    <col min="2295" max="2296" width="10" style="75" customWidth="1"/>
    <col min="2297" max="2297" width="61.42578125" style="75" customWidth="1"/>
    <col min="2298" max="2298" width="17.140625" style="75" customWidth="1"/>
    <col min="2299" max="2299" width="10.5703125" style="75" customWidth="1"/>
    <col min="2300" max="2300" width="2.5703125" style="75" customWidth="1"/>
    <col min="2301" max="2301" width="13.42578125" style="75" customWidth="1"/>
    <col min="2302" max="2302" width="11.42578125" style="75" customWidth="1"/>
    <col min="2303" max="2303" width="11.42578125" style="75"/>
    <col min="2304" max="2304" width="16.140625" style="75" customWidth="1"/>
    <col min="2305" max="2305" width="50.5703125" style="75" customWidth="1"/>
    <col min="2306" max="2306" width="3.140625" style="75" customWidth="1"/>
    <col min="2307" max="2307" width="0" style="75" hidden="1" customWidth="1"/>
    <col min="2308" max="2308" width="11.42578125" style="75" customWidth="1"/>
    <col min="2309" max="2548" width="11.42578125" style="75"/>
    <col min="2549" max="2549" width="3.42578125" style="75" customWidth="1"/>
    <col min="2550" max="2550" width="11" style="75" customWidth="1"/>
    <col min="2551" max="2552" width="10" style="75" customWidth="1"/>
    <col min="2553" max="2553" width="61.42578125" style="75" customWidth="1"/>
    <col min="2554" max="2554" width="17.140625" style="75" customWidth="1"/>
    <col min="2555" max="2555" width="10.5703125" style="75" customWidth="1"/>
    <col min="2556" max="2556" width="2.5703125" style="75" customWidth="1"/>
    <col min="2557" max="2557" width="13.42578125" style="75" customWidth="1"/>
    <col min="2558" max="2558" width="11.42578125" style="75" customWidth="1"/>
    <col min="2559" max="2559" width="11.42578125" style="75"/>
    <col min="2560" max="2560" width="16.140625" style="75" customWidth="1"/>
    <col min="2561" max="2561" width="50.5703125" style="75" customWidth="1"/>
    <col min="2562" max="2562" width="3.140625" style="75" customWidth="1"/>
    <col min="2563" max="2563" width="0" style="75" hidden="1" customWidth="1"/>
    <col min="2564" max="2564" width="11.42578125" style="75" customWidth="1"/>
    <col min="2565" max="2804" width="11.42578125" style="75"/>
    <col min="2805" max="2805" width="3.42578125" style="75" customWidth="1"/>
    <col min="2806" max="2806" width="11" style="75" customWidth="1"/>
    <col min="2807" max="2808" width="10" style="75" customWidth="1"/>
    <col min="2809" max="2809" width="61.42578125" style="75" customWidth="1"/>
    <col min="2810" max="2810" width="17.140625" style="75" customWidth="1"/>
    <col min="2811" max="2811" width="10.5703125" style="75" customWidth="1"/>
    <col min="2812" max="2812" width="2.5703125" style="75" customWidth="1"/>
    <col min="2813" max="2813" width="13.42578125" style="75" customWidth="1"/>
    <col min="2814" max="2814" width="11.42578125" style="75" customWidth="1"/>
    <col min="2815" max="2815" width="11.42578125" style="75"/>
    <col min="2816" max="2816" width="16.140625" style="75" customWidth="1"/>
    <col min="2817" max="2817" width="50.5703125" style="75" customWidth="1"/>
    <col min="2818" max="2818" width="3.140625" style="75" customWidth="1"/>
    <col min="2819" max="2819" width="0" style="75" hidden="1" customWidth="1"/>
    <col min="2820" max="2820" width="11.42578125" style="75" customWidth="1"/>
    <col min="2821" max="3060" width="11.42578125" style="75"/>
    <col min="3061" max="3061" width="3.42578125" style="75" customWidth="1"/>
    <col min="3062" max="3062" width="11" style="75" customWidth="1"/>
    <col min="3063" max="3064" width="10" style="75" customWidth="1"/>
    <col min="3065" max="3065" width="61.42578125" style="75" customWidth="1"/>
    <col min="3066" max="3066" width="17.140625" style="75" customWidth="1"/>
    <col min="3067" max="3067" width="10.5703125" style="75" customWidth="1"/>
    <col min="3068" max="3068" width="2.5703125" style="75" customWidth="1"/>
    <col min="3069" max="3069" width="13.42578125" style="75" customWidth="1"/>
    <col min="3070" max="3070" width="11.42578125" style="75" customWidth="1"/>
    <col min="3071" max="3071" width="11.42578125" style="75"/>
    <col min="3072" max="3072" width="16.140625" style="75" customWidth="1"/>
    <col min="3073" max="3073" width="50.5703125" style="75" customWidth="1"/>
    <col min="3074" max="3074" width="3.140625" style="75" customWidth="1"/>
    <col min="3075" max="3075" width="0" style="75" hidden="1" customWidth="1"/>
    <col min="3076" max="3076" width="11.42578125" style="75" customWidth="1"/>
    <col min="3077" max="3316" width="11.42578125" style="75"/>
    <col min="3317" max="3317" width="3.42578125" style="75" customWidth="1"/>
    <col min="3318" max="3318" width="11" style="75" customWidth="1"/>
    <col min="3319" max="3320" width="10" style="75" customWidth="1"/>
    <col min="3321" max="3321" width="61.42578125" style="75" customWidth="1"/>
    <col min="3322" max="3322" width="17.140625" style="75" customWidth="1"/>
    <col min="3323" max="3323" width="10.5703125" style="75" customWidth="1"/>
    <col min="3324" max="3324" width="2.5703125" style="75" customWidth="1"/>
    <col min="3325" max="3325" width="13.42578125" style="75" customWidth="1"/>
    <col min="3326" max="3326" width="11.42578125" style="75" customWidth="1"/>
    <col min="3327" max="3327" width="11.42578125" style="75"/>
    <col min="3328" max="3328" width="16.140625" style="75" customWidth="1"/>
    <col min="3329" max="3329" width="50.5703125" style="75" customWidth="1"/>
    <col min="3330" max="3330" width="3.140625" style="75" customWidth="1"/>
    <col min="3331" max="3331" width="0" style="75" hidden="1" customWidth="1"/>
    <col min="3332" max="3332" width="11.42578125" style="75" customWidth="1"/>
    <col min="3333" max="3572" width="11.42578125" style="75"/>
    <col min="3573" max="3573" width="3.42578125" style="75" customWidth="1"/>
    <col min="3574" max="3574" width="11" style="75" customWidth="1"/>
    <col min="3575" max="3576" width="10" style="75" customWidth="1"/>
    <col min="3577" max="3577" width="61.42578125" style="75" customWidth="1"/>
    <col min="3578" max="3578" width="17.140625" style="75" customWidth="1"/>
    <col min="3579" max="3579" width="10.5703125" style="75" customWidth="1"/>
    <col min="3580" max="3580" width="2.5703125" style="75" customWidth="1"/>
    <col min="3581" max="3581" width="13.42578125" style="75" customWidth="1"/>
    <col min="3582" max="3582" width="11.42578125" style="75" customWidth="1"/>
    <col min="3583" max="3583" width="11.42578125" style="75"/>
    <col min="3584" max="3584" width="16.140625" style="75" customWidth="1"/>
    <col min="3585" max="3585" width="50.5703125" style="75" customWidth="1"/>
    <col min="3586" max="3586" width="3.140625" style="75" customWidth="1"/>
    <col min="3587" max="3587" width="0" style="75" hidden="1" customWidth="1"/>
    <col min="3588" max="3588" width="11.42578125" style="75" customWidth="1"/>
    <col min="3589" max="3828" width="11.42578125" style="75"/>
    <col min="3829" max="3829" width="3.42578125" style="75" customWidth="1"/>
    <col min="3830" max="3830" width="11" style="75" customWidth="1"/>
    <col min="3831" max="3832" width="10" style="75" customWidth="1"/>
    <col min="3833" max="3833" width="61.42578125" style="75" customWidth="1"/>
    <col min="3834" max="3834" width="17.140625" style="75" customWidth="1"/>
    <col min="3835" max="3835" width="10.5703125" style="75" customWidth="1"/>
    <col min="3836" max="3836" width="2.5703125" style="75" customWidth="1"/>
    <col min="3837" max="3837" width="13.42578125" style="75" customWidth="1"/>
    <col min="3838" max="3838" width="11.42578125" style="75" customWidth="1"/>
    <col min="3839" max="3839" width="11.42578125" style="75"/>
    <col min="3840" max="3840" width="16.140625" style="75" customWidth="1"/>
    <col min="3841" max="3841" width="50.5703125" style="75" customWidth="1"/>
    <col min="3842" max="3842" width="3.140625" style="75" customWidth="1"/>
    <col min="3843" max="3843" width="0" style="75" hidden="1" customWidth="1"/>
    <col min="3844" max="3844" width="11.42578125" style="75" customWidth="1"/>
    <col min="3845" max="4084" width="11.42578125" style="75"/>
    <col min="4085" max="4085" width="3.42578125" style="75" customWidth="1"/>
    <col min="4086" max="4086" width="11" style="75" customWidth="1"/>
    <col min="4087" max="4088" width="10" style="75" customWidth="1"/>
    <col min="4089" max="4089" width="61.42578125" style="75" customWidth="1"/>
    <col min="4090" max="4090" width="17.140625" style="75" customWidth="1"/>
    <col min="4091" max="4091" width="10.5703125" style="75" customWidth="1"/>
    <col min="4092" max="4092" width="2.5703125" style="75" customWidth="1"/>
    <col min="4093" max="4093" width="13.42578125" style="75" customWidth="1"/>
    <col min="4094" max="4094" width="11.42578125" style="75" customWidth="1"/>
    <col min="4095" max="4095" width="11.42578125" style="75"/>
    <col min="4096" max="4096" width="16.140625" style="75" customWidth="1"/>
    <col min="4097" max="4097" width="50.5703125" style="75" customWidth="1"/>
    <col min="4098" max="4098" width="3.140625" style="75" customWidth="1"/>
    <col min="4099" max="4099" width="0" style="75" hidden="1" customWidth="1"/>
    <col min="4100" max="4100" width="11.42578125" style="75" customWidth="1"/>
    <col min="4101" max="4340" width="11.42578125" style="75"/>
    <col min="4341" max="4341" width="3.42578125" style="75" customWidth="1"/>
    <col min="4342" max="4342" width="11" style="75" customWidth="1"/>
    <col min="4343" max="4344" width="10" style="75" customWidth="1"/>
    <col min="4345" max="4345" width="61.42578125" style="75" customWidth="1"/>
    <col min="4346" max="4346" width="17.140625" style="75" customWidth="1"/>
    <col min="4347" max="4347" width="10.5703125" style="75" customWidth="1"/>
    <col min="4348" max="4348" width="2.5703125" style="75" customWidth="1"/>
    <col min="4349" max="4349" width="13.42578125" style="75" customWidth="1"/>
    <col min="4350" max="4350" width="11.42578125" style="75" customWidth="1"/>
    <col min="4351" max="4351" width="11.42578125" style="75"/>
    <col min="4352" max="4352" width="16.140625" style="75" customWidth="1"/>
    <col min="4353" max="4353" width="50.5703125" style="75" customWidth="1"/>
    <col min="4354" max="4354" width="3.140625" style="75" customWidth="1"/>
    <col min="4355" max="4355" width="0" style="75" hidden="1" customWidth="1"/>
    <col min="4356" max="4356" width="11.42578125" style="75" customWidth="1"/>
    <col min="4357" max="4596" width="11.42578125" style="75"/>
    <col min="4597" max="4597" width="3.42578125" style="75" customWidth="1"/>
    <col min="4598" max="4598" width="11" style="75" customWidth="1"/>
    <col min="4599" max="4600" width="10" style="75" customWidth="1"/>
    <col min="4601" max="4601" width="61.42578125" style="75" customWidth="1"/>
    <col min="4602" max="4602" width="17.140625" style="75" customWidth="1"/>
    <col min="4603" max="4603" width="10.5703125" style="75" customWidth="1"/>
    <col min="4604" max="4604" width="2.5703125" style="75" customWidth="1"/>
    <col min="4605" max="4605" width="13.42578125" style="75" customWidth="1"/>
    <col min="4606" max="4606" width="11.42578125" style="75" customWidth="1"/>
    <col min="4607" max="4607" width="11.42578125" style="75"/>
    <col min="4608" max="4608" width="16.140625" style="75" customWidth="1"/>
    <col min="4609" max="4609" width="50.5703125" style="75" customWidth="1"/>
    <col min="4610" max="4610" width="3.140625" style="75" customWidth="1"/>
    <col min="4611" max="4611" width="0" style="75" hidden="1" customWidth="1"/>
    <col min="4612" max="4612" width="11.42578125" style="75" customWidth="1"/>
    <col min="4613" max="4852" width="11.42578125" style="75"/>
    <col min="4853" max="4853" width="3.42578125" style="75" customWidth="1"/>
    <col min="4854" max="4854" width="11" style="75" customWidth="1"/>
    <col min="4855" max="4856" width="10" style="75" customWidth="1"/>
    <col min="4857" max="4857" width="61.42578125" style="75" customWidth="1"/>
    <col min="4858" max="4858" width="17.140625" style="75" customWidth="1"/>
    <col min="4859" max="4859" width="10.5703125" style="75" customWidth="1"/>
    <col min="4860" max="4860" width="2.5703125" style="75" customWidth="1"/>
    <col min="4861" max="4861" width="13.42578125" style="75" customWidth="1"/>
    <col min="4862" max="4862" width="11.42578125" style="75" customWidth="1"/>
    <col min="4863" max="4863" width="11.42578125" style="75"/>
    <col min="4864" max="4864" width="16.140625" style="75" customWidth="1"/>
    <col min="4865" max="4865" width="50.5703125" style="75" customWidth="1"/>
    <col min="4866" max="4866" width="3.140625" style="75" customWidth="1"/>
    <col min="4867" max="4867" width="0" style="75" hidden="1" customWidth="1"/>
    <col min="4868" max="4868" width="11.42578125" style="75" customWidth="1"/>
    <col min="4869" max="5108" width="11.42578125" style="75"/>
    <col min="5109" max="5109" width="3.42578125" style="75" customWidth="1"/>
    <col min="5110" max="5110" width="11" style="75" customWidth="1"/>
    <col min="5111" max="5112" width="10" style="75" customWidth="1"/>
    <col min="5113" max="5113" width="61.42578125" style="75" customWidth="1"/>
    <col min="5114" max="5114" width="17.140625" style="75" customWidth="1"/>
    <col min="5115" max="5115" width="10.5703125" style="75" customWidth="1"/>
    <col min="5116" max="5116" width="2.5703125" style="75" customWidth="1"/>
    <col min="5117" max="5117" width="13.42578125" style="75" customWidth="1"/>
    <col min="5118" max="5118" width="11.42578125" style="75" customWidth="1"/>
    <col min="5119" max="5119" width="11.42578125" style="75"/>
    <col min="5120" max="5120" width="16.140625" style="75" customWidth="1"/>
    <col min="5121" max="5121" width="50.5703125" style="75" customWidth="1"/>
    <col min="5122" max="5122" width="3.140625" style="75" customWidth="1"/>
    <col min="5123" max="5123" width="0" style="75" hidden="1" customWidth="1"/>
    <col min="5124" max="5124" width="11.42578125" style="75" customWidth="1"/>
    <col min="5125" max="5364" width="11.42578125" style="75"/>
    <col min="5365" max="5365" width="3.42578125" style="75" customWidth="1"/>
    <col min="5366" max="5366" width="11" style="75" customWidth="1"/>
    <col min="5367" max="5368" width="10" style="75" customWidth="1"/>
    <col min="5369" max="5369" width="61.42578125" style="75" customWidth="1"/>
    <col min="5370" max="5370" width="17.140625" style="75" customWidth="1"/>
    <col min="5371" max="5371" width="10.5703125" style="75" customWidth="1"/>
    <col min="5372" max="5372" width="2.5703125" style="75" customWidth="1"/>
    <col min="5373" max="5373" width="13.42578125" style="75" customWidth="1"/>
    <col min="5374" max="5374" width="11.42578125" style="75" customWidth="1"/>
    <col min="5375" max="5375" width="11.42578125" style="75"/>
    <col min="5376" max="5376" width="16.140625" style="75" customWidth="1"/>
    <col min="5377" max="5377" width="50.5703125" style="75" customWidth="1"/>
    <col min="5378" max="5378" width="3.140625" style="75" customWidth="1"/>
    <col min="5379" max="5379" width="0" style="75" hidden="1" customWidth="1"/>
    <col min="5380" max="5380" width="11.42578125" style="75" customWidth="1"/>
    <col min="5381" max="5620" width="11.42578125" style="75"/>
    <col min="5621" max="5621" width="3.42578125" style="75" customWidth="1"/>
    <col min="5622" max="5622" width="11" style="75" customWidth="1"/>
    <col min="5623" max="5624" width="10" style="75" customWidth="1"/>
    <col min="5625" max="5625" width="61.42578125" style="75" customWidth="1"/>
    <col min="5626" max="5626" width="17.140625" style="75" customWidth="1"/>
    <col min="5627" max="5627" width="10.5703125" style="75" customWidth="1"/>
    <col min="5628" max="5628" width="2.5703125" style="75" customWidth="1"/>
    <col min="5629" max="5629" width="13.42578125" style="75" customWidth="1"/>
    <col min="5630" max="5630" width="11.42578125" style="75" customWidth="1"/>
    <col min="5631" max="5631" width="11.42578125" style="75"/>
    <col min="5632" max="5632" width="16.140625" style="75" customWidth="1"/>
    <col min="5633" max="5633" width="50.5703125" style="75" customWidth="1"/>
    <col min="5634" max="5634" width="3.140625" style="75" customWidth="1"/>
    <col min="5635" max="5635" width="0" style="75" hidden="1" customWidth="1"/>
    <col min="5636" max="5636" width="11.42578125" style="75" customWidth="1"/>
    <col min="5637" max="5876" width="11.42578125" style="75"/>
    <col min="5877" max="5877" width="3.42578125" style="75" customWidth="1"/>
    <col min="5878" max="5878" width="11" style="75" customWidth="1"/>
    <col min="5879" max="5880" width="10" style="75" customWidth="1"/>
    <col min="5881" max="5881" width="61.42578125" style="75" customWidth="1"/>
    <col min="5882" max="5882" width="17.140625" style="75" customWidth="1"/>
    <col min="5883" max="5883" width="10.5703125" style="75" customWidth="1"/>
    <col min="5884" max="5884" width="2.5703125" style="75" customWidth="1"/>
    <col min="5885" max="5885" width="13.42578125" style="75" customWidth="1"/>
    <col min="5886" max="5886" width="11.42578125" style="75" customWidth="1"/>
    <col min="5887" max="5887" width="11.42578125" style="75"/>
    <col min="5888" max="5888" width="16.140625" style="75" customWidth="1"/>
    <col min="5889" max="5889" width="50.5703125" style="75" customWidth="1"/>
    <col min="5890" max="5890" width="3.140625" style="75" customWidth="1"/>
    <col min="5891" max="5891" width="0" style="75" hidden="1" customWidth="1"/>
    <col min="5892" max="5892" width="11.42578125" style="75" customWidth="1"/>
    <col min="5893" max="6132" width="11.42578125" style="75"/>
    <col min="6133" max="6133" width="3.42578125" style="75" customWidth="1"/>
    <col min="6134" max="6134" width="11" style="75" customWidth="1"/>
    <col min="6135" max="6136" width="10" style="75" customWidth="1"/>
    <col min="6137" max="6137" width="61.42578125" style="75" customWidth="1"/>
    <col min="6138" max="6138" width="17.140625" style="75" customWidth="1"/>
    <col min="6139" max="6139" width="10.5703125" style="75" customWidth="1"/>
    <col min="6140" max="6140" width="2.5703125" style="75" customWidth="1"/>
    <col min="6141" max="6141" width="13.42578125" style="75" customWidth="1"/>
    <col min="6142" max="6142" width="11.42578125" style="75" customWidth="1"/>
    <col min="6143" max="6143" width="11.42578125" style="75"/>
    <col min="6144" max="6144" width="16.140625" style="75" customWidth="1"/>
    <col min="6145" max="6145" width="50.5703125" style="75" customWidth="1"/>
    <col min="6146" max="6146" width="3.140625" style="75" customWidth="1"/>
    <col min="6147" max="6147" width="0" style="75" hidden="1" customWidth="1"/>
    <col min="6148" max="6148" width="11.42578125" style="75" customWidth="1"/>
    <col min="6149" max="6388" width="11.42578125" style="75"/>
    <col min="6389" max="6389" width="3.42578125" style="75" customWidth="1"/>
    <col min="6390" max="6390" width="11" style="75" customWidth="1"/>
    <col min="6391" max="6392" width="10" style="75" customWidth="1"/>
    <col min="6393" max="6393" width="61.42578125" style="75" customWidth="1"/>
    <col min="6394" max="6394" width="17.140625" style="75" customWidth="1"/>
    <col min="6395" max="6395" width="10.5703125" style="75" customWidth="1"/>
    <col min="6396" max="6396" width="2.5703125" style="75" customWidth="1"/>
    <col min="6397" max="6397" width="13.42578125" style="75" customWidth="1"/>
    <col min="6398" max="6398" width="11.42578125" style="75" customWidth="1"/>
    <col min="6399" max="6399" width="11.42578125" style="75"/>
    <col min="6400" max="6400" width="16.140625" style="75" customWidth="1"/>
    <col min="6401" max="6401" width="50.5703125" style="75" customWidth="1"/>
    <col min="6402" max="6402" width="3.140625" style="75" customWidth="1"/>
    <col min="6403" max="6403" width="0" style="75" hidden="1" customWidth="1"/>
    <col min="6404" max="6404" width="11.42578125" style="75" customWidth="1"/>
    <col min="6405" max="6644" width="11.42578125" style="75"/>
    <col min="6645" max="6645" width="3.42578125" style="75" customWidth="1"/>
    <col min="6646" max="6646" width="11" style="75" customWidth="1"/>
    <col min="6647" max="6648" width="10" style="75" customWidth="1"/>
    <col min="6649" max="6649" width="61.42578125" style="75" customWidth="1"/>
    <col min="6650" max="6650" width="17.140625" style="75" customWidth="1"/>
    <col min="6651" max="6651" width="10.5703125" style="75" customWidth="1"/>
    <col min="6652" max="6652" width="2.5703125" style="75" customWidth="1"/>
    <col min="6653" max="6653" width="13.42578125" style="75" customWidth="1"/>
    <col min="6654" max="6654" width="11.42578125" style="75" customWidth="1"/>
    <col min="6655" max="6655" width="11.42578125" style="75"/>
    <col min="6656" max="6656" width="16.140625" style="75" customWidth="1"/>
    <col min="6657" max="6657" width="50.5703125" style="75" customWidth="1"/>
    <col min="6658" max="6658" width="3.140625" style="75" customWidth="1"/>
    <col min="6659" max="6659" width="0" style="75" hidden="1" customWidth="1"/>
    <col min="6660" max="6660" width="11.42578125" style="75" customWidth="1"/>
    <col min="6661" max="6900" width="11.42578125" style="75"/>
    <col min="6901" max="6901" width="3.42578125" style="75" customWidth="1"/>
    <col min="6902" max="6902" width="11" style="75" customWidth="1"/>
    <col min="6903" max="6904" width="10" style="75" customWidth="1"/>
    <col min="6905" max="6905" width="61.42578125" style="75" customWidth="1"/>
    <col min="6906" max="6906" width="17.140625" style="75" customWidth="1"/>
    <col min="6907" max="6907" width="10.5703125" style="75" customWidth="1"/>
    <col min="6908" max="6908" width="2.5703125" style="75" customWidth="1"/>
    <col min="6909" max="6909" width="13.42578125" style="75" customWidth="1"/>
    <col min="6910" max="6910" width="11.42578125" style="75" customWidth="1"/>
    <col min="6911" max="6911" width="11.42578125" style="75"/>
    <col min="6912" max="6912" width="16.140625" style="75" customWidth="1"/>
    <col min="6913" max="6913" width="50.5703125" style="75" customWidth="1"/>
    <col min="6914" max="6914" width="3.140625" style="75" customWidth="1"/>
    <col min="6915" max="6915" width="0" style="75" hidden="1" customWidth="1"/>
    <col min="6916" max="6916" width="11.42578125" style="75" customWidth="1"/>
    <col min="6917" max="7156" width="11.42578125" style="75"/>
    <col min="7157" max="7157" width="3.42578125" style="75" customWidth="1"/>
    <col min="7158" max="7158" width="11" style="75" customWidth="1"/>
    <col min="7159" max="7160" width="10" style="75" customWidth="1"/>
    <col min="7161" max="7161" width="61.42578125" style="75" customWidth="1"/>
    <col min="7162" max="7162" width="17.140625" style="75" customWidth="1"/>
    <col min="7163" max="7163" width="10.5703125" style="75" customWidth="1"/>
    <col min="7164" max="7164" width="2.5703125" style="75" customWidth="1"/>
    <col min="7165" max="7165" width="13.42578125" style="75" customWidth="1"/>
    <col min="7166" max="7166" width="11.42578125" style="75" customWidth="1"/>
    <col min="7167" max="7167" width="11.42578125" style="75"/>
    <col min="7168" max="7168" width="16.140625" style="75" customWidth="1"/>
    <col min="7169" max="7169" width="50.5703125" style="75" customWidth="1"/>
    <col min="7170" max="7170" width="3.140625" style="75" customWidth="1"/>
    <col min="7171" max="7171" width="0" style="75" hidden="1" customWidth="1"/>
    <col min="7172" max="7172" width="11.42578125" style="75" customWidth="1"/>
    <col min="7173" max="7412" width="11.42578125" style="75"/>
    <col min="7413" max="7413" width="3.42578125" style="75" customWidth="1"/>
    <col min="7414" max="7414" width="11" style="75" customWidth="1"/>
    <col min="7415" max="7416" width="10" style="75" customWidth="1"/>
    <col min="7417" max="7417" width="61.42578125" style="75" customWidth="1"/>
    <col min="7418" max="7418" width="17.140625" style="75" customWidth="1"/>
    <col min="7419" max="7419" width="10.5703125" style="75" customWidth="1"/>
    <col min="7420" max="7420" width="2.5703125" style="75" customWidth="1"/>
    <col min="7421" max="7421" width="13.42578125" style="75" customWidth="1"/>
    <col min="7422" max="7422" width="11.42578125" style="75" customWidth="1"/>
    <col min="7423" max="7423" width="11.42578125" style="75"/>
    <col min="7424" max="7424" width="16.140625" style="75" customWidth="1"/>
    <col min="7425" max="7425" width="50.5703125" style="75" customWidth="1"/>
    <col min="7426" max="7426" width="3.140625" style="75" customWidth="1"/>
    <col min="7427" max="7427" width="0" style="75" hidden="1" customWidth="1"/>
    <col min="7428" max="7428" width="11.42578125" style="75" customWidth="1"/>
    <col min="7429" max="7668" width="11.42578125" style="75"/>
    <col min="7669" max="7669" width="3.42578125" style="75" customWidth="1"/>
    <col min="7670" max="7670" width="11" style="75" customWidth="1"/>
    <col min="7671" max="7672" width="10" style="75" customWidth="1"/>
    <col min="7673" max="7673" width="61.42578125" style="75" customWidth="1"/>
    <col min="7674" max="7674" width="17.140625" style="75" customWidth="1"/>
    <col min="7675" max="7675" width="10.5703125" style="75" customWidth="1"/>
    <col min="7676" max="7676" width="2.5703125" style="75" customWidth="1"/>
    <col min="7677" max="7677" width="13.42578125" style="75" customWidth="1"/>
    <col min="7678" max="7678" width="11.42578125" style="75" customWidth="1"/>
    <col min="7679" max="7679" width="11.42578125" style="75"/>
    <col min="7680" max="7680" width="16.140625" style="75" customWidth="1"/>
    <col min="7681" max="7681" width="50.5703125" style="75" customWidth="1"/>
    <col min="7682" max="7682" width="3.140625" style="75" customWidth="1"/>
    <col min="7683" max="7683" width="0" style="75" hidden="1" customWidth="1"/>
    <col min="7684" max="7684" width="11.42578125" style="75" customWidth="1"/>
    <col min="7685" max="7924" width="11.42578125" style="75"/>
    <col min="7925" max="7925" width="3.42578125" style="75" customWidth="1"/>
    <col min="7926" max="7926" width="11" style="75" customWidth="1"/>
    <col min="7927" max="7928" width="10" style="75" customWidth="1"/>
    <col min="7929" max="7929" width="61.42578125" style="75" customWidth="1"/>
    <col min="7930" max="7930" width="17.140625" style="75" customWidth="1"/>
    <col min="7931" max="7931" width="10.5703125" style="75" customWidth="1"/>
    <col min="7932" max="7932" width="2.5703125" style="75" customWidth="1"/>
    <col min="7933" max="7933" width="13.42578125" style="75" customWidth="1"/>
    <col min="7934" max="7934" width="11.42578125" style="75" customWidth="1"/>
    <col min="7935" max="7935" width="11.42578125" style="75"/>
    <col min="7936" max="7936" width="16.140625" style="75" customWidth="1"/>
    <col min="7937" max="7937" width="50.5703125" style="75" customWidth="1"/>
    <col min="7938" max="7938" width="3.140625" style="75" customWidth="1"/>
    <col min="7939" max="7939" width="0" style="75" hidden="1" customWidth="1"/>
    <col min="7940" max="7940" width="11.42578125" style="75" customWidth="1"/>
    <col min="7941" max="8180" width="11.42578125" style="75"/>
    <col min="8181" max="8181" width="3.42578125" style="75" customWidth="1"/>
    <col min="8182" max="8182" width="11" style="75" customWidth="1"/>
    <col min="8183" max="8184" width="10" style="75" customWidth="1"/>
    <col min="8185" max="8185" width="61.42578125" style="75" customWidth="1"/>
    <col min="8186" max="8186" width="17.140625" style="75" customWidth="1"/>
    <col min="8187" max="8187" width="10.5703125" style="75" customWidth="1"/>
    <col min="8188" max="8188" width="2.5703125" style="75" customWidth="1"/>
    <col min="8189" max="8189" width="13.42578125" style="75" customWidth="1"/>
    <col min="8190" max="8190" width="11.42578125" style="75" customWidth="1"/>
    <col min="8191" max="8191" width="11.42578125" style="75"/>
    <col min="8192" max="8192" width="16.140625" style="75" customWidth="1"/>
    <col min="8193" max="8193" width="50.5703125" style="75" customWidth="1"/>
    <col min="8194" max="8194" width="3.140625" style="75" customWidth="1"/>
    <col min="8195" max="8195" width="0" style="75" hidden="1" customWidth="1"/>
    <col min="8196" max="8196" width="11.42578125" style="75" customWidth="1"/>
    <col min="8197" max="8436" width="11.42578125" style="75"/>
    <col min="8437" max="8437" width="3.42578125" style="75" customWidth="1"/>
    <col min="8438" max="8438" width="11" style="75" customWidth="1"/>
    <col min="8439" max="8440" width="10" style="75" customWidth="1"/>
    <col min="8441" max="8441" width="61.42578125" style="75" customWidth="1"/>
    <col min="8442" max="8442" width="17.140625" style="75" customWidth="1"/>
    <col min="8443" max="8443" width="10.5703125" style="75" customWidth="1"/>
    <col min="8444" max="8444" width="2.5703125" style="75" customWidth="1"/>
    <col min="8445" max="8445" width="13.42578125" style="75" customWidth="1"/>
    <col min="8446" max="8446" width="11.42578125" style="75" customWidth="1"/>
    <col min="8447" max="8447" width="11.42578125" style="75"/>
    <col min="8448" max="8448" width="16.140625" style="75" customWidth="1"/>
    <col min="8449" max="8449" width="50.5703125" style="75" customWidth="1"/>
    <col min="8450" max="8450" width="3.140625" style="75" customWidth="1"/>
    <col min="8451" max="8451" width="0" style="75" hidden="1" customWidth="1"/>
    <col min="8452" max="8452" width="11.42578125" style="75" customWidth="1"/>
    <col min="8453" max="8692" width="11.42578125" style="75"/>
    <col min="8693" max="8693" width="3.42578125" style="75" customWidth="1"/>
    <col min="8694" max="8694" width="11" style="75" customWidth="1"/>
    <col min="8695" max="8696" width="10" style="75" customWidth="1"/>
    <col min="8697" max="8697" width="61.42578125" style="75" customWidth="1"/>
    <col min="8698" max="8698" width="17.140625" style="75" customWidth="1"/>
    <col min="8699" max="8699" width="10.5703125" style="75" customWidth="1"/>
    <col min="8700" max="8700" width="2.5703125" style="75" customWidth="1"/>
    <col min="8701" max="8701" width="13.42578125" style="75" customWidth="1"/>
    <col min="8702" max="8702" width="11.42578125" style="75" customWidth="1"/>
    <col min="8703" max="8703" width="11.42578125" style="75"/>
    <col min="8704" max="8704" width="16.140625" style="75" customWidth="1"/>
    <col min="8705" max="8705" width="50.5703125" style="75" customWidth="1"/>
    <col min="8706" max="8706" width="3.140625" style="75" customWidth="1"/>
    <col min="8707" max="8707" width="0" style="75" hidden="1" customWidth="1"/>
    <col min="8708" max="8708" width="11.42578125" style="75" customWidth="1"/>
    <col min="8709" max="8948" width="11.42578125" style="75"/>
    <col min="8949" max="8949" width="3.42578125" style="75" customWidth="1"/>
    <col min="8950" max="8950" width="11" style="75" customWidth="1"/>
    <col min="8951" max="8952" width="10" style="75" customWidth="1"/>
    <col min="8953" max="8953" width="61.42578125" style="75" customWidth="1"/>
    <col min="8954" max="8954" width="17.140625" style="75" customWidth="1"/>
    <col min="8955" max="8955" width="10.5703125" style="75" customWidth="1"/>
    <col min="8956" max="8956" width="2.5703125" style="75" customWidth="1"/>
    <col min="8957" max="8957" width="13.42578125" style="75" customWidth="1"/>
    <col min="8958" max="8958" width="11.42578125" style="75" customWidth="1"/>
    <col min="8959" max="8959" width="11.42578125" style="75"/>
    <col min="8960" max="8960" width="16.140625" style="75" customWidth="1"/>
    <col min="8961" max="8961" width="50.5703125" style="75" customWidth="1"/>
    <col min="8962" max="8962" width="3.140625" style="75" customWidth="1"/>
    <col min="8963" max="8963" width="0" style="75" hidden="1" customWidth="1"/>
    <col min="8964" max="8964" width="11.42578125" style="75" customWidth="1"/>
    <col min="8965" max="9204" width="11.42578125" style="75"/>
    <col min="9205" max="9205" width="3.42578125" style="75" customWidth="1"/>
    <col min="9206" max="9206" width="11" style="75" customWidth="1"/>
    <col min="9207" max="9208" width="10" style="75" customWidth="1"/>
    <col min="9209" max="9209" width="61.42578125" style="75" customWidth="1"/>
    <col min="9210" max="9210" width="17.140625" style="75" customWidth="1"/>
    <col min="9211" max="9211" width="10.5703125" style="75" customWidth="1"/>
    <col min="9212" max="9212" width="2.5703125" style="75" customWidth="1"/>
    <col min="9213" max="9213" width="13.42578125" style="75" customWidth="1"/>
    <col min="9214" max="9214" width="11.42578125" style="75" customWidth="1"/>
    <col min="9215" max="9215" width="11.42578125" style="75"/>
    <col min="9216" max="9216" width="16.140625" style="75" customWidth="1"/>
    <col min="9217" max="9217" width="50.5703125" style="75" customWidth="1"/>
    <col min="9218" max="9218" width="3.140625" style="75" customWidth="1"/>
    <col min="9219" max="9219" width="0" style="75" hidden="1" customWidth="1"/>
    <col min="9220" max="9220" width="11.42578125" style="75" customWidth="1"/>
    <col min="9221" max="9460" width="11.42578125" style="75"/>
    <col min="9461" max="9461" width="3.42578125" style="75" customWidth="1"/>
    <col min="9462" max="9462" width="11" style="75" customWidth="1"/>
    <col min="9463" max="9464" width="10" style="75" customWidth="1"/>
    <col min="9465" max="9465" width="61.42578125" style="75" customWidth="1"/>
    <col min="9466" max="9466" width="17.140625" style="75" customWidth="1"/>
    <col min="9467" max="9467" width="10.5703125" style="75" customWidth="1"/>
    <col min="9468" max="9468" width="2.5703125" style="75" customWidth="1"/>
    <col min="9469" max="9469" width="13.42578125" style="75" customWidth="1"/>
    <col min="9470" max="9470" width="11.42578125" style="75" customWidth="1"/>
    <col min="9471" max="9471" width="11.42578125" style="75"/>
    <col min="9472" max="9472" width="16.140625" style="75" customWidth="1"/>
    <col min="9473" max="9473" width="50.5703125" style="75" customWidth="1"/>
    <col min="9474" max="9474" width="3.140625" style="75" customWidth="1"/>
    <col min="9475" max="9475" width="0" style="75" hidden="1" customWidth="1"/>
    <col min="9476" max="9476" width="11.42578125" style="75" customWidth="1"/>
    <col min="9477" max="9716" width="11.42578125" style="75"/>
    <col min="9717" max="9717" width="3.42578125" style="75" customWidth="1"/>
    <col min="9718" max="9718" width="11" style="75" customWidth="1"/>
    <col min="9719" max="9720" width="10" style="75" customWidth="1"/>
    <col min="9721" max="9721" width="61.42578125" style="75" customWidth="1"/>
    <col min="9722" max="9722" width="17.140625" style="75" customWidth="1"/>
    <col min="9723" max="9723" width="10.5703125" style="75" customWidth="1"/>
    <col min="9724" max="9724" width="2.5703125" style="75" customWidth="1"/>
    <col min="9725" max="9725" width="13.42578125" style="75" customWidth="1"/>
    <col min="9726" max="9726" width="11.42578125" style="75" customWidth="1"/>
    <col min="9727" max="9727" width="11.42578125" style="75"/>
    <col min="9728" max="9728" width="16.140625" style="75" customWidth="1"/>
    <col min="9729" max="9729" width="50.5703125" style="75" customWidth="1"/>
    <col min="9730" max="9730" width="3.140625" style="75" customWidth="1"/>
    <col min="9731" max="9731" width="0" style="75" hidden="1" customWidth="1"/>
    <col min="9732" max="9732" width="11.42578125" style="75" customWidth="1"/>
    <col min="9733" max="9972" width="11.42578125" style="75"/>
    <col min="9973" max="9973" width="3.42578125" style="75" customWidth="1"/>
    <col min="9974" max="9974" width="11" style="75" customWidth="1"/>
    <col min="9975" max="9976" width="10" style="75" customWidth="1"/>
    <col min="9977" max="9977" width="61.42578125" style="75" customWidth="1"/>
    <col min="9978" max="9978" width="17.140625" style="75" customWidth="1"/>
    <col min="9979" max="9979" width="10.5703125" style="75" customWidth="1"/>
    <col min="9980" max="9980" width="2.5703125" style="75" customWidth="1"/>
    <col min="9981" max="9981" width="13.42578125" style="75" customWidth="1"/>
    <col min="9982" max="9982" width="11.42578125" style="75" customWidth="1"/>
    <col min="9983" max="9983" width="11.42578125" style="75"/>
    <col min="9984" max="9984" width="16.140625" style="75" customWidth="1"/>
    <col min="9985" max="9985" width="50.5703125" style="75" customWidth="1"/>
    <col min="9986" max="9986" width="3.140625" style="75" customWidth="1"/>
    <col min="9987" max="9987" width="0" style="75" hidden="1" customWidth="1"/>
    <col min="9988" max="9988" width="11.42578125" style="75" customWidth="1"/>
    <col min="9989" max="10228" width="11.42578125" style="75"/>
    <col min="10229" max="10229" width="3.42578125" style="75" customWidth="1"/>
    <col min="10230" max="10230" width="11" style="75" customWidth="1"/>
    <col min="10231" max="10232" width="10" style="75" customWidth="1"/>
    <col min="10233" max="10233" width="61.42578125" style="75" customWidth="1"/>
    <col min="10234" max="10234" width="17.140625" style="75" customWidth="1"/>
    <col min="10235" max="10235" width="10.5703125" style="75" customWidth="1"/>
    <col min="10236" max="10236" width="2.5703125" style="75" customWidth="1"/>
    <col min="10237" max="10237" width="13.42578125" style="75" customWidth="1"/>
    <col min="10238" max="10238" width="11.42578125" style="75" customWidth="1"/>
    <col min="10239" max="10239" width="11.42578125" style="75"/>
    <col min="10240" max="10240" width="16.140625" style="75" customWidth="1"/>
    <col min="10241" max="10241" width="50.5703125" style="75" customWidth="1"/>
    <col min="10242" max="10242" width="3.140625" style="75" customWidth="1"/>
    <col min="10243" max="10243" width="0" style="75" hidden="1" customWidth="1"/>
    <col min="10244" max="10244" width="11.42578125" style="75" customWidth="1"/>
    <col min="10245" max="10484" width="11.42578125" style="75"/>
    <col min="10485" max="10485" width="3.42578125" style="75" customWidth="1"/>
    <col min="10486" max="10486" width="11" style="75" customWidth="1"/>
    <col min="10487" max="10488" width="10" style="75" customWidth="1"/>
    <col min="10489" max="10489" width="61.42578125" style="75" customWidth="1"/>
    <col min="10490" max="10490" width="17.140625" style="75" customWidth="1"/>
    <col min="10491" max="10491" width="10.5703125" style="75" customWidth="1"/>
    <col min="10492" max="10492" width="2.5703125" style="75" customWidth="1"/>
    <col min="10493" max="10493" width="13.42578125" style="75" customWidth="1"/>
    <col min="10494" max="10494" width="11.42578125" style="75" customWidth="1"/>
    <col min="10495" max="10495" width="11.42578125" style="75"/>
    <col min="10496" max="10496" width="16.140625" style="75" customWidth="1"/>
    <col min="10497" max="10497" width="50.5703125" style="75" customWidth="1"/>
    <col min="10498" max="10498" width="3.140625" style="75" customWidth="1"/>
    <col min="10499" max="10499" width="0" style="75" hidden="1" customWidth="1"/>
    <col min="10500" max="10500" width="11.42578125" style="75" customWidth="1"/>
    <col min="10501" max="10740" width="11.42578125" style="75"/>
    <col min="10741" max="10741" width="3.42578125" style="75" customWidth="1"/>
    <col min="10742" max="10742" width="11" style="75" customWidth="1"/>
    <col min="10743" max="10744" width="10" style="75" customWidth="1"/>
    <col min="10745" max="10745" width="61.42578125" style="75" customWidth="1"/>
    <col min="10746" max="10746" width="17.140625" style="75" customWidth="1"/>
    <col min="10747" max="10747" width="10.5703125" style="75" customWidth="1"/>
    <col min="10748" max="10748" width="2.5703125" style="75" customWidth="1"/>
    <col min="10749" max="10749" width="13.42578125" style="75" customWidth="1"/>
    <col min="10750" max="10750" width="11.42578125" style="75" customWidth="1"/>
    <col min="10751" max="10751" width="11.42578125" style="75"/>
    <col min="10752" max="10752" width="16.140625" style="75" customWidth="1"/>
    <col min="10753" max="10753" width="50.5703125" style="75" customWidth="1"/>
    <col min="10754" max="10754" width="3.140625" style="75" customWidth="1"/>
    <col min="10755" max="10755" width="0" style="75" hidden="1" customWidth="1"/>
    <col min="10756" max="10756" width="11.42578125" style="75" customWidth="1"/>
    <col min="10757" max="10996" width="11.42578125" style="75"/>
    <col min="10997" max="10997" width="3.42578125" style="75" customWidth="1"/>
    <col min="10998" max="10998" width="11" style="75" customWidth="1"/>
    <col min="10999" max="11000" width="10" style="75" customWidth="1"/>
    <col min="11001" max="11001" width="61.42578125" style="75" customWidth="1"/>
    <col min="11002" max="11002" width="17.140625" style="75" customWidth="1"/>
    <col min="11003" max="11003" width="10.5703125" style="75" customWidth="1"/>
    <col min="11004" max="11004" width="2.5703125" style="75" customWidth="1"/>
    <col min="11005" max="11005" width="13.42578125" style="75" customWidth="1"/>
    <col min="11006" max="11006" width="11.42578125" style="75" customWidth="1"/>
    <col min="11007" max="11007" width="11.42578125" style="75"/>
    <col min="11008" max="11008" width="16.140625" style="75" customWidth="1"/>
    <col min="11009" max="11009" width="50.5703125" style="75" customWidth="1"/>
    <col min="11010" max="11010" width="3.140625" style="75" customWidth="1"/>
    <col min="11011" max="11011" width="0" style="75" hidden="1" customWidth="1"/>
    <col min="11012" max="11012" width="11.42578125" style="75" customWidth="1"/>
    <col min="11013" max="11252" width="11.42578125" style="75"/>
    <col min="11253" max="11253" width="3.42578125" style="75" customWidth="1"/>
    <col min="11254" max="11254" width="11" style="75" customWidth="1"/>
    <col min="11255" max="11256" width="10" style="75" customWidth="1"/>
    <col min="11257" max="11257" width="61.42578125" style="75" customWidth="1"/>
    <col min="11258" max="11258" width="17.140625" style="75" customWidth="1"/>
    <col min="11259" max="11259" width="10.5703125" style="75" customWidth="1"/>
    <col min="11260" max="11260" width="2.5703125" style="75" customWidth="1"/>
    <col min="11261" max="11261" width="13.42578125" style="75" customWidth="1"/>
    <col min="11262" max="11262" width="11.42578125" style="75" customWidth="1"/>
    <col min="11263" max="11263" width="11.42578125" style="75"/>
    <col min="11264" max="11264" width="16.140625" style="75" customWidth="1"/>
    <col min="11265" max="11265" width="50.5703125" style="75" customWidth="1"/>
    <col min="11266" max="11266" width="3.140625" style="75" customWidth="1"/>
    <col min="11267" max="11267" width="0" style="75" hidden="1" customWidth="1"/>
    <col min="11268" max="11268" width="11.42578125" style="75" customWidth="1"/>
    <col min="11269" max="11508" width="11.42578125" style="75"/>
    <col min="11509" max="11509" width="3.42578125" style="75" customWidth="1"/>
    <col min="11510" max="11510" width="11" style="75" customWidth="1"/>
    <col min="11511" max="11512" width="10" style="75" customWidth="1"/>
    <col min="11513" max="11513" width="61.42578125" style="75" customWidth="1"/>
    <col min="11514" max="11514" width="17.140625" style="75" customWidth="1"/>
    <col min="11515" max="11515" width="10.5703125" style="75" customWidth="1"/>
    <col min="11516" max="11516" width="2.5703125" style="75" customWidth="1"/>
    <col min="11517" max="11517" width="13.42578125" style="75" customWidth="1"/>
    <col min="11518" max="11518" width="11.42578125" style="75" customWidth="1"/>
    <col min="11519" max="11519" width="11.42578125" style="75"/>
    <col min="11520" max="11520" width="16.140625" style="75" customWidth="1"/>
    <col min="11521" max="11521" width="50.5703125" style="75" customWidth="1"/>
    <col min="11522" max="11522" width="3.140625" style="75" customWidth="1"/>
    <col min="11523" max="11523" width="0" style="75" hidden="1" customWidth="1"/>
    <col min="11524" max="11524" width="11.42578125" style="75" customWidth="1"/>
    <col min="11525" max="11764" width="11.42578125" style="75"/>
    <col min="11765" max="11765" width="3.42578125" style="75" customWidth="1"/>
    <col min="11766" max="11766" width="11" style="75" customWidth="1"/>
    <col min="11767" max="11768" width="10" style="75" customWidth="1"/>
    <col min="11769" max="11769" width="61.42578125" style="75" customWidth="1"/>
    <col min="11770" max="11770" width="17.140625" style="75" customWidth="1"/>
    <col min="11771" max="11771" width="10.5703125" style="75" customWidth="1"/>
    <col min="11772" max="11772" width="2.5703125" style="75" customWidth="1"/>
    <col min="11773" max="11773" width="13.42578125" style="75" customWidth="1"/>
    <col min="11774" max="11774" width="11.42578125" style="75" customWidth="1"/>
    <col min="11775" max="11775" width="11.42578125" style="75"/>
    <col min="11776" max="11776" width="16.140625" style="75" customWidth="1"/>
    <col min="11777" max="11777" width="50.5703125" style="75" customWidth="1"/>
    <col min="11778" max="11778" width="3.140625" style="75" customWidth="1"/>
    <col min="11779" max="11779" width="0" style="75" hidden="1" customWidth="1"/>
    <col min="11780" max="11780" width="11.42578125" style="75" customWidth="1"/>
    <col min="11781" max="12020" width="11.42578125" style="75"/>
    <col min="12021" max="12021" width="3.42578125" style="75" customWidth="1"/>
    <col min="12022" max="12022" width="11" style="75" customWidth="1"/>
    <col min="12023" max="12024" width="10" style="75" customWidth="1"/>
    <col min="12025" max="12025" width="61.42578125" style="75" customWidth="1"/>
    <col min="12026" max="12026" width="17.140625" style="75" customWidth="1"/>
    <col min="12027" max="12027" width="10.5703125" style="75" customWidth="1"/>
    <col min="12028" max="12028" width="2.5703125" style="75" customWidth="1"/>
    <col min="12029" max="12029" width="13.42578125" style="75" customWidth="1"/>
    <col min="12030" max="12030" width="11.42578125" style="75" customWidth="1"/>
    <col min="12031" max="12031" width="11.42578125" style="75"/>
    <col min="12032" max="12032" width="16.140625" style="75" customWidth="1"/>
    <col min="12033" max="12033" width="50.5703125" style="75" customWidth="1"/>
    <col min="12034" max="12034" width="3.140625" style="75" customWidth="1"/>
    <col min="12035" max="12035" width="0" style="75" hidden="1" customWidth="1"/>
    <col min="12036" max="12036" width="11.42578125" style="75" customWidth="1"/>
    <col min="12037" max="12276" width="11.42578125" style="75"/>
    <col min="12277" max="12277" width="3.42578125" style="75" customWidth="1"/>
    <col min="12278" max="12278" width="11" style="75" customWidth="1"/>
    <col min="12279" max="12280" width="10" style="75" customWidth="1"/>
    <col min="12281" max="12281" width="61.42578125" style="75" customWidth="1"/>
    <col min="12282" max="12282" width="17.140625" style="75" customWidth="1"/>
    <col min="12283" max="12283" width="10.5703125" style="75" customWidth="1"/>
    <col min="12284" max="12284" width="2.5703125" style="75" customWidth="1"/>
    <col min="12285" max="12285" width="13.42578125" style="75" customWidth="1"/>
    <col min="12286" max="12286" width="11.42578125" style="75" customWidth="1"/>
    <col min="12287" max="12287" width="11.42578125" style="75"/>
    <col min="12288" max="12288" width="16.140625" style="75" customWidth="1"/>
    <col min="12289" max="12289" width="50.5703125" style="75" customWidth="1"/>
    <col min="12290" max="12290" width="3.140625" style="75" customWidth="1"/>
    <col min="12291" max="12291" width="0" style="75" hidden="1" customWidth="1"/>
    <col min="12292" max="12292" width="11.42578125" style="75" customWidth="1"/>
    <col min="12293" max="12532" width="11.42578125" style="75"/>
    <col min="12533" max="12533" width="3.42578125" style="75" customWidth="1"/>
    <col min="12534" max="12534" width="11" style="75" customWidth="1"/>
    <col min="12535" max="12536" width="10" style="75" customWidth="1"/>
    <col min="12537" max="12537" width="61.42578125" style="75" customWidth="1"/>
    <col min="12538" max="12538" width="17.140625" style="75" customWidth="1"/>
    <col min="12539" max="12539" width="10.5703125" style="75" customWidth="1"/>
    <col min="12540" max="12540" width="2.5703125" style="75" customWidth="1"/>
    <col min="12541" max="12541" width="13.42578125" style="75" customWidth="1"/>
    <col min="12542" max="12542" width="11.42578125" style="75" customWidth="1"/>
    <col min="12543" max="12543" width="11.42578125" style="75"/>
    <col min="12544" max="12544" width="16.140625" style="75" customWidth="1"/>
    <col min="12545" max="12545" width="50.5703125" style="75" customWidth="1"/>
    <col min="12546" max="12546" width="3.140625" style="75" customWidth="1"/>
    <col min="12547" max="12547" width="0" style="75" hidden="1" customWidth="1"/>
    <col min="12548" max="12548" width="11.42578125" style="75" customWidth="1"/>
    <col min="12549" max="12788" width="11.42578125" style="75"/>
    <col min="12789" max="12789" width="3.42578125" style="75" customWidth="1"/>
    <col min="12790" max="12790" width="11" style="75" customWidth="1"/>
    <col min="12791" max="12792" width="10" style="75" customWidth="1"/>
    <col min="12793" max="12793" width="61.42578125" style="75" customWidth="1"/>
    <col min="12794" max="12794" width="17.140625" style="75" customWidth="1"/>
    <col min="12795" max="12795" width="10.5703125" style="75" customWidth="1"/>
    <col min="12796" max="12796" width="2.5703125" style="75" customWidth="1"/>
    <col min="12797" max="12797" width="13.42578125" style="75" customWidth="1"/>
    <col min="12798" max="12798" width="11.42578125" style="75" customWidth="1"/>
    <col min="12799" max="12799" width="11.42578125" style="75"/>
    <col min="12800" max="12800" width="16.140625" style="75" customWidth="1"/>
    <col min="12801" max="12801" width="50.5703125" style="75" customWidth="1"/>
    <col min="12802" max="12802" width="3.140625" style="75" customWidth="1"/>
    <col min="12803" max="12803" width="0" style="75" hidden="1" customWidth="1"/>
    <col min="12804" max="12804" width="11.42578125" style="75" customWidth="1"/>
    <col min="12805" max="13044" width="11.42578125" style="75"/>
    <col min="13045" max="13045" width="3.42578125" style="75" customWidth="1"/>
    <col min="13046" max="13046" width="11" style="75" customWidth="1"/>
    <col min="13047" max="13048" width="10" style="75" customWidth="1"/>
    <col min="13049" max="13049" width="61.42578125" style="75" customWidth="1"/>
    <col min="13050" max="13050" width="17.140625" style="75" customWidth="1"/>
    <col min="13051" max="13051" width="10.5703125" style="75" customWidth="1"/>
    <col min="13052" max="13052" width="2.5703125" style="75" customWidth="1"/>
    <col min="13053" max="13053" width="13.42578125" style="75" customWidth="1"/>
    <col min="13054" max="13054" width="11.42578125" style="75" customWidth="1"/>
    <col min="13055" max="13055" width="11.42578125" style="75"/>
    <col min="13056" max="13056" width="16.140625" style="75" customWidth="1"/>
    <col min="13057" max="13057" width="50.5703125" style="75" customWidth="1"/>
    <col min="13058" max="13058" width="3.140625" style="75" customWidth="1"/>
    <col min="13059" max="13059" width="0" style="75" hidden="1" customWidth="1"/>
    <col min="13060" max="13060" width="11.42578125" style="75" customWidth="1"/>
    <col min="13061" max="13300" width="11.42578125" style="75"/>
    <col min="13301" max="13301" width="3.42578125" style="75" customWidth="1"/>
    <col min="13302" max="13302" width="11" style="75" customWidth="1"/>
    <col min="13303" max="13304" width="10" style="75" customWidth="1"/>
    <col min="13305" max="13305" width="61.42578125" style="75" customWidth="1"/>
    <col min="13306" max="13306" width="17.140625" style="75" customWidth="1"/>
    <col min="13307" max="13307" width="10.5703125" style="75" customWidth="1"/>
    <col min="13308" max="13308" width="2.5703125" style="75" customWidth="1"/>
    <col min="13309" max="13309" width="13.42578125" style="75" customWidth="1"/>
    <col min="13310" max="13310" width="11.42578125" style="75" customWidth="1"/>
    <col min="13311" max="13311" width="11.42578125" style="75"/>
    <col min="13312" max="13312" width="16.140625" style="75" customWidth="1"/>
    <col min="13313" max="13313" width="50.5703125" style="75" customWidth="1"/>
    <col min="13314" max="13314" width="3.140625" style="75" customWidth="1"/>
    <col min="13315" max="13315" width="0" style="75" hidden="1" customWidth="1"/>
    <col min="13316" max="13316" width="11.42578125" style="75" customWidth="1"/>
    <col min="13317" max="13556" width="11.42578125" style="75"/>
    <col min="13557" max="13557" width="3.42578125" style="75" customWidth="1"/>
    <col min="13558" max="13558" width="11" style="75" customWidth="1"/>
    <col min="13559" max="13560" width="10" style="75" customWidth="1"/>
    <col min="13561" max="13561" width="61.42578125" style="75" customWidth="1"/>
    <col min="13562" max="13562" width="17.140625" style="75" customWidth="1"/>
    <col min="13563" max="13563" width="10.5703125" style="75" customWidth="1"/>
    <col min="13564" max="13564" width="2.5703125" style="75" customWidth="1"/>
    <col min="13565" max="13565" width="13.42578125" style="75" customWidth="1"/>
    <col min="13566" max="13566" width="11.42578125" style="75" customWidth="1"/>
    <col min="13567" max="13567" width="11.42578125" style="75"/>
    <col min="13568" max="13568" width="16.140625" style="75" customWidth="1"/>
    <col min="13569" max="13569" width="50.5703125" style="75" customWidth="1"/>
    <col min="13570" max="13570" width="3.140625" style="75" customWidth="1"/>
    <col min="13571" max="13571" width="0" style="75" hidden="1" customWidth="1"/>
    <col min="13572" max="13572" width="11.42578125" style="75" customWidth="1"/>
    <col min="13573" max="13812" width="11.42578125" style="75"/>
    <col min="13813" max="13813" width="3.42578125" style="75" customWidth="1"/>
    <col min="13814" max="13814" width="11" style="75" customWidth="1"/>
    <col min="13815" max="13816" width="10" style="75" customWidth="1"/>
    <col min="13817" max="13817" width="61.42578125" style="75" customWidth="1"/>
    <col min="13818" max="13818" width="17.140625" style="75" customWidth="1"/>
    <col min="13819" max="13819" width="10.5703125" style="75" customWidth="1"/>
    <col min="13820" max="13820" width="2.5703125" style="75" customWidth="1"/>
    <col min="13821" max="13821" width="13.42578125" style="75" customWidth="1"/>
    <col min="13822" max="13822" width="11.42578125" style="75" customWidth="1"/>
    <col min="13823" max="13823" width="11.42578125" style="75"/>
    <col min="13824" max="13824" width="16.140625" style="75" customWidth="1"/>
    <col min="13825" max="13825" width="50.5703125" style="75" customWidth="1"/>
    <col min="13826" max="13826" width="3.140625" style="75" customWidth="1"/>
    <col min="13827" max="13827" width="0" style="75" hidden="1" customWidth="1"/>
    <col min="13828" max="13828" width="11.42578125" style="75" customWidth="1"/>
    <col min="13829" max="14068" width="11.42578125" style="75"/>
    <col min="14069" max="14069" width="3.42578125" style="75" customWidth="1"/>
    <col min="14070" max="14070" width="11" style="75" customWidth="1"/>
    <col min="14071" max="14072" width="10" style="75" customWidth="1"/>
    <col min="14073" max="14073" width="61.42578125" style="75" customWidth="1"/>
    <col min="14074" max="14074" width="17.140625" style="75" customWidth="1"/>
    <col min="14075" max="14075" width="10.5703125" style="75" customWidth="1"/>
    <col min="14076" max="14076" width="2.5703125" style="75" customWidth="1"/>
    <col min="14077" max="14077" width="13.42578125" style="75" customWidth="1"/>
    <col min="14078" max="14078" width="11.42578125" style="75" customWidth="1"/>
    <col min="14079" max="14079" width="11.42578125" style="75"/>
    <col min="14080" max="14080" width="16.140625" style="75" customWidth="1"/>
    <col min="14081" max="14081" width="50.5703125" style="75" customWidth="1"/>
    <col min="14082" max="14082" width="3.140625" style="75" customWidth="1"/>
    <col min="14083" max="14083" width="0" style="75" hidden="1" customWidth="1"/>
    <col min="14084" max="14084" width="11.42578125" style="75" customWidth="1"/>
    <col min="14085" max="14324" width="11.42578125" style="75"/>
    <col min="14325" max="14325" width="3.42578125" style="75" customWidth="1"/>
    <col min="14326" max="14326" width="11" style="75" customWidth="1"/>
    <col min="14327" max="14328" width="10" style="75" customWidth="1"/>
    <col min="14329" max="14329" width="61.42578125" style="75" customWidth="1"/>
    <col min="14330" max="14330" width="17.140625" style="75" customWidth="1"/>
    <col min="14331" max="14331" width="10.5703125" style="75" customWidth="1"/>
    <col min="14332" max="14332" width="2.5703125" style="75" customWidth="1"/>
    <col min="14333" max="14333" width="13.42578125" style="75" customWidth="1"/>
    <col min="14334" max="14334" width="11.42578125" style="75" customWidth="1"/>
    <col min="14335" max="14335" width="11.42578125" style="75"/>
    <col min="14336" max="14336" width="16.140625" style="75" customWidth="1"/>
    <col min="14337" max="14337" width="50.5703125" style="75" customWidth="1"/>
    <col min="14338" max="14338" width="3.140625" style="75" customWidth="1"/>
    <col min="14339" max="14339" width="0" style="75" hidden="1" customWidth="1"/>
    <col min="14340" max="14340" width="11.42578125" style="75" customWidth="1"/>
    <col min="14341" max="14580" width="11.42578125" style="75"/>
    <col min="14581" max="14581" width="3.42578125" style="75" customWidth="1"/>
    <col min="14582" max="14582" width="11" style="75" customWidth="1"/>
    <col min="14583" max="14584" width="10" style="75" customWidth="1"/>
    <col min="14585" max="14585" width="61.42578125" style="75" customWidth="1"/>
    <col min="14586" max="14586" width="17.140625" style="75" customWidth="1"/>
    <col min="14587" max="14587" width="10.5703125" style="75" customWidth="1"/>
    <col min="14588" max="14588" width="2.5703125" style="75" customWidth="1"/>
    <col min="14589" max="14589" width="13.42578125" style="75" customWidth="1"/>
    <col min="14590" max="14590" width="11.42578125" style="75" customWidth="1"/>
    <col min="14591" max="14591" width="11.42578125" style="75"/>
    <col min="14592" max="14592" width="16.140625" style="75" customWidth="1"/>
    <col min="14593" max="14593" width="50.5703125" style="75" customWidth="1"/>
    <col min="14594" max="14594" width="3.140625" style="75" customWidth="1"/>
    <col min="14595" max="14595" width="0" style="75" hidden="1" customWidth="1"/>
    <col min="14596" max="14596" width="11.42578125" style="75" customWidth="1"/>
    <col min="14597" max="14836" width="11.42578125" style="75"/>
    <col min="14837" max="14837" width="3.42578125" style="75" customWidth="1"/>
    <col min="14838" max="14838" width="11" style="75" customWidth="1"/>
    <col min="14839" max="14840" width="10" style="75" customWidth="1"/>
    <col min="14841" max="14841" width="61.42578125" style="75" customWidth="1"/>
    <col min="14842" max="14842" width="17.140625" style="75" customWidth="1"/>
    <col min="14843" max="14843" width="10.5703125" style="75" customWidth="1"/>
    <col min="14844" max="14844" width="2.5703125" style="75" customWidth="1"/>
    <col min="14845" max="14845" width="13.42578125" style="75" customWidth="1"/>
    <col min="14846" max="14846" width="11.42578125" style="75" customWidth="1"/>
    <col min="14847" max="14847" width="11.42578125" style="75"/>
    <col min="14848" max="14848" width="16.140625" style="75" customWidth="1"/>
    <col min="14849" max="14849" width="50.5703125" style="75" customWidth="1"/>
    <col min="14850" max="14850" width="3.140625" style="75" customWidth="1"/>
    <col min="14851" max="14851" width="0" style="75" hidden="1" customWidth="1"/>
    <col min="14852" max="14852" width="11.42578125" style="75" customWidth="1"/>
    <col min="14853" max="15092" width="11.42578125" style="75"/>
    <col min="15093" max="15093" width="3.42578125" style="75" customWidth="1"/>
    <col min="15094" max="15094" width="11" style="75" customWidth="1"/>
    <col min="15095" max="15096" width="10" style="75" customWidth="1"/>
    <col min="15097" max="15097" width="61.42578125" style="75" customWidth="1"/>
    <col min="15098" max="15098" width="17.140625" style="75" customWidth="1"/>
    <col min="15099" max="15099" width="10.5703125" style="75" customWidth="1"/>
    <col min="15100" max="15100" width="2.5703125" style="75" customWidth="1"/>
    <col min="15101" max="15101" width="13.42578125" style="75" customWidth="1"/>
    <col min="15102" max="15102" width="11.42578125" style="75" customWidth="1"/>
    <col min="15103" max="15103" width="11.42578125" style="75"/>
    <col min="15104" max="15104" width="16.140625" style="75" customWidth="1"/>
    <col min="15105" max="15105" width="50.5703125" style="75" customWidth="1"/>
    <col min="15106" max="15106" width="3.140625" style="75" customWidth="1"/>
    <col min="15107" max="15107" width="0" style="75" hidden="1" customWidth="1"/>
    <col min="15108" max="15108" width="11.42578125" style="75" customWidth="1"/>
    <col min="15109" max="15348" width="11.42578125" style="75"/>
    <col min="15349" max="15349" width="3.42578125" style="75" customWidth="1"/>
    <col min="15350" max="15350" width="11" style="75" customWidth="1"/>
    <col min="15351" max="15352" width="10" style="75" customWidth="1"/>
    <col min="15353" max="15353" width="61.42578125" style="75" customWidth="1"/>
    <col min="15354" max="15354" width="17.140625" style="75" customWidth="1"/>
    <col min="15355" max="15355" width="10.5703125" style="75" customWidth="1"/>
    <col min="15356" max="15356" width="2.5703125" style="75" customWidth="1"/>
    <col min="15357" max="15357" width="13.42578125" style="75" customWidth="1"/>
    <col min="15358" max="15358" width="11.42578125" style="75" customWidth="1"/>
    <col min="15359" max="15359" width="11.42578125" style="75"/>
    <col min="15360" max="15360" width="16.140625" style="75" customWidth="1"/>
    <col min="15361" max="15361" width="50.5703125" style="75" customWidth="1"/>
    <col min="15362" max="15362" width="3.140625" style="75" customWidth="1"/>
    <col min="15363" max="15363" width="0" style="75" hidden="1" customWidth="1"/>
    <col min="15364" max="15364" width="11.42578125" style="75" customWidth="1"/>
    <col min="15365" max="15604" width="11.42578125" style="75"/>
    <col min="15605" max="15605" width="3.42578125" style="75" customWidth="1"/>
    <col min="15606" max="15606" width="11" style="75" customWidth="1"/>
    <col min="15607" max="15608" width="10" style="75" customWidth="1"/>
    <col min="15609" max="15609" width="61.42578125" style="75" customWidth="1"/>
    <col min="15610" max="15610" width="17.140625" style="75" customWidth="1"/>
    <col min="15611" max="15611" width="10.5703125" style="75" customWidth="1"/>
    <col min="15612" max="15612" width="2.5703125" style="75" customWidth="1"/>
    <col min="15613" max="15613" width="13.42578125" style="75" customWidth="1"/>
    <col min="15614" max="15614" width="11.42578125" style="75" customWidth="1"/>
    <col min="15615" max="15615" width="11.42578125" style="75"/>
    <col min="15616" max="15616" width="16.140625" style="75" customWidth="1"/>
    <col min="15617" max="15617" width="50.5703125" style="75" customWidth="1"/>
    <col min="15618" max="15618" width="3.140625" style="75" customWidth="1"/>
    <col min="15619" max="15619" width="0" style="75" hidden="1" customWidth="1"/>
    <col min="15620" max="15620" width="11.42578125" style="75" customWidth="1"/>
    <col min="15621" max="15860" width="11.42578125" style="75"/>
    <col min="15861" max="15861" width="3.42578125" style="75" customWidth="1"/>
    <col min="15862" max="15862" width="11" style="75" customWidth="1"/>
    <col min="15863" max="15864" width="10" style="75" customWidth="1"/>
    <col min="15865" max="15865" width="61.42578125" style="75" customWidth="1"/>
    <col min="15866" max="15866" width="17.140625" style="75" customWidth="1"/>
    <col min="15867" max="15867" width="10.5703125" style="75" customWidth="1"/>
    <col min="15868" max="15868" width="2.5703125" style="75" customWidth="1"/>
    <col min="15869" max="15869" width="13.42578125" style="75" customWidth="1"/>
    <col min="15870" max="15870" width="11.42578125" style="75" customWidth="1"/>
    <col min="15871" max="15871" width="11.42578125" style="75"/>
    <col min="15872" max="15872" width="16.140625" style="75" customWidth="1"/>
    <col min="15873" max="15873" width="50.5703125" style="75" customWidth="1"/>
    <col min="15874" max="15874" width="3.140625" style="75" customWidth="1"/>
    <col min="15875" max="15875" width="0" style="75" hidden="1" customWidth="1"/>
    <col min="15876" max="15876" width="11.42578125" style="75" customWidth="1"/>
    <col min="15877" max="16116" width="11.42578125" style="75"/>
    <col min="16117" max="16117" width="3.42578125" style="75" customWidth="1"/>
    <col min="16118" max="16118" width="11" style="75" customWidth="1"/>
    <col min="16119" max="16120" width="10" style="75" customWidth="1"/>
    <col min="16121" max="16121" width="61.42578125" style="75" customWidth="1"/>
    <col min="16122" max="16122" width="17.140625" style="75" customWidth="1"/>
    <col min="16123" max="16123" width="10.5703125" style="75" customWidth="1"/>
    <col min="16124" max="16124" width="2.5703125" style="75" customWidth="1"/>
    <col min="16125" max="16125" width="13.42578125" style="75" customWidth="1"/>
    <col min="16126" max="16126" width="11.42578125" style="75" customWidth="1"/>
    <col min="16127" max="16127" width="11.42578125" style="75"/>
    <col min="16128" max="16128" width="16.140625" style="75" customWidth="1"/>
    <col min="16129" max="16129" width="50.5703125" style="75" customWidth="1"/>
    <col min="16130" max="16130" width="3.140625" style="75" customWidth="1"/>
    <col min="16131" max="16131" width="0" style="75" hidden="1" customWidth="1"/>
    <col min="16132" max="16132" width="11.42578125" style="75" customWidth="1"/>
    <col min="16133" max="16381" width="11.42578125" style="75"/>
    <col min="16382" max="16384" width="11.42578125" style="75" customWidth="1"/>
  </cols>
  <sheetData>
    <row r="1" spans="2:12" ht="13.5" thickBot="1" x14ac:dyDescent="0.3"/>
    <row r="2" spans="2:12" ht="15.95" customHeight="1" x14ac:dyDescent="0.25">
      <c r="B2" s="767"/>
      <c r="C2" s="768"/>
      <c r="D2" s="756" t="s">
        <v>2561</v>
      </c>
      <c r="E2" s="757"/>
      <c r="F2" s="757"/>
      <c r="G2" s="757"/>
      <c r="H2" s="757"/>
      <c r="I2" s="757"/>
      <c r="J2" s="757"/>
      <c r="K2" s="610"/>
      <c r="L2" s="611"/>
    </row>
    <row r="3" spans="2:12" ht="23.25" customHeight="1" x14ac:dyDescent="0.25">
      <c r="B3" s="769"/>
      <c r="C3" s="770"/>
      <c r="D3" s="758"/>
      <c r="E3" s="759"/>
      <c r="F3" s="759"/>
      <c r="G3" s="759"/>
      <c r="H3" s="759"/>
      <c r="I3" s="759"/>
      <c r="J3" s="759"/>
      <c r="K3" s="612"/>
      <c r="L3" s="613"/>
    </row>
    <row r="4" spans="2:12" ht="23.25" customHeight="1" thickBot="1" x14ac:dyDescent="0.3">
      <c r="B4" s="771"/>
      <c r="C4" s="772"/>
      <c r="D4" s="760"/>
      <c r="E4" s="761"/>
      <c r="F4" s="761"/>
      <c r="G4" s="761"/>
      <c r="H4" s="761"/>
      <c r="I4" s="761"/>
      <c r="J4" s="761"/>
      <c r="K4" s="614"/>
      <c r="L4" s="615"/>
    </row>
    <row r="5" spans="2:12" ht="9.75" customHeight="1" x14ac:dyDescent="0.25">
      <c r="B5" s="773"/>
      <c r="C5" s="774"/>
      <c r="D5" s="774"/>
      <c r="E5" s="774"/>
      <c r="F5" s="775"/>
      <c r="G5" s="775"/>
      <c r="H5" s="775"/>
      <c r="I5" s="775"/>
      <c r="J5" s="775"/>
      <c r="L5" s="77"/>
    </row>
    <row r="6" spans="2:12" ht="9.75" customHeight="1" x14ac:dyDescent="0.25">
      <c r="B6" s="764" t="s">
        <v>1315</v>
      </c>
      <c r="C6" s="765"/>
      <c r="D6" s="765"/>
      <c r="E6" s="765"/>
      <c r="F6" s="765"/>
      <c r="G6" s="765"/>
      <c r="H6" s="765"/>
      <c r="I6" s="765"/>
      <c r="J6" s="765"/>
      <c r="K6" s="765"/>
      <c r="L6" s="766"/>
    </row>
    <row r="7" spans="2:12" ht="5.0999999999999996" customHeight="1" x14ac:dyDescent="0.2">
      <c r="B7" s="78"/>
      <c r="C7" s="57"/>
      <c r="D7" s="57"/>
      <c r="E7" s="57"/>
      <c r="F7" s="57"/>
      <c r="G7" s="57"/>
      <c r="H7" s="57"/>
      <c r="I7" s="57"/>
      <c r="J7" s="57"/>
      <c r="K7" s="79"/>
      <c r="L7" s="77"/>
    </row>
    <row r="8" spans="2:12" x14ac:dyDescent="0.2">
      <c r="B8" s="616" t="s">
        <v>2540</v>
      </c>
      <c r="C8" s="617"/>
      <c r="D8" s="618"/>
      <c r="E8" s="762" t="s">
        <v>2443</v>
      </c>
      <c r="F8" s="763"/>
      <c r="G8" s="763"/>
      <c r="H8" s="763"/>
      <c r="I8" s="763"/>
      <c r="J8" s="763"/>
      <c r="K8" s="70" t="s">
        <v>1471</v>
      </c>
      <c r="L8" s="80" t="s">
        <v>2443</v>
      </c>
    </row>
    <row r="9" spans="2:12" ht="5.0999999999999996" customHeight="1" x14ac:dyDescent="0.25">
      <c r="B9" s="81"/>
      <c r="C9" s="82"/>
      <c r="D9" s="82"/>
      <c r="E9" s="83"/>
      <c r="F9" s="84"/>
      <c r="G9" s="85"/>
      <c r="H9" s="86"/>
      <c r="I9" s="83"/>
      <c r="J9" s="83"/>
      <c r="K9" s="87"/>
      <c r="L9" s="77"/>
    </row>
    <row r="10" spans="2:12" x14ac:dyDescent="0.25">
      <c r="B10" s="616" t="s">
        <v>2539</v>
      </c>
      <c r="C10" s="617"/>
      <c r="D10" s="618"/>
      <c r="E10" s="619"/>
      <c r="F10" s="620"/>
      <c r="G10" s="621"/>
      <c r="H10" s="622" t="s">
        <v>1469</v>
      </c>
      <c r="I10" s="623"/>
      <c r="J10" s="713"/>
      <c r="K10" s="714"/>
      <c r="L10" s="715"/>
    </row>
    <row r="11" spans="2:12" ht="5.0999999999999996" customHeight="1" x14ac:dyDescent="0.25">
      <c r="B11" s="81"/>
      <c r="C11" s="71"/>
      <c r="D11" s="71"/>
      <c r="E11" s="83"/>
      <c r="F11" s="88"/>
      <c r="G11" s="89"/>
      <c r="H11" s="88"/>
      <c r="I11" s="89"/>
      <c r="J11" s="90"/>
      <c r="K11" s="83"/>
      <c r="L11" s="91"/>
    </row>
    <row r="12" spans="2:12" x14ac:dyDescent="0.25">
      <c r="B12" s="616" t="s">
        <v>2541</v>
      </c>
      <c r="C12" s="617"/>
      <c r="D12" s="618"/>
      <c r="E12" s="619"/>
      <c r="F12" s="620"/>
      <c r="G12" s="621"/>
      <c r="H12" s="622" t="s">
        <v>2542</v>
      </c>
      <c r="I12" s="623"/>
      <c r="J12" s="716"/>
      <c r="K12" s="717"/>
      <c r="L12" s="718"/>
    </row>
    <row r="13" spans="2:12" ht="5.0999999999999996" customHeight="1" x14ac:dyDescent="0.25">
      <c r="B13" s="92"/>
      <c r="C13" s="72"/>
      <c r="D13" s="72"/>
      <c r="E13" s="83"/>
      <c r="F13" s="93"/>
      <c r="G13" s="73"/>
      <c r="H13" s="93"/>
      <c r="I13" s="73"/>
      <c r="J13" s="94"/>
      <c r="K13" s="95"/>
      <c r="L13" s="96"/>
    </row>
    <row r="14" spans="2:12" ht="12.95" customHeight="1" x14ac:dyDescent="0.25">
      <c r="B14" s="616" t="s">
        <v>2543</v>
      </c>
      <c r="C14" s="617"/>
      <c r="D14" s="618"/>
      <c r="E14" s="619"/>
      <c r="F14" s="620"/>
      <c r="G14" s="621"/>
      <c r="H14" s="622" t="s">
        <v>2544</v>
      </c>
      <c r="I14" s="623"/>
      <c r="J14" s="624"/>
      <c r="K14" s="625"/>
      <c r="L14" s="626"/>
    </row>
    <row r="15" spans="2:12" ht="5.0999999999999996" customHeight="1" x14ac:dyDescent="0.25">
      <c r="B15" s="92"/>
      <c r="C15" s="72"/>
      <c r="D15" s="72"/>
      <c r="E15" s="83"/>
      <c r="F15" s="93"/>
      <c r="G15" s="73"/>
      <c r="H15" s="93"/>
      <c r="I15" s="73"/>
      <c r="J15" s="94"/>
      <c r="K15" s="95"/>
      <c r="L15" s="96"/>
    </row>
    <row r="16" spans="2:12" x14ac:dyDescent="0.25">
      <c r="B16" s="616" t="s">
        <v>2545</v>
      </c>
      <c r="C16" s="617"/>
      <c r="D16" s="618"/>
      <c r="E16" s="619"/>
      <c r="F16" s="620"/>
      <c r="G16" s="621"/>
      <c r="H16" s="622" t="s">
        <v>2546</v>
      </c>
      <c r="I16" s="623"/>
      <c r="J16" s="624"/>
      <c r="K16" s="625"/>
      <c r="L16" s="626"/>
    </row>
    <row r="17" spans="2:13" ht="5.0999999999999996" customHeight="1" x14ac:dyDescent="0.25"/>
    <row r="18" spans="2:13" ht="15" customHeight="1" x14ac:dyDescent="0.25">
      <c r="B18" s="97" t="s">
        <v>1467</v>
      </c>
      <c r="C18" s="98" t="s">
        <v>1466</v>
      </c>
      <c r="D18" s="98" t="s">
        <v>878</v>
      </c>
      <c r="E18" s="753" t="s">
        <v>1313</v>
      </c>
      <c r="F18" s="754"/>
      <c r="G18" s="754"/>
      <c r="H18" s="754"/>
      <c r="I18" s="754"/>
      <c r="J18" s="754"/>
      <c r="K18" s="754"/>
      <c r="L18" s="755"/>
    </row>
    <row r="19" spans="2:13" ht="26.25" customHeight="1" x14ac:dyDescent="0.25">
      <c r="B19" s="99"/>
      <c r="C19" s="100">
        <v>1</v>
      </c>
      <c r="D19" s="786" t="str">
        <f>+'208-MV-Ft-10-MV-HAB.'!D2</f>
        <v>PRELIMINARES</v>
      </c>
      <c r="E19" s="787"/>
      <c r="F19" s="787"/>
      <c r="G19" s="787"/>
      <c r="H19" s="787"/>
      <c r="I19" s="787"/>
      <c r="J19" s="787"/>
      <c r="K19" s="787"/>
      <c r="L19" s="788"/>
    </row>
    <row r="20" spans="2:13" ht="34.5" customHeight="1" outlineLevel="1" x14ac:dyDescent="0.25">
      <c r="B20" s="101" t="s">
        <v>2247</v>
      </c>
      <c r="C20" s="102">
        <v>1</v>
      </c>
      <c r="D20" s="102">
        <v>1</v>
      </c>
      <c r="E20" s="637" t="str">
        <f>+VLOOKUP(B:B,APUS!A:C,3,FALSE)</f>
        <v>APIQUE VERIFICACION CIMENTACION (Minimo 0.80x0.80m)H=1.0m.Incuye rotura,excavacion y relleno compactado.</v>
      </c>
      <c r="F20" s="638"/>
      <c r="G20" s="638"/>
      <c r="H20" s="638"/>
      <c r="I20" s="638"/>
      <c r="J20" s="638"/>
      <c r="K20" s="639"/>
      <c r="L20" s="103" t="str">
        <f>+VLOOKUP(B:B,APUS!A:D,4,FALSE)</f>
        <v>UN</v>
      </c>
      <c r="M20" s="595">
        <f>L30</f>
        <v>6</v>
      </c>
    </row>
    <row r="21" spans="2:13" ht="15" customHeight="1" outlineLevel="2" x14ac:dyDescent="0.25">
      <c r="B21" s="666" t="s">
        <v>1465</v>
      </c>
      <c r="C21" s="697"/>
      <c r="D21" s="668"/>
      <c r="E21" s="672" t="s">
        <v>1470</v>
      </c>
      <c r="F21" s="673"/>
      <c r="G21" s="673"/>
      <c r="H21" s="673"/>
      <c r="I21" s="674"/>
      <c r="J21" s="675" t="s">
        <v>560</v>
      </c>
      <c r="K21" s="668"/>
      <c r="L21" s="677" t="s">
        <v>1464</v>
      </c>
      <c r="M21" s="594"/>
    </row>
    <row r="22" spans="2:13" ht="15" customHeight="1" outlineLevel="2" x14ac:dyDescent="0.25">
      <c r="B22" s="669"/>
      <c r="C22" s="670"/>
      <c r="D22" s="671"/>
      <c r="E22" s="104" t="s">
        <v>1461</v>
      </c>
      <c r="F22" s="679" t="s">
        <v>1462</v>
      </c>
      <c r="G22" s="680"/>
      <c r="H22" s="679" t="s">
        <v>1463</v>
      </c>
      <c r="I22" s="680"/>
      <c r="J22" s="676"/>
      <c r="K22" s="671"/>
      <c r="L22" s="780"/>
    </row>
    <row r="23" spans="2:13" ht="24.95" customHeight="1" outlineLevel="2" x14ac:dyDescent="0.25">
      <c r="B23" s="789" t="s">
        <v>2551</v>
      </c>
      <c r="C23" s="790"/>
      <c r="D23" s="791"/>
      <c r="E23" s="593">
        <v>1</v>
      </c>
      <c r="F23" s="783">
        <v>1</v>
      </c>
      <c r="G23" s="784"/>
      <c r="H23" s="783">
        <v>1</v>
      </c>
      <c r="I23" s="784"/>
      <c r="J23" s="783">
        <f>E23*F23*H23</f>
        <v>1</v>
      </c>
      <c r="K23" s="785"/>
      <c r="L23" s="56">
        <f>+J23</f>
        <v>1</v>
      </c>
    </row>
    <row r="24" spans="2:13" ht="24.95" customHeight="1" outlineLevel="2" x14ac:dyDescent="0.25">
      <c r="B24" s="779" t="s">
        <v>2552</v>
      </c>
      <c r="C24" s="778"/>
      <c r="D24" s="777"/>
      <c r="E24" s="596">
        <v>1</v>
      </c>
      <c r="F24" s="776">
        <v>1</v>
      </c>
      <c r="G24" s="777"/>
      <c r="H24" s="776">
        <v>1</v>
      </c>
      <c r="I24" s="777"/>
      <c r="J24" s="776">
        <f t="shared" ref="J24:J28" si="0">E24*F24*H24</f>
        <v>1</v>
      </c>
      <c r="K24" s="778"/>
      <c r="L24" s="56">
        <f t="shared" ref="L24:L29" si="1">+J24</f>
        <v>1</v>
      </c>
    </row>
    <row r="25" spans="2:13" ht="24.95" customHeight="1" outlineLevel="2" x14ac:dyDescent="0.25">
      <c r="B25" s="779" t="s">
        <v>2553</v>
      </c>
      <c r="C25" s="778"/>
      <c r="D25" s="777"/>
      <c r="E25" s="596">
        <v>1</v>
      </c>
      <c r="F25" s="776">
        <v>1</v>
      </c>
      <c r="G25" s="777"/>
      <c r="H25" s="776">
        <v>1</v>
      </c>
      <c r="I25" s="777"/>
      <c r="J25" s="776">
        <f t="shared" si="0"/>
        <v>1</v>
      </c>
      <c r="K25" s="778"/>
      <c r="L25" s="56">
        <f t="shared" si="1"/>
        <v>1</v>
      </c>
    </row>
    <row r="26" spans="2:13" ht="24.95" customHeight="1" outlineLevel="2" x14ac:dyDescent="0.25">
      <c r="B26" s="779" t="s">
        <v>2554</v>
      </c>
      <c r="C26" s="778"/>
      <c r="D26" s="777"/>
      <c r="E26" s="596">
        <v>1</v>
      </c>
      <c r="F26" s="776">
        <v>1</v>
      </c>
      <c r="G26" s="777"/>
      <c r="H26" s="776">
        <v>1</v>
      </c>
      <c r="I26" s="777"/>
      <c r="J26" s="776">
        <f t="shared" si="0"/>
        <v>1</v>
      </c>
      <c r="K26" s="778"/>
      <c r="L26" s="56">
        <f t="shared" si="1"/>
        <v>1</v>
      </c>
    </row>
    <row r="27" spans="2:13" ht="24.95" customHeight="1" outlineLevel="2" x14ac:dyDescent="0.25">
      <c r="B27" s="779" t="s">
        <v>2555</v>
      </c>
      <c r="C27" s="778"/>
      <c r="D27" s="777"/>
      <c r="E27" s="596">
        <v>1</v>
      </c>
      <c r="F27" s="776">
        <v>1</v>
      </c>
      <c r="G27" s="777"/>
      <c r="H27" s="776">
        <v>1</v>
      </c>
      <c r="I27" s="777"/>
      <c r="J27" s="776">
        <f t="shared" si="0"/>
        <v>1</v>
      </c>
      <c r="K27" s="778"/>
      <c r="L27" s="56">
        <f t="shared" si="1"/>
        <v>1</v>
      </c>
    </row>
    <row r="28" spans="2:13" ht="24.95" customHeight="1" outlineLevel="2" x14ac:dyDescent="0.25">
      <c r="B28" s="779" t="s">
        <v>2556</v>
      </c>
      <c r="C28" s="778"/>
      <c r="D28" s="777"/>
      <c r="E28" s="596">
        <v>1</v>
      </c>
      <c r="F28" s="776">
        <v>1</v>
      </c>
      <c r="G28" s="777"/>
      <c r="H28" s="776">
        <v>1</v>
      </c>
      <c r="I28" s="777"/>
      <c r="J28" s="776">
        <f t="shared" si="0"/>
        <v>1</v>
      </c>
      <c r="K28" s="778"/>
      <c r="L28" s="56">
        <f t="shared" si="1"/>
        <v>1</v>
      </c>
    </row>
    <row r="29" spans="2:13" ht="24.95" customHeight="1" outlineLevel="2" x14ac:dyDescent="0.25">
      <c r="B29" s="631"/>
      <c r="C29" s="632"/>
      <c r="D29" s="662"/>
      <c r="E29" s="596"/>
      <c r="F29" s="776"/>
      <c r="G29" s="777"/>
      <c r="H29" s="776"/>
      <c r="I29" s="777"/>
      <c r="J29" s="776"/>
      <c r="K29" s="778"/>
      <c r="L29" s="56">
        <f t="shared" si="1"/>
        <v>0</v>
      </c>
    </row>
    <row r="30" spans="2:13" ht="24.95" customHeight="1" outlineLevel="2" x14ac:dyDescent="0.25">
      <c r="B30" s="634" t="s">
        <v>1468</v>
      </c>
      <c r="C30" s="635"/>
      <c r="D30" s="635"/>
      <c r="E30" s="635"/>
      <c r="F30" s="635"/>
      <c r="G30" s="635"/>
      <c r="H30" s="635"/>
      <c r="I30" s="635"/>
      <c r="J30" s="635"/>
      <c r="K30" s="636"/>
      <c r="L30" s="108">
        <f>SUM(L23:L29)</f>
        <v>6</v>
      </c>
    </row>
    <row r="31" spans="2:13" ht="19.5" customHeight="1" outlineLevel="1" x14ac:dyDescent="0.25">
      <c r="B31" s="101" t="s">
        <v>2248</v>
      </c>
      <c r="C31" s="102">
        <v>1</v>
      </c>
      <c r="D31" s="102">
        <v>2</v>
      </c>
      <c r="E31" s="637" t="str">
        <f>+VLOOKUP(B:B,APUS!A:C,3,FALSE)</f>
        <v>CERRAMIENTO EN TELA VERDE H=2.10M</v>
      </c>
      <c r="F31" s="638"/>
      <c r="G31" s="638"/>
      <c r="H31" s="638"/>
      <c r="I31" s="638"/>
      <c r="J31" s="638"/>
      <c r="K31" s="639"/>
      <c r="L31" s="103" t="str">
        <f>+VLOOKUP(B:B,APUS!A:D,4,FALSE)</f>
        <v>M</v>
      </c>
      <c r="M31" s="595">
        <f>L41</f>
        <v>1</v>
      </c>
    </row>
    <row r="32" spans="2:13" ht="15" customHeight="1" outlineLevel="2" x14ac:dyDescent="0.25">
      <c r="B32" s="666" t="s">
        <v>1465</v>
      </c>
      <c r="C32" s="697"/>
      <c r="D32" s="668"/>
      <c r="E32" s="672" t="s">
        <v>1470</v>
      </c>
      <c r="F32" s="673"/>
      <c r="G32" s="673"/>
      <c r="H32" s="673"/>
      <c r="I32" s="674"/>
      <c r="J32" s="675" t="s">
        <v>560</v>
      </c>
      <c r="K32" s="668"/>
      <c r="L32" s="677" t="s">
        <v>1464</v>
      </c>
    </row>
    <row r="33" spans="2:13" ht="15" customHeight="1" outlineLevel="2" x14ac:dyDescent="0.25">
      <c r="B33" s="669"/>
      <c r="C33" s="670"/>
      <c r="D33" s="671"/>
      <c r="E33" s="104" t="s">
        <v>1461</v>
      </c>
      <c r="F33" s="679" t="s">
        <v>1462</v>
      </c>
      <c r="G33" s="680"/>
      <c r="H33" s="679" t="s">
        <v>1463</v>
      </c>
      <c r="I33" s="680"/>
      <c r="J33" s="676"/>
      <c r="K33" s="671"/>
      <c r="L33" s="780"/>
    </row>
    <row r="34" spans="2:13" ht="24.95" customHeight="1" outlineLevel="2" x14ac:dyDescent="0.25">
      <c r="B34" s="789" t="s">
        <v>2557</v>
      </c>
      <c r="C34" s="790"/>
      <c r="D34" s="791"/>
      <c r="E34" s="593">
        <v>1</v>
      </c>
      <c r="F34" s="783">
        <v>1</v>
      </c>
      <c r="G34" s="784"/>
      <c r="H34" s="783">
        <v>1</v>
      </c>
      <c r="I34" s="784"/>
      <c r="J34" s="783">
        <f>E34*F34*H34</f>
        <v>1</v>
      </c>
      <c r="K34" s="785"/>
      <c r="L34" s="56">
        <f>+J34</f>
        <v>1</v>
      </c>
    </row>
    <row r="35" spans="2:13" ht="24.95" customHeight="1" outlineLevel="2" x14ac:dyDescent="0.25">
      <c r="B35" s="628"/>
      <c r="C35" s="629"/>
      <c r="D35" s="660"/>
      <c r="E35" s="596"/>
      <c r="F35" s="776"/>
      <c r="G35" s="777"/>
      <c r="H35" s="776"/>
      <c r="I35" s="777"/>
      <c r="J35" s="776"/>
      <c r="K35" s="778"/>
      <c r="L35" s="56">
        <f t="shared" ref="L35:L40" si="2">+J35</f>
        <v>0</v>
      </c>
    </row>
    <row r="36" spans="2:13" ht="24.95" customHeight="1" outlineLevel="2" x14ac:dyDescent="0.25">
      <c r="B36" s="628"/>
      <c r="C36" s="629"/>
      <c r="D36" s="660"/>
      <c r="E36" s="596"/>
      <c r="F36" s="776"/>
      <c r="G36" s="777"/>
      <c r="H36" s="776"/>
      <c r="I36" s="777"/>
      <c r="J36" s="776"/>
      <c r="K36" s="778"/>
      <c r="L36" s="56">
        <f t="shared" si="2"/>
        <v>0</v>
      </c>
    </row>
    <row r="37" spans="2:13" ht="24.95" customHeight="1" outlineLevel="2" x14ac:dyDescent="0.25">
      <c r="B37" s="628"/>
      <c r="C37" s="629"/>
      <c r="D37" s="660"/>
      <c r="E37" s="596"/>
      <c r="F37" s="776"/>
      <c r="G37" s="777"/>
      <c r="H37" s="776"/>
      <c r="I37" s="777"/>
      <c r="J37" s="776"/>
      <c r="K37" s="778"/>
      <c r="L37" s="56">
        <f t="shared" si="2"/>
        <v>0</v>
      </c>
    </row>
    <row r="38" spans="2:13" ht="24.95" customHeight="1" outlineLevel="2" x14ac:dyDescent="0.25">
      <c r="B38" s="628"/>
      <c r="C38" s="629"/>
      <c r="D38" s="660"/>
      <c r="E38" s="596"/>
      <c r="F38" s="776"/>
      <c r="G38" s="777"/>
      <c r="H38" s="776"/>
      <c r="I38" s="777"/>
      <c r="J38" s="776"/>
      <c r="K38" s="778"/>
      <c r="L38" s="56">
        <f t="shared" si="2"/>
        <v>0</v>
      </c>
    </row>
    <row r="39" spans="2:13" ht="24.95" customHeight="1" outlineLevel="2" x14ac:dyDescent="0.25">
      <c r="B39" s="628"/>
      <c r="C39" s="629"/>
      <c r="D39" s="660"/>
      <c r="E39" s="106"/>
      <c r="F39" s="661"/>
      <c r="G39" s="660"/>
      <c r="H39" s="661"/>
      <c r="I39" s="660"/>
      <c r="J39" s="661"/>
      <c r="K39" s="629"/>
      <c r="L39" s="56">
        <f t="shared" si="2"/>
        <v>0</v>
      </c>
    </row>
    <row r="40" spans="2:13" ht="24.95" customHeight="1" outlineLevel="2" x14ac:dyDescent="0.25">
      <c r="B40" s="631"/>
      <c r="C40" s="632"/>
      <c r="D40" s="662"/>
      <c r="E40" s="593"/>
      <c r="F40" s="783"/>
      <c r="G40" s="784"/>
      <c r="H40" s="783"/>
      <c r="I40" s="784"/>
      <c r="J40" s="783"/>
      <c r="K40" s="785"/>
      <c r="L40" s="56">
        <f t="shared" si="2"/>
        <v>0</v>
      </c>
    </row>
    <row r="41" spans="2:13" ht="24.95" customHeight="1" outlineLevel="2" x14ac:dyDescent="0.25">
      <c r="B41" s="634" t="s">
        <v>1468</v>
      </c>
      <c r="C41" s="635"/>
      <c r="D41" s="635"/>
      <c r="E41" s="635"/>
      <c r="F41" s="635"/>
      <c r="G41" s="635"/>
      <c r="H41" s="635"/>
      <c r="I41" s="635"/>
      <c r="J41" s="635"/>
      <c r="K41" s="636"/>
      <c r="L41" s="108">
        <f>SUM(L34:L40)</f>
        <v>1</v>
      </c>
    </row>
    <row r="42" spans="2:13" ht="37.5" customHeight="1" outlineLevel="1" x14ac:dyDescent="0.25">
      <c r="B42" s="101" t="s">
        <v>2250</v>
      </c>
      <c r="C42" s="102">
        <v>1</v>
      </c>
      <c r="D42" s="102">
        <v>3</v>
      </c>
      <c r="E42" s="637" t="str">
        <f>+VLOOKUP(B:B,APUS!A:C,3,FALSE)</f>
        <v>VALLA INFORMATIVA  (0,50X0,70M) Incvluye marco  de madera en cerco de 5x5cm+tapa en triplex de 1.4mm+ impresión en vinilo)</v>
      </c>
      <c r="F42" s="638"/>
      <c r="G42" s="638"/>
      <c r="H42" s="638"/>
      <c r="I42" s="638"/>
      <c r="J42" s="638"/>
      <c r="K42" s="639"/>
      <c r="L42" s="103" t="str">
        <f>+VLOOKUP(B:B,APUS!A:D,4,FALSE)</f>
        <v>UN</v>
      </c>
      <c r="M42" s="595">
        <f>L52</f>
        <v>1</v>
      </c>
    </row>
    <row r="43" spans="2:13" ht="15" customHeight="1" outlineLevel="2" x14ac:dyDescent="0.25">
      <c r="B43" s="666" t="s">
        <v>1465</v>
      </c>
      <c r="C43" s="697"/>
      <c r="D43" s="668"/>
      <c r="E43" s="672" t="s">
        <v>1470</v>
      </c>
      <c r="F43" s="673"/>
      <c r="G43" s="673"/>
      <c r="H43" s="673"/>
      <c r="I43" s="674"/>
      <c r="J43" s="675" t="s">
        <v>560</v>
      </c>
      <c r="K43" s="668"/>
      <c r="L43" s="677" t="s">
        <v>1464</v>
      </c>
    </row>
    <row r="44" spans="2:13" ht="15" customHeight="1" outlineLevel="2" x14ac:dyDescent="0.25">
      <c r="B44" s="669"/>
      <c r="C44" s="670"/>
      <c r="D44" s="671"/>
      <c r="E44" s="104" t="s">
        <v>1461</v>
      </c>
      <c r="F44" s="679" t="s">
        <v>1462</v>
      </c>
      <c r="G44" s="680"/>
      <c r="H44" s="679" t="s">
        <v>1463</v>
      </c>
      <c r="I44" s="680"/>
      <c r="J44" s="676"/>
      <c r="K44" s="671"/>
      <c r="L44" s="701"/>
    </row>
    <row r="45" spans="2:13" ht="24.95" customHeight="1" outlineLevel="2" x14ac:dyDescent="0.25">
      <c r="B45" s="789" t="s">
        <v>2557</v>
      </c>
      <c r="C45" s="790"/>
      <c r="D45" s="791"/>
      <c r="E45" s="593">
        <v>1</v>
      </c>
      <c r="F45" s="783">
        <v>1</v>
      </c>
      <c r="G45" s="784"/>
      <c r="H45" s="783">
        <v>1</v>
      </c>
      <c r="I45" s="784"/>
      <c r="J45" s="783">
        <f>E45*F45*H45</f>
        <v>1</v>
      </c>
      <c r="K45" s="785"/>
      <c r="L45" s="56">
        <f>+J45</f>
        <v>1</v>
      </c>
    </row>
    <row r="46" spans="2:13" ht="24.95" customHeight="1" outlineLevel="2" x14ac:dyDescent="0.25">
      <c r="B46" s="628"/>
      <c r="C46" s="629"/>
      <c r="D46" s="660"/>
      <c r="E46" s="596"/>
      <c r="F46" s="776"/>
      <c r="G46" s="777"/>
      <c r="H46" s="776"/>
      <c r="I46" s="777"/>
      <c r="J46" s="776"/>
      <c r="K46" s="778"/>
      <c r="L46" s="56">
        <f t="shared" ref="L46:L51" si="3">+J46</f>
        <v>0</v>
      </c>
    </row>
    <row r="47" spans="2:13" ht="24.95" customHeight="1" outlineLevel="2" x14ac:dyDescent="0.25">
      <c r="B47" s="628"/>
      <c r="C47" s="629"/>
      <c r="D47" s="660"/>
      <c r="E47" s="596"/>
      <c r="F47" s="776"/>
      <c r="G47" s="777"/>
      <c r="H47" s="776"/>
      <c r="I47" s="777"/>
      <c r="J47" s="776"/>
      <c r="K47" s="778"/>
      <c r="L47" s="56">
        <f t="shared" si="3"/>
        <v>0</v>
      </c>
    </row>
    <row r="48" spans="2:13" ht="24.95" customHeight="1" outlineLevel="2" x14ac:dyDescent="0.25">
      <c r="B48" s="628"/>
      <c r="C48" s="629"/>
      <c r="D48" s="660"/>
      <c r="E48" s="596"/>
      <c r="F48" s="776"/>
      <c r="G48" s="777"/>
      <c r="H48" s="776"/>
      <c r="I48" s="777"/>
      <c r="J48" s="776"/>
      <c r="K48" s="778"/>
      <c r="L48" s="56">
        <f t="shared" si="3"/>
        <v>0</v>
      </c>
    </row>
    <row r="49" spans="2:13" ht="24.95" customHeight="1" outlineLevel="2" x14ac:dyDescent="0.25">
      <c r="B49" s="628"/>
      <c r="C49" s="629"/>
      <c r="D49" s="660"/>
      <c r="E49" s="596"/>
      <c r="F49" s="776"/>
      <c r="G49" s="777"/>
      <c r="H49" s="776"/>
      <c r="I49" s="777"/>
      <c r="J49" s="776"/>
      <c r="K49" s="778"/>
      <c r="L49" s="56">
        <f t="shared" si="3"/>
        <v>0</v>
      </c>
    </row>
    <row r="50" spans="2:13" ht="24.95" customHeight="1" outlineLevel="2" x14ac:dyDescent="0.25">
      <c r="B50" s="628"/>
      <c r="C50" s="629"/>
      <c r="D50" s="660"/>
      <c r="E50" s="106"/>
      <c r="F50" s="661"/>
      <c r="G50" s="660"/>
      <c r="H50" s="661"/>
      <c r="I50" s="660"/>
      <c r="J50" s="661"/>
      <c r="K50" s="629"/>
      <c r="L50" s="56">
        <f t="shared" si="3"/>
        <v>0</v>
      </c>
    </row>
    <row r="51" spans="2:13" ht="24.95" customHeight="1" outlineLevel="2" x14ac:dyDescent="0.25">
      <c r="B51" s="631"/>
      <c r="C51" s="632"/>
      <c r="D51" s="662"/>
      <c r="E51" s="593"/>
      <c r="F51" s="783"/>
      <c r="G51" s="784"/>
      <c r="H51" s="783"/>
      <c r="I51" s="784"/>
      <c r="J51" s="783"/>
      <c r="K51" s="785"/>
      <c r="L51" s="56">
        <f t="shared" si="3"/>
        <v>0</v>
      </c>
    </row>
    <row r="52" spans="2:13" ht="24.95" customHeight="1" outlineLevel="2" x14ac:dyDescent="0.25">
      <c r="B52" s="634" t="s">
        <v>1468</v>
      </c>
      <c r="C52" s="635"/>
      <c r="D52" s="635"/>
      <c r="E52" s="635"/>
      <c r="F52" s="635"/>
      <c r="G52" s="635"/>
      <c r="H52" s="635"/>
      <c r="I52" s="635"/>
      <c r="J52" s="635"/>
      <c r="K52" s="636"/>
      <c r="L52" s="108">
        <f>SUM(L45:L51)</f>
        <v>1</v>
      </c>
    </row>
    <row r="53" spans="2:13" ht="24.95" customHeight="1" outlineLevel="1" x14ac:dyDescent="0.25">
      <c r="B53" s="101" t="s">
        <v>2449</v>
      </c>
      <c r="C53" s="102">
        <v>1</v>
      </c>
      <c r="D53" s="102">
        <v>4</v>
      </c>
      <c r="E53" s="637" t="str">
        <f>+VLOOKUP(B:B,APUS!A:C,3,FALSE)</f>
        <v>DIA DE TRASIEGO CON DOS (2) AYUDANTES</v>
      </c>
      <c r="F53" s="638"/>
      <c r="G53" s="638"/>
      <c r="H53" s="638"/>
      <c r="I53" s="638"/>
      <c r="J53" s="638"/>
      <c r="K53" s="639"/>
      <c r="L53" s="103" t="str">
        <f>+VLOOKUP(B:B,APUS!A:D,4,FALSE)</f>
        <v>DIA</v>
      </c>
      <c r="M53" s="595">
        <f>L63</f>
        <v>2</v>
      </c>
    </row>
    <row r="54" spans="2:13" ht="24.95" customHeight="1" outlineLevel="2" x14ac:dyDescent="0.25">
      <c r="B54" s="666" t="s">
        <v>1465</v>
      </c>
      <c r="C54" s="697"/>
      <c r="D54" s="668"/>
      <c r="E54" s="672" t="s">
        <v>1470</v>
      </c>
      <c r="F54" s="673"/>
      <c r="G54" s="673"/>
      <c r="H54" s="673"/>
      <c r="I54" s="674"/>
      <c r="J54" s="675" t="s">
        <v>560</v>
      </c>
      <c r="K54" s="668"/>
      <c r="L54" s="677" t="s">
        <v>1464</v>
      </c>
    </row>
    <row r="55" spans="2:13" ht="24.95" customHeight="1" outlineLevel="2" x14ac:dyDescent="0.25">
      <c r="B55" s="669"/>
      <c r="C55" s="670"/>
      <c r="D55" s="671"/>
      <c r="E55" s="104" t="s">
        <v>1461</v>
      </c>
      <c r="F55" s="679" t="s">
        <v>1462</v>
      </c>
      <c r="G55" s="680"/>
      <c r="H55" s="679" t="s">
        <v>1463</v>
      </c>
      <c r="I55" s="680"/>
      <c r="J55" s="676"/>
      <c r="K55" s="671"/>
      <c r="L55" s="701"/>
    </row>
    <row r="56" spans="2:13" ht="24.95" customHeight="1" outlineLevel="2" x14ac:dyDescent="0.25">
      <c r="B56" s="789" t="s">
        <v>2557</v>
      </c>
      <c r="C56" s="790"/>
      <c r="D56" s="791"/>
      <c r="E56" s="593">
        <v>1</v>
      </c>
      <c r="F56" s="783">
        <v>1</v>
      </c>
      <c r="G56" s="784"/>
      <c r="H56" s="783">
        <v>1</v>
      </c>
      <c r="I56" s="784"/>
      <c r="J56" s="783">
        <f>E56*F56*H56</f>
        <v>1</v>
      </c>
      <c r="K56" s="785"/>
      <c r="L56" s="56">
        <f>+J56</f>
        <v>1</v>
      </c>
    </row>
    <row r="57" spans="2:13" ht="24.95" customHeight="1" outlineLevel="2" x14ac:dyDescent="0.25">
      <c r="B57" s="628"/>
      <c r="C57" s="629"/>
      <c r="D57" s="660"/>
      <c r="E57" s="596">
        <v>1</v>
      </c>
      <c r="F57" s="776">
        <v>1</v>
      </c>
      <c r="G57" s="777"/>
      <c r="H57" s="776">
        <v>1</v>
      </c>
      <c r="I57" s="777"/>
      <c r="J57" s="776">
        <f>E57*F57*H57</f>
        <v>1</v>
      </c>
      <c r="K57" s="778"/>
      <c r="L57" s="56">
        <f t="shared" ref="L57:L62" si="4">+J57</f>
        <v>1</v>
      </c>
    </row>
    <row r="58" spans="2:13" ht="24.95" customHeight="1" outlineLevel="2" x14ac:dyDescent="0.25">
      <c r="B58" s="628"/>
      <c r="C58" s="629"/>
      <c r="D58" s="660"/>
      <c r="E58" s="596"/>
      <c r="F58" s="776"/>
      <c r="G58" s="777"/>
      <c r="H58" s="776"/>
      <c r="I58" s="777"/>
      <c r="J58" s="776"/>
      <c r="K58" s="778"/>
      <c r="L58" s="56">
        <f t="shared" si="4"/>
        <v>0</v>
      </c>
    </row>
    <row r="59" spans="2:13" ht="24.95" customHeight="1" outlineLevel="2" x14ac:dyDescent="0.25">
      <c r="B59" s="628"/>
      <c r="C59" s="629"/>
      <c r="D59" s="660"/>
      <c r="E59" s="596"/>
      <c r="F59" s="776"/>
      <c r="G59" s="777"/>
      <c r="H59" s="776"/>
      <c r="I59" s="777"/>
      <c r="J59" s="776"/>
      <c r="K59" s="778"/>
      <c r="L59" s="56">
        <f t="shared" si="4"/>
        <v>0</v>
      </c>
    </row>
    <row r="60" spans="2:13" ht="24.95" customHeight="1" outlineLevel="2" x14ac:dyDescent="0.25">
      <c r="B60" s="628"/>
      <c r="C60" s="629"/>
      <c r="D60" s="660"/>
      <c r="E60" s="596"/>
      <c r="F60" s="776"/>
      <c r="G60" s="777"/>
      <c r="H60" s="776"/>
      <c r="I60" s="777"/>
      <c r="J60" s="776"/>
      <c r="K60" s="778"/>
      <c r="L60" s="56">
        <f t="shared" si="4"/>
        <v>0</v>
      </c>
    </row>
    <row r="61" spans="2:13" ht="24.95" customHeight="1" outlineLevel="2" x14ac:dyDescent="0.25">
      <c r="B61" s="628"/>
      <c r="C61" s="629"/>
      <c r="D61" s="660"/>
      <c r="E61" s="106"/>
      <c r="F61" s="661"/>
      <c r="G61" s="660"/>
      <c r="H61" s="661"/>
      <c r="I61" s="660"/>
      <c r="J61" s="661"/>
      <c r="K61" s="629"/>
      <c r="L61" s="56">
        <f t="shared" si="4"/>
        <v>0</v>
      </c>
    </row>
    <row r="62" spans="2:13" ht="24.95" customHeight="1" outlineLevel="2" x14ac:dyDescent="0.25">
      <c r="B62" s="631"/>
      <c r="C62" s="632"/>
      <c r="D62" s="662"/>
      <c r="E62" s="593"/>
      <c r="F62" s="783"/>
      <c r="G62" s="784"/>
      <c r="H62" s="783"/>
      <c r="I62" s="784"/>
      <c r="J62" s="783"/>
      <c r="K62" s="785"/>
      <c r="L62" s="56">
        <f t="shared" si="4"/>
        <v>0</v>
      </c>
    </row>
    <row r="63" spans="2:13" ht="24.95" customHeight="1" outlineLevel="2" x14ac:dyDescent="0.25">
      <c r="B63" s="634" t="s">
        <v>1468</v>
      </c>
      <c r="C63" s="635"/>
      <c r="D63" s="635"/>
      <c r="E63" s="635"/>
      <c r="F63" s="635"/>
      <c r="G63" s="635"/>
      <c r="H63" s="635"/>
      <c r="I63" s="635"/>
      <c r="J63" s="635"/>
      <c r="K63" s="636"/>
      <c r="L63" s="108">
        <f>SUM(L56:L62)</f>
        <v>2</v>
      </c>
    </row>
    <row r="64" spans="2:13" ht="24.95" customHeight="1" outlineLevel="1" x14ac:dyDescent="0.25">
      <c r="B64" s="101" t="s">
        <v>2450</v>
      </c>
      <c r="C64" s="102">
        <v>1</v>
      </c>
      <c r="D64" s="102">
        <v>5</v>
      </c>
      <c r="E64" s="637" t="str">
        <f>+VLOOKUP(B:B,APUS!A:C,3,FALSE)</f>
        <v>DIA DE TRASIEGO CON TRES (3) AYUDANTES</v>
      </c>
      <c r="F64" s="638"/>
      <c r="G64" s="638"/>
      <c r="H64" s="638"/>
      <c r="I64" s="638"/>
      <c r="J64" s="638"/>
      <c r="K64" s="639"/>
      <c r="L64" s="103" t="str">
        <f>+VLOOKUP(B:B,APUS!A:D,4,FALSE)</f>
        <v>DIA</v>
      </c>
      <c r="M64" s="595">
        <f>L74</f>
        <v>5</v>
      </c>
    </row>
    <row r="65" spans="2:13" ht="24.95" customHeight="1" outlineLevel="2" x14ac:dyDescent="0.25">
      <c r="B65" s="666" t="s">
        <v>1465</v>
      </c>
      <c r="C65" s="697"/>
      <c r="D65" s="668"/>
      <c r="E65" s="672" t="s">
        <v>1470</v>
      </c>
      <c r="F65" s="673"/>
      <c r="G65" s="673"/>
      <c r="H65" s="673"/>
      <c r="I65" s="674"/>
      <c r="J65" s="675" t="s">
        <v>560</v>
      </c>
      <c r="K65" s="668"/>
      <c r="L65" s="677" t="s">
        <v>1464</v>
      </c>
    </row>
    <row r="66" spans="2:13" ht="24.95" customHeight="1" outlineLevel="2" x14ac:dyDescent="0.25">
      <c r="B66" s="669"/>
      <c r="C66" s="670"/>
      <c r="D66" s="671"/>
      <c r="E66" s="104" t="s">
        <v>1461</v>
      </c>
      <c r="F66" s="679" t="s">
        <v>1462</v>
      </c>
      <c r="G66" s="680"/>
      <c r="H66" s="679" t="s">
        <v>1463</v>
      </c>
      <c r="I66" s="680"/>
      <c r="J66" s="676"/>
      <c r="K66" s="671"/>
      <c r="L66" s="701"/>
    </row>
    <row r="67" spans="2:13" ht="24.95" customHeight="1" outlineLevel="2" x14ac:dyDescent="0.25">
      <c r="B67" s="779" t="s">
        <v>2552</v>
      </c>
      <c r="C67" s="778"/>
      <c r="D67" s="777"/>
      <c r="E67" s="593">
        <v>1</v>
      </c>
      <c r="F67" s="783">
        <v>1</v>
      </c>
      <c r="G67" s="784"/>
      <c r="H67" s="783">
        <v>1</v>
      </c>
      <c r="I67" s="784"/>
      <c r="J67" s="783">
        <f t="shared" ref="J67:J71" si="5">E67*F67*H67</f>
        <v>1</v>
      </c>
      <c r="K67" s="785"/>
      <c r="L67" s="56">
        <f>+J67</f>
        <v>1</v>
      </c>
    </row>
    <row r="68" spans="2:13" ht="24.95" customHeight="1" outlineLevel="2" x14ac:dyDescent="0.25">
      <c r="B68" s="779" t="s">
        <v>2553</v>
      </c>
      <c r="C68" s="778"/>
      <c r="D68" s="777"/>
      <c r="E68" s="596">
        <v>1</v>
      </c>
      <c r="F68" s="776">
        <v>1</v>
      </c>
      <c r="G68" s="777"/>
      <c r="H68" s="776">
        <v>1</v>
      </c>
      <c r="I68" s="777"/>
      <c r="J68" s="776">
        <f t="shared" si="5"/>
        <v>1</v>
      </c>
      <c r="K68" s="778"/>
      <c r="L68" s="56">
        <f t="shared" ref="L68:L73" si="6">+J68</f>
        <v>1</v>
      </c>
    </row>
    <row r="69" spans="2:13" ht="24.95" customHeight="1" outlineLevel="2" x14ac:dyDescent="0.25">
      <c r="B69" s="779" t="s">
        <v>2554</v>
      </c>
      <c r="C69" s="778"/>
      <c r="D69" s="777"/>
      <c r="E69" s="596">
        <v>1</v>
      </c>
      <c r="F69" s="776">
        <v>1</v>
      </c>
      <c r="G69" s="777"/>
      <c r="H69" s="776">
        <v>1</v>
      </c>
      <c r="I69" s="777"/>
      <c r="J69" s="776">
        <f t="shared" si="5"/>
        <v>1</v>
      </c>
      <c r="K69" s="778"/>
      <c r="L69" s="56">
        <f t="shared" si="6"/>
        <v>1</v>
      </c>
    </row>
    <row r="70" spans="2:13" ht="24.95" customHeight="1" outlineLevel="2" x14ac:dyDescent="0.25">
      <c r="B70" s="779" t="s">
        <v>2555</v>
      </c>
      <c r="C70" s="778"/>
      <c r="D70" s="777"/>
      <c r="E70" s="596">
        <v>1</v>
      </c>
      <c r="F70" s="776">
        <v>1</v>
      </c>
      <c r="G70" s="777"/>
      <c r="H70" s="776">
        <v>1</v>
      </c>
      <c r="I70" s="777"/>
      <c r="J70" s="776">
        <f t="shared" si="5"/>
        <v>1</v>
      </c>
      <c r="K70" s="778"/>
      <c r="L70" s="56">
        <f t="shared" si="6"/>
        <v>1</v>
      </c>
    </row>
    <row r="71" spans="2:13" ht="24.95" customHeight="1" outlineLevel="2" x14ac:dyDescent="0.25">
      <c r="B71" s="779" t="s">
        <v>2556</v>
      </c>
      <c r="C71" s="778"/>
      <c r="D71" s="777"/>
      <c r="E71" s="596">
        <v>1</v>
      </c>
      <c r="F71" s="776">
        <v>1</v>
      </c>
      <c r="G71" s="777"/>
      <c r="H71" s="776">
        <v>1</v>
      </c>
      <c r="I71" s="777"/>
      <c r="J71" s="776">
        <f t="shared" si="5"/>
        <v>1</v>
      </c>
      <c r="K71" s="778"/>
      <c r="L71" s="56">
        <f t="shared" si="6"/>
        <v>1</v>
      </c>
    </row>
    <row r="72" spans="2:13" ht="24.95" customHeight="1" outlineLevel="2" x14ac:dyDescent="0.25">
      <c r="B72" s="628"/>
      <c r="C72" s="629"/>
      <c r="D72" s="660"/>
      <c r="E72" s="106"/>
      <c r="F72" s="661"/>
      <c r="G72" s="660"/>
      <c r="H72" s="661"/>
      <c r="I72" s="660"/>
      <c r="J72" s="661"/>
      <c r="K72" s="629"/>
      <c r="L72" s="56">
        <f t="shared" si="6"/>
        <v>0</v>
      </c>
    </row>
    <row r="73" spans="2:13" ht="24.95" customHeight="1" outlineLevel="2" x14ac:dyDescent="0.25">
      <c r="B73" s="631"/>
      <c r="C73" s="632"/>
      <c r="D73" s="662"/>
      <c r="E73" s="107"/>
      <c r="F73" s="663"/>
      <c r="G73" s="662"/>
      <c r="H73" s="663"/>
      <c r="I73" s="662"/>
      <c r="J73" s="663"/>
      <c r="K73" s="632"/>
      <c r="L73" s="56">
        <f t="shared" si="6"/>
        <v>0</v>
      </c>
    </row>
    <row r="74" spans="2:13" ht="24.95" customHeight="1" outlineLevel="2" x14ac:dyDescent="0.25">
      <c r="B74" s="634" t="s">
        <v>1468</v>
      </c>
      <c r="C74" s="635"/>
      <c r="D74" s="635"/>
      <c r="E74" s="635"/>
      <c r="F74" s="635"/>
      <c r="G74" s="635"/>
      <c r="H74" s="635"/>
      <c r="I74" s="635"/>
      <c r="J74" s="635"/>
      <c r="K74" s="636"/>
      <c r="L74" s="108">
        <f>SUM(L67:L73)</f>
        <v>5</v>
      </c>
    </row>
    <row r="75" spans="2:13" ht="24.95" customHeight="1" x14ac:dyDescent="0.25">
      <c r="B75" s="99"/>
      <c r="C75" s="99" t="s">
        <v>2274</v>
      </c>
      <c r="D75" s="786" t="str">
        <f>+'208-MV-Ft-10-MV-HAB.'!D8</f>
        <v>DESMONTES  Y DEMOLICIONES</v>
      </c>
      <c r="E75" s="787"/>
      <c r="F75" s="787"/>
      <c r="G75" s="787"/>
      <c r="H75" s="787"/>
      <c r="I75" s="787"/>
      <c r="J75" s="787"/>
      <c r="K75" s="787"/>
      <c r="L75" s="788"/>
    </row>
    <row r="76" spans="2:13" ht="24.95" customHeight="1" outlineLevel="1" x14ac:dyDescent="0.25">
      <c r="B76" s="109"/>
      <c r="C76" s="110">
        <v>2</v>
      </c>
      <c r="D76" s="110">
        <v>1</v>
      </c>
      <c r="E76" s="739" t="s">
        <v>2262</v>
      </c>
      <c r="F76" s="740"/>
      <c r="G76" s="740"/>
      <c r="H76" s="740"/>
      <c r="I76" s="740"/>
      <c r="J76" s="740"/>
      <c r="K76" s="740"/>
      <c r="L76" s="108"/>
    </row>
    <row r="77" spans="2:13" ht="19.5" customHeight="1" outlineLevel="1" x14ac:dyDescent="0.25">
      <c r="B77" s="111" t="s">
        <v>1319</v>
      </c>
      <c r="C77" s="58">
        <v>2</v>
      </c>
      <c r="D77" s="58">
        <v>1.01</v>
      </c>
      <c r="E77" s="637" t="str">
        <f>+VLOOKUP(B:B,APUS!A:C,3,FALSE)</f>
        <v>DESMONTE DE VENTANAS</v>
      </c>
      <c r="F77" s="638"/>
      <c r="G77" s="638"/>
      <c r="H77" s="638"/>
      <c r="I77" s="638"/>
      <c r="J77" s="638"/>
      <c r="K77" s="639"/>
      <c r="L77" s="103" t="str">
        <f>+VLOOKUP(B:B,APUS!A:D,4,FALSE)</f>
        <v>M2</v>
      </c>
      <c r="M77" s="595">
        <f>L87</f>
        <v>3</v>
      </c>
    </row>
    <row r="78" spans="2:13" ht="19.5" customHeight="1" outlineLevel="2" x14ac:dyDescent="0.25">
      <c r="B78" s="666" t="s">
        <v>1465</v>
      </c>
      <c r="C78" s="697"/>
      <c r="D78" s="668"/>
      <c r="E78" s="672" t="s">
        <v>1470</v>
      </c>
      <c r="F78" s="673"/>
      <c r="G78" s="673"/>
      <c r="H78" s="673"/>
      <c r="I78" s="674"/>
      <c r="J78" s="675" t="s">
        <v>560</v>
      </c>
      <c r="K78" s="668"/>
      <c r="L78" s="677" t="s">
        <v>1464</v>
      </c>
    </row>
    <row r="79" spans="2:13" ht="19.5" customHeight="1" outlineLevel="2" x14ac:dyDescent="0.25">
      <c r="B79" s="669"/>
      <c r="C79" s="670"/>
      <c r="D79" s="671"/>
      <c r="E79" s="104" t="s">
        <v>1461</v>
      </c>
      <c r="F79" s="679" t="s">
        <v>1462</v>
      </c>
      <c r="G79" s="680"/>
      <c r="H79" s="679" t="s">
        <v>1463</v>
      </c>
      <c r="I79" s="680"/>
      <c r="J79" s="676"/>
      <c r="K79" s="671"/>
      <c r="L79" s="780"/>
    </row>
    <row r="80" spans="2:13" ht="19.5" customHeight="1" outlineLevel="2" x14ac:dyDescent="0.25">
      <c r="B80" s="779" t="s">
        <v>2553</v>
      </c>
      <c r="C80" s="778"/>
      <c r="D80" s="777"/>
      <c r="E80" s="593">
        <v>1</v>
      </c>
      <c r="F80" s="783">
        <v>1</v>
      </c>
      <c r="G80" s="784"/>
      <c r="H80" s="783">
        <v>1</v>
      </c>
      <c r="I80" s="784"/>
      <c r="J80" s="783">
        <f t="shared" ref="J80:J82" si="7">E80*F80*H80</f>
        <v>1</v>
      </c>
      <c r="K80" s="785"/>
      <c r="L80" s="56">
        <f>+J80</f>
        <v>1</v>
      </c>
    </row>
    <row r="81" spans="2:13" ht="19.5" customHeight="1" outlineLevel="2" x14ac:dyDescent="0.25">
      <c r="B81" s="779" t="s">
        <v>2554</v>
      </c>
      <c r="C81" s="778"/>
      <c r="D81" s="777"/>
      <c r="E81" s="596">
        <v>1</v>
      </c>
      <c r="F81" s="776">
        <v>1</v>
      </c>
      <c r="G81" s="777"/>
      <c r="H81" s="776">
        <v>1</v>
      </c>
      <c r="I81" s="777"/>
      <c r="J81" s="776">
        <f t="shared" si="7"/>
        <v>1</v>
      </c>
      <c r="K81" s="778"/>
      <c r="L81" s="56">
        <f t="shared" ref="L81:L86" si="8">+J81</f>
        <v>1</v>
      </c>
    </row>
    <row r="82" spans="2:13" ht="19.5" customHeight="1" outlineLevel="2" x14ac:dyDescent="0.25">
      <c r="B82" s="779" t="s">
        <v>2555</v>
      </c>
      <c r="C82" s="778"/>
      <c r="D82" s="777"/>
      <c r="E82" s="596">
        <v>1</v>
      </c>
      <c r="F82" s="776">
        <v>1</v>
      </c>
      <c r="G82" s="777"/>
      <c r="H82" s="776">
        <v>1</v>
      </c>
      <c r="I82" s="777"/>
      <c r="J82" s="776">
        <f t="shared" si="7"/>
        <v>1</v>
      </c>
      <c r="K82" s="778"/>
      <c r="L82" s="56">
        <f t="shared" si="8"/>
        <v>1</v>
      </c>
    </row>
    <row r="83" spans="2:13" ht="19.5" customHeight="1" outlineLevel="2" x14ac:dyDescent="0.25">
      <c r="B83" s="628"/>
      <c r="C83" s="629"/>
      <c r="D83" s="660"/>
      <c r="E83" s="106"/>
      <c r="F83" s="661"/>
      <c r="G83" s="660"/>
      <c r="H83" s="661"/>
      <c r="I83" s="660"/>
      <c r="J83" s="661"/>
      <c r="K83" s="629"/>
      <c r="L83" s="56">
        <f t="shared" si="8"/>
        <v>0</v>
      </c>
    </row>
    <row r="84" spans="2:13" ht="19.5" customHeight="1" outlineLevel="2" x14ac:dyDescent="0.25">
      <c r="B84" s="628"/>
      <c r="C84" s="629"/>
      <c r="D84" s="660"/>
      <c r="E84" s="106"/>
      <c r="F84" s="661"/>
      <c r="G84" s="660"/>
      <c r="H84" s="661"/>
      <c r="I84" s="660"/>
      <c r="J84" s="661"/>
      <c r="K84" s="629"/>
      <c r="L84" s="56">
        <f t="shared" si="8"/>
        <v>0</v>
      </c>
    </row>
    <row r="85" spans="2:13" ht="24.95" customHeight="1" outlineLevel="2" x14ac:dyDescent="0.25">
      <c r="B85" s="628"/>
      <c r="C85" s="629"/>
      <c r="D85" s="660"/>
      <c r="E85" s="106"/>
      <c r="F85" s="661"/>
      <c r="G85" s="660"/>
      <c r="H85" s="661"/>
      <c r="I85" s="660"/>
      <c r="J85" s="661"/>
      <c r="K85" s="629"/>
      <c r="L85" s="56">
        <f t="shared" si="8"/>
        <v>0</v>
      </c>
    </row>
    <row r="86" spans="2:13" ht="24.95" customHeight="1" outlineLevel="2" x14ac:dyDescent="0.25">
      <c r="B86" s="631"/>
      <c r="C86" s="632"/>
      <c r="D86" s="662"/>
      <c r="E86" s="107"/>
      <c r="F86" s="663"/>
      <c r="G86" s="662"/>
      <c r="H86" s="663"/>
      <c r="I86" s="662"/>
      <c r="J86" s="663"/>
      <c r="K86" s="632"/>
      <c r="L86" s="56">
        <f t="shared" si="8"/>
        <v>0</v>
      </c>
    </row>
    <row r="87" spans="2:13" ht="24.95" customHeight="1" outlineLevel="2" x14ac:dyDescent="0.25">
      <c r="B87" s="634" t="s">
        <v>1468</v>
      </c>
      <c r="C87" s="635"/>
      <c r="D87" s="635"/>
      <c r="E87" s="635"/>
      <c r="F87" s="635"/>
      <c r="G87" s="635"/>
      <c r="H87" s="635"/>
      <c r="I87" s="635"/>
      <c r="J87" s="635"/>
      <c r="K87" s="635"/>
      <c r="L87" s="108">
        <f>SUM(L80:L86)</f>
        <v>3</v>
      </c>
    </row>
    <row r="88" spans="2:13" ht="31.5" customHeight="1" outlineLevel="1" x14ac:dyDescent="0.25">
      <c r="B88" s="101" t="s">
        <v>2240</v>
      </c>
      <c r="C88" s="102">
        <v>2</v>
      </c>
      <c r="D88" s="102">
        <v>1.02</v>
      </c>
      <c r="E88" s="637" t="str">
        <f>+VLOOKUP(B:B,APUS!A:C,3,FALSE)</f>
        <v>DESMONTE MARCOS Y PUERTAS EN MADERA Y/O METALICAS, MEDIDAS DE ANCHO 0.60 M - 0.80 M - 1.00 M Y ALTURA  HASTA 2.00 M, INCLUYE RETIRO</v>
      </c>
      <c r="F88" s="638"/>
      <c r="G88" s="638"/>
      <c r="H88" s="638"/>
      <c r="I88" s="638"/>
      <c r="J88" s="638"/>
      <c r="K88" s="638"/>
      <c r="L88" s="393" t="str">
        <f>+VLOOKUP(B:B,APUS!A:D,4,FALSE)</f>
        <v>UN</v>
      </c>
      <c r="M88" s="595">
        <f>L98</f>
        <v>2</v>
      </c>
    </row>
    <row r="89" spans="2:13" ht="24.95" customHeight="1" outlineLevel="2" x14ac:dyDescent="0.25">
      <c r="B89" s="666" t="s">
        <v>1465</v>
      </c>
      <c r="C89" s="697"/>
      <c r="D89" s="668"/>
      <c r="E89" s="672" t="s">
        <v>1470</v>
      </c>
      <c r="F89" s="673"/>
      <c r="G89" s="673"/>
      <c r="H89" s="673"/>
      <c r="I89" s="674"/>
      <c r="J89" s="675" t="s">
        <v>560</v>
      </c>
      <c r="K89" s="667"/>
      <c r="L89" s="706" t="s">
        <v>1464</v>
      </c>
    </row>
    <row r="90" spans="2:13" ht="24.95" customHeight="1" outlineLevel="2" x14ac:dyDescent="0.25">
      <c r="B90" s="669"/>
      <c r="C90" s="670"/>
      <c r="D90" s="671"/>
      <c r="E90" s="104" t="s">
        <v>1461</v>
      </c>
      <c r="F90" s="679" t="s">
        <v>1462</v>
      </c>
      <c r="G90" s="680"/>
      <c r="H90" s="679" t="s">
        <v>1463</v>
      </c>
      <c r="I90" s="680"/>
      <c r="J90" s="676"/>
      <c r="K90" s="670"/>
      <c r="L90" s="706"/>
    </row>
    <row r="91" spans="2:13" ht="24.95" customHeight="1" outlineLevel="2" x14ac:dyDescent="0.25">
      <c r="B91" s="779" t="s">
        <v>2553</v>
      </c>
      <c r="C91" s="778"/>
      <c r="D91" s="777"/>
      <c r="E91" s="593">
        <v>1</v>
      </c>
      <c r="F91" s="783">
        <v>1</v>
      </c>
      <c r="G91" s="784"/>
      <c r="H91" s="783">
        <v>1</v>
      </c>
      <c r="I91" s="784"/>
      <c r="J91" s="783">
        <f t="shared" ref="J91:J92" si="9">E91*F91*H91</f>
        <v>1</v>
      </c>
      <c r="K91" s="785"/>
      <c r="L91" s="56">
        <f>+J91</f>
        <v>1</v>
      </c>
    </row>
    <row r="92" spans="2:13" ht="24.95" customHeight="1" outlineLevel="2" x14ac:dyDescent="0.25">
      <c r="B92" s="779" t="s">
        <v>2554</v>
      </c>
      <c r="C92" s="778"/>
      <c r="D92" s="777"/>
      <c r="E92" s="596">
        <v>1</v>
      </c>
      <c r="F92" s="776">
        <v>1</v>
      </c>
      <c r="G92" s="777"/>
      <c r="H92" s="776">
        <v>1</v>
      </c>
      <c r="I92" s="777"/>
      <c r="J92" s="776">
        <f t="shared" si="9"/>
        <v>1</v>
      </c>
      <c r="K92" s="778"/>
      <c r="L92" s="56">
        <f t="shared" ref="L92:L97" si="10">+J92</f>
        <v>1</v>
      </c>
    </row>
    <row r="93" spans="2:13" ht="24.95" customHeight="1" outlineLevel="2" x14ac:dyDescent="0.25">
      <c r="B93" s="779"/>
      <c r="C93" s="778"/>
      <c r="D93" s="777"/>
      <c r="E93" s="106"/>
      <c r="F93" s="661"/>
      <c r="G93" s="660"/>
      <c r="H93" s="661"/>
      <c r="I93" s="660"/>
      <c r="J93" s="661"/>
      <c r="K93" s="629"/>
      <c r="L93" s="56">
        <f t="shared" si="10"/>
        <v>0</v>
      </c>
    </row>
    <row r="94" spans="2:13" ht="24.95" customHeight="1" outlineLevel="2" x14ac:dyDescent="0.25">
      <c r="B94" s="628"/>
      <c r="C94" s="629"/>
      <c r="D94" s="660"/>
      <c r="E94" s="106"/>
      <c r="F94" s="661"/>
      <c r="G94" s="660"/>
      <c r="H94" s="661"/>
      <c r="I94" s="660"/>
      <c r="J94" s="661"/>
      <c r="K94" s="629"/>
      <c r="L94" s="56">
        <f t="shared" si="10"/>
        <v>0</v>
      </c>
    </row>
    <row r="95" spans="2:13" ht="24.95" customHeight="1" outlineLevel="2" x14ac:dyDescent="0.25">
      <c r="B95" s="628"/>
      <c r="C95" s="629"/>
      <c r="D95" s="660"/>
      <c r="E95" s="106"/>
      <c r="F95" s="661"/>
      <c r="G95" s="660"/>
      <c r="H95" s="661"/>
      <c r="I95" s="660"/>
      <c r="J95" s="661"/>
      <c r="K95" s="629"/>
      <c r="L95" s="56">
        <f t="shared" si="10"/>
        <v>0</v>
      </c>
    </row>
    <row r="96" spans="2:13" ht="24.95" customHeight="1" outlineLevel="2" x14ac:dyDescent="0.25">
      <c r="B96" s="628"/>
      <c r="C96" s="629"/>
      <c r="D96" s="660"/>
      <c r="E96" s="106"/>
      <c r="F96" s="661"/>
      <c r="G96" s="660"/>
      <c r="H96" s="661"/>
      <c r="I96" s="660"/>
      <c r="J96" s="661"/>
      <c r="K96" s="629"/>
      <c r="L96" s="56">
        <f t="shared" si="10"/>
        <v>0</v>
      </c>
    </row>
    <row r="97" spans="2:13" ht="24.95" customHeight="1" outlineLevel="2" x14ac:dyDescent="0.25">
      <c r="B97" s="631"/>
      <c r="C97" s="632"/>
      <c r="D97" s="662"/>
      <c r="E97" s="107"/>
      <c r="F97" s="663"/>
      <c r="G97" s="662"/>
      <c r="H97" s="663"/>
      <c r="I97" s="662"/>
      <c r="J97" s="663"/>
      <c r="K97" s="632"/>
      <c r="L97" s="56">
        <f t="shared" si="10"/>
        <v>0</v>
      </c>
    </row>
    <row r="98" spans="2:13" ht="24.95" customHeight="1" outlineLevel="2" x14ac:dyDescent="0.25">
      <c r="B98" s="634" t="s">
        <v>1468</v>
      </c>
      <c r="C98" s="635"/>
      <c r="D98" s="635"/>
      <c r="E98" s="635"/>
      <c r="F98" s="635"/>
      <c r="G98" s="635"/>
      <c r="H98" s="635"/>
      <c r="I98" s="635"/>
      <c r="J98" s="635"/>
      <c r="K98" s="636"/>
      <c r="L98" s="108">
        <f>SUM(L91:L97)</f>
        <v>2</v>
      </c>
    </row>
    <row r="99" spans="2:13" ht="34.5" customHeight="1" outlineLevel="1" x14ac:dyDescent="0.25">
      <c r="B99" s="101" t="s">
        <v>2194</v>
      </c>
      <c r="C99" s="102">
        <v>2</v>
      </c>
      <c r="D99" s="102">
        <v>1.03</v>
      </c>
      <c r="E99" s="637" t="str">
        <f>+VLOOKUP(B:B,APUS!A:C,3,FALSE)</f>
        <v>DESMONTE MARCOS Y PUERTAS EN MADERA Y/0 METALICAS, MEDIDAS DE ANCHO MAYOR A 1.00 M HASTA 1.40 M Y ALTURA  HASTA 2.00 M, INCLUYE RETIRO</v>
      </c>
      <c r="F99" s="638"/>
      <c r="G99" s="638"/>
      <c r="H99" s="638"/>
      <c r="I99" s="638"/>
      <c r="J99" s="638"/>
      <c r="K99" s="639"/>
      <c r="L99" s="103" t="str">
        <f>+VLOOKUP(B:B,APUS!A:D,4,FALSE)</f>
        <v>UN</v>
      </c>
      <c r="M99" s="595">
        <f>L109</f>
        <v>0</v>
      </c>
    </row>
    <row r="100" spans="2:13" ht="24.95" customHeight="1" outlineLevel="2" x14ac:dyDescent="0.25">
      <c r="B100" s="666" t="s">
        <v>1465</v>
      </c>
      <c r="C100" s="697"/>
      <c r="D100" s="668"/>
      <c r="E100" s="672" t="s">
        <v>1470</v>
      </c>
      <c r="F100" s="673"/>
      <c r="G100" s="673"/>
      <c r="H100" s="673"/>
      <c r="I100" s="674"/>
      <c r="J100" s="675" t="s">
        <v>560</v>
      </c>
      <c r="K100" s="668"/>
      <c r="L100" s="677" t="s">
        <v>1464</v>
      </c>
    </row>
    <row r="101" spans="2:13" ht="24.95" customHeight="1" outlineLevel="2" x14ac:dyDescent="0.25">
      <c r="B101" s="669"/>
      <c r="C101" s="670"/>
      <c r="D101" s="671"/>
      <c r="E101" s="104" t="s">
        <v>1461</v>
      </c>
      <c r="F101" s="679" t="s">
        <v>1462</v>
      </c>
      <c r="G101" s="680"/>
      <c r="H101" s="679" t="s">
        <v>1463</v>
      </c>
      <c r="I101" s="680"/>
      <c r="J101" s="676"/>
      <c r="K101" s="671"/>
      <c r="L101" s="780"/>
    </row>
    <row r="102" spans="2:13" ht="24.95" customHeight="1" outlineLevel="2" x14ac:dyDescent="0.25">
      <c r="B102" s="655"/>
      <c r="C102" s="656"/>
      <c r="D102" s="657"/>
      <c r="E102" s="105"/>
      <c r="F102" s="658"/>
      <c r="G102" s="659"/>
      <c r="H102" s="658"/>
      <c r="I102" s="659"/>
      <c r="J102" s="658"/>
      <c r="K102" s="752"/>
      <c r="L102" s="56">
        <f>+J102</f>
        <v>0</v>
      </c>
    </row>
    <row r="103" spans="2:13" ht="24.95" customHeight="1" outlineLevel="2" x14ac:dyDescent="0.25">
      <c r="B103" s="628"/>
      <c r="C103" s="629"/>
      <c r="D103" s="660"/>
      <c r="E103" s="106"/>
      <c r="F103" s="661"/>
      <c r="G103" s="660"/>
      <c r="H103" s="661"/>
      <c r="I103" s="660"/>
      <c r="J103" s="661"/>
      <c r="K103" s="629"/>
      <c r="L103" s="56">
        <f t="shared" ref="L103:L108" si="11">+J103</f>
        <v>0</v>
      </c>
    </row>
    <row r="104" spans="2:13" ht="24.95" customHeight="1" outlineLevel="2" x14ac:dyDescent="0.25">
      <c r="B104" s="628"/>
      <c r="C104" s="629"/>
      <c r="D104" s="660"/>
      <c r="E104" s="106"/>
      <c r="F104" s="661"/>
      <c r="G104" s="660"/>
      <c r="H104" s="661"/>
      <c r="I104" s="660"/>
      <c r="J104" s="661"/>
      <c r="K104" s="629"/>
      <c r="L104" s="56">
        <f t="shared" si="11"/>
        <v>0</v>
      </c>
    </row>
    <row r="105" spans="2:13" ht="24.95" customHeight="1" outlineLevel="2" x14ac:dyDescent="0.25">
      <c r="B105" s="628"/>
      <c r="C105" s="629"/>
      <c r="D105" s="660"/>
      <c r="E105" s="106"/>
      <c r="F105" s="661"/>
      <c r="G105" s="660"/>
      <c r="H105" s="661"/>
      <c r="I105" s="660"/>
      <c r="J105" s="661"/>
      <c r="K105" s="629"/>
      <c r="L105" s="56">
        <f t="shared" si="11"/>
        <v>0</v>
      </c>
    </row>
    <row r="106" spans="2:13" ht="24.95" customHeight="1" outlineLevel="2" x14ac:dyDescent="0.25">
      <c r="B106" s="628"/>
      <c r="C106" s="629"/>
      <c r="D106" s="660"/>
      <c r="E106" s="106"/>
      <c r="F106" s="661"/>
      <c r="G106" s="660"/>
      <c r="H106" s="661"/>
      <c r="I106" s="660"/>
      <c r="J106" s="661"/>
      <c r="K106" s="629"/>
      <c r="L106" s="56">
        <f t="shared" si="11"/>
        <v>0</v>
      </c>
    </row>
    <row r="107" spans="2:13" ht="24.95" customHeight="1" outlineLevel="2" x14ac:dyDescent="0.25">
      <c r="B107" s="628"/>
      <c r="C107" s="629"/>
      <c r="D107" s="660"/>
      <c r="E107" s="106"/>
      <c r="F107" s="661"/>
      <c r="G107" s="660"/>
      <c r="H107" s="661"/>
      <c r="I107" s="660"/>
      <c r="J107" s="661"/>
      <c r="K107" s="629"/>
      <c r="L107" s="56">
        <f t="shared" si="11"/>
        <v>0</v>
      </c>
    </row>
    <row r="108" spans="2:13" ht="24.95" customHeight="1" outlineLevel="2" x14ac:dyDescent="0.25">
      <c r="B108" s="631"/>
      <c r="C108" s="632"/>
      <c r="D108" s="662"/>
      <c r="E108" s="107"/>
      <c r="F108" s="663"/>
      <c r="G108" s="662"/>
      <c r="H108" s="663"/>
      <c r="I108" s="662"/>
      <c r="J108" s="663"/>
      <c r="K108" s="632"/>
      <c r="L108" s="56">
        <f t="shared" si="11"/>
        <v>0</v>
      </c>
    </row>
    <row r="109" spans="2:13" ht="24.95" customHeight="1" outlineLevel="2" x14ac:dyDescent="0.25">
      <c r="B109" s="634" t="s">
        <v>1468</v>
      </c>
      <c r="C109" s="635"/>
      <c r="D109" s="635"/>
      <c r="E109" s="635"/>
      <c r="F109" s="635"/>
      <c r="G109" s="635"/>
      <c r="H109" s="635"/>
      <c r="I109" s="635"/>
      <c r="J109" s="635"/>
      <c r="K109" s="636"/>
      <c r="L109" s="108">
        <f>SUM(L102:L108)</f>
        <v>0</v>
      </c>
    </row>
    <row r="110" spans="2:13" ht="19.5" customHeight="1" outlineLevel="1" x14ac:dyDescent="0.25">
      <c r="B110" s="101" t="s">
        <v>1320</v>
      </c>
      <c r="C110" s="102">
        <v>2</v>
      </c>
      <c r="D110" s="112">
        <v>1.04</v>
      </c>
      <c r="E110" s="637" t="str">
        <f>+VLOOKUP(B:B,APUS!A:C,3,FALSE)</f>
        <v>DESMONTE DE DUCHA DOBLE</v>
      </c>
      <c r="F110" s="638"/>
      <c r="G110" s="638"/>
      <c r="H110" s="638"/>
      <c r="I110" s="638"/>
      <c r="J110" s="638"/>
      <c r="K110" s="639"/>
      <c r="L110" s="103" t="str">
        <f>+VLOOKUP(B:B,APUS!A:D,4,FALSE)</f>
        <v>UN</v>
      </c>
      <c r="M110" s="595">
        <f>L120</f>
        <v>0</v>
      </c>
    </row>
    <row r="111" spans="2:13" ht="15" customHeight="1" outlineLevel="2" x14ac:dyDescent="0.25">
      <c r="B111" s="640" t="s">
        <v>1465</v>
      </c>
      <c r="C111" s="792"/>
      <c r="D111" s="642"/>
      <c r="E111" s="646" t="s">
        <v>1470</v>
      </c>
      <c r="F111" s="647"/>
      <c r="G111" s="647"/>
      <c r="H111" s="647"/>
      <c r="I111" s="648"/>
      <c r="J111" s="649" t="s">
        <v>560</v>
      </c>
      <c r="K111" s="642"/>
      <c r="L111" s="651" t="s">
        <v>1464</v>
      </c>
    </row>
    <row r="112" spans="2:13" ht="15" customHeight="1" outlineLevel="2" x14ac:dyDescent="0.25">
      <c r="B112" s="643"/>
      <c r="C112" s="644"/>
      <c r="D112" s="645"/>
      <c r="E112" s="113" t="s">
        <v>1461</v>
      </c>
      <c r="F112" s="653" t="s">
        <v>1462</v>
      </c>
      <c r="G112" s="654"/>
      <c r="H112" s="653" t="s">
        <v>1463</v>
      </c>
      <c r="I112" s="654"/>
      <c r="J112" s="650"/>
      <c r="K112" s="645"/>
      <c r="L112" s="652"/>
    </row>
    <row r="113" spans="2:13" ht="24.95" customHeight="1" outlineLevel="2" x14ac:dyDescent="0.25">
      <c r="B113" s="655"/>
      <c r="C113" s="656"/>
      <c r="D113" s="657"/>
      <c r="E113" s="105"/>
      <c r="F113" s="658"/>
      <c r="G113" s="659"/>
      <c r="H113" s="658"/>
      <c r="I113" s="659"/>
      <c r="J113" s="658"/>
      <c r="K113" s="659"/>
      <c r="L113" s="56">
        <f>+J113</f>
        <v>0</v>
      </c>
    </row>
    <row r="114" spans="2:13" ht="24.95" customHeight="1" outlineLevel="2" x14ac:dyDescent="0.25">
      <c r="B114" s="628"/>
      <c r="C114" s="629"/>
      <c r="D114" s="660"/>
      <c r="E114" s="106"/>
      <c r="F114" s="661"/>
      <c r="G114" s="660"/>
      <c r="H114" s="661"/>
      <c r="I114" s="660"/>
      <c r="J114" s="661"/>
      <c r="K114" s="660"/>
      <c r="L114" s="56">
        <f t="shared" ref="L114:L119" si="12">+J114</f>
        <v>0</v>
      </c>
    </row>
    <row r="115" spans="2:13" ht="24.95" customHeight="1" outlineLevel="2" x14ac:dyDescent="0.25">
      <c r="B115" s="628"/>
      <c r="C115" s="629"/>
      <c r="D115" s="660"/>
      <c r="E115" s="106"/>
      <c r="F115" s="661"/>
      <c r="G115" s="660"/>
      <c r="H115" s="661"/>
      <c r="I115" s="660"/>
      <c r="J115" s="661"/>
      <c r="K115" s="660"/>
      <c r="L115" s="56">
        <f t="shared" si="12"/>
        <v>0</v>
      </c>
    </row>
    <row r="116" spans="2:13" ht="24.95" customHeight="1" outlineLevel="2" x14ac:dyDescent="0.25">
      <c r="B116" s="628"/>
      <c r="C116" s="629"/>
      <c r="D116" s="660"/>
      <c r="E116" s="106"/>
      <c r="F116" s="661"/>
      <c r="G116" s="660"/>
      <c r="H116" s="661"/>
      <c r="I116" s="660"/>
      <c r="J116" s="661"/>
      <c r="K116" s="660"/>
      <c r="L116" s="56">
        <f t="shared" si="12"/>
        <v>0</v>
      </c>
    </row>
    <row r="117" spans="2:13" ht="24.95" customHeight="1" outlineLevel="2" x14ac:dyDescent="0.25">
      <c r="B117" s="628"/>
      <c r="C117" s="629"/>
      <c r="D117" s="660"/>
      <c r="E117" s="106"/>
      <c r="F117" s="661"/>
      <c r="G117" s="660"/>
      <c r="H117" s="661"/>
      <c r="I117" s="660"/>
      <c r="J117" s="661"/>
      <c r="K117" s="660"/>
      <c r="L117" s="56">
        <f t="shared" si="12"/>
        <v>0</v>
      </c>
    </row>
    <row r="118" spans="2:13" ht="24.95" customHeight="1" outlineLevel="2" x14ac:dyDescent="0.25">
      <c r="B118" s="628"/>
      <c r="C118" s="629"/>
      <c r="D118" s="660"/>
      <c r="E118" s="106"/>
      <c r="F118" s="661"/>
      <c r="G118" s="660"/>
      <c r="H118" s="661"/>
      <c r="I118" s="660"/>
      <c r="J118" s="661"/>
      <c r="K118" s="660"/>
      <c r="L118" s="56">
        <f t="shared" si="12"/>
        <v>0</v>
      </c>
    </row>
    <row r="119" spans="2:13" ht="24.95" customHeight="1" outlineLevel="2" x14ac:dyDescent="0.25">
      <c r="B119" s="631"/>
      <c r="C119" s="632"/>
      <c r="D119" s="662"/>
      <c r="E119" s="107"/>
      <c r="F119" s="663"/>
      <c r="G119" s="662"/>
      <c r="H119" s="663"/>
      <c r="I119" s="662"/>
      <c r="J119" s="663"/>
      <c r="K119" s="662"/>
      <c r="L119" s="56">
        <f t="shared" si="12"/>
        <v>0</v>
      </c>
    </row>
    <row r="120" spans="2:13" ht="24.95" customHeight="1" outlineLevel="2" x14ac:dyDescent="0.25">
      <c r="B120" s="634" t="s">
        <v>1468</v>
      </c>
      <c r="C120" s="635"/>
      <c r="D120" s="635"/>
      <c r="E120" s="635"/>
      <c r="F120" s="635"/>
      <c r="G120" s="635"/>
      <c r="H120" s="635"/>
      <c r="I120" s="635"/>
      <c r="J120" s="635"/>
      <c r="K120" s="636"/>
      <c r="L120" s="108">
        <f>SUM(L113:L119)</f>
        <v>0</v>
      </c>
    </row>
    <row r="121" spans="2:13" ht="35.25" customHeight="1" outlineLevel="1" x14ac:dyDescent="0.25">
      <c r="B121" s="101" t="s">
        <v>1321</v>
      </c>
      <c r="C121" s="102">
        <v>2</v>
      </c>
      <c r="D121" s="102">
        <v>1.05</v>
      </c>
      <c r="E121" s="637" t="str">
        <f>+VLOOKUP(B:B,APUS!A:C,3,FALSE)</f>
        <v>DESMONTE LAVAMANOS O SANITARIO
(INCLUYE RETIRO DE SOBRANTES)</v>
      </c>
      <c r="F121" s="638"/>
      <c r="G121" s="638"/>
      <c r="H121" s="638"/>
      <c r="I121" s="638"/>
      <c r="J121" s="638"/>
      <c r="K121" s="639"/>
      <c r="L121" s="103" t="str">
        <f>+VLOOKUP(B:B,APUS!A:D,4,FALSE)</f>
        <v>UN</v>
      </c>
      <c r="M121" s="595">
        <f>L131</f>
        <v>0</v>
      </c>
    </row>
    <row r="122" spans="2:13" ht="15" customHeight="1" outlineLevel="2" x14ac:dyDescent="0.25">
      <c r="B122" s="640" t="s">
        <v>1465</v>
      </c>
      <c r="C122" s="641"/>
      <c r="D122" s="642"/>
      <c r="E122" s="646" t="s">
        <v>1470</v>
      </c>
      <c r="F122" s="647"/>
      <c r="G122" s="647"/>
      <c r="H122" s="647"/>
      <c r="I122" s="648"/>
      <c r="J122" s="649" t="s">
        <v>560</v>
      </c>
      <c r="K122" s="642"/>
      <c r="L122" s="651" t="s">
        <v>1464</v>
      </c>
    </row>
    <row r="123" spans="2:13" ht="15" customHeight="1" outlineLevel="2" x14ac:dyDescent="0.25">
      <c r="B123" s="643"/>
      <c r="C123" s="644"/>
      <c r="D123" s="645"/>
      <c r="E123" s="113" t="s">
        <v>1461</v>
      </c>
      <c r="F123" s="653" t="s">
        <v>1462</v>
      </c>
      <c r="G123" s="654"/>
      <c r="H123" s="653" t="s">
        <v>1463</v>
      </c>
      <c r="I123" s="654"/>
      <c r="J123" s="650"/>
      <c r="K123" s="645"/>
      <c r="L123" s="652"/>
    </row>
    <row r="124" spans="2:13" ht="24.95" customHeight="1" outlineLevel="2" x14ac:dyDescent="0.25">
      <c r="B124" s="655"/>
      <c r="C124" s="656"/>
      <c r="D124" s="657"/>
      <c r="E124" s="105"/>
      <c r="F124" s="658"/>
      <c r="G124" s="659"/>
      <c r="H124" s="658"/>
      <c r="I124" s="659"/>
      <c r="J124" s="658"/>
      <c r="K124" s="659"/>
      <c r="L124" s="56">
        <f>+J124</f>
        <v>0</v>
      </c>
    </row>
    <row r="125" spans="2:13" ht="24.95" customHeight="1" outlineLevel="2" x14ac:dyDescent="0.25">
      <c r="B125" s="628"/>
      <c r="C125" s="629"/>
      <c r="D125" s="660"/>
      <c r="E125" s="106"/>
      <c r="F125" s="661"/>
      <c r="G125" s="660"/>
      <c r="H125" s="661"/>
      <c r="I125" s="660"/>
      <c r="J125" s="661"/>
      <c r="K125" s="660"/>
      <c r="L125" s="56">
        <f t="shared" ref="L125:L130" si="13">+J125</f>
        <v>0</v>
      </c>
    </row>
    <row r="126" spans="2:13" ht="24.95" customHeight="1" outlineLevel="2" x14ac:dyDescent="0.25">
      <c r="B126" s="628"/>
      <c r="C126" s="629"/>
      <c r="D126" s="660"/>
      <c r="E126" s="106"/>
      <c r="F126" s="661"/>
      <c r="G126" s="660"/>
      <c r="H126" s="661"/>
      <c r="I126" s="660"/>
      <c r="J126" s="661"/>
      <c r="K126" s="660"/>
      <c r="L126" s="56">
        <f t="shared" si="13"/>
        <v>0</v>
      </c>
    </row>
    <row r="127" spans="2:13" ht="24.95" customHeight="1" outlineLevel="2" x14ac:dyDescent="0.25">
      <c r="B127" s="628"/>
      <c r="C127" s="629"/>
      <c r="D127" s="660"/>
      <c r="E127" s="106"/>
      <c r="F127" s="661"/>
      <c r="G127" s="660"/>
      <c r="H127" s="661"/>
      <c r="I127" s="660"/>
      <c r="J127" s="661"/>
      <c r="K127" s="660"/>
      <c r="L127" s="56">
        <f t="shared" si="13"/>
        <v>0</v>
      </c>
    </row>
    <row r="128" spans="2:13" ht="24.95" customHeight="1" outlineLevel="2" x14ac:dyDescent="0.25">
      <c r="B128" s="628"/>
      <c r="C128" s="629"/>
      <c r="D128" s="660"/>
      <c r="E128" s="106"/>
      <c r="F128" s="661"/>
      <c r="G128" s="660"/>
      <c r="H128" s="661"/>
      <c r="I128" s="660"/>
      <c r="J128" s="661"/>
      <c r="K128" s="660"/>
      <c r="L128" s="56">
        <f t="shared" si="13"/>
        <v>0</v>
      </c>
    </row>
    <row r="129" spans="2:13" ht="24.95" customHeight="1" outlineLevel="2" x14ac:dyDescent="0.25">
      <c r="B129" s="628"/>
      <c r="C129" s="629"/>
      <c r="D129" s="660"/>
      <c r="E129" s="106"/>
      <c r="F129" s="661"/>
      <c r="G129" s="660"/>
      <c r="H129" s="661"/>
      <c r="I129" s="660"/>
      <c r="J129" s="661"/>
      <c r="K129" s="660"/>
      <c r="L129" s="56">
        <f t="shared" si="13"/>
        <v>0</v>
      </c>
    </row>
    <row r="130" spans="2:13" ht="24.95" customHeight="1" outlineLevel="2" x14ac:dyDescent="0.25">
      <c r="B130" s="631"/>
      <c r="C130" s="632"/>
      <c r="D130" s="662"/>
      <c r="E130" s="107"/>
      <c r="F130" s="663"/>
      <c r="G130" s="662"/>
      <c r="H130" s="663"/>
      <c r="I130" s="662"/>
      <c r="J130" s="663"/>
      <c r="K130" s="662"/>
      <c r="L130" s="56">
        <f t="shared" si="13"/>
        <v>0</v>
      </c>
    </row>
    <row r="131" spans="2:13" ht="24.95" customHeight="1" outlineLevel="2" x14ac:dyDescent="0.25">
      <c r="B131" s="634" t="s">
        <v>1468</v>
      </c>
      <c r="C131" s="635"/>
      <c r="D131" s="635"/>
      <c r="E131" s="635"/>
      <c r="F131" s="635"/>
      <c r="G131" s="635"/>
      <c r="H131" s="635"/>
      <c r="I131" s="635"/>
      <c r="J131" s="635"/>
      <c r="K131" s="636"/>
      <c r="L131" s="108">
        <f>SUM(L124:L130)</f>
        <v>0</v>
      </c>
    </row>
    <row r="132" spans="2:13" ht="19.5" customHeight="1" outlineLevel="1" x14ac:dyDescent="0.25">
      <c r="B132" s="101" t="s">
        <v>1322</v>
      </c>
      <c r="C132" s="102">
        <v>2</v>
      </c>
      <c r="D132" s="102">
        <v>1.06</v>
      </c>
      <c r="E132" s="637" t="str">
        <f>+VLOOKUP(B:B,APUS!A:C,3,FALSE)</f>
        <v xml:space="preserve">DESMONTE DE LAVAPLATOS EN ACERO INOXIDABLE SENCILLO </v>
      </c>
      <c r="F132" s="638"/>
      <c r="G132" s="638"/>
      <c r="H132" s="638"/>
      <c r="I132" s="638"/>
      <c r="J132" s="638"/>
      <c r="K132" s="639"/>
      <c r="L132" s="103" t="str">
        <f>+VLOOKUP(B:B,APUS!A:D,4,FALSE)</f>
        <v>UN</v>
      </c>
      <c r="M132" s="595">
        <f>L142</f>
        <v>0</v>
      </c>
    </row>
    <row r="133" spans="2:13" ht="15" customHeight="1" outlineLevel="2" x14ac:dyDescent="0.25">
      <c r="B133" s="640" t="s">
        <v>1465</v>
      </c>
      <c r="C133" s="641"/>
      <c r="D133" s="642"/>
      <c r="E133" s="646" t="s">
        <v>1470</v>
      </c>
      <c r="F133" s="647"/>
      <c r="G133" s="647"/>
      <c r="H133" s="647"/>
      <c r="I133" s="648"/>
      <c r="J133" s="649" t="s">
        <v>560</v>
      </c>
      <c r="K133" s="642"/>
      <c r="L133" s="651" t="s">
        <v>1464</v>
      </c>
    </row>
    <row r="134" spans="2:13" ht="15" customHeight="1" outlineLevel="2" x14ac:dyDescent="0.25">
      <c r="B134" s="643"/>
      <c r="C134" s="644"/>
      <c r="D134" s="645"/>
      <c r="E134" s="113" t="s">
        <v>1461</v>
      </c>
      <c r="F134" s="653" t="s">
        <v>1462</v>
      </c>
      <c r="G134" s="654"/>
      <c r="H134" s="653" t="s">
        <v>1463</v>
      </c>
      <c r="I134" s="654"/>
      <c r="J134" s="650"/>
      <c r="K134" s="645"/>
      <c r="L134" s="652"/>
    </row>
    <row r="135" spans="2:13" ht="24.95" customHeight="1" outlineLevel="2" x14ac:dyDescent="0.25">
      <c r="B135" s="655"/>
      <c r="C135" s="656"/>
      <c r="D135" s="657"/>
      <c r="E135" s="105"/>
      <c r="F135" s="658"/>
      <c r="G135" s="659"/>
      <c r="H135" s="658"/>
      <c r="I135" s="659"/>
      <c r="J135" s="658"/>
      <c r="K135" s="659"/>
      <c r="L135" s="56">
        <f>+J135</f>
        <v>0</v>
      </c>
    </row>
    <row r="136" spans="2:13" ht="24.95" customHeight="1" outlineLevel="2" x14ac:dyDescent="0.25">
      <c r="B136" s="628"/>
      <c r="C136" s="629"/>
      <c r="D136" s="660"/>
      <c r="E136" s="106"/>
      <c r="F136" s="661"/>
      <c r="G136" s="660"/>
      <c r="H136" s="661"/>
      <c r="I136" s="660"/>
      <c r="J136" s="661"/>
      <c r="K136" s="660"/>
      <c r="L136" s="56">
        <f t="shared" ref="L136:L141" si="14">+J136</f>
        <v>0</v>
      </c>
    </row>
    <row r="137" spans="2:13" ht="24.95" customHeight="1" outlineLevel="2" x14ac:dyDescent="0.25">
      <c r="B137" s="628"/>
      <c r="C137" s="629"/>
      <c r="D137" s="660"/>
      <c r="E137" s="106"/>
      <c r="F137" s="661"/>
      <c r="G137" s="660"/>
      <c r="H137" s="661"/>
      <c r="I137" s="660"/>
      <c r="J137" s="661"/>
      <c r="K137" s="660"/>
      <c r="L137" s="56">
        <f t="shared" si="14"/>
        <v>0</v>
      </c>
    </row>
    <row r="138" spans="2:13" ht="24.95" customHeight="1" outlineLevel="2" x14ac:dyDescent="0.25">
      <c r="B138" s="628"/>
      <c r="C138" s="629"/>
      <c r="D138" s="660"/>
      <c r="E138" s="106"/>
      <c r="F138" s="661"/>
      <c r="G138" s="660"/>
      <c r="H138" s="661"/>
      <c r="I138" s="660"/>
      <c r="J138" s="661"/>
      <c r="K138" s="660"/>
      <c r="L138" s="56">
        <f t="shared" si="14"/>
        <v>0</v>
      </c>
    </row>
    <row r="139" spans="2:13" ht="24.95" customHeight="1" outlineLevel="2" x14ac:dyDescent="0.25">
      <c r="B139" s="628"/>
      <c r="C139" s="629"/>
      <c r="D139" s="660"/>
      <c r="E139" s="106"/>
      <c r="F139" s="661"/>
      <c r="G139" s="660"/>
      <c r="H139" s="661"/>
      <c r="I139" s="660"/>
      <c r="J139" s="661"/>
      <c r="K139" s="660"/>
      <c r="L139" s="56">
        <f t="shared" si="14"/>
        <v>0</v>
      </c>
    </row>
    <row r="140" spans="2:13" ht="24.95" customHeight="1" outlineLevel="2" x14ac:dyDescent="0.25">
      <c r="B140" s="628"/>
      <c r="C140" s="629"/>
      <c r="D140" s="660"/>
      <c r="E140" s="106"/>
      <c r="F140" s="661"/>
      <c r="G140" s="660"/>
      <c r="H140" s="661"/>
      <c r="I140" s="660"/>
      <c r="J140" s="661"/>
      <c r="K140" s="660"/>
      <c r="L140" s="56">
        <f t="shared" si="14"/>
        <v>0</v>
      </c>
    </row>
    <row r="141" spans="2:13" ht="24.95" customHeight="1" outlineLevel="2" x14ac:dyDescent="0.25">
      <c r="B141" s="631"/>
      <c r="C141" s="632"/>
      <c r="D141" s="662"/>
      <c r="E141" s="107"/>
      <c r="F141" s="663"/>
      <c r="G141" s="662"/>
      <c r="H141" s="663"/>
      <c r="I141" s="662"/>
      <c r="J141" s="663"/>
      <c r="K141" s="662"/>
      <c r="L141" s="56">
        <f t="shared" si="14"/>
        <v>0</v>
      </c>
    </row>
    <row r="142" spans="2:13" ht="24.95" customHeight="1" outlineLevel="2" x14ac:dyDescent="0.25">
      <c r="B142" s="634" t="s">
        <v>1468</v>
      </c>
      <c r="C142" s="635"/>
      <c r="D142" s="635"/>
      <c r="E142" s="635"/>
      <c r="F142" s="635"/>
      <c r="G142" s="635"/>
      <c r="H142" s="635"/>
      <c r="I142" s="635"/>
      <c r="J142" s="635"/>
      <c r="K142" s="636"/>
      <c r="L142" s="108">
        <f>SUM(L135:L141)</f>
        <v>0</v>
      </c>
    </row>
    <row r="143" spans="2:13" ht="19.5" customHeight="1" outlineLevel="1" x14ac:dyDescent="0.25">
      <c r="B143" s="101" t="s">
        <v>1323</v>
      </c>
      <c r="C143" s="102">
        <v>2</v>
      </c>
      <c r="D143" s="102">
        <v>1.07</v>
      </c>
      <c r="E143" s="637" t="str">
        <f>+VLOOKUP(B:B,APUS!A:C,3,FALSE)</f>
        <v xml:space="preserve">DESMONTE DE LAVAPLATOS EN ACERO INOXIDABLE DOBLE </v>
      </c>
      <c r="F143" s="638"/>
      <c r="G143" s="638"/>
      <c r="H143" s="638"/>
      <c r="I143" s="638"/>
      <c r="J143" s="638"/>
      <c r="K143" s="639"/>
      <c r="L143" s="103" t="str">
        <f>+VLOOKUP(B:B,APUS!A:D,4,FALSE)</f>
        <v>UN</v>
      </c>
      <c r="M143" s="595">
        <f>L153</f>
        <v>0</v>
      </c>
    </row>
    <row r="144" spans="2:13" ht="15" customHeight="1" outlineLevel="2" x14ac:dyDescent="0.25">
      <c r="B144" s="640" t="s">
        <v>1465</v>
      </c>
      <c r="C144" s="641"/>
      <c r="D144" s="642"/>
      <c r="E144" s="646" t="s">
        <v>1470</v>
      </c>
      <c r="F144" s="647"/>
      <c r="G144" s="647"/>
      <c r="H144" s="647"/>
      <c r="I144" s="648"/>
      <c r="J144" s="649" t="s">
        <v>560</v>
      </c>
      <c r="K144" s="642"/>
      <c r="L144" s="651" t="s">
        <v>1464</v>
      </c>
    </row>
    <row r="145" spans="2:13" ht="15" customHeight="1" outlineLevel="2" x14ac:dyDescent="0.25">
      <c r="B145" s="643"/>
      <c r="C145" s="644"/>
      <c r="D145" s="645"/>
      <c r="E145" s="113" t="s">
        <v>1461</v>
      </c>
      <c r="F145" s="653" t="s">
        <v>1462</v>
      </c>
      <c r="G145" s="654"/>
      <c r="H145" s="653" t="s">
        <v>1463</v>
      </c>
      <c r="I145" s="654"/>
      <c r="J145" s="650"/>
      <c r="K145" s="645"/>
      <c r="L145" s="652"/>
    </row>
    <row r="146" spans="2:13" ht="24.95" customHeight="1" outlineLevel="2" x14ac:dyDescent="0.25">
      <c r="B146" s="655"/>
      <c r="C146" s="656"/>
      <c r="D146" s="657"/>
      <c r="E146" s="105"/>
      <c r="F146" s="658"/>
      <c r="G146" s="659"/>
      <c r="H146" s="658"/>
      <c r="I146" s="659"/>
      <c r="J146" s="658"/>
      <c r="K146" s="659"/>
      <c r="L146" s="56">
        <f>+J146</f>
        <v>0</v>
      </c>
    </row>
    <row r="147" spans="2:13" ht="24.95" customHeight="1" outlineLevel="2" x14ac:dyDescent="0.25">
      <c r="B147" s="628"/>
      <c r="C147" s="629"/>
      <c r="D147" s="660"/>
      <c r="E147" s="106"/>
      <c r="F147" s="661"/>
      <c r="G147" s="660"/>
      <c r="H147" s="661"/>
      <c r="I147" s="660"/>
      <c r="J147" s="661"/>
      <c r="K147" s="660"/>
      <c r="L147" s="56">
        <f t="shared" ref="L147:L152" si="15">+J147</f>
        <v>0</v>
      </c>
    </row>
    <row r="148" spans="2:13" ht="24.95" customHeight="1" outlineLevel="2" x14ac:dyDescent="0.25">
      <c r="B148" s="628"/>
      <c r="C148" s="629"/>
      <c r="D148" s="660"/>
      <c r="E148" s="106"/>
      <c r="F148" s="661"/>
      <c r="G148" s="660"/>
      <c r="H148" s="661"/>
      <c r="I148" s="660"/>
      <c r="J148" s="661"/>
      <c r="K148" s="660"/>
      <c r="L148" s="56">
        <f t="shared" si="15"/>
        <v>0</v>
      </c>
    </row>
    <row r="149" spans="2:13" ht="24.95" customHeight="1" outlineLevel="2" x14ac:dyDescent="0.25">
      <c r="B149" s="628"/>
      <c r="C149" s="629"/>
      <c r="D149" s="660"/>
      <c r="E149" s="106"/>
      <c r="F149" s="661"/>
      <c r="G149" s="660"/>
      <c r="H149" s="661"/>
      <c r="I149" s="660"/>
      <c r="J149" s="661"/>
      <c r="K149" s="660"/>
      <c r="L149" s="56">
        <f t="shared" si="15"/>
        <v>0</v>
      </c>
    </row>
    <row r="150" spans="2:13" ht="24.95" customHeight="1" outlineLevel="2" x14ac:dyDescent="0.25">
      <c r="B150" s="628"/>
      <c r="C150" s="629"/>
      <c r="D150" s="660"/>
      <c r="E150" s="106"/>
      <c r="F150" s="661"/>
      <c r="G150" s="660"/>
      <c r="H150" s="661"/>
      <c r="I150" s="660"/>
      <c r="J150" s="661"/>
      <c r="K150" s="660"/>
      <c r="L150" s="56">
        <f t="shared" si="15"/>
        <v>0</v>
      </c>
    </row>
    <row r="151" spans="2:13" ht="24.95" customHeight="1" outlineLevel="2" x14ac:dyDescent="0.25">
      <c r="B151" s="628"/>
      <c r="C151" s="629"/>
      <c r="D151" s="660"/>
      <c r="E151" s="106"/>
      <c r="F151" s="661"/>
      <c r="G151" s="660"/>
      <c r="H151" s="661"/>
      <c r="I151" s="660"/>
      <c r="J151" s="661"/>
      <c r="K151" s="660"/>
      <c r="L151" s="56">
        <f t="shared" si="15"/>
        <v>0</v>
      </c>
    </row>
    <row r="152" spans="2:13" ht="24.95" customHeight="1" outlineLevel="2" x14ac:dyDescent="0.25">
      <c r="B152" s="631"/>
      <c r="C152" s="632"/>
      <c r="D152" s="662"/>
      <c r="E152" s="107"/>
      <c r="F152" s="663"/>
      <c r="G152" s="662"/>
      <c r="H152" s="663"/>
      <c r="I152" s="662"/>
      <c r="J152" s="663"/>
      <c r="K152" s="662"/>
      <c r="L152" s="56">
        <f t="shared" si="15"/>
        <v>0</v>
      </c>
    </row>
    <row r="153" spans="2:13" ht="24.95" customHeight="1" outlineLevel="2" x14ac:dyDescent="0.25">
      <c r="B153" s="634" t="s">
        <v>1468</v>
      </c>
      <c r="C153" s="635"/>
      <c r="D153" s="635"/>
      <c r="E153" s="635"/>
      <c r="F153" s="635"/>
      <c r="G153" s="635"/>
      <c r="H153" s="635"/>
      <c r="I153" s="635"/>
      <c r="J153" s="635"/>
      <c r="K153" s="636"/>
      <c r="L153" s="108">
        <f>SUM(L146:L152)</f>
        <v>0</v>
      </c>
    </row>
    <row r="154" spans="2:13" ht="29.25" customHeight="1" outlineLevel="1" x14ac:dyDescent="0.25">
      <c r="B154" s="101" t="s">
        <v>1324</v>
      </c>
      <c r="C154" s="102">
        <v>2</v>
      </c>
      <c r="D154" s="102">
        <v>1.08</v>
      </c>
      <c r="E154" s="637" t="str">
        <f>+VLOOKUP(B:B,APUS!A:C,3,FALSE)</f>
        <v>DESMONTE TEJA DE BARRO MAS ESTRUCTURA PORTANTE, INCLUYE RETIRO ESCOMBROS (CUBIERTAS ANTIGUAS)</v>
      </c>
      <c r="F154" s="638"/>
      <c r="G154" s="638"/>
      <c r="H154" s="638"/>
      <c r="I154" s="638"/>
      <c r="J154" s="638"/>
      <c r="K154" s="639"/>
      <c r="L154" s="103" t="str">
        <f>+VLOOKUP(B:B,APUS!A:D,4,FALSE)</f>
        <v>M2</v>
      </c>
      <c r="M154" s="595">
        <f>L164</f>
        <v>0</v>
      </c>
    </row>
    <row r="155" spans="2:13" ht="15" customHeight="1" outlineLevel="2" x14ac:dyDescent="0.25">
      <c r="B155" s="640" t="s">
        <v>1465</v>
      </c>
      <c r="C155" s="641"/>
      <c r="D155" s="642"/>
      <c r="E155" s="646" t="s">
        <v>1470</v>
      </c>
      <c r="F155" s="647"/>
      <c r="G155" s="647"/>
      <c r="H155" s="647"/>
      <c r="I155" s="648"/>
      <c r="J155" s="649" t="s">
        <v>560</v>
      </c>
      <c r="K155" s="642"/>
      <c r="L155" s="651" t="s">
        <v>1464</v>
      </c>
    </row>
    <row r="156" spans="2:13" ht="15" customHeight="1" outlineLevel="2" x14ac:dyDescent="0.25">
      <c r="B156" s="643"/>
      <c r="C156" s="644"/>
      <c r="D156" s="645"/>
      <c r="E156" s="113" t="s">
        <v>1461</v>
      </c>
      <c r="F156" s="653" t="s">
        <v>1462</v>
      </c>
      <c r="G156" s="654"/>
      <c r="H156" s="653" t="s">
        <v>1463</v>
      </c>
      <c r="I156" s="654"/>
      <c r="J156" s="650"/>
      <c r="K156" s="645"/>
      <c r="L156" s="652"/>
    </row>
    <row r="157" spans="2:13" ht="24.95" customHeight="1" outlineLevel="2" x14ac:dyDescent="0.25">
      <c r="B157" s="655"/>
      <c r="C157" s="656"/>
      <c r="D157" s="657"/>
      <c r="E157" s="105"/>
      <c r="F157" s="658"/>
      <c r="G157" s="659"/>
      <c r="H157" s="658"/>
      <c r="I157" s="659"/>
      <c r="J157" s="658"/>
      <c r="K157" s="659"/>
      <c r="L157" s="56">
        <f>+J157</f>
        <v>0</v>
      </c>
    </row>
    <row r="158" spans="2:13" ht="24.95" customHeight="1" outlineLevel="2" x14ac:dyDescent="0.25">
      <c r="B158" s="628"/>
      <c r="C158" s="629"/>
      <c r="D158" s="660"/>
      <c r="E158" s="106"/>
      <c r="F158" s="661"/>
      <c r="G158" s="660"/>
      <c r="H158" s="661"/>
      <c r="I158" s="660"/>
      <c r="J158" s="661"/>
      <c r="K158" s="660"/>
      <c r="L158" s="56">
        <f t="shared" ref="L158:L163" si="16">+J158</f>
        <v>0</v>
      </c>
    </row>
    <row r="159" spans="2:13" ht="24.95" customHeight="1" outlineLevel="2" x14ac:dyDescent="0.25">
      <c r="B159" s="628"/>
      <c r="C159" s="629"/>
      <c r="D159" s="660"/>
      <c r="E159" s="106"/>
      <c r="F159" s="661"/>
      <c r="G159" s="660"/>
      <c r="H159" s="661"/>
      <c r="I159" s="660"/>
      <c r="J159" s="661"/>
      <c r="K159" s="660"/>
      <c r="L159" s="56">
        <f t="shared" si="16"/>
        <v>0</v>
      </c>
    </row>
    <row r="160" spans="2:13" ht="24.95" customHeight="1" outlineLevel="2" x14ac:dyDescent="0.25">
      <c r="B160" s="628"/>
      <c r="C160" s="629"/>
      <c r="D160" s="660"/>
      <c r="E160" s="106"/>
      <c r="F160" s="661"/>
      <c r="G160" s="660"/>
      <c r="H160" s="661"/>
      <c r="I160" s="660"/>
      <c r="J160" s="661"/>
      <c r="K160" s="660"/>
      <c r="L160" s="56">
        <f t="shared" si="16"/>
        <v>0</v>
      </c>
    </row>
    <row r="161" spans="2:13" ht="24.95" customHeight="1" outlineLevel="2" x14ac:dyDescent="0.25">
      <c r="B161" s="628"/>
      <c r="C161" s="629"/>
      <c r="D161" s="660"/>
      <c r="E161" s="106"/>
      <c r="F161" s="661"/>
      <c r="G161" s="660"/>
      <c r="H161" s="661"/>
      <c r="I161" s="660"/>
      <c r="J161" s="661"/>
      <c r="K161" s="660"/>
      <c r="L161" s="56">
        <f t="shared" si="16"/>
        <v>0</v>
      </c>
    </row>
    <row r="162" spans="2:13" ht="24.95" customHeight="1" outlineLevel="2" x14ac:dyDescent="0.25">
      <c r="B162" s="628"/>
      <c r="C162" s="629"/>
      <c r="D162" s="660"/>
      <c r="E162" s="106"/>
      <c r="F162" s="661"/>
      <c r="G162" s="660"/>
      <c r="H162" s="661"/>
      <c r="I162" s="660"/>
      <c r="J162" s="661"/>
      <c r="K162" s="660"/>
      <c r="L162" s="56">
        <f t="shared" si="16"/>
        <v>0</v>
      </c>
    </row>
    <row r="163" spans="2:13" ht="24.95" customHeight="1" outlineLevel="2" x14ac:dyDescent="0.25">
      <c r="B163" s="631"/>
      <c r="C163" s="632"/>
      <c r="D163" s="662"/>
      <c r="E163" s="107"/>
      <c r="F163" s="663"/>
      <c r="G163" s="662"/>
      <c r="H163" s="663"/>
      <c r="I163" s="662"/>
      <c r="J163" s="663"/>
      <c r="K163" s="662"/>
      <c r="L163" s="56">
        <f t="shared" si="16"/>
        <v>0</v>
      </c>
    </row>
    <row r="164" spans="2:13" ht="24.95" customHeight="1" outlineLevel="2" x14ac:dyDescent="0.25">
      <c r="B164" s="634" t="s">
        <v>1468</v>
      </c>
      <c r="C164" s="635"/>
      <c r="D164" s="635"/>
      <c r="E164" s="635"/>
      <c r="F164" s="635"/>
      <c r="G164" s="635"/>
      <c r="H164" s="635"/>
      <c r="I164" s="635"/>
      <c r="J164" s="635"/>
      <c r="K164" s="636"/>
      <c r="L164" s="108">
        <f>SUM(L157:L163)</f>
        <v>0</v>
      </c>
    </row>
    <row r="165" spans="2:13" ht="19.5" customHeight="1" outlineLevel="1" x14ac:dyDescent="0.25">
      <c r="B165" s="101" t="s">
        <v>1325</v>
      </c>
      <c r="C165" s="102">
        <v>2</v>
      </c>
      <c r="D165" s="102">
        <v>1.0900000000000001</v>
      </c>
      <c r="E165" s="637" t="str">
        <f>+VLOOKUP(B:B,APUS!A:C,3,FALSE)</f>
        <v>DESMONTE Y LAVADA DE TEJA DE BARRO</v>
      </c>
      <c r="F165" s="638"/>
      <c r="G165" s="638"/>
      <c r="H165" s="638"/>
      <c r="I165" s="638"/>
      <c r="J165" s="638"/>
      <c r="K165" s="639"/>
      <c r="L165" s="103" t="str">
        <f>+VLOOKUP(B:B,APUS!A:D,4,FALSE)</f>
        <v>M2</v>
      </c>
      <c r="M165" s="595">
        <f>L175</f>
        <v>0</v>
      </c>
    </row>
    <row r="166" spans="2:13" ht="15" customHeight="1" outlineLevel="2" x14ac:dyDescent="0.25">
      <c r="B166" s="640" t="s">
        <v>1465</v>
      </c>
      <c r="C166" s="641"/>
      <c r="D166" s="642"/>
      <c r="E166" s="646" t="s">
        <v>1470</v>
      </c>
      <c r="F166" s="647"/>
      <c r="G166" s="647"/>
      <c r="H166" s="647"/>
      <c r="I166" s="648"/>
      <c r="J166" s="649" t="s">
        <v>560</v>
      </c>
      <c r="K166" s="642"/>
      <c r="L166" s="651" t="s">
        <v>1464</v>
      </c>
    </row>
    <row r="167" spans="2:13" ht="15" customHeight="1" outlineLevel="2" x14ac:dyDescent="0.25">
      <c r="B167" s="643"/>
      <c r="C167" s="644"/>
      <c r="D167" s="645"/>
      <c r="E167" s="113" t="s">
        <v>1461</v>
      </c>
      <c r="F167" s="653" t="s">
        <v>1462</v>
      </c>
      <c r="G167" s="654"/>
      <c r="H167" s="653" t="s">
        <v>1463</v>
      </c>
      <c r="I167" s="654"/>
      <c r="J167" s="650"/>
      <c r="K167" s="645"/>
      <c r="L167" s="652"/>
    </row>
    <row r="168" spans="2:13" ht="24.95" customHeight="1" outlineLevel="2" x14ac:dyDescent="0.25">
      <c r="B168" s="655"/>
      <c r="C168" s="656"/>
      <c r="D168" s="657"/>
      <c r="E168" s="105"/>
      <c r="F168" s="658"/>
      <c r="G168" s="659"/>
      <c r="H168" s="658"/>
      <c r="I168" s="659"/>
      <c r="J168" s="658"/>
      <c r="K168" s="659"/>
      <c r="L168" s="56">
        <f>+J168</f>
        <v>0</v>
      </c>
    </row>
    <row r="169" spans="2:13" ht="24.95" customHeight="1" outlineLevel="2" x14ac:dyDescent="0.25">
      <c r="B169" s="628"/>
      <c r="C169" s="629"/>
      <c r="D169" s="660"/>
      <c r="E169" s="106"/>
      <c r="F169" s="661"/>
      <c r="G169" s="660"/>
      <c r="H169" s="661"/>
      <c r="I169" s="660"/>
      <c r="J169" s="661"/>
      <c r="K169" s="660"/>
      <c r="L169" s="56">
        <f t="shared" ref="L169:L174" si="17">+J169</f>
        <v>0</v>
      </c>
    </row>
    <row r="170" spans="2:13" ht="24.95" customHeight="1" outlineLevel="2" x14ac:dyDescent="0.25">
      <c r="B170" s="628"/>
      <c r="C170" s="629"/>
      <c r="D170" s="660"/>
      <c r="E170" s="106"/>
      <c r="F170" s="661"/>
      <c r="G170" s="660"/>
      <c r="H170" s="661"/>
      <c r="I170" s="660"/>
      <c r="J170" s="661"/>
      <c r="K170" s="660"/>
      <c r="L170" s="56">
        <f t="shared" si="17"/>
        <v>0</v>
      </c>
    </row>
    <row r="171" spans="2:13" ht="24.95" customHeight="1" outlineLevel="2" x14ac:dyDescent="0.25">
      <c r="B171" s="628"/>
      <c r="C171" s="629"/>
      <c r="D171" s="660"/>
      <c r="E171" s="106"/>
      <c r="F171" s="661"/>
      <c r="G171" s="660"/>
      <c r="H171" s="661"/>
      <c r="I171" s="660"/>
      <c r="J171" s="661"/>
      <c r="K171" s="660"/>
      <c r="L171" s="56">
        <f t="shared" si="17"/>
        <v>0</v>
      </c>
    </row>
    <row r="172" spans="2:13" ht="24.95" customHeight="1" outlineLevel="2" x14ac:dyDescent="0.25">
      <c r="B172" s="628"/>
      <c r="C172" s="629"/>
      <c r="D172" s="660"/>
      <c r="E172" s="106"/>
      <c r="F172" s="661"/>
      <c r="G172" s="660"/>
      <c r="H172" s="661"/>
      <c r="I172" s="660"/>
      <c r="J172" s="661"/>
      <c r="K172" s="660"/>
      <c r="L172" s="56">
        <f t="shared" si="17"/>
        <v>0</v>
      </c>
    </row>
    <row r="173" spans="2:13" ht="24.95" customHeight="1" outlineLevel="2" x14ac:dyDescent="0.25">
      <c r="B173" s="628"/>
      <c r="C173" s="629"/>
      <c r="D173" s="660"/>
      <c r="E173" s="106"/>
      <c r="F173" s="661"/>
      <c r="G173" s="660"/>
      <c r="H173" s="661"/>
      <c r="I173" s="660"/>
      <c r="J173" s="661"/>
      <c r="K173" s="660"/>
      <c r="L173" s="56">
        <f t="shared" si="17"/>
        <v>0</v>
      </c>
    </row>
    <row r="174" spans="2:13" ht="24.95" customHeight="1" outlineLevel="2" x14ac:dyDescent="0.25">
      <c r="B174" s="631"/>
      <c r="C174" s="632"/>
      <c r="D174" s="662"/>
      <c r="E174" s="107"/>
      <c r="F174" s="663"/>
      <c r="G174" s="662"/>
      <c r="H174" s="663"/>
      <c r="I174" s="662"/>
      <c r="J174" s="663"/>
      <c r="K174" s="662"/>
      <c r="L174" s="56">
        <f t="shared" si="17"/>
        <v>0</v>
      </c>
    </row>
    <row r="175" spans="2:13" ht="24.95" customHeight="1" outlineLevel="2" x14ac:dyDescent="0.25">
      <c r="B175" s="634" t="s">
        <v>1468</v>
      </c>
      <c r="C175" s="635"/>
      <c r="D175" s="635"/>
      <c r="E175" s="635"/>
      <c r="F175" s="635"/>
      <c r="G175" s="635"/>
      <c r="H175" s="635"/>
      <c r="I175" s="635"/>
      <c r="J175" s="635"/>
      <c r="K175" s="636"/>
      <c r="L175" s="108">
        <f>SUM(L168:L174)</f>
        <v>0</v>
      </c>
    </row>
    <row r="176" spans="2:13" ht="19.5" customHeight="1" outlineLevel="1" x14ac:dyDescent="0.25">
      <c r="B176" s="101" t="s">
        <v>1326</v>
      </c>
      <c r="C176" s="102">
        <v>2</v>
      </c>
      <c r="D176" s="112">
        <v>1.1000000000000001</v>
      </c>
      <c r="E176" s="637" t="str">
        <f>+VLOOKUP(B:B,APUS!A:C,3,FALSE)</f>
        <v xml:space="preserve">DESMONTE TEJA TERMO ACÚSTICA (INCLUYE RETIRO) </v>
      </c>
      <c r="F176" s="638"/>
      <c r="G176" s="638"/>
      <c r="H176" s="638"/>
      <c r="I176" s="638"/>
      <c r="J176" s="638"/>
      <c r="K176" s="639"/>
      <c r="L176" s="103" t="str">
        <f>+VLOOKUP(B:B,APUS!A:D,4,FALSE)</f>
        <v>M2</v>
      </c>
      <c r="M176" s="595">
        <f>L186</f>
        <v>0</v>
      </c>
    </row>
    <row r="177" spans="2:13" ht="15" customHeight="1" outlineLevel="2" x14ac:dyDescent="0.25">
      <c r="B177" s="640" t="s">
        <v>1465</v>
      </c>
      <c r="C177" s="641"/>
      <c r="D177" s="642"/>
      <c r="E177" s="646" t="s">
        <v>1470</v>
      </c>
      <c r="F177" s="647"/>
      <c r="G177" s="647"/>
      <c r="H177" s="647"/>
      <c r="I177" s="648"/>
      <c r="J177" s="649" t="s">
        <v>560</v>
      </c>
      <c r="K177" s="642"/>
      <c r="L177" s="651" t="s">
        <v>1464</v>
      </c>
    </row>
    <row r="178" spans="2:13" ht="15" customHeight="1" outlineLevel="2" x14ac:dyDescent="0.25">
      <c r="B178" s="643"/>
      <c r="C178" s="644"/>
      <c r="D178" s="645"/>
      <c r="E178" s="113" t="s">
        <v>1461</v>
      </c>
      <c r="F178" s="653" t="s">
        <v>1462</v>
      </c>
      <c r="G178" s="654"/>
      <c r="H178" s="653" t="s">
        <v>1463</v>
      </c>
      <c r="I178" s="654"/>
      <c r="J178" s="650"/>
      <c r="K178" s="645"/>
      <c r="L178" s="652"/>
    </row>
    <row r="179" spans="2:13" ht="24.95" customHeight="1" outlineLevel="2" x14ac:dyDescent="0.25">
      <c r="B179" s="655"/>
      <c r="C179" s="656"/>
      <c r="D179" s="657"/>
      <c r="E179" s="105"/>
      <c r="F179" s="658"/>
      <c r="G179" s="659"/>
      <c r="H179" s="658"/>
      <c r="I179" s="659"/>
      <c r="J179" s="658"/>
      <c r="K179" s="659"/>
      <c r="L179" s="56">
        <f>+J179</f>
        <v>0</v>
      </c>
    </row>
    <row r="180" spans="2:13" ht="24.95" customHeight="1" outlineLevel="2" x14ac:dyDescent="0.25">
      <c r="B180" s="628"/>
      <c r="C180" s="629"/>
      <c r="D180" s="660"/>
      <c r="E180" s="106"/>
      <c r="F180" s="661"/>
      <c r="G180" s="660"/>
      <c r="H180" s="661"/>
      <c r="I180" s="660"/>
      <c r="J180" s="661"/>
      <c r="K180" s="660"/>
      <c r="L180" s="56">
        <f t="shared" ref="L180:L185" si="18">+J180</f>
        <v>0</v>
      </c>
    </row>
    <row r="181" spans="2:13" ht="24.95" customHeight="1" outlineLevel="2" x14ac:dyDescent="0.25">
      <c r="B181" s="628"/>
      <c r="C181" s="629"/>
      <c r="D181" s="660"/>
      <c r="E181" s="106"/>
      <c r="F181" s="661"/>
      <c r="G181" s="660"/>
      <c r="H181" s="661"/>
      <c r="I181" s="660"/>
      <c r="J181" s="661"/>
      <c r="K181" s="660"/>
      <c r="L181" s="56">
        <f t="shared" si="18"/>
        <v>0</v>
      </c>
    </row>
    <row r="182" spans="2:13" ht="24.95" customHeight="1" outlineLevel="2" x14ac:dyDescent="0.25">
      <c r="B182" s="628"/>
      <c r="C182" s="629"/>
      <c r="D182" s="660"/>
      <c r="E182" s="106"/>
      <c r="F182" s="661"/>
      <c r="G182" s="660"/>
      <c r="H182" s="661"/>
      <c r="I182" s="660"/>
      <c r="J182" s="661"/>
      <c r="K182" s="660"/>
      <c r="L182" s="56">
        <f t="shared" si="18"/>
        <v>0</v>
      </c>
    </row>
    <row r="183" spans="2:13" ht="24.95" customHeight="1" outlineLevel="2" x14ac:dyDescent="0.25">
      <c r="B183" s="628"/>
      <c r="C183" s="629"/>
      <c r="D183" s="660"/>
      <c r="E183" s="106"/>
      <c r="F183" s="661"/>
      <c r="G183" s="660"/>
      <c r="H183" s="661"/>
      <c r="I183" s="660"/>
      <c r="J183" s="661"/>
      <c r="K183" s="660"/>
      <c r="L183" s="56">
        <f t="shared" si="18"/>
        <v>0</v>
      </c>
    </row>
    <row r="184" spans="2:13" ht="24.95" customHeight="1" outlineLevel="2" x14ac:dyDescent="0.25">
      <c r="B184" s="628"/>
      <c r="C184" s="629"/>
      <c r="D184" s="660"/>
      <c r="E184" s="106"/>
      <c r="F184" s="661"/>
      <c r="G184" s="660"/>
      <c r="H184" s="661"/>
      <c r="I184" s="660"/>
      <c r="J184" s="661"/>
      <c r="K184" s="660"/>
      <c r="L184" s="56">
        <f t="shared" si="18"/>
        <v>0</v>
      </c>
    </row>
    <row r="185" spans="2:13" ht="24.95" customHeight="1" outlineLevel="2" x14ac:dyDescent="0.25">
      <c r="B185" s="631"/>
      <c r="C185" s="632"/>
      <c r="D185" s="662"/>
      <c r="E185" s="107"/>
      <c r="F185" s="663"/>
      <c r="G185" s="662"/>
      <c r="H185" s="663"/>
      <c r="I185" s="662"/>
      <c r="J185" s="663"/>
      <c r="K185" s="662"/>
      <c r="L185" s="56">
        <f t="shared" si="18"/>
        <v>0</v>
      </c>
    </row>
    <row r="186" spans="2:13" ht="24.95" customHeight="1" outlineLevel="2" x14ac:dyDescent="0.25">
      <c r="B186" s="634" t="s">
        <v>1468</v>
      </c>
      <c r="C186" s="635"/>
      <c r="D186" s="635"/>
      <c r="E186" s="635"/>
      <c r="F186" s="635"/>
      <c r="G186" s="635"/>
      <c r="H186" s="635"/>
      <c r="I186" s="635"/>
      <c r="J186" s="635"/>
      <c r="K186" s="636"/>
      <c r="L186" s="108">
        <f>SUM(L179:L185)</f>
        <v>0</v>
      </c>
    </row>
    <row r="187" spans="2:13" ht="19.5" customHeight="1" outlineLevel="1" x14ac:dyDescent="0.25">
      <c r="B187" s="101" t="s">
        <v>1327</v>
      </c>
      <c r="C187" s="102">
        <v>2</v>
      </c>
      <c r="D187" s="102">
        <v>1.1100000000000001</v>
      </c>
      <c r="E187" s="637" t="str">
        <f>+VLOOKUP(B:B,APUS!A:C,3,FALSE)</f>
        <v xml:space="preserve">DESMONTE TEJA DE ZINC (INCLUYE EXTRUCTURA PORTANTE Y RETIRO) </v>
      </c>
      <c r="F187" s="638"/>
      <c r="G187" s="638"/>
      <c r="H187" s="638"/>
      <c r="I187" s="638"/>
      <c r="J187" s="638"/>
      <c r="K187" s="639"/>
      <c r="L187" s="103" t="str">
        <f>+VLOOKUP(B:B,APUS!A:D,4,FALSE)</f>
        <v>M2</v>
      </c>
      <c r="M187" s="595">
        <f>L197</f>
        <v>0</v>
      </c>
    </row>
    <row r="188" spans="2:13" ht="15" customHeight="1" outlineLevel="2" x14ac:dyDescent="0.25">
      <c r="B188" s="640" t="s">
        <v>1465</v>
      </c>
      <c r="C188" s="641"/>
      <c r="D188" s="642"/>
      <c r="E188" s="646" t="s">
        <v>1470</v>
      </c>
      <c r="F188" s="647"/>
      <c r="G188" s="647"/>
      <c r="H188" s="647"/>
      <c r="I188" s="648"/>
      <c r="J188" s="649" t="s">
        <v>560</v>
      </c>
      <c r="K188" s="642"/>
      <c r="L188" s="651" t="s">
        <v>1464</v>
      </c>
    </row>
    <row r="189" spans="2:13" ht="15" customHeight="1" outlineLevel="2" x14ac:dyDescent="0.25">
      <c r="B189" s="643"/>
      <c r="C189" s="644"/>
      <c r="D189" s="645"/>
      <c r="E189" s="113" t="s">
        <v>1461</v>
      </c>
      <c r="F189" s="653" t="s">
        <v>1462</v>
      </c>
      <c r="G189" s="654"/>
      <c r="H189" s="653" t="s">
        <v>1463</v>
      </c>
      <c r="I189" s="654"/>
      <c r="J189" s="650"/>
      <c r="K189" s="645"/>
      <c r="L189" s="652"/>
    </row>
    <row r="190" spans="2:13" ht="24.95" customHeight="1" outlineLevel="2" x14ac:dyDescent="0.25">
      <c r="B190" s="655"/>
      <c r="C190" s="656"/>
      <c r="D190" s="657"/>
      <c r="E190" s="105"/>
      <c r="F190" s="658"/>
      <c r="G190" s="659"/>
      <c r="H190" s="658"/>
      <c r="I190" s="659"/>
      <c r="J190" s="658"/>
      <c r="K190" s="659"/>
      <c r="L190" s="56">
        <f>+J190</f>
        <v>0</v>
      </c>
    </row>
    <row r="191" spans="2:13" ht="24.95" customHeight="1" outlineLevel="2" x14ac:dyDescent="0.25">
      <c r="B191" s="628"/>
      <c r="C191" s="629"/>
      <c r="D191" s="660"/>
      <c r="E191" s="106"/>
      <c r="F191" s="661"/>
      <c r="G191" s="660"/>
      <c r="H191" s="661"/>
      <c r="I191" s="660"/>
      <c r="J191" s="661"/>
      <c r="K191" s="660"/>
      <c r="L191" s="56">
        <f t="shared" ref="L191:L196" si="19">+J191</f>
        <v>0</v>
      </c>
    </row>
    <row r="192" spans="2:13" ht="24.95" customHeight="1" outlineLevel="2" x14ac:dyDescent="0.25">
      <c r="B192" s="628"/>
      <c r="C192" s="629"/>
      <c r="D192" s="660"/>
      <c r="E192" s="106"/>
      <c r="F192" s="661"/>
      <c r="G192" s="660"/>
      <c r="H192" s="661"/>
      <c r="I192" s="660"/>
      <c r="J192" s="661"/>
      <c r="K192" s="660"/>
      <c r="L192" s="56">
        <f t="shared" si="19"/>
        <v>0</v>
      </c>
    </row>
    <row r="193" spans="2:13" ht="24.95" customHeight="1" outlineLevel="2" x14ac:dyDescent="0.25">
      <c r="B193" s="628"/>
      <c r="C193" s="629"/>
      <c r="D193" s="660"/>
      <c r="E193" s="106"/>
      <c r="F193" s="661"/>
      <c r="G193" s="660"/>
      <c r="H193" s="661"/>
      <c r="I193" s="660"/>
      <c r="J193" s="661"/>
      <c r="K193" s="660"/>
      <c r="L193" s="56">
        <f t="shared" si="19"/>
        <v>0</v>
      </c>
    </row>
    <row r="194" spans="2:13" ht="24.95" customHeight="1" outlineLevel="2" x14ac:dyDescent="0.25">
      <c r="B194" s="628"/>
      <c r="C194" s="629"/>
      <c r="D194" s="660"/>
      <c r="E194" s="106"/>
      <c r="F194" s="661"/>
      <c r="G194" s="660"/>
      <c r="H194" s="661"/>
      <c r="I194" s="660"/>
      <c r="J194" s="661"/>
      <c r="K194" s="660"/>
      <c r="L194" s="56">
        <f t="shared" si="19"/>
        <v>0</v>
      </c>
    </row>
    <row r="195" spans="2:13" ht="24.95" customHeight="1" outlineLevel="2" x14ac:dyDescent="0.25">
      <c r="B195" s="628"/>
      <c r="C195" s="629"/>
      <c r="D195" s="660"/>
      <c r="E195" s="106"/>
      <c r="F195" s="661"/>
      <c r="G195" s="660"/>
      <c r="H195" s="661"/>
      <c r="I195" s="660"/>
      <c r="J195" s="661"/>
      <c r="K195" s="660"/>
      <c r="L195" s="56">
        <f t="shared" si="19"/>
        <v>0</v>
      </c>
    </row>
    <row r="196" spans="2:13" ht="24.95" customHeight="1" outlineLevel="2" x14ac:dyDescent="0.25">
      <c r="B196" s="631"/>
      <c r="C196" s="632"/>
      <c r="D196" s="662"/>
      <c r="E196" s="107"/>
      <c r="F196" s="663"/>
      <c r="G196" s="662"/>
      <c r="H196" s="663"/>
      <c r="I196" s="662"/>
      <c r="J196" s="663"/>
      <c r="K196" s="662"/>
      <c r="L196" s="56">
        <f t="shared" si="19"/>
        <v>0</v>
      </c>
    </row>
    <row r="197" spans="2:13" ht="24.95" customHeight="1" outlineLevel="2" x14ac:dyDescent="0.25">
      <c r="B197" s="634" t="s">
        <v>1468</v>
      </c>
      <c r="C197" s="635"/>
      <c r="D197" s="635"/>
      <c r="E197" s="635"/>
      <c r="F197" s="635"/>
      <c r="G197" s="635"/>
      <c r="H197" s="635"/>
      <c r="I197" s="635"/>
      <c r="J197" s="635"/>
      <c r="K197" s="636"/>
      <c r="L197" s="108">
        <f>SUM(L190:L196)</f>
        <v>0</v>
      </c>
    </row>
    <row r="198" spans="2:13" ht="19.5" customHeight="1" outlineLevel="1" x14ac:dyDescent="0.25">
      <c r="B198" s="101" t="s">
        <v>1328</v>
      </c>
      <c r="C198" s="102">
        <v>2</v>
      </c>
      <c r="D198" s="102">
        <v>1.1200000000000001</v>
      </c>
      <c r="E198" s="637" t="str">
        <f>+VLOOKUP(B:B,APUS!A:C,3,FALSE)</f>
        <v>DESMONTE TEJA ASBESTO CEMENTO (INCLUYE RETIRO)</v>
      </c>
      <c r="F198" s="638"/>
      <c r="G198" s="638"/>
      <c r="H198" s="638"/>
      <c r="I198" s="638"/>
      <c r="J198" s="638"/>
      <c r="K198" s="639"/>
      <c r="L198" s="103" t="str">
        <f>+VLOOKUP(B:B,APUS!A:D,4,FALSE)</f>
        <v>M2</v>
      </c>
      <c r="M198" s="595">
        <f>L208</f>
        <v>0</v>
      </c>
    </row>
    <row r="199" spans="2:13" ht="15" customHeight="1" outlineLevel="2" x14ac:dyDescent="0.25">
      <c r="B199" s="640" t="s">
        <v>1465</v>
      </c>
      <c r="C199" s="641"/>
      <c r="D199" s="642"/>
      <c r="E199" s="646" t="s">
        <v>1470</v>
      </c>
      <c r="F199" s="647"/>
      <c r="G199" s="647"/>
      <c r="H199" s="647"/>
      <c r="I199" s="648"/>
      <c r="J199" s="649" t="s">
        <v>560</v>
      </c>
      <c r="K199" s="642"/>
      <c r="L199" s="651" t="s">
        <v>1464</v>
      </c>
    </row>
    <row r="200" spans="2:13" ht="15" customHeight="1" outlineLevel="2" x14ac:dyDescent="0.25">
      <c r="B200" s="643"/>
      <c r="C200" s="644"/>
      <c r="D200" s="645"/>
      <c r="E200" s="113" t="s">
        <v>1461</v>
      </c>
      <c r="F200" s="653" t="s">
        <v>1462</v>
      </c>
      <c r="G200" s="654"/>
      <c r="H200" s="653" t="s">
        <v>1463</v>
      </c>
      <c r="I200" s="654"/>
      <c r="J200" s="650"/>
      <c r="K200" s="645"/>
      <c r="L200" s="652"/>
    </row>
    <row r="201" spans="2:13" ht="24.95" customHeight="1" outlineLevel="2" x14ac:dyDescent="0.25">
      <c r="B201" s="655"/>
      <c r="C201" s="656"/>
      <c r="D201" s="657"/>
      <c r="E201" s="105"/>
      <c r="F201" s="658"/>
      <c r="G201" s="659"/>
      <c r="H201" s="658"/>
      <c r="I201" s="659"/>
      <c r="J201" s="658"/>
      <c r="K201" s="659"/>
      <c r="L201" s="56">
        <f>+J201</f>
        <v>0</v>
      </c>
    </row>
    <row r="202" spans="2:13" ht="24.95" customHeight="1" outlineLevel="2" x14ac:dyDescent="0.25">
      <c r="B202" s="628"/>
      <c r="C202" s="629"/>
      <c r="D202" s="660"/>
      <c r="E202" s="106"/>
      <c r="F202" s="661"/>
      <c r="G202" s="660"/>
      <c r="H202" s="661"/>
      <c r="I202" s="660"/>
      <c r="J202" s="661"/>
      <c r="K202" s="660"/>
      <c r="L202" s="56">
        <f t="shared" ref="L202:L207" si="20">+J202</f>
        <v>0</v>
      </c>
    </row>
    <row r="203" spans="2:13" ht="24.95" customHeight="1" outlineLevel="2" x14ac:dyDescent="0.25">
      <c r="B203" s="628"/>
      <c r="C203" s="629"/>
      <c r="D203" s="660"/>
      <c r="E203" s="106"/>
      <c r="F203" s="661"/>
      <c r="G203" s="660"/>
      <c r="H203" s="661"/>
      <c r="I203" s="660"/>
      <c r="J203" s="661"/>
      <c r="K203" s="660"/>
      <c r="L203" s="56">
        <f t="shared" si="20"/>
        <v>0</v>
      </c>
    </row>
    <row r="204" spans="2:13" ht="24.95" customHeight="1" outlineLevel="2" x14ac:dyDescent="0.25">
      <c r="B204" s="628"/>
      <c r="C204" s="629"/>
      <c r="D204" s="660"/>
      <c r="E204" s="106"/>
      <c r="F204" s="661"/>
      <c r="G204" s="660"/>
      <c r="H204" s="661"/>
      <c r="I204" s="660"/>
      <c r="J204" s="661"/>
      <c r="K204" s="660"/>
      <c r="L204" s="56">
        <f t="shared" si="20"/>
        <v>0</v>
      </c>
    </row>
    <row r="205" spans="2:13" ht="24.95" customHeight="1" outlineLevel="2" x14ac:dyDescent="0.25">
      <c r="B205" s="628"/>
      <c r="C205" s="629"/>
      <c r="D205" s="660"/>
      <c r="E205" s="106"/>
      <c r="F205" s="661"/>
      <c r="G205" s="660"/>
      <c r="H205" s="661"/>
      <c r="I205" s="660"/>
      <c r="J205" s="661"/>
      <c r="K205" s="660"/>
      <c r="L205" s="56">
        <f t="shared" si="20"/>
        <v>0</v>
      </c>
    </row>
    <row r="206" spans="2:13" ht="24.95" customHeight="1" outlineLevel="2" x14ac:dyDescent="0.25">
      <c r="B206" s="628"/>
      <c r="C206" s="629"/>
      <c r="D206" s="660"/>
      <c r="E206" s="106"/>
      <c r="F206" s="661"/>
      <c r="G206" s="660"/>
      <c r="H206" s="661"/>
      <c r="I206" s="660"/>
      <c r="J206" s="661"/>
      <c r="K206" s="660"/>
      <c r="L206" s="56">
        <f t="shared" si="20"/>
        <v>0</v>
      </c>
    </row>
    <row r="207" spans="2:13" ht="24.95" customHeight="1" outlineLevel="2" x14ac:dyDescent="0.25">
      <c r="B207" s="631"/>
      <c r="C207" s="632"/>
      <c r="D207" s="662"/>
      <c r="E207" s="107"/>
      <c r="F207" s="663"/>
      <c r="G207" s="662"/>
      <c r="H207" s="663"/>
      <c r="I207" s="662"/>
      <c r="J207" s="663"/>
      <c r="K207" s="662"/>
      <c r="L207" s="56">
        <f t="shared" si="20"/>
        <v>0</v>
      </c>
    </row>
    <row r="208" spans="2:13" ht="24.95" customHeight="1" outlineLevel="2" x14ac:dyDescent="0.25">
      <c r="B208" s="634" t="s">
        <v>1468</v>
      </c>
      <c r="C208" s="635"/>
      <c r="D208" s="635"/>
      <c r="E208" s="635"/>
      <c r="F208" s="635"/>
      <c r="G208" s="635"/>
      <c r="H208" s="635"/>
      <c r="I208" s="635"/>
      <c r="J208" s="635"/>
      <c r="K208" s="636"/>
      <c r="L208" s="108">
        <f>SUM(L201:L207)</f>
        <v>0</v>
      </c>
    </row>
    <row r="209" spans="2:13" ht="19.5" customHeight="1" outlineLevel="1" x14ac:dyDescent="0.25">
      <c r="B209" s="101" t="s">
        <v>1329</v>
      </c>
      <c r="C209" s="102">
        <v>2</v>
      </c>
      <c r="D209" s="102">
        <v>1.1299999999999999</v>
      </c>
      <c r="E209" s="637" t="str">
        <f>+VLOOKUP(B:B,APUS!A:C,3,FALSE)</f>
        <v>DESMONTE DE CIELO RASO EN CUALQUIER MATERIAL Y ESTRUCTURA  (INCLUYE CARGUE Y RETIRO)</v>
      </c>
      <c r="F209" s="638"/>
      <c r="G209" s="638"/>
      <c r="H209" s="638"/>
      <c r="I209" s="638"/>
      <c r="J209" s="638"/>
      <c r="K209" s="639"/>
      <c r="L209" s="103" t="str">
        <f>+VLOOKUP(B:B,APUS!A:D,4,FALSE)</f>
        <v>M2</v>
      </c>
      <c r="M209" s="595">
        <f>L219</f>
        <v>0</v>
      </c>
    </row>
    <row r="210" spans="2:13" ht="15" customHeight="1" outlineLevel="2" x14ac:dyDescent="0.25">
      <c r="B210" s="640" t="s">
        <v>1465</v>
      </c>
      <c r="C210" s="641"/>
      <c r="D210" s="642"/>
      <c r="E210" s="646" t="s">
        <v>1470</v>
      </c>
      <c r="F210" s="647"/>
      <c r="G210" s="647"/>
      <c r="H210" s="647"/>
      <c r="I210" s="648"/>
      <c r="J210" s="649" t="s">
        <v>560</v>
      </c>
      <c r="K210" s="642"/>
      <c r="L210" s="651" t="s">
        <v>1464</v>
      </c>
    </row>
    <row r="211" spans="2:13" ht="15" customHeight="1" outlineLevel="2" x14ac:dyDescent="0.25">
      <c r="B211" s="643"/>
      <c r="C211" s="644"/>
      <c r="D211" s="645"/>
      <c r="E211" s="113" t="s">
        <v>1461</v>
      </c>
      <c r="F211" s="653" t="s">
        <v>1462</v>
      </c>
      <c r="G211" s="654"/>
      <c r="H211" s="653" t="s">
        <v>1463</v>
      </c>
      <c r="I211" s="654"/>
      <c r="J211" s="650"/>
      <c r="K211" s="645"/>
      <c r="L211" s="652"/>
    </row>
    <row r="212" spans="2:13" ht="24.95" customHeight="1" outlineLevel="2" x14ac:dyDescent="0.25">
      <c r="B212" s="655"/>
      <c r="C212" s="656"/>
      <c r="D212" s="657"/>
      <c r="E212" s="105"/>
      <c r="F212" s="658"/>
      <c r="G212" s="659"/>
      <c r="H212" s="658"/>
      <c r="I212" s="659"/>
      <c r="J212" s="658"/>
      <c r="K212" s="659"/>
      <c r="L212" s="56">
        <f>+J212</f>
        <v>0</v>
      </c>
    </row>
    <row r="213" spans="2:13" ht="24.95" customHeight="1" outlineLevel="2" x14ac:dyDescent="0.25">
      <c r="B213" s="628"/>
      <c r="C213" s="629"/>
      <c r="D213" s="660"/>
      <c r="E213" s="106"/>
      <c r="F213" s="661"/>
      <c r="G213" s="660"/>
      <c r="H213" s="661"/>
      <c r="I213" s="660"/>
      <c r="J213" s="661"/>
      <c r="K213" s="660"/>
      <c r="L213" s="56">
        <f t="shared" ref="L213:L218" si="21">+J213</f>
        <v>0</v>
      </c>
    </row>
    <row r="214" spans="2:13" ht="24.95" customHeight="1" outlineLevel="2" x14ac:dyDescent="0.25">
      <c r="B214" s="628"/>
      <c r="C214" s="629"/>
      <c r="D214" s="660"/>
      <c r="E214" s="106"/>
      <c r="F214" s="661"/>
      <c r="G214" s="660"/>
      <c r="H214" s="661"/>
      <c r="I214" s="660"/>
      <c r="J214" s="661"/>
      <c r="K214" s="660"/>
      <c r="L214" s="56">
        <f t="shared" si="21"/>
        <v>0</v>
      </c>
    </row>
    <row r="215" spans="2:13" ht="24.95" customHeight="1" outlineLevel="2" x14ac:dyDescent="0.25">
      <c r="B215" s="628"/>
      <c r="C215" s="629"/>
      <c r="D215" s="660"/>
      <c r="E215" s="106"/>
      <c r="F215" s="661"/>
      <c r="G215" s="660"/>
      <c r="H215" s="661"/>
      <c r="I215" s="660"/>
      <c r="J215" s="661"/>
      <c r="K215" s="660"/>
      <c r="L215" s="56">
        <f t="shared" si="21"/>
        <v>0</v>
      </c>
    </row>
    <row r="216" spans="2:13" ht="24.95" customHeight="1" outlineLevel="2" x14ac:dyDescent="0.25">
      <c r="B216" s="628"/>
      <c r="C216" s="629"/>
      <c r="D216" s="660"/>
      <c r="E216" s="106"/>
      <c r="F216" s="661"/>
      <c r="G216" s="660"/>
      <c r="H216" s="661"/>
      <c r="I216" s="660"/>
      <c r="J216" s="661"/>
      <c r="K216" s="660"/>
      <c r="L216" s="56">
        <f t="shared" si="21"/>
        <v>0</v>
      </c>
    </row>
    <row r="217" spans="2:13" ht="24.95" customHeight="1" outlineLevel="2" x14ac:dyDescent="0.25">
      <c r="B217" s="628"/>
      <c r="C217" s="629"/>
      <c r="D217" s="660"/>
      <c r="E217" s="106"/>
      <c r="F217" s="661"/>
      <c r="G217" s="660"/>
      <c r="H217" s="661"/>
      <c r="I217" s="660"/>
      <c r="J217" s="661"/>
      <c r="K217" s="660"/>
      <c r="L217" s="56">
        <f t="shared" si="21"/>
        <v>0</v>
      </c>
    </row>
    <row r="218" spans="2:13" ht="24.95" customHeight="1" outlineLevel="2" x14ac:dyDescent="0.25">
      <c r="B218" s="631"/>
      <c r="C218" s="632"/>
      <c r="D218" s="662"/>
      <c r="E218" s="107"/>
      <c r="F218" s="663"/>
      <c r="G218" s="662"/>
      <c r="H218" s="663"/>
      <c r="I218" s="662"/>
      <c r="J218" s="663"/>
      <c r="K218" s="662"/>
      <c r="L218" s="56">
        <f t="shared" si="21"/>
        <v>0</v>
      </c>
    </row>
    <row r="219" spans="2:13" ht="24.95" customHeight="1" outlineLevel="2" x14ac:dyDescent="0.25">
      <c r="B219" s="634" t="s">
        <v>1468</v>
      </c>
      <c r="C219" s="635"/>
      <c r="D219" s="635"/>
      <c r="E219" s="635"/>
      <c r="F219" s="635"/>
      <c r="G219" s="635"/>
      <c r="H219" s="635"/>
      <c r="I219" s="635"/>
      <c r="J219" s="635"/>
      <c r="K219" s="636"/>
      <c r="L219" s="108">
        <f>SUM(L212:L218)</f>
        <v>0</v>
      </c>
    </row>
    <row r="220" spans="2:13" ht="34.5" customHeight="1" outlineLevel="1" x14ac:dyDescent="0.25">
      <c r="B220" s="101" t="s">
        <v>1330</v>
      </c>
      <c r="C220" s="102">
        <v>2</v>
      </c>
      <c r="D220" s="102">
        <v>1.1399999999999999</v>
      </c>
      <c r="E220" s="637" t="str">
        <f>+VLOOKUP(B:B,APUS!A:C,3,FALSE)</f>
        <v>DESMONTE DE ESTRUCTURA PORTANTE PRINCIPAL (INTEGRAL) DE CUBIERTA EN MADERA (INCLUYE RETIRO)</v>
      </c>
      <c r="F220" s="638"/>
      <c r="G220" s="638"/>
      <c r="H220" s="638"/>
      <c r="I220" s="638"/>
      <c r="J220" s="638"/>
      <c r="K220" s="639"/>
      <c r="L220" s="103" t="str">
        <f>+VLOOKUP(B:B,APUS!A:D,4,FALSE)</f>
        <v>M2</v>
      </c>
      <c r="M220" s="595">
        <f>L230</f>
        <v>0</v>
      </c>
    </row>
    <row r="221" spans="2:13" ht="15" customHeight="1" outlineLevel="2" x14ac:dyDescent="0.25">
      <c r="B221" s="640" t="s">
        <v>1465</v>
      </c>
      <c r="C221" s="641"/>
      <c r="D221" s="642"/>
      <c r="E221" s="646" t="s">
        <v>1470</v>
      </c>
      <c r="F221" s="647"/>
      <c r="G221" s="647"/>
      <c r="H221" s="647"/>
      <c r="I221" s="648"/>
      <c r="J221" s="649" t="s">
        <v>560</v>
      </c>
      <c r="K221" s="642"/>
      <c r="L221" s="651" t="s">
        <v>1464</v>
      </c>
    </row>
    <row r="222" spans="2:13" ht="15" customHeight="1" outlineLevel="2" x14ac:dyDescent="0.25">
      <c r="B222" s="643"/>
      <c r="C222" s="644"/>
      <c r="D222" s="645"/>
      <c r="E222" s="113" t="s">
        <v>1461</v>
      </c>
      <c r="F222" s="653" t="s">
        <v>1462</v>
      </c>
      <c r="G222" s="654"/>
      <c r="H222" s="653" t="s">
        <v>1463</v>
      </c>
      <c r="I222" s="654"/>
      <c r="J222" s="650"/>
      <c r="K222" s="645"/>
      <c r="L222" s="652"/>
    </row>
    <row r="223" spans="2:13" ht="24.95" customHeight="1" outlineLevel="2" x14ac:dyDescent="0.25">
      <c r="B223" s="655"/>
      <c r="C223" s="656"/>
      <c r="D223" s="657"/>
      <c r="E223" s="105"/>
      <c r="F223" s="658"/>
      <c r="G223" s="659"/>
      <c r="H223" s="658"/>
      <c r="I223" s="659"/>
      <c r="J223" s="658"/>
      <c r="K223" s="659"/>
      <c r="L223" s="56">
        <f>+J223</f>
        <v>0</v>
      </c>
    </row>
    <row r="224" spans="2:13" ht="24.95" customHeight="1" outlineLevel="2" x14ac:dyDescent="0.25">
      <c r="B224" s="628"/>
      <c r="C224" s="629"/>
      <c r="D224" s="660"/>
      <c r="E224" s="106"/>
      <c r="F224" s="661"/>
      <c r="G224" s="660"/>
      <c r="H224" s="661"/>
      <c r="I224" s="660"/>
      <c r="J224" s="661"/>
      <c r="K224" s="660"/>
      <c r="L224" s="56">
        <f t="shared" ref="L224:L229" si="22">+J224</f>
        <v>0</v>
      </c>
    </row>
    <row r="225" spans="2:13" ht="24.95" customHeight="1" outlineLevel="2" x14ac:dyDescent="0.25">
      <c r="B225" s="628"/>
      <c r="C225" s="629"/>
      <c r="D225" s="660"/>
      <c r="E225" s="106"/>
      <c r="F225" s="661"/>
      <c r="G225" s="660"/>
      <c r="H225" s="661"/>
      <c r="I225" s="660"/>
      <c r="J225" s="661"/>
      <c r="K225" s="660"/>
      <c r="L225" s="56">
        <f t="shared" si="22"/>
        <v>0</v>
      </c>
    </row>
    <row r="226" spans="2:13" ht="24.95" customHeight="1" outlineLevel="2" x14ac:dyDescent="0.25">
      <c r="B226" s="628"/>
      <c r="C226" s="629"/>
      <c r="D226" s="660"/>
      <c r="E226" s="106"/>
      <c r="F226" s="661"/>
      <c r="G226" s="660"/>
      <c r="H226" s="661"/>
      <c r="I226" s="660"/>
      <c r="J226" s="661"/>
      <c r="K226" s="660"/>
      <c r="L226" s="56">
        <f t="shared" si="22"/>
        <v>0</v>
      </c>
    </row>
    <row r="227" spans="2:13" ht="24.95" customHeight="1" outlineLevel="2" x14ac:dyDescent="0.25">
      <c r="B227" s="628"/>
      <c r="C227" s="629"/>
      <c r="D227" s="660"/>
      <c r="E227" s="106"/>
      <c r="F227" s="661"/>
      <c r="G227" s="660"/>
      <c r="H227" s="661"/>
      <c r="I227" s="660"/>
      <c r="J227" s="661"/>
      <c r="K227" s="660"/>
      <c r="L227" s="56">
        <f t="shared" si="22"/>
        <v>0</v>
      </c>
    </row>
    <row r="228" spans="2:13" ht="24.95" customHeight="1" outlineLevel="2" x14ac:dyDescent="0.25">
      <c r="B228" s="628"/>
      <c r="C228" s="629"/>
      <c r="D228" s="660"/>
      <c r="E228" s="106"/>
      <c r="F228" s="661"/>
      <c r="G228" s="660"/>
      <c r="H228" s="661"/>
      <c r="I228" s="660"/>
      <c r="J228" s="661"/>
      <c r="K228" s="660"/>
      <c r="L228" s="56">
        <f t="shared" si="22"/>
        <v>0</v>
      </c>
    </row>
    <row r="229" spans="2:13" ht="24.95" customHeight="1" outlineLevel="2" x14ac:dyDescent="0.25">
      <c r="B229" s="631"/>
      <c r="C229" s="632"/>
      <c r="D229" s="662"/>
      <c r="E229" s="107"/>
      <c r="F229" s="663"/>
      <c r="G229" s="662"/>
      <c r="H229" s="663"/>
      <c r="I229" s="662"/>
      <c r="J229" s="663"/>
      <c r="K229" s="662"/>
      <c r="L229" s="56">
        <f t="shared" si="22"/>
        <v>0</v>
      </c>
    </row>
    <row r="230" spans="2:13" ht="24.95" customHeight="1" outlineLevel="2" x14ac:dyDescent="0.25">
      <c r="B230" s="634" t="s">
        <v>1468</v>
      </c>
      <c r="C230" s="635"/>
      <c r="D230" s="635"/>
      <c r="E230" s="635"/>
      <c r="F230" s="635"/>
      <c r="G230" s="635"/>
      <c r="H230" s="635"/>
      <c r="I230" s="635"/>
      <c r="J230" s="635"/>
      <c r="K230" s="636"/>
      <c r="L230" s="108">
        <f>SUM(L223:L229)</f>
        <v>0</v>
      </c>
    </row>
    <row r="231" spans="2:13" ht="33.75" customHeight="1" outlineLevel="1" x14ac:dyDescent="0.25">
      <c r="B231" s="101" t="s">
        <v>1331</v>
      </c>
      <c r="C231" s="102">
        <v>2</v>
      </c>
      <c r="D231" s="102">
        <v>1.1499999999999999</v>
      </c>
      <c r="E231" s="637" t="str">
        <f>+VLOOKUP(B:B,APUS!A:C,3,FALSE)</f>
        <v>DESMONTE ESTRUCTURA SECUNDARIA (SISTEMA DE CORREAS) DE CUBIERTA EN MADERA (INCLUYE RETIRO)</v>
      </c>
      <c r="F231" s="638"/>
      <c r="G231" s="638"/>
      <c r="H231" s="638"/>
      <c r="I231" s="638"/>
      <c r="J231" s="638"/>
      <c r="K231" s="639"/>
      <c r="L231" s="103" t="str">
        <f>+VLOOKUP(B:B,APUS!A:D,4,FALSE)</f>
        <v>M2</v>
      </c>
      <c r="M231" s="595">
        <f>L241</f>
        <v>0</v>
      </c>
    </row>
    <row r="232" spans="2:13" ht="15" customHeight="1" outlineLevel="2" x14ac:dyDescent="0.25">
      <c r="B232" s="640" t="s">
        <v>1465</v>
      </c>
      <c r="C232" s="641"/>
      <c r="D232" s="642"/>
      <c r="E232" s="646" t="s">
        <v>1470</v>
      </c>
      <c r="F232" s="647"/>
      <c r="G232" s="647"/>
      <c r="H232" s="647"/>
      <c r="I232" s="648"/>
      <c r="J232" s="649" t="s">
        <v>560</v>
      </c>
      <c r="K232" s="642"/>
      <c r="L232" s="651" t="s">
        <v>1464</v>
      </c>
    </row>
    <row r="233" spans="2:13" ht="15" customHeight="1" outlineLevel="2" x14ac:dyDescent="0.25">
      <c r="B233" s="643"/>
      <c r="C233" s="644"/>
      <c r="D233" s="645"/>
      <c r="E233" s="113" t="s">
        <v>1461</v>
      </c>
      <c r="F233" s="653" t="s">
        <v>1462</v>
      </c>
      <c r="G233" s="654"/>
      <c r="H233" s="653" t="s">
        <v>1463</v>
      </c>
      <c r="I233" s="654"/>
      <c r="J233" s="650"/>
      <c r="K233" s="645"/>
      <c r="L233" s="652"/>
    </row>
    <row r="234" spans="2:13" ht="24.95" customHeight="1" outlineLevel="2" x14ac:dyDescent="0.25">
      <c r="B234" s="655"/>
      <c r="C234" s="656"/>
      <c r="D234" s="657"/>
      <c r="E234" s="105"/>
      <c r="F234" s="658"/>
      <c r="G234" s="659"/>
      <c r="H234" s="658"/>
      <c r="I234" s="659"/>
      <c r="J234" s="658"/>
      <c r="K234" s="659"/>
      <c r="L234" s="56">
        <f>+J234</f>
        <v>0</v>
      </c>
    </row>
    <row r="235" spans="2:13" ht="24.95" customHeight="1" outlineLevel="2" x14ac:dyDescent="0.25">
      <c r="B235" s="628"/>
      <c r="C235" s="629"/>
      <c r="D235" s="660"/>
      <c r="E235" s="106"/>
      <c r="F235" s="661"/>
      <c r="G235" s="660"/>
      <c r="H235" s="661"/>
      <c r="I235" s="660"/>
      <c r="J235" s="661"/>
      <c r="K235" s="660"/>
      <c r="L235" s="56">
        <f t="shared" ref="L235:L240" si="23">+J235</f>
        <v>0</v>
      </c>
    </row>
    <row r="236" spans="2:13" ht="24.95" customHeight="1" outlineLevel="2" x14ac:dyDescent="0.25">
      <c r="B236" s="628"/>
      <c r="C236" s="629"/>
      <c r="D236" s="660"/>
      <c r="E236" s="106"/>
      <c r="F236" s="661"/>
      <c r="G236" s="660"/>
      <c r="H236" s="661"/>
      <c r="I236" s="660"/>
      <c r="J236" s="661"/>
      <c r="K236" s="660"/>
      <c r="L236" s="56">
        <f t="shared" si="23"/>
        <v>0</v>
      </c>
    </row>
    <row r="237" spans="2:13" ht="24.95" customHeight="1" outlineLevel="2" x14ac:dyDescent="0.25">
      <c r="B237" s="628"/>
      <c r="C237" s="629"/>
      <c r="D237" s="660"/>
      <c r="E237" s="106"/>
      <c r="F237" s="661"/>
      <c r="G237" s="660"/>
      <c r="H237" s="661"/>
      <c r="I237" s="660"/>
      <c r="J237" s="661"/>
      <c r="K237" s="660"/>
      <c r="L237" s="56">
        <f t="shared" si="23"/>
        <v>0</v>
      </c>
    </row>
    <row r="238" spans="2:13" ht="24.95" customHeight="1" outlineLevel="2" x14ac:dyDescent="0.25">
      <c r="B238" s="628"/>
      <c r="C238" s="629"/>
      <c r="D238" s="660"/>
      <c r="E238" s="106"/>
      <c r="F238" s="661"/>
      <c r="G238" s="660"/>
      <c r="H238" s="661"/>
      <c r="I238" s="660"/>
      <c r="J238" s="661"/>
      <c r="K238" s="660"/>
      <c r="L238" s="56">
        <f t="shared" si="23"/>
        <v>0</v>
      </c>
    </row>
    <row r="239" spans="2:13" ht="24.95" customHeight="1" outlineLevel="2" x14ac:dyDescent="0.25">
      <c r="B239" s="628"/>
      <c r="C239" s="629"/>
      <c r="D239" s="660"/>
      <c r="E239" s="106"/>
      <c r="F239" s="661"/>
      <c r="G239" s="660"/>
      <c r="H239" s="661"/>
      <c r="I239" s="660"/>
      <c r="J239" s="661"/>
      <c r="K239" s="660"/>
      <c r="L239" s="56">
        <f t="shared" si="23"/>
        <v>0</v>
      </c>
    </row>
    <row r="240" spans="2:13" ht="24.95" customHeight="1" outlineLevel="2" x14ac:dyDescent="0.25">
      <c r="B240" s="631"/>
      <c r="C240" s="632"/>
      <c r="D240" s="662"/>
      <c r="E240" s="107"/>
      <c r="F240" s="663"/>
      <c r="G240" s="662"/>
      <c r="H240" s="663"/>
      <c r="I240" s="662"/>
      <c r="J240" s="663"/>
      <c r="K240" s="662"/>
      <c r="L240" s="56">
        <f t="shared" si="23"/>
        <v>0</v>
      </c>
    </row>
    <row r="241" spans="2:13" ht="24.95" customHeight="1" outlineLevel="2" x14ac:dyDescent="0.25">
      <c r="B241" s="634" t="s">
        <v>1468</v>
      </c>
      <c r="C241" s="635"/>
      <c r="D241" s="635"/>
      <c r="E241" s="635"/>
      <c r="F241" s="635"/>
      <c r="G241" s="635"/>
      <c r="H241" s="635"/>
      <c r="I241" s="635"/>
      <c r="J241" s="635"/>
      <c r="K241" s="636"/>
      <c r="L241" s="108">
        <f>SUM(L234:L240)</f>
        <v>0</v>
      </c>
    </row>
    <row r="242" spans="2:13" ht="19.5" customHeight="1" outlineLevel="1" x14ac:dyDescent="0.25">
      <c r="B242" s="101" t="s">
        <v>1332</v>
      </c>
      <c r="C242" s="102">
        <v>2</v>
      </c>
      <c r="D242" s="102">
        <v>1.1599999999999999</v>
      </c>
      <c r="E242" s="637" t="str">
        <f>+VLOOKUP(B:B,APUS!A:C,3,FALSE)</f>
        <v>DESMONTE ESTRUCTURA PORTANTE DE CUBIERTA  METÁLICA (INCLUYE RETIRO)</v>
      </c>
      <c r="F242" s="638"/>
      <c r="G242" s="638"/>
      <c r="H242" s="638"/>
      <c r="I242" s="638"/>
      <c r="J242" s="638"/>
      <c r="K242" s="639"/>
      <c r="L242" s="103" t="str">
        <f>+VLOOKUP(B:B,APUS!A:D,4,FALSE)</f>
        <v>M2</v>
      </c>
      <c r="M242" s="595">
        <f>L252</f>
        <v>0</v>
      </c>
    </row>
    <row r="243" spans="2:13" ht="15" customHeight="1" outlineLevel="2" x14ac:dyDescent="0.25">
      <c r="B243" s="640" t="s">
        <v>1465</v>
      </c>
      <c r="C243" s="641"/>
      <c r="D243" s="642"/>
      <c r="E243" s="646" t="s">
        <v>1470</v>
      </c>
      <c r="F243" s="647"/>
      <c r="G243" s="647"/>
      <c r="H243" s="647"/>
      <c r="I243" s="648"/>
      <c r="J243" s="649" t="s">
        <v>560</v>
      </c>
      <c r="K243" s="642"/>
      <c r="L243" s="651" t="s">
        <v>1464</v>
      </c>
    </row>
    <row r="244" spans="2:13" ht="15" customHeight="1" outlineLevel="2" x14ac:dyDescent="0.25">
      <c r="B244" s="643"/>
      <c r="C244" s="644"/>
      <c r="D244" s="645"/>
      <c r="E244" s="113" t="s">
        <v>1461</v>
      </c>
      <c r="F244" s="653" t="s">
        <v>1462</v>
      </c>
      <c r="G244" s="654"/>
      <c r="H244" s="653" t="s">
        <v>1463</v>
      </c>
      <c r="I244" s="654"/>
      <c r="J244" s="650"/>
      <c r="K244" s="645"/>
      <c r="L244" s="652"/>
    </row>
    <row r="245" spans="2:13" ht="24.95" customHeight="1" outlineLevel="2" x14ac:dyDescent="0.25">
      <c r="B245" s="655"/>
      <c r="C245" s="656"/>
      <c r="D245" s="657"/>
      <c r="E245" s="105"/>
      <c r="F245" s="658"/>
      <c r="G245" s="659"/>
      <c r="H245" s="658"/>
      <c r="I245" s="659"/>
      <c r="J245" s="658"/>
      <c r="K245" s="659"/>
      <c r="L245" s="56">
        <f>+J245</f>
        <v>0</v>
      </c>
    </row>
    <row r="246" spans="2:13" ht="24.95" customHeight="1" outlineLevel="2" x14ac:dyDescent="0.25">
      <c r="B246" s="628"/>
      <c r="C246" s="629"/>
      <c r="D246" s="660"/>
      <c r="E246" s="106"/>
      <c r="F246" s="661"/>
      <c r="G246" s="660"/>
      <c r="H246" s="661"/>
      <c r="I246" s="660"/>
      <c r="J246" s="661"/>
      <c r="K246" s="660"/>
      <c r="L246" s="56">
        <f t="shared" ref="L246:L251" si="24">+J246</f>
        <v>0</v>
      </c>
    </row>
    <row r="247" spans="2:13" ht="24.95" customHeight="1" outlineLevel="2" x14ac:dyDescent="0.25">
      <c r="B247" s="628"/>
      <c r="C247" s="629"/>
      <c r="D247" s="660"/>
      <c r="E247" s="106"/>
      <c r="F247" s="661"/>
      <c r="G247" s="660"/>
      <c r="H247" s="661"/>
      <c r="I247" s="660"/>
      <c r="J247" s="661"/>
      <c r="K247" s="660"/>
      <c r="L247" s="56">
        <f t="shared" si="24"/>
        <v>0</v>
      </c>
    </row>
    <row r="248" spans="2:13" ht="24.95" customHeight="1" outlineLevel="2" x14ac:dyDescent="0.25">
      <c r="B248" s="628"/>
      <c r="C248" s="629"/>
      <c r="D248" s="660"/>
      <c r="E248" s="106"/>
      <c r="F248" s="661"/>
      <c r="G248" s="660"/>
      <c r="H248" s="661"/>
      <c r="I248" s="660"/>
      <c r="J248" s="661"/>
      <c r="K248" s="660"/>
      <c r="L248" s="56">
        <f t="shared" si="24"/>
        <v>0</v>
      </c>
    </row>
    <row r="249" spans="2:13" ht="24.95" customHeight="1" outlineLevel="2" x14ac:dyDescent="0.25">
      <c r="B249" s="628"/>
      <c r="C249" s="629"/>
      <c r="D249" s="660"/>
      <c r="E249" s="106"/>
      <c r="F249" s="661"/>
      <c r="G249" s="660"/>
      <c r="H249" s="661"/>
      <c r="I249" s="660"/>
      <c r="J249" s="661"/>
      <c r="K249" s="660"/>
      <c r="L249" s="56">
        <f t="shared" si="24"/>
        <v>0</v>
      </c>
    </row>
    <row r="250" spans="2:13" ht="24.95" customHeight="1" outlineLevel="2" x14ac:dyDescent="0.25">
      <c r="B250" s="628"/>
      <c r="C250" s="629"/>
      <c r="D250" s="660"/>
      <c r="E250" s="106"/>
      <c r="F250" s="661"/>
      <c r="G250" s="660"/>
      <c r="H250" s="661"/>
      <c r="I250" s="660"/>
      <c r="J250" s="661"/>
      <c r="K250" s="660"/>
      <c r="L250" s="56">
        <f t="shared" si="24"/>
        <v>0</v>
      </c>
    </row>
    <row r="251" spans="2:13" ht="24.95" customHeight="1" outlineLevel="2" x14ac:dyDescent="0.25">
      <c r="B251" s="631"/>
      <c r="C251" s="632"/>
      <c r="D251" s="662"/>
      <c r="E251" s="107"/>
      <c r="F251" s="663"/>
      <c r="G251" s="662"/>
      <c r="H251" s="663"/>
      <c r="I251" s="662"/>
      <c r="J251" s="663"/>
      <c r="K251" s="662"/>
      <c r="L251" s="56">
        <f t="shared" si="24"/>
        <v>0</v>
      </c>
    </row>
    <row r="252" spans="2:13" ht="24.95" customHeight="1" outlineLevel="2" x14ac:dyDescent="0.25">
      <c r="B252" s="634" t="s">
        <v>1468</v>
      </c>
      <c r="C252" s="635"/>
      <c r="D252" s="635"/>
      <c r="E252" s="635"/>
      <c r="F252" s="635"/>
      <c r="G252" s="635"/>
      <c r="H252" s="635"/>
      <c r="I252" s="635"/>
      <c r="J252" s="635"/>
      <c r="K252" s="636"/>
      <c r="L252" s="108">
        <f>SUM(L245:L251)</f>
        <v>0</v>
      </c>
    </row>
    <row r="253" spans="2:13" ht="19.5" customHeight="1" outlineLevel="1" x14ac:dyDescent="0.25">
      <c r="B253" s="101" t="s">
        <v>1333</v>
      </c>
      <c r="C253" s="102">
        <v>2</v>
      </c>
      <c r="D253" s="102">
        <v>1.17</v>
      </c>
      <c r="E253" s="637" t="str">
        <f>+VLOOKUP(B:B,APUS!A:C,3,FALSE)</f>
        <v>DESMONTE CANAL A. LL. Y/O BAJANTE DE A.LL. (INCLUYE RETIRO)</v>
      </c>
      <c r="F253" s="638"/>
      <c r="G253" s="638"/>
      <c r="H253" s="638"/>
      <c r="I253" s="638"/>
      <c r="J253" s="638"/>
      <c r="K253" s="639"/>
      <c r="L253" s="103" t="str">
        <f>+VLOOKUP(B:B,APUS!A:D,4,FALSE)</f>
        <v>M</v>
      </c>
      <c r="M253" s="595">
        <f>L263</f>
        <v>0</v>
      </c>
    </row>
    <row r="254" spans="2:13" ht="15" customHeight="1" outlineLevel="2" x14ac:dyDescent="0.25">
      <c r="B254" s="640" t="s">
        <v>1465</v>
      </c>
      <c r="C254" s="641"/>
      <c r="D254" s="642"/>
      <c r="E254" s="646" t="s">
        <v>1470</v>
      </c>
      <c r="F254" s="647"/>
      <c r="G254" s="647"/>
      <c r="H254" s="647"/>
      <c r="I254" s="648"/>
      <c r="J254" s="649" t="s">
        <v>560</v>
      </c>
      <c r="K254" s="642"/>
      <c r="L254" s="651" t="s">
        <v>1464</v>
      </c>
    </row>
    <row r="255" spans="2:13" ht="15" customHeight="1" outlineLevel="2" x14ac:dyDescent="0.25">
      <c r="B255" s="643"/>
      <c r="C255" s="644"/>
      <c r="D255" s="645"/>
      <c r="E255" s="113" t="s">
        <v>1461</v>
      </c>
      <c r="F255" s="653" t="s">
        <v>1462</v>
      </c>
      <c r="G255" s="654"/>
      <c r="H255" s="653" t="s">
        <v>1463</v>
      </c>
      <c r="I255" s="654"/>
      <c r="J255" s="650"/>
      <c r="K255" s="645"/>
      <c r="L255" s="652"/>
    </row>
    <row r="256" spans="2:13" ht="24.95" customHeight="1" outlineLevel="2" x14ac:dyDescent="0.25">
      <c r="B256" s="655"/>
      <c r="C256" s="656"/>
      <c r="D256" s="657"/>
      <c r="E256" s="105"/>
      <c r="F256" s="658"/>
      <c r="G256" s="659"/>
      <c r="H256" s="658"/>
      <c r="I256" s="659"/>
      <c r="J256" s="658"/>
      <c r="K256" s="659"/>
      <c r="L256" s="56">
        <f>+J256</f>
        <v>0</v>
      </c>
    </row>
    <row r="257" spans="2:13" ht="24.95" customHeight="1" outlineLevel="2" x14ac:dyDescent="0.25">
      <c r="B257" s="628"/>
      <c r="C257" s="629"/>
      <c r="D257" s="660"/>
      <c r="E257" s="106"/>
      <c r="F257" s="661"/>
      <c r="G257" s="660"/>
      <c r="H257" s="661"/>
      <c r="I257" s="660"/>
      <c r="J257" s="661"/>
      <c r="K257" s="660"/>
      <c r="L257" s="56">
        <f t="shared" ref="L257:L262" si="25">+J257</f>
        <v>0</v>
      </c>
    </row>
    <row r="258" spans="2:13" ht="24.95" customHeight="1" outlineLevel="2" x14ac:dyDescent="0.25">
      <c r="B258" s="628"/>
      <c r="C258" s="629"/>
      <c r="D258" s="660"/>
      <c r="E258" s="106"/>
      <c r="F258" s="661"/>
      <c r="G258" s="660"/>
      <c r="H258" s="661"/>
      <c r="I258" s="660"/>
      <c r="J258" s="661"/>
      <c r="K258" s="660"/>
      <c r="L258" s="56">
        <f t="shared" si="25"/>
        <v>0</v>
      </c>
    </row>
    <row r="259" spans="2:13" ht="24.95" customHeight="1" outlineLevel="2" x14ac:dyDescent="0.25">
      <c r="B259" s="628"/>
      <c r="C259" s="629"/>
      <c r="D259" s="660"/>
      <c r="E259" s="106"/>
      <c r="F259" s="661"/>
      <c r="G259" s="660"/>
      <c r="H259" s="661"/>
      <c r="I259" s="660"/>
      <c r="J259" s="661"/>
      <c r="K259" s="660"/>
      <c r="L259" s="56">
        <f t="shared" si="25"/>
        <v>0</v>
      </c>
    </row>
    <row r="260" spans="2:13" ht="24.95" customHeight="1" outlineLevel="2" x14ac:dyDescent="0.25">
      <c r="B260" s="628"/>
      <c r="C260" s="629"/>
      <c r="D260" s="660"/>
      <c r="E260" s="106"/>
      <c r="F260" s="661"/>
      <c r="G260" s="660"/>
      <c r="H260" s="661"/>
      <c r="I260" s="660"/>
      <c r="J260" s="661"/>
      <c r="K260" s="660"/>
      <c r="L260" s="56">
        <f t="shared" si="25"/>
        <v>0</v>
      </c>
    </row>
    <row r="261" spans="2:13" ht="24.95" customHeight="1" outlineLevel="2" x14ac:dyDescent="0.25">
      <c r="B261" s="628"/>
      <c r="C261" s="629"/>
      <c r="D261" s="660"/>
      <c r="E261" s="106"/>
      <c r="F261" s="661"/>
      <c r="G261" s="660"/>
      <c r="H261" s="661"/>
      <c r="I261" s="660"/>
      <c r="J261" s="661"/>
      <c r="K261" s="660"/>
      <c r="L261" s="56">
        <f t="shared" si="25"/>
        <v>0</v>
      </c>
    </row>
    <row r="262" spans="2:13" ht="24.95" customHeight="1" outlineLevel="2" x14ac:dyDescent="0.25">
      <c r="B262" s="631"/>
      <c r="C262" s="632"/>
      <c r="D262" s="662"/>
      <c r="E262" s="107"/>
      <c r="F262" s="663"/>
      <c r="G262" s="662"/>
      <c r="H262" s="663"/>
      <c r="I262" s="662"/>
      <c r="J262" s="663"/>
      <c r="K262" s="662"/>
      <c r="L262" s="56">
        <f t="shared" si="25"/>
        <v>0</v>
      </c>
    </row>
    <row r="263" spans="2:13" ht="24.95" customHeight="1" outlineLevel="2" x14ac:dyDescent="0.25">
      <c r="B263" s="634" t="s">
        <v>1468</v>
      </c>
      <c r="C263" s="635"/>
      <c r="D263" s="635"/>
      <c r="E263" s="635"/>
      <c r="F263" s="635"/>
      <c r="G263" s="635"/>
      <c r="H263" s="635"/>
      <c r="I263" s="635"/>
      <c r="J263" s="635"/>
      <c r="K263" s="636"/>
      <c r="L263" s="108">
        <f>SUM(L256:L262)</f>
        <v>0</v>
      </c>
    </row>
    <row r="264" spans="2:13" ht="19.5" customHeight="1" outlineLevel="1" x14ac:dyDescent="0.25">
      <c r="B264" s="101" t="s">
        <v>1334</v>
      </c>
      <c r="C264" s="102">
        <v>2</v>
      </c>
      <c r="D264" s="102">
        <v>1.18</v>
      </c>
      <c r="E264" s="637" t="str">
        <f>+VLOOKUP(B:B,APUS!A:C,3,FALSE)</f>
        <v>DESMONTE Y RETIRO PISOS MADERA LISTÓN MACHIHEMBRADO</v>
      </c>
      <c r="F264" s="638"/>
      <c r="G264" s="638"/>
      <c r="H264" s="638"/>
      <c r="I264" s="638"/>
      <c r="J264" s="638"/>
      <c r="K264" s="639"/>
      <c r="L264" s="103" t="str">
        <f>+VLOOKUP(B:B,APUS!A:D,4,FALSE)</f>
        <v>M2</v>
      </c>
      <c r="M264" s="595">
        <f>L274</f>
        <v>0</v>
      </c>
    </row>
    <row r="265" spans="2:13" ht="15" customHeight="1" outlineLevel="2" x14ac:dyDescent="0.25">
      <c r="B265" s="640" t="s">
        <v>1465</v>
      </c>
      <c r="C265" s="641"/>
      <c r="D265" s="642"/>
      <c r="E265" s="646" t="s">
        <v>1470</v>
      </c>
      <c r="F265" s="647"/>
      <c r="G265" s="647"/>
      <c r="H265" s="647"/>
      <c r="I265" s="648"/>
      <c r="J265" s="649" t="s">
        <v>560</v>
      </c>
      <c r="K265" s="642"/>
      <c r="L265" s="651" t="s">
        <v>1464</v>
      </c>
    </row>
    <row r="266" spans="2:13" ht="15" customHeight="1" outlineLevel="2" x14ac:dyDescent="0.25">
      <c r="B266" s="643"/>
      <c r="C266" s="644"/>
      <c r="D266" s="645"/>
      <c r="E266" s="113" t="s">
        <v>1461</v>
      </c>
      <c r="F266" s="653" t="s">
        <v>1462</v>
      </c>
      <c r="G266" s="654"/>
      <c r="H266" s="653" t="s">
        <v>1463</v>
      </c>
      <c r="I266" s="654"/>
      <c r="J266" s="650"/>
      <c r="K266" s="645"/>
      <c r="L266" s="652"/>
    </row>
    <row r="267" spans="2:13" ht="24.95" customHeight="1" outlineLevel="2" x14ac:dyDescent="0.25">
      <c r="B267" s="655"/>
      <c r="C267" s="656"/>
      <c r="D267" s="657"/>
      <c r="E267" s="105"/>
      <c r="F267" s="658"/>
      <c r="G267" s="659"/>
      <c r="H267" s="658"/>
      <c r="I267" s="659"/>
      <c r="J267" s="658"/>
      <c r="K267" s="659"/>
      <c r="L267" s="56">
        <f>+J267</f>
        <v>0</v>
      </c>
    </row>
    <row r="268" spans="2:13" ht="24.95" customHeight="1" outlineLevel="2" x14ac:dyDescent="0.25">
      <c r="B268" s="628"/>
      <c r="C268" s="629"/>
      <c r="D268" s="660"/>
      <c r="E268" s="106"/>
      <c r="F268" s="661"/>
      <c r="G268" s="660"/>
      <c r="H268" s="661"/>
      <c r="I268" s="660"/>
      <c r="J268" s="661"/>
      <c r="K268" s="660"/>
      <c r="L268" s="56">
        <f t="shared" ref="L268:L273" si="26">+J268</f>
        <v>0</v>
      </c>
    </row>
    <row r="269" spans="2:13" ht="24.95" customHeight="1" outlineLevel="2" x14ac:dyDescent="0.25">
      <c r="B269" s="628"/>
      <c r="C269" s="629"/>
      <c r="D269" s="660"/>
      <c r="E269" s="106"/>
      <c r="F269" s="661"/>
      <c r="G269" s="660"/>
      <c r="H269" s="661"/>
      <c r="I269" s="660"/>
      <c r="J269" s="661"/>
      <c r="K269" s="660"/>
      <c r="L269" s="56">
        <f t="shared" si="26"/>
        <v>0</v>
      </c>
    </row>
    <row r="270" spans="2:13" ht="24.95" customHeight="1" outlineLevel="2" x14ac:dyDescent="0.25">
      <c r="B270" s="628"/>
      <c r="C270" s="629"/>
      <c r="D270" s="660"/>
      <c r="E270" s="106"/>
      <c r="F270" s="661"/>
      <c r="G270" s="660"/>
      <c r="H270" s="661"/>
      <c r="I270" s="660"/>
      <c r="J270" s="661"/>
      <c r="K270" s="660"/>
      <c r="L270" s="56">
        <f t="shared" si="26"/>
        <v>0</v>
      </c>
    </row>
    <row r="271" spans="2:13" ht="24.95" customHeight="1" outlineLevel="2" x14ac:dyDescent="0.25">
      <c r="B271" s="628"/>
      <c r="C271" s="629"/>
      <c r="D271" s="660"/>
      <c r="E271" s="106"/>
      <c r="F271" s="661"/>
      <c r="G271" s="660"/>
      <c r="H271" s="661"/>
      <c r="I271" s="660"/>
      <c r="J271" s="661"/>
      <c r="K271" s="660"/>
      <c r="L271" s="56">
        <f t="shared" si="26"/>
        <v>0</v>
      </c>
    </row>
    <row r="272" spans="2:13" ht="24.95" customHeight="1" outlineLevel="2" x14ac:dyDescent="0.25">
      <c r="B272" s="628"/>
      <c r="C272" s="629"/>
      <c r="D272" s="660"/>
      <c r="E272" s="106"/>
      <c r="F272" s="661"/>
      <c r="G272" s="660"/>
      <c r="H272" s="661"/>
      <c r="I272" s="660"/>
      <c r="J272" s="661"/>
      <c r="K272" s="660"/>
      <c r="L272" s="56">
        <f t="shared" si="26"/>
        <v>0</v>
      </c>
    </row>
    <row r="273" spans="2:13" ht="24.95" customHeight="1" outlineLevel="2" x14ac:dyDescent="0.25">
      <c r="B273" s="631"/>
      <c r="C273" s="632"/>
      <c r="D273" s="662"/>
      <c r="E273" s="107"/>
      <c r="F273" s="663"/>
      <c r="G273" s="662"/>
      <c r="H273" s="663"/>
      <c r="I273" s="662"/>
      <c r="J273" s="663"/>
      <c r="K273" s="662"/>
      <c r="L273" s="56">
        <f t="shared" si="26"/>
        <v>0</v>
      </c>
    </row>
    <row r="274" spans="2:13" ht="24.95" customHeight="1" outlineLevel="2" x14ac:dyDescent="0.25">
      <c r="B274" s="634" t="s">
        <v>1468</v>
      </c>
      <c r="C274" s="635"/>
      <c r="D274" s="635"/>
      <c r="E274" s="635"/>
      <c r="F274" s="635"/>
      <c r="G274" s="635"/>
      <c r="H274" s="635"/>
      <c r="I274" s="635"/>
      <c r="J274" s="635"/>
      <c r="K274" s="636"/>
      <c r="L274" s="108">
        <f>SUM(L267:L273)</f>
        <v>0</v>
      </c>
    </row>
    <row r="275" spans="2:13" ht="19.5" customHeight="1" outlineLevel="1" x14ac:dyDescent="0.25">
      <c r="B275" s="101" t="s">
        <v>1335</v>
      </c>
      <c r="C275" s="102">
        <v>2</v>
      </c>
      <c r="D275" s="102">
        <v>1.19</v>
      </c>
      <c r="E275" s="637" t="str">
        <f>+VLOOKUP(B:B,APUS!A:C,3,FALSE)</f>
        <v>DESMONTE DE ENTREPISOS EN MADERA (INCLUYE RETIRO)</v>
      </c>
      <c r="F275" s="638"/>
      <c r="G275" s="638"/>
      <c r="H275" s="638"/>
      <c r="I275" s="638"/>
      <c r="J275" s="638"/>
      <c r="K275" s="639"/>
      <c r="L275" s="103" t="str">
        <f>+VLOOKUP(B:B,APUS!A:D,4,FALSE)</f>
        <v>M2</v>
      </c>
      <c r="M275" s="595">
        <f>L285</f>
        <v>0</v>
      </c>
    </row>
    <row r="276" spans="2:13" ht="15" customHeight="1" outlineLevel="2" x14ac:dyDescent="0.25">
      <c r="B276" s="640" t="s">
        <v>1465</v>
      </c>
      <c r="C276" s="641"/>
      <c r="D276" s="642"/>
      <c r="E276" s="646" t="s">
        <v>1470</v>
      </c>
      <c r="F276" s="647"/>
      <c r="G276" s="647"/>
      <c r="H276" s="647"/>
      <c r="I276" s="648"/>
      <c r="J276" s="649" t="s">
        <v>560</v>
      </c>
      <c r="K276" s="642"/>
      <c r="L276" s="651" t="s">
        <v>1464</v>
      </c>
    </row>
    <row r="277" spans="2:13" ht="15" customHeight="1" outlineLevel="2" x14ac:dyDescent="0.25">
      <c r="B277" s="643"/>
      <c r="C277" s="644"/>
      <c r="D277" s="645"/>
      <c r="E277" s="113" t="s">
        <v>1461</v>
      </c>
      <c r="F277" s="653" t="s">
        <v>1462</v>
      </c>
      <c r="G277" s="654"/>
      <c r="H277" s="653" t="s">
        <v>1463</v>
      </c>
      <c r="I277" s="654"/>
      <c r="J277" s="650"/>
      <c r="K277" s="645"/>
      <c r="L277" s="652"/>
    </row>
    <row r="278" spans="2:13" ht="24.95" customHeight="1" outlineLevel="2" x14ac:dyDescent="0.25">
      <c r="B278" s="655"/>
      <c r="C278" s="656"/>
      <c r="D278" s="657"/>
      <c r="E278" s="105"/>
      <c r="F278" s="658"/>
      <c r="G278" s="659"/>
      <c r="H278" s="658"/>
      <c r="I278" s="659"/>
      <c r="J278" s="658"/>
      <c r="K278" s="659"/>
      <c r="L278" s="56">
        <f>+J278</f>
        <v>0</v>
      </c>
    </row>
    <row r="279" spans="2:13" ht="24.95" customHeight="1" outlineLevel="2" x14ac:dyDescent="0.25">
      <c r="B279" s="628"/>
      <c r="C279" s="629"/>
      <c r="D279" s="660"/>
      <c r="E279" s="106"/>
      <c r="F279" s="661"/>
      <c r="G279" s="660"/>
      <c r="H279" s="661"/>
      <c r="I279" s="660"/>
      <c r="J279" s="661"/>
      <c r="K279" s="660"/>
      <c r="L279" s="56">
        <f t="shared" ref="L279:L284" si="27">+J279</f>
        <v>0</v>
      </c>
    </row>
    <row r="280" spans="2:13" ht="24.95" customHeight="1" outlineLevel="2" x14ac:dyDescent="0.25">
      <c r="B280" s="628"/>
      <c r="C280" s="629"/>
      <c r="D280" s="660"/>
      <c r="E280" s="106"/>
      <c r="F280" s="661"/>
      <c r="G280" s="660"/>
      <c r="H280" s="661"/>
      <c r="I280" s="660"/>
      <c r="J280" s="661"/>
      <c r="K280" s="660"/>
      <c r="L280" s="56">
        <f t="shared" si="27"/>
        <v>0</v>
      </c>
    </row>
    <row r="281" spans="2:13" ht="24.95" customHeight="1" outlineLevel="2" x14ac:dyDescent="0.25">
      <c r="B281" s="628"/>
      <c r="C281" s="629"/>
      <c r="D281" s="660"/>
      <c r="E281" s="106"/>
      <c r="F281" s="661"/>
      <c r="G281" s="660"/>
      <c r="H281" s="661"/>
      <c r="I281" s="660"/>
      <c r="J281" s="661"/>
      <c r="K281" s="660"/>
      <c r="L281" s="56">
        <f t="shared" si="27"/>
        <v>0</v>
      </c>
    </row>
    <row r="282" spans="2:13" ht="24.95" customHeight="1" outlineLevel="2" x14ac:dyDescent="0.25">
      <c r="B282" s="628"/>
      <c r="C282" s="629"/>
      <c r="D282" s="660"/>
      <c r="E282" s="106"/>
      <c r="F282" s="661"/>
      <c r="G282" s="660"/>
      <c r="H282" s="661"/>
      <c r="I282" s="660"/>
      <c r="J282" s="661"/>
      <c r="K282" s="660"/>
      <c r="L282" s="56">
        <f t="shared" si="27"/>
        <v>0</v>
      </c>
    </row>
    <row r="283" spans="2:13" ht="24.95" customHeight="1" outlineLevel="2" x14ac:dyDescent="0.25">
      <c r="B283" s="628"/>
      <c r="C283" s="629"/>
      <c r="D283" s="660"/>
      <c r="E283" s="106"/>
      <c r="F283" s="661"/>
      <c r="G283" s="660"/>
      <c r="H283" s="661"/>
      <c r="I283" s="660"/>
      <c r="J283" s="661"/>
      <c r="K283" s="660"/>
      <c r="L283" s="56">
        <f t="shared" si="27"/>
        <v>0</v>
      </c>
    </row>
    <row r="284" spans="2:13" ht="24.95" customHeight="1" outlineLevel="2" x14ac:dyDescent="0.25">
      <c r="B284" s="631"/>
      <c r="C284" s="632"/>
      <c r="D284" s="662"/>
      <c r="E284" s="107"/>
      <c r="F284" s="663"/>
      <c r="G284" s="662"/>
      <c r="H284" s="663"/>
      <c r="I284" s="662"/>
      <c r="J284" s="663"/>
      <c r="K284" s="662"/>
      <c r="L284" s="56">
        <f t="shared" si="27"/>
        <v>0</v>
      </c>
    </row>
    <row r="285" spans="2:13" ht="24.95" customHeight="1" outlineLevel="2" x14ac:dyDescent="0.25">
      <c r="B285" s="634" t="s">
        <v>1468</v>
      </c>
      <c r="C285" s="635"/>
      <c r="D285" s="635"/>
      <c r="E285" s="635"/>
      <c r="F285" s="635"/>
      <c r="G285" s="635"/>
      <c r="H285" s="635"/>
      <c r="I285" s="635"/>
      <c r="J285" s="635"/>
      <c r="K285" s="636"/>
      <c r="L285" s="108">
        <f>SUM(L278:L284)</f>
        <v>0</v>
      </c>
    </row>
    <row r="286" spans="2:13" ht="19.5" customHeight="1" outlineLevel="1" x14ac:dyDescent="0.25">
      <c r="B286" s="101" t="s">
        <v>1339</v>
      </c>
      <c r="C286" s="102">
        <v>2</v>
      </c>
      <c r="D286" s="112">
        <v>1.2</v>
      </c>
      <c r="E286" s="637" t="str">
        <f>+VLOOKUP(B:B,APUS!A:C,3,FALSE)</f>
        <v>DESMONTE TUBERÍAS PVCS Y PVCP (INCLUYE RETIRO)</v>
      </c>
      <c r="F286" s="638"/>
      <c r="G286" s="638"/>
      <c r="H286" s="638"/>
      <c r="I286" s="638"/>
      <c r="J286" s="638"/>
      <c r="K286" s="639"/>
      <c r="L286" s="103" t="str">
        <f>+VLOOKUP(B:B,APUS!A:D,4,FALSE)</f>
        <v>M</v>
      </c>
      <c r="M286" s="595">
        <f>L296</f>
        <v>0</v>
      </c>
    </row>
    <row r="287" spans="2:13" ht="15" customHeight="1" outlineLevel="2" x14ac:dyDescent="0.25">
      <c r="B287" s="640" t="s">
        <v>1465</v>
      </c>
      <c r="C287" s="641"/>
      <c r="D287" s="642"/>
      <c r="E287" s="646" t="s">
        <v>1470</v>
      </c>
      <c r="F287" s="647"/>
      <c r="G287" s="647"/>
      <c r="H287" s="647"/>
      <c r="I287" s="648"/>
      <c r="J287" s="649" t="s">
        <v>560</v>
      </c>
      <c r="K287" s="642"/>
      <c r="L287" s="651" t="s">
        <v>1464</v>
      </c>
    </row>
    <row r="288" spans="2:13" ht="15" customHeight="1" outlineLevel="2" x14ac:dyDescent="0.25">
      <c r="B288" s="643"/>
      <c r="C288" s="644"/>
      <c r="D288" s="645"/>
      <c r="E288" s="113" t="s">
        <v>1461</v>
      </c>
      <c r="F288" s="653" t="s">
        <v>1462</v>
      </c>
      <c r="G288" s="654"/>
      <c r="H288" s="653" t="s">
        <v>1463</v>
      </c>
      <c r="I288" s="654"/>
      <c r="J288" s="650"/>
      <c r="K288" s="645"/>
      <c r="L288" s="652"/>
    </row>
    <row r="289" spans="2:13" ht="24.95" customHeight="1" outlineLevel="2" x14ac:dyDescent="0.25">
      <c r="B289" s="655"/>
      <c r="C289" s="656"/>
      <c r="D289" s="657"/>
      <c r="E289" s="105"/>
      <c r="F289" s="658"/>
      <c r="G289" s="659"/>
      <c r="H289" s="658"/>
      <c r="I289" s="659"/>
      <c r="J289" s="658"/>
      <c r="K289" s="659"/>
      <c r="L289" s="56">
        <f>+J289</f>
        <v>0</v>
      </c>
    </row>
    <row r="290" spans="2:13" ht="24.95" customHeight="1" outlineLevel="2" x14ac:dyDescent="0.25">
      <c r="B290" s="628"/>
      <c r="C290" s="629"/>
      <c r="D290" s="660"/>
      <c r="E290" s="106"/>
      <c r="F290" s="661"/>
      <c r="G290" s="660"/>
      <c r="H290" s="661"/>
      <c r="I290" s="660"/>
      <c r="J290" s="661"/>
      <c r="K290" s="660"/>
      <c r="L290" s="56">
        <f t="shared" ref="L290:L295" si="28">+J290</f>
        <v>0</v>
      </c>
    </row>
    <row r="291" spans="2:13" ht="24.95" customHeight="1" outlineLevel="2" x14ac:dyDescent="0.25">
      <c r="B291" s="628"/>
      <c r="C291" s="629"/>
      <c r="D291" s="660"/>
      <c r="E291" s="106"/>
      <c r="F291" s="661"/>
      <c r="G291" s="660"/>
      <c r="H291" s="661"/>
      <c r="I291" s="660"/>
      <c r="J291" s="661"/>
      <c r="K291" s="660"/>
      <c r="L291" s="56">
        <f t="shared" si="28"/>
        <v>0</v>
      </c>
    </row>
    <row r="292" spans="2:13" ht="24.95" customHeight="1" outlineLevel="2" x14ac:dyDescent="0.25">
      <c r="B292" s="628"/>
      <c r="C292" s="629"/>
      <c r="D292" s="660"/>
      <c r="E292" s="106"/>
      <c r="F292" s="661"/>
      <c r="G292" s="660"/>
      <c r="H292" s="661"/>
      <c r="I292" s="660"/>
      <c r="J292" s="661"/>
      <c r="K292" s="660"/>
      <c r="L292" s="56">
        <f t="shared" si="28"/>
        <v>0</v>
      </c>
    </row>
    <row r="293" spans="2:13" ht="24.95" customHeight="1" outlineLevel="2" x14ac:dyDescent="0.25">
      <c r="B293" s="628"/>
      <c r="C293" s="629"/>
      <c r="D293" s="660"/>
      <c r="E293" s="106"/>
      <c r="F293" s="661"/>
      <c r="G293" s="660"/>
      <c r="H293" s="661"/>
      <c r="I293" s="660"/>
      <c r="J293" s="661"/>
      <c r="K293" s="660"/>
      <c r="L293" s="56">
        <f t="shared" si="28"/>
        <v>0</v>
      </c>
    </row>
    <row r="294" spans="2:13" ht="24.95" customHeight="1" outlineLevel="2" x14ac:dyDescent="0.25">
      <c r="B294" s="628"/>
      <c r="C294" s="629"/>
      <c r="D294" s="660"/>
      <c r="E294" s="106"/>
      <c r="F294" s="661"/>
      <c r="G294" s="660"/>
      <c r="H294" s="661"/>
      <c r="I294" s="660"/>
      <c r="J294" s="661"/>
      <c r="K294" s="660"/>
      <c r="L294" s="56">
        <f t="shared" si="28"/>
        <v>0</v>
      </c>
    </row>
    <row r="295" spans="2:13" ht="24.95" customHeight="1" outlineLevel="2" x14ac:dyDescent="0.25">
      <c r="B295" s="631"/>
      <c r="C295" s="632"/>
      <c r="D295" s="662"/>
      <c r="E295" s="107"/>
      <c r="F295" s="663"/>
      <c r="G295" s="662"/>
      <c r="H295" s="663"/>
      <c r="I295" s="662"/>
      <c r="J295" s="663"/>
      <c r="K295" s="662"/>
      <c r="L295" s="56">
        <f t="shared" si="28"/>
        <v>0</v>
      </c>
    </row>
    <row r="296" spans="2:13" ht="24.95" customHeight="1" outlineLevel="2" x14ac:dyDescent="0.25">
      <c r="B296" s="634" t="s">
        <v>1468</v>
      </c>
      <c r="C296" s="635"/>
      <c r="D296" s="635"/>
      <c r="E296" s="635"/>
      <c r="F296" s="635"/>
      <c r="G296" s="635"/>
      <c r="H296" s="635"/>
      <c r="I296" s="635"/>
      <c r="J296" s="635"/>
      <c r="K296" s="636"/>
      <c r="L296" s="108">
        <f>SUM(L289:L295)</f>
        <v>0</v>
      </c>
    </row>
    <row r="297" spans="2:13" ht="19.5" customHeight="1" outlineLevel="1" x14ac:dyDescent="0.25">
      <c r="B297" s="101" t="s">
        <v>1365</v>
      </c>
      <c r="C297" s="102">
        <v>2</v>
      </c>
      <c r="D297" s="102">
        <v>1.21</v>
      </c>
      <c r="E297" s="637" t="str">
        <f>+VLOOKUP(B:B,APUS!A:C,3,FALSE)</f>
        <v>DESMONTE LAVADERO (INCLUYE RETIRO)</v>
      </c>
      <c r="F297" s="638"/>
      <c r="G297" s="638"/>
      <c r="H297" s="638"/>
      <c r="I297" s="638"/>
      <c r="J297" s="638"/>
      <c r="K297" s="639"/>
      <c r="L297" s="103" t="str">
        <f>+VLOOKUP(B:B,APUS!A:D,4,FALSE)</f>
        <v>UN</v>
      </c>
      <c r="M297" s="595">
        <f>L307</f>
        <v>0</v>
      </c>
    </row>
    <row r="298" spans="2:13" ht="15" customHeight="1" outlineLevel="2" x14ac:dyDescent="0.25">
      <c r="B298" s="640" t="s">
        <v>1465</v>
      </c>
      <c r="C298" s="641"/>
      <c r="D298" s="642"/>
      <c r="E298" s="646" t="s">
        <v>1470</v>
      </c>
      <c r="F298" s="647"/>
      <c r="G298" s="647"/>
      <c r="H298" s="647"/>
      <c r="I298" s="648"/>
      <c r="J298" s="649" t="s">
        <v>560</v>
      </c>
      <c r="K298" s="642"/>
      <c r="L298" s="651" t="s">
        <v>1464</v>
      </c>
    </row>
    <row r="299" spans="2:13" ht="15" customHeight="1" outlineLevel="2" x14ac:dyDescent="0.25">
      <c r="B299" s="643"/>
      <c r="C299" s="644"/>
      <c r="D299" s="645"/>
      <c r="E299" s="113" t="s">
        <v>1461</v>
      </c>
      <c r="F299" s="653" t="s">
        <v>1462</v>
      </c>
      <c r="G299" s="654"/>
      <c r="H299" s="653" t="s">
        <v>1463</v>
      </c>
      <c r="I299" s="654"/>
      <c r="J299" s="650"/>
      <c r="K299" s="645"/>
      <c r="L299" s="652"/>
    </row>
    <row r="300" spans="2:13" ht="24.95" customHeight="1" outlineLevel="2" x14ac:dyDescent="0.25">
      <c r="B300" s="655"/>
      <c r="C300" s="656"/>
      <c r="D300" s="657"/>
      <c r="E300" s="105"/>
      <c r="F300" s="658"/>
      <c r="G300" s="659"/>
      <c r="H300" s="658"/>
      <c r="I300" s="659"/>
      <c r="J300" s="658"/>
      <c r="K300" s="659"/>
      <c r="L300" s="56">
        <f>+J300</f>
        <v>0</v>
      </c>
    </row>
    <row r="301" spans="2:13" ht="24.95" customHeight="1" outlineLevel="2" x14ac:dyDescent="0.25">
      <c r="B301" s="628"/>
      <c r="C301" s="629"/>
      <c r="D301" s="660"/>
      <c r="E301" s="106"/>
      <c r="F301" s="661"/>
      <c r="G301" s="660"/>
      <c r="H301" s="661"/>
      <c r="I301" s="660"/>
      <c r="J301" s="661"/>
      <c r="K301" s="660"/>
      <c r="L301" s="56">
        <f t="shared" ref="L301:L306" si="29">+J301</f>
        <v>0</v>
      </c>
    </row>
    <row r="302" spans="2:13" ht="24.95" customHeight="1" outlineLevel="2" x14ac:dyDescent="0.25">
      <c r="B302" s="628"/>
      <c r="C302" s="629"/>
      <c r="D302" s="660"/>
      <c r="E302" s="106"/>
      <c r="F302" s="661"/>
      <c r="G302" s="660"/>
      <c r="H302" s="661"/>
      <c r="I302" s="660"/>
      <c r="J302" s="661"/>
      <c r="K302" s="660"/>
      <c r="L302" s="56">
        <f t="shared" si="29"/>
        <v>0</v>
      </c>
    </row>
    <row r="303" spans="2:13" ht="24.95" customHeight="1" outlineLevel="2" x14ac:dyDescent="0.25">
      <c r="B303" s="628"/>
      <c r="C303" s="629"/>
      <c r="D303" s="660"/>
      <c r="E303" s="106"/>
      <c r="F303" s="661"/>
      <c r="G303" s="660"/>
      <c r="H303" s="661"/>
      <c r="I303" s="660"/>
      <c r="J303" s="661"/>
      <c r="K303" s="660"/>
      <c r="L303" s="56">
        <f t="shared" si="29"/>
        <v>0</v>
      </c>
    </row>
    <row r="304" spans="2:13" ht="24.95" customHeight="1" outlineLevel="2" x14ac:dyDescent="0.25">
      <c r="B304" s="628"/>
      <c r="C304" s="629"/>
      <c r="D304" s="660"/>
      <c r="E304" s="106"/>
      <c r="F304" s="661"/>
      <c r="G304" s="660"/>
      <c r="H304" s="661"/>
      <c r="I304" s="660"/>
      <c r="J304" s="661"/>
      <c r="K304" s="660"/>
      <c r="L304" s="56">
        <f t="shared" si="29"/>
        <v>0</v>
      </c>
    </row>
    <row r="305" spans="2:13" ht="24.95" customHeight="1" outlineLevel="2" x14ac:dyDescent="0.25">
      <c r="B305" s="628"/>
      <c r="C305" s="629"/>
      <c r="D305" s="660"/>
      <c r="E305" s="106"/>
      <c r="F305" s="661"/>
      <c r="G305" s="660"/>
      <c r="H305" s="661"/>
      <c r="I305" s="660"/>
      <c r="J305" s="661"/>
      <c r="K305" s="660"/>
      <c r="L305" s="56">
        <f t="shared" si="29"/>
        <v>0</v>
      </c>
    </row>
    <row r="306" spans="2:13" ht="24.95" customHeight="1" outlineLevel="2" x14ac:dyDescent="0.25">
      <c r="B306" s="631"/>
      <c r="C306" s="632"/>
      <c r="D306" s="662"/>
      <c r="E306" s="107"/>
      <c r="F306" s="663"/>
      <c r="G306" s="662"/>
      <c r="H306" s="663"/>
      <c r="I306" s="662"/>
      <c r="J306" s="663"/>
      <c r="K306" s="662"/>
      <c r="L306" s="56">
        <f t="shared" si="29"/>
        <v>0</v>
      </c>
    </row>
    <row r="307" spans="2:13" ht="24.95" customHeight="1" outlineLevel="2" x14ac:dyDescent="0.25">
      <c r="B307" s="634" t="s">
        <v>1468</v>
      </c>
      <c r="C307" s="635"/>
      <c r="D307" s="635"/>
      <c r="E307" s="635"/>
      <c r="F307" s="635"/>
      <c r="G307" s="635"/>
      <c r="H307" s="635"/>
      <c r="I307" s="635"/>
      <c r="J307" s="635"/>
      <c r="K307" s="636"/>
      <c r="L307" s="108">
        <f>SUM(L300:L306)</f>
        <v>0</v>
      </c>
    </row>
    <row r="308" spans="2:13" ht="19.5" customHeight="1" outlineLevel="1" x14ac:dyDescent="0.25">
      <c r="B308" s="101" t="s">
        <v>1368</v>
      </c>
      <c r="C308" s="102">
        <v>2</v>
      </c>
      <c r="D308" s="102">
        <v>1.22</v>
      </c>
      <c r="E308" s="637" t="str">
        <f>+VLOOKUP(B:B,APUS!A:C,3,FALSE)</f>
        <v>DESMONTAR Y ALMACENAR PISOS EN TABLÓN DE GRES (ALMACENAMIENTO EN SITIO)</v>
      </c>
      <c r="F308" s="638"/>
      <c r="G308" s="638"/>
      <c r="H308" s="638"/>
      <c r="I308" s="638"/>
      <c r="J308" s="638"/>
      <c r="K308" s="639"/>
      <c r="L308" s="103" t="str">
        <f>+VLOOKUP(B:B,APUS!A:D,4,FALSE)</f>
        <v>M2</v>
      </c>
      <c r="M308" s="595">
        <f>L318</f>
        <v>0</v>
      </c>
    </row>
    <row r="309" spans="2:13" ht="15" customHeight="1" outlineLevel="2" x14ac:dyDescent="0.25">
      <c r="B309" s="640" t="s">
        <v>1465</v>
      </c>
      <c r="C309" s="641"/>
      <c r="D309" s="642"/>
      <c r="E309" s="646" t="s">
        <v>1470</v>
      </c>
      <c r="F309" s="647"/>
      <c r="G309" s="647"/>
      <c r="H309" s="647"/>
      <c r="I309" s="648"/>
      <c r="J309" s="649" t="s">
        <v>560</v>
      </c>
      <c r="K309" s="642"/>
      <c r="L309" s="651" t="s">
        <v>1464</v>
      </c>
    </row>
    <row r="310" spans="2:13" ht="15" customHeight="1" outlineLevel="2" x14ac:dyDescent="0.25">
      <c r="B310" s="643"/>
      <c r="C310" s="644"/>
      <c r="D310" s="645"/>
      <c r="E310" s="113" t="s">
        <v>1461</v>
      </c>
      <c r="F310" s="653" t="s">
        <v>1462</v>
      </c>
      <c r="G310" s="654"/>
      <c r="H310" s="653" t="s">
        <v>1463</v>
      </c>
      <c r="I310" s="654"/>
      <c r="J310" s="650"/>
      <c r="K310" s="645"/>
      <c r="L310" s="652"/>
    </row>
    <row r="311" spans="2:13" ht="24.95" customHeight="1" outlineLevel="2" x14ac:dyDescent="0.25">
      <c r="B311" s="655"/>
      <c r="C311" s="656"/>
      <c r="D311" s="657"/>
      <c r="E311" s="105"/>
      <c r="F311" s="658"/>
      <c r="G311" s="659"/>
      <c r="H311" s="658"/>
      <c r="I311" s="659"/>
      <c r="J311" s="658"/>
      <c r="K311" s="659"/>
      <c r="L311" s="56">
        <f>+J311</f>
        <v>0</v>
      </c>
    </row>
    <row r="312" spans="2:13" ht="24.95" customHeight="1" outlineLevel="2" x14ac:dyDescent="0.25">
      <c r="B312" s="628"/>
      <c r="C312" s="629"/>
      <c r="D312" s="660"/>
      <c r="E312" s="106"/>
      <c r="F312" s="661"/>
      <c r="G312" s="660"/>
      <c r="H312" s="661"/>
      <c r="I312" s="660"/>
      <c r="J312" s="661"/>
      <c r="K312" s="660"/>
      <c r="L312" s="56">
        <f t="shared" ref="L312:L317" si="30">+J312</f>
        <v>0</v>
      </c>
    </row>
    <row r="313" spans="2:13" ht="24.95" customHeight="1" outlineLevel="2" x14ac:dyDescent="0.25">
      <c r="B313" s="628"/>
      <c r="C313" s="629"/>
      <c r="D313" s="660"/>
      <c r="E313" s="106"/>
      <c r="F313" s="661"/>
      <c r="G313" s="660"/>
      <c r="H313" s="661"/>
      <c r="I313" s="660"/>
      <c r="J313" s="661"/>
      <c r="K313" s="660"/>
      <c r="L313" s="56">
        <f t="shared" si="30"/>
        <v>0</v>
      </c>
    </row>
    <row r="314" spans="2:13" ht="24.95" customHeight="1" outlineLevel="2" x14ac:dyDescent="0.25">
      <c r="B314" s="628"/>
      <c r="C314" s="629"/>
      <c r="D314" s="660"/>
      <c r="E314" s="106"/>
      <c r="F314" s="661"/>
      <c r="G314" s="660"/>
      <c r="H314" s="661"/>
      <c r="I314" s="660"/>
      <c r="J314" s="661"/>
      <c r="K314" s="660"/>
      <c r="L314" s="56">
        <f t="shared" si="30"/>
        <v>0</v>
      </c>
    </row>
    <row r="315" spans="2:13" ht="24.95" customHeight="1" outlineLevel="2" x14ac:dyDescent="0.25">
      <c r="B315" s="628"/>
      <c r="C315" s="629"/>
      <c r="D315" s="660"/>
      <c r="E315" s="106"/>
      <c r="F315" s="661"/>
      <c r="G315" s="660"/>
      <c r="H315" s="661"/>
      <c r="I315" s="660"/>
      <c r="J315" s="661"/>
      <c r="K315" s="660"/>
      <c r="L315" s="56">
        <f t="shared" si="30"/>
        <v>0</v>
      </c>
    </row>
    <row r="316" spans="2:13" ht="24.95" customHeight="1" outlineLevel="2" x14ac:dyDescent="0.25">
      <c r="B316" s="628"/>
      <c r="C316" s="629"/>
      <c r="D316" s="660"/>
      <c r="E316" s="106"/>
      <c r="F316" s="661"/>
      <c r="G316" s="660"/>
      <c r="H316" s="661"/>
      <c r="I316" s="660"/>
      <c r="J316" s="661"/>
      <c r="K316" s="660"/>
      <c r="L316" s="56">
        <f t="shared" si="30"/>
        <v>0</v>
      </c>
    </row>
    <row r="317" spans="2:13" ht="24.95" customHeight="1" outlineLevel="2" x14ac:dyDescent="0.25">
      <c r="B317" s="631"/>
      <c r="C317" s="632"/>
      <c r="D317" s="662"/>
      <c r="E317" s="107"/>
      <c r="F317" s="663"/>
      <c r="G317" s="662"/>
      <c r="H317" s="663"/>
      <c r="I317" s="662"/>
      <c r="J317" s="663"/>
      <c r="K317" s="662"/>
      <c r="L317" s="56">
        <f t="shared" si="30"/>
        <v>0</v>
      </c>
    </row>
    <row r="318" spans="2:13" ht="24.95" customHeight="1" outlineLevel="2" x14ac:dyDescent="0.25">
      <c r="B318" s="634" t="s">
        <v>1468</v>
      </c>
      <c r="C318" s="635"/>
      <c r="D318" s="635"/>
      <c r="E318" s="635"/>
      <c r="F318" s="635"/>
      <c r="G318" s="635"/>
      <c r="H318" s="635"/>
      <c r="I318" s="635"/>
      <c r="J318" s="635"/>
      <c r="K318" s="636"/>
      <c r="L318" s="108">
        <f>+SUM(L311:L317)</f>
        <v>0</v>
      </c>
    </row>
    <row r="319" spans="2:13" ht="19.5" customHeight="1" outlineLevel="1" x14ac:dyDescent="0.25">
      <c r="B319" s="101" t="s">
        <v>1369</v>
      </c>
      <c r="C319" s="102">
        <v>2</v>
      </c>
      <c r="D319" s="102">
        <v>1.23</v>
      </c>
      <c r="E319" s="637" t="str">
        <f>+VLOOKUP(B:B,APUS!A:C,3,FALSE)</f>
        <v>DESMONTAR Y ALMACENAR PISOS EN PIEDRA (ALMACENAMIENTO EN SITIO)</v>
      </c>
      <c r="F319" s="638"/>
      <c r="G319" s="638"/>
      <c r="H319" s="638"/>
      <c r="I319" s="638"/>
      <c r="J319" s="638"/>
      <c r="K319" s="639"/>
      <c r="L319" s="103" t="str">
        <f>+VLOOKUP(B:B,APUS!A:D,4,FALSE)</f>
        <v>M2</v>
      </c>
      <c r="M319" s="595">
        <f>L329</f>
        <v>0</v>
      </c>
    </row>
    <row r="320" spans="2:13" ht="15" customHeight="1" outlineLevel="2" x14ac:dyDescent="0.25">
      <c r="B320" s="640" t="s">
        <v>1465</v>
      </c>
      <c r="C320" s="641"/>
      <c r="D320" s="642"/>
      <c r="E320" s="646" t="s">
        <v>1470</v>
      </c>
      <c r="F320" s="647"/>
      <c r="G320" s="647"/>
      <c r="H320" s="647"/>
      <c r="I320" s="648"/>
      <c r="J320" s="649" t="s">
        <v>560</v>
      </c>
      <c r="K320" s="642"/>
      <c r="L320" s="651" t="s">
        <v>1464</v>
      </c>
    </row>
    <row r="321" spans="2:13" ht="15" customHeight="1" outlineLevel="2" x14ac:dyDescent="0.25">
      <c r="B321" s="643"/>
      <c r="C321" s="644"/>
      <c r="D321" s="645"/>
      <c r="E321" s="113" t="s">
        <v>1461</v>
      </c>
      <c r="F321" s="653" t="s">
        <v>1462</v>
      </c>
      <c r="G321" s="654"/>
      <c r="H321" s="653" t="s">
        <v>1463</v>
      </c>
      <c r="I321" s="654"/>
      <c r="J321" s="650"/>
      <c r="K321" s="645"/>
      <c r="L321" s="652"/>
    </row>
    <row r="322" spans="2:13" ht="24.95" customHeight="1" outlineLevel="2" x14ac:dyDescent="0.25">
      <c r="B322" s="655"/>
      <c r="C322" s="656"/>
      <c r="D322" s="657"/>
      <c r="E322" s="105"/>
      <c r="F322" s="658"/>
      <c r="G322" s="659"/>
      <c r="H322" s="658"/>
      <c r="I322" s="659"/>
      <c r="J322" s="658"/>
      <c r="K322" s="659"/>
      <c r="L322" s="56">
        <f t="shared" ref="L322:L328" si="31">+J322</f>
        <v>0</v>
      </c>
    </row>
    <row r="323" spans="2:13" ht="24.95" customHeight="1" outlineLevel="2" x14ac:dyDescent="0.25">
      <c r="B323" s="628"/>
      <c r="C323" s="629"/>
      <c r="D323" s="660"/>
      <c r="E323" s="106"/>
      <c r="F323" s="661"/>
      <c r="G323" s="660"/>
      <c r="H323" s="661"/>
      <c r="I323" s="660"/>
      <c r="J323" s="661"/>
      <c r="K323" s="660"/>
      <c r="L323" s="56">
        <f t="shared" si="31"/>
        <v>0</v>
      </c>
    </row>
    <row r="324" spans="2:13" ht="24.95" customHeight="1" outlineLevel="2" x14ac:dyDescent="0.25">
      <c r="B324" s="628"/>
      <c r="C324" s="629"/>
      <c r="D324" s="660"/>
      <c r="E324" s="106"/>
      <c r="F324" s="661"/>
      <c r="G324" s="660"/>
      <c r="H324" s="661"/>
      <c r="I324" s="660"/>
      <c r="J324" s="661"/>
      <c r="K324" s="660"/>
      <c r="L324" s="56">
        <f t="shared" si="31"/>
        <v>0</v>
      </c>
    </row>
    <row r="325" spans="2:13" ht="24.95" customHeight="1" outlineLevel="2" x14ac:dyDescent="0.25">
      <c r="B325" s="628"/>
      <c r="C325" s="629"/>
      <c r="D325" s="660"/>
      <c r="E325" s="106"/>
      <c r="F325" s="661"/>
      <c r="G325" s="660"/>
      <c r="H325" s="661"/>
      <c r="I325" s="660"/>
      <c r="J325" s="661"/>
      <c r="K325" s="660"/>
      <c r="L325" s="56">
        <f t="shared" si="31"/>
        <v>0</v>
      </c>
    </row>
    <row r="326" spans="2:13" ht="24.95" customHeight="1" outlineLevel="2" x14ac:dyDescent="0.25">
      <c r="B326" s="628"/>
      <c r="C326" s="629"/>
      <c r="D326" s="660"/>
      <c r="E326" s="106"/>
      <c r="F326" s="661"/>
      <c r="G326" s="660"/>
      <c r="H326" s="661"/>
      <c r="I326" s="660"/>
      <c r="J326" s="661"/>
      <c r="K326" s="660"/>
      <c r="L326" s="56">
        <f t="shared" si="31"/>
        <v>0</v>
      </c>
    </row>
    <row r="327" spans="2:13" ht="24.95" customHeight="1" outlineLevel="2" x14ac:dyDescent="0.25">
      <c r="B327" s="628"/>
      <c r="C327" s="629"/>
      <c r="D327" s="660"/>
      <c r="E327" s="106"/>
      <c r="F327" s="661"/>
      <c r="G327" s="660"/>
      <c r="H327" s="661"/>
      <c r="I327" s="660"/>
      <c r="J327" s="661"/>
      <c r="K327" s="660"/>
      <c r="L327" s="56">
        <f t="shared" si="31"/>
        <v>0</v>
      </c>
    </row>
    <row r="328" spans="2:13" ht="24.95" customHeight="1" outlineLevel="2" x14ac:dyDescent="0.25">
      <c r="B328" s="631"/>
      <c r="C328" s="632"/>
      <c r="D328" s="662"/>
      <c r="E328" s="107"/>
      <c r="F328" s="663"/>
      <c r="G328" s="662"/>
      <c r="H328" s="663"/>
      <c r="I328" s="662"/>
      <c r="J328" s="663"/>
      <c r="K328" s="662"/>
      <c r="L328" s="56">
        <f t="shared" si="31"/>
        <v>0</v>
      </c>
    </row>
    <row r="329" spans="2:13" ht="24.95" customHeight="1" outlineLevel="2" x14ac:dyDescent="0.25">
      <c r="B329" s="634" t="s">
        <v>1468</v>
      </c>
      <c r="C329" s="635"/>
      <c r="D329" s="635"/>
      <c r="E329" s="635"/>
      <c r="F329" s="635"/>
      <c r="G329" s="635"/>
      <c r="H329" s="635"/>
      <c r="I329" s="635"/>
      <c r="J329" s="635"/>
      <c r="K329" s="636"/>
      <c r="L329" s="108">
        <f>+SUM(L322:L328)</f>
        <v>0</v>
      </c>
    </row>
    <row r="330" spans="2:13" ht="19.5" customHeight="1" outlineLevel="1" x14ac:dyDescent="0.25">
      <c r="B330" s="101" t="s">
        <v>2087</v>
      </c>
      <c r="C330" s="102">
        <v>2</v>
      </c>
      <c r="D330" s="102">
        <v>1.24</v>
      </c>
      <c r="E330" s="637" t="str">
        <f>+VLOOKUP(B:B,APUS!A:C,3,FALSE)</f>
        <v>MOVIMIENTO DE ENSERES, RETIRO Y REINSTALACIÓN, DESMONTES Y MONTAJE DE MUEBLES</v>
      </c>
      <c r="F330" s="638"/>
      <c r="G330" s="638"/>
      <c r="H330" s="638"/>
      <c r="I330" s="638"/>
      <c r="J330" s="638"/>
      <c r="K330" s="639"/>
      <c r="L330" s="103" t="str">
        <f>+VLOOKUP(B:B,APUS!A:D,4,FALSE)</f>
        <v>UN</v>
      </c>
      <c r="M330" s="595">
        <f>L340</f>
        <v>0</v>
      </c>
    </row>
    <row r="331" spans="2:13" ht="15" customHeight="1" outlineLevel="2" x14ac:dyDescent="0.25">
      <c r="B331" s="640" t="s">
        <v>1465</v>
      </c>
      <c r="C331" s="641"/>
      <c r="D331" s="642"/>
      <c r="E331" s="646" t="s">
        <v>1470</v>
      </c>
      <c r="F331" s="647"/>
      <c r="G331" s="647"/>
      <c r="H331" s="647"/>
      <c r="I331" s="648"/>
      <c r="J331" s="649" t="s">
        <v>560</v>
      </c>
      <c r="K331" s="642"/>
      <c r="L331" s="651" t="s">
        <v>1464</v>
      </c>
    </row>
    <row r="332" spans="2:13" ht="15" customHeight="1" outlineLevel="2" x14ac:dyDescent="0.25">
      <c r="B332" s="643"/>
      <c r="C332" s="644"/>
      <c r="D332" s="645"/>
      <c r="E332" s="113" t="s">
        <v>1461</v>
      </c>
      <c r="F332" s="653" t="s">
        <v>1462</v>
      </c>
      <c r="G332" s="654"/>
      <c r="H332" s="653" t="s">
        <v>1463</v>
      </c>
      <c r="I332" s="654"/>
      <c r="J332" s="650"/>
      <c r="K332" s="645"/>
      <c r="L332" s="652"/>
    </row>
    <row r="333" spans="2:13" ht="24.95" customHeight="1" outlineLevel="2" x14ac:dyDescent="0.25">
      <c r="B333" s="655"/>
      <c r="C333" s="656"/>
      <c r="D333" s="657"/>
      <c r="E333" s="105"/>
      <c r="F333" s="658"/>
      <c r="G333" s="659"/>
      <c r="H333" s="658"/>
      <c r="I333" s="659"/>
      <c r="J333" s="658"/>
      <c r="K333" s="659"/>
      <c r="L333" s="56">
        <f t="shared" ref="L333:L339" si="32">+J333</f>
        <v>0</v>
      </c>
    </row>
    <row r="334" spans="2:13" ht="24.95" customHeight="1" outlineLevel="2" x14ac:dyDescent="0.25">
      <c r="B334" s="628"/>
      <c r="C334" s="629"/>
      <c r="D334" s="660"/>
      <c r="E334" s="106"/>
      <c r="F334" s="661"/>
      <c r="G334" s="660"/>
      <c r="H334" s="661"/>
      <c r="I334" s="660"/>
      <c r="J334" s="661"/>
      <c r="K334" s="660"/>
      <c r="L334" s="56">
        <f t="shared" si="32"/>
        <v>0</v>
      </c>
    </row>
    <row r="335" spans="2:13" ht="24.95" customHeight="1" outlineLevel="2" x14ac:dyDescent="0.25">
      <c r="B335" s="628"/>
      <c r="C335" s="629"/>
      <c r="D335" s="660"/>
      <c r="E335" s="106"/>
      <c r="F335" s="661"/>
      <c r="G335" s="660"/>
      <c r="H335" s="661"/>
      <c r="I335" s="660"/>
      <c r="J335" s="661"/>
      <c r="K335" s="660"/>
      <c r="L335" s="56">
        <f t="shared" si="32"/>
        <v>0</v>
      </c>
    </row>
    <row r="336" spans="2:13" ht="24.95" customHeight="1" outlineLevel="2" x14ac:dyDescent="0.25">
      <c r="B336" s="628"/>
      <c r="C336" s="629"/>
      <c r="D336" s="660"/>
      <c r="E336" s="106"/>
      <c r="F336" s="661"/>
      <c r="G336" s="660"/>
      <c r="H336" s="661"/>
      <c r="I336" s="660"/>
      <c r="J336" s="661"/>
      <c r="K336" s="660"/>
      <c r="L336" s="56">
        <f t="shared" si="32"/>
        <v>0</v>
      </c>
    </row>
    <row r="337" spans="2:13" ht="24.95" customHeight="1" outlineLevel="2" x14ac:dyDescent="0.25">
      <c r="B337" s="628"/>
      <c r="C337" s="629"/>
      <c r="D337" s="660"/>
      <c r="E337" s="106"/>
      <c r="F337" s="661"/>
      <c r="G337" s="660"/>
      <c r="H337" s="661"/>
      <c r="I337" s="660"/>
      <c r="J337" s="661"/>
      <c r="K337" s="660"/>
      <c r="L337" s="56">
        <f t="shared" si="32"/>
        <v>0</v>
      </c>
    </row>
    <row r="338" spans="2:13" ht="24.95" customHeight="1" outlineLevel="2" x14ac:dyDescent="0.25">
      <c r="B338" s="628"/>
      <c r="C338" s="629"/>
      <c r="D338" s="660"/>
      <c r="E338" s="106"/>
      <c r="F338" s="661"/>
      <c r="G338" s="660"/>
      <c r="H338" s="661"/>
      <c r="I338" s="660"/>
      <c r="J338" s="661"/>
      <c r="K338" s="660"/>
      <c r="L338" s="56">
        <f t="shared" si="32"/>
        <v>0</v>
      </c>
    </row>
    <row r="339" spans="2:13" ht="24.95" customHeight="1" outlineLevel="2" x14ac:dyDescent="0.25">
      <c r="B339" s="631"/>
      <c r="C339" s="632"/>
      <c r="D339" s="662"/>
      <c r="E339" s="107"/>
      <c r="F339" s="663"/>
      <c r="G339" s="662"/>
      <c r="H339" s="663"/>
      <c r="I339" s="662"/>
      <c r="J339" s="663"/>
      <c r="K339" s="662"/>
      <c r="L339" s="56">
        <f t="shared" si="32"/>
        <v>0</v>
      </c>
    </row>
    <row r="340" spans="2:13" ht="24.95" customHeight="1" outlineLevel="2" x14ac:dyDescent="0.25">
      <c r="B340" s="634" t="s">
        <v>1468</v>
      </c>
      <c r="C340" s="635"/>
      <c r="D340" s="635"/>
      <c r="E340" s="635"/>
      <c r="F340" s="635"/>
      <c r="G340" s="635"/>
      <c r="H340" s="635"/>
      <c r="I340" s="635"/>
      <c r="J340" s="635"/>
      <c r="K340" s="636"/>
      <c r="L340" s="108">
        <f>+SUM(L333:L339)</f>
        <v>0</v>
      </c>
    </row>
    <row r="341" spans="2:13" ht="19.5" customHeight="1" outlineLevel="1" x14ac:dyDescent="0.25">
      <c r="B341" s="101" t="s">
        <v>2006</v>
      </c>
      <c r="C341" s="102">
        <v>2</v>
      </c>
      <c r="D341" s="102">
        <v>1.25</v>
      </c>
      <c r="E341" s="637" t="str">
        <f>+VLOOKUP(B:B,APUS!A:C,3,FALSE)</f>
        <v>DESMONTE CARGUE Y RETIRO DE CIELO RASO EN CUALQUIER MATERIAL Y ESTRUCTURA.</v>
      </c>
      <c r="F341" s="638"/>
      <c r="G341" s="638"/>
      <c r="H341" s="638"/>
      <c r="I341" s="638"/>
      <c r="J341" s="638"/>
      <c r="K341" s="639"/>
      <c r="L341" s="103" t="str">
        <f>+VLOOKUP(B:B,APUS!A:D,4,FALSE)</f>
        <v>M2</v>
      </c>
      <c r="M341" s="595">
        <f>L351</f>
        <v>0</v>
      </c>
    </row>
    <row r="342" spans="2:13" ht="15" customHeight="1" outlineLevel="2" x14ac:dyDescent="0.25">
      <c r="B342" s="640" t="s">
        <v>1465</v>
      </c>
      <c r="C342" s="641"/>
      <c r="D342" s="642"/>
      <c r="E342" s="646" t="s">
        <v>1470</v>
      </c>
      <c r="F342" s="647"/>
      <c r="G342" s="647"/>
      <c r="H342" s="647"/>
      <c r="I342" s="648"/>
      <c r="J342" s="649" t="s">
        <v>560</v>
      </c>
      <c r="K342" s="642"/>
      <c r="L342" s="651" t="s">
        <v>1464</v>
      </c>
    </row>
    <row r="343" spans="2:13" ht="15" customHeight="1" outlineLevel="2" x14ac:dyDescent="0.25">
      <c r="B343" s="643"/>
      <c r="C343" s="644"/>
      <c r="D343" s="645"/>
      <c r="E343" s="113" t="s">
        <v>1461</v>
      </c>
      <c r="F343" s="653" t="s">
        <v>1462</v>
      </c>
      <c r="G343" s="654"/>
      <c r="H343" s="653" t="s">
        <v>1463</v>
      </c>
      <c r="I343" s="654"/>
      <c r="J343" s="650"/>
      <c r="K343" s="645"/>
      <c r="L343" s="652"/>
    </row>
    <row r="344" spans="2:13" ht="24.95" customHeight="1" outlineLevel="2" x14ac:dyDescent="0.25">
      <c r="B344" s="655"/>
      <c r="C344" s="656"/>
      <c r="D344" s="657"/>
      <c r="E344" s="105"/>
      <c r="F344" s="658"/>
      <c r="G344" s="659"/>
      <c r="H344" s="658"/>
      <c r="I344" s="659"/>
      <c r="J344" s="658"/>
      <c r="K344" s="659"/>
      <c r="L344" s="56">
        <f t="shared" ref="L344:L350" si="33">+J344</f>
        <v>0</v>
      </c>
    </row>
    <row r="345" spans="2:13" ht="24.95" customHeight="1" outlineLevel="2" x14ac:dyDescent="0.25">
      <c r="B345" s="628"/>
      <c r="C345" s="629"/>
      <c r="D345" s="660"/>
      <c r="E345" s="106"/>
      <c r="F345" s="661"/>
      <c r="G345" s="660"/>
      <c r="H345" s="661"/>
      <c r="I345" s="660"/>
      <c r="J345" s="661"/>
      <c r="K345" s="660"/>
      <c r="L345" s="56">
        <f t="shared" si="33"/>
        <v>0</v>
      </c>
    </row>
    <row r="346" spans="2:13" ht="24.95" customHeight="1" outlineLevel="2" x14ac:dyDescent="0.25">
      <c r="B346" s="628"/>
      <c r="C346" s="629"/>
      <c r="D346" s="660"/>
      <c r="E346" s="106"/>
      <c r="F346" s="661"/>
      <c r="G346" s="660"/>
      <c r="H346" s="661"/>
      <c r="I346" s="660"/>
      <c r="J346" s="661"/>
      <c r="K346" s="660"/>
      <c r="L346" s="56">
        <f t="shared" si="33"/>
        <v>0</v>
      </c>
    </row>
    <row r="347" spans="2:13" ht="24.95" customHeight="1" outlineLevel="2" x14ac:dyDescent="0.25">
      <c r="B347" s="628"/>
      <c r="C347" s="629"/>
      <c r="D347" s="660"/>
      <c r="E347" s="106"/>
      <c r="F347" s="661"/>
      <c r="G347" s="660"/>
      <c r="H347" s="661"/>
      <c r="I347" s="660"/>
      <c r="J347" s="661"/>
      <c r="K347" s="660"/>
      <c r="L347" s="56">
        <f t="shared" si="33"/>
        <v>0</v>
      </c>
    </row>
    <row r="348" spans="2:13" ht="24.95" customHeight="1" outlineLevel="2" x14ac:dyDescent="0.25">
      <c r="B348" s="628"/>
      <c r="C348" s="629"/>
      <c r="D348" s="660"/>
      <c r="E348" s="106"/>
      <c r="F348" s="661"/>
      <c r="G348" s="660"/>
      <c r="H348" s="661"/>
      <c r="I348" s="660"/>
      <c r="J348" s="661"/>
      <c r="K348" s="660"/>
      <c r="L348" s="56">
        <f t="shared" si="33"/>
        <v>0</v>
      </c>
    </row>
    <row r="349" spans="2:13" ht="24.95" customHeight="1" outlineLevel="2" x14ac:dyDescent="0.25">
      <c r="B349" s="628"/>
      <c r="C349" s="629"/>
      <c r="D349" s="660"/>
      <c r="E349" s="106"/>
      <c r="F349" s="661"/>
      <c r="G349" s="660"/>
      <c r="H349" s="661"/>
      <c r="I349" s="660"/>
      <c r="J349" s="661"/>
      <c r="K349" s="660"/>
      <c r="L349" s="56">
        <f t="shared" si="33"/>
        <v>0</v>
      </c>
    </row>
    <row r="350" spans="2:13" ht="24.95" customHeight="1" outlineLevel="2" x14ac:dyDescent="0.25">
      <c r="B350" s="631"/>
      <c r="C350" s="632"/>
      <c r="D350" s="662"/>
      <c r="E350" s="107"/>
      <c r="F350" s="663"/>
      <c r="G350" s="662"/>
      <c r="H350" s="663"/>
      <c r="I350" s="662"/>
      <c r="J350" s="663"/>
      <c r="K350" s="662"/>
      <c r="L350" s="56">
        <f t="shared" si="33"/>
        <v>0</v>
      </c>
    </row>
    <row r="351" spans="2:13" ht="24.95" customHeight="1" outlineLevel="2" x14ac:dyDescent="0.25">
      <c r="B351" s="634" t="s">
        <v>1468</v>
      </c>
      <c r="C351" s="635"/>
      <c r="D351" s="635"/>
      <c r="E351" s="635"/>
      <c r="F351" s="635"/>
      <c r="G351" s="635"/>
      <c r="H351" s="635"/>
      <c r="I351" s="635"/>
      <c r="J351" s="635"/>
      <c r="K351" s="636"/>
      <c r="L351" s="108">
        <f>+SUM(L344:L350)</f>
        <v>0</v>
      </c>
    </row>
    <row r="352" spans="2:13" ht="30.75" customHeight="1" outlineLevel="1" x14ac:dyDescent="0.25">
      <c r="B352" s="101" t="s">
        <v>2522</v>
      </c>
      <c r="C352" s="102">
        <v>2</v>
      </c>
      <c r="D352" s="102">
        <v>1.26</v>
      </c>
      <c r="E352" s="637" t="str">
        <f>+VLOOKUP(B:B,APUS!A:C,3,FALSE)</f>
        <v>DESMONTE Y RETIRO DE MURO EN DRYWALL, INCLUYE TRASIEGO, RETIRO DE SOBRANTES Y LA RECUPERACION DE LOS MATERIALES APROVECHABLES.</v>
      </c>
      <c r="F352" s="638"/>
      <c r="G352" s="638"/>
      <c r="H352" s="638"/>
      <c r="I352" s="638"/>
      <c r="J352" s="638"/>
      <c r="K352" s="639"/>
      <c r="L352" s="103" t="str">
        <f>+VLOOKUP(B:B,APUS!A:D,4,FALSE)</f>
        <v>M2</v>
      </c>
      <c r="M352" s="595">
        <f>L362</f>
        <v>0</v>
      </c>
    </row>
    <row r="353" spans="2:13" ht="24.95" customHeight="1" outlineLevel="2" x14ac:dyDescent="0.25">
      <c r="B353" s="640" t="s">
        <v>1465</v>
      </c>
      <c r="C353" s="641"/>
      <c r="D353" s="642"/>
      <c r="E353" s="646" t="s">
        <v>1470</v>
      </c>
      <c r="F353" s="647"/>
      <c r="G353" s="647"/>
      <c r="H353" s="647"/>
      <c r="I353" s="648"/>
      <c r="J353" s="649" t="s">
        <v>560</v>
      </c>
      <c r="K353" s="642"/>
      <c r="L353" s="651" t="s">
        <v>1464</v>
      </c>
    </row>
    <row r="354" spans="2:13" ht="24.95" customHeight="1" outlineLevel="2" x14ac:dyDescent="0.25">
      <c r="B354" s="643"/>
      <c r="C354" s="644"/>
      <c r="D354" s="645"/>
      <c r="E354" s="113" t="s">
        <v>1461</v>
      </c>
      <c r="F354" s="653" t="s">
        <v>1462</v>
      </c>
      <c r="G354" s="654"/>
      <c r="H354" s="653" t="s">
        <v>1463</v>
      </c>
      <c r="I354" s="654"/>
      <c r="J354" s="650"/>
      <c r="K354" s="645"/>
      <c r="L354" s="652"/>
    </row>
    <row r="355" spans="2:13" ht="24.95" customHeight="1" outlineLevel="2" x14ac:dyDescent="0.25">
      <c r="B355" s="655"/>
      <c r="C355" s="656"/>
      <c r="D355" s="657"/>
      <c r="E355" s="105"/>
      <c r="F355" s="658"/>
      <c r="G355" s="659"/>
      <c r="H355" s="658"/>
      <c r="I355" s="659"/>
      <c r="J355" s="658"/>
      <c r="K355" s="659"/>
      <c r="L355" s="56">
        <f t="shared" ref="L355:L361" si="34">+J355</f>
        <v>0</v>
      </c>
    </row>
    <row r="356" spans="2:13" ht="24.95" customHeight="1" outlineLevel="2" x14ac:dyDescent="0.25">
      <c r="B356" s="628"/>
      <c r="C356" s="629"/>
      <c r="D356" s="660"/>
      <c r="E356" s="106"/>
      <c r="F356" s="661"/>
      <c r="G356" s="660"/>
      <c r="H356" s="661"/>
      <c r="I356" s="660"/>
      <c r="J356" s="661"/>
      <c r="K356" s="660"/>
      <c r="L356" s="56">
        <f t="shared" si="34"/>
        <v>0</v>
      </c>
    </row>
    <row r="357" spans="2:13" ht="24.95" customHeight="1" outlineLevel="2" x14ac:dyDescent="0.25">
      <c r="B357" s="628"/>
      <c r="C357" s="629"/>
      <c r="D357" s="660"/>
      <c r="E357" s="106"/>
      <c r="F357" s="661"/>
      <c r="G357" s="660"/>
      <c r="H357" s="661"/>
      <c r="I357" s="660"/>
      <c r="J357" s="661"/>
      <c r="K357" s="660"/>
      <c r="L357" s="56">
        <f t="shared" si="34"/>
        <v>0</v>
      </c>
    </row>
    <row r="358" spans="2:13" ht="24.95" customHeight="1" outlineLevel="2" x14ac:dyDescent="0.25">
      <c r="B358" s="628"/>
      <c r="C358" s="629"/>
      <c r="D358" s="660"/>
      <c r="E358" s="106"/>
      <c r="F358" s="661"/>
      <c r="G358" s="660"/>
      <c r="H358" s="661"/>
      <c r="I358" s="660"/>
      <c r="J358" s="661"/>
      <c r="K358" s="660"/>
      <c r="L358" s="56">
        <f t="shared" si="34"/>
        <v>0</v>
      </c>
    </row>
    <row r="359" spans="2:13" ht="24.95" customHeight="1" outlineLevel="2" x14ac:dyDescent="0.25">
      <c r="B359" s="628"/>
      <c r="C359" s="629"/>
      <c r="D359" s="660"/>
      <c r="E359" s="106"/>
      <c r="F359" s="661"/>
      <c r="G359" s="660"/>
      <c r="H359" s="661"/>
      <c r="I359" s="660"/>
      <c r="J359" s="661"/>
      <c r="K359" s="660"/>
      <c r="L359" s="56">
        <f t="shared" si="34"/>
        <v>0</v>
      </c>
    </row>
    <row r="360" spans="2:13" ht="24.95" customHeight="1" outlineLevel="2" x14ac:dyDescent="0.25">
      <c r="B360" s="628"/>
      <c r="C360" s="629"/>
      <c r="D360" s="660"/>
      <c r="E360" s="106"/>
      <c r="F360" s="661"/>
      <c r="G360" s="660"/>
      <c r="H360" s="661"/>
      <c r="I360" s="660"/>
      <c r="J360" s="661"/>
      <c r="K360" s="660"/>
      <c r="L360" s="56">
        <f t="shared" si="34"/>
        <v>0</v>
      </c>
    </row>
    <row r="361" spans="2:13" ht="24.95" customHeight="1" outlineLevel="2" x14ac:dyDescent="0.25">
      <c r="B361" s="631"/>
      <c r="C361" s="632"/>
      <c r="D361" s="662"/>
      <c r="E361" s="107"/>
      <c r="F361" s="663"/>
      <c r="G361" s="662"/>
      <c r="H361" s="663"/>
      <c r="I361" s="662"/>
      <c r="J361" s="663"/>
      <c r="K361" s="662"/>
      <c r="L361" s="56">
        <f t="shared" si="34"/>
        <v>0</v>
      </c>
    </row>
    <row r="362" spans="2:13" ht="24.95" customHeight="1" outlineLevel="2" x14ac:dyDescent="0.25">
      <c r="B362" s="634" t="s">
        <v>1468</v>
      </c>
      <c r="C362" s="635"/>
      <c r="D362" s="635"/>
      <c r="E362" s="635"/>
      <c r="F362" s="635"/>
      <c r="G362" s="635"/>
      <c r="H362" s="635"/>
      <c r="I362" s="635"/>
      <c r="J362" s="635"/>
      <c r="K362" s="636"/>
      <c r="L362" s="108">
        <f>+SUM(L355:L361)</f>
        <v>0</v>
      </c>
    </row>
    <row r="363" spans="2:13" ht="24.95" customHeight="1" outlineLevel="1" x14ac:dyDescent="0.25">
      <c r="B363" s="109"/>
      <c r="C363" s="110">
        <v>2</v>
      </c>
      <c r="D363" s="110">
        <v>2</v>
      </c>
      <c r="E363" s="739" t="s">
        <v>2263</v>
      </c>
      <c r="F363" s="740"/>
      <c r="G363" s="740"/>
      <c r="H363" s="740"/>
      <c r="I363" s="740"/>
      <c r="J363" s="740"/>
      <c r="K363" s="740"/>
      <c r="L363" s="108"/>
    </row>
    <row r="364" spans="2:13" ht="19.5" customHeight="1" outlineLevel="1" x14ac:dyDescent="0.25">
      <c r="B364" s="101" t="s">
        <v>1336</v>
      </c>
      <c r="C364" s="102">
        <v>2</v>
      </c>
      <c r="D364" s="102">
        <v>2.0099999999999998</v>
      </c>
      <c r="E364" s="637" t="str">
        <f>+VLOOKUP(B:B,APUS!A:C,3,FALSE)</f>
        <v>DEMOLICIÓN CAJA DE INSPECCIÓN DE 0.60 M X 0.60 M HASTA 1.00 M (INCLUYE RETIRO)</v>
      </c>
      <c r="F364" s="638"/>
      <c r="G364" s="638"/>
      <c r="H364" s="638"/>
      <c r="I364" s="638"/>
      <c r="J364" s="638"/>
      <c r="K364" s="639"/>
      <c r="L364" s="103" t="str">
        <f>+VLOOKUP(B:B,APUS!A:D,4,FALSE)</f>
        <v>UN</v>
      </c>
      <c r="M364" s="595">
        <f>L374</f>
        <v>0</v>
      </c>
    </row>
    <row r="365" spans="2:13" ht="15" customHeight="1" outlineLevel="2" x14ac:dyDescent="0.25">
      <c r="B365" s="640" t="s">
        <v>1465</v>
      </c>
      <c r="C365" s="641"/>
      <c r="D365" s="642"/>
      <c r="E365" s="646" t="s">
        <v>1470</v>
      </c>
      <c r="F365" s="647"/>
      <c r="G365" s="647"/>
      <c r="H365" s="647"/>
      <c r="I365" s="648"/>
      <c r="J365" s="649" t="s">
        <v>560</v>
      </c>
      <c r="K365" s="642"/>
      <c r="L365" s="651" t="s">
        <v>1464</v>
      </c>
    </row>
    <row r="366" spans="2:13" ht="15" customHeight="1" outlineLevel="2" x14ac:dyDescent="0.25">
      <c r="B366" s="643"/>
      <c r="C366" s="644"/>
      <c r="D366" s="645"/>
      <c r="E366" s="113" t="s">
        <v>1461</v>
      </c>
      <c r="F366" s="653" t="s">
        <v>1462</v>
      </c>
      <c r="G366" s="654"/>
      <c r="H366" s="653" t="s">
        <v>1463</v>
      </c>
      <c r="I366" s="654"/>
      <c r="J366" s="650"/>
      <c r="K366" s="645"/>
      <c r="L366" s="652"/>
    </row>
    <row r="367" spans="2:13" ht="24.95" customHeight="1" outlineLevel="2" x14ac:dyDescent="0.25">
      <c r="B367" s="655"/>
      <c r="C367" s="656"/>
      <c r="D367" s="657"/>
      <c r="E367" s="105"/>
      <c r="F367" s="658"/>
      <c r="G367" s="659"/>
      <c r="H367" s="658"/>
      <c r="I367" s="659"/>
      <c r="J367" s="658"/>
      <c r="K367" s="659"/>
      <c r="L367" s="56">
        <f t="shared" ref="L367:L373" si="35">+J367</f>
        <v>0</v>
      </c>
    </row>
    <row r="368" spans="2:13" ht="24.95" customHeight="1" outlineLevel="2" x14ac:dyDescent="0.25">
      <c r="B368" s="628"/>
      <c r="C368" s="629"/>
      <c r="D368" s="660"/>
      <c r="E368" s="106"/>
      <c r="F368" s="661"/>
      <c r="G368" s="660"/>
      <c r="H368" s="661"/>
      <c r="I368" s="660"/>
      <c r="J368" s="661"/>
      <c r="K368" s="660"/>
      <c r="L368" s="56">
        <f t="shared" si="35"/>
        <v>0</v>
      </c>
    </row>
    <row r="369" spans="2:13" ht="24.95" customHeight="1" outlineLevel="2" x14ac:dyDescent="0.25">
      <c r="B369" s="628"/>
      <c r="C369" s="629"/>
      <c r="D369" s="660"/>
      <c r="E369" s="106"/>
      <c r="F369" s="661"/>
      <c r="G369" s="660"/>
      <c r="H369" s="661"/>
      <c r="I369" s="660"/>
      <c r="J369" s="661"/>
      <c r="K369" s="660"/>
      <c r="L369" s="56">
        <f t="shared" si="35"/>
        <v>0</v>
      </c>
    </row>
    <row r="370" spans="2:13" ht="24.95" customHeight="1" outlineLevel="2" x14ac:dyDescent="0.25">
      <c r="B370" s="628"/>
      <c r="C370" s="629"/>
      <c r="D370" s="660"/>
      <c r="E370" s="106"/>
      <c r="F370" s="661"/>
      <c r="G370" s="660"/>
      <c r="H370" s="661"/>
      <c r="I370" s="660"/>
      <c r="J370" s="661"/>
      <c r="K370" s="660"/>
      <c r="L370" s="56">
        <f t="shared" si="35"/>
        <v>0</v>
      </c>
    </row>
    <row r="371" spans="2:13" ht="24.95" customHeight="1" outlineLevel="2" x14ac:dyDescent="0.25">
      <c r="B371" s="628"/>
      <c r="C371" s="629"/>
      <c r="D371" s="660"/>
      <c r="E371" s="106"/>
      <c r="F371" s="661"/>
      <c r="G371" s="660"/>
      <c r="H371" s="661"/>
      <c r="I371" s="660"/>
      <c r="J371" s="661"/>
      <c r="K371" s="660"/>
      <c r="L371" s="56">
        <f t="shared" si="35"/>
        <v>0</v>
      </c>
    </row>
    <row r="372" spans="2:13" ht="24.95" customHeight="1" outlineLevel="2" x14ac:dyDescent="0.25">
      <c r="B372" s="628"/>
      <c r="C372" s="629"/>
      <c r="D372" s="660"/>
      <c r="E372" s="106"/>
      <c r="F372" s="661"/>
      <c r="G372" s="660"/>
      <c r="H372" s="661"/>
      <c r="I372" s="660"/>
      <c r="J372" s="661"/>
      <c r="K372" s="660"/>
      <c r="L372" s="56">
        <f t="shared" si="35"/>
        <v>0</v>
      </c>
    </row>
    <row r="373" spans="2:13" ht="24.95" customHeight="1" outlineLevel="2" x14ac:dyDescent="0.25">
      <c r="B373" s="631"/>
      <c r="C373" s="632"/>
      <c r="D373" s="662"/>
      <c r="E373" s="107"/>
      <c r="F373" s="663"/>
      <c r="G373" s="662"/>
      <c r="H373" s="663"/>
      <c r="I373" s="662"/>
      <c r="J373" s="663"/>
      <c r="K373" s="662"/>
      <c r="L373" s="56">
        <f t="shared" si="35"/>
        <v>0</v>
      </c>
    </row>
    <row r="374" spans="2:13" ht="24.95" customHeight="1" outlineLevel="2" x14ac:dyDescent="0.25">
      <c r="B374" s="634" t="s">
        <v>1468</v>
      </c>
      <c r="C374" s="635"/>
      <c r="D374" s="635"/>
      <c r="E374" s="635"/>
      <c r="F374" s="635"/>
      <c r="G374" s="635"/>
      <c r="H374" s="635"/>
      <c r="I374" s="635"/>
      <c r="J374" s="635"/>
      <c r="K374" s="636"/>
      <c r="L374" s="108">
        <f>+SUM(L367:L373)</f>
        <v>0</v>
      </c>
    </row>
    <row r="375" spans="2:13" ht="19.5" customHeight="1" outlineLevel="1" x14ac:dyDescent="0.25">
      <c r="B375" s="101" t="s">
        <v>1337</v>
      </c>
      <c r="C375" s="102">
        <v>2</v>
      </c>
      <c r="D375" s="102">
        <v>2.02</v>
      </c>
      <c r="E375" s="637" t="str">
        <f>+VLOOKUP(B:B,APUS!A:C,3,FALSE)</f>
        <v>DEMOLICIÓN CAJA DE INSPECCIÓN DE 0.80 M X 0.80 M  HASTA 1.00 M (INCLUYE RETIRO)</v>
      </c>
      <c r="F375" s="638"/>
      <c r="G375" s="638"/>
      <c r="H375" s="638"/>
      <c r="I375" s="638"/>
      <c r="J375" s="638"/>
      <c r="K375" s="639"/>
      <c r="L375" s="103" t="str">
        <f>+VLOOKUP(B:B,APUS!A:D,4,FALSE)</f>
        <v>UN</v>
      </c>
      <c r="M375" s="595">
        <f>L385</f>
        <v>0</v>
      </c>
    </row>
    <row r="376" spans="2:13" ht="15" customHeight="1" outlineLevel="2" x14ac:dyDescent="0.25">
      <c r="B376" s="640" t="s">
        <v>1465</v>
      </c>
      <c r="C376" s="641"/>
      <c r="D376" s="642"/>
      <c r="E376" s="646" t="s">
        <v>1470</v>
      </c>
      <c r="F376" s="647"/>
      <c r="G376" s="647"/>
      <c r="H376" s="647"/>
      <c r="I376" s="648"/>
      <c r="J376" s="649" t="s">
        <v>560</v>
      </c>
      <c r="K376" s="642"/>
      <c r="L376" s="651" t="s">
        <v>1464</v>
      </c>
    </row>
    <row r="377" spans="2:13" ht="15" customHeight="1" outlineLevel="2" x14ac:dyDescent="0.25">
      <c r="B377" s="643"/>
      <c r="C377" s="644"/>
      <c r="D377" s="645"/>
      <c r="E377" s="113" t="s">
        <v>1461</v>
      </c>
      <c r="F377" s="653" t="s">
        <v>1462</v>
      </c>
      <c r="G377" s="654"/>
      <c r="H377" s="653" t="s">
        <v>1463</v>
      </c>
      <c r="I377" s="654"/>
      <c r="J377" s="650"/>
      <c r="K377" s="645"/>
      <c r="L377" s="652"/>
    </row>
    <row r="378" spans="2:13" ht="24.95" customHeight="1" outlineLevel="2" x14ac:dyDescent="0.25">
      <c r="B378" s="655"/>
      <c r="C378" s="656"/>
      <c r="D378" s="657"/>
      <c r="E378" s="105"/>
      <c r="F378" s="658"/>
      <c r="G378" s="659"/>
      <c r="H378" s="658"/>
      <c r="I378" s="659"/>
      <c r="J378" s="658"/>
      <c r="K378" s="659"/>
      <c r="L378" s="56">
        <f t="shared" ref="L378:L384" si="36">+J378</f>
        <v>0</v>
      </c>
    </row>
    <row r="379" spans="2:13" ht="24.95" customHeight="1" outlineLevel="2" x14ac:dyDescent="0.25">
      <c r="B379" s="628"/>
      <c r="C379" s="629"/>
      <c r="D379" s="660"/>
      <c r="E379" s="106"/>
      <c r="F379" s="661"/>
      <c r="G379" s="660"/>
      <c r="H379" s="661"/>
      <c r="I379" s="660"/>
      <c r="J379" s="661"/>
      <c r="K379" s="660"/>
      <c r="L379" s="56">
        <f t="shared" si="36"/>
        <v>0</v>
      </c>
    </row>
    <row r="380" spans="2:13" ht="24.95" customHeight="1" outlineLevel="2" x14ac:dyDescent="0.25">
      <c r="B380" s="628"/>
      <c r="C380" s="629"/>
      <c r="D380" s="660"/>
      <c r="E380" s="106"/>
      <c r="F380" s="661"/>
      <c r="G380" s="660"/>
      <c r="H380" s="661"/>
      <c r="I380" s="660"/>
      <c r="J380" s="661"/>
      <c r="K380" s="660"/>
      <c r="L380" s="56">
        <f t="shared" si="36"/>
        <v>0</v>
      </c>
    </row>
    <row r="381" spans="2:13" ht="24.95" customHeight="1" outlineLevel="2" x14ac:dyDescent="0.25">
      <c r="B381" s="628"/>
      <c r="C381" s="629"/>
      <c r="D381" s="660"/>
      <c r="E381" s="106"/>
      <c r="F381" s="661"/>
      <c r="G381" s="660"/>
      <c r="H381" s="661"/>
      <c r="I381" s="660"/>
      <c r="J381" s="661"/>
      <c r="K381" s="660"/>
      <c r="L381" s="56">
        <f t="shared" si="36"/>
        <v>0</v>
      </c>
    </row>
    <row r="382" spans="2:13" ht="24.95" customHeight="1" outlineLevel="2" x14ac:dyDescent="0.25">
      <c r="B382" s="628"/>
      <c r="C382" s="629"/>
      <c r="D382" s="660"/>
      <c r="E382" s="106"/>
      <c r="F382" s="661"/>
      <c r="G382" s="660"/>
      <c r="H382" s="661"/>
      <c r="I382" s="660"/>
      <c r="J382" s="661"/>
      <c r="K382" s="660"/>
      <c r="L382" s="56">
        <f t="shared" si="36"/>
        <v>0</v>
      </c>
    </row>
    <row r="383" spans="2:13" ht="24.95" customHeight="1" outlineLevel="2" x14ac:dyDescent="0.25">
      <c r="B383" s="628"/>
      <c r="C383" s="629"/>
      <c r="D383" s="660"/>
      <c r="E383" s="106"/>
      <c r="F383" s="661"/>
      <c r="G383" s="660"/>
      <c r="H383" s="661"/>
      <c r="I383" s="660"/>
      <c r="J383" s="661"/>
      <c r="K383" s="660"/>
      <c r="L383" s="56">
        <f t="shared" si="36"/>
        <v>0</v>
      </c>
    </row>
    <row r="384" spans="2:13" ht="24.95" customHeight="1" outlineLevel="2" x14ac:dyDescent="0.25">
      <c r="B384" s="631"/>
      <c r="C384" s="632"/>
      <c r="D384" s="662"/>
      <c r="E384" s="107"/>
      <c r="F384" s="663"/>
      <c r="G384" s="662"/>
      <c r="H384" s="663"/>
      <c r="I384" s="662"/>
      <c r="J384" s="663"/>
      <c r="K384" s="662"/>
      <c r="L384" s="56">
        <f t="shared" si="36"/>
        <v>0</v>
      </c>
    </row>
    <row r="385" spans="2:13" ht="24.95" customHeight="1" outlineLevel="2" x14ac:dyDescent="0.25">
      <c r="B385" s="634" t="s">
        <v>1468</v>
      </c>
      <c r="C385" s="635"/>
      <c r="D385" s="635"/>
      <c r="E385" s="635"/>
      <c r="F385" s="635"/>
      <c r="G385" s="635"/>
      <c r="H385" s="635"/>
      <c r="I385" s="635"/>
      <c r="J385" s="635"/>
      <c r="K385" s="636"/>
      <c r="L385" s="108">
        <f>+SUM(L378:L384)</f>
        <v>0</v>
      </c>
    </row>
    <row r="386" spans="2:13" ht="19.5" customHeight="1" outlineLevel="1" x14ac:dyDescent="0.25">
      <c r="B386" s="101" t="s">
        <v>1338</v>
      </c>
      <c r="C386" s="102">
        <v>2</v>
      </c>
      <c r="D386" s="102">
        <v>2.0299999999999998</v>
      </c>
      <c r="E386" s="637" t="str">
        <f>+VLOOKUP(B:B,APUS!A:C,3,FALSE)</f>
        <v>DEMOLICIÓN CAJA DE INSPECCIÓN DE 1.00 M  X 1.00 M   HASTA  1.00 M DE ALTURA  (INCLUYE RETIRO)</v>
      </c>
      <c r="F386" s="638"/>
      <c r="G386" s="638"/>
      <c r="H386" s="638"/>
      <c r="I386" s="638"/>
      <c r="J386" s="638"/>
      <c r="K386" s="639"/>
      <c r="L386" s="103" t="str">
        <f>+VLOOKUP(B:B,APUS!A:D,4,FALSE)</f>
        <v>UN</v>
      </c>
      <c r="M386" s="595">
        <f>L396</f>
        <v>0</v>
      </c>
    </row>
    <row r="387" spans="2:13" ht="15" customHeight="1" outlineLevel="2" x14ac:dyDescent="0.25">
      <c r="B387" s="640" t="s">
        <v>1465</v>
      </c>
      <c r="C387" s="641"/>
      <c r="D387" s="642"/>
      <c r="E387" s="646" t="s">
        <v>1470</v>
      </c>
      <c r="F387" s="647"/>
      <c r="G387" s="647"/>
      <c r="H387" s="647"/>
      <c r="I387" s="648"/>
      <c r="J387" s="649" t="s">
        <v>560</v>
      </c>
      <c r="K387" s="642"/>
      <c r="L387" s="651" t="s">
        <v>1464</v>
      </c>
    </row>
    <row r="388" spans="2:13" ht="15" customHeight="1" outlineLevel="2" x14ac:dyDescent="0.25">
      <c r="B388" s="643"/>
      <c r="C388" s="644"/>
      <c r="D388" s="645"/>
      <c r="E388" s="113" t="s">
        <v>1461</v>
      </c>
      <c r="F388" s="653" t="s">
        <v>1462</v>
      </c>
      <c r="G388" s="654"/>
      <c r="H388" s="653" t="s">
        <v>1463</v>
      </c>
      <c r="I388" s="654"/>
      <c r="J388" s="650"/>
      <c r="K388" s="645"/>
      <c r="L388" s="652"/>
    </row>
    <row r="389" spans="2:13" ht="24.95" customHeight="1" outlineLevel="2" x14ac:dyDescent="0.25">
      <c r="B389" s="655"/>
      <c r="C389" s="656"/>
      <c r="D389" s="657"/>
      <c r="E389" s="105"/>
      <c r="F389" s="658"/>
      <c r="G389" s="659"/>
      <c r="H389" s="658"/>
      <c r="I389" s="659"/>
      <c r="J389" s="658"/>
      <c r="K389" s="659"/>
      <c r="L389" s="56">
        <f t="shared" ref="L389:L395" si="37">+J389</f>
        <v>0</v>
      </c>
    </row>
    <row r="390" spans="2:13" ht="24.95" customHeight="1" outlineLevel="2" x14ac:dyDescent="0.25">
      <c r="B390" s="628"/>
      <c r="C390" s="629"/>
      <c r="D390" s="660"/>
      <c r="E390" s="106"/>
      <c r="F390" s="661"/>
      <c r="G390" s="660"/>
      <c r="H390" s="661"/>
      <c r="I390" s="660"/>
      <c r="J390" s="661"/>
      <c r="K390" s="660"/>
      <c r="L390" s="56">
        <f t="shared" si="37"/>
        <v>0</v>
      </c>
    </row>
    <row r="391" spans="2:13" ht="24.95" customHeight="1" outlineLevel="2" x14ac:dyDescent="0.25">
      <c r="B391" s="628"/>
      <c r="C391" s="629"/>
      <c r="D391" s="660"/>
      <c r="E391" s="106"/>
      <c r="F391" s="661"/>
      <c r="G391" s="660"/>
      <c r="H391" s="661"/>
      <c r="I391" s="660"/>
      <c r="J391" s="661"/>
      <c r="K391" s="660"/>
      <c r="L391" s="56">
        <f t="shared" si="37"/>
        <v>0</v>
      </c>
    </row>
    <row r="392" spans="2:13" ht="24.95" customHeight="1" outlineLevel="2" x14ac:dyDescent="0.25">
      <c r="B392" s="628"/>
      <c r="C392" s="629"/>
      <c r="D392" s="660"/>
      <c r="E392" s="106"/>
      <c r="F392" s="661"/>
      <c r="G392" s="660"/>
      <c r="H392" s="661"/>
      <c r="I392" s="660"/>
      <c r="J392" s="661"/>
      <c r="K392" s="660"/>
      <c r="L392" s="56">
        <f t="shared" si="37"/>
        <v>0</v>
      </c>
    </row>
    <row r="393" spans="2:13" ht="24.95" customHeight="1" outlineLevel="2" x14ac:dyDescent="0.25">
      <c r="B393" s="628"/>
      <c r="C393" s="629"/>
      <c r="D393" s="660"/>
      <c r="E393" s="106"/>
      <c r="F393" s="661"/>
      <c r="G393" s="660"/>
      <c r="H393" s="661"/>
      <c r="I393" s="660"/>
      <c r="J393" s="661"/>
      <c r="K393" s="660"/>
      <c r="L393" s="56">
        <f t="shared" si="37"/>
        <v>0</v>
      </c>
    </row>
    <row r="394" spans="2:13" ht="24.95" customHeight="1" outlineLevel="2" x14ac:dyDescent="0.25">
      <c r="B394" s="628"/>
      <c r="C394" s="629"/>
      <c r="D394" s="660"/>
      <c r="E394" s="106"/>
      <c r="F394" s="661"/>
      <c r="G394" s="660"/>
      <c r="H394" s="661"/>
      <c r="I394" s="660"/>
      <c r="J394" s="661"/>
      <c r="K394" s="660"/>
      <c r="L394" s="56">
        <f t="shared" si="37"/>
        <v>0</v>
      </c>
    </row>
    <row r="395" spans="2:13" ht="24.95" customHeight="1" outlineLevel="2" x14ac:dyDescent="0.25">
      <c r="B395" s="631"/>
      <c r="C395" s="632"/>
      <c r="D395" s="662"/>
      <c r="E395" s="107"/>
      <c r="F395" s="663"/>
      <c r="G395" s="662"/>
      <c r="H395" s="663"/>
      <c r="I395" s="662"/>
      <c r="J395" s="663"/>
      <c r="K395" s="662"/>
      <c r="L395" s="56">
        <f t="shared" si="37"/>
        <v>0</v>
      </c>
    </row>
    <row r="396" spans="2:13" ht="24.95" customHeight="1" outlineLevel="2" x14ac:dyDescent="0.25">
      <c r="B396" s="634" t="s">
        <v>1468</v>
      </c>
      <c r="C396" s="635"/>
      <c r="D396" s="635"/>
      <c r="E396" s="635"/>
      <c r="F396" s="635"/>
      <c r="G396" s="635"/>
      <c r="H396" s="635"/>
      <c r="I396" s="635"/>
      <c r="J396" s="635"/>
      <c r="K396" s="636"/>
      <c r="L396" s="108">
        <f>+SUM(L389:L395)</f>
        <v>0</v>
      </c>
    </row>
    <row r="397" spans="2:13" ht="19.5" customHeight="1" outlineLevel="1" x14ac:dyDescent="0.25">
      <c r="B397" s="101" t="s">
        <v>1340</v>
      </c>
      <c r="C397" s="102">
        <v>2</v>
      </c>
      <c r="D397" s="102">
        <v>2.04</v>
      </c>
      <c r="E397" s="637" t="str">
        <f>+VLOOKUP(B:B,APUS!A:C,3,FALSE)</f>
        <v>DEMOLICIÓN BALDOSA DE PISO HASTA E= 0.02 M, INCLUYE GUARDAESCOBA (INCLUYE RETIRO)</v>
      </c>
      <c r="F397" s="638"/>
      <c r="G397" s="638"/>
      <c r="H397" s="638"/>
      <c r="I397" s="638"/>
      <c r="J397" s="638"/>
      <c r="K397" s="639"/>
      <c r="L397" s="103" t="str">
        <f>+VLOOKUP(B:B,APUS!A:D,4,FALSE)</f>
        <v>M2</v>
      </c>
      <c r="M397" s="595">
        <f>L407</f>
        <v>0</v>
      </c>
    </row>
    <row r="398" spans="2:13" ht="15" customHeight="1" outlineLevel="2" x14ac:dyDescent="0.25">
      <c r="B398" s="640" t="s">
        <v>1465</v>
      </c>
      <c r="C398" s="641"/>
      <c r="D398" s="642"/>
      <c r="E398" s="646" t="s">
        <v>1470</v>
      </c>
      <c r="F398" s="647"/>
      <c r="G398" s="647"/>
      <c r="H398" s="647"/>
      <c r="I398" s="648"/>
      <c r="J398" s="649" t="s">
        <v>560</v>
      </c>
      <c r="K398" s="642"/>
      <c r="L398" s="651" t="s">
        <v>1464</v>
      </c>
    </row>
    <row r="399" spans="2:13" ht="15" customHeight="1" outlineLevel="2" x14ac:dyDescent="0.25">
      <c r="B399" s="643"/>
      <c r="C399" s="644"/>
      <c r="D399" s="645"/>
      <c r="E399" s="113" t="s">
        <v>1461</v>
      </c>
      <c r="F399" s="653" t="s">
        <v>1462</v>
      </c>
      <c r="G399" s="654"/>
      <c r="H399" s="653" t="s">
        <v>1463</v>
      </c>
      <c r="I399" s="654"/>
      <c r="J399" s="650"/>
      <c r="K399" s="645"/>
      <c r="L399" s="652"/>
    </row>
    <row r="400" spans="2:13" ht="24.95" customHeight="1" outlineLevel="2" x14ac:dyDescent="0.25">
      <c r="B400" s="655"/>
      <c r="C400" s="656"/>
      <c r="D400" s="657"/>
      <c r="E400" s="105"/>
      <c r="F400" s="658"/>
      <c r="G400" s="659"/>
      <c r="H400" s="658"/>
      <c r="I400" s="659"/>
      <c r="J400" s="658"/>
      <c r="K400" s="659"/>
      <c r="L400" s="56">
        <f t="shared" ref="L400:L406" si="38">+J400</f>
        <v>0</v>
      </c>
    </row>
    <row r="401" spans="2:13" ht="24.95" customHeight="1" outlineLevel="2" x14ac:dyDescent="0.25">
      <c r="B401" s="628"/>
      <c r="C401" s="629"/>
      <c r="D401" s="660"/>
      <c r="E401" s="106"/>
      <c r="F401" s="661"/>
      <c r="G401" s="660"/>
      <c r="H401" s="661"/>
      <c r="I401" s="660"/>
      <c r="J401" s="661"/>
      <c r="K401" s="660"/>
      <c r="L401" s="56">
        <f t="shared" si="38"/>
        <v>0</v>
      </c>
    </row>
    <row r="402" spans="2:13" ht="24.95" customHeight="1" outlineLevel="2" x14ac:dyDescent="0.25">
      <c r="B402" s="628"/>
      <c r="C402" s="629"/>
      <c r="D402" s="660"/>
      <c r="E402" s="106"/>
      <c r="F402" s="661"/>
      <c r="G402" s="660"/>
      <c r="H402" s="661"/>
      <c r="I402" s="660"/>
      <c r="J402" s="661"/>
      <c r="K402" s="660"/>
      <c r="L402" s="56">
        <f t="shared" si="38"/>
        <v>0</v>
      </c>
    </row>
    <row r="403" spans="2:13" ht="24.95" customHeight="1" outlineLevel="2" x14ac:dyDescent="0.25">
      <c r="B403" s="628"/>
      <c r="C403" s="629"/>
      <c r="D403" s="660"/>
      <c r="E403" s="106"/>
      <c r="F403" s="661"/>
      <c r="G403" s="660"/>
      <c r="H403" s="661"/>
      <c r="I403" s="660"/>
      <c r="J403" s="661"/>
      <c r="K403" s="660"/>
      <c r="L403" s="56">
        <f t="shared" si="38"/>
        <v>0</v>
      </c>
    </row>
    <row r="404" spans="2:13" ht="24.95" customHeight="1" outlineLevel="2" x14ac:dyDescent="0.25">
      <c r="B404" s="628"/>
      <c r="C404" s="629"/>
      <c r="D404" s="660"/>
      <c r="E404" s="106"/>
      <c r="F404" s="661"/>
      <c r="G404" s="660"/>
      <c r="H404" s="661"/>
      <c r="I404" s="660"/>
      <c r="J404" s="661"/>
      <c r="K404" s="660"/>
      <c r="L404" s="56">
        <f t="shared" si="38"/>
        <v>0</v>
      </c>
    </row>
    <row r="405" spans="2:13" ht="24.95" customHeight="1" outlineLevel="2" x14ac:dyDescent="0.25">
      <c r="B405" s="628"/>
      <c r="C405" s="629"/>
      <c r="D405" s="660"/>
      <c r="E405" s="106"/>
      <c r="F405" s="661"/>
      <c r="G405" s="660"/>
      <c r="H405" s="661"/>
      <c r="I405" s="660"/>
      <c r="J405" s="661"/>
      <c r="K405" s="660"/>
      <c r="L405" s="56">
        <f t="shared" si="38"/>
        <v>0</v>
      </c>
    </row>
    <row r="406" spans="2:13" ht="24.95" customHeight="1" outlineLevel="2" x14ac:dyDescent="0.25">
      <c r="B406" s="631"/>
      <c r="C406" s="632"/>
      <c r="D406" s="662"/>
      <c r="E406" s="107"/>
      <c r="F406" s="663"/>
      <c r="G406" s="662"/>
      <c r="H406" s="663"/>
      <c r="I406" s="662"/>
      <c r="J406" s="663"/>
      <c r="K406" s="662"/>
      <c r="L406" s="56">
        <f t="shared" si="38"/>
        <v>0</v>
      </c>
    </row>
    <row r="407" spans="2:13" ht="24.95" customHeight="1" outlineLevel="2" x14ac:dyDescent="0.25">
      <c r="B407" s="634" t="s">
        <v>1468</v>
      </c>
      <c r="C407" s="635"/>
      <c r="D407" s="635"/>
      <c r="E407" s="635"/>
      <c r="F407" s="635"/>
      <c r="G407" s="635"/>
      <c r="H407" s="635"/>
      <c r="I407" s="635"/>
      <c r="J407" s="635"/>
      <c r="K407" s="636"/>
      <c r="L407" s="108">
        <f>+SUM(L400:L406)</f>
        <v>0</v>
      </c>
    </row>
    <row r="408" spans="2:13" ht="19.5" customHeight="1" outlineLevel="1" x14ac:dyDescent="0.25">
      <c r="B408" s="101" t="s">
        <v>1341</v>
      </c>
      <c r="C408" s="102">
        <v>2</v>
      </c>
      <c r="D408" s="102">
        <v>2.0499999999999998</v>
      </c>
      <c r="E408" s="637" t="str">
        <f>+VLOOKUP(B:B,APUS!A:C,3,FALSE)</f>
        <v>DEMOLICIÓN BALDOSA DE PISO HASTA E=0.04 M, INCLUYE GUARDAESCOBA (INCLUYE RETIRO)</v>
      </c>
      <c r="F408" s="638"/>
      <c r="G408" s="638"/>
      <c r="H408" s="638"/>
      <c r="I408" s="638"/>
      <c r="J408" s="638"/>
      <c r="K408" s="639"/>
      <c r="L408" s="103" t="str">
        <f>+VLOOKUP(B:B,APUS!A:D,4,FALSE)</f>
        <v>M2</v>
      </c>
      <c r="M408" s="595">
        <f>L418</f>
        <v>0</v>
      </c>
    </row>
    <row r="409" spans="2:13" ht="15" customHeight="1" outlineLevel="2" x14ac:dyDescent="0.25">
      <c r="B409" s="640" t="s">
        <v>1465</v>
      </c>
      <c r="C409" s="641"/>
      <c r="D409" s="642"/>
      <c r="E409" s="646" t="s">
        <v>1470</v>
      </c>
      <c r="F409" s="647"/>
      <c r="G409" s="647"/>
      <c r="H409" s="647"/>
      <c r="I409" s="648"/>
      <c r="J409" s="649" t="s">
        <v>560</v>
      </c>
      <c r="K409" s="642"/>
      <c r="L409" s="651" t="s">
        <v>1464</v>
      </c>
    </row>
    <row r="410" spans="2:13" ht="15" customHeight="1" outlineLevel="2" x14ac:dyDescent="0.25">
      <c r="B410" s="643"/>
      <c r="C410" s="644"/>
      <c r="D410" s="645"/>
      <c r="E410" s="113" t="s">
        <v>1461</v>
      </c>
      <c r="F410" s="653" t="s">
        <v>1462</v>
      </c>
      <c r="G410" s="654"/>
      <c r="H410" s="653" t="s">
        <v>1463</v>
      </c>
      <c r="I410" s="654"/>
      <c r="J410" s="650"/>
      <c r="K410" s="645"/>
      <c r="L410" s="652"/>
    </row>
    <row r="411" spans="2:13" ht="24.95" customHeight="1" outlineLevel="2" x14ac:dyDescent="0.25">
      <c r="B411" s="655"/>
      <c r="C411" s="656"/>
      <c r="D411" s="657"/>
      <c r="E411" s="105"/>
      <c r="F411" s="658"/>
      <c r="G411" s="659"/>
      <c r="H411" s="658"/>
      <c r="I411" s="659"/>
      <c r="J411" s="658"/>
      <c r="K411" s="659"/>
      <c r="L411" s="56">
        <f t="shared" ref="L411:L417" si="39">+J411</f>
        <v>0</v>
      </c>
    </row>
    <row r="412" spans="2:13" ht="24.95" customHeight="1" outlineLevel="2" x14ac:dyDescent="0.25">
      <c r="B412" s="628"/>
      <c r="C412" s="629"/>
      <c r="D412" s="660"/>
      <c r="E412" s="106"/>
      <c r="F412" s="661"/>
      <c r="G412" s="660"/>
      <c r="H412" s="661"/>
      <c r="I412" s="660"/>
      <c r="J412" s="661"/>
      <c r="K412" s="660"/>
      <c r="L412" s="56">
        <f t="shared" si="39"/>
        <v>0</v>
      </c>
    </row>
    <row r="413" spans="2:13" ht="24.95" customHeight="1" outlineLevel="2" x14ac:dyDescent="0.25">
      <c r="B413" s="628"/>
      <c r="C413" s="629"/>
      <c r="D413" s="660"/>
      <c r="E413" s="106"/>
      <c r="F413" s="661"/>
      <c r="G413" s="660"/>
      <c r="H413" s="661"/>
      <c r="I413" s="660"/>
      <c r="J413" s="661"/>
      <c r="K413" s="660"/>
      <c r="L413" s="56">
        <f t="shared" si="39"/>
        <v>0</v>
      </c>
    </row>
    <row r="414" spans="2:13" ht="24.95" customHeight="1" outlineLevel="2" x14ac:dyDescent="0.25">
      <c r="B414" s="628"/>
      <c r="C414" s="629"/>
      <c r="D414" s="660"/>
      <c r="E414" s="106"/>
      <c r="F414" s="661"/>
      <c r="G414" s="660"/>
      <c r="H414" s="661"/>
      <c r="I414" s="660"/>
      <c r="J414" s="661"/>
      <c r="K414" s="660"/>
      <c r="L414" s="56">
        <f t="shared" si="39"/>
        <v>0</v>
      </c>
    </row>
    <row r="415" spans="2:13" ht="24.95" customHeight="1" outlineLevel="2" x14ac:dyDescent="0.25">
      <c r="B415" s="628"/>
      <c r="C415" s="629"/>
      <c r="D415" s="660"/>
      <c r="E415" s="106"/>
      <c r="F415" s="661"/>
      <c r="G415" s="660"/>
      <c r="H415" s="661"/>
      <c r="I415" s="660"/>
      <c r="J415" s="661"/>
      <c r="K415" s="660"/>
      <c r="L415" s="56">
        <f t="shared" si="39"/>
        <v>0</v>
      </c>
    </row>
    <row r="416" spans="2:13" ht="24.95" customHeight="1" outlineLevel="2" x14ac:dyDescent="0.25">
      <c r="B416" s="628"/>
      <c r="C416" s="629"/>
      <c r="D416" s="660"/>
      <c r="E416" s="106"/>
      <c r="F416" s="661"/>
      <c r="G416" s="660"/>
      <c r="H416" s="661"/>
      <c r="I416" s="660"/>
      <c r="J416" s="661"/>
      <c r="K416" s="660"/>
      <c r="L416" s="56">
        <f t="shared" si="39"/>
        <v>0</v>
      </c>
    </row>
    <row r="417" spans="2:13" ht="24.95" customHeight="1" outlineLevel="2" x14ac:dyDescent="0.25">
      <c r="B417" s="631"/>
      <c r="C417" s="632"/>
      <c r="D417" s="662"/>
      <c r="E417" s="107"/>
      <c r="F417" s="663"/>
      <c r="G417" s="662"/>
      <c r="H417" s="663"/>
      <c r="I417" s="662"/>
      <c r="J417" s="663"/>
      <c r="K417" s="662"/>
      <c r="L417" s="56">
        <f t="shared" si="39"/>
        <v>0</v>
      </c>
    </row>
    <row r="418" spans="2:13" ht="24.95" customHeight="1" outlineLevel="2" x14ac:dyDescent="0.25">
      <c r="B418" s="634" t="s">
        <v>1468</v>
      </c>
      <c r="C418" s="635"/>
      <c r="D418" s="635"/>
      <c r="E418" s="635"/>
      <c r="F418" s="635"/>
      <c r="G418" s="635"/>
      <c r="H418" s="635"/>
      <c r="I418" s="635"/>
      <c r="J418" s="635"/>
      <c r="K418" s="636"/>
      <c r="L418" s="108">
        <f>+SUM(L411:L417)</f>
        <v>0</v>
      </c>
    </row>
    <row r="419" spans="2:13" ht="19.5" customHeight="1" outlineLevel="1" x14ac:dyDescent="0.25">
      <c r="B419" s="101" t="s">
        <v>1342</v>
      </c>
      <c r="C419" s="102">
        <v>2</v>
      </c>
      <c r="D419" s="102">
        <v>2.06</v>
      </c>
      <c r="E419" s="637" t="str">
        <f>+VLOOKUP(B:B,APUS!A:C,3,FALSE)</f>
        <v>DEMOLICIÓN ENCHAPE DE MURO (INCLUYE RETIRO)</v>
      </c>
      <c r="F419" s="800"/>
      <c r="G419" s="800"/>
      <c r="H419" s="800"/>
      <c r="I419" s="800"/>
      <c r="J419" s="800"/>
      <c r="K419" s="801"/>
      <c r="L419" s="103" t="str">
        <f>+VLOOKUP(B:B,APUS!A:D,4,FALSE)</f>
        <v>M2</v>
      </c>
      <c r="M419" s="595">
        <f>L429</f>
        <v>0</v>
      </c>
    </row>
    <row r="420" spans="2:13" ht="15" customHeight="1" outlineLevel="2" x14ac:dyDescent="0.25">
      <c r="B420" s="640" t="s">
        <v>1465</v>
      </c>
      <c r="C420" s="641"/>
      <c r="D420" s="642"/>
      <c r="E420" s="646" t="s">
        <v>1470</v>
      </c>
      <c r="F420" s="647"/>
      <c r="G420" s="647"/>
      <c r="H420" s="647"/>
      <c r="I420" s="648"/>
      <c r="J420" s="649" t="s">
        <v>560</v>
      </c>
      <c r="K420" s="642"/>
      <c r="L420" s="651" t="s">
        <v>1464</v>
      </c>
    </row>
    <row r="421" spans="2:13" ht="15" customHeight="1" outlineLevel="2" x14ac:dyDescent="0.25">
      <c r="B421" s="643"/>
      <c r="C421" s="644"/>
      <c r="D421" s="645"/>
      <c r="E421" s="113" t="s">
        <v>1461</v>
      </c>
      <c r="F421" s="653" t="s">
        <v>1462</v>
      </c>
      <c r="G421" s="654"/>
      <c r="H421" s="653" t="s">
        <v>1463</v>
      </c>
      <c r="I421" s="654"/>
      <c r="J421" s="650"/>
      <c r="K421" s="645"/>
      <c r="L421" s="652"/>
    </row>
    <row r="422" spans="2:13" ht="24.95" customHeight="1" outlineLevel="2" x14ac:dyDescent="0.25">
      <c r="B422" s="655"/>
      <c r="C422" s="656"/>
      <c r="D422" s="657"/>
      <c r="E422" s="105"/>
      <c r="F422" s="658"/>
      <c r="G422" s="659"/>
      <c r="H422" s="658"/>
      <c r="I422" s="659"/>
      <c r="J422" s="658"/>
      <c r="K422" s="659"/>
      <c r="L422" s="56">
        <f t="shared" ref="L422:L428" si="40">+J422</f>
        <v>0</v>
      </c>
    </row>
    <row r="423" spans="2:13" ht="24.95" customHeight="1" outlineLevel="2" x14ac:dyDescent="0.25">
      <c r="B423" s="628"/>
      <c r="C423" s="629"/>
      <c r="D423" s="660"/>
      <c r="E423" s="106"/>
      <c r="F423" s="661"/>
      <c r="G423" s="660"/>
      <c r="H423" s="661"/>
      <c r="I423" s="660"/>
      <c r="J423" s="661"/>
      <c r="K423" s="660"/>
      <c r="L423" s="56">
        <f t="shared" si="40"/>
        <v>0</v>
      </c>
    </row>
    <row r="424" spans="2:13" ht="24.95" customHeight="1" outlineLevel="2" x14ac:dyDescent="0.25">
      <c r="B424" s="628"/>
      <c r="C424" s="629"/>
      <c r="D424" s="660"/>
      <c r="E424" s="106"/>
      <c r="F424" s="661"/>
      <c r="G424" s="660"/>
      <c r="H424" s="661"/>
      <c r="I424" s="660"/>
      <c r="J424" s="661"/>
      <c r="K424" s="660"/>
      <c r="L424" s="56">
        <f t="shared" si="40"/>
        <v>0</v>
      </c>
    </row>
    <row r="425" spans="2:13" ht="24.95" customHeight="1" outlineLevel="2" x14ac:dyDescent="0.25">
      <c r="B425" s="628"/>
      <c r="C425" s="629"/>
      <c r="D425" s="660"/>
      <c r="E425" s="106"/>
      <c r="F425" s="661"/>
      <c r="G425" s="660"/>
      <c r="H425" s="661"/>
      <c r="I425" s="660"/>
      <c r="J425" s="661"/>
      <c r="K425" s="660"/>
      <c r="L425" s="56">
        <f t="shared" si="40"/>
        <v>0</v>
      </c>
    </row>
    <row r="426" spans="2:13" ht="24.95" customHeight="1" outlineLevel="2" x14ac:dyDescent="0.25">
      <c r="B426" s="628"/>
      <c r="C426" s="629"/>
      <c r="D426" s="660"/>
      <c r="E426" s="106"/>
      <c r="F426" s="661"/>
      <c r="G426" s="660"/>
      <c r="H426" s="661"/>
      <c r="I426" s="660"/>
      <c r="J426" s="661"/>
      <c r="K426" s="660"/>
      <c r="L426" s="56">
        <f t="shared" si="40"/>
        <v>0</v>
      </c>
    </row>
    <row r="427" spans="2:13" ht="24.95" customHeight="1" outlineLevel="2" x14ac:dyDescent="0.25">
      <c r="B427" s="628"/>
      <c r="C427" s="629"/>
      <c r="D427" s="660"/>
      <c r="E427" s="106"/>
      <c r="F427" s="661"/>
      <c r="G427" s="660"/>
      <c r="H427" s="661"/>
      <c r="I427" s="660"/>
      <c r="J427" s="661"/>
      <c r="K427" s="660"/>
      <c r="L427" s="56">
        <f t="shared" si="40"/>
        <v>0</v>
      </c>
    </row>
    <row r="428" spans="2:13" ht="24.95" customHeight="1" outlineLevel="2" x14ac:dyDescent="0.25">
      <c r="B428" s="631"/>
      <c r="C428" s="632"/>
      <c r="D428" s="662"/>
      <c r="E428" s="107"/>
      <c r="F428" s="663"/>
      <c r="G428" s="662"/>
      <c r="H428" s="663"/>
      <c r="I428" s="662"/>
      <c r="J428" s="663"/>
      <c r="K428" s="662"/>
      <c r="L428" s="56">
        <f t="shared" si="40"/>
        <v>0</v>
      </c>
    </row>
    <row r="429" spans="2:13" ht="24.95" customHeight="1" outlineLevel="2" x14ac:dyDescent="0.25">
      <c r="B429" s="634" t="s">
        <v>1468</v>
      </c>
      <c r="C429" s="635"/>
      <c r="D429" s="635"/>
      <c r="E429" s="635"/>
      <c r="F429" s="635"/>
      <c r="G429" s="635"/>
      <c r="H429" s="635"/>
      <c r="I429" s="635"/>
      <c r="J429" s="635"/>
      <c r="K429" s="636"/>
      <c r="L429" s="108">
        <f>+SUM(L422:L428)</f>
        <v>0</v>
      </c>
    </row>
    <row r="430" spans="2:13" ht="19.5" customHeight="1" outlineLevel="1" x14ac:dyDescent="0.25">
      <c r="B430" s="101" t="s">
        <v>1343</v>
      </c>
      <c r="C430" s="102">
        <v>2</v>
      </c>
      <c r="D430" s="102">
        <v>2.0699999999999998</v>
      </c>
      <c r="E430" s="637" t="str">
        <f>+VLOOKUP(B:B,APUS!A:C,3,FALSE)</f>
        <v>DEMOLICIÓN PAÑETE  (INCLUYE RETIRO)</v>
      </c>
      <c r="F430" s="800"/>
      <c r="G430" s="800"/>
      <c r="H430" s="800"/>
      <c r="I430" s="800"/>
      <c r="J430" s="800"/>
      <c r="K430" s="801"/>
      <c r="L430" s="103" t="str">
        <f>+VLOOKUP(B:B,APUS!A:D,4,FALSE)</f>
        <v>M2</v>
      </c>
      <c r="M430" s="595">
        <f>L440</f>
        <v>0</v>
      </c>
    </row>
    <row r="431" spans="2:13" ht="15" customHeight="1" outlineLevel="2" x14ac:dyDescent="0.25">
      <c r="B431" s="640" t="s">
        <v>1465</v>
      </c>
      <c r="C431" s="641"/>
      <c r="D431" s="642"/>
      <c r="E431" s="646" t="s">
        <v>1470</v>
      </c>
      <c r="F431" s="647"/>
      <c r="G431" s="647"/>
      <c r="H431" s="647"/>
      <c r="I431" s="648"/>
      <c r="J431" s="649" t="s">
        <v>560</v>
      </c>
      <c r="K431" s="642"/>
      <c r="L431" s="651" t="s">
        <v>1464</v>
      </c>
    </row>
    <row r="432" spans="2:13" ht="15" customHeight="1" outlineLevel="2" x14ac:dyDescent="0.25">
      <c r="B432" s="643"/>
      <c r="C432" s="644"/>
      <c r="D432" s="645"/>
      <c r="E432" s="113" t="s">
        <v>1461</v>
      </c>
      <c r="F432" s="653" t="s">
        <v>1462</v>
      </c>
      <c r="G432" s="654"/>
      <c r="H432" s="653" t="s">
        <v>1463</v>
      </c>
      <c r="I432" s="654"/>
      <c r="J432" s="650"/>
      <c r="K432" s="645"/>
      <c r="L432" s="652"/>
    </row>
    <row r="433" spans="2:13" ht="24.95" customHeight="1" outlineLevel="2" x14ac:dyDescent="0.25">
      <c r="B433" s="655"/>
      <c r="C433" s="656"/>
      <c r="D433" s="657"/>
      <c r="E433" s="105"/>
      <c r="F433" s="658"/>
      <c r="G433" s="659"/>
      <c r="H433" s="658"/>
      <c r="I433" s="659"/>
      <c r="J433" s="658"/>
      <c r="K433" s="659"/>
      <c r="L433" s="56">
        <f t="shared" ref="L433:L439" si="41">+J433</f>
        <v>0</v>
      </c>
    </row>
    <row r="434" spans="2:13" ht="24.95" customHeight="1" outlineLevel="2" x14ac:dyDescent="0.25">
      <c r="B434" s="628"/>
      <c r="C434" s="629"/>
      <c r="D434" s="660"/>
      <c r="E434" s="106"/>
      <c r="F434" s="661"/>
      <c r="G434" s="660"/>
      <c r="H434" s="661"/>
      <c r="I434" s="660"/>
      <c r="J434" s="661"/>
      <c r="K434" s="660"/>
      <c r="L434" s="56">
        <f t="shared" si="41"/>
        <v>0</v>
      </c>
    </row>
    <row r="435" spans="2:13" ht="24.95" customHeight="1" outlineLevel="2" x14ac:dyDescent="0.25">
      <c r="B435" s="628"/>
      <c r="C435" s="629"/>
      <c r="D435" s="660"/>
      <c r="E435" s="106"/>
      <c r="F435" s="661"/>
      <c r="G435" s="660"/>
      <c r="H435" s="661"/>
      <c r="I435" s="660"/>
      <c r="J435" s="661"/>
      <c r="K435" s="660"/>
      <c r="L435" s="56">
        <f t="shared" si="41"/>
        <v>0</v>
      </c>
    </row>
    <row r="436" spans="2:13" ht="24.95" customHeight="1" outlineLevel="2" x14ac:dyDescent="0.25">
      <c r="B436" s="628"/>
      <c r="C436" s="629"/>
      <c r="D436" s="660"/>
      <c r="E436" s="106"/>
      <c r="F436" s="661"/>
      <c r="G436" s="660"/>
      <c r="H436" s="661"/>
      <c r="I436" s="660"/>
      <c r="J436" s="661"/>
      <c r="K436" s="660"/>
      <c r="L436" s="56">
        <f t="shared" si="41"/>
        <v>0</v>
      </c>
    </row>
    <row r="437" spans="2:13" ht="24.95" customHeight="1" outlineLevel="2" x14ac:dyDescent="0.25">
      <c r="B437" s="628"/>
      <c r="C437" s="629"/>
      <c r="D437" s="660"/>
      <c r="E437" s="106"/>
      <c r="F437" s="661"/>
      <c r="G437" s="660"/>
      <c r="H437" s="661"/>
      <c r="I437" s="660"/>
      <c r="J437" s="661"/>
      <c r="K437" s="660"/>
      <c r="L437" s="56">
        <f t="shared" si="41"/>
        <v>0</v>
      </c>
    </row>
    <row r="438" spans="2:13" ht="24.95" customHeight="1" outlineLevel="2" x14ac:dyDescent="0.25">
      <c r="B438" s="628"/>
      <c r="C438" s="629"/>
      <c r="D438" s="660"/>
      <c r="E438" s="106"/>
      <c r="F438" s="661"/>
      <c r="G438" s="660"/>
      <c r="H438" s="661"/>
      <c r="I438" s="660"/>
      <c r="J438" s="661"/>
      <c r="K438" s="660"/>
      <c r="L438" s="56">
        <f t="shared" si="41"/>
        <v>0</v>
      </c>
    </row>
    <row r="439" spans="2:13" ht="24.95" customHeight="1" outlineLevel="2" x14ac:dyDescent="0.25">
      <c r="B439" s="631"/>
      <c r="C439" s="632"/>
      <c r="D439" s="662"/>
      <c r="E439" s="107"/>
      <c r="F439" s="663"/>
      <c r="G439" s="662"/>
      <c r="H439" s="663"/>
      <c r="I439" s="662"/>
      <c r="J439" s="663"/>
      <c r="K439" s="662"/>
      <c r="L439" s="56">
        <f t="shared" si="41"/>
        <v>0</v>
      </c>
    </row>
    <row r="440" spans="2:13" ht="24.95" customHeight="1" outlineLevel="2" x14ac:dyDescent="0.25">
      <c r="B440" s="634" t="s">
        <v>1468</v>
      </c>
      <c r="C440" s="635"/>
      <c r="D440" s="635"/>
      <c r="E440" s="635"/>
      <c r="F440" s="635"/>
      <c r="G440" s="635"/>
      <c r="H440" s="635"/>
      <c r="I440" s="635"/>
      <c r="J440" s="635"/>
      <c r="K440" s="636"/>
      <c r="L440" s="108">
        <f>+SUM(L433:L439)</f>
        <v>0</v>
      </c>
    </row>
    <row r="441" spans="2:13" ht="19.5" customHeight="1" outlineLevel="1" x14ac:dyDescent="0.25">
      <c r="B441" s="101" t="s">
        <v>1344</v>
      </c>
      <c r="C441" s="102">
        <v>2</v>
      </c>
      <c r="D441" s="102">
        <v>2.08</v>
      </c>
      <c r="E441" s="637" t="str">
        <f>+VLOOKUP(B:B,APUS!A:C,3,FALSE)</f>
        <v>DEMOLICIÓN CONCRETO CICLÓPEO (INCLUYE RETIRO)</v>
      </c>
      <c r="F441" s="800"/>
      <c r="G441" s="800"/>
      <c r="H441" s="800"/>
      <c r="I441" s="800"/>
      <c r="J441" s="800"/>
      <c r="K441" s="801"/>
      <c r="L441" s="103" t="str">
        <f>+VLOOKUP(B:B,APUS!A:D,4,FALSE)</f>
        <v>M3</v>
      </c>
      <c r="M441" s="595">
        <f>L451</f>
        <v>0</v>
      </c>
    </row>
    <row r="442" spans="2:13" ht="15" customHeight="1" outlineLevel="2" x14ac:dyDescent="0.25">
      <c r="B442" s="640" t="s">
        <v>1465</v>
      </c>
      <c r="C442" s="641"/>
      <c r="D442" s="642"/>
      <c r="E442" s="646" t="s">
        <v>1470</v>
      </c>
      <c r="F442" s="647"/>
      <c r="G442" s="647"/>
      <c r="H442" s="647"/>
      <c r="I442" s="648"/>
      <c r="J442" s="649" t="s">
        <v>560</v>
      </c>
      <c r="K442" s="642"/>
      <c r="L442" s="651" t="s">
        <v>1464</v>
      </c>
    </row>
    <row r="443" spans="2:13" ht="15" customHeight="1" outlineLevel="2" x14ac:dyDescent="0.25">
      <c r="B443" s="643"/>
      <c r="C443" s="644"/>
      <c r="D443" s="645"/>
      <c r="E443" s="113" t="s">
        <v>1461</v>
      </c>
      <c r="F443" s="653" t="s">
        <v>1462</v>
      </c>
      <c r="G443" s="654"/>
      <c r="H443" s="653" t="s">
        <v>1463</v>
      </c>
      <c r="I443" s="654"/>
      <c r="J443" s="650"/>
      <c r="K443" s="645"/>
      <c r="L443" s="652"/>
    </row>
    <row r="444" spans="2:13" ht="24.95" customHeight="1" outlineLevel="2" x14ac:dyDescent="0.25">
      <c r="B444" s="655"/>
      <c r="C444" s="656"/>
      <c r="D444" s="657"/>
      <c r="E444" s="105"/>
      <c r="F444" s="658"/>
      <c r="G444" s="659"/>
      <c r="H444" s="658"/>
      <c r="I444" s="659"/>
      <c r="J444" s="658"/>
      <c r="K444" s="659"/>
      <c r="L444" s="56">
        <f t="shared" ref="L444:L450" si="42">+J444</f>
        <v>0</v>
      </c>
    </row>
    <row r="445" spans="2:13" ht="24.95" customHeight="1" outlineLevel="2" x14ac:dyDescent="0.25">
      <c r="B445" s="628"/>
      <c r="C445" s="629"/>
      <c r="D445" s="660"/>
      <c r="E445" s="106"/>
      <c r="F445" s="661"/>
      <c r="G445" s="660"/>
      <c r="H445" s="661"/>
      <c r="I445" s="660"/>
      <c r="J445" s="661"/>
      <c r="K445" s="660"/>
      <c r="L445" s="56">
        <f t="shared" si="42"/>
        <v>0</v>
      </c>
    </row>
    <row r="446" spans="2:13" ht="24.95" customHeight="1" outlineLevel="2" x14ac:dyDescent="0.25">
      <c r="B446" s="628"/>
      <c r="C446" s="629"/>
      <c r="D446" s="660"/>
      <c r="E446" s="106"/>
      <c r="F446" s="661"/>
      <c r="G446" s="660"/>
      <c r="H446" s="661"/>
      <c r="I446" s="660"/>
      <c r="J446" s="661"/>
      <c r="K446" s="660"/>
      <c r="L446" s="56">
        <f t="shared" si="42"/>
        <v>0</v>
      </c>
    </row>
    <row r="447" spans="2:13" ht="24.95" customHeight="1" outlineLevel="2" x14ac:dyDescent="0.25">
      <c r="B447" s="628"/>
      <c r="C447" s="629"/>
      <c r="D447" s="660"/>
      <c r="E447" s="106"/>
      <c r="F447" s="661"/>
      <c r="G447" s="660"/>
      <c r="H447" s="661"/>
      <c r="I447" s="660"/>
      <c r="J447" s="661"/>
      <c r="K447" s="660"/>
      <c r="L447" s="56">
        <f t="shared" si="42"/>
        <v>0</v>
      </c>
    </row>
    <row r="448" spans="2:13" ht="24.95" customHeight="1" outlineLevel="2" x14ac:dyDescent="0.25">
      <c r="B448" s="628"/>
      <c r="C448" s="629"/>
      <c r="D448" s="660"/>
      <c r="E448" s="106"/>
      <c r="F448" s="661"/>
      <c r="G448" s="660"/>
      <c r="H448" s="661"/>
      <c r="I448" s="660"/>
      <c r="J448" s="661"/>
      <c r="K448" s="660"/>
      <c r="L448" s="56">
        <f t="shared" si="42"/>
        <v>0</v>
      </c>
    </row>
    <row r="449" spans="2:13" ht="24.95" customHeight="1" outlineLevel="2" x14ac:dyDescent="0.25">
      <c r="B449" s="628"/>
      <c r="C449" s="629"/>
      <c r="D449" s="660"/>
      <c r="E449" s="106"/>
      <c r="F449" s="661"/>
      <c r="G449" s="660"/>
      <c r="H449" s="661"/>
      <c r="I449" s="660"/>
      <c r="J449" s="661"/>
      <c r="K449" s="660"/>
      <c r="L449" s="56">
        <f t="shared" si="42"/>
        <v>0</v>
      </c>
    </row>
    <row r="450" spans="2:13" ht="24.95" customHeight="1" outlineLevel="2" x14ac:dyDescent="0.25">
      <c r="B450" s="631"/>
      <c r="C450" s="632"/>
      <c r="D450" s="662"/>
      <c r="E450" s="107"/>
      <c r="F450" s="663"/>
      <c r="G450" s="662"/>
      <c r="H450" s="663"/>
      <c r="I450" s="662"/>
      <c r="J450" s="663"/>
      <c r="K450" s="662"/>
      <c r="L450" s="56">
        <f t="shared" si="42"/>
        <v>0</v>
      </c>
    </row>
    <row r="451" spans="2:13" ht="24.95" customHeight="1" outlineLevel="2" x14ac:dyDescent="0.25">
      <c r="B451" s="634" t="s">
        <v>1468</v>
      </c>
      <c r="C451" s="635"/>
      <c r="D451" s="635"/>
      <c r="E451" s="635"/>
      <c r="F451" s="635"/>
      <c r="G451" s="635"/>
      <c r="H451" s="635"/>
      <c r="I451" s="635"/>
      <c r="J451" s="635"/>
      <c r="K451" s="636"/>
      <c r="L451" s="108">
        <f>+SUM(L444:L450)</f>
        <v>0</v>
      </c>
    </row>
    <row r="452" spans="2:13" ht="19.5" customHeight="1" outlineLevel="1" x14ac:dyDescent="0.25">
      <c r="B452" s="101" t="s">
        <v>1345</v>
      </c>
      <c r="C452" s="102">
        <v>2</v>
      </c>
      <c r="D452" s="102">
        <v>2.09</v>
      </c>
      <c r="E452" s="637" t="str">
        <f>+VLOOKUP(B:B,APUS!A:C,3,FALSE)</f>
        <v>DEMOLICIÓN MUROS EN MAMPOSTERÍA LADRILLO TOLETE DE E= 0.12 M  A 0.15 M (INCLUYE RETIRO)</v>
      </c>
      <c r="F452" s="800"/>
      <c r="G452" s="800"/>
      <c r="H452" s="800"/>
      <c r="I452" s="800"/>
      <c r="J452" s="800"/>
      <c r="K452" s="801"/>
      <c r="L452" s="103" t="str">
        <f>+VLOOKUP(B:B,APUS!A:D,4,FALSE)</f>
        <v>M2</v>
      </c>
      <c r="M452" s="595">
        <f>L462</f>
        <v>0</v>
      </c>
    </row>
    <row r="453" spans="2:13" ht="15" customHeight="1" outlineLevel="2" x14ac:dyDescent="0.25">
      <c r="B453" s="640" t="s">
        <v>1465</v>
      </c>
      <c r="C453" s="641"/>
      <c r="D453" s="642"/>
      <c r="E453" s="646" t="s">
        <v>1470</v>
      </c>
      <c r="F453" s="647"/>
      <c r="G453" s="647"/>
      <c r="H453" s="647"/>
      <c r="I453" s="648"/>
      <c r="J453" s="649" t="s">
        <v>560</v>
      </c>
      <c r="K453" s="642"/>
      <c r="L453" s="651" t="s">
        <v>1464</v>
      </c>
    </row>
    <row r="454" spans="2:13" ht="15" customHeight="1" outlineLevel="2" x14ac:dyDescent="0.25">
      <c r="B454" s="643"/>
      <c r="C454" s="644"/>
      <c r="D454" s="645"/>
      <c r="E454" s="113" t="s">
        <v>1461</v>
      </c>
      <c r="F454" s="653" t="s">
        <v>1462</v>
      </c>
      <c r="G454" s="654"/>
      <c r="H454" s="653" t="s">
        <v>1463</v>
      </c>
      <c r="I454" s="654"/>
      <c r="J454" s="650"/>
      <c r="K454" s="645"/>
      <c r="L454" s="652"/>
    </row>
    <row r="455" spans="2:13" ht="24.95" customHeight="1" outlineLevel="2" x14ac:dyDescent="0.25">
      <c r="B455" s="655"/>
      <c r="C455" s="656"/>
      <c r="D455" s="657"/>
      <c r="E455" s="105"/>
      <c r="F455" s="658"/>
      <c r="G455" s="659"/>
      <c r="H455" s="658"/>
      <c r="I455" s="659"/>
      <c r="J455" s="658"/>
      <c r="K455" s="659"/>
      <c r="L455" s="56">
        <f t="shared" ref="L455:L461" si="43">+J455</f>
        <v>0</v>
      </c>
    </row>
    <row r="456" spans="2:13" ht="24.95" customHeight="1" outlineLevel="2" x14ac:dyDescent="0.25">
      <c r="B456" s="628"/>
      <c r="C456" s="629"/>
      <c r="D456" s="660"/>
      <c r="E456" s="106"/>
      <c r="F456" s="661"/>
      <c r="G456" s="660"/>
      <c r="H456" s="661"/>
      <c r="I456" s="660"/>
      <c r="J456" s="661"/>
      <c r="K456" s="660"/>
      <c r="L456" s="56">
        <f t="shared" si="43"/>
        <v>0</v>
      </c>
    </row>
    <row r="457" spans="2:13" ht="24.95" customHeight="1" outlineLevel="2" x14ac:dyDescent="0.25">
      <c r="B457" s="628"/>
      <c r="C457" s="629"/>
      <c r="D457" s="660"/>
      <c r="E457" s="106"/>
      <c r="F457" s="661"/>
      <c r="G457" s="660"/>
      <c r="H457" s="661"/>
      <c r="I457" s="660"/>
      <c r="J457" s="661"/>
      <c r="K457" s="660"/>
      <c r="L457" s="56">
        <f t="shared" si="43"/>
        <v>0</v>
      </c>
    </row>
    <row r="458" spans="2:13" ht="24.95" customHeight="1" outlineLevel="2" x14ac:dyDescent="0.25">
      <c r="B458" s="628"/>
      <c r="C458" s="629"/>
      <c r="D458" s="660"/>
      <c r="E458" s="106"/>
      <c r="F458" s="661"/>
      <c r="G458" s="660"/>
      <c r="H458" s="661"/>
      <c r="I458" s="660"/>
      <c r="J458" s="661"/>
      <c r="K458" s="660"/>
      <c r="L458" s="56">
        <f t="shared" si="43"/>
        <v>0</v>
      </c>
    </row>
    <row r="459" spans="2:13" ht="24.95" customHeight="1" outlineLevel="2" x14ac:dyDescent="0.25">
      <c r="B459" s="628"/>
      <c r="C459" s="629"/>
      <c r="D459" s="660"/>
      <c r="E459" s="106"/>
      <c r="F459" s="661"/>
      <c r="G459" s="660"/>
      <c r="H459" s="661"/>
      <c r="I459" s="660"/>
      <c r="J459" s="661"/>
      <c r="K459" s="660"/>
      <c r="L459" s="56">
        <f t="shared" si="43"/>
        <v>0</v>
      </c>
    </row>
    <row r="460" spans="2:13" ht="24.95" customHeight="1" outlineLevel="2" x14ac:dyDescent="0.25">
      <c r="B460" s="628"/>
      <c r="C460" s="629"/>
      <c r="D460" s="660"/>
      <c r="E460" s="106"/>
      <c r="F460" s="661"/>
      <c r="G460" s="660"/>
      <c r="H460" s="661"/>
      <c r="I460" s="660"/>
      <c r="J460" s="661"/>
      <c r="K460" s="660"/>
      <c r="L460" s="56">
        <f t="shared" si="43"/>
        <v>0</v>
      </c>
    </row>
    <row r="461" spans="2:13" ht="24.95" customHeight="1" outlineLevel="2" x14ac:dyDescent="0.25">
      <c r="B461" s="631"/>
      <c r="C461" s="632"/>
      <c r="D461" s="662"/>
      <c r="E461" s="107"/>
      <c r="F461" s="663"/>
      <c r="G461" s="662"/>
      <c r="H461" s="663"/>
      <c r="I461" s="662"/>
      <c r="J461" s="663"/>
      <c r="K461" s="662"/>
      <c r="L461" s="56">
        <f t="shared" si="43"/>
        <v>0</v>
      </c>
    </row>
    <row r="462" spans="2:13" ht="24.95" customHeight="1" outlineLevel="2" x14ac:dyDescent="0.25">
      <c r="B462" s="634" t="s">
        <v>1468</v>
      </c>
      <c r="C462" s="635"/>
      <c r="D462" s="635"/>
      <c r="E462" s="635"/>
      <c r="F462" s="635"/>
      <c r="G462" s="635"/>
      <c r="H462" s="635"/>
      <c r="I462" s="635"/>
      <c r="J462" s="635"/>
      <c r="K462" s="636"/>
      <c r="L462" s="108">
        <f>+SUM(L455:L461)</f>
        <v>0</v>
      </c>
    </row>
    <row r="463" spans="2:13" ht="19.5" customHeight="1" outlineLevel="1" x14ac:dyDescent="0.25">
      <c r="B463" s="101" t="s">
        <v>1346</v>
      </c>
      <c r="C463" s="102">
        <v>2</v>
      </c>
      <c r="D463" s="112">
        <v>2.1</v>
      </c>
      <c r="E463" s="637" t="str">
        <f>+VLOOKUP(B:B,APUS!A:C,3,FALSE)</f>
        <v xml:space="preserve">DEMOLICIÓN MUROS DE E= 0.12 M A 0.15 M EN MAMPOSTERÍA EN BLOQUE (INCLUYE RETIRO) </v>
      </c>
      <c r="F463" s="800"/>
      <c r="G463" s="800"/>
      <c r="H463" s="800"/>
      <c r="I463" s="800"/>
      <c r="J463" s="800"/>
      <c r="K463" s="801"/>
      <c r="L463" s="103" t="str">
        <f>+VLOOKUP(B:B,APUS!A:D,4,FALSE)</f>
        <v>M2</v>
      </c>
      <c r="M463" s="595">
        <f>L473</f>
        <v>0</v>
      </c>
    </row>
    <row r="464" spans="2:13" ht="15" customHeight="1" outlineLevel="2" x14ac:dyDescent="0.25">
      <c r="B464" s="640" t="s">
        <v>1465</v>
      </c>
      <c r="C464" s="641"/>
      <c r="D464" s="642"/>
      <c r="E464" s="646" t="s">
        <v>1470</v>
      </c>
      <c r="F464" s="647"/>
      <c r="G464" s="647"/>
      <c r="H464" s="647"/>
      <c r="I464" s="648"/>
      <c r="J464" s="649" t="s">
        <v>560</v>
      </c>
      <c r="K464" s="642"/>
      <c r="L464" s="651" t="s">
        <v>1464</v>
      </c>
    </row>
    <row r="465" spans="2:13" ht="15" customHeight="1" outlineLevel="2" x14ac:dyDescent="0.25">
      <c r="B465" s="643"/>
      <c r="C465" s="644"/>
      <c r="D465" s="645"/>
      <c r="E465" s="113" t="s">
        <v>1461</v>
      </c>
      <c r="F465" s="653" t="s">
        <v>1462</v>
      </c>
      <c r="G465" s="654"/>
      <c r="H465" s="653" t="s">
        <v>1463</v>
      </c>
      <c r="I465" s="654"/>
      <c r="J465" s="650"/>
      <c r="K465" s="645"/>
      <c r="L465" s="652"/>
    </row>
    <row r="466" spans="2:13" ht="24.95" customHeight="1" outlineLevel="2" x14ac:dyDescent="0.25">
      <c r="B466" s="655"/>
      <c r="C466" s="656"/>
      <c r="D466" s="657"/>
      <c r="E466" s="105"/>
      <c r="F466" s="658"/>
      <c r="G466" s="659"/>
      <c r="H466" s="658"/>
      <c r="I466" s="659"/>
      <c r="J466" s="658"/>
      <c r="K466" s="659"/>
      <c r="L466" s="56">
        <f t="shared" ref="L466:L472" si="44">+J466</f>
        <v>0</v>
      </c>
    </row>
    <row r="467" spans="2:13" ht="24.95" customHeight="1" outlineLevel="2" x14ac:dyDescent="0.25">
      <c r="B467" s="628"/>
      <c r="C467" s="629"/>
      <c r="D467" s="660"/>
      <c r="E467" s="106"/>
      <c r="F467" s="661"/>
      <c r="G467" s="660"/>
      <c r="H467" s="661"/>
      <c r="I467" s="660"/>
      <c r="J467" s="661"/>
      <c r="K467" s="660"/>
      <c r="L467" s="56">
        <f t="shared" si="44"/>
        <v>0</v>
      </c>
    </row>
    <row r="468" spans="2:13" ht="24.95" customHeight="1" outlineLevel="2" x14ac:dyDescent="0.25">
      <c r="B468" s="628"/>
      <c r="C468" s="629"/>
      <c r="D468" s="660"/>
      <c r="E468" s="106"/>
      <c r="F468" s="661"/>
      <c r="G468" s="660"/>
      <c r="H468" s="661"/>
      <c r="I468" s="660"/>
      <c r="J468" s="661"/>
      <c r="K468" s="660"/>
      <c r="L468" s="56">
        <f t="shared" si="44"/>
        <v>0</v>
      </c>
    </row>
    <row r="469" spans="2:13" ht="24.95" customHeight="1" outlineLevel="2" x14ac:dyDescent="0.25">
      <c r="B469" s="628"/>
      <c r="C469" s="629"/>
      <c r="D469" s="660"/>
      <c r="E469" s="106"/>
      <c r="F469" s="661"/>
      <c r="G469" s="660"/>
      <c r="H469" s="661"/>
      <c r="I469" s="660"/>
      <c r="J469" s="661"/>
      <c r="K469" s="660"/>
      <c r="L469" s="56">
        <f t="shared" si="44"/>
        <v>0</v>
      </c>
    </row>
    <row r="470" spans="2:13" ht="24.95" customHeight="1" outlineLevel="2" x14ac:dyDescent="0.25">
      <c r="B470" s="628"/>
      <c r="C470" s="629"/>
      <c r="D470" s="660"/>
      <c r="E470" s="106"/>
      <c r="F470" s="661"/>
      <c r="G470" s="660"/>
      <c r="H470" s="661"/>
      <c r="I470" s="660"/>
      <c r="J470" s="661"/>
      <c r="K470" s="660"/>
      <c r="L470" s="56">
        <f t="shared" si="44"/>
        <v>0</v>
      </c>
    </row>
    <row r="471" spans="2:13" ht="24.95" customHeight="1" outlineLevel="2" x14ac:dyDescent="0.25">
      <c r="B471" s="628"/>
      <c r="C471" s="629"/>
      <c r="D471" s="660"/>
      <c r="E471" s="106"/>
      <c r="F471" s="661"/>
      <c r="G471" s="660"/>
      <c r="H471" s="661"/>
      <c r="I471" s="660"/>
      <c r="J471" s="661"/>
      <c r="K471" s="660"/>
      <c r="L471" s="56">
        <f t="shared" si="44"/>
        <v>0</v>
      </c>
    </row>
    <row r="472" spans="2:13" ht="24.95" customHeight="1" outlineLevel="2" x14ac:dyDescent="0.25">
      <c r="B472" s="631"/>
      <c r="C472" s="632"/>
      <c r="D472" s="662"/>
      <c r="E472" s="107"/>
      <c r="F472" s="663"/>
      <c r="G472" s="662"/>
      <c r="H472" s="663"/>
      <c r="I472" s="662"/>
      <c r="J472" s="663"/>
      <c r="K472" s="662"/>
      <c r="L472" s="56">
        <f t="shared" si="44"/>
        <v>0</v>
      </c>
    </row>
    <row r="473" spans="2:13" ht="24.95" customHeight="1" outlineLevel="2" x14ac:dyDescent="0.25">
      <c r="B473" s="634" t="s">
        <v>1468</v>
      </c>
      <c r="C473" s="635"/>
      <c r="D473" s="635"/>
      <c r="E473" s="635"/>
      <c r="F473" s="635"/>
      <c r="G473" s="635"/>
      <c r="H473" s="635"/>
      <c r="I473" s="635"/>
      <c r="J473" s="635"/>
      <c r="K473" s="636"/>
      <c r="L473" s="108">
        <f>+SUM(L466:L472)</f>
        <v>0</v>
      </c>
    </row>
    <row r="474" spans="2:13" ht="19.5" customHeight="1" outlineLevel="1" x14ac:dyDescent="0.25">
      <c r="B474" s="101" t="s">
        <v>1347</v>
      </c>
      <c r="C474" s="102">
        <v>2</v>
      </c>
      <c r="D474" s="102">
        <v>2.11</v>
      </c>
      <c r="E474" s="637" t="str">
        <f>+VLOOKUP(B:B,APUS!A:C,3,FALSE)</f>
        <v>DEMOLICIÓN MUROS DE E=0.20 M EN MAMPOSTERÍA EN BLOQUE (INCLUYE RETIRO)</v>
      </c>
      <c r="F474" s="800"/>
      <c r="G474" s="800"/>
      <c r="H474" s="800"/>
      <c r="I474" s="800"/>
      <c r="J474" s="800"/>
      <c r="K474" s="801"/>
      <c r="L474" s="103" t="str">
        <f>+VLOOKUP(B:B,APUS!A:D,4,FALSE)</f>
        <v>M2</v>
      </c>
      <c r="M474" s="595">
        <f>L484</f>
        <v>0</v>
      </c>
    </row>
    <row r="475" spans="2:13" ht="15" customHeight="1" outlineLevel="2" x14ac:dyDescent="0.25">
      <c r="B475" s="640" t="s">
        <v>1465</v>
      </c>
      <c r="C475" s="641"/>
      <c r="D475" s="642"/>
      <c r="E475" s="646" t="s">
        <v>1470</v>
      </c>
      <c r="F475" s="647"/>
      <c r="G475" s="647"/>
      <c r="H475" s="647"/>
      <c r="I475" s="648"/>
      <c r="J475" s="649" t="s">
        <v>560</v>
      </c>
      <c r="K475" s="642"/>
      <c r="L475" s="651" t="s">
        <v>1464</v>
      </c>
    </row>
    <row r="476" spans="2:13" ht="15" customHeight="1" outlineLevel="2" x14ac:dyDescent="0.25">
      <c r="B476" s="643"/>
      <c r="C476" s="644"/>
      <c r="D476" s="645"/>
      <c r="E476" s="113" t="s">
        <v>1461</v>
      </c>
      <c r="F476" s="653" t="s">
        <v>1462</v>
      </c>
      <c r="G476" s="654"/>
      <c r="H476" s="653" t="s">
        <v>1463</v>
      </c>
      <c r="I476" s="654"/>
      <c r="J476" s="650"/>
      <c r="K476" s="645"/>
      <c r="L476" s="652"/>
    </row>
    <row r="477" spans="2:13" ht="24.95" customHeight="1" outlineLevel="2" x14ac:dyDescent="0.25">
      <c r="B477" s="655"/>
      <c r="C477" s="656"/>
      <c r="D477" s="657"/>
      <c r="E477" s="105"/>
      <c r="F477" s="658"/>
      <c r="G477" s="659"/>
      <c r="H477" s="658"/>
      <c r="I477" s="659"/>
      <c r="J477" s="658"/>
      <c r="K477" s="659"/>
      <c r="L477" s="56">
        <f t="shared" ref="L477:L483" si="45">+J477</f>
        <v>0</v>
      </c>
    </row>
    <row r="478" spans="2:13" ht="24.95" customHeight="1" outlineLevel="2" x14ac:dyDescent="0.25">
      <c r="B478" s="628"/>
      <c r="C478" s="629"/>
      <c r="D478" s="660"/>
      <c r="E478" s="106"/>
      <c r="F478" s="661"/>
      <c r="G478" s="660"/>
      <c r="H478" s="661"/>
      <c r="I478" s="660"/>
      <c r="J478" s="661"/>
      <c r="K478" s="660"/>
      <c r="L478" s="56">
        <f t="shared" si="45"/>
        <v>0</v>
      </c>
    </row>
    <row r="479" spans="2:13" ht="24.95" customHeight="1" outlineLevel="2" x14ac:dyDescent="0.25">
      <c r="B479" s="628"/>
      <c r="C479" s="629"/>
      <c r="D479" s="660"/>
      <c r="E479" s="106"/>
      <c r="F479" s="661"/>
      <c r="G479" s="660"/>
      <c r="H479" s="661"/>
      <c r="I479" s="660"/>
      <c r="J479" s="661"/>
      <c r="K479" s="660"/>
      <c r="L479" s="56">
        <f t="shared" si="45"/>
        <v>0</v>
      </c>
    </row>
    <row r="480" spans="2:13" ht="24.95" customHeight="1" outlineLevel="2" x14ac:dyDescent="0.25">
      <c r="B480" s="628"/>
      <c r="C480" s="629"/>
      <c r="D480" s="660"/>
      <c r="E480" s="106"/>
      <c r="F480" s="661"/>
      <c r="G480" s="660"/>
      <c r="H480" s="661"/>
      <c r="I480" s="660"/>
      <c r="J480" s="661"/>
      <c r="K480" s="660"/>
      <c r="L480" s="56">
        <f t="shared" si="45"/>
        <v>0</v>
      </c>
    </row>
    <row r="481" spans="2:13" ht="24.95" customHeight="1" outlineLevel="2" x14ac:dyDescent="0.25">
      <c r="B481" s="628"/>
      <c r="C481" s="629"/>
      <c r="D481" s="660"/>
      <c r="E481" s="106"/>
      <c r="F481" s="661"/>
      <c r="G481" s="660"/>
      <c r="H481" s="661"/>
      <c r="I481" s="660"/>
      <c r="J481" s="661"/>
      <c r="K481" s="660"/>
      <c r="L481" s="56">
        <f t="shared" si="45"/>
        <v>0</v>
      </c>
    </row>
    <row r="482" spans="2:13" ht="24.95" customHeight="1" outlineLevel="2" x14ac:dyDescent="0.25">
      <c r="B482" s="628"/>
      <c r="C482" s="629"/>
      <c r="D482" s="660"/>
      <c r="E482" s="106"/>
      <c r="F482" s="661"/>
      <c r="G482" s="660"/>
      <c r="H482" s="661"/>
      <c r="I482" s="660"/>
      <c r="J482" s="661"/>
      <c r="K482" s="660"/>
      <c r="L482" s="56">
        <f t="shared" si="45"/>
        <v>0</v>
      </c>
    </row>
    <row r="483" spans="2:13" ht="24.95" customHeight="1" outlineLevel="2" x14ac:dyDescent="0.25">
      <c r="B483" s="631"/>
      <c r="C483" s="632"/>
      <c r="D483" s="662"/>
      <c r="E483" s="107"/>
      <c r="F483" s="663"/>
      <c r="G483" s="662"/>
      <c r="H483" s="663"/>
      <c r="I483" s="662"/>
      <c r="J483" s="663"/>
      <c r="K483" s="662"/>
      <c r="L483" s="56">
        <f t="shared" si="45"/>
        <v>0</v>
      </c>
    </row>
    <row r="484" spans="2:13" ht="24.95" customHeight="1" outlineLevel="2" x14ac:dyDescent="0.25">
      <c r="B484" s="634" t="s">
        <v>1468</v>
      </c>
      <c r="C484" s="635"/>
      <c r="D484" s="635"/>
      <c r="E484" s="635"/>
      <c r="F484" s="635"/>
      <c r="G484" s="635"/>
      <c r="H484" s="635"/>
      <c r="I484" s="635"/>
      <c r="J484" s="635"/>
      <c r="K484" s="636"/>
      <c r="L484" s="108">
        <f>+SUM(L477:L483)</f>
        <v>0</v>
      </c>
    </row>
    <row r="485" spans="2:13" ht="19.5" customHeight="1" outlineLevel="1" x14ac:dyDescent="0.25">
      <c r="B485" s="101" t="s">
        <v>1348</v>
      </c>
      <c r="C485" s="102">
        <v>2</v>
      </c>
      <c r="D485" s="102">
        <v>2.12</v>
      </c>
      <c r="E485" s="637" t="str">
        <f>+VLOOKUP(B:B,APUS!A:C,3,FALSE)</f>
        <v>DEMOLICIÓN MUROS DE E=0.20 M EN MAMPOSTERÍA EN LADRILLO TOLETE (INCLUYE RETIRO)</v>
      </c>
      <c r="F485" s="800"/>
      <c r="G485" s="800"/>
      <c r="H485" s="800"/>
      <c r="I485" s="800"/>
      <c r="J485" s="800"/>
      <c r="K485" s="801"/>
      <c r="L485" s="103" t="str">
        <f>+VLOOKUP(B:B,APUS!A:D,4,FALSE)</f>
        <v>M2</v>
      </c>
      <c r="M485" s="595">
        <f>L495</f>
        <v>0</v>
      </c>
    </row>
    <row r="486" spans="2:13" ht="15" customHeight="1" outlineLevel="2" x14ac:dyDescent="0.25">
      <c r="B486" s="640" t="s">
        <v>1465</v>
      </c>
      <c r="C486" s="641"/>
      <c r="D486" s="642"/>
      <c r="E486" s="646" t="s">
        <v>1470</v>
      </c>
      <c r="F486" s="647"/>
      <c r="G486" s="647"/>
      <c r="H486" s="647"/>
      <c r="I486" s="648"/>
      <c r="J486" s="649" t="s">
        <v>560</v>
      </c>
      <c r="K486" s="642"/>
      <c r="L486" s="651" t="s">
        <v>1464</v>
      </c>
    </row>
    <row r="487" spans="2:13" ht="15" customHeight="1" outlineLevel="2" x14ac:dyDescent="0.25">
      <c r="B487" s="643"/>
      <c r="C487" s="644"/>
      <c r="D487" s="645"/>
      <c r="E487" s="113" t="s">
        <v>1461</v>
      </c>
      <c r="F487" s="653" t="s">
        <v>1462</v>
      </c>
      <c r="G487" s="654"/>
      <c r="H487" s="653" t="s">
        <v>1463</v>
      </c>
      <c r="I487" s="654"/>
      <c r="J487" s="650"/>
      <c r="K487" s="645"/>
      <c r="L487" s="652"/>
    </row>
    <row r="488" spans="2:13" ht="24.95" customHeight="1" outlineLevel="2" x14ac:dyDescent="0.25">
      <c r="B488" s="655"/>
      <c r="C488" s="656"/>
      <c r="D488" s="657"/>
      <c r="E488" s="105"/>
      <c r="F488" s="658"/>
      <c r="G488" s="659"/>
      <c r="H488" s="658"/>
      <c r="I488" s="659"/>
      <c r="J488" s="658"/>
      <c r="K488" s="659"/>
      <c r="L488" s="56">
        <f t="shared" ref="L488:L494" si="46">+J488</f>
        <v>0</v>
      </c>
    </row>
    <row r="489" spans="2:13" ht="24.95" customHeight="1" outlineLevel="2" x14ac:dyDescent="0.25">
      <c r="B489" s="628"/>
      <c r="C489" s="629"/>
      <c r="D489" s="660"/>
      <c r="E489" s="106"/>
      <c r="F489" s="661"/>
      <c r="G489" s="660"/>
      <c r="H489" s="661"/>
      <c r="I489" s="660"/>
      <c r="J489" s="661"/>
      <c r="K489" s="660"/>
      <c r="L489" s="56">
        <f t="shared" si="46"/>
        <v>0</v>
      </c>
    </row>
    <row r="490" spans="2:13" ht="24.95" customHeight="1" outlineLevel="2" x14ac:dyDescent="0.25">
      <c r="B490" s="628"/>
      <c r="C490" s="629"/>
      <c r="D490" s="660"/>
      <c r="E490" s="106"/>
      <c r="F490" s="661"/>
      <c r="G490" s="660"/>
      <c r="H490" s="661"/>
      <c r="I490" s="660"/>
      <c r="J490" s="661"/>
      <c r="K490" s="660"/>
      <c r="L490" s="56">
        <f t="shared" si="46"/>
        <v>0</v>
      </c>
    </row>
    <row r="491" spans="2:13" ht="24.95" customHeight="1" outlineLevel="2" x14ac:dyDescent="0.25">
      <c r="B491" s="628"/>
      <c r="C491" s="629"/>
      <c r="D491" s="660"/>
      <c r="E491" s="106"/>
      <c r="F491" s="661"/>
      <c r="G491" s="660"/>
      <c r="H491" s="661"/>
      <c r="I491" s="660"/>
      <c r="J491" s="661"/>
      <c r="K491" s="660"/>
      <c r="L491" s="56">
        <f t="shared" si="46"/>
        <v>0</v>
      </c>
    </row>
    <row r="492" spans="2:13" ht="24.95" customHeight="1" outlineLevel="2" x14ac:dyDescent="0.25">
      <c r="B492" s="628"/>
      <c r="C492" s="629"/>
      <c r="D492" s="660"/>
      <c r="E492" s="106"/>
      <c r="F492" s="661"/>
      <c r="G492" s="660"/>
      <c r="H492" s="661"/>
      <c r="I492" s="660"/>
      <c r="J492" s="661"/>
      <c r="K492" s="660"/>
      <c r="L492" s="56">
        <f t="shared" si="46"/>
        <v>0</v>
      </c>
    </row>
    <row r="493" spans="2:13" ht="24.95" customHeight="1" outlineLevel="2" x14ac:dyDescent="0.25">
      <c r="B493" s="628"/>
      <c r="C493" s="629"/>
      <c r="D493" s="660"/>
      <c r="E493" s="106"/>
      <c r="F493" s="661"/>
      <c r="G493" s="660"/>
      <c r="H493" s="661"/>
      <c r="I493" s="660"/>
      <c r="J493" s="661"/>
      <c r="K493" s="660"/>
      <c r="L493" s="56">
        <f t="shared" si="46"/>
        <v>0</v>
      </c>
    </row>
    <row r="494" spans="2:13" ht="24.95" customHeight="1" outlineLevel="2" x14ac:dyDescent="0.25">
      <c r="B494" s="631"/>
      <c r="C494" s="632"/>
      <c r="D494" s="662"/>
      <c r="E494" s="107"/>
      <c r="F494" s="663"/>
      <c r="G494" s="662"/>
      <c r="H494" s="663"/>
      <c r="I494" s="662"/>
      <c r="J494" s="663"/>
      <c r="K494" s="662"/>
      <c r="L494" s="56">
        <f t="shared" si="46"/>
        <v>0</v>
      </c>
    </row>
    <row r="495" spans="2:13" ht="24.95" customHeight="1" outlineLevel="2" x14ac:dyDescent="0.25">
      <c r="B495" s="634" t="s">
        <v>1468</v>
      </c>
      <c r="C495" s="635"/>
      <c r="D495" s="635"/>
      <c r="E495" s="635"/>
      <c r="F495" s="635"/>
      <c r="G495" s="635"/>
      <c r="H495" s="635"/>
      <c r="I495" s="635"/>
      <c r="J495" s="635"/>
      <c r="K495" s="636"/>
      <c r="L495" s="108">
        <f>+SUM(L488:L494)</f>
        <v>0</v>
      </c>
    </row>
    <row r="496" spans="2:13" ht="19.5" customHeight="1" outlineLevel="1" x14ac:dyDescent="0.25">
      <c r="B496" s="101" t="s">
        <v>1349</v>
      </c>
      <c r="C496" s="102">
        <v>2</v>
      </c>
      <c r="D496" s="102">
        <v>2.13</v>
      </c>
      <c r="E496" s="637" t="str">
        <f>+VLOOKUP(B:B,APUS!A:C,3,FALSE)</f>
        <v>DEMOLICIÓN MUROS E=0.25 M EN MAMPOSTERÍA EN BLOQUE (INCLUYE RETIRO)</v>
      </c>
      <c r="F496" s="800"/>
      <c r="G496" s="800"/>
      <c r="H496" s="800"/>
      <c r="I496" s="800"/>
      <c r="J496" s="800"/>
      <c r="K496" s="801"/>
      <c r="L496" s="103" t="str">
        <f>+VLOOKUP(B:B,APUS!A:D,4,FALSE)</f>
        <v>M2</v>
      </c>
      <c r="M496" s="595">
        <f>L506</f>
        <v>0</v>
      </c>
    </row>
    <row r="497" spans="2:13" ht="15" customHeight="1" outlineLevel="2" x14ac:dyDescent="0.25">
      <c r="B497" s="640" t="s">
        <v>1465</v>
      </c>
      <c r="C497" s="641"/>
      <c r="D497" s="642"/>
      <c r="E497" s="646" t="s">
        <v>1470</v>
      </c>
      <c r="F497" s="647"/>
      <c r="G497" s="647"/>
      <c r="H497" s="647"/>
      <c r="I497" s="648"/>
      <c r="J497" s="649" t="s">
        <v>560</v>
      </c>
      <c r="K497" s="642"/>
      <c r="L497" s="651" t="s">
        <v>1464</v>
      </c>
    </row>
    <row r="498" spans="2:13" ht="15" customHeight="1" outlineLevel="2" x14ac:dyDescent="0.25">
      <c r="B498" s="643"/>
      <c r="C498" s="644"/>
      <c r="D498" s="645"/>
      <c r="E498" s="113" t="s">
        <v>1461</v>
      </c>
      <c r="F498" s="653" t="s">
        <v>1462</v>
      </c>
      <c r="G498" s="654"/>
      <c r="H498" s="653" t="s">
        <v>1463</v>
      </c>
      <c r="I498" s="654"/>
      <c r="J498" s="650"/>
      <c r="K498" s="645"/>
      <c r="L498" s="652"/>
    </row>
    <row r="499" spans="2:13" ht="24.95" customHeight="1" outlineLevel="2" x14ac:dyDescent="0.25">
      <c r="B499" s="655"/>
      <c r="C499" s="656"/>
      <c r="D499" s="657"/>
      <c r="E499" s="105"/>
      <c r="F499" s="658"/>
      <c r="G499" s="659"/>
      <c r="H499" s="658"/>
      <c r="I499" s="659"/>
      <c r="J499" s="658"/>
      <c r="K499" s="659"/>
      <c r="L499" s="56">
        <f t="shared" ref="L499:L505" si="47">+J499</f>
        <v>0</v>
      </c>
    </row>
    <row r="500" spans="2:13" ht="24.95" customHeight="1" outlineLevel="2" x14ac:dyDescent="0.25">
      <c r="B500" s="628"/>
      <c r="C500" s="629"/>
      <c r="D500" s="660"/>
      <c r="E500" s="106"/>
      <c r="F500" s="661"/>
      <c r="G500" s="660"/>
      <c r="H500" s="661"/>
      <c r="I500" s="660"/>
      <c r="J500" s="661"/>
      <c r="K500" s="660"/>
      <c r="L500" s="56">
        <f t="shared" si="47"/>
        <v>0</v>
      </c>
    </row>
    <row r="501" spans="2:13" ht="24.95" customHeight="1" outlineLevel="2" x14ac:dyDescent="0.25">
      <c r="B501" s="628"/>
      <c r="C501" s="629"/>
      <c r="D501" s="660"/>
      <c r="E501" s="106"/>
      <c r="F501" s="661"/>
      <c r="G501" s="660"/>
      <c r="H501" s="661"/>
      <c r="I501" s="660"/>
      <c r="J501" s="661"/>
      <c r="K501" s="660"/>
      <c r="L501" s="56">
        <f t="shared" si="47"/>
        <v>0</v>
      </c>
    </row>
    <row r="502" spans="2:13" ht="24.95" customHeight="1" outlineLevel="2" x14ac:dyDescent="0.25">
      <c r="B502" s="628"/>
      <c r="C502" s="629"/>
      <c r="D502" s="660"/>
      <c r="E502" s="106"/>
      <c r="F502" s="661"/>
      <c r="G502" s="660"/>
      <c r="H502" s="661"/>
      <c r="I502" s="660"/>
      <c r="J502" s="661"/>
      <c r="K502" s="660"/>
      <c r="L502" s="56">
        <f t="shared" si="47"/>
        <v>0</v>
      </c>
    </row>
    <row r="503" spans="2:13" ht="24.95" customHeight="1" outlineLevel="2" x14ac:dyDescent="0.25">
      <c r="B503" s="628"/>
      <c r="C503" s="629"/>
      <c r="D503" s="660"/>
      <c r="E503" s="106"/>
      <c r="F503" s="661"/>
      <c r="G503" s="660"/>
      <c r="H503" s="661"/>
      <c r="I503" s="660"/>
      <c r="J503" s="661"/>
      <c r="K503" s="660"/>
      <c r="L503" s="56">
        <f t="shared" si="47"/>
        <v>0</v>
      </c>
    </row>
    <row r="504" spans="2:13" ht="24.95" customHeight="1" outlineLevel="2" x14ac:dyDescent="0.25">
      <c r="B504" s="628"/>
      <c r="C504" s="629"/>
      <c r="D504" s="660"/>
      <c r="E504" s="106"/>
      <c r="F504" s="661"/>
      <c r="G504" s="660"/>
      <c r="H504" s="661"/>
      <c r="I504" s="660"/>
      <c r="J504" s="661"/>
      <c r="K504" s="660"/>
      <c r="L504" s="56">
        <f t="shared" si="47"/>
        <v>0</v>
      </c>
    </row>
    <row r="505" spans="2:13" ht="24.95" customHeight="1" outlineLevel="2" x14ac:dyDescent="0.25">
      <c r="B505" s="631"/>
      <c r="C505" s="632"/>
      <c r="D505" s="662"/>
      <c r="E505" s="107"/>
      <c r="F505" s="663"/>
      <c r="G505" s="662"/>
      <c r="H505" s="663"/>
      <c r="I505" s="662"/>
      <c r="J505" s="663"/>
      <c r="K505" s="662"/>
      <c r="L505" s="56">
        <f t="shared" si="47"/>
        <v>0</v>
      </c>
    </row>
    <row r="506" spans="2:13" ht="24.95" customHeight="1" outlineLevel="2" x14ac:dyDescent="0.25">
      <c r="B506" s="634" t="s">
        <v>1468</v>
      </c>
      <c r="C506" s="635"/>
      <c r="D506" s="635"/>
      <c r="E506" s="635"/>
      <c r="F506" s="635"/>
      <c r="G506" s="635"/>
      <c r="H506" s="635"/>
      <c r="I506" s="635"/>
      <c r="J506" s="635"/>
      <c r="K506" s="636"/>
      <c r="L506" s="108">
        <f>+SUM(L499:L505)</f>
        <v>0</v>
      </c>
    </row>
    <row r="507" spans="2:13" ht="19.5" customHeight="1" outlineLevel="1" x14ac:dyDescent="0.25">
      <c r="B507" s="101" t="s">
        <v>1350</v>
      </c>
      <c r="C507" s="102">
        <v>2</v>
      </c>
      <c r="D507" s="102">
        <v>2.14</v>
      </c>
      <c r="E507" s="637" t="str">
        <f>+VLOOKUP(B:B,APUS!A:C,3,FALSE)</f>
        <v>DEMOLICIÓN MUROS E=0.25 M EN MAMPOSTERÍA EN LADRILLO TOLETE (INCLUYE RETIRO)</v>
      </c>
      <c r="F507" s="800"/>
      <c r="G507" s="800"/>
      <c r="H507" s="800"/>
      <c r="I507" s="800"/>
      <c r="J507" s="800"/>
      <c r="K507" s="801"/>
      <c r="L507" s="103" t="str">
        <f>+VLOOKUP(B:B,APUS!A:D,4,FALSE)</f>
        <v>M2</v>
      </c>
      <c r="M507" s="595">
        <f>L517</f>
        <v>0</v>
      </c>
    </row>
    <row r="508" spans="2:13" ht="15" customHeight="1" outlineLevel="2" x14ac:dyDescent="0.25">
      <c r="B508" s="640" t="s">
        <v>1465</v>
      </c>
      <c r="C508" s="641"/>
      <c r="D508" s="642"/>
      <c r="E508" s="646" t="s">
        <v>1470</v>
      </c>
      <c r="F508" s="647"/>
      <c r="G508" s="647"/>
      <c r="H508" s="647"/>
      <c r="I508" s="648"/>
      <c r="J508" s="649" t="s">
        <v>560</v>
      </c>
      <c r="K508" s="642"/>
      <c r="L508" s="651" t="s">
        <v>1464</v>
      </c>
    </row>
    <row r="509" spans="2:13" ht="15" customHeight="1" outlineLevel="2" x14ac:dyDescent="0.25">
      <c r="B509" s="643"/>
      <c r="C509" s="644"/>
      <c r="D509" s="645"/>
      <c r="E509" s="113" t="s">
        <v>1461</v>
      </c>
      <c r="F509" s="653" t="s">
        <v>1462</v>
      </c>
      <c r="G509" s="654"/>
      <c r="H509" s="653" t="s">
        <v>1463</v>
      </c>
      <c r="I509" s="654"/>
      <c r="J509" s="650"/>
      <c r="K509" s="645"/>
      <c r="L509" s="652"/>
    </row>
    <row r="510" spans="2:13" ht="24.95" customHeight="1" outlineLevel="2" x14ac:dyDescent="0.25">
      <c r="B510" s="655"/>
      <c r="C510" s="656"/>
      <c r="D510" s="657"/>
      <c r="E510" s="105"/>
      <c r="F510" s="658"/>
      <c r="G510" s="659"/>
      <c r="H510" s="658"/>
      <c r="I510" s="659"/>
      <c r="J510" s="658"/>
      <c r="K510" s="659"/>
      <c r="L510" s="56">
        <f t="shared" ref="L510:L516" si="48">+J510</f>
        <v>0</v>
      </c>
    </row>
    <row r="511" spans="2:13" ht="24.95" customHeight="1" outlineLevel="2" x14ac:dyDescent="0.25">
      <c r="B511" s="628"/>
      <c r="C511" s="629"/>
      <c r="D511" s="660"/>
      <c r="E511" s="106"/>
      <c r="F511" s="661"/>
      <c r="G511" s="660"/>
      <c r="H511" s="661"/>
      <c r="I511" s="660"/>
      <c r="J511" s="661"/>
      <c r="K511" s="660"/>
      <c r="L511" s="56">
        <f t="shared" si="48"/>
        <v>0</v>
      </c>
    </row>
    <row r="512" spans="2:13" ht="24.95" customHeight="1" outlineLevel="2" x14ac:dyDescent="0.25">
      <c r="B512" s="628"/>
      <c r="C512" s="629"/>
      <c r="D512" s="660"/>
      <c r="E512" s="106"/>
      <c r="F512" s="661"/>
      <c r="G512" s="660"/>
      <c r="H512" s="661"/>
      <c r="I512" s="660"/>
      <c r="J512" s="661"/>
      <c r="K512" s="660"/>
      <c r="L512" s="56">
        <f t="shared" si="48"/>
        <v>0</v>
      </c>
    </row>
    <row r="513" spans="2:13" ht="24.95" customHeight="1" outlineLevel="2" x14ac:dyDescent="0.25">
      <c r="B513" s="628"/>
      <c r="C513" s="629"/>
      <c r="D513" s="660"/>
      <c r="E513" s="106"/>
      <c r="F513" s="661"/>
      <c r="G513" s="660"/>
      <c r="H513" s="661"/>
      <c r="I513" s="660"/>
      <c r="J513" s="661"/>
      <c r="K513" s="660"/>
      <c r="L513" s="56">
        <f t="shared" si="48"/>
        <v>0</v>
      </c>
    </row>
    <row r="514" spans="2:13" ht="24.95" customHeight="1" outlineLevel="2" x14ac:dyDescent="0.25">
      <c r="B514" s="628"/>
      <c r="C514" s="629"/>
      <c r="D514" s="660"/>
      <c r="E514" s="106"/>
      <c r="F514" s="661"/>
      <c r="G514" s="660"/>
      <c r="H514" s="661"/>
      <c r="I514" s="660"/>
      <c r="J514" s="661"/>
      <c r="K514" s="660"/>
      <c r="L514" s="56">
        <f t="shared" si="48"/>
        <v>0</v>
      </c>
    </row>
    <row r="515" spans="2:13" ht="24.95" customHeight="1" outlineLevel="2" x14ac:dyDescent="0.25">
      <c r="B515" s="628"/>
      <c r="C515" s="629"/>
      <c r="D515" s="660"/>
      <c r="E515" s="106"/>
      <c r="F515" s="661"/>
      <c r="G515" s="660"/>
      <c r="H515" s="661"/>
      <c r="I515" s="660"/>
      <c r="J515" s="661"/>
      <c r="K515" s="660"/>
      <c r="L515" s="56">
        <f t="shared" si="48"/>
        <v>0</v>
      </c>
    </row>
    <row r="516" spans="2:13" ht="24.95" customHeight="1" outlineLevel="2" x14ac:dyDescent="0.25">
      <c r="B516" s="631"/>
      <c r="C516" s="632"/>
      <c r="D516" s="662"/>
      <c r="E516" s="107"/>
      <c r="F516" s="663"/>
      <c r="G516" s="662"/>
      <c r="H516" s="663"/>
      <c r="I516" s="662"/>
      <c r="J516" s="663"/>
      <c r="K516" s="662"/>
      <c r="L516" s="56">
        <f t="shared" si="48"/>
        <v>0</v>
      </c>
    </row>
    <row r="517" spans="2:13" ht="24.95" customHeight="1" outlineLevel="2" x14ac:dyDescent="0.25">
      <c r="B517" s="634" t="s">
        <v>1468</v>
      </c>
      <c r="C517" s="635"/>
      <c r="D517" s="635"/>
      <c r="E517" s="635"/>
      <c r="F517" s="635"/>
      <c r="G517" s="635"/>
      <c r="H517" s="635"/>
      <c r="I517" s="635"/>
      <c r="J517" s="635"/>
      <c r="K517" s="636"/>
      <c r="L517" s="108">
        <f>+SUM(L510:L516)</f>
        <v>0</v>
      </c>
    </row>
    <row r="518" spans="2:13" ht="19.5" customHeight="1" outlineLevel="1" x14ac:dyDescent="0.25">
      <c r="B518" s="101" t="s">
        <v>1351</v>
      </c>
      <c r="C518" s="102">
        <v>2</v>
      </c>
      <c r="D518" s="102">
        <v>2.15</v>
      </c>
      <c r="E518" s="637" t="str">
        <f>+VLOOKUP(B:B,APUS!A:C,3,FALSE)</f>
        <v>DEMOLICIÓN MUROS E=0.30 M EN MAMPOSTERÍA EN BLOQUE (INCLUYE RETIRO)</v>
      </c>
      <c r="F518" s="800"/>
      <c r="G518" s="800"/>
      <c r="H518" s="800"/>
      <c r="I518" s="800"/>
      <c r="J518" s="800"/>
      <c r="K518" s="801"/>
      <c r="L518" s="103" t="str">
        <f>+VLOOKUP(B:B,APUS!A:D,4,FALSE)</f>
        <v>M2</v>
      </c>
      <c r="M518" s="595">
        <f>L528</f>
        <v>0</v>
      </c>
    </row>
    <row r="519" spans="2:13" ht="15" customHeight="1" outlineLevel="2" x14ac:dyDescent="0.25">
      <c r="B519" s="640" t="s">
        <v>1465</v>
      </c>
      <c r="C519" s="641"/>
      <c r="D519" s="642"/>
      <c r="E519" s="646" t="s">
        <v>1470</v>
      </c>
      <c r="F519" s="647"/>
      <c r="G519" s="647"/>
      <c r="H519" s="647"/>
      <c r="I519" s="648"/>
      <c r="J519" s="649" t="s">
        <v>560</v>
      </c>
      <c r="K519" s="642"/>
      <c r="L519" s="651" t="s">
        <v>1464</v>
      </c>
    </row>
    <row r="520" spans="2:13" ht="15" customHeight="1" outlineLevel="2" x14ac:dyDescent="0.25">
      <c r="B520" s="643"/>
      <c r="C520" s="644"/>
      <c r="D520" s="645"/>
      <c r="E520" s="113" t="s">
        <v>1461</v>
      </c>
      <c r="F520" s="653" t="s">
        <v>1462</v>
      </c>
      <c r="G520" s="654"/>
      <c r="H520" s="653" t="s">
        <v>1463</v>
      </c>
      <c r="I520" s="654"/>
      <c r="J520" s="650"/>
      <c r="K520" s="645"/>
      <c r="L520" s="652"/>
    </row>
    <row r="521" spans="2:13" ht="24.95" customHeight="1" outlineLevel="2" x14ac:dyDescent="0.25">
      <c r="B521" s="655"/>
      <c r="C521" s="656"/>
      <c r="D521" s="657"/>
      <c r="E521" s="105"/>
      <c r="F521" s="658"/>
      <c r="G521" s="659"/>
      <c r="H521" s="658"/>
      <c r="I521" s="659"/>
      <c r="J521" s="658"/>
      <c r="K521" s="659"/>
      <c r="L521" s="56">
        <f t="shared" ref="L521:L527" si="49">+J521</f>
        <v>0</v>
      </c>
    </row>
    <row r="522" spans="2:13" ht="24.95" customHeight="1" outlineLevel="2" x14ac:dyDescent="0.25">
      <c r="B522" s="628"/>
      <c r="C522" s="629"/>
      <c r="D522" s="660"/>
      <c r="E522" s="106"/>
      <c r="F522" s="661"/>
      <c r="G522" s="660"/>
      <c r="H522" s="661"/>
      <c r="I522" s="660"/>
      <c r="J522" s="661"/>
      <c r="K522" s="660"/>
      <c r="L522" s="56">
        <f t="shared" si="49"/>
        <v>0</v>
      </c>
    </row>
    <row r="523" spans="2:13" ht="24.95" customHeight="1" outlineLevel="2" x14ac:dyDescent="0.25">
      <c r="B523" s="628"/>
      <c r="C523" s="629"/>
      <c r="D523" s="660"/>
      <c r="E523" s="106"/>
      <c r="F523" s="661"/>
      <c r="G523" s="660"/>
      <c r="H523" s="661"/>
      <c r="I523" s="660"/>
      <c r="J523" s="661"/>
      <c r="K523" s="660"/>
      <c r="L523" s="56">
        <f t="shared" si="49"/>
        <v>0</v>
      </c>
    </row>
    <row r="524" spans="2:13" ht="24.95" customHeight="1" outlineLevel="2" x14ac:dyDescent="0.25">
      <c r="B524" s="628"/>
      <c r="C524" s="629"/>
      <c r="D524" s="660"/>
      <c r="E524" s="106"/>
      <c r="F524" s="661"/>
      <c r="G524" s="660"/>
      <c r="H524" s="661"/>
      <c r="I524" s="660"/>
      <c r="J524" s="661"/>
      <c r="K524" s="660"/>
      <c r="L524" s="56">
        <f t="shared" si="49"/>
        <v>0</v>
      </c>
    </row>
    <row r="525" spans="2:13" ht="24.95" customHeight="1" outlineLevel="2" x14ac:dyDescent="0.25">
      <c r="B525" s="628"/>
      <c r="C525" s="629"/>
      <c r="D525" s="660"/>
      <c r="E525" s="106"/>
      <c r="F525" s="661"/>
      <c r="G525" s="660"/>
      <c r="H525" s="661"/>
      <c r="I525" s="660"/>
      <c r="J525" s="661"/>
      <c r="K525" s="660"/>
      <c r="L525" s="56">
        <f t="shared" si="49"/>
        <v>0</v>
      </c>
    </row>
    <row r="526" spans="2:13" ht="24.95" customHeight="1" outlineLevel="2" x14ac:dyDescent="0.25">
      <c r="B526" s="628"/>
      <c r="C526" s="629"/>
      <c r="D526" s="660"/>
      <c r="E526" s="106"/>
      <c r="F526" s="661"/>
      <c r="G526" s="660"/>
      <c r="H526" s="661"/>
      <c r="I526" s="660"/>
      <c r="J526" s="661"/>
      <c r="K526" s="660"/>
      <c r="L526" s="56">
        <f t="shared" si="49"/>
        <v>0</v>
      </c>
    </row>
    <row r="527" spans="2:13" ht="24.95" customHeight="1" outlineLevel="2" x14ac:dyDescent="0.25">
      <c r="B527" s="631"/>
      <c r="C527" s="632"/>
      <c r="D527" s="662"/>
      <c r="E527" s="107"/>
      <c r="F527" s="663"/>
      <c r="G527" s="662"/>
      <c r="H527" s="663"/>
      <c r="I527" s="662"/>
      <c r="J527" s="663"/>
      <c r="K527" s="662"/>
      <c r="L527" s="56">
        <f t="shared" si="49"/>
        <v>0</v>
      </c>
    </row>
    <row r="528" spans="2:13" ht="24.95" customHeight="1" outlineLevel="2" x14ac:dyDescent="0.25">
      <c r="B528" s="634" t="s">
        <v>1468</v>
      </c>
      <c r="C528" s="635"/>
      <c r="D528" s="635"/>
      <c r="E528" s="635"/>
      <c r="F528" s="635"/>
      <c r="G528" s="635"/>
      <c r="H528" s="635"/>
      <c r="I528" s="635"/>
      <c r="J528" s="635"/>
      <c r="K528" s="636"/>
      <c r="L528" s="108">
        <f>+SUM(L521:L527)</f>
        <v>0</v>
      </c>
    </row>
    <row r="529" spans="2:13" ht="19.5" customHeight="1" outlineLevel="1" x14ac:dyDescent="0.25">
      <c r="B529" s="101" t="s">
        <v>1352</v>
      </c>
      <c r="C529" s="102">
        <v>2</v>
      </c>
      <c r="D529" s="102">
        <v>2.16</v>
      </c>
      <c r="E529" s="694" t="str">
        <f>+VLOOKUP(B:B,APUS!A:C,3,FALSE)</f>
        <v>DEMOLICIÓN MUROS E=0.30 M EN MAMPOSTERÍA EN LADRILLO TOLETE (INCLUYE RETIRO)</v>
      </c>
      <c r="F529" s="695"/>
      <c r="G529" s="695"/>
      <c r="H529" s="695"/>
      <c r="I529" s="695"/>
      <c r="J529" s="695"/>
      <c r="K529" s="696"/>
      <c r="L529" s="103" t="str">
        <f>+VLOOKUP(B:B,APUS!A:D,4,FALSE)</f>
        <v>M2</v>
      </c>
      <c r="M529" s="595">
        <f>L539</f>
        <v>0</v>
      </c>
    </row>
    <row r="530" spans="2:13" ht="15" customHeight="1" outlineLevel="2" x14ac:dyDescent="0.25">
      <c r="B530" s="640" t="s">
        <v>1465</v>
      </c>
      <c r="C530" s="641"/>
      <c r="D530" s="642"/>
      <c r="E530" s="646" t="s">
        <v>1470</v>
      </c>
      <c r="F530" s="647"/>
      <c r="G530" s="647"/>
      <c r="H530" s="647"/>
      <c r="I530" s="648"/>
      <c r="J530" s="649" t="s">
        <v>560</v>
      </c>
      <c r="K530" s="642"/>
      <c r="L530" s="651" t="s">
        <v>1464</v>
      </c>
    </row>
    <row r="531" spans="2:13" ht="15" customHeight="1" outlineLevel="2" x14ac:dyDescent="0.25">
      <c r="B531" s="643"/>
      <c r="C531" s="644"/>
      <c r="D531" s="645"/>
      <c r="E531" s="113" t="s">
        <v>1461</v>
      </c>
      <c r="F531" s="653" t="s">
        <v>1462</v>
      </c>
      <c r="G531" s="654"/>
      <c r="H531" s="653" t="s">
        <v>1463</v>
      </c>
      <c r="I531" s="654"/>
      <c r="J531" s="650"/>
      <c r="K531" s="645"/>
      <c r="L531" s="652"/>
    </row>
    <row r="532" spans="2:13" ht="24.95" customHeight="1" outlineLevel="2" x14ac:dyDescent="0.25">
      <c r="B532" s="655"/>
      <c r="C532" s="656"/>
      <c r="D532" s="657"/>
      <c r="E532" s="105"/>
      <c r="F532" s="658"/>
      <c r="G532" s="659"/>
      <c r="H532" s="658"/>
      <c r="I532" s="659"/>
      <c r="J532" s="658"/>
      <c r="K532" s="659"/>
      <c r="L532" s="56">
        <f t="shared" ref="L532:L538" si="50">+J532</f>
        <v>0</v>
      </c>
    </row>
    <row r="533" spans="2:13" ht="24.95" customHeight="1" outlineLevel="2" x14ac:dyDescent="0.25">
      <c r="B533" s="628"/>
      <c r="C533" s="629"/>
      <c r="D533" s="660"/>
      <c r="E533" s="106"/>
      <c r="F533" s="661"/>
      <c r="G533" s="660"/>
      <c r="H533" s="661"/>
      <c r="I533" s="660"/>
      <c r="J533" s="661"/>
      <c r="K533" s="660"/>
      <c r="L533" s="56">
        <f t="shared" si="50"/>
        <v>0</v>
      </c>
    </row>
    <row r="534" spans="2:13" ht="24.95" customHeight="1" outlineLevel="2" x14ac:dyDescent="0.25">
      <c r="B534" s="628"/>
      <c r="C534" s="629"/>
      <c r="D534" s="660"/>
      <c r="E534" s="106"/>
      <c r="F534" s="661"/>
      <c r="G534" s="660"/>
      <c r="H534" s="661"/>
      <c r="I534" s="660"/>
      <c r="J534" s="661"/>
      <c r="K534" s="660"/>
      <c r="L534" s="56">
        <f t="shared" si="50"/>
        <v>0</v>
      </c>
    </row>
    <row r="535" spans="2:13" ht="24.95" customHeight="1" outlineLevel="2" x14ac:dyDescent="0.25">
      <c r="B535" s="628"/>
      <c r="C535" s="629"/>
      <c r="D535" s="660"/>
      <c r="E535" s="106"/>
      <c r="F535" s="661"/>
      <c r="G535" s="660"/>
      <c r="H535" s="661"/>
      <c r="I535" s="660"/>
      <c r="J535" s="661"/>
      <c r="K535" s="660"/>
      <c r="L535" s="56">
        <f t="shared" si="50"/>
        <v>0</v>
      </c>
    </row>
    <row r="536" spans="2:13" ht="24.95" customHeight="1" outlineLevel="2" x14ac:dyDescent="0.25">
      <c r="B536" s="628"/>
      <c r="C536" s="629"/>
      <c r="D536" s="660"/>
      <c r="E536" s="106"/>
      <c r="F536" s="661"/>
      <c r="G536" s="660"/>
      <c r="H536" s="661"/>
      <c r="I536" s="660"/>
      <c r="J536" s="661"/>
      <c r="K536" s="660"/>
      <c r="L536" s="56">
        <f t="shared" si="50"/>
        <v>0</v>
      </c>
    </row>
    <row r="537" spans="2:13" ht="24.95" customHeight="1" outlineLevel="2" x14ac:dyDescent="0.25">
      <c r="B537" s="628"/>
      <c r="C537" s="629"/>
      <c r="D537" s="660"/>
      <c r="E537" s="106"/>
      <c r="F537" s="661"/>
      <c r="G537" s="660"/>
      <c r="H537" s="661"/>
      <c r="I537" s="660"/>
      <c r="J537" s="661"/>
      <c r="K537" s="660"/>
      <c r="L537" s="56">
        <f t="shared" si="50"/>
        <v>0</v>
      </c>
    </row>
    <row r="538" spans="2:13" ht="24.95" customHeight="1" outlineLevel="2" x14ac:dyDescent="0.25">
      <c r="B538" s="631"/>
      <c r="C538" s="632"/>
      <c r="D538" s="662"/>
      <c r="E538" s="107"/>
      <c r="F538" s="663"/>
      <c r="G538" s="662"/>
      <c r="H538" s="663"/>
      <c r="I538" s="662"/>
      <c r="J538" s="663"/>
      <c r="K538" s="662"/>
      <c r="L538" s="56">
        <f t="shared" si="50"/>
        <v>0</v>
      </c>
    </row>
    <row r="539" spans="2:13" ht="24.95" customHeight="1" outlineLevel="2" x14ac:dyDescent="0.25">
      <c r="B539" s="634" t="s">
        <v>1468</v>
      </c>
      <c r="C539" s="635"/>
      <c r="D539" s="635"/>
      <c r="E539" s="635"/>
      <c r="F539" s="635"/>
      <c r="G539" s="635"/>
      <c r="H539" s="635"/>
      <c r="I539" s="635"/>
      <c r="J539" s="635"/>
      <c r="K539" s="636"/>
      <c r="L539" s="108">
        <f>+SUM(L532:L538)</f>
        <v>0</v>
      </c>
    </row>
    <row r="540" spans="2:13" ht="19.5" customHeight="1" outlineLevel="1" x14ac:dyDescent="0.25">
      <c r="B540" s="101" t="s">
        <v>1353</v>
      </c>
      <c r="C540" s="102">
        <v>2</v>
      </c>
      <c r="D540" s="102">
        <v>2.17</v>
      </c>
      <c r="E540" s="694" t="str">
        <f>+VLOOKUP(B:B,APUS!A:C,3,FALSE)</f>
        <v>DEMOLICIÓN MUROS E=0.35 M EN MAMPOSTERÍA EN BLOQUE (INCLUYE RETIRO)</v>
      </c>
      <c r="F540" s="695"/>
      <c r="G540" s="695"/>
      <c r="H540" s="695"/>
      <c r="I540" s="695"/>
      <c r="J540" s="695"/>
      <c r="K540" s="696"/>
      <c r="L540" s="103" t="str">
        <f>+VLOOKUP(B:B,APUS!A:D,4,FALSE)</f>
        <v>M2</v>
      </c>
      <c r="M540" s="595">
        <f>L550</f>
        <v>0</v>
      </c>
    </row>
    <row r="541" spans="2:13" ht="15" customHeight="1" outlineLevel="2" x14ac:dyDescent="0.25">
      <c r="B541" s="640" t="s">
        <v>1465</v>
      </c>
      <c r="C541" s="641"/>
      <c r="D541" s="642"/>
      <c r="E541" s="646" t="s">
        <v>1470</v>
      </c>
      <c r="F541" s="647"/>
      <c r="G541" s="647"/>
      <c r="H541" s="647"/>
      <c r="I541" s="648"/>
      <c r="J541" s="649" t="s">
        <v>560</v>
      </c>
      <c r="K541" s="642"/>
      <c r="L541" s="651" t="s">
        <v>1464</v>
      </c>
    </row>
    <row r="542" spans="2:13" ht="15" customHeight="1" outlineLevel="2" x14ac:dyDescent="0.25">
      <c r="B542" s="643"/>
      <c r="C542" s="644"/>
      <c r="D542" s="645"/>
      <c r="E542" s="113" t="s">
        <v>1461</v>
      </c>
      <c r="F542" s="653" t="s">
        <v>1462</v>
      </c>
      <c r="G542" s="654"/>
      <c r="H542" s="653" t="s">
        <v>1463</v>
      </c>
      <c r="I542" s="654"/>
      <c r="J542" s="650"/>
      <c r="K542" s="645"/>
      <c r="L542" s="652"/>
    </row>
    <row r="543" spans="2:13" ht="24.95" customHeight="1" outlineLevel="2" x14ac:dyDescent="0.25">
      <c r="B543" s="655"/>
      <c r="C543" s="656"/>
      <c r="D543" s="657"/>
      <c r="E543" s="105"/>
      <c r="F543" s="658"/>
      <c r="G543" s="659"/>
      <c r="H543" s="658"/>
      <c r="I543" s="659"/>
      <c r="J543" s="658"/>
      <c r="K543" s="659"/>
      <c r="L543" s="56">
        <f t="shared" ref="L543:L549" si="51">+J543</f>
        <v>0</v>
      </c>
    </row>
    <row r="544" spans="2:13" ht="24.95" customHeight="1" outlineLevel="2" x14ac:dyDescent="0.25">
      <c r="B544" s="628"/>
      <c r="C544" s="629"/>
      <c r="D544" s="660"/>
      <c r="E544" s="106"/>
      <c r="F544" s="661"/>
      <c r="G544" s="660"/>
      <c r="H544" s="661"/>
      <c r="I544" s="660"/>
      <c r="J544" s="661"/>
      <c r="K544" s="660"/>
      <c r="L544" s="56">
        <f t="shared" si="51"/>
        <v>0</v>
      </c>
    </row>
    <row r="545" spans="2:13" ht="24.95" customHeight="1" outlineLevel="2" x14ac:dyDescent="0.25">
      <c r="B545" s="628"/>
      <c r="C545" s="629"/>
      <c r="D545" s="660"/>
      <c r="E545" s="106"/>
      <c r="F545" s="661"/>
      <c r="G545" s="660"/>
      <c r="H545" s="661"/>
      <c r="I545" s="660"/>
      <c r="J545" s="661"/>
      <c r="K545" s="660"/>
      <c r="L545" s="56">
        <f t="shared" si="51"/>
        <v>0</v>
      </c>
    </row>
    <row r="546" spans="2:13" ht="24.95" customHeight="1" outlineLevel="2" x14ac:dyDescent="0.25">
      <c r="B546" s="628"/>
      <c r="C546" s="629"/>
      <c r="D546" s="660"/>
      <c r="E546" s="106"/>
      <c r="F546" s="661"/>
      <c r="G546" s="660"/>
      <c r="H546" s="661"/>
      <c r="I546" s="660"/>
      <c r="J546" s="661"/>
      <c r="K546" s="660"/>
      <c r="L546" s="56">
        <f t="shared" si="51"/>
        <v>0</v>
      </c>
    </row>
    <row r="547" spans="2:13" ht="24.95" customHeight="1" outlineLevel="2" x14ac:dyDescent="0.25">
      <c r="B547" s="628"/>
      <c r="C547" s="629"/>
      <c r="D547" s="660"/>
      <c r="E547" s="106"/>
      <c r="F547" s="661"/>
      <c r="G547" s="660"/>
      <c r="H547" s="661"/>
      <c r="I547" s="660"/>
      <c r="J547" s="661"/>
      <c r="K547" s="660"/>
      <c r="L547" s="56">
        <f t="shared" si="51"/>
        <v>0</v>
      </c>
    </row>
    <row r="548" spans="2:13" ht="24.95" customHeight="1" outlineLevel="2" x14ac:dyDescent="0.25">
      <c r="B548" s="628"/>
      <c r="C548" s="629"/>
      <c r="D548" s="660"/>
      <c r="E548" s="106"/>
      <c r="F548" s="661"/>
      <c r="G548" s="660"/>
      <c r="H548" s="661"/>
      <c r="I548" s="660"/>
      <c r="J548" s="661"/>
      <c r="K548" s="660"/>
      <c r="L548" s="56">
        <f t="shared" si="51"/>
        <v>0</v>
      </c>
    </row>
    <row r="549" spans="2:13" ht="24.95" customHeight="1" outlineLevel="2" x14ac:dyDescent="0.25">
      <c r="B549" s="631"/>
      <c r="C549" s="632"/>
      <c r="D549" s="662"/>
      <c r="E549" s="107"/>
      <c r="F549" s="663"/>
      <c r="G549" s="662"/>
      <c r="H549" s="663"/>
      <c r="I549" s="662"/>
      <c r="J549" s="663"/>
      <c r="K549" s="662"/>
      <c r="L549" s="56">
        <f t="shared" si="51"/>
        <v>0</v>
      </c>
    </row>
    <row r="550" spans="2:13" ht="24.95" customHeight="1" outlineLevel="2" x14ac:dyDescent="0.25">
      <c r="B550" s="634" t="s">
        <v>1468</v>
      </c>
      <c r="C550" s="635"/>
      <c r="D550" s="635"/>
      <c r="E550" s="635"/>
      <c r="F550" s="635"/>
      <c r="G550" s="635"/>
      <c r="H550" s="635"/>
      <c r="I550" s="635"/>
      <c r="J550" s="635"/>
      <c r="K550" s="636"/>
      <c r="L550" s="108">
        <f>+SUM(L543:L549)</f>
        <v>0</v>
      </c>
    </row>
    <row r="551" spans="2:13" ht="19.5" customHeight="1" outlineLevel="1" x14ac:dyDescent="0.25">
      <c r="B551" s="101" t="s">
        <v>1354</v>
      </c>
      <c r="C551" s="102">
        <v>2</v>
      </c>
      <c r="D551" s="102">
        <v>2.1800000000000002</v>
      </c>
      <c r="E551" s="694" t="str">
        <f>+VLOOKUP(B:B,APUS!A:C,3,FALSE)</f>
        <v>DEMOLICIÓN MUROS EN MAMPOSTERÍA LADRILLO TOLETE E= 0.35 M (INCLUYE RETIRO)</v>
      </c>
      <c r="F551" s="695"/>
      <c r="G551" s="695"/>
      <c r="H551" s="695"/>
      <c r="I551" s="695"/>
      <c r="J551" s="695"/>
      <c r="K551" s="696"/>
      <c r="L551" s="103" t="str">
        <f>+VLOOKUP(B:B,APUS!A:D,4,FALSE)</f>
        <v>M2</v>
      </c>
      <c r="M551" s="595">
        <f>L561</f>
        <v>0</v>
      </c>
    </row>
    <row r="552" spans="2:13" ht="15" customHeight="1" outlineLevel="2" x14ac:dyDescent="0.25">
      <c r="B552" s="640" t="s">
        <v>1465</v>
      </c>
      <c r="C552" s="641"/>
      <c r="D552" s="642"/>
      <c r="E552" s="646" t="s">
        <v>1470</v>
      </c>
      <c r="F552" s="647"/>
      <c r="G552" s="647"/>
      <c r="H552" s="647"/>
      <c r="I552" s="648"/>
      <c r="J552" s="649" t="s">
        <v>560</v>
      </c>
      <c r="K552" s="642"/>
      <c r="L552" s="651" t="s">
        <v>1464</v>
      </c>
    </row>
    <row r="553" spans="2:13" ht="15" customHeight="1" outlineLevel="2" x14ac:dyDescent="0.25">
      <c r="B553" s="643"/>
      <c r="C553" s="644"/>
      <c r="D553" s="645"/>
      <c r="E553" s="113" t="s">
        <v>1461</v>
      </c>
      <c r="F553" s="653" t="s">
        <v>1462</v>
      </c>
      <c r="G553" s="654"/>
      <c r="H553" s="653" t="s">
        <v>1463</v>
      </c>
      <c r="I553" s="654"/>
      <c r="J553" s="650"/>
      <c r="K553" s="645"/>
      <c r="L553" s="652"/>
    </row>
    <row r="554" spans="2:13" ht="24.95" customHeight="1" outlineLevel="2" x14ac:dyDescent="0.25">
      <c r="B554" s="655"/>
      <c r="C554" s="656"/>
      <c r="D554" s="657"/>
      <c r="E554" s="105"/>
      <c r="F554" s="658"/>
      <c r="G554" s="659"/>
      <c r="H554" s="658"/>
      <c r="I554" s="659"/>
      <c r="J554" s="658"/>
      <c r="K554" s="659"/>
      <c r="L554" s="56">
        <f t="shared" ref="L554:L560" si="52">+J554</f>
        <v>0</v>
      </c>
    </row>
    <row r="555" spans="2:13" ht="24.95" customHeight="1" outlineLevel="2" x14ac:dyDescent="0.25">
      <c r="B555" s="628"/>
      <c r="C555" s="629"/>
      <c r="D555" s="660"/>
      <c r="E555" s="106"/>
      <c r="F555" s="661"/>
      <c r="G555" s="660"/>
      <c r="H555" s="661"/>
      <c r="I555" s="660"/>
      <c r="J555" s="661"/>
      <c r="K555" s="660"/>
      <c r="L555" s="56">
        <f t="shared" si="52"/>
        <v>0</v>
      </c>
    </row>
    <row r="556" spans="2:13" ht="24.95" customHeight="1" outlineLevel="2" x14ac:dyDescent="0.25">
      <c r="B556" s="628"/>
      <c r="C556" s="629"/>
      <c r="D556" s="660"/>
      <c r="E556" s="106"/>
      <c r="F556" s="661"/>
      <c r="G556" s="660"/>
      <c r="H556" s="661"/>
      <c r="I556" s="660"/>
      <c r="J556" s="661"/>
      <c r="K556" s="660"/>
      <c r="L556" s="56">
        <f t="shared" si="52"/>
        <v>0</v>
      </c>
    </row>
    <row r="557" spans="2:13" ht="24.95" customHeight="1" outlineLevel="2" x14ac:dyDescent="0.25">
      <c r="B557" s="628"/>
      <c r="C557" s="629"/>
      <c r="D557" s="660"/>
      <c r="E557" s="106"/>
      <c r="F557" s="661"/>
      <c r="G557" s="660"/>
      <c r="H557" s="661"/>
      <c r="I557" s="660"/>
      <c r="J557" s="661"/>
      <c r="K557" s="660"/>
      <c r="L557" s="56">
        <f t="shared" si="52"/>
        <v>0</v>
      </c>
    </row>
    <row r="558" spans="2:13" ht="24.95" customHeight="1" outlineLevel="2" x14ac:dyDescent="0.25">
      <c r="B558" s="628"/>
      <c r="C558" s="629"/>
      <c r="D558" s="660"/>
      <c r="E558" s="106"/>
      <c r="F558" s="661"/>
      <c r="G558" s="660"/>
      <c r="H558" s="661"/>
      <c r="I558" s="660"/>
      <c r="J558" s="661"/>
      <c r="K558" s="660"/>
      <c r="L558" s="56">
        <f t="shared" si="52"/>
        <v>0</v>
      </c>
    </row>
    <row r="559" spans="2:13" ht="24.95" customHeight="1" outlineLevel="2" x14ac:dyDescent="0.25">
      <c r="B559" s="628"/>
      <c r="C559" s="629"/>
      <c r="D559" s="660"/>
      <c r="E559" s="106"/>
      <c r="F559" s="661"/>
      <c r="G559" s="660"/>
      <c r="H559" s="661"/>
      <c r="I559" s="660"/>
      <c r="J559" s="661"/>
      <c r="K559" s="660"/>
      <c r="L559" s="56">
        <f t="shared" si="52"/>
        <v>0</v>
      </c>
    </row>
    <row r="560" spans="2:13" ht="24.95" customHeight="1" outlineLevel="2" x14ac:dyDescent="0.25">
      <c r="B560" s="631"/>
      <c r="C560" s="632"/>
      <c r="D560" s="662"/>
      <c r="E560" s="107"/>
      <c r="F560" s="663"/>
      <c r="G560" s="662"/>
      <c r="H560" s="663"/>
      <c r="I560" s="662"/>
      <c r="J560" s="663"/>
      <c r="K560" s="662"/>
      <c r="L560" s="56">
        <f t="shared" si="52"/>
        <v>0</v>
      </c>
    </row>
    <row r="561" spans="2:13" ht="24.95" customHeight="1" outlineLevel="2" x14ac:dyDescent="0.25">
      <c r="B561" s="634" t="s">
        <v>1468</v>
      </c>
      <c r="C561" s="635"/>
      <c r="D561" s="635"/>
      <c r="E561" s="635"/>
      <c r="F561" s="635"/>
      <c r="G561" s="635"/>
      <c r="H561" s="635"/>
      <c r="I561" s="635"/>
      <c r="J561" s="635"/>
      <c r="K561" s="636"/>
      <c r="L561" s="108">
        <f>+SUM(L554:L560)</f>
        <v>0</v>
      </c>
    </row>
    <row r="562" spans="2:13" ht="41.25" customHeight="1" outlineLevel="1" x14ac:dyDescent="0.25">
      <c r="B562" s="101" t="s">
        <v>1355</v>
      </c>
      <c r="C562" s="102">
        <v>2</v>
      </c>
      <c r="D562" s="102">
        <v>2.19</v>
      </c>
      <c r="E562" s="637" t="str">
        <f>+VLOOKUP(B:B,APUS!A:C,3,FALSE)</f>
        <v>DEMOLICIÓN PAÑETE CIELO RASO BAJO ESTERILLA DE GUADUA, (INCLUYE EL MORTERO, ENTRAMADO Y ESTERILLA. RETIRO MATERIAL SOBRANTE)</v>
      </c>
      <c r="F562" s="638"/>
      <c r="G562" s="638"/>
      <c r="H562" s="638"/>
      <c r="I562" s="638"/>
      <c r="J562" s="638"/>
      <c r="K562" s="639"/>
      <c r="L562" s="103" t="str">
        <f>+VLOOKUP(B:B,APUS!A:D,4,FALSE)</f>
        <v>M2</v>
      </c>
      <c r="M562" s="595">
        <f>L572</f>
        <v>0</v>
      </c>
    </row>
    <row r="563" spans="2:13" ht="15" customHeight="1" outlineLevel="2" x14ac:dyDescent="0.25">
      <c r="B563" s="640" t="s">
        <v>1465</v>
      </c>
      <c r="C563" s="641"/>
      <c r="D563" s="642"/>
      <c r="E563" s="646" t="s">
        <v>1470</v>
      </c>
      <c r="F563" s="647"/>
      <c r="G563" s="647"/>
      <c r="H563" s="647"/>
      <c r="I563" s="648"/>
      <c r="J563" s="649" t="s">
        <v>560</v>
      </c>
      <c r="K563" s="642"/>
      <c r="L563" s="651" t="s">
        <v>1464</v>
      </c>
    </row>
    <row r="564" spans="2:13" ht="15" customHeight="1" outlineLevel="2" x14ac:dyDescent="0.25">
      <c r="B564" s="643"/>
      <c r="C564" s="644"/>
      <c r="D564" s="645"/>
      <c r="E564" s="113" t="s">
        <v>1461</v>
      </c>
      <c r="F564" s="653" t="s">
        <v>1462</v>
      </c>
      <c r="G564" s="654"/>
      <c r="H564" s="653" t="s">
        <v>1463</v>
      </c>
      <c r="I564" s="654"/>
      <c r="J564" s="650"/>
      <c r="K564" s="645"/>
      <c r="L564" s="652"/>
    </row>
    <row r="565" spans="2:13" ht="24.95" customHeight="1" outlineLevel="2" x14ac:dyDescent="0.25">
      <c r="B565" s="655"/>
      <c r="C565" s="656"/>
      <c r="D565" s="657"/>
      <c r="E565" s="105"/>
      <c r="F565" s="658"/>
      <c r="G565" s="659"/>
      <c r="H565" s="658"/>
      <c r="I565" s="659"/>
      <c r="J565" s="658"/>
      <c r="K565" s="659"/>
      <c r="L565" s="56">
        <f t="shared" ref="L565:L571" si="53">+J565</f>
        <v>0</v>
      </c>
    </row>
    <row r="566" spans="2:13" ht="24.95" customHeight="1" outlineLevel="2" x14ac:dyDescent="0.25">
      <c r="B566" s="628"/>
      <c r="C566" s="629"/>
      <c r="D566" s="660"/>
      <c r="E566" s="106"/>
      <c r="F566" s="661"/>
      <c r="G566" s="660"/>
      <c r="H566" s="661"/>
      <c r="I566" s="660"/>
      <c r="J566" s="661"/>
      <c r="K566" s="660"/>
      <c r="L566" s="56">
        <f t="shared" si="53"/>
        <v>0</v>
      </c>
    </row>
    <row r="567" spans="2:13" ht="24.95" customHeight="1" outlineLevel="2" x14ac:dyDescent="0.25">
      <c r="B567" s="628"/>
      <c r="C567" s="629"/>
      <c r="D567" s="660"/>
      <c r="E567" s="106"/>
      <c r="F567" s="661"/>
      <c r="G567" s="660"/>
      <c r="H567" s="661"/>
      <c r="I567" s="660"/>
      <c r="J567" s="661"/>
      <c r="K567" s="660"/>
      <c r="L567" s="56">
        <f t="shared" si="53"/>
        <v>0</v>
      </c>
    </row>
    <row r="568" spans="2:13" ht="24.95" customHeight="1" outlineLevel="2" x14ac:dyDescent="0.25">
      <c r="B568" s="628"/>
      <c r="C568" s="629"/>
      <c r="D568" s="660"/>
      <c r="E568" s="106"/>
      <c r="F568" s="661"/>
      <c r="G568" s="660"/>
      <c r="H568" s="661"/>
      <c r="I568" s="660"/>
      <c r="J568" s="661"/>
      <c r="K568" s="660"/>
      <c r="L568" s="56">
        <f>+J568</f>
        <v>0</v>
      </c>
    </row>
    <row r="569" spans="2:13" ht="24.95" customHeight="1" outlineLevel="2" x14ac:dyDescent="0.25">
      <c r="B569" s="628"/>
      <c r="C569" s="629"/>
      <c r="D569" s="660"/>
      <c r="E569" s="106"/>
      <c r="F569" s="661"/>
      <c r="G569" s="660"/>
      <c r="H569" s="661"/>
      <c r="I569" s="660"/>
      <c r="J569" s="661"/>
      <c r="K569" s="660"/>
      <c r="L569" s="56">
        <f t="shared" si="53"/>
        <v>0</v>
      </c>
    </row>
    <row r="570" spans="2:13" ht="24.95" customHeight="1" outlineLevel="2" x14ac:dyDescent="0.25">
      <c r="B570" s="628"/>
      <c r="C570" s="629"/>
      <c r="D570" s="660"/>
      <c r="E570" s="106"/>
      <c r="F570" s="661"/>
      <c r="G570" s="660"/>
      <c r="H570" s="661"/>
      <c r="I570" s="660"/>
      <c r="J570" s="661"/>
      <c r="K570" s="660"/>
      <c r="L570" s="56">
        <f t="shared" si="53"/>
        <v>0</v>
      </c>
    </row>
    <row r="571" spans="2:13" ht="24.95" customHeight="1" outlineLevel="2" x14ac:dyDescent="0.25">
      <c r="B571" s="631"/>
      <c r="C571" s="632"/>
      <c r="D571" s="662"/>
      <c r="E571" s="107"/>
      <c r="F571" s="663"/>
      <c r="G571" s="662"/>
      <c r="H571" s="663"/>
      <c r="I571" s="662"/>
      <c r="J571" s="663"/>
      <c r="K571" s="662"/>
      <c r="L571" s="56">
        <f t="shared" si="53"/>
        <v>0</v>
      </c>
    </row>
    <row r="572" spans="2:13" ht="24.95" customHeight="1" outlineLevel="2" x14ac:dyDescent="0.25">
      <c r="B572" s="634" t="s">
        <v>1468</v>
      </c>
      <c r="C572" s="635"/>
      <c r="D572" s="635"/>
      <c r="E572" s="635"/>
      <c r="F572" s="635"/>
      <c r="G572" s="635"/>
      <c r="H572" s="635"/>
      <c r="I572" s="635"/>
      <c r="J572" s="635"/>
      <c r="K572" s="636"/>
      <c r="L572" s="108">
        <f>+SUM(L565:L571)</f>
        <v>0</v>
      </c>
    </row>
    <row r="573" spans="2:13" ht="19.5" customHeight="1" outlineLevel="1" x14ac:dyDescent="0.25">
      <c r="B573" s="101" t="s">
        <v>1356</v>
      </c>
      <c r="C573" s="102">
        <v>2</v>
      </c>
      <c r="D573" s="112">
        <v>2.2000000000000002</v>
      </c>
      <c r="E573" s="694" t="str">
        <f>+VLOOKUP(B:B,APUS!A:C,3,FALSE)</f>
        <v>DEMOLICIÓN CONCRETO REFORZADO CIMENTACIÓN CON EQUIPO LIVIANO (INCLUYE RETIRO)</v>
      </c>
      <c r="F573" s="695"/>
      <c r="G573" s="695"/>
      <c r="H573" s="695"/>
      <c r="I573" s="695"/>
      <c r="J573" s="695"/>
      <c r="K573" s="696"/>
      <c r="L573" s="103" t="str">
        <f>+VLOOKUP(B:B,APUS!A:D,4,FALSE)</f>
        <v>M3</v>
      </c>
      <c r="M573" s="595">
        <f>L583</f>
        <v>0</v>
      </c>
    </row>
    <row r="574" spans="2:13" ht="15" customHeight="1" outlineLevel="2" x14ac:dyDescent="0.25">
      <c r="B574" s="640" t="s">
        <v>1465</v>
      </c>
      <c r="C574" s="641"/>
      <c r="D574" s="642"/>
      <c r="E574" s="646" t="s">
        <v>1470</v>
      </c>
      <c r="F574" s="647"/>
      <c r="G574" s="647"/>
      <c r="H574" s="647"/>
      <c r="I574" s="648"/>
      <c r="J574" s="649" t="s">
        <v>560</v>
      </c>
      <c r="K574" s="642"/>
      <c r="L574" s="651" t="s">
        <v>1464</v>
      </c>
    </row>
    <row r="575" spans="2:13" ht="15" customHeight="1" outlineLevel="2" x14ac:dyDescent="0.25">
      <c r="B575" s="643"/>
      <c r="C575" s="644"/>
      <c r="D575" s="645"/>
      <c r="E575" s="113" t="s">
        <v>1461</v>
      </c>
      <c r="F575" s="653" t="s">
        <v>1462</v>
      </c>
      <c r="G575" s="654"/>
      <c r="H575" s="653" t="s">
        <v>1463</v>
      </c>
      <c r="I575" s="654"/>
      <c r="J575" s="650"/>
      <c r="K575" s="645"/>
      <c r="L575" s="652"/>
    </row>
    <row r="576" spans="2:13" ht="24.95" customHeight="1" outlineLevel="2" x14ac:dyDescent="0.25">
      <c r="B576" s="655"/>
      <c r="C576" s="656"/>
      <c r="D576" s="657"/>
      <c r="E576" s="105"/>
      <c r="F576" s="658"/>
      <c r="G576" s="659"/>
      <c r="H576" s="658"/>
      <c r="I576" s="659"/>
      <c r="J576" s="658"/>
      <c r="K576" s="659"/>
      <c r="L576" s="56">
        <f t="shared" ref="L576:L582" si="54">+J576</f>
        <v>0</v>
      </c>
    </row>
    <row r="577" spans="2:13" ht="24.95" customHeight="1" outlineLevel="2" x14ac:dyDescent="0.25">
      <c r="B577" s="628"/>
      <c r="C577" s="629"/>
      <c r="D577" s="660"/>
      <c r="E577" s="106"/>
      <c r="F577" s="661"/>
      <c r="G577" s="660"/>
      <c r="H577" s="661"/>
      <c r="I577" s="660"/>
      <c r="J577" s="661"/>
      <c r="K577" s="660"/>
      <c r="L577" s="56">
        <f t="shared" si="54"/>
        <v>0</v>
      </c>
    </row>
    <row r="578" spans="2:13" ht="24.95" customHeight="1" outlineLevel="2" x14ac:dyDescent="0.25">
      <c r="B578" s="628"/>
      <c r="C578" s="629"/>
      <c r="D578" s="660"/>
      <c r="E578" s="106"/>
      <c r="F578" s="661"/>
      <c r="G578" s="660"/>
      <c r="H578" s="661"/>
      <c r="I578" s="660"/>
      <c r="J578" s="661"/>
      <c r="K578" s="660"/>
      <c r="L578" s="56">
        <f t="shared" si="54"/>
        <v>0</v>
      </c>
    </row>
    <row r="579" spans="2:13" ht="24.95" customHeight="1" outlineLevel="2" x14ac:dyDescent="0.25">
      <c r="B579" s="628"/>
      <c r="C579" s="629"/>
      <c r="D579" s="660"/>
      <c r="E579" s="106"/>
      <c r="F579" s="661"/>
      <c r="G579" s="660"/>
      <c r="H579" s="661"/>
      <c r="I579" s="660"/>
      <c r="J579" s="661"/>
      <c r="K579" s="660"/>
      <c r="L579" s="56">
        <f t="shared" si="54"/>
        <v>0</v>
      </c>
    </row>
    <row r="580" spans="2:13" ht="24.95" customHeight="1" outlineLevel="2" x14ac:dyDescent="0.25">
      <c r="B580" s="628"/>
      <c r="C580" s="629"/>
      <c r="D580" s="660"/>
      <c r="E580" s="106"/>
      <c r="F580" s="661"/>
      <c r="G580" s="660"/>
      <c r="H580" s="661"/>
      <c r="I580" s="660"/>
      <c r="J580" s="661"/>
      <c r="K580" s="660"/>
      <c r="L580" s="56">
        <f t="shared" si="54"/>
        <v>0</v>
      </c>
    </row>
    <row r="581" spans="2:13" ht="24.95" customHeight="1" outlineLevel="2" x14ac:dyDescent="0.25">
      <c r="B581" s="628"/>
      <c r="C581" s="629"/>
      <c r="D581" s="660"/>
      <c r="E581" s="106"/>
      <c r="F581" s="661"/>
      <c r="G581" s="660"/>
      <c r="H581" s="661"/>
      <c r="I581" s="660"/>
      <c r="J581" s="661"/>
      <c r="K581" s="660"/>
      <c r="L581" s="56">
        <f t="shared" si="54"/>
        <v>0</v>
      </c>
    </row>
    <row r="582" spans="2:13" ht="24.95" customHeight="1" outlineLevel="2" x14ac:dyDescent="0.25">
      <c r="B582" s="631"/>
      <c r="C582" s="632"/>
      <c r="D582" s="662"/>
      <c r="E582" s="107"/>
      <c r="F582" s="663"/>
      <c r="G582" s="662"/>
      <c r="H582" s="663"/>
      <c r="I582" s="662"/>
      <c r="J582" s="663"/>
      <c r="K582" s="662"/>
      <c r="L582" s="56">
        <f t="shared" si="54"/>
        <v>0</v>
      </c>
    </row>
    <row r="583" spans="2:13" ht="24.95" customHeight="1" outlineLevel="2" x14ac:dyDescent="0.25">
      <c r="B583" s="634" t="s">
        <v>1468</v>
      </c>
      <c r="C583" s="635"/>
      <c r="D583" s="635"/>
      <c r="E583" s="635"/>
      <c r="F583" s="635"/>
      <c r="G583" s="635"/>
      <c r="H583" s="635"/>
      <c r="I583" s="635"/>
      <c r="J583" s="635"/>
      <c r="K583" s="636"/>
      <c r="L583" s="108">
        <f>+SUM(L576:L582)</f>
        <v>0</v>
      </c>
    </row>
    <row r="584" spans="2:13" ht="19.5" customHeight="1" outlineLevel="1" x14ac:dyDescent="0.25">
      <c r="B584" s="101" t="s">
        <v>1357</v>
      </c>
      <c r="C584" s="102">
        <v>2</v>
      </c>
      <c r="D584" s="102">
        <v>2.21</v>
      </c>
      <c r="E584" s="694" t="str">
        <f>+VLOOKUP(B:B,APUS!A:C,3,FALSE)</f>
        <v>DEMOLICIÓN CONCRETO REFORZADO CIMENTACIÓN MANUAL (INCLUYE RETIRO)</v>
      </c>
      <c r="F584" s="695"/>
      <c r="G584" s="695"/>
      <c r="H584" s="695"/>
      <c r="I584" s="695"/>
      <c r="J584" s="695"/>
      <c r="K584" s="696"/>
      <c r="L584" s="103" t="str">
        <f>+VLOOKUP(B:B,APUS!A:D,4,FALSE)</f>
        <v>M3</v>
      </c>
      <c r="M584" s="595">
        <f>L594</f>
        <v>0</v>
      </c>
    </row>
    <row r="585" spans="2:13" ht="15" customHeight="1" outlineLevel="2" x14ac:dyDescent="0.25">
      <c r="B585" s="640" t="s">
        <v>1465</v>
      </c>
      <c r="C585" s="641"/>
      <c r="D585" s="642"/>
      <c r="E585" s="646" t="s">
        <v>1470</v>
      </c>
      <c r="F585" s="647"/>
      <c r="G585" s="647"/>
      <c r="H585" s="647"/>
      <c r="I585" s="648"/>
      <c r="J585" s="649" t="s">
        <v>560</v>
      </c>
      <c r="K585" s="642"/>
      <c r="L585" s="651" t="s">
        <v>1464</v>
      </c>
    </row>
    <row r="586" spans="2:13" ht="15" customHeight="1" outlineLevel="2" x14ac:dyDescent="0.25">
      <c r="B586" s="643"/>
      <c r="C586" s="644"/>
      <c r="D586" s="645"/>
      <c r="E586" s="113" t="s">
        <v>1461</v>
      </c>
      <c r="F586" s="653" t="s">
        <v>1462</v>
      </c>
      <c r="G586" s="654"/>
      <c r="H586" s="653" t="s">
        <v>1463</v>
      </c>
      <c r="I586" s="654"/>
      <c r="J586" s="650"/>
      <c r="K586" s="645"/>
      <c r="L586" s="652"/>
    </row>
    <row r="587" spans="2:13" ht="24.95" customHeight="1" outlineLevel="2" x14ac:dyDescent="0.25">
      <c r="B587" s="655"/>
      <c r="C587" s="656"/>
      <c r="D587" s="657"/>
      <c r="E587" s="105"/>
      <c r="F587" s="658"/>
      <c r="G587" s="659"/>
      <c r="H587" s="658"/>
      <c r="I587" s="659"/>
      <c r="J587" s="658"/>
      <c r="K587" s="659"/>
      <c r="L587" s="56">
        <f t="shared" ref="L587:L593" si="55">+J587</f>
        <v>0</v>
      </c>
    </row>
    <row r="588" spans="2:13" ht="24.95" customHeight="1" outlineLevel="2" x14ac:dyDescent="0.25">
      <c r="B588" s="628"/>
      <c r="C588" s="629"/>
      <c r="D588" s="660"/>
      <c r="E588" s="106"/>
      <c r="F588" s="661"/>
      <c r="G588" s="660"/>
      <c r="H588" s="661"/>
      <c r="I588" s="660"/>
      <c r="J588" s="661"/>
      <c r="K588" s="660"/>
      <c r="L588" s="56">
        <f t="shared" si="55"/>
        <v>0</v>
      </c>
    </row>
    <row r="589" spans="2:13" ht="24.95" customHeight="1" outlineLevel="2" x14ac:dyDescent="0.25">
      <c r="B589" s="628"/>
      <c r="C589" s="629"/>
      <c r="D589" s="660"/>
      <c r="E589" s="106"/>
      <c r="F589" s="661"/>
      <c r="G589" s="660"/>
      <c r="H589" s="661"/>
      <c r="I589" s="660"/>
      <c r="J589" s="661"/>
      <c r="K589" s="660"/>
      <c r="L589" s="56">
        <f t="shared" si="55"/>
        <v>0</v>
      </c>
    </row>
    <row r="590" spans="2:13" ht="24.95" customHeight="1" outlineLevel="2" x14ac:dyDescent="0.25">
      <c r="B590" s="628"/>
      <c r="C590" s="629"/>
      <c r="D590" s="660"/>
      <c r="E590" s="106"/>
      <c r="F590" s="661"/>
      <c r="G590" s="660"/>
      <c r="H590" s="661"/>
      <c r="I590" s="660"/>
      <c r="J590" s="661"/>
      <c r="K590" s="660"/>
      <c r="L590" s="56">
        <f t="shared" si="55"/>
        <v>0</v>
      </c>
    </row>
    <row r="591" spans="2:13" ht="24.95" customHeight="1" outlineLevel="2" x14ac:dyDescent="0.25">
      <c r="B591" s="628"/>
      <c r="C591" s="629"/>
      <c r="D591" s="660"/>
      <c r="E591" s="106"/>
      <c r="F591" s="661"/>
      <c r="G591" s="660"/>
      <c r="H591" s="661"/>
      <c r="I591" s="660"/>
      <c r="J591" s="661"/>
      <c r="K591" s="660"/>
      <c r="L591" s="56">
        <f t="shared" si="55"/>
        <v>0</v>
      </c>
    </row>
    <row r="592" spans="2:13" ht="24.95" customHeight="1" outlineLevel="2" x14ac:dyDescent="0.25">
      <c r="B592" s="628"/>
      <c r="C592" s="629"/>
      <c r="D592" s="660"/>
      <c r="E592" s="106"/>
      <c r="F592" s="661"/>
      <c r="G592" s="660"/>
      <c r="H592" s="661"/>
      <c r="I592" s="660"/>
      <c r="J592" s="661"/>
      <c r="K592" s="660"/>
      <c r="L592" s="56">
        <f t="shared" si="55"/>
        <v>0</v>
      </c>
    </row>
    <row r="593" spans="2:13" ht="24.95" customHeight="1" outlineLevel="2" x14ac:dyDescent="0.25">
      <c r="B593" s="631"/>
      <c r="C593" s="632"/>
      <c r="D593" s="662"/>
      <c r="E593" s="107"/>
      <c r="F593" s="663"/>
      <c r="G593" s="662"/>
      <c r="H593" s="663"/>
      <c r="I593" s="662"/>
      <c r="J593" s="663"/>
      <c r="K593" s="662"/>
      <c r="L593" s="56">
        <f t="shared" si="55"/>
        <v>0</v>
      </c>
    </row>
    <row r="594" spans="2:13" ht="24.95" customHeight="1" outlineLevel="2" x14ac:dyDescent="0.25">
      <c r="B594" s="634" t="s">
        <v>1468</v>
      </c>
      <c r="C594" s="635"/>
      <c r="D594" s="635"/>
      <c r="E594" s="635"/>
      <c r="F594" s="635"/>
      <c r="G594" s="635"/>
      <c r="H594" s="635"/>
      <c r="I594" s="635"/>
      <c r="J594" s="635"/>
      <c r="K594" s="636"/>
      <c r="L594" s="108">
        <f>+SUM(L587:L593)</f>
        <v>0</v>
      </c>
    </row>
    <row r="595" spans="2:13" ht="19.5" customHeight="1" outlineLevel="1" x14ac:dyDescent="0.25">
      <c r="B595" s="101" t="s">
        <v>1358</v>
      </c>
      <c r="C595" s="102">
        <v>2</v>
      </c>
      <c r="D595" s="102">
        <v>2.2200000000000002</v>
      </c>
      <c r="E595" s="694" t="str">
        <f>+VLOOKUP(B:B,APUS!A:C,3,FALSE)</f>
        <v xml:space="preserve">DEMOLICIÓN COLUMNAS Y VIGAS (INCLUYE RETIRO)  </v>
      </c>
      <c r="F595" s="695"/>
      <c r="G595" s="695"/>
      <c r="H595" s="695"/>
      <c r="I595" s="695"/>
      <c r="J595" s="695"/>
      <c r="K595" s="696"/>
      <c r="L595" s="103" t="str">
        <f>+VLOOKUP(B:B,APUS!A:D,4,FALSE)</f>
        <v>M3</v>
      </c>
      <c r="M595" s="595">
        <f>L605</f>
        <v>0</v>
      </c>
    </row>
    <row r="596" spans="2:13" ht="15" customHeight="1" outlineLevel="2" x14ac:dyDescent="0.25">
      <c r="B596" s="640" t="s">
        <v>1465</v>
      </c>
      <c r="C596" s="641"/>
      <c r="D596" s="642"/>
      <c r="E596" s="646" t="s">
        <v>1470</v>
      </c>
      <c r="F596" s="647"/>
      <c r="G596" s="647"/>
      <c r="H596" s="647"/>
      <c r="I596" s="648"/>
      <c r="J596" s="649" t="s">
        <v>560</v>
      </c>
      <c r="K596" s="642"/>
      <c r="L596" s="651" t="s">
        <v>1464</v>
      </c>
    </row>
    <row r="597" spans="2:13" ht="15" customHeight="1" outlineLevel="2" x14ac:dyDescent="0.25">
      <c r="B597" s="643"/>
      <c r="C597" s="644"/>
      <c r="D597" s="645"/>
      <c r="E597" s="113" t="s">
        <v>1461</v>
      </c>
      <c r="F597" s="653" t="s">
        <v>1462</v>
      </c>
      <c r="G597" s="654"/>
      <c r="H597" s="653" t="s">
        <v>1463</v>
      </c>
      <c r="I597" s="654"/>
      <c r="J597" s="650"/>
      <c r="K597" s="645"/>
      <c r="L597" s="652"/>
    </row>
    <row r="598" spans="2:13" ht="24.95" customHeight="1" outlineLevel="2" x14ac:dyDescent="0.25">
      <c r="B598" s="655"/>
      <c r="C598" s="656"/>
      <c r="D598" s="657"/>
      <c r="E598" s="105"/>
      <c r="F598" s="658"/>
      <c r="G598" s="659"/>
      <c r="H598" s="658"/>
      <c r="I598" s="659"/>
      <c r="J598" s="658"/>
      <c r="K598" s="659"/>
      <c r="L598" s="56">
        <f t="shared" ref="L598:L604" si="56">+J598</f>
        <v>0</v>
      </c>
    </row>
    <row r="599" spans="2:13" ht="24.95" customHeight="1" outlineLevel="2" x14ac:dyDescent="0.25">
      <c r="B599" s="628"/>
      <c r="C599" s="629"/>
      <c r="D599" s="660"/>
      <c r="E599" s="106"/>
      <c r="F599" s="661"/>
      <c r="G599" s="660"/>
      <c r="H599" s="661"/>
      <c r="I599" s="660"/>
      <c r="J599" s="661"/>
      <c r="K599" s="660"/>
      <c r="L599" s="56">
        <f t="shared" si="56"/>
        <v>0</v>
      </c>
    </row>
    <row r="600" spans="2:13" ht="24.95" customHeight="1" outlineLevel="2" x14ac:dyDescent="0.25">
      <c r="B600" s="628"/>
      <c r="C600" s="629"/>
      <c r="D600" s="660"/>
      <c r="E600" s="106"/>
      <c r="F600" s="661"/>
      <c r="G600" s="660"/>
      <c r="H600" s="661"/>
      <c r="I600" s="660"/>
      <c r="J600" s="661"/>
      <c r="K600" s="660"/>
      <c r="L600" s="56">
        <f t="shared" si="56"/>
        <v>0</v>
      </c>
    </row>
    <row r="601" spans="2:13" ht="24.95" customHeight="1" outlineLevel="2" x14ac:dyDescent="0.25">
      <c r="B601" s="628"/>
      <c r="C601" s="629"/>
      <c r="D601" s="660"/>
      <c r="E601" s="106"/>
      <c r="F601" s="661"/>
      <c r="G601" s="660"/>
      <c r="H601" s="661"/>
      <c r="I601" s="660"/>
      <c r="J601" s="661"/>
      <c r="K601" s="660"/>
      <c r="L601" s="56">
        <f t="shared" si="56"/>
        <v>0</v>
      </c>
    </row>
    <row r="602" spans="2:13" ht="24.95" customHeight="1" outlineLevel="2" x14ac:dyDescent="0.25">
      <c r="B602" s="628"/>
      <c r="C602" s="629"/>
      <c r="D602" s="660"/>
      <c r="E602" s="106"/>
      <c r="F602" s="661"/>
      <c r="G602" s="660"/>
      <c r="H602" s="661"/>
      <c r="I602" s="660"/>
      <c r="J602" s="661"/>
      <c r="K602" s="660"/>
      <c r="L602" s="56">
        <f t="shared" si="56"/>
        <v>0</v>
      </c>
    </row>
    <row r="603" spans="2:13" ht="24.95" customHeight="1" outlineLevel="2" x14ac:dyDescent="0.25">
      <c r="B603" s="628"/>
      <c r="C603" s="629"/>
      <c r="D603" s="660"/>
      <c r="E603" s="106"/>
      <c r="F603" s="661"/>
      <c r="G603" s="660"/>
      <c r="H603" s="661"/>
      <c r="I603" s="660"/>
      <c r="J603" s="661"/>
      <c r="K603" s="660"/>
      <c r="L603" s="56">
        <f t="shared" si="56"/>
        <v>0</v>
      </c>
    </row>
    <row r="604" spans="2:13" ht="24.95" customHeight="1" outlineLevel="2" x14ac:dyDescent="0.25">
      <c r="B604" s="631"/>
      <c r="C604" s="632"/>
      <c r="D604" s="662"/>
      <c r="E604" s="107"/>
      <c r="F604" s="663"/>
      <c r="G604" s="662"/>
      <c r="H604" s="663"/>
      <c r="I604" s="662"/>
      <c r="J604" s="663"/>
      <c r="K604" s="662"/>
      <c r="L604" s="56">
        <f t="shared" si="56"/>
        <v>0</v>
      </c>
    </row>
    <row r="605" spans="2:13" ht="24.95" customHeight="1" outlineLevel="2" x14ac:dyDescent="0.25">
      <c r="B605" s="634" t="s">
        <v>1468</v>
      </c>
      <c r="C605" s="635"/>
      <c r="D605" s="635"/>
      <c r="E605" s="635"/>
      <c r="F605" s="635"/>
      <c r="G605" s="635"/>
      <c r="H605" s="635"/>
      <c r="I605" s="635"/>
      <c r="J605" s="635"/>
      <c r="K605" s="636"/>
      <c r="L605" s="108">
        <f>+SUM(L598:L604)</f>
        <v>0</v>
      </c>
    </row>
    <row r="606" spans="2:13" ht="19.5" customHeight="1" outlineLevel="1" x14ac:dyDescent="0.25">
      <c r="B606" s="101" t="s">
        <v>1359</v>
      </c>
      <c r="C606" s="102">
        <v>2</v>
      </c>
      <c r="D606" s="102">
        <v>2.23</v>
      </c>
      <c r="E606" s="694" t="str">
        <f>+VLOOKUP(B:B,APUS!A:C,3,FALSE)</f>
        <v>DEMOLICIÓN PLACA ALIGERADA HASTA E= 0.30 M (INCLUYE RETIRO)</v>
      </c>
      <c r="F606" s="695"/>
      <c r="G606" s="695"/>
      <c r="H606" s="695"/>
      <c r="I606" s="695"/>
      <c r="J606" s="695"/>
      <c r="K606" s="696"/>
      <c r="L606" s="103" t="str">
        <f>+VLOOKUP(B:B,APUS!A:D,4,FALSE)</f>
        <v>M2</v>
      </c>
      <c r="M606" s="595">
        <f>L616</f>
        <v>0</v>
      </c>
    </row>
    <row r="607" spans="2:13" ht="15" customHeight="1" outlineLevel="2" x14ac:dyDescent="0.25">
      <c r="B607" s="640" t="s">
        <v>1465</v>
      </c>
      <c r="C607" s="641"/>
      <c r="D607" s="642"/>
      <c r="E607" s="646" t="s">
        <v>1470</v>
      </c>
      <c r="F607" s="647"/>
      <c r="G607" s="647"/>
      <c r="H607" s="647"/>
      <c r="I607" s="648"/>
      <c r="J607" s="649" t="s">
        <v>560</v>
      </c>
      <c r="K607" s="642"/>
      <c r="L607" s="651" t="s">
        <v>1464</v>
      </c>
    </row>
    <row r="608" spans="2:13" ht="15" customHeight="1" outlineLevel="2" x14ac:dyDescent="0.25">
      <c r="B608" s="643"/>
      <c r="C608" s="644"/>
      <c r="D608" s="645"/>
      <c r="E608" s="113" t="s">
        <v>1461</v>
      </c>
      <c r="F608" s="653" t="s">
        <v>1462</v>
      </c>
      <c r="G608" s="654"/>
      <c r="H608" s="653" t="s">
        <v>1463</v>
      </c>
      <c r="I608" s="654"/>
      <c r="J608" s="650"/>
      <c r="K608" s="645"/>
      <c r="L608" s="652"/>
    </row>
    <row r="609" spans="2:13" ht="24.95" customHeight="1" outlineLevel="2" x14ac:dyDescent="0.25">
      <c r="B609" s="655"/>
      <c r="C609" s="656"/>
      <c r="D609" s="657"/>
      <c r="E609" s="105"/>
      <c r="F609" s="658"/>
      <c r="G609" s="659"/>
      <c r="H609" s="658"/>
      <c r="I609" s="659"/>
      <c r="J609" s="658"/>
      <c r="K609" s="659"/>
      <c r="L609" s="56">
        <f t="shared" ref="L609:L615" si="57">+J609</f>
        <v>0</v>
      </c>
    </row>
    <row r="610" spans="2:13" ht="24.95" customHeight="1" outlineLevel="2" x14ac:dyDescent="0.25">
      <c r="B610" s="628"/>
      <c r="C610" s="629"/>
      <c r="D610" s="660"/>
      <c r="E610" s="106"/>
      <c r="F610" s="661"/>
      <c r="G610" s="660"/>
      <c r="H610" s="661"/>
      <c r="I610" s="660"/>
      <c r="J610" s="661"/>
      <c r="K610" s="660"/>
      <c r="L610" s="56">
        <f t="shared" si="57"/>
        <v>0</v>
      </c>
    </row>
    <row r="611" spans="2:13" ht="24.95" customHeight="1" outlineLevel="2" x14ac:dyDescent="0.25">
      <c r="B611" s="628"/>
      <c r="C611" s="629"/>
      <c r="D611" s="660"/>
      <c r="E611" s="106"/>
      <c r="F611" s="661"/>
      <c r="G611" s="660"/>
      <c r="H611" s="661"/>
      <c r="I611" s="660"/>
      <c r="J611" s="661"/>
      <c r="K611" s="660"/>
      <c r="L611" s="56">
        <f t="shared" si="57"/>
        <v>0</v>
      </c>
    </row>
    <row r="612" spans="2:13" ht="24.95" customHeight="1" outlineLevel="2" x14ac:dyDescent="0.25">
      <c r="B612" s="628"/>
      <c r="C612" s="629"/>
      <c r="D612" s="660"/>
      <c r="E612" s="106"/>
      <c r="F612" s="661"/>
      <c r="G612" s="660"/>
      <c r="H612" s="661"/>
      <c r="I612" s="660"/>
      <c r="J612" s="661"/>
      <c r="K612" s="660"/>
      <c r="L612" s="56">
        <f t="shared" si="57"/>
        <v>0</v>
      </c>
    </row>
    <row r="613" spans="2:13" ht="24.95" customHeight="1" outlineLevel="2" x14ac:dyDescent="0.25">
      <c r="B613" s="628"/>
      <c r="C613" s="629"/>
      <c r="D613" s="660"/>
      <c r="E613" s="106"/>
      <c r="F613" s="661"/>
      <c r="G613" s="660"/>
      <c r="H613" s="661"/>
      <c r="I613" s="660"/>
      <c r="J613" s="661"/>
      <c r="K613" s="660"/>
      <c r="L613" s="56">
        <f t="shared" si="57"/>
        <v>0</v>
      </c>
    </row>
    <row r="614" spans="2:13" ht="24.95" customHeight="1" outlineLevel="2" x14ac:dyDescent="0.25">
      <c r="B614" s="628"/>
      <c r="C614" s="629"/>
      <c r="D614" s="660"/>
      <c r="E614" s="106"/>
      <c r="F614" s="661"/>
      <c r="G614" s="660"/>
      <c r="H614" s="661"/>
      <c r="I614" s="660"/>
      <c r="J614" s="661"/>
      <c r="K614" s="660"/>
      <c r="L614" s="56">
        <f t="shared" si="57"/>
        <v>0</v>
      </c>
    </row>
    <row r="615" spans="2:13" ht="24.95" customHeight="1" outlineLevel="2" x14ac:dyDescent="0.25">
      <c r="B615" s="631"/>
      <c r="C615" s="632"/>
      <c r="D615" s="662"/>
      <c r="E615" s="107"/>
      <c r="F615" s="663"/>
      <c r="G615" s="662"/>
      <c r="H615" s="663"/>
      <c r="I615" s="662"/>
      <c r="J615" s="663"/>
      <c r="K615" s="662"/>
      <c r="L615" s="56">
        <f t="shared" si="57"/>
        <v>0</v>
      </c>
    </row>
    <row r="616" spans="2:13" ht="24.95" customHeight="1" outlineLevel="2" x14ac:dyDescent="0.25">
      <c r="B616" s="634" t="s">
        <v>1468</v>
      </c>
      <c r="C616" s="635"/>
      <c r="D616" s="635"/>
      <c r="E616" s="635"/>
      <c r="F616" s="635"/>
      <c r="G616" s="635"/>
      <c r="H616" s="635"/>
      <c r="I616" s="635"/>
      <c r="J616" s="635"/>
      <c r="K616" s="636"/>
      <c r="L616" s="108">
        <f>+SUM(L609:L615)</f>
        <v>0</v>
      </c>
    </row>
    <row r="617" spans="2:13" ht="19.5" customHeight="1" outlineLevel="1" x14ac:dyDescent="0.25">
      <c r="B617" s="101" t="s">
        <v>1360</v>
      </c>
      <c r="C617" s="102">
        <v>2</v>
      </c>
      <c r="D617" s="102">
        <v>2.2400000000000002</v>
      </c>
      <c r="E617" s="694" t="str">
        <f>+VLOOKUP(B:B,APUS!A:C,3,FALSE)</f>
        <v>DEMOLICIÓN PLACA ALIGERADA HASTA E= 0.15 M (INCLUYE RETIRO)</v>
      </c>
      <c r="F617" s="695"/>
      <c r="G617" s="695"/>
      <c r="H617" s="695"/>
      <c r="I617" s="695"/>
      <c r="J617" s="695"/>
      <c r="K617" s="696"/>
      <c r="L617" s="103" t="str">
        <f>+VLOOKUP(B:B,APUS!A:D,4,FALSE)</f>
        <v>M2</v>
      </c>
      <c r="M617" s="595">
        <f>L627</f>
        <v>0</v>
      </c>
    </row>
    <row r="618" spans="2:13" ht="15" customHeight="1" outlineLevel="2" x14ac:dyDescent="0.25">
      <c r="B618" s="640" t="s">
        <v>1465</v>
      </c>
      <c r="C618" s="641"/>
      <c r="D618" s="642"/>
      <c r="E618" s="646" t="s">
        <v>1470</v>
      </c>
      <c r="F618" s="647"/>
      <c r="G618" s="647"/>
      <c r="H618" s="647"/>
      <c r="I618" s="648"/>
      <c r="J618" s="649" t="s">
        <v>560</v>
      </c>
      <c r="K618" s="642"/>
      <c r="L618" s="651" t="s">
        <v>1464</v>
      </c>
    </row>
    <row r="619" spans="2:13" ht="15" customHeight="1" outlineLevel="2" x14ac:dyDescent="0.25">
      <c r="B619" s="643"/>
      <c r="C619" s="644"/>
      <c r="D619" s="645"/>
      <c r="E619" s="113" t="s">
        <v>1461</v>
      </c>
      <c r="F619" s="653" t="s">
        <v>1462</v>
      </c>
      <c r="G619" s="654"/>
      <c r="H619" s="653" t="s">
        <v>1463</v>
      </c>
      <c r="I619" s="654"/>
      <c r="J619" s="650"/>
      <c r="K619" s="645"/>
      <c r="L619" s="652"/>
    </row>
    <row r="620" spans="2:13" ht="24.95" customHeight="1" outlineLevel="2" x14ac:dyDescent="0.25">
      <c r="B620" s="655"/>
      <c r="C620" s="656"/>
      <c r="D620" s="657"/>
      <c r="E620" s="105"/>
      <c r="F620" s="658"/>
      <c r="G620" s="659"/>
      <c r="H620" s="658"/>
      <c r="I620" s="659"/>
      <c r="J620" s="658"/>
      <c r="K620" s="659"/>
      <c r="L620" s="56">
        <f t="shared" ref="L620:L626" si="58">+J620</f>
        <v>0</v>
      </c>
    </row>
    <row r="621" spans="2:13" ht="24.95" customHeight="1" outlineLevel="2" x14ac:dyDescent="0.25">
      <c r="B621" s="628"/>
      <c r="C621" s="629"/>
      <c r="D621" s="660"/>
      <c r="E621" s="106"/>
      <c r="F621" s="661"/>
      <c r="G621" s="660"/>
      <c r="H621" s="661"/>
      <c r="I621" s="660"/>
      <c r="J621" s="661"/>
      <c r="K621" s="660"/>
      <c r="L621" s="56">
        <f t="shared" si="58"/>
        <v>0</v>
      </c>
    </row>
    <row r="622" spans="2:13" ht="24.95" customHeight="1" outlineLevel="2" x14ac:dyDescent="0.25">
      <c r="B622" s="628"/>
      <c r="C622" s="629"/>
      <c r="D622" s="660"/>
      <c r="E622" s="106"/>
      <c r="F622" s="661"/>
      <c r="G622" s="660"/>
      <c r="H622" s="661"/>
      <c r="I622" s="660"/>
      <c r="J622" s="661"/>
      <c r="K622" s="660"/>
      <c r="L622" s="56">
        <f t="shared" si="58"/>
        <v>0</v>
      </c>
    </row>
    <row r="623" spans="2:13" ht="24.95" customHeight="1" outlineLevel="2" x14ac:dyDescent="0.25">
      <c r="B623" s="628"/>
      <c r="C623" s="629"/>
      <c r="D623" s="660"/>
      <c r="E623" s="106"/>
      <c r="F623" s="661"/>
      <c r="G623" s="660"/>
      <c r="H623" s="661"/>
      <c r="I623" s="660"/>
      <c r="J623" s="661"/>
      <c r="K623" s="660"/>
      <c r="L623" s="56">
        <f t="shared" si="58"/>
        <v>0</v>
      </c>
    </row>
    <row r="624" spans="2:13" ht="24.95" customHeight="1" outlineLevel="2" x14ac:dyDescent="0.25">
      <c r="B624" s="628"/>
      <c r="C624" s="629"/>
      <c r="D624" s="660"/>
      <c r="E624" s="106"/>
      <c r="F624" s="661"/>
      <c r="G624" s="660"/>
      <c r="H624" s="661"/>
      <c r="I624" s="660"/>
      <c r="J624" s="661"/>
      <c r="K624" s="660"/>
      <c r="L624" s="56">
        <f t="shared" si="58"/>
        <v>0</v>
      </c>
    </row>
    <row r="625" spans="2:13" ht="24.95" customHeight="1" outlineLevel="2" x14ac:dyDescent="0.25">
      <c r="B625" s="628"/>
      <c r="C625" s="629"/>
      <c r="D625" s="660"/>
      <c r="E625" s="106"/>
      <c r="F625" s="661"/>
      <c r="G625" s="660"/>
      <c r="H625" s="661"/>
      <c r="I625" s="660"/>
      <c r="J625" s="661"/>
      <c r="K625" s="660"/>
      <c r="L625" s="56">
        <f t="shared" si="58"/>
        <v>0</v>
      </c>
    </row>
    <row r="626" spans="2:13" ht="24.95" customHeight="1" outlineLevel="2" x14ac:dyDescent="0.25">
      <c r="B626" s="631"/>
      <c r="C626" s="632"/>
      <c r="D626" s="662"/>
      <c r="E626" s="107"/>
      <c r="F626" s="663"/>
      <c r="G626" s="662"/>
      <c r="H626" s="663"/>
      <c r="I626" s="662"/>
      <c r="J626" s="663"/>
      <c r="K626" s="662"/>
      <c r="L626" s="56">
        <f t="shared" si="58"/>
        <v>0</v>
      </c>
    </row>
    <row r="627" spans="2:13" ht="24.95" customHeight="1" outlineLevel="2" x14ac:dyDescent="0.25">
      <c r="B627" s="634" t="s">
        <v>1468</v>
      </c>
      <c r="C627" s="635"/>
      <c r="D627" s="635"/>
      <c r="E627" s="635"/>
      <c r="F627" s="635"/>
      <c r="G627" s="635"/>
      <c r="H627" s="635"/>
      <c r="I627" s="635"/>
      <c r="J627" s="635"/>
      <c r="K627" s="636"/>
      <c r="L627" s="108">
        <f>+SUM(L620:L626)</f>
        <v>0</v>
      </c>
    </row>
    <row r="628" spans="2:13" ht="19.5" customHeight="1" outlineLevel="1" x14ac:dyDescent="0.25">
      <c r="B628" s="101" t="s">
        <v>1361</v>
      </c>
      <c r="C628" s="102">
        <v>2</v>
      </c>
      <c r="D628" s="102">
        <v>2.25</v>
      </c>
      <c r="E628" s="694" t="str">
        <f>+VLOOKUP(B:B,APUS!A:C,3,FALSE)</f>
        <v>DEMOLICIÓN PLACA ENTREPISO MACIZA HASTA E= 0.30 M  (INCLUYE RETIRO)</v>
      </c>
      <c r="F628" s="695"/>
      <c r="G628" s="695"/>
      <c r="H628" s="695"/>
      <c r="I628" s="695"/>
      <c r="J628" s="695"/>
      <c r="K628" s="696"/>
      <c r="L628" s="103" t="str">
        <f>+VLOOKUP(B:B,APUS!A:D,4,FALSE)</f>
        <v>M2</v>
      </c>
      <c r="M628" s="595">
        <f>L638</f>
        <v>0</v>
      </c>
    </row>
    <row r="629" spans="2:13" ht="15" customHeight="1" outlineLevel="2" x14ac:dyDescent="0.25">
      <c r="B629" s="640" t="s">
        <v>1465</v>
      </c>
      <c r="C629" s="641"/>
      <c r="D629" s="642"/>
      <c r="E629" s="646" t="s">
        <v>1470</v>
      </c>
      <c r="F629" s="647"/>
      <c r="G629" s="647"/>
      <c r="H629" s="647"/>
      <c r="I629" s="648"/>
      <c r="J629" s="649" t="s">
        <v>560</v>
      </c>
      <c r="K629" s="642"/>
      <c r="L629" s="651" t="s">
        <v>1464</v>
      </c>
    </row>
    <row r="630" spans="2:13" ht="15" customHeight="1" outlineLevel="2" x14ac:dyDescent="0.25">
      <c r="B630" s="643"/>
      <c r="C630" s="644"/>
      <c r="D630" s="645"/>
      <c r="E630" s="113" t="s">
        <v>1461</v>
      </c>
      <c r="F630" s="653" t="s">
        <v>1462</v>
      </c>
      <c r="G630" s="654"/>
      <c r="H630" s="653" t="s">
        <v>1463</v>
      </c>
      <c r="I630" s="654"/>
      <c r="J630" s="650"/>
      <c r="K630" s="645"/>
      <c r="L630" s="652"/>
    </row>
    <row r="631" spans="2:13" ht="24.95" customHeight="1" outlineLevel="2" x14ac:dyDescent="0.25">
      <c r="B631" s="655"/>
      <c r="C631" s="656"/>
      <c r="D631" s="657"/>
      <c r="E631" s="105"/>
      <c r="F631" s="658"/>
      <c r="G631" s="659"/>
      <c r="H631" s="658"/>
      <c r="I631" s="659"/>
      <c r="J631" s="658"/>
      <c r="K631" s="659"/>
      <c r="L631" s="56">
        <f t="shared" ref="L631:L637" si="59">+J631</f>
        <v>0</v>
      </c>
    </row>
    <row r="632" spans="2:13" ht="24.95" customHeight="1" outlineLevel="2" x14ac:dyDescent="0.25">
      <c r="B632" s="628"/>
      <c r="C632" s="629"/>
      <c r="D632" s="660"/>
      <c r="E632" s="106"/>
      <c r="F632" s="661"/>
      <c r="G632" s="660"/>
      <c r="H632" s="661"/>
      <c r="I632" s="660"/>
      <c r="J632" s="661"/>
      <c r="K632" s="660"/>
      <c r="L632" s="56">
        <f t="shared" si="59"/>
        <v>0</v>
      </c>
    </row>
    <row r="633" spans="2:13" ht="24.95" customHeight="1" outlineLevel="2" x14ac:dyDescent="0.25">
      <c r="B633" s="628"/>
      <c r="C633" s="629"/>
      <c r="D633" s="660"/>
      <c r="E633" s="106"/>
      <c r="F633" s="661"/>
      <c r="G633" s="660"/>
      <c r="H633" s="661"/>
      <c r="I633" s="660"/>
      <c r="J633" s="661"/>
      <c r="K633" s="660"/>
      <c r="L633" s="56">
        <f t="shared" si="59"/>
        <v>0</v>
      </c>
    </row>
    <row r="634" spans="2:13" ht="24.95" customHeight="1" outlineLevel="2" x14ac:dyDescent="0.25">
      <c r="B634" s="628"/>
      <c r="C634" s="629"/>
      <c r="D634" s="660"/>
      <c r="E634" s="106"/>
      <c r="F634" s="661"/>
      <c r="G634" s="660"/>
      <c r="H634" s="661"/>
      <c r="I634" s="660"/>
      <c r="J634" s="661"/>
      <c r="K634" s="660"/>
      <c r="L634" s="56">
        <f t="shared" si="59"/>
        <v>0</v>
      </c>
    </row>
    <row r="635" spans="2:13" ht="24.95" customHeight="1" outlineLevel="2" x14ac:dyDescent="0.25">
      <c r="B635" s="628"/>
      <c r="C635" s="629"/>
      <c r="D635" s="660"/>
      <c r="E635" s="106"/>
      <c r="F635" s="661"/>
      <c r="G635" s="660"/>
      <c r="H635" s="661"/>
      <c r="I635" s="660"/>
      <c r="J635" s="661"/>
      <c r="K635" s="660"/>
      <c r="L635" s="56">
        <f t="shared" si="59"/>
        <v>0</v>
      </c>
    </row>
    <row r="636" spans="2:13" ht="24.95" customHeight="1" outlineLevel="2" x14ac:dyDescent="0.25">
      <c r="B636" s="628"/>
      <c r="C636" s="629"/>
      <c r="D636" s="660"/>
      <c r="E636" s="106"/>
      <c r="F636" s="661"/>
      <c r="G636" s="660"/>
      <c r="H636" s="661"/>
      <c r="I636" s="660"/>
      <c r="J636" s="661"/>
      <c r="K636" s="660"/>
      <c r="L636" s="56">
        <f t="shared" si="59"/>
        <v>0</v>
      </c>
    </row>
    <row r="637" spans="2:13" ht="24.95" customHeight="1" outlineLevel="2" x14ac:dyDescent="0.25">
      <c r="B637" s="631"/>
      <c r="C637" s="632"/>
      <c r="D637" s="662"/>
      <c r="E637" s="107"/>
      <c r="F637" s="663"/>
      <c r="G637" s="662"/>
      <c r="H637" s="663"/>
      <c r="I637" s="662"/>
      <c r="J637" s="663"/>
      <c r="K637" s="662"/>
      <c r="L637" s="56">
        <f t="shared" si="59"/>
        <v>0</v>
      </c>
    </row>
    <row r="638" spans="2:13" ht="24.95" customHeight="1" outlineLevel="2" x14ac:dyDescent="0.25">
      <c r="B638" s="634" t="s">
        <v>1468</v>
      </c>
      <c r="C638" s="635"/>
      <c r="D638" s="635"/>
      <c r="E638" s="635"/>
      <c r="F638" s="635"/>
      <c r="G638" s="635"/>
      <c r="H638" s="635"/>
      <c r="I638" s="635"/>
      <c r="J638" s="635"/>
      <c r="K638" s="636"/>
      <c r="L638" s="108">
        <f>+SUM(L631:L637)</f>
        <v>0</v>
      </c>
    </row>
    <row r="639" spans="2:13" ht="19.5" customHeight="1" outlineLevel="1" x14ac:dyDescent="0.25">
      <c r="B639" s="101" t="s">
        <v>1362</v>
      </c>
      <c r="C639" s="102">
        <v>2</v>
      </c>
      <c r="D639" s="102">
        <v>2.2599999999999998</v>
      </c>
      <c r="E639" s="694" t="str">
        <f>+VLOOKUP(B:B,APUS!A:C,3,FALSE)</f>
        <v>DEMOLICIÓN PLACA ENTREPISO MACIZA HASTA E= 0.15 M  (INCLUYE RETIRO)</v>
      </c>
      <c r="F639" s="695"/>
      <c r="G639" s="695"/>
      <c r="H639" s="695"/>
      <c r="I639" s="695"/>
      <c r="J639" s="695"/>
      <c r="K639" s="696"/>
      <c r="L639" s="103" t="str">
        <f>+VLOOKUP(B:B,APUS!A:D,4,FALSE)</f>
        <v>M2</v>
      </c>
      <c r="M639" s="595">
        <f>L649</f>
        <v>0</v>
      </c>
    </row>
    <row r="640" spans="2:13" ht="15" customHeight="1" outlineLevel="2" x14ac:dyDescent="0.25">
      <c r="B640" s="640" t="s">
        <v>1465</v>
      </c>
      <c r="C640" s="641"/>
      <c r="D640" s="642"/>
      <c r="E640" s="646" t="s">
        <v>1470</v>
      </c>
      <c r="F640" s="647"/>
      <c r="G640" s="647"/>
      <c r="H640" s="647"/>
      <c r="I640" s="648"/>
      <c r="J640" s="649" t="s">
        <v>560</v>
      </c>
      <c r="K640" s="642"/>
      <c r="L640" s="651" t="s">
        <v>1464</v>
      </c>
    </row>
    <row r="641" spans="2:13" ht="15" customHeight="1" outlineLevel="2" x14ac:dyDescent="0.25">
      <c r="B641" s="643"/>
      <c r="C641" s="644"/>
      <c r="D641" s="645"/>
      <c r="E641" s="113" t="s">
        <v>1461</v>
      </c>
      <c r="F641" s="653" t="s">
        <v>1462</v>
      </c>
      <c r="G641" s="654"/>
      <c r="H641" s="653" t="s">
        <v>1463</v>
      </c>
      <c r="I641" s="654"/>
      <c r="J641" s="650"/>
      <c r="K641" s="645"/>
      <c r="L641" s="652"/>
    </row>
    <row r="642" spans="2:13" ht="24.95" customHeight="1" outlineLevel="2" x14ac:dyDescent="0.25">
      <c r="B642" s="655"/>
      <c r="C642" s="656"/>
      <c r="D642" s="657"/>
      <c r="E642" s="105"/>
      <c r="F642" s="658"/>
      <c r="G642" s="659"/>
      <c r="H642" s="658"/>
      <c r="I642" s="659"/>
      <c r="J642" s="658"/>
      <c r="K642" s="659"/>
      <c r="L642" s="56">
        <f t="shared" ref="L642:L648" si="60">+J642</f>
        <v>0</v>
      </c>
    </row>
    <row r="643" spans="2:13" ht="24.95" customHeight="1" outlineLevel="2" x14ac:dyDescent="0.25">
      <c r="B643" s="628"/>
      <c r="C643" s="629"/>
      <c r="D643" s="660"/>
      <c r="E643" s="106"/>
      <c r="F643" s="661"/>
      <c r="G643" s="660"/>
      <c r="H643" s="661"/>
      <c r="I643" s="660"/>
      <c r="J643" s="661"/>
      <c r="K643" s="660"/>
      <c r="L643" s="56">
        <f t="shared" si="60"/>
        <v>0</v>
      </c>
    </row>
    <row r="644" spans="2:13" ht="24.95" customHeight="1" outlineLevel="2" x14ac:dyDescent="0.25">
      <c r="B644" s="628"/>
      <c r="C644" s="629"/>
      <c r="D644" s="660"/>
      <c r="E644" s="106"/>
      <c r="F644" s="661"/>
      <c r="G644" s="660"/>
      <c r="H644" s="661"/>
      <c r="I644" s="660"/>
      <c r="J644" s="661"/>
      <c r="K644" s="660"/>
      <c r="L644" s="56">
        <f t="shared" si="60"/>
        <v>0</v>
      </c>
    </row>
    <row r="645" spans="2:13" ht="24.95" customHeight="1" outlineLevel="2" x14ac:dyDescent="0.25">
      <c r="B645" s="628"/>
      <c r="C645" s="629"/>
      <c r="D645" s="660"/>
      <c r="E645" s="106"/>
      <c r="F645" s="661"/>
      <c r="G645" s="660"/>
      <c r="H645" s="661"/>
      <c r="I645" s="660"/>
      <c r="J645" s="661"/>
      <c r="K645" s="660"/>
      <c r="L645" s="56">
        <f t="shared" si="60"/>
        <v>0</v>
      </c>
    </row>
    <row r="646" spans="2:13" ht="24.95" customHeight="1" outlineLevel="2" x14ac:dyDescent="0.25">
      <c r="B646" s="628"/>
      <c r="C646" s="629"/>
      <c r="D646" s="660"/>
      <c r="E646" s="106"/>
      <c r="F646" s="661"/>
      <c r="G646" s="660"/>
      <c r="H646" s="661"/>
      <c r="I646" s="660"/>
      <c r="J646" s="661"/>
      <c r="K646" s="660"/>
      <c r="L646" s="56">
        <f t="shared" si="60"/>
        <v>0</v>
      </c>
    </row>
    <row r="647" spans="2:13" ht="24.95" customHeight="1" outlineLevel="2" x14ac:dyDescent="0.25">
      <c r="B647" s="628"/>
      <c r="C647" s="629"/>
      <c r="D647" s="660"/>
      <c r="E647" s="106"/>
      <c r="F647" s="661"/>
      <c r="G647" s="660"/>
      <c r="H647" s="661"/>
      <c r="I647" s="660"/>
      <c r="J647" s="661"/>
      <c r="K647" s="660"/>
      <c r="L647" s="56">
        <f t="shared" si="60"/>
        <v>0</v>
      </c>
    </row>
    <row r="648" spans="2:13" ht="24.95" customHeight="1" outlineLevel="2" x14ac:dyDescent="0.25">
      <c r="B648" s="631"/>
      <c r="C648" s="632"/>
      <c r="D648" s="662"/>
      <c r="E648" s="107"/>
      <c r="F648" s="663"/>
      <c r="G648" s="662"/>
      <c r="H648" s="663"/>
      <c r="I648" s="662"/>
      <c r="J648" s="663"/>
      <c r="K648" s="662"/>
      <c r="L648" s="56">
        <f t="shared" si="60"/>
        <v>0</v>
      </c>
    </row>
    <row r="649" spans="2:13" ht="24.95" customHeight="1" outlineLevel="2" x14ac:dyDescent="0.25">
      <c r="B649" s="634" t="s">
        <v>1468</v>
      </c>
      <c r="C649" s="635"/>
      <c r="D649" s="635"/>
      <c r="E649" s="635"/>
      <c r="F649" s="635"/>
      <c r="G649" s="635"/>
      <c r="H649" s="635"/>
      <c r="I649" s="635"/>
      <c r="J649" s="635"/>
      <c r="K649" s="636"/>
      <c r="L649" s="108">
        <f>+SUM(L642:L648)</f>
        <v>0</v>
      </c>
    </row>
    <row r="650" spans="2:13" ht="19.5" customHeight="1" outlineLevel="1" x14ac:dyDescent="0.25">
      <c r="B650" s="101" t="s">
        <v>1363</v>
      </c>
      <c r="C650" s="102">
        <v>2</v>
      </c>
      <c r="D650" s="102">
        <v>2.27</v>
      </c>
      <c r="E650" s="694" t="str">
        <f>+VLOOKUP(B:B,APUS!A:C,3,FALSE)</f>
        <v>DEMOLICIÓN PLACA ENTREPISO MACIZA HASTA E= 0.10 M  (INCLUYE RETIRO)</v>
      </c>
      <c r="F650" s="695"/>
      <c r="G650" s="695"/>
      <c r="H650" s="695"/>
      <c r="I650" s="695"/>
      <c r="J650" s="695"/>
      <c r="K650" s="696"/>
      <c r="L650" s="103" t="str">
        <f>+VLOOKUP(B:B,APUS!A:D,4,FALSE)</f>
        <v>M2</v>
      </c>
      <c r="M650" s="595">
        <f>L660</f>
        <v>0</v>
      </c>
    </row>
    <row r="651" spans="2:13" ht="15" customHeight="1" outlineLevel="2" x14ac:dyDescent="0.25">
      <c r="B651" s="640" t="s">
        <v>1465</v>
      </c>
      <c r="C651" s="641"/>
      <c r="D651" s="642"/>
      <c r="E651" s="646" t="s">
        <v>1470</v>
      </c>
      <c r="F651" s="647"/>
      <c r="G651" s="647"/>
      <c r="H651" s="647"/>
      <c r="I651" s="648"/>
      <c r="J651" s="649" t="s">
        <v>560</v>
      </c>
      <c r="K651" s="642"/>
      <c r="L651" s="651" t="s">
        <v>1464</v>
      </c>
    </row>
    <row r="652" spans="2:13" ht="15" customHeight="1" outlineLevel="2" x14ac:dyDescent="0.25">
      <c r="B652" s="643"/>
      <c r="C652" s="644"/>
      <c r="D652" s="645"/>
      <c r="E652" s="113" t="s">
        <v>1461</v>
      </c>
      <c r="F652" s="653" t="s">
        <v>1462</v>
      </c>
      <c r="G652" s="654"/>
      <c r="H652" s="653" t="s">
        <v>1463</v>
      </c>
      <c r="I652" s="654"/>
      <c r="J652" s="650"/>
      <c r="K652" s="645"/>
      <c r="L652" s="652"/>
    </row>
    <row r="653" spans="2:13" ht="24.95" customHeight="1" outlineLevel="2" x14ac:dyDescent="0.25">
      <c r="B653" s="655"/>
      <c r="C653" s="656"/>
      <c r="D653" s="657"/>
      <c r="E653" s="105"/>
      <c r="F653" s="658"/>
      <c r="G653" s="659"/>
      <c r="H653" s="658"/>
      <c r="I653" s="659"/>
      <c r="J653" s="658"/>
      <c r="K653" s="659"/>
      <c r="L653" s="56">
        <f t="shared" ref="L653:L659" si="61">+J653</f>
        <v>0</v>
      </c>
    </row>
    <row r="654" spans="2:13" ht="24.95" customHeight="1" outlineLevel="2" x14ac:dyDescent="0.25">
      <c r="B654" s="628"/>
      <c r="C654" s="629"/>
      <c r="D654" s="660"/>
      <c r="E654" s="106"/>
      <c r="F654" s="661"/>
      <c r="G654" s="660"/>
      <c r="H654" s="661"/>
      <c r="I654" s="660"/>
      <c r="J654" s="661"/>
      <c r="K654" s="660"/>
      <c r="L654" s="56">
        <f t="shared" si="61"/>
        <v>0</v>
      </c>
    </row>
    <row r="655" spans="2:13" ht="24.95" customHeight="1" outlineLevel="2" x14ac:dyDescent="0.25">
      <c r="B655" s="628"/>
      <c r="C655" s="629"/>
      <c r="D655" s="660"/>
      <c r="E655" s="106"/>
      <c r="F655" s="661"/>
      <c r="G655" s="660"/>
      <c r="H655" s="661"/>
      <c r="I655" s="660"/>
      <c r="J655" s="661"/>
      <c r="K655" s="660"/>
      <c r="L655" s="56">
        <f t="shared" si="61"/>
        <v>0</v>
      </c>
    </row>
    <row r="656" spans="2:13" ht="24.95" customHeight="1" outlineLevel="2" x14ac:dyDescent="0.25">
      <c r="B656" s="628"/>
      <c r="C656" s="629"/>
      <c r="D656" s="660"/>
      <c r="E656" s="106"/>
      <c r="F656" s="661"/>
      <c r="G656" s="660"/>
      <c r="H656" s="661"/>
      <c r="I656" s="660"/>
      <c r="J656" s="661"/>
      <c r="K656" s="660"/>
      <c r="L656" s="56">
        <f t="shared" si="61"/>
        <v>0</v>
      </c>
    </row>
    <row r="657" spans="2:13" ht="24.95" customHeight="1" outlineLevel="2" x14ac:dyDescent="0.25">
      <c r="B657" s="628"/>
      <c r="C657" s="629"/>
      <c r="D657" s="660"/>
      <c r="E657" s="106"/>
      <c r="F657" s="661"/>
      <c r="G657" s="660"/>
      <c r="H657" s="661"/>
      <c r="I657" s="660"/>
      <c r="J657" s="661"/>
      <c r="K657" s="660"/>
      <c r="L657" s="56">
        <f t="shared" si="61"/>
        <v>0</v>
      </c>
    </row>
    <row r="658" spans="2:13" ht="24.95" customHeight="1" outlineLevel="2" x14ac:dyDescent="0.25">
      <c r="B658" s="628"/>
      <c r="C658" s="629"/>
      <c r="D658" s="660"/>
      <c r="E658" s="106"/>
      <c r="F658" s="661"/>
      <c r="G658" s="660"/>
      <c r="H658" s="661"/>
      <c r="I658" s="660"/>
      <c r="J658" s="661"/>
      <c r="K658" s="660"/>
      <c r="L658" s="56">
        <f t="shared" si="61"/>
        <v>0</v>
      </c>
    </row>
    <row r="659" spans="2:13" ht="24.95" customHeight="1" outlineLevel="2" x14ac:dyDescent="0.25">
      <c r="B659" s="631"/>
      <c r="C659" s="632"/>
      <c r="D659" s="662"/>
      <c r="E659" s="107"/>
      <c r="F659" s="663"/>
      <c r="G659" s="662"/>
      <c r="H659" s="663"/>
      <c r="I659" s="662"/>
      <c r="J659" s="663"/>
      <c r="K659" s="662"/>
      <c r="L659" s="56">
        <f t="shared" si="61"/>
        <v>0</v>
      </c>
    </row>
    <row r="660" spans="2:13" ht="24.95" customHeight="1" outlineLevel="2" x14ac:dyDescent="0.25">
      <c r="B660" s="634" t="s">
        <v>1468</v>
      </c>
      <c r="C660" s="635"/>
      <c r="D660" s="635"/>
      <c r="E660" s="635"/>
      <c r="F660" s="635"/>
      <c r="G660" s="635"/>
      <c r="H660" s="635"/>
      <c r="I660" s="635"/>
      <c r="J660" s="635"/>
      <c r="K660" s="636"/>
      <c r="L660" s="108">
        <f>+SUM(L653:L659)</f>
        <v>0</v>
      </c>
    </row>
    <row r="661" spans="2:13" ht="19.5" customHeight="1" outlineLevel="1" x14ac:dyDescent="0.25">
      <c r="B661" s="101" t="s">
        <v>1364</v>
      </c>
      <c r="C661" s="102">
        <v>2</v>
      </c>
      <c r="D661" s="102">
        <v>2.2799999999999998</v>
      </c>
      <c r="E661" s="694" t="str">
        <f>+VLOOKUP(B:B,APUS!A:C,3,FALSE)</f>
        <v>DEMOLICIÓN PLACA CONTRAPISO HASTA 15 CM (INCLUYE RETIRO)</v>
      </c>
      <c r="F661" s="695"/>
      <c r="G661" s="695"/>
      <c r="H661" s="695"/>
      <c r="I661" s="695"/>
      <c r="J661" s="695"/>
      <c r="K661" s="696"/>
      <c r="L661" s="103" t="str">
        <f>+VLOOKUP(B:B,APUS!A:D,4,FALSE)</f>
        <v>M2</v>
      </c>
      <c r="M661" s="595">
        <f>L671</f>
        <v>0</v>
      </c>
    </row>
    <row r="662" spans="2:13" ht="15" customHeight="1" outlineLevel="2" x14ac:dyDescent="0.25">
      <c r="B662" s="666" t="s">
        <v>1465</v>
      </c>
      <c r="C662" s="697"/>
      <c r="D662" s="668"/>
      <c r="E662" s="672" t="s">
        <v>1470</v>
      </c>
      <c r="F662" s="673"/>
      <c r="G662" s="673"/>
      <c r="H662" s="673"/>
      <c r="I662" s="674"/>
      <c r="J662" s="675" t="s">
        <v>560</v>
      </c>
      <c r="K662" s="668"/>
      <c r="L662" s="677" t="s">
        <v>1464</v>
      </c>
    </row>
    <row r="663" spans="2:13" ht="15" customHeight="1" outlineLevel="2" x14ac:dyDescent="0.25">
      <c r="B663" s="669"/>
      <c r="C663" s="670"/>
      <c r="D663" s="671"/>
      <c r="E663" s="104" t="s">
        <v>1461</v>
      </c>
      <c r="F663" s="679" t="s">
        <v>1462</v>
      </c>
      <c r="G663" s="680"/>
      <c r="H663" s="679" t="s">
        <v>1463</v>
      </c>
      <c r="I663" s="680"/>
      <c r="J663" s="676"/>
      <c r="K663" s="671"/>
      <c r="L663" s="701"/>
    </row>
    <row r="664" spans="2:13" ht="24.95" customHeight="1" outlineLevel="2" x14ac:dyDescent="0.25">
      <c r="B664" s="655"/>
      <c r="C664" s="656"/>
      <c r="D664" s="657"/>
      <c r="E664" s="105"/>
      <c r="F664" s="658"/>
      <c r="G664" s="659"/>
      <c r="H664" s="658"/>
      <c r="I664" s="659"/>
      <c r="J664" s="658"/>
      <c r="K664" s="659"/>
      <c r="L664" s="56">
        <f t="shared" ref="L664:L670" si="62">+J664</f>
        <v>0</v>
      </c>
    </row>
    <row r="665" spans="2:13" ht="24.95" customHeight="1" outlineLevel="2" x14ac:dyDescent="0.25">
      <c r="B665" s="628"/>
      <c r="C665" s="629"/>
      <c r="D665" s="660"/>
      <c r="E665" s="106"/>
      <c r="F665" s="661"/>
      <c r="G665" s="660"/>
      <c r="H665" s="661"/>
      <c r="I665" s="660"/>
      <c r="J665" s="661"/>
      <c r="K665" s="660"/>
      <c r="L665" s="56">
        <f t="shared" si="62"/>
        <v>0</v>
      </c>
    </row>
    <row r="666" spans="2:13" ht="24.95" customHeight="1" outlineLevel="2" x14ac:dyDescent="0.25">
      <c r="B666" s="628"/>
      <c r="C666" s="629"/>
      <c r="D666" s="660"/>
      <c r="E666" s="106"/>
      <c r="F666" s="661"/>
      <c r="G666" s="660"/>
      <c r="H666" s="661"/>
      <c r="I666" s="660"/>
      <c r="J666" s="661"/>
      <c r="K666" s="660"/>
      <c r="L666" s="56">
        <f t="shared" si="62"/>
        <v>0</v>
      </c>
    </row>
    <row r="667" spans="2:13" ht="24.95" customHeight="1" outlineLevel="2" x14ac:dyDescent="0.25">
      <c r="B667" s="628"/>
      <c r="C667" s="629"/>
      <c r="D667" s="660"/>
      <c r="E667" s="106"/>
      <c r="F667" s="661"/>
      <c r="G667" s="660"/>
      <c r="H667" s="661"/>
      <c r="I667" s="660"/>
      <c r="J667" s="661"/>
      <c r="K667" s="660"/>
      <c r="L667" s="56">
        <f t="shared" si="62"/>
        <v>0</v>
      </c>
    </row>
    <row r="668" spans="2:13" ht="24.95" customHeight="1" outlineLevel="2" x14ac:dyDescent="0.25">
      <c r="B668" s="628"/>
      <c r="C668" s="629"/>
      <c r="D668" s="660"/>
      <c r="E668" s="106"/>
      <c r="F668" s="661"/>
      <c r="G668" s="660"/>
      <c r="H668" s="661"/>
      <c r="I668" s="660"/>
      <c r="J668" s="661"/>
      <c r="K668" s="660"/>
      <c r="L668" s="56">
        <f t="shared" si="62"/>
        <v>0</v>
      </c>
    </row>
    <row r="669" spans="2:13" ht="24.95" customHeight="1" outlineLevel="2" x14ac:dyDescent="0.25">
      <c r="B669" s="628"/>
      <c r="C669" s="629"/>
      <c r="D669" s="660"/>
      <c r="E669" s="106"/>
      <c r="F669" s="661"/>
      <c r="G669" s="660"/>
      <c r="H669" s="661"/>
      <c r="I669" s="660"/>
      <c r="J669" s="661"/>
      <c r="K669" s="660"/>
      <c r="L669" s="56">
        <f t="shared" si="62"/>
        <v>0</v>
      </c>
    </row>
    <row r="670" spans="2:13" ht="24.95" customHeight="1" outlineLevel="2" x14ac:dyDescent="0.25">
      <c r="B670" s="631"/>
      <c r="C670" s="632"/>
      <c r="D670" s="662"/>
      <c r="E670" s="107"/>
      <c r="F670" s="663"/>
      <c r="G670" s="662"/>
      <c r="H670" s="663"/>
      <c r="I670" s="662"/>
      <c r="J670" s="663"/>
      <c r="K670" s="662"/>
      <c r="L670" s="56">
        <f t="shared" si="62"/>
        <v>0</v>
      </c>
    </row>
    <row r="671" spans="2:13" ht="24.95" customHeight="1" outlineLevel="2" x14ac:dyDescent="0.25">
      <c r="B671" s="634" t="s">
        <v>1468</v>
      </c>
      <c r="C671" s="635"/>
      <c r="D671" s="635"/>
      <c r="E671" s="635"/>
      <c r="F671" s="635"/>
      <c r="G671" s="635"/>
      <c r="H671" s="635"/>
      <c r="I671" s="635"/>
      <c r="J671" s="635"/>
      <c r="K671" s="636"/>
      <c r="L671" s="108">
        <f>+SUM(L664:L670)</f>
        <v>0</v>
      </c>
    </row>
    <row r="672" spans="2:13" ht="24.95" customHeight="1" outlineLevel="1" x14ac:dyDescent="0.25">
      <c r="B672" s="101" t="s">
        <v>1366</v>
      </c>
      <c r="C672" s="102">
        <v>2</v>
      </c>
      <c r="D672" s="102">
        <v>2.29</v>
      </c>
      <c r="E672" s="694" t="str">
        <f>+VLOOKUP(B:B,APUS!A:C,3,FALSE)</f>
        <v>DEMOLICIÓN POYO PARA LAVADERO (INCLUYE RETIRO)</v>
      </c>
      <c r="F672" s="695"/>
      <c r="G672" s="695"/>
      <c r="H672" s="695"/>
      <c r="I672" s="695"/>
      <c r="J672" s="695"/>
      <c r="K672" s="696"/>
      <c r="L672" s="103" t="str">
        <f>+VLOOKUP(B:B,APUS!A:D,4,FALSE)</f>
        <v>UN</v>
      </c>
      <c r="M672" s="595">
        <f>L682</f>
        <v>0</v>
      </c>
    </row>
    <row r="673" spans="2:13" ht="24.95" customHeight="1" outlineLevel="2" x14ac:dyDescent="0.25">
      <c r="B673" s="666" t="s">
        <v>1465</v>
      </c>
      <c r="C673" s="697"/>
      <c r="D673" s="668"/>
      <c r="E673" s="672" t="s">
        <v>1470</v>
      </c>
      <c r="F673" s="673"/>
      <c r="G673" s="673"/>
      <c r="H673" s="673"/>
      <c r="I673" s="674"/>
      <c r="J673" s="675" t="s">
        <v>560</v>
      </c>
      <c r="K673" s="668"/>
      <c r="L673" s="677" t="s">
        <v>1464</v>
      </c>
    </row>
    <row r="674" spans="2:13" ht="24.95" customHeight="1" outlineLevel="2" x14ac:dyDescent="0.25">
      <c r="B674" s="669"/>
      <c r="C674" s="670"/>
      <c r="D674" s="671"/>
      <c r="E674" s="104" t="s">
        <v>1461</v>
      </c>
      <c r="F674" s="679" t="s">
        <v>1462</v>
      </c>
      <c r="G674" s="680"/>
      <c r="H674" s="679" t="s">
        <v>1463</v>
      </c>
      <c r="I674" s="680"/>
      <c r="J674" s="676"/>
      <c r="K674" s="671"/>
      <c r="L674" s="701"/>
    </row>
    <row r="675" spans="2:13" ht="24.95" customHeight="1" outlineLevel="2" x14ac:dyDescent="0.25">
      <c r="B675" s="655"/>
      <c r="C675" s="656"/>
      <c r="D675" s="657"/>
      <c r="E675" s="105"/>
      <c r="F675" s="658"/>
      <c r="G675" s="659"/>
      <c r="H675" s="658"/>
      <c r="I675" s="659"/>
      <c r="J675" s="658"/>
      <c r="K675" s="659"/>
      <c r="L675" s="56">
        <f t="shared" ref="L675:L681" si="63">+J675</f>
        <v>0</v>
      </c>
    </row>
    <row r="676" spans="2:13" ht="24.95" customHeight="1" outlineLevel="2" x14ac:dyDescent="0.25">
      <c r="B676" s="628"/>
      <c r="C676" s="629"/>
      <c r="D676" s="660"/>
      <c r="E676" s="106"/>
      <c r="F676" s="661"/>
      <c r="G676" s="660"/>
      <c r="H676" s="661"/>
      <c r="I676" s="660"/>
      <c r="J676" s="661"/>
      <c r="K676" s="660"/>
      <c r="L676" s="56">
        <f t="shared" si="63"/>
        <v>0</v>
      </c>
    </row>
    <row r="677" spans="2:13" ht="24.95" customHeight="1" outlineLevel="2" x14ac:dyDescent="0.25">
      <c r="B677" s="628"/>
      <c r="C677" s="629"/>
      <c r="D677" s="660"/>
      <c r="E677" s="106"/>
      <c r="F677" s="661"/>
      <c r="G677" s="660"/>
      <c r="H677" s="661"/>
      <c r="I677" s="660"/>
      <c r="J677" s="661"/>
      <c r="K677" s="660"/>
      <c r="L677" s="56">
        <f t="shared" si="63"/>
        <v>0</v>
      </c>
    </row>
    <row r="678" spans="2:13" ht="24.95" customHeight="1" outlineLevel="2" x14ac:dyDescent="0.25">
      <c r="B678" s="628"/>
      <c r="C678" s="629"/>
      <c r="D678" s="660"/>
      <c r="E678" s="106"/>
      <c r="F678" s="661"/>
      <c r="G678" s="660"/>
      <c r="H678" s="661"/>
      <c r="I678" s="660"/>
      <c r="J678" s="661"/>
      <c r="K678" s="660"/>
      <c r="L678" s="56">
        <f t="shared" si="63"/>
        <v>0</v>
      </c>
    </row>
    <row r="679" spans="2:13" ht="24.95" customHeight="1" outlineLevel="2" x14ac:dyDescent="0.25">
      <c r="B679" s="628"/>
      <c r="C679" s="629"/>
      <c r="D679" s="660"/>
      <c r="E679" s="106"/>
      <c r="F679" s="661"/>
      <c r="G679" s="660"/>
      <c r="H679" s="661"/>
      <c r="I679" s="660"/>
      <c r="J679" s="661"/>
      <c r="K679" s="660"/>
      <c r="L679" s="56">
        <f t="shared" si="63"/>
        <v>0</v>
      </c>
    </row>
    <row r="680" spans="2:13" ht="24.95" customHeight="1" outlineLevel="2" x14ac:dyDescent="0.25">
      <c r="B680" s="628"/>
      <c r="C680" s="629"/>
      <c r="D680" s="660"/>
      <c r="E680" s="106"/>
      <c r="F680" s="661"/>
      <c r="G680" s="660"/>
      <c r="H680" s="661"/>
      <c r="I680" s="660"/>
      <c r="J680" s="661"/>
      <c r="K680" s="660"/>
      <c r="L680" s="56">
        <f t="shared" si="63"/>
        <v>0</v>
      </c>
    </row>
    <row r="681" spans="2:13" ht="24.95" customHeight="1" outlineLevel="2" x14ac:dyDescent="0.25">
      <c r="B681" s="631"/>
      <c r="C681" s="632"/>
      <c r="D681" s="662"/>
      <c r="E681" s="107"/>
      <c r="F681" s="663"/>
      <c r="G681" s="662"/>
      <c r="H681" s="663"/>
      <c r="I681" s="662"/>
      <c r="J681" s="663"/>
      <c r="K681" s="662"/>
      <c r="L681" s="56">
        <f t="shared" si="63"/>
        <v>0</v>
      </c>
    </row>
    <row r="682" spans="2:13" ht="24.95" customHeight="1" outlineLevel="2" x14ac:dyDescent="0.25">
      <c r="B682" s="634" t="s">
        <v>1468</v>
      </c>
      <c r="C682" s="635"/>
      <c r="D682" s="635"/>
      <c r="E682" s="635"/>
      <c r="F682" s="635"/>
      <c r="G682" s="635"/>
      <c r="H682" s="635"/>
      <c r="I682" s="635"/>
      <c r="J682" s="635"/>
      <c r="K682" s="636"/>
      <c r="L682" s="108">
        <f>+SUM(L675:L681)</f>
        <v>0</v>
      </c>
    </row>
    <row r="683" spans="2:13" ht="24.95" customHeight="1" outlineLevel="1" x14ac:dyDescent="0.25">
      <c r="B683" s="101" t="s">
        <v>1367</v>
      </c>
      <c r="C683" s="102">
        <v>2</v>
      </c>
      <c r="D683" s="112">
        <v>2.2999999999999998</v>
      </c>
      <c r="E683" s="694" t="str">
        <f>+VLOOKUP(B:B,APUS!A:C,3,FALSE)</f>
        <v>DEMOLICIÓN MESÓN COCINA (INCLUYE RETIRO)</v>
      </c>
      <c r="F683" s="695"/>
      <c r="G683" s="695"/>
      <c r="H683" s="695"/>
      <c r="I683" s="695"/>
      <c r="J683" s="695"/>
      <c r="K683" s="696"/>
      <c r="L683" s="103" t="str">
        <f>+VLOOKUP(B:B,APUS!A:D,4,FALSE)</f>
        <v>M</v>
      </c>
      <c r="M683" s="595">
        <f>L693</f>
        <v>0</v>
      </c>
    </row>
    <row r="684" spans="2:13" ht="24.95" customHeight="1" outlineLevel="2" x14ac:dyDescent="0.25">
      <c r="B684" s="666" t="s">
        <v>1465</v>
      </c>
      <c r="C684" s="697"/>
      <c r="D684" s="668"/>
      <c r="E684" s="672" t="s">
        <v>1470</v>
      </c>
      <c r="F684" s="673"/>
      <c r="G684" s="673"/>
      <c r="H684" s="673"/>
      <c r="I684" s="674"/>
      <c r="J684" s="675" t="s">
        <v>560</v>
      </c>
      <c r="K684" s="668"/>
      <c r="L684" s="677" t="s">
        <v>1464</v>
      </c>
    </row>
    <row r="685" spans="2:13" ht="24.95" customHeight="1" outlineLevel="2" x14ac:dyDescent="0.25">
      <c r="B685" s="669"/>
      <c r="C685" s="670"/>
      <c r="D685" s="671"/>
      <c r="E685" s="104" t="s">
        <v>1461</v>
      </c>
      <c r="F685" s="679" t="s">
        <v>1462</v>
      </c>
      <c r="G685" s="680"/>
      <c r="H685" s="679" t="s">
        <v>1463</v>
      </c>
      <c r="I685" s="680"/>
      <c r="J685" s="676"/>
      <c r="K685" s="671"/>
      <c r="L685" s="701"/>
    </row>
    <row r="686" spans="2:13" ht="24.95" customHeight="1" outlineLevel="2" x14ac:dyDescent="0.25">
      <c r="B686" s="655"/>
      <c r="C686" s="656"/>
      <c r="D686" s="657"/>
      <c r="E686" s="105"/>
      <c r="F686" s="658"/>
      <c r="G686" s="659"/>
      <c r="H686" s="658"/>
      <c r="I686" s="659"/>
      <c r="J686" s="658"/>
      <c r="K686" s="659"/>
      <c r="L686" s="56">
        <f t="shared" ref="L686:L692" si="64">+J686</f>
        <v>0</v>
      </c>
    </row>
    <row r="687" spans="2:13" ht="24.95" customHeight="1" outlineLevel="2" x14ac:dyDescent="0.25">
      <c r="B687" s="628"/>
      <c r="C687" s="629"/>
      <c r="D687" s="660"/>
      <c r="E687" s="106"/>
      <c r="F687" s="661"/>
      <c r="G687" s="660"/>
      <c r="H687" s="661"/>
      <c r="I687" s="660"/>
      <c r="J687" s="661"/>
      <c r="K687" s="660"/>
      <c r="L687" s="56">
        <f t="shared" si="64"/>
        <v>0</v>
      </c>
    </row>
    <row r="688" spans="2:13" ht="24.95" customHeight="1" outlineLevel="2" x14ac:dyDescent="0.25">
      <c r="B688" s="628"/>
      <c r="C688" s="629"/>
      <c r="D688" s="660"/>
      <c r="E688" s="106"/>
      <c r="F688" s="661"/>
      <c r="G688" s="660"/>
      <c r="H688" s="661"/>
      <c r="I688" s="660"/>
      <c r="J688" s="661"/>
      <c r="K688" s="660"/>
      <c r="L688" s="56">
        <f t="shared" si="64"/>
        <v>0</v>
      </c>
    </row>
    <row r="689" spans="2:13" ht="24.95" customHeight="1" outlineLevel="2" x14ac:dyDescent="0.25">
      <c r="B689" s="628"/>
      <c r="C689" s="629"/>
      <c r="D689" s="660"/>
      <c r="E689" s="106"/>
      <c r="F689" s="661"/>
      <c r="G689" s="660"/>
      <c r="H689" s="661"/>
      <c r="I689" s="660"/>
      <c r="J689" s="661"/>
      <c r="K689" s="660"/>
      <c r="L689" s="56">
        <f t="shared" si="64"/>
        <v>0</v>
      </c>
    </row>
    <row r="690" spans="2:13" ht="24.95" customHeight="1" outlineLevel="2" x14ac:dyDescent="0.25">
      <c r="B690" s="628"/>
      <c r="C690" s="629"/>
      <c r="D690" s="660"/>
      <c r="E690" s="106"/>
      <c r="F690" s="661"/>
      <c r="G690" s="660"/>
      <c r="H690" s="661"/>
      <c r="I690" s="660"/>
      <c r="J690" s="661"/>
      <c r="K690" s="660"/>
      <c r="L690" s="56">
        <f t="shared" si="64"/>
        <v>0</v>
      </c>
    </row>
    <row r="691" spans="2:13" ht="24.95" customHeight="1" outlineLevel="2" x14ac:dyDescent="0.25">
      <c r="B691" s="628"/>
      <c r="C691" s="629"/>
      <c r="D691" s="660"/>
      <c r="E691" s="106"/>
      <c r="F691" s="661"/>
      <c r="G691" s="660"/>
      <c r="H691" s="661"/>
      <c r="I691" s="660"/>
      <c r="J691" s="661"/>
      <c r="K691" s="660"/>
      <c r="L691" s="56">
        <f t="shared" si="64"/>
        <v>0</v>
      </c>
    </row>
    <row r="692" spans="2:13" ht="24.95" customHeight="1" outlineLevel="2" x14ac:dyDescent="0.25">
      <c r="B692" s="631"/>
      <c r="C692" s="632"/>
      <c r="D692" s="662"/>
      <c r="E692" s="107"/>
      <c r="F692" s="663"/>
      <c r="G692" s="662"/>
      <c r="H692" s="663"/>
      <c r="I692" s="662"/>
      <c r="J692" s="663"/>
      <c r="K692" s="662"/>
      <c r="L692" s="56">
        <f t="shared" si="64"/>
        <v>0</v>
      </c>
    </row>
    <row r="693" spans="2:13" ht="24.95" customHeight="1" outlineLevel="2" x14ac:dyDescent="0.25">
      <c r="B693" s="634" t="s">
        <v>1468</v>
      </c>
      <c r="C693" s="635"/>
      <c r="D693" s="635"/>
      <c r="E693" s="635"/>
      <c r="F693" s="635"/>
      <c r="G693" s="635"/>
      <c r="H693" s="635"/>
      <c r="I693" s="635"/>
      <c r="J693" s="635"/>
      <c r="K693" s="636"/>
      <c r="L693" s="108">
        <f>+SUM(L686:L692)</f>
        <v>0</v>
      </c>
    </row>
    <row r="694" spans="2:13" ht="24.95" customHeight="1" outlineLevel="1" x14ac:dyDescent="0.25">
      <c r="B694" s="114" t="s">
        <v>1976</v>
      </c>
      <c r="C694" s="102">
        <v>2</v>
      </c>
      <c r="D694" s="102">
        <v>2.31</v>
      </c>
      <c r="E694" s="694" t="str">
        <f>+VLOOKUP(B:B,APUS!A:C,3,FALSE)</f>
        <v>DEMOLICION DE REGATA EN MUROS PARA COLUMNA NUEVA (Incluye retiro y botada)</v>
      </c>
      <c r="F694" s="695"/>
      <c r="G694" s="695"/>
      <c r="H694" s="695"/>
      <c r="I694" s="695"/>
      <c r="J694" s="695"/>
      <c r="K694" s="696"/>
      <c r="L694" s="103" t="str">
        <f>+VLOOKUP(B:B,APUS!A:D,4,FALSE)</f>
        <v>M</v>
      </c>
      <c r="M694" s="595">
        <f>L704</f>
        <v>0</v>
      </c>
    </row>
    <row r="695" spans="2:13" ht="24.95" customHeight="1" outlineLevel="2" x14ac:dyDescent="0.25">
      <c r="B695" s="666" t="s">
        <v>1465</v>
      </c>
      <c r="C695" s="697"/>
      <c r="D695" s="668"/>
      <c r="E695" s="672" t="s">
        <v>1470</v>
      </c>
      <c r="F695" s="673"/>
      <c r="G695" s="673"/>
      <c r="H695" s="673"/>
      <c r="I695" s="674"/>
      <c r="J695" s="675" t="s">
        <v>560</v>
      </c>
      <c r="K695" s="668"/>
      <c r="L695" s="677" t="s">
        <v>1464</v>
      </c>
    </row>
    <row r="696" spans="2:13" ht="24.95" customHeight="1" outlineLevel="2" x14ac:dyDescent="0.25">
      <c r="B696" s="669"/>
      <c r="C696" s="670"/>
      <c r="D696" s="671"/>
      <c r="E696" s="104" t="s">
        <v>1461</v>
      </c>
      <c r="F696" s="679" t="s">
        <v>1462</v>
      </c>
      <c r="G696" s="680"/>
      <c r="H696" s="679" t="s">
        <v>1463</v>
      </c>
      <c r="I696" s="680"/>
      <c r="J696" s="676"/>
      <c r="K696" s="671"/>
      <c r="L696" s="701"/>
    </row>
    <row r="697" spans="2:13" ht="24.95" customHeight="1" outlineLevel="2" x14ac:dyDescent="0.25">
      <c r="B697" s="655"/>
      <c r="C697" s="656"/>
      <c r="D697" s="657"/>
      <c r="E697" s="105"/>
      <c r="F697" s="658"/>
      <c r="G697" s="659"/>
      <c r="H697" s="658"/>
      <c r="I697" s="659"/>
      <c r="J697" s="658"/>
      <c r="K697" s="659"/>
      <c r="L697" s="56">
        <f t="shared" ref="L697:L703" si="65">+J697</f>
        <v>0</v>
      </c>
    </row>
    <row r="698" spans="2:13" ht="24.95" customHeight="1" outlineLevel="2" x14ac:dyDescent="0.25">
      <c r="B698" s="628"/>
      <c r="C698" s="629"/>
      <c r="D698" s="660"/>
      <c r="E698" s="106"/>
      <c r="F698" s="661"/>
      <c r="G698" s="660"/>
      <c r="H698" s="661"/>
      <c r="I698" s="660"/>
      <c r="J698" s="661"/>
      <c r="K698" s="660"/>
      <c r="L698" s="56">
        <f t="shared" si="65"/>
        <v>0</v>
      </c>
    </row>
    <row r="699" spans="2:13" ht="24.95" customHeight="1" outlineLevel="2" x14ac:dyDescent="0.25">
      <c r="B699" s="628"/>
      <c r="C699" s="629"/>
      <c r="D699" s="660"/>
      <c r="E699" s="106"/>
      <c r="F699" s="661"/>
      <c r="G699" s="660"/>
      <c r="H699" s="661"/>
      <c r="I699" s="660"/>
      <c r="J699" s="661"/>
      <c r="K699" s="660"/>
      <c r="L699" s="56">
        <f t="shared" si="65"/>
        <v>0</v>
      </c>
    </row>
    <row r="700" spans="2:13" ht="24.95" customHeight="1" outlineLevel="2" x14ac:dyDescent="0.25">
      <c r="B700" s="628"/>
      <c r="C700" s="629"/>
      <c r="D700" s="660"/>
      <c r="E700" s="106"/>
      <c r="F700" s="661"/>
      <c r="G700" s="660"/>
      <c r="H700" s="661"/>
      <c r="I700" s="660"/>
      <c r="J700" s="661"/>
      <c r="K700" s="660"/>
      <c r="L700" s="56">
        <f t="shared" si="65"/>
        <v>0</v>
      </c>
    </row>
    <row r="701" spans="2:13" ht="24.95" customHeight="1" outlineLevel="2" x14ac:dyDescent="0.25">
      <c r="B701" s="628"/>
      <c r="C701" s="629"/>
      <c r="D701" s="660"/>
      <c r="E701" s="106"/>
      <c r="F701" s="661"/>
      <c r="G701" s="660"/>
      <c r="H701" s="661"/>
      <c r="I701" s="660"/>
      <c r="J701" s="661"/>
      <c r="K701" s="660"/>
      <c r="L701" s="56">
        <f t="shared" si="65"/>
        <v>0</v>
      </c>
    </row>
    <row r="702" spans="2:13" ht="24.95" customHeight="1" outlineLevel="2" x14ac:dyDescent="0.25">
      <c r="B702" s="628"/>
      <c r="C702" s="629"/>
      <c r="D702" s="660"/>
      <c r="E702" s="106"/>
      <c r="F702" s="661"/>
      <c r="G702" s="660"/>
      <c r="H702" s="661"/>
      <c r="I702" s="660"/>
      <c r="J702" s="661"/>
      <c r="K702" s="660"/>
      <c r="L702" s="56">
        <f t="shared" si="65"/>
        <v>0</v>
      </c>
    </row>
    <row r="703" spans="2:13" ht="24.95" customHeight="1" outlineLevel="2" x14ac:dyDescent="0.25">
      <c r="B703" s="631"/>
      <c r="C703" s="632"/>
      <c r="D703" s="662"/>
      <c r="E703" s="107"/>
      <c r="F703" s="663"/>
      <c r="G703" s="662"/>
      <c r="H703" s="663"/>
      <c r="I703" s="662"/>
      <c r="J703" s="663"/>
      <c r="K703" s="662"/>
      <c r="L703" s="56">
        <f t="shared" si="65"/>
        <v>0</v>
      </c>
    </row>
    <row r="704" spans="2:13" ht="24.95" customHeight="1" outlineLevel="2" x14ac:dyDescent="0.25">
      <c r="B704" s="634" t="s">
        <v>1468</v>
      </c>
      <c r="C704" s="635"/>
      <c r="D704" s="635"/>
      <c r="E704" s="635"/>
      <c r="F704" s="635"/>
      <c r="G704" s="635"/>
      <c r="H704" s="635"/>
      <c r="I704" s="635"/>
      <c r="J704" s="635"/>
      <c r="K704" s="636"/>
      <c r="L704" s="108">
        <f>+SUM(L697:L703)</f>
        <v>0</v>
      </c>
    </row>
    <row r="705" spans="2:13" ht="24.95" customHeight="1" outlineLevel="1" x14ac:dyDescent="0.25">
      <c r="B705" s="114" t="s">
        <v>1978</v>
      </c>
      <c r="C705" s="102">
        <v>2</v>
      </c>
      <c r="D705" s="102">
        <v>2.3199999999999998</v>
      </c>
      <c r="E705" s="694" t="str">
        <f>+VLOOKUP(B:B,APUS!A:C,3,FALSE)</f>
        <v xml:space="preserve">DEMOLICION DE PLACAS DE CONTRAPISO e=8cm hasta 10cm (Incluye retiro y botada), </v>
      </c>
      <c r="F705" s="695"/>
      <c r="G705" s="695"/>
      <c r="H705" s="695"/>
      <c r="I705" s="695"/>
      <c r="J705" s="695"/>
      <c r="K705" s="696"/>
      <c r="L705" s="103" t="str">
        <f>+VLOOKUP(B:B,APUS!A:D,4,FALSE)</f>
        <v>M2</v>
      </c>
      <c r="M705" s="595">
        <f>L715</f>
        <v>0</v>
      </c>
    </row>
    <row r="706" spans="2:13" ht="24.95" customHeight="1" outlineLevel="2" x14ac:dyDescent="0.25">
      <c r="B706" s="666" t="s">
        <v>1465</v>
      </c>
      <c r="C706" s="697"/>
      <c r="D706" s="668"/>
      <c r="E706" s="672" t="s">
        <v>1470</v>
      </c>
      <c r="F706" s="673"/>
      <c r="G706" s="673"/>
      <c r="H706" s="673"/>
      <c r="I706" s="674"/>
      <c r="J706" s="675" t="s">
        <v>560</v>
      </c>
      <c r="K706" s="668"/>
      <c r="L706" s="677" t="s">
        <v>1464</v>
      </c>
    </row>
    <row r="707" spans="2:13" ht="24.95" customHeight="1" outlineLevel="2" x14ac:dyDescent="0.25">
      <c r="B707" s="669"/>
      <c r="C707" s="670"/>
      <c r="D707" s="671"/>
      <c r="E707" s="104" t="s">
        <v>1461</v>
      </c>
      <c r="F707" s="679" t="s">
        <v>1462</v>
      </c>
      <c r="G707" s="680"/>
      <c r="H707" s="679" t="s">
        <v>1463</v>
      </c>
      <c r="I707" s="680"/>
      <c r="J707" s="676"/>
      <c r="K707" s="671"/>
      <c r="L707" s="701"/>
    </row>
    <row r="708" spans="2:13" ht="24.95" customHeight="1" outlineLevel="2" x14ac:dyDescent="0.25">
      <c r="B708" s="655"/>
      <c r="C708" s="656"/>
      <c r="D708" s="657"/>
      <c r="E708" s="105"/>
      <c r="F708" s="658"/>
      <c r="G708" s="659"/>
      <c r="H708" s="658"/>
      <c r="I708" s="659"/>
      <c r="J708" s="658"/>
      <c r="K708" s="659"/>
      <c r="L708" s="56">
        <f t="shared" ref="L708:L714" si="66">+J708</f>
        <v>0</v>
      </c>
    </row>
    <row r="709" spans="2:13" ht="24.95" customHeight="1" outlineLevel="2" x14ac:dyDescent="0.25">
      <c r="B709" s="628"/>
      <c r="C709" s="629"/>
      <c r="D709" s="660"/>
      <c r="E709" s="106"/>
      <c r="F709" s="661"/>
      <c r="G709" s="660"/>
      <c r="H709" s="661"/>
      <c r="I709" s="660"/>
      <c r="J709" s="661"/>
      <c r="K709" s="660"/>
      <c r="L709" s="56">
        <f t="shared" si="66"/>
        <v>0</v>
      </c>
    </row>
    <row r="710" spans="2:13" ht="24.95" customHeight="1" outlineLevel="2" x14ac:dyDescent="0.25">
      <c r="B710" s="628"/>
      <c r="C710" s="629"/>
      <c r="D710" s="660"/>
      <c r="E710" s="106"/>
      <c r="F710" s="661"/>
      <c r="G710" s="660"/>
      <c r="H710" s="661"/>
      <c r="I710" s="660"/>
      <c r="J710" s="661"/>
      <c r="K710" s="660"/>
      <c r="L710" s="56">
        <f t="shared" si="66"/>
        <v>0</v>
      </c>
    </row>
    <row r="711" spans="2:13" ht="24.95" customHeight="1" outlineLevel="2" x14ac:dyDescent="0.25">
      <c r="B711" s="628"/>
      <c r="C711" s="629"/>
      <c r="D711" s="660"/>
      <c r="E711" s="106"/>
      <c r="F711" s="661"/>
      <c r="G711" s="660"/>
      <c r="H711" s="661"/>
      <c r="I711" s="660"/>
      <c r="J711" s="661"/>
      <c r="K711" s="660"/>
      <c r="L711" s="56">
        <f t="shared" si="66"/>
        <v>0</v>
      </c>
    </row>
    <row r="712" spans="2:13" ht="24.95" customHeight="1" outlineLevel="2" x14ac:dyDescent="0.25">
      <c r="B712" s="628"/>
      <c r="C712" s="629"/>
      <c r="D712" s="660"/>
      <c r="E712" s="106"/>
      <c r="F712" s="661"/>
      <c r="G712" s="660"/>
      <c r="H712" s="661"/>
      <c r="I712" s="660"/>
      <c r="J712" s="661"/>
      <c r="K712" s="660"/>
      <c r="L712" s="56">
        <f t="shared" si="66"/>
        <v>0</v>
      </c>
    </row>
    <row r="713" spans="2:13" ht="24.95" customHeight="1" outlineLevel="2" x14ac:dyDescent="0.25">
      <c r="B713" s="628"/>
      <c r="C713" s="629"/>
      <c r="D713" s="660"/>
      <c r="E713" s="106"/>
      <c r="F713" s="661"/>
      <c r="G713" s="660"/>
      <c r="H713" s="661"/>
      <c r="I713" s="660"/>
      <c r="J713" s="661"/>
      <c r="K713" s="660"/>
      <c r="L713" s="56">
        <f t="shared" si="66"/>
        <v>0</v>
      </c>
    </row>
    <row r="714" spans="2:13" ht="24.95" customHeight="1" outlineLevel="2" x14ac:dyDescent="0.25">
      <c r="B714" s="631"/>
      <c r="C714" s="632"/>
      <c r="D714" s="662"/>
      <c r="E714" s="107"/>
      <c r="F714" s="663"/>
      <c r="G714" s="662"/>
      <c r="H714" s="663"/>
      <c r="I714" s="662"/>
      <c r="J714" s="663"/>
      <c r="K714" s="662"/>
      <c r="L714" s="56">
        <f t="shared" si="66"/>
        <v>0</v>
      </c>
    </row>
    <row r="715" spans="2:13" ht="24.95" customHeight="1" outlineLevel="2" x14ac:dyDescent="0.25">
      <c r="B715" s="634" t="s">
        <v>1468</v>
      </c>
      <c r="C715" s="635"/>
      <c r="D715" s="635"/>
      <c r="E715" s="635"/>
      <c r="F715" s="635"/>
      <c r="G715" s="635"/>
      <c r="H715" s="635"/>
      <c r="I715" s="635"/>
      <c r="J715" s="635"/>
      <c r="K715" s="636"/>
      <c r="L715" s="108">
        <f>+SUM(L708:L714)</f>
        <v>0</v>
      </c>
    </row>
    <row r="716" spans="2:13" ht="24.95" customHeight="1" outlineLevel="1" x14ac:dyDescent="0.25">
      <c r="B716" s="114" t="s">
        <v>1995</v>
      </c>
      <c r="C716" s="102">
        <v>2</v>
      </c>
      <c r="D716" s="102">
        <v>2.33</v>
      </c>
      <c r="E716" s="694" t="str">
        <f>+VLOOKUP(B:B,APUS!A:C,3,FALSE)</f>
        <v>DEMOLICION DE PLACAS AEREAS (incluye retiro y botada)</v>
      </c>
      <c r="F716" s="695"/>
      <c r="G716" s="695"/>
      <c r="H716" s="695"/>
      <c r="I716" s="695"/>
      <c r="J716" s="695"/>
      <c r="K716" s="696"/>
      <c r="L716" s="103" t="str">
        <f>+VLOOKUP(B:B,APUS!A:D,4,FALSE)</f>
        <v>M2</v>
      </c>
      <c r="M716" s="595">
        <f>L726</f>
        <v>0</v>
      </c>
    </row>
    <row r="717" spans="2:13" ht="24.95" customHeight="1" outlineLevel="2" x14ac:dyDescent="0.25">
      <c r="B717" s="666" t="s">
        <v>1465</v>
      </c>
      <c r="C717" s="697"/>
      <c r="D717" s="668"/>
      <c r="E717" s="672" t="s">
        <v>1470</v>
      </c>
      <c r="F717" s="673"/>
      <c r="G717" s="673"/>
      <c r="H717" s="673"/>
      <c r="I717" s="674"/>
      <c r="J717" s="675" t="s">
        <v>560</v>
      </c>
      <c r="K717" s="668"/>
      <c r="L717" s="677" t="s">
        <v>1464</v>
      </c>
    </row>
    <row r="718" spans="2:13" ht="24.95" customHeight="1" outlineLevel="2" x14ac:dyDescent="0.25">
      <c r="B718" s="669"/>
      <c r="C718" s="670"/>
      <c r="D718" s="671"/>
      <c r="E718" s="104" t="s">
        <v>1461</v>
      </c>
      <c r="F718" s="679" t="s">
        <v>1462</v>
      </c>
      <c r="G718" s="680"/>
      <c r="H718" s="679" t="s">
        <v>1463</v>
      </c>
      <c r="I718" s="680"/>
      <c r="J718" s="676"/>
      <c r="K718" s="671"/>
      <c r="L718" s="701"/>
    </row>
    <row r="719" spans="2:13" ht="24.95" customHeight="1" outlineLevel="2" x14ac:dyDescent="0.25">
      <c r="B719" s="655"/>
      <c r="C719" s="656"/>
      <c r="D719" s="657"/>
      <c r="E719" s="105"/>
      <c r="F719" s="658"/>
      <c r="G719" s="659"/>
      <c r="H719" s="658"/>
      <c r="I719" s="659"/>
      <c r="J719" s="658"/>
      <c r="K719" s="659"/>
      <c r="L719" s="56">
        <f t="shared" ref="L719:L725" si="67">+J719</f>
        <v>0</v>
      </c>
    </row>
    <row r="720" spans="2:13" ht="24.95" customHeight="1" outlineLevel="2" x14ac:dyDescent="0.25">
      <c r="B720" s="628"/>
      <c r="C720" s="629"/>
      <c r="D720" s="660"/>
      <c r="E720" s="106"/>
      <c r="F720" s="661"/>
      <c r="G720" s="660"/>
      <c r="H720" s="661"/>
      <c r="I720" s="660"/>
      <c r="J720" s="661"/>
      <c r="K720" s="660"/>
      <c r="L720" s="56">
        <f t="shared" si="67"/>
        <v>0</v>
      </c>
    </row>
    <row r="721" spans="2:13" ht="24.95" customHeight="1" outlineLevel="2" x14ac:dyDescent="0.25">
      <c r="B721" s="628"/>
      <c r="C721" s="629"/>
      <c r="D721" s="660"/>
      <c r="E721" s="106"/>
      <c r="F721" s="661"/>
      <c r="G721" s="660"/>
      <c r="H721" s="661"/>
      <c r="I721" s="660"/>
      <c r="J721" s="661"/>
      <c r="K721" s="660"/>
      <c r="L721" s="56">
        <f t="shared" si="67"/>
        <v>0</v>
      </c>
    </row>
    <row r="722" spans="2:13" ht="24.95" customHeight="1" outlineLevel="2" x14ac:dyDescent="0.25">
      <c r="B722" s="628"/>
      <c r="C722" s="629"/>
      <c r="D722" s="660"/>
      <c r="E722" s="106"/>
      <c r="F722" s="661"/>
      <c r="G722" s="660"/>
      <c r="H722" s="661"/>
      <c r="I722" s="660"/>
      <c r="J722" s="661"/>
      <c r="K722" s="660"/>
      <c r="L722" s="56">
        <f t="shared" si="67"/>
        <v>0</v>
      </c>
    </row>
    <row r="723" spans="2:13" ht="24.95" customHeight="1" outlineLevel="2" x14ac:dyDescent="0.25">
      <c r="B723" s="628"/>
      <c r="C723" s="629"/>
      <c r="D723" s="660"/>
      <c r="E723" s="106"/>
      <c r="F723" s="661"/>
      <c r="G723" s="660"/>
      <c r="H723" s="661"/>
      <c r="I723" s="660"/>
      <c r="J723" s="661"/>
      <c r="K723" s="660"/>
      <c r="L723" s="56">
        <f t="shared" si="67"/>
        <v>0</v>
      </c>
    </row>
    <row r="724" spans="2:13" ht="24.95" customHeight="1" outlineLevel="2" x14ac:dyDescent="0.25">
      <c r="B724" s="628"/>
      <c r="C724" s="629"/>
      <c r="D724" s="660"/>
      <c r="E724" s="106"/>
      <c r="F724" s="661"/>
      <c r="G724" s="660"/>
      <c r="H724" s="661"/>
      <c r="I724" s="660"/>
      <c r="J724" s="661"/>
      <c r="K724" s="660"/>
      <c r="L724" s="56">
        <f t="shared" si="67"/>
        <v>0</v>
      </c>
    </row>
    <row r="725" spans="2:13" ht="24.95" customHeight="1" outlineLevel="2" x14ac:dyDescent="0.25">
      <c r="B725" s="631"/>
      <c r="C725" s="632"/>
      <c r="D725" s="662"/>
      <c r="E725" s="107"/>
      <c r="F725" s="663"/>
      <c r="G725" s="662"/>
      <c r="H725" s="663"/>
      <c r="I725" s="662"/>
      <c r="J725" s="663"/>
      <c r="K725" s="662"/>
      <c r="L725" s="56">
        <f t="shared" si="67"/>
        <v>0</v>
      </c>
    </row>
    <row r="726" spans="2:13" ht="24.95" customHeight="1" outlineLevel="2" x14ac:dyDescent="0.25">
      <c r="B726" s="634" t="s">
        <v>1468</v>
      </c>
      <c r="C726" s="635"/>
      <c r="D726" s="635"/>
      <c r="E726" s="635"/>
      <c r="F726" s="635"/>
      <c r="G726" s="635"/>
      <c r="H726" s="635"/>
      <c r="I726" s="635"/>
      <c r="J726" s="635"/>
      <c r="K726" s="636"/>
      <c r="L726" s="108">
        <f>+SUM(L719:L725)</f>
        <v>0</v>
      </c>
    </row>
    <row r="727" spans="2:13" ht="15" customHeight="1" x14ac:dyDescent="0.2">
      <c r="B727" s="99"/>
      <c r="C727" s="100">
        <v>3</v>
      </c>
      <c r="D727" s="703" t="str">
        <f>+'208-MV-Ft-10-MV-HAB.'!D70</f>
        <v>EXCAVACIONES Y RELLENOS</v>
      </c>
      <c r="E727" s="781"/>
      <c r="F727" s="781"/>
      <c r="G727" s="781"/>
      <c r="H727" s="781"/>
      <c r="I727" s="781"/>
      <c r="J727" s="781"/>
      <c r="K727" s="781"/>
      <c r="L727" s="782"/>
    </row>
    <row r="728" spans="2:13" ht="15" customHeight="1" outlineLevel="1" x14ac:dyDescent="0.2">
      <c r="B728" s="438"/>
      <c r="C728" s="439">
        <v>3</v>
      </c>
      <c r="D728" s="441">
        <v>1</v>
      </c>
      <c r="E728" s="627" t="s">
        <v>1895</v>
      </c>
      <c r="F728" s="627"/>
      <c r="G728" s="627"/>
      <c r="H728" s="627"/>
      <c r="I728" s="627"/>
      <c r="J728" s="627"/>
      <c r="K728" s="627"/>
      <c r="L728" s="440"/>
    </row>
    <row r="729" spans="2:13" ht="19.5" customHeight="1" outlineLevel="1" x14ac:dyDescent="0.25">
      <c r="B729" s="111" t="s">
        <v>2086</v>
      </c>
      <c r="C729" s="58">
        <v>3</v>
      </c>
      <c r="D729" s="58">
        <v>1.01</v>
      </c>
      <c r="E729" s="694" t="str">
        <f>+VLOOKUP(B:B,APUS!A:C,3,FALSE)</f>
        <v>TRASIEGO</v>
      </c>
      <c r="F729" s="695"/>
      <c r="G729" s="695"/>
      <c r="H729" s="695"/>
      <c r="I729" s="695"/>
      <c r="J729" s="695"/>
      <c r="K729" s="750"/>
      <c r="L729" s="103" t="str">
        <f>+VLOOKUP(B:B,APUS!A:D,4,FALSE)</f>
        <v>M3</v>
      </c>
      <c r="M729" s="595">
        <f>L739</f>
        <v>0</v>
      </c>
    </row>
    <row r="730" spans="2:13" ht="15" customHeight="1" outlineLevel="2" x14ac:dyDescent="0.25">
      <c r="B730" s="723" t="s">
        <v>1465</v>
      </c>
      <c r="C730" s="684"/>
      <c r="D730" s="684"/>
      <c r="E730" s="683" t="s">
        <v>1470</v>
      </c>
      <c r="F730" s="683"/>
      <c r="G730" s="683"/>
      <c r="H730" s="683"/>
      <c r="I730" s="683"/>
      <c r="J730" s="684" t="s">
        <v>560</v>
      </c>
      <c r="K730" s="684"/>
      <c r="L730" s="686" t="s">
        <v>1464</v>
      </c>
    </row>
    <row r="731" spans="2:13" ht="15" customHeight="1" outlineLevel="2" x14ac:dyDescent="0.25">
      <c r="B731" s="724"/>
      <c r="C731" s="685"/>
      <c r="D731" s="685"/>
      <c r="E731" s="104" t="s">
        <v>1461</v>
      </c>
      <c r="F731" s="679" t="s">
        <v>1462</v>
      </c>
      <c r="G731" s="680"/>
      <c r="H731" s="679" t="s">
        <v>1463</v>
      </c>
      <c r="I731" s="680"/>
      <c r="J731" s="685"/>
      <c r="K731" s="685"/>
      <c r="L731" s="687"/>
    </row>
    <row r="732" spans="2:13" ht="24.95" customHeight="1" outlineLevel="2" x14ac:dyDescent="0.25">
      <c r="B732" s="655"/>
      <c r="C732" s="656"/>
      <c r="D732" s="656"/>
      <c r="E732" s="105"/>
      <c r="F732" s="688"/>
      <c r="G732" s="688"/>
      <c r="H732" s="688"/>
      <c r="I732" s="688"/>
      <c r="J732" s="688"/>
      <c r="K732" s="688"/>
      <c r="L732" s="56">
        <f t="shared" ref="L732:L738" si="68">+J732</f>
        <v>0</v>
      </c>
    </row>
    <row r="733" spans="2:13" ht="24.95" customHeight="1" outlineLevel="2" x14ac:dyDescent="0.25">
      <c r="B733" s="628"/>
      <c r="C733" s="629"/>
      <c r="D733" s="629"/>
      <c r="E733" s="106"/>
      <c r="F733" s="630"/>
      <c r="G733" s="630"/>
      <c r="H733" s="630"/>
      <c r="I733" s="630"/>
      <c r="J733" s="630"/>
      <c r="K733" s="630"/>
      <c r="L733" s="56">
        <f t="shared" si="68"/>
        <v>0</v>
      </c>
    </row>
    <row r="734" spans="2:13" ht="24.95" customHeight="1" outlineLevel="2" x14ac:dyDescent="0.25">
      <c r="B734" s="628"/>
      <c r="C734" s="629"/>
      <c r="D734" s="629"/>
      <c r="E734" s="106"/>
      <c r="F734" s="630"/>
      <c r="G734" s="630"/>
      <c r="H734" s="630"/>
      <c r="I734" s="630"/>
      <c r="J734" s="630"/>
      <c r="K734" s="630"/>
      <c r="L734" s="56">
        <f t="shared" si="68"/>
        <v>0</v>
      </c>
    </row>
    <row r="735" spans="2:13" ht="24.95" customHeight="1" outlineLevel="2" x14ac:dyDescent="0.25">
      <c r="B735" s="628"/>
      <c r="C735" s="629"/>
      <c r="D735" s="629"/>
      <c r="E735" s="106"/>
      <c r="F735" s="630"/>
      <c r="G735" s="630"/>
      <c r="H735" s="630"/>
      <c r="I735" s="630"/>
      <c r="J735" s="630"/>
      <c r="K735" s="630"/>
      <c r="L735" s="56">
        <f t="shared" si="68"/>
        <v>0</v>
      </c>
    </row>
    <row r="736" spans="2:13" ht="24.95" customHeight="1" outlineLevel="2" x14ac:dyDescent="0.25">
      <c r="B736" s="628"/>
      <c r="C736" s="629"/>
      <c r="D736" s="629"/>
      <c r="E736" s="106"/>
      <c r="F736" s="630"/>
      <c r="G736" s="630"/>
      <c r="H736" s="630"/>
      <c r="I736" s="630"/>
      <c r="J736" s="630"/>
      <c r="K736" s="630"/>
      <c r="L736" s="56">
        <f t="shared" si="68"/>
        <v>0</v>
      </c>
    </row>
    <row r="737" spans="2:13" ht="24.95" customHeight="1" outlineLevel="2" x14ac:dyDescent="0.25">
      <c r="B737" s="628"/>
      <c r="C737" s="629"/>
      <c r="D737" s="629"/>
      <c r="E737" s="106"/>
      <c r="F737" s="630"/>
      <c r="G737" s="630"/>
      <c r="H737" s="630"/>
      <c r="I737" s="630"/>
      <c r="J737" s="630"/>
      <c r="K737" s="630"/>
      <c r="L737" s="56">
        <f t="shared" si="68"/>
        <v>0</v>
      </c>
    </row>
    <row r="738" spans="2:13" ht="24.95" customHeight="1" outlineLevel="2" x14ac:dyDescent="0.25">
      <c r="B738" s="631"/>
      <c r="C738" s="632"/>
      <c r="D738" s="632"/>
      <c r="E738" s="107"/>
      <c r="F738" s="633"/>
      <c r="G738" s="633"/>
      <c r="H738" s="633"/>
      <c r="I738" s="633"/>
      <c r="J738" s="633"/>
      <c r="K738" s="633"/>
      <c r="L738" s="56">
        <f t="shared" si="68"/>
        <v>0</v>
      </c>
    </row>
    <row r="739" spans="2:13" ht="24.95" customHeight="1" outlineLevel="2" x14ac:dyDescent="0.25">
      <c r="B739" s="634" t="s">
        <v>1468</v>
      </c>
      <c r="C739" s="635"/>
      <c r="D739" s="635"/>
      <c r="E739" s="635"/>
      <c r="F739" s="635"/>
      <c r="G739" s="635"/>
      <c r="H739" s="635"/>
      <c r="I739" s="635"/>
      <c r="J739" s="635"/>
      <c r="K739" s="636"/>
      <c r="L739" s="108">
        <f>+SUM(L732:L738)</f>
        <v>0</v>
      </c>
    </row>
    <row r="740" spans="2:13" ht="36" customHeight="1" outlineLevel="1" x14ac:dyDescent="0.25">
      <c r="B740" s="111" t="s">
        <v>2084</v>
      </c>
      <c r="C740" s="58">
        <v>3</v>
      </c>
      <c r="D740" s="58">
        <v>1.02</v>
      </c>
      <c r="E740" s="637" t="str">
        <f>+VLOOKUP(B:B,APUS!A:C,3,FALSE)</f>
        <v>EXCAVACIÓN MANUAL (REDES, AGUAS NEGRAS, ACOMETIDAS Y DEMÁS ACTIVIDADES QUE SE PRESENTEN EN MEJORAMIENTO)</v>
      </c>
      <c r="F740" s="638"/>
      <c r="G740" s="638"/>
      <c r="H740" s="638"/>
      <c r="I740" s="638"/>
      <c r="J740" s="638"/>
      <c r="K740" s="751"/>
      <c r="L740" s="103" t="str">
        <f>+VLOOKUP(B:B,APUS!A:D,4,FALSE)</f>
        <v>M3</v>
      </c>
      <c r="M740" s="595">
        <f>L750</f>
        <v>0</v>
      </c>
    </row>
    <row r="741" spans="2:13" ht="15" customHeight="1" outlineLevel="2" x14ac:dyDescent="0.25">
      <c r="B741" s="723" t="s">
        <v>1465</v>
      </c>
      <c r="C741" s="684"/>
      <c r="D741" s="684"/>
      <c r="E741" s="683" t="s">
        <v>1470</v>
      </c>
      <c r="F741" s="683"/>
      <c r="G741" s="683"/>
      <c r="H741" s="683"/>
      <c r="I741" s="683"/>
      <c r="J741" s="684" t="s">
        <v>560</v>
      </c>
      <c r="K741" s="684"/>
      <c r="L741" s="686" t="s">
        <v>1464</v>
      </c>
    </row>
    <row r="742" spans="2:13" ht="15" customHeight="1" outlineLevel="2" x14ac:dyDescent="0.25">
      <c r="B742" s="724"/>
      <c r="C742" s="685"/>
      <c r="D742" s="685"/>
      <c r="E742" s="104" t="s">
        <v>1461</v>
      </c>
      <c r="F742" s="679" t="s">
        <v>1462</v>
      </c>
      <c r="G742" s="680"/>
      <c r="H742" s="679" t="s">
        <v>1463</v>
      </c>
      <c r="I742" s="680"/>
      <c r="J742" s="685"/>
      <c r="K742" s="685"/>
      <c r="L742" s="687"/>
    </row>
    <row r="743" spans="2:13" ht="24.95" customHeight="1" outlineLevel="2" x14ac:dyDescent="0.25">
      <c r="B743" s="655"/>
      <c r="C743" s="656"/>
      <c r="D743" s="656"/>
      <c r="E743" s="105"/>
      <c r="F743" s="688"/>
      <c r="G743" s="688"/>
      <c r="H743" s="688"/>
      <c r="I743" s="688"/>
      <c r="J743" s="688"/>
      <c r="K743" s="688"/>
      <c r="L743" s="56">
        <f t="shared" ref="L743:L749" si="69">+J743</f>
        <v>0</v>
      </c>
    </row>
    <row r="744" spans="2:13" ht="24.95" customHeight="1" outlineLevel="2" x14ac:dyDescent="0.25">
      <c r="B744" s="628"/>
      <c r="C744" s="629"/>
      <c r="D744" s="629"/>
      <c r="E744" s="106"/>
      <c r="F744" s="630"/>
      <c r="G744" s="630"/>
      <c r="H744" s="630"/>
      <c r="I744" s="630"/>
      <c r="J744" s="630"/>
      <c r="K744" s="630"/>
      <c r="L744" s="56">
        <f t="shared" si="69"/>
        <v>0</v>
      </c>
    </row>
    <row r="745" spans="2:13" ht="24.95" customHeight="1" outlineLevel="2" x14ac:dyDescent="0.25">
      <c r="B745" s="628"/>
      <c r="C745" s="629"/>
      <c r="D745" s="629"/>
      <c r="E745" s="106"/>
      <c r="F745" s="630"/>
      <c r="G745" s="630"/>
      <c r="H745" s="630"/>
      <c r="I745" s="630"/>
      <c r="J745" s="630"/>
      <c r="K745" s="630"/>
      <c r="L745" s="56">
        <f t="shared" si="69"/>
        <v>0</v>
      </c>
    </row>
    <row r="746" spans="2:13" ht="24.95" customHeight="1" outlineLevel="2" x14ac:dyDescent="0.25">
      <c r="B746" s="628"/>
      <c r="C746" s="629"/>
      <c r="D746" s="629"/>
      <c r="E746" s="106"/>
      <c r="F746" s="630"/>
      <c r="G746" s="630"/>
      <c r="H746" s="630"/>
      <c r="I746" s="630"/>
      <c r="J746" s="630"/>
      <c r="K746" s="630"/>
      <c r="L746" s="56">
        <f t="shared" si="69"/>
        <v>0</v>
      </c>
    </row>
    <row r="747" spans="2:13" ht="24.95" customHeight="1" outlineLevel="2" x14ac:dyDescent="0.25">
      <c r="B747" s="628"/>
      <c r="C747" s="629"/>
      <c r="D747" s="629"/>
      <c r="E747" s="106"/>
      <c r="F747" s="630"/>
      <c r="G747" s="630"/>
      <c r="H747" s="630"/>
      <c r="I747" s="630"/>
      <c r="J747" s="630"/>
      <c r="K747" s="630"/>
      <c r="L747" s="56">
        <f t="shared" si="69"/>
        <v>0</v>
      </c>
    </row>
    <row r="748" spans="2:13" ht="24.95" customHeight="1" outlineLevel="2" x14ac:dyDescent="0.25">
      <c r="B748" s="628"/>
      <c r="C748" s="629"/>
      <c r="D748" s="629"/>
      <c r="E748" s="106"/>
      <c r="F748" s="630"/>
      <c r="G748" s="630"/>
      <c r="H748" s="630"/>
      <c r="I748" s="630"/>
      <c r="J748" s="630"/>
      <c r="K748" s="630"/>
      <c r="L748" s="56">
        <f t="shared" si="69"/>
        <v>0</v>
      </c>
    </row>
    <row r="749" spans="2:13" ht="24.95" customHeight="1" outlineLevel="2" x14ac:dyDescent="0.25">
      <c r="B749" s="631"/>
      <c r="C749" s="632"/>
      <c r="D749" s="632"/>
      <c r="E749" s="107"/>
      <c r="F749" s="633"/>
      <c r="G749" s="633"/>
      <c r="H749" s="633"/>
      <c r="I749" s="633"/>
      <c r="J749" s="633"/>
      <c r="K749" s="633"/>
      <c r="L749" s="56">
        <f t="shared" si="69"/>
        <v>0</v>
      </c>
    </row>
    <row r="750" spans="2:13" ht="24.95" customHeight="1" outlineLevel="2" x14ac:dyDescent="0.25">
      <c r="B750" s="634" t="s">
        <v>1468</v>
      </c>
      <c r="C750" s="635"/>
      <c r="D750" s="635"/>
      <c r="E750" s="635"/>
      <c r="F750" s="635"/>
      <c r="G750" s="635"/>
      <c r="H750" s="635"/>
      <c r="I750" s="635"/>
      <c r="J750" s="635"/>
      <c r="K750" s="636"/>
      <c r="L750" s="108">
        <f>+SUM(L743:L749)</f>
        <v>0</v>
      </c>
    </row>
    <row r="751" spans="2:13" ht="19.5" customHeight="1" outlineLevel="1" x14ac:dyDescent="0.25">
      <c r="B751" s="111" t="s">
        <v>1840</v>
      </c>
      <c r="C751" s="58">
        <v>3</v>
      </c>
      <c r="D751" s="58">
        <v>1.03</v>
      </c>
      <c r="E751" s="694" t="str">
        <f>+VLOOKUP(B:B,APUS!A:C,3,FALSE)</f>
        <v>EXCAVACIÓN MANUAL PARA VIGAS DE CIMENTACIÓN Y ZAPATAS</v>
      </c>
      <c r="F751" s="695"/>
      <c r="G751" s="695"/>
      <c r="H751" s="695"/>
      <c r="I751" s="695"/>
      <c r="J751" s="695"/>
      <c r="K751" s="750"/>
      <c r="L751" s="103" t="str">
        <f>+VLOOKUP(B:B,APUS!A:D,4,FALSE)</f>
        <v>M3</v>
      </c>
      <c r="M751" s="595">
        <f>L761</f>
        <v>0</v>
      </c>
    </row>
    <row r="752" spans="2:13" ht="15" customHeight="1" outlineLevel="2" x14ac:dyDescent="0.25">
      <c r="B752" s="723" t="s">
        <v>1465</v>
      </c>
      <c r="C752" s="684"/>
      <c r="D752" s="684"/>
      <c r="E752" s="683" t="s">
        <v>1470</v>
      </c>
      <c r="F752" s="683"/>
      <c r="G752" s="683"/>
      <c r="H752" s="683"/>
      <c r="I752" s="683"/>
      <c r="J752" s="684" t="s">
        <v>560</v>
      </c>
      <c r="K752" s="684"/>
      <c r="L752" s="686" t="s">
        <v>1464</v>
      </c>
    </row>
    <row r="753" spans="2:13" ht="15" customHeight="1" outlineLevel="2" x14ac:dyDescent="0.25">
      <c r="B753" s="724"/>
      <c r="C753" s="685"/>
      <c r="D753" s="685"/>
      <c r="E753" s="104" t="s">
        <v>1461</v>
      </c>
      <c r="F753" s="679" t="s">
        <v>1462</v>
      </c>
      <c r="G753" s="680"/>
      <c r="H753" s="679" t="s">
        <v>1463</v>
      </c>
      <c r="I753" s="680"/>
      <c r="J753" s="685"/>
      <c r="K753" s="685"/>
      <c r="L753" s="687"/>
    </row>
    <row r="754" spans="2:13" ht="24.95" customHeight="1" outlineLevel="2" x14ac:dyDescent="0.25">
      <c r="B754" s="655"/>
      <c r="C754" s="656"/>
      <c r="D754" s="656"/>
      <c r="E754" s="105"/>
      <c r="F754" s="688"/>
      <c r="G754" s="688"/>
      <c r="H754" s="688"/>
      <c r="I754" s="688"/>
      <c r="J754" s="688"/>
      <c r="K754" s="688"/>
      <c r="L754" s="56">
        <f t="shared" ref="L754:L760" si="70">+J754</f>
        <v>0</v>
      </c>
    </row>
    <row r="755" spans="2:13" ht="24.95" customHeight="1" outlineLevel="2" x14ac:dyDescent="0.25">
      <c r="B755" s="628"/>
      <c r="C755" s="629"/>
      <c r="D755" s="629"/>
      <c r="E755" s="106"/>
      <c r="F755" s="630"/>
      <c r="G755" s="630"/>
      <c r="H755" s="630"/>
      <c r="I755" s="630"/>
      <c r="J755" s="630"/>
      <c r="K755" s="630"/>
      <c r="L755" s="56">
        <f t="shared" si="70"/>
        <v>0</v>
      </c>
    </row>
    <row r="756" spans="2:13" ht="24.95" customHeight="1" outlineLevel="2" x14ac:dyDescent="0.25">
      <c r="B756" s="628"/>
      <c r="C756" s="629"/>
      <c r="D756" s="629"/>
      <c r="E756" s="106"/>
      <c r="F756" s="630"/>
      <c r="G756" s="630"/>
      <c r="H756" s="630"/>
      <c r="I756" s="630"/>
      <c r="J756" s="630"/>
      <c r="K756" s="630"/>
      <c r="L756" s="56">
        <f t="shared" si="70"/>
        <v>0</v>
      </c>
    </row>
    <row r="757" spans="2:13" ht="24.95" customHeight="1" outlineLevel="2" x14ac:dyDescent="0.25">
      <c r="B757" s="628"/>
      <c r="C757" s="629"/>
      <c r="D757" s="629"/>
      <c r="E757" s="106"/>
      <c r="F757" s="630"/>
      <c r="G757" s="630"/>
      <c r="H757" s="630"/>
      <c r="I757" s="630"/>
      <c r="J757" s="630"/>
      <c r="K757" s="630"/>
      <c r="L757" s="56">
        <f t="shared" si="70"/>
        <v>0</v>
      </c>
    </row>
    <row r="758" spans="2:13" ht="24.95" customHeight="1" outlineLevel="2" x14ac:dyDescent="0.25">
      <c r="B758" s="628"/>
      <c r="C758" s="629"/>
      <c r="D758" s="629"/>
      <c r="E758" s="106"/>
      <c r="F758" s="630"/>
      <c r="G758" s="630"/>
      <c r="H758" s="630"/>
      <c r="I758" s="630"/>
      <c r="J758" s="630"/>
      <c r="K758" s="630"/>
      <c r="L758" s="56">
        <f t="shared" si="70"/>
        <v>0</v>
      </c>
    </row>
    <row r="759" spans="2:13" ht="24.95" customHeight="1" outlineLevel="2" x14ac:dyDescent="0.25">
      <c r="B759" s="628"/>
      <c r="C759" s="629"/>
      <c r="D759" s="629"/>
      <c r="E759" s="106"/>
      <c r="F759" s="630"/>
      <c r="G759" s="630"/>
      <c r="H759" s="630"/>
      <c r="I759" s="630"/>
      <c r="J759" s="630"/>
      <c r="K759" s="630"/>
      <c r="L759" s="56">
        <f t="shared" si="70"/>
        <v>0</v>
      </c>
    </row>
    <row r="760" spans="2:13" ht="24.95" customHeight="1" outlineLevel="2" x14ac:dyDescent="0.25">
      <c r="B760" s="631"/>
      <c r="C760" s="632"/>
      <c r="D760" s="632"/>
      <c r="E760" s="107"/>
      <c r="F760" s="633"/>
      <c r="G760" s="633"/>
      <c r="H760" s="633"/>
      <c r="I760" s="633"/>
      <c r="J760" s="633"/>
      <c r="K760" s="633"/>
      <c r="L760" s="56">
        <f t="shared" si="70"/>
        <v>0</v>
      </c>
    </row>
    <row r="761" spans="2:13" ht="24.95" customHeight="1" outlineLevel="2" x14ac:dyDescent="0.25">
      <c r="B761" s="634" t="s">
        <v>1468</v>
      </c>
      <c r="C761" s="635"/>
      <c r="D761" s="635"/>
      <c r="E761" s="635"/>
      <c r="F761" s="635"/>
      <c r="G761" s="635"/>
      <c r="H761" s="635"/>
      <c r="I761" s="635"/>
      <c r="J761" s="635"/>
      <c r="K761" s="636"/>
      <c r="L761" s="108">
        <f>+SUM(L754:L760)</f>
        <v>0</v>
      </c>
    </row>
    <row r="762" spans="2:13" ht="24.95" customHeight="1" outlineLevel="1" x14ac:dyDescent="0.25">
      <c r="B762" s="109"/>
      <c r="C762" s="110">
        <v>3</v>
      </c>
      <c r="D762" s="110">
        <v>2</v>
      </c>
      <c r="E762" s="739" t="s">
        <v>1911</v>
      </c>
      <c r="F762" s="740"/>
      <c r="G762" s="740"/>
      <c r="H762" s="740"/>
      <c r="I762" s="740"/>
      <c r="J762" s="740"/>
      <c r="K762" s="740"/>
      <c r="L762" s="108"/>
    </row>
    <row r="763" spans="2:13" ht="19.5" customHeight="1" outlineLevel="1" x14ac:dyDescent="0.25">
      <c r="B763" s="111" t="s">
        <v>2085</v>
      </c>
      <c r="C763" s="58">
        <v>3</v>
      </c>
      <c r="D763" s="58">
        <v>2.0099999999999998</v>
      </c>
      <c r="E763" s="694" t="str">
        <f>+VLOOKUP(B:B,APUS!A:C,3,FALSE)</f>
        <v>RELLENOS EN MATERIAL SELECCIONADO DE LA EXCAVACIÓN EN SITIO</v>
      </c>
      <c r="F763" s="695"/>
      <c r="G763" s="695"/>
      <c r="H763" s="695"/>
      <c r="I763" s="695"/>
      <c r="J763" s="695"/>
      <c r="K763" s="750"/>
      <c r="L763" s="103" t="str">
        <f>+VLOOKUP(B:B,APUS!A:D,4,FALSE)</f>
        <v>M3</v>
      </c>
      <c r="M763" s="595">
        <f>L773</f>
        <v>0</v>
      </c>
    </row>
    <row r="764" spans="2:13" ht="15" customHeight="1" outlineLevel="2" x14ac:dyDescent="0.25">
      <c r="B764" s="723" t="s">
        <v>1465</v>
      </c>
      <c r="C764" s="684"/>
      <c r="D764" s="684"/>
      <c r="E764" s="683" t="s">
        <v>1470</v>
      </c>
      <c r="F764" s="683"/>
      <c r="G764" s="683"/>
      <c r="H764" s="683"/>
      <c r="I764" s="683"/>
      <c r="J764" s="684" t="s">
        <v>560</v>
      </c>
      <c r="K764" s="684"/>
      <c r="L764" s="686" t="s">
        <v>1464</v>
      </c>
    </row>
    <row r="765" spans="2:13" ht="15" customHeight="1" outlineLevel="2" x14ac:dyDescent="0.25">
      <c r="B765" s="724"/>
      <c r="C765" s="685"/>
      <c r="D765" s="685"/>
      <c r="E765" s="104" t="s">
        <v>1461</v>
      </c>
      <c r="F765" s="679" t="s">
        <v>1462</v>
      </c>
      <c r="G765" s="680"/>
      <c r="H765" s="679" t="s">
        <v>1463</v>
      </c>
      <c r="I765" s="680"/>
      <c r="J765" s="685"/>
      <c r="K765" s="685"/>
      <c r="L765" s="687"/>
    </row>
    <row r="766" spans="2:13" ht="24.95" customHeight="1" outlineLevel="2" x14ac:dyDescent="0.25">
      <c r="B766" s="655"/>
      <c r="C766" s="656"/>
      <c r="D766" s="656"/>
      <c r="E766" s="105"/>
      <c r="F766" s="688"/>
      <c r="G766" s="688"/>
      <c r="H766" s="688"/>
      <c r="I766" s="688"/>
      <c r="J766" s="688"/>
      <c r="K766" s="688"/>
      <c r="L766" s="56">
        <f t="shared" ref="L766:L772" si="71">+J766</f>
        <v>0</v>
      </c>
    </row>
    <row r="767" spans="2:13" ht="24.95" customHeight="1" outlineLevel="2" x14ac:dyDescent="0.25">
      <c r="B767" s="628"/>
      <c r="C767" s="629"/>
      <c r="D767" s="629"/>
      <c r="E767" s="106"/>
      <c r="F767" s="630"/>
      <c r="G767" s="630"/>
      <c r="H767" s="630"/>
      <c r="I767" s="630"/>
      <c r="J767" s="630"/>
      <c r="K767" s="630"/>
      <c r="L767" s="56">
        <f t="shared" si="71"/>
        <v>0</v>
      </c>
    </row>
    <row r="768" spans="2:13" ht="24.95" customHeight="1" outlineLevel="2" x14ac:dyDescent="0.25">
      <c r="B768" s="628"/>
      <c r="C768" s="629"/>
      <c r="D768" s="629"/>
      <c r="E768" s="106"/>
      <c r="F768" s="630"/>
      <c r="G768" s="630"/>
      <c r="H768" s="630"/>
      <c r="I768" s="630"/>
      <c r="J768" s="630"/>
      <c r="K768" s="630"/>
      <c r="L768" s="56">
        <f t="shared" si="71"/>
        <v>0</v>
      </c>
    </row>
    <row r="769" spans="2:13" ht="24.95" customHeight="1" outlineLevel="2" x14ac:dyDescent="0.25">
      <c r="B769" s="628"/>
      <c r="C769" s="629"/>
      <c r="D769" s="629"/>
      <c r="E769" s="106"/>
      <c r="F769" s="630"/>
      <c r="G769" s="630"/>
      <c r="H769" s="630"/>
      <c r="I769" s="630"/>
      <c r="J769" s="630"/>
      <c r="K769" s="630"/>
      <c r="L769" s="56">
        <f t="shared" si="71"/>
        <v>0</v>
      </c>
    </row>
    <row r="770" spans="2:13" ht="24.95" customHeight="1" outlineLevel="2" x14ac:dyDescent="0.25">
      <c r="B770" s="628"/>
      <c r="C770" s="629"/>
      <c r="D770" s="629"/>
      <c r="E770" s="106"/>
      <c r="F770" s="630"/>
      <c r="G770" s="630"/>
      <c r="H770" s="630"/>
      <c r="I770" s="630"/>
      <c r="J770" s="630"/>
      <c r="K770" s="630"/>
      <c r="L770" s="56">
        <f t="shared" si="71"/>
        <v>0</v>
      </c>
    </row>
    <row r="771" spans="2:13" ht="24.95" customHeight="1" outlineLevel="2" x14ac:dyDescent="0.25">
      <c r="B771" s="628"/>
      <c r="C771" s="629"/>
      <c r="D771" s="629"/>
      <c r="E771" s="106"/>
      <c r="F771" s="630"/>
      <c r="G771" s="630"/>
      <c r="H771" s="630"/>
      <c r="I771" s="630"/>
      <c r="J771" s="630"/>
      <c r="K771" s="630"/>
      <c r="L771" s="56">
        <f t="shared" si="71"/>
        <v>0</v>
      </c>
    </row>
    <row r="772" spans="2:13" ht="24.95" customHeight="1" outlineLevel="2" x14ac:dyDescent="0.25">
      <c r="B772" s="631"/>
      <c r="C772" s="632"/>
      <c r="D772" s="632"/>
      <c r="E772" s="107"/>
      <c r="F772" s="633"/>
      <c r="G772" s="633"/>
      <c r="H772" s="633"/>
      <c r="I772" s="633"/>
      <c r="J772" s="633"/>
      <c r="K772" s="633"/>
      <c r="L772" s="56">
        <f t="shared" si="71"/>
        <v>0</v>
      </c>
    </row>
    <row r="773" spans="2:13" ht="24.95" customHeight="1" outlineLevel="2" x14ac:dyDescent="0.25">
      <c r="B773" s="634" t="s">
        <v>1468</v>
      </c>
      <c r="C773" s="635"/>
      <c r="D773" s="635"/>
      <c r="E773" s="635"/>
      <c r="F773" s="635"/>
      <c r="G773" s="635"/>
      <c r="H773" s="635"/>
      <c r="I773" s="635"/>
      <c r="J773" s="635"/>
      <c r="K773" s="636"/>
      <c r="L773" s="108">
        <f>+SUM(L766:L772)</f>
        <v>0</v>
      </c>
    </row>
    <row r="774" spans="2:13" ht="19.5" customHeight="1" outlineLevel="1" x14ac:dyDescent="0.25">
      <c r="B774" s="111" t="s">
        <v>2083</v>
      </c>
      <c r="C774" s="58">
        <v>3</v>
      </c>
      <c r="D774" s="58">
        <v>2.02</v>
      </c>
      <c r="E774" s="694" t="str">
        <f>+VLOOKUP(B:B,APUS!A:C,3,FALSE)</f>
        <v>RELLENO BASE GRANULAR B-200 COMPACTADO (ACTIVIDADES DE MEJORAMIENTO)</v>
      </c>
      <c r="F774" s="695"/>
      <c r="G774" s="695"/>
      <c r="H774" s="695"/>
      <c r="I774" s="695"/>
      <c r="J774" s="695"/>
      <c r="K774" s="750"/>
      <c r="L774" s="103" t="str">
        <f>+VLOOKUP(B:B,APUS!A:D,4,FALSE)</f>
        <v>M3</v>
      </c>
      <c r="M774" s="595">
        <f>L784</f>
        <v>0</v>
      </c>
    </row>
    <row r="775" spans="2:13" ht="15" customHeight="1" outlineLevel="2" x14ac:dyDescent="0.25">
      <c r="B775" s="723" t="s">
        <v>1465</v>
      </c>
      <c r="C775" s="684"/>
      <c r="D775" s="684"/>
      <c r="E775" s="683" t="s">
        <v>1470</v>
      </c>
      <c r="F775" s="683"/>
      <c r="G775" s="683"/>
      <c r="H775" s="683"/>
      <c r="I775" s="683"/>
      <c r="J775" s="684" t="s">
        <v>560</v>
      </c>
      <c r="K775" s="684"/>
      <c r="L775" s="686" t="s">
        <v>1464</v>
      </c>
    </row>
    <row r="776" spans="2:13" ht="15" customHeight="1" outlineLevel="2" x14ac:dyDescent="0.25">
      <c r="B776" s="724"/>
      <c r="C776" s="685"/>
      <c r="D776" s="685"/>
      <c r="E776" s="104" t="s">
        <v>1461</v>
      </c>
      <c r="F776" s="679" t="s">
        <v>1462</v>
      </c>
      <c r="G776" s="680"/>
      <c r="H776" s="679" t="s">
        <v>1463</v>
      </c>
      <c r="I776" s="680"/>
      <c r="J776" s="685"/>
      <c r="K776" s="685"/>
      <c r="L776" s="687"/>
    </row>
    <row r="777" spans="2:13" ht="24.95" customHeight="1" outlineLevel="2" x14ac:dyDescent="0.25">
      <c r="B777" s="655"/>
      <c r="C777" s="656"/>
      <c r="D777" s="656"/>
      <c r="E777" s="105"/>
      <c r="F777" s="688"/>
      <c r="G777" s="688"/>
      <c r="H777" s="688"/>
      <c r="I777" s="688"/>
      <c r="J777" s="688"/>
      <c r="K777" s="688"/>
      <c r="L777" s="56">
        <f t="shared" ref="L777:L783" si="72">+J777</f>
        <v>0</v>
      </c>
    </row>
    <row r="778" spans="2:13" ht="24.95" customHeight="1" outlineLevel="2" x14ac:dyDescent="0.25">
      <c r="B778" s="628"/>
      <c r="C778" s="629"/>
      <c r="D778" s="629"/>
      <c r="E778" s="106"/>
      <c r="F778" s="630"/>
      <c r="G778" s="630"/>
      <c r="H778" s="630"/>
      <c r="I778" s="630"/>
      <c r="J778" s="630"/>
      <c r="K778" s="630"/>
      <c r="L778" s="56">
        <f t="shared" si="72"/>
        <v>0</v>
      </c>
    </row>
    <row r="779" spans="2:13" ht="24.95" customHeight="1" outlineLevel="2" x14ac:dyDescent="0.25">
      <c r="B779" s="628"/>
      <c r="C779" s="629"/>
      <c r="D779" s="629"/>
      <c r="E779" s="106"/>
      <c r="F779" s="630"/>
      <c r="G779" s="630"/>
      <c r="H779" s="630"/>
      <c r="I779" s="630"/>
      <c r="J779" s="630"/>
      <c r="K779" s="630"/>
      <c r="L779" s="56">
        <f t="shared" si="72"/>
        <v>0</v>
      </c>
    </row>
    <row r="780" spans="2:13" ht="24.95" customHeight="1" outlineLevel="2" x14ac:dyDescent="0.25">
      <c r="B780" s="628"/>
      <c r="C780" s="629"/>
      <c r="D780" s="629"/>
      <c r="E780" s="106"/>
      <c r="F780" s="630"/>
      <c r="G780" s="630"/>
      <c r="H780" s="630"/>
      <c r="I780" s="630"/>
      <c r="J780" s="630"/>
      <c r="K780" s="630"/>
      <c r="L780" s="56">
        <f t="shared" si="72"/>
        <v>0</v>
      </c>
    </row>
    <row r="781" spans="2:13" ht="24.95" customHeight="1" outlineLevel="2" x14ac:dyDescent="0.25">
      <c r="B781" s="628"/>
      <c r="C781" s="629"/>
      <c r="D781" s="629"/>
      <c r="E781" s="106"/>
      <c r="F781" s="630"/>
      <c r="G781" s="630"/>
      <c r="H781" s="630"/>
      <c r="I781" s="630"/>
      <c r="J781" s="630"/>
      <c r="K781" s="630"/>
      <c r="L781" s="56">
        <f t="shared" si="72"/>
        <v>0</v>
      </c>
    </row>
    <row r="782" spans="2:13" ht="24.95" customHeight="1" outlineLevel="2" x14ac:dyDescent="0.25">
      <c r="B782" s="628"/>
      <c r="C782" s="629"/>
      <c r="D782" s="629"/>
      <c r="E782" s="106"/>
      <c r="F782" s="630"/>
      <c r="G782" s="630"/>
      <c r="H782" s="630"/>
      <c r="I782" s="630"/>
      <c r="J782" s="630"/>
      <c r="K782" s="630"/>
      <c r="L782" s="56">
        <f t="shared" si="72"/>
        <v>0</v>
      </c>
    </row>
    <row r="783" spans="2:13" ht="24.95" customHeight="1" outlineLevel="2" x14ac:dyDescent="0.25">
      <c r="B783" s="631"/>
      <c r="C783" s="632"/>
      <c r="D783" s="632"/>
      <c r="E783" s="107"/>
      <c r="F783" s="633"/>
      <c r="G783" s="633"/>
      <c r="H783" s="633"/>
      <c r="I783" s="633"/>
      <c r="J783" s="633"/>
      <c r="K783" s="633"/>
      <c r="L783" s="56">
        <f t="shared" si="72"/>
        <v>0</v>
      </c>
    </row>
    <row r="784" spans="2:13" ht="24.95" customHeight="1" outlineLevel="2" x14ac:dyDescent="0.25">
      <c r="B784" s="634" t="s">
        <v>1468</v>
      </c>
      <c r="C784" s="635"/>
      <c r="D784" s="635"/>
      <c r="E784" s="635"/>
      <c r="F784" s="635"/>
      <c r="G784" s="635"/>
      <c r="H784" s="635"/>
      <c r="I784" s="635"/>
      <c r="J784" s="635"/>
      <c r="K784" s="636"/>
      <c r="L784" s="108">
        <f>+SUM(L777:L783)</f>
        <v>0</v>
      </c>
    </row>
    <row r="785" spans="2:13" ht="19.5" customHeight="1" outlineLevel="1" x14ac:dyDescent="0.25">
      <c r="B785" s="111" t="s">
        <v>2082</v>
      </c>
      <c r="C785" s="58">
        <v>3</v>
      </c>
      <c r="D785" s="58">
        <v>2.0299999999999998</v>
      </c>
      <c r="E785" s="694" t="str">
        <f>+VLOOKUP(B:B,APUS!A:C,3,FALSE)</f>
        <v>RELLENO EN ARENA DE PEÑA  (ACTIVIDADES DE MEJORAMIENTO)</v>
      </c>
      <c r="F785" s="695"/>
      <c r="G785" s="695"/>
      <c r="H785" s="695"/>
      <c r="I785" s="695"/>
      <c r="J785" s="695"/>
      <c r="K785" s="750"/>
      <c r="L785" s="103" t="str">
        <f>+VLOOKUP(B:B,APUS!A:D,4,FALSE)</f>
        <v>M3</v>
      </c>
      <c r="M785" s="595">
        <f>L795</f>
        <v>0</v>
      </c>
    </row>
    <row r="786" spans="2:13" ht="15" customHeight="1" outlineLevel="2" x14ac:dyDescent="0.25">
      <c r="B786" s="723" t="s">
        <v>1465</v>
      </c>
      <c r="C786" s="684"/>
      <c r="D786" s="684"/>
      <c r="E786" s="683" t="s">
        <v>1470</v>
      </c>
      <c r="F786" s="683"/>
      <c r="G786" s="683"/>
      <c r="H786" s="683"/>
      <c r="I786" s="683"/>
      <c r="J786" s="684" t="s">
        <v>560</v>
      </c>
      <c r="K786" s="684"/>
      <c r="L786" s="686" t="s">
        <v>1464</v>
      </c>
    </row>
    <row r="787" spans="2:13" ht="15" customHeight="1" outlineLevel="2" x14ac:dyDescent="0.25">
      <c r="B787" s="724"/>
      <c r="C787" s="685"/>
      <c r="D787" s="685"/>
      <c r="E787" s="104" t="s">
        <v>1461</v>
      </c>
      <c r="F787" s="679" t="s">
        <v>1462</v>
      </c>
      <c r="G787" s="680"/>
      <c r="H787" s="679" t="s">
        <v>1463</v>
      </c>
      <c r="I787" s="680"/>
      <c r="J787" s="685"/>
      <c r="K787" s="685"/>
      <c r="L787" s="687"/>
    </row>
    <row r="788" spans="2:13" ht="24.95" customHeight="1" outlineLevel="2" x14ac:dyDescent="0.25">
      <c r="B788" s="655"/>
      <c r="C788" s="656"/>
      <c r="D788" s="656"/>
      <c r="E788" s="105"/>
      <c r="F788" s="688"/>
      <c r="G788" s="688"/>
      <c r="H788" s="688"/>
      <c r="I788" s="688"/>
      <c r="J788" s="688"/>
      <c r="K788" s="688"/>
      <c r="L788" s="56">
        <f t="shared" ref="L788:L794" si="73">+J788</f>
        <v>0</v>
      </c>
    </row>
    <row r="789" spans="2:13" ht="24.95" customHeight="1" outlineLevel="2" x14ac:dyDescent="0.25">
      <c r="B789" s="628"/>
      <c r="C789" s="629"/>
      <c r="D789" s="629"/>
      <c r="E789" s="106"/>
      <c r="F789" s="630"/>
      <c r="G789" s="630"/>
      <c r="H789" s="630"/>
      <c r="I789" s="630"/>
      <c r="J789" s="630"/>
      <c r="K789" s="630"/>
      <c r="L789" s="56">
        <f t="shared" si="73"/>
        <v>0</v>
      </c>
    </row>
    <row r="790" spans="2:13" ht="24.95" customHeight="1" outlineLevel="2" x14ac:dyDescent="0.25">
      <c r="B790" s="628"/>
      <c r="C790" s="629"/>
      <c r="D790" s="629"/>
      <c r="E790" s="106"/>
      <c r="F790" s="630"/>
      <c r="G790" s="630"/>
      <c r="H790" s="630"/>
      <c r="I790" s="630"/>
      <c r="J790" s="630"/>
      <c r="K790" s="630"/>
      <c r="L790" s="56">
        <f t="shared" si="73"/>
        <v>0</v>
      </c>
    </row>
    <row r="791" spans="2:13" ht="24.95" customHeight="1" outlineLevel="2" x14ac:dyDescent="0.25">
      <c r="B791" s="628"/>
      <c r="C791" s="629"/>
      <c r="D791" s="629"/>
      <c r="E791" s="106"/>
      <c r="F791" s="630"/>
      <c r="G791" s="630"/>
      <c r="H791" s="630"/>
      <c r="I791" s="630"/>
      <c r="J791" s="630"/>
      <c r="K791" s="630"/>
      <c r="L791" s="56">
        <f t="shared" si="73"/>
        <v>0</v>
      </c>
    </row>
    <row r="792" spans="2:13" ht="24.95" customHeight="1" outlineLevel="2" x14ac:dyDescent="0.25">
      <c r="B792" s="628"/>
      <c r="C792" s="629"/>
      <c r="D792" s="629"/>
      <c r="E792" s="106"/>
      <c r="F792" s="630"/>
      <c r="G792" s="630"/>
      <c r="H792" s="630"/>
      <c r="I792" s="630"/>
      <c r="J792" s="630"/>
      <c r="K792" s="630"/>
      <c r="L792" s="56">
        <f t="shared" si="73"/>
        <v>0</v>
      </c>
    </row>
    <row r="793" spans="2:13" ht="24.95" customHeight="1" outlineLevel="2" x14ac:dyDescent="0.25">
      <c r="B793" s="628"/>
      <c r="C793" s="629"/>
      <c r="D793" s="629"/>
      <c r="E793" s="106"/>
      <c r="F793" s="630"/>
      <c r="G793" s="630"/>
      <c r="H793" s="630"/>
      <c r="I793" s="630"/>
      <c r="J793" s="630"/>
      <c r="K793" s="630"/>
      <c r="L793" s="56">
        <f t="shared" si="73"/>
        <v>0</v>
      </c>
    </row>
    <row r="794" spans="2:13" ht="24.95" customHeight="1" outlineLevel="2" x14ac:dyDescent="0.25">
      <c r="B794" s="631"/>
      <c r="C794" s="632"/>
      <c r="D794" s="632"/>
      <c r="E794" s="107"/>
      <c r="F794" s="633"/>
      <c r="G794" s="633"/>
      <c r="H794" s="633"/>
      <c r="I794" s="633"/>
      <c r="J794" s="633"/>
      <c r="K794" s="633"/>
      <c r="L794" s="56">
        <f t="shared" si="73"/>
        <v>0</v>
      </c>
    </row>
    <row r="795" spans="2:13" ht="24.95" customHeight="1" outlineLevel="2" x14ac:dyDescent="0.25">
      <c r="B795" s="634" t="s">
        <v>1468</v>
      </c>
      <c r="C795" s="635"/>
      <c r="D795" s="635"/>
      <c r="E795" s="635"/>
      <c r="F795" s="635"/>
      <c r="G795" s="635"/>
      <c r="H795" s="635"/>
      <c r="I795" s="635"/>
      <c r="J795" s="635"/>
      <c r="K795" s="636"/>
      <c r="L795" s="108">
        <f>+SUM(L788:L794)</f>
        <v>0</v>
      </c>
    </row>
    <row r="796" spans="2:13" ht="19.5" customHeight="1" outlineLevel="1" x14ac:dyDescent="0.25">
      <c r="B796" s="111" t="s">
        <v>2081</v>
      </c>
      <c r="C796" s="58">
        <v>3</v>
      </c>
      <c r="D796" s="58">
        <v>2.04</v>
      </c>
      <c r="E796" s="694" t="str">
        <f>+VLOOKUP(B:B,APUS!A:C,3,FALSE)</f>
        <v>BASE ARENA CEMENTO (ACTIVIDADES DE MEJORAMIENTO)</v>
      </c>
      <c r="F796" s="695"/>
      <c r="G796" s="695"/>
      <c r="H796" s="695"/>
      <c r="I796" s="695"/>
      <c r="J796" s="695"/>
      <c r="K796" s="750"/>
      <c r="L796" s="103" t="str">
        <f>+VLOOKUP(B:B,APUS!A:D,4,FALSE)</f>
        <v>M3</v>
      </c>
      <c r="M796" s="595">
        <f>L806</f>
        <v>0</v>
      </c>
    </row>
    <row r="797" spans="2:13" ht="15" customHeight="1" outlineLevel="2" x14ac:dyDescent="0.25">
      <c r="B797" s="723" t="s">
        <v>1465</v>
      </c>
      <c r="C797" s="684"/>
      <c r="D797" s="684"/>
      <c r="E797" s="683" t="s">
        <v>1470</v>
      </c>
      <c r="F797" s="683"/>
      <c r="G797" s="683"/>
      <c r="H797" s="683"/>
      <c r="I797" s="683"/>
      <c r="J797" s="684" t="s">
        <v>560</v>
      </c>
      <c r="K797" s="684"/>
      <c r="L797" s="686" t="s">
        <v>1464</v>
      </c>
    </row>
    <row r="798" spans="2:13" ht="15" customHeight="1" outlineLevel="2" x14ac:dyDescent="0.25">
      <c r="B798" s="724"/>
      <c r="C798" s="685"/>
      <c r="D798" s="685"/>
      <c r="E798" s="104" t="s">
        <v>1461</v>
      </c>
      <c r="F798" s="679" t="s">
        <v>1462</v>
      </c>
      <c r="G798" s="680"/>
      <c r="H798" s="679" t="s">
        <v>1463</v>
      </c>
      <c r="I798" s="680"/>
      <c r="J798" s="685"/>
      <c r="K798" s="685"/>
      <c r="L798" s="687"/>
    </row>
    <row r="799" spans="2:13" ht="24.95" customHeight="1" outlineLevel="2" x14ac:dyDescent="0.25">
      <c r="B799" s="655"/>
      <c r="C799" s="656"/>
      <c r="D799" s="656"/>
      <c r="E799" s="105"/>
      <c r="F799" s="688"/>
      <c r="G799" s="688"/>
      <c r="H799" s="688"/>
      <c r="I799" s="688"/>
      <c r="J799" s="688"/>
      <c r="K799" s="688"/>
      <c r="L799" s="56">
        <f t="shared" ref="L799:L805" si="74">+J799</f>
        <v>0</v>
      </c>
    </row>
    <row r="800" spans="2:13" ht="24.95" customHeight="1" outlineLevel="2" x14ac:dyDescent="0.25">
      <c r="B800" s="628"/>
      <c r="C800" s="629"/>
      <c r="D800" s="629"/>
      <c r="E800" s="106"/>
      <c r="F800" s="630"/>
      <c r="G800" s="630"/>
      <c r="H800" s="630"/>
      <c r="I800" s="630"/>
      <c r="J800" s="630"/>
      <c r="K800" s="630"/>
      <c r="L800" s="56">
        <f t="shared" si="74"/>
        <v>0</v>
      </c>
    </row>
    <row r="801" spans="2:13" ht="24.95" customHeight="1" outlineLevel="2" x14ac:dyDescent="0.25">
      <c r="B801" s="628"/>
      <c r="C801" s="629"/>
      <c r="D801" s="629"/>
      <c r="E801" s="106"/>
      <c r="F801" s="630"/>
      <c r="G801" s="630"/>
      <c r="H801" s="630"/>
      <c r="I801" s="630"/>
      <c r="J801" s="630"/>
      <c r="K801" s="630"/>
      <c r="L801" s="56">
        <f t="shared" si="74"/>
        <v>0</v>
      </c>
    </row>
    <row r="802" spans="2:13" ht="24.95" customHeight="1" outlineLevel="2" x14ac:dyDescent="0.25">
      <c r="B802" s="628"/>
      <c r="C802" s="629"/>
      <c r="D802" s="629"/>
      <c r="E802" s="106"/>
      <c r="F802" s="630"/>
      <c r="G802" s="630"/>
      <c r="H802" s="630"/>
      <c r="I802" s="630"/>
      <c r="J802" s="630"/>
      <c r="K802" s="630"/>
      <c r="L802" s="56">
        <f t="shared" si="74"/>
        <v>0</v>
      </c>
    </row>
    <row r="803" spans="2:13" ht="24.95" customHeight="1" outlineLevel="2" x14ac:dyDescent="0.25">
      <c r="B803" s="628"/>
      <c r="C803" s="629"/>
      <c r="D803" s="629"/>
      <c r="E803" s="106"/>
      <c r="F803" s="630"/>
      <c r="G803" s="630"/>
      <c r="H803" s="630"/>
      <c r="I803" s="630"/>
      <c r="J803" s="630"/>
      <c r="K803" s="630"/>
      <c r="L803" s="56">
        <f t="shared" si="74"/>
        <v>0</v>
      </c>
    </row>
    <row r="804" spans="2:13" ht="24.95" customHeight="1" outlineLevel="2" x14ac:dyDescent="0.25">
      <c r="B804" s="628"/>
      <c r="C804" s="629"/>
      <c r="D804" s="629"/>
      <c r="E804" s="106"/>
      <c r="F804" s="630"/>
      <c r="G804" s="630"/>
      <c r="H804" s="630"/>
      <c r="I804" s="630"/>
      <c r="J804" s="630"/>
      <c r="K804" s="630"/>
      <c r="L804" s="56">
        <f t="shared" si="74"/>
        <v>0</v>
      </c>
    </row>
    <row r="805" spans="2:13" ht="24.95" customHeight="1" outlineLevel="2" x14ac:dyDescent="0.25">
      <c r="B805" s="631"/>
      <c r="C805" s="632"/>
      <c r="D805" s="632"/>
      <c r="E805" s="107"/>
      <c r="F805" s="633"/>
      <c r="G805" s="633"/>
      <c r="H805" s="633"/>
      <c r="I805" s="633"/>
      <c r="J805" s="633"/>
      <c r="K805" s="633"/>
      <c r="L805" s="56">
        <f t="shared" si="74"/>
        <v>0</v>
      </c>
    </row>
    <row r="806" spans="2:13" ht="24.95" customHeight="1" outlineLevel="2" x14ac:dyDescent="0.25">
      <c r="B806" s="634" t="s">
        <v>1468</v>
      </c>
      <c r="C806" s="635"/>
      <c r="D806" s="635"/>
      <c r="E806" s="635"/>
      <c r="F806" s="635"/>
      <c r="G806" s="635"/>
      <c r="H806" s="635"/>
      <c r="I806" s="635"/>
      <c r="J806" s="635"/>
      <c r="K806" s="636"/>
      <c r="L806" s="108">
        <f>+SUM(L799:L805)</f>
        <v>0</v>
      </c>
    </row>
    <row r="807" spans="2:13" ht="19.5" customHeight="1" outlineLevel="1" x14ac:dyDescent="0.25">
      <c r="B807" s="111" t="s">
        <v>2080</v>
      </c>
      <c r="C807" s="58">
        <v>3</v>
      </c>
      <c r="D807" s="58">
        <v>2.0499999999999998</v>
      </c>
      <c r="E807" s="694" t="str">
        <f>+VLOOKUP(B:B,APUS!A:C,3,FALSE)</f>
        <v>RELLENO GRAVILLA DE RÍO  (ACTIVIDADES DE MEJORAMIENTO)</v>
      </c>
      <c r="F807" s="695"/>
      <c r="G807" s="695"/>
      <c r="H807" s="695"/>
      <c r="I807" s="695"/>
      <c r="J807" s="695"/>
      <c r="K807" s="750"/>
      <c r="L807" s="103" t="str">
        <f>+VLOOKUP(B:B,APUS!A:D,4,FALSE)</f>
        <v>M3</v>
      </c>
      <c r="M807" s="595">
        <f>L817</f>
        <v>0</v>
      </c>
    </row>
    <row r="808" spans="2:13" ht="15" customHeight="1" outlineLevel="2" x14ac:dyDescent="0.25">
      <c r="B808" s="723" t="s">
        <v>1465</v>
      </c>
      <c r="C808" s="684"/>
      <c r="D808" s="684"/>
      <c r="E808" s="683" t="s">
        <v>1470</v>
      </c>
      <c r="F808" s="683"/>
      <c r="G808" s="683"/>
      <c r="H808" s="683"/>
      <c r="I808" s="683"/>
      <c r="J808" s="684" t="s">
        <v>560</v>
      </c>
      <c r="K808" s="684"/>
      <c r="L808" s="686" t="s">
        <v>1464</v>
      </c>
    </row>
    <row r="809" spans="2:13" ht="15" customHeight="1" outlineLevel="2" x14ac:dyDescent="0.25">
      <c r="B809" s="724"/>
      <c r="C809" s="685"/>
      <c r="D809" s="685"/>
      <c r="E809" s="104" t="s">
        <v>1461</v>
      </c>
      <c r="F809" s="679" t="s">
        <v>1462</v>
      </c>
      <c r="G809" s="680"/>
      <c r="H809" s="679" t="s">
        <v>1463</v>
      </c>
      <c r="I809" s="680"/>
      <c r="J809" s="685"/>
      <c r="K809" s="685"/>
      <c r="L809" s="687"/>
    </row>
    <row r="810" spans="2:13" ht="24.95" customHeight="1" outlineLevel="2" x14ac:dyDescent="0.25">
      <c r="B810" s="655"/>
      <c r="C810" s="656"/>
      <c r="D810" s="656"/>
      <c r="E810" s="105"/>
      <c r="F810" s="688"/>
      <c r="G810" s="688"/>
      <c r="H810" s="688"/>
      <c r="I810" s="688"/>
      <c r="J810" s="688"/>
      <c r="K810" s="688"/>
      <c r="L810" s="56">
        <f t="shared" ref="L810:L816" si="75">+J810</f>
        <v>0</v>
      </c>
    </row>
    <row r="811" spans="2:13" ht="24.95" customHeight="1" outlineLevel="2" x14ac:dyDescent="0.25">
      <c r="B811" s="628"/>
      <c r="C811" s="629"/>
      <c r="D811" s="629"/>
      <c r="E811" s="106"/>
      <c r="F811" s="630"/>
      <c r="G811" s="630"/>
      <c r="H811" s="630"/>
      <c r="I811" s="630"/>
      <c r="J811" s="630"/>
      <c r="K811" s="630"/>
      <c r="L811" s="56">
        <f t="shared" si="75"/>
        <v>0</v>
      </c>
    </row>
    <row r="812" spans="2:13" ht="24.95" customHeight="1" outlineLevel="2" x14ac:dyDescent="0.25">
      <c r="B812" s="628"/>
      <c r="C812" s="629"/>
      <c r="D812" s="629"/>
      <c r="E812" s="106"/>
      <c r="F812" s="630"/>
      <c r="G812" s="630"/>
      <c r="H812" s="630"/>
      <c r="I812" s="630"/>
      <c r="J812" s="630"/>
      <c r="K812" s="630"/>
      <c r="L812" s="56">
        <f t="shared" si="75"/>
        <v>0</v>
      </c>
    </row>
    <row r="813" spans="2:13" ht="24.95" customHeight="1" outlineLevel="2" x14ac:dyDescent="0.25">
      <c r="B813" s="628"/>
      <c r="C813" s="629"/>
      <c r="D813" s="629"/>
      <c r="E813" s="106"/>
      <c r="F813" s="630"/>
      <c r="G813" s="630"/>
      <c r="H813" s="630"/>
      <c r="I813" s="630"/>
      <c r="J813" s="630"/>
      <c r="K813" s="630"/>
      <c r="L813" s="56">
        <f t="shared" si="75"/>
        <v>0</v>
      </c>
    </row>
    <row r="814" spans="2:13" ht="24.95" customHeight="1" outlineLevel="2" x14ac:dyDescent="0.25">
      <c r="B814" s="628"/>
      <c r="C814" s="629"/>
      <c r="D814" s="629"/>
      <c r="E814" s="106"/>
      <c r="F814" s="630"/>
      <c r="G814" s="630"/>
      <c r="H814" s="630"/>
      <c r="I814" s="630"/>
      <c r="J814" s="630"/>
      <c r="K814" s="630"/>
      <c r="L814" s="56">
        <f t="shared" si="75"/>
        <v>0</v>
      </c>
    </row>
    <row r="815" spans="2:13" ht="24.95" customHeight="1" outlineLevel="2" x14ac:dyDescent="0.25">
      <c r="B815" s="628"/>
      <c r="C815" s="629"/>
      <c r="D815" s="629"/>
      <c r="E815" s="106"/>
      <c r="F815" s="630"/>
      <c r="G815" s="630"/>
      <c r="H815" s="630"/>
      <c r="I815" s="630"/>
      <c r="J815" s="630"/>
      <c r="K815" s="630"/>
      <c r="L815" s="56">
        <f t="shared" si="75"/>
        <v>0</v>
      </c>
    </row>
    <row r="816" spans="2:13" ht="24.95" customHeight="1" outlineLevel="2" x14ac:dyDescent="0.25">
      <c r="B816" s="631"/>
      <c r="C816" s="632"/>
      <c r="D816" s="632"/>
      <c r="E816" s="107"/>
      <c r="F816" s="633"/>
      <c r="G816" s="633"/>
      <c r="H816" s="633"/>
      <c r="I816" s="633"/>
      <c r="J816" s="633"/>
      <c r="K816" s="633"/>
      <c r="L816" s="56">
        <f t="shared" si="75"/>
        <v>0</v>
      </c>
    </row>
    <row r="817" spans="2:13" ht="24.95" customHeight="1" outlineLevel="2" x14ac:dyDescent="0.25">
      <c r="B817" s="634" t="s">
        <v>1468</v>
      </c>
      <c r="C817" s="635"/>
      <c r="D817" s="635"/>
      <c r="E817" s="635"/>
      <c r="F817" s="635"/>
      <c r="G817" s="635"/>
      <c r="H817" s="635"/>
      <c r="I817" s="635"/>
      <c r="J817" s="635"/>
      <c r="K817" s="636"/>
      <c r="L817" s="108">
        <f>+SUM(L810:L816)</f>
        <v>0</v>
      </c>
    </row>
    <row r="818" spans="2:13" ht="19.5" customHeight="1" outlineLevel="1" x14ac:dyDescent="0.25">
      <c r="B818" s="115" t="s">
        <v>1898</v>
      </c>
      <c r="C818" s="58">
        <v>3</v>
      </c>
      <c r="D818" s="58">
        <v>2.06</v>
      </c>
      <c r="E818" s="694" t="str">
        <f>+VLOOKUP(B:B,APUS!A:C,3,FALSE)</f>
        <v>RELLENO RECEBO COMPACTADO(INCLUYE MATERIAL Y CONPACTACION)</v>
      </c>
      <c r="F818" s="695"/>
      <c r="G818" s="695"/>
      <c r="H818" s="695"/>
      <c r="I818" s="695"/>
      <c r="J818" s="695"/>
      <c r="K818" s="750"/>
      <c r="L818" s="103" t="str">
        <f>+VLOOKUP(B:B,APUS!A:D,4,FALSE)</f>
        <v>M3</v>
      </c>
      <c r="M818" s="595">
        <f>L828</f>
        <v>0</v>
      </c>
    </row>
    <row r="819" spans="2:13" ht="15" customHeight="1" outlineLevel="2" x14ac:dyDescent="0.25">
      <c r="B819" s="723" t="s">
        <v>1465</v>
      </c>
      <c r="C819" s="684"/>
      <c r="D819" s="684"/>
      <c r="E819" s="683" t="s">
        <v>1470</v>
      </c>
      <c r="F819" s="683"/>
      <c r="G819" s="683"/>
      <c r="H819" s="683"/>
      <c r="I819" s="683"/>
      <c r="J819" s="684" t="s">
        <v>560</v>
      </c>
      <c r="K819" s="684"/>
      <c r="L819" s="686" t="s">
        <v>1464</v>
      </c>
    </row>
    <row r="820" spans="2:13" ht="15" customHeight="1" outlineLevel="2" x14ac:dyDescent="0.25">
      <c r="B820" s="724"/>
      <c r="C820" s="685"/>
      <c r="D820" s="685"/>
      <c r="E820" s="104" t="s">
        <v>1461</v>
      </c>
      <c r="F820" s="679" t="s">
        <v>1462</v>
      </c>
      <c r="G820" s="680"/>
      <c r="H820" s="679" t="s">
        <v>1463</v>
      </c>
      <c r="I820" s="680"/>
      <c r="J820" s="685"/>
      <c r="K820" s="685"/>
      <c r="L820" s="687"/>
    </row>
    <row r="821" spans="2:13" ht="24.95" customHeight="1" outlineLevel="2" x14ac:dyDescent="0.25">
      <c r="B821" s="655"/>
      <c r="C821" s="656"/>
      <c r="D821" s="656"/>
      <c r="E821" s="105"/>
      <c r="F821" s="688"/>
      <c r="G821" s="688"/>
      <c r="H821" s="688"/>
      <c r="I821" s="688"/>
      <c r="J821" s="688"/>
      <c r="K821" s="688"/>
      <c r="L821" s="56">
        <f t="shared" ref="L821:L827" si="76">+J821</f>
        <v>0</v>
      </c>
    </row>
    <row r="822" spans="2:13" ht="24.95" customHeight="1" outlineLevel="2" x14ac:dyDescent="0.25">
      <c r="B822" s="628"/>
      <c r="C822" s="629"/>
      <c r="D822" s="629"/>
      <c r="E822" s="106"/>
      <c r="F822" s="630"/>
      <c r="G822" s="630"/>
      <c r="H822" s="630"/>
      <c r="I822" s="630"/>
      <c r="J822" s="630"/>
      <c r="K822" s="630"/>
      <c r="L822" s="56">
        <f t="shared" si="76"/>
        <v>0</v>
      </c>
    </row>
    <row r="823" spans="2:13" ht="24.95" customHeight="1" outlineLevel="2" x14ac:dyDescent="0.25">
      <c r="B823" s="628"/>
      <c r="C823" s="629"/>
      <c r="D823" s="629"/>
      <c r="E823" s="106"/>
      <c r="F823" s="630"/>
      <c r="G823" s="630"/>
      <c r="H823" s="630"/>
      <c r="I823" s="630"/>
      <c r="J823" s="630"/>
      <c r="K823" s="630"/>
      <c r="L823" s="56">
        <f t="shared" si="76"/>
        <v>0</v>
      </c>
    </row>
    <row r="824" spans="2:13" ht="24.95" customHeight="1" outlineLevel="2" x14ac:dyDescent="0.25">
      <c r="B824" s="628"/>
      <c r="C824" s="629"/>
      <c r="D824" s="629"/>
      <c r="E824" s="106"/>
      <c r="F824" s="630"/>
      <c r="G824" s="630"/>
      <c r="H824" s="630"/>
      <c r="I824" s="630"/>
      <c r="J824" s="630"/>
      <c r="K824" s="630"/>
      <c r="L824" s="56">
        <f t="shared" si="76"/>
        <v>0</v>
      </c>
    </row>
    <row r="825" spans="2:13" ht="24.95" customHeight="1" outlineLevel="2" x14ac:dyDescent="0.25">
      <c r="B825" s="628"/>
      <c r="C825" s="629"/>
      <c r="D825" s="629"/>
      <c r="E825" s="106"/>
      <c r="F825" s="630"/>
      <c r="G825" s="630"/>
      <c r="H825" s="630"/>
      <c r="I825" s="630"/>
      <c r="J825" s="630"/>
      <c r="K825" s="630"/>
      <c r="L825" s="56">
        <f t="shared" si="76"/>
        <v>0</v>
      </c>
    </row>
    <row r="826" spans="2:13" ht="24.95" customHeight="1" outlineLevel="2" x14ac:dyDescent="0.25">
      <c r="B826" s="628"/>
      <c r="C826" s="629"/>
      <c r="D826" s="629"/>
      <c r="E826" s="106"/>
      <c r="F826" s="630"/>
      <c r="G826" s="630"/>
      <c r="H826" s="630"/>
      <c r="I826" s="630"/>
      <c r="J826" s="630"/>
      <c r="K826" s="630"/>
      <c r="L826" s="56">
        <f t="shared" si="76"/>
        <v>0</v>
      </c>
    </row>
    <row r="827" spans="2:13" ht="24.95" customHeight="1" outlineLevel="2" x14ac:dyDescent="0.25">
      <c r="B827" s="631"/>
      <c r="C827" s="632"/>
      <c r="D827" s="632"/>
      <c r="E827" s="107"/>
      <c r="F827" s="633"/>
      <c r="G827" s="633"/>
      <c r="H827" s="633"/>
      <c r="I827" s="633"/>
      <c r="J827" s="633"/>
      <c r="K827" s="633"/>
      <c r="L827" s="56">
        <f t="shared" si="76"/>
        <v>0</v>
      </c>
    </row>
    <row r="828" spans="2:13" ht="24.95" customHeight="1" outlineLevel="2" x14ac:dyDescent="0.25">
      <c r="B828" s="634" t="s">
        <v>1468</v>
      </c>
      <c r="C828" s="635"/>
      <c r="D828" s="635"/>
      <c r="E828" s="635"/>
      <c r="F828" s="635"/>
      <c r="G828" s="635"/>
      <c r="H828" s="635"/>
      <c r="I828" s="635"/>
      <c r="J828" s="635"/>
      <c r="K828" s="636"/>
      <c r="L828" s="108">
        <f>+SUM(L821:L827)</f>
        <v>0</v>
      </c>
    </row>
    <row r="829" spans="2:13" ht="19.5" customHeight="1" x14ac:dyDescent="0.2">
      <c r="B829" s="99"/>
      <c r="C829" s="100">
        <v>4</v>
      </c>
      <c r="D829" s="703" t="str">
        <f>+'208-MV-Ft-10-MV-HAB.'!D82</f>
        <v>CIMENTACIONES</v>
      </c>
      <c r="E829" s="781"/>
      <c r="F829" s="781"/>
      <c r="G829" s="781"/>
      <c r="H829" s="781"/>
      <c r="I829" s="781"/>
      <c r="J829" s="781"/>
      <c r="K829" s="781"/>
      <c r="L829" s="782"/>
    </row>
    <row r="830" spans="2:13" ht="19.5" customHeight="1" outlineLevel="1" x14ac:dyDescent="0.25">
      <c r="B830" s="116" t="s">
        <v>1370</v>
      </c>
      <c r="C830" s="58">
        <v>4</v>
      </c>
      <c r="D830" s="117">
        <v>1</v>
      </c>
      <c r="E830" s="694" t="str">
        <f>+VLOOKUP(B:B,APUS!A:C,3,FALSE)</f>
        <v>CONCRETO CICLOPEO (2.500PSI APROX) 60% mezcla, 40% piedra</v>
      </c>
      <c r="F830" s="695"/>
      <c r="G830" s="695"/>
      <c r="H830" s="695"/>
      <c r="I830" s="695"/>
      <c r="J830" s="695"/>
      <c r="K830" s="750"/>
      <c r="L830" s="103" t="str">
        <f>+VLOOKUP(B:B,APUS!A:D,4,FALSE)</f>
        <v>M3</v>
      </c>
      <c r="M830" s="595">
        <f>L840</f>
        <v>0</v>
      </c>
    </row>
    <row r="831" spans="2:13" ht="15" customHeight="1" outlineLevel="2" x14ac:dyDescent="0.25">
      <c r="B831" s="723" t="s">
        <v>1465</v>
      </c>
      <c r="C831" s="684"/>
      <c r="D831" s="684"/>
      <c r="E831" s="683" t="s">
        <v>1470</v>
      </c>
      <c r="F831" s="683"/>
      <c r="G831" s="683"/>
      <c r="H831" s="683"/>
      <c r="I831" s="683"/>
      <c r="J831" s="684" t="s">
        <v>560</v>
      </c>
      <c r="K831" s="684"/>
      <c r="L831" s="686" t="s">
        <v>1464</v>
      </c>
    </row>
    <row r="832" spans="2:13" ht="15" customHeight="1" outlineLevel="2" x14ac:dyDescent="0.25">
      <c r="B832" s="724"/>
      <c r="C832" s="685"/>
      <c r="D832" s="685"/>
      <c r="E832" s="104" t="s">
        <v>1461</v>
      </c>
      <c r="F832" s="679" t="s">
        <v>1462</v>
      </c>
      <c r="G832" s="680"/>
      <c r="H832" s="679" t="s">
        <v>1463</v>
      </c>
      <c r="I832" s="680"/>
      <c r="J832" s="685"/>
      <c r="K832" s="685"/>
      <c r="L832" s="687"/>
    </row>
    <row r="833" spans="2:13" ht="24.95" customHeight="1" outlineLevel="2" x14ac:dyDescent="0.25">
      <c r="B833" s="655"/>
      <c r="C833" s="656"/>
      <c r="D833" s="656"/>
      <c r="E833" s="105"/>
      <c r="F833" s="688"/>
      <c r="G833" s="688"/>
      <c r="H833" s="688"/>
      <c r="I833" s="688"/>
      <c r="J833" s="688"/>
      <c r="K833" s="688"/>
      <c r="L833" s="56">
        <f t="shared" ref="L833:L839" si="77">+J833</f>
        <v>0</v>
      </c>
    </row>
    <row r="834" spans="2:13" ht="24.95" customHeight="1" outlineLevel="2" x14ac:dyDescent="0.25">
      <c r="B834" s="628"/>
      <c r="C834" s="629"/>
      <c r="D834" s="629"/>
      <c r="E834" s="106"/>
      <c r="F834" s="630"/>
      <c r="G834" s="630"/>
      <c r="H834" s="630"/>
      <c r="I834" s="630"/>
      <c r="J834" s="630"/>
      <c r="K834" s="630"/>
      <c r="L834" s="56">
        <f t="shared" si="77"/>
        <v>0</v>
      </c>
    </row>
    <row r="835" spans="2:13" ht="24.95" customHeight="1" outlineLevel="2" x14ac:dyDescent="0.25">
      <c r="B835" s="628"/>
      <c r="C835" s="629"/>
      <c r="D835" s="629"/>
      <c r="E835" s="106"/>
      <c r="F835" s="630"/>
      <c r="G835" s="630"/>
      <c r="H835" s="630"/>
      <c r="I835" s="630"/>
      <c r="J835" s="630"/>
      <c r="K835" s="630"/>
      <c r="L835" s="56">
        <f t="shared" si="77"/>
        <v>0</v>
      </c>
    </row>
    <row r="836" spans="2:13" ht="24.95" customHeight="1" outlineLevel="2" x14ac:dyDescent="0.25">
      <c r="B836" s="628"/>
      <c r="C836" s="629"/>
      <c r="D836" s="629"/>
      <c r="E836" s="106"/>
      <c r="F836" s="630"/>
      <c r="G836" s="630"/>
      <c r="H836" s="630"/>
      <c r="I836" s="630"/>
      <c r="J836" s="630"/>
      <c r="K836" s="630"/>
      <c r="L836" s="56">
        <f t="shared" si="77"/>
        <v>0</v>
      </c>
    </row>
    <row r="837" spans="2:13" ht="24.95" customHeight="1" outlineLevel="2" x14ac:dyDescent="0.25">
      <c r="B837" s="628"/>
      <c r="C837" s="629"/>
      <c r="D837" s="629"/>
      <c r="E837" s="106"/>
      <c r="F837" s="630"/>
      <c r="G837" s="630"/>
      <c r="H837" s="630"/>
      <c r="I837" s="630"/>
      <c r="J837" s="630"/>
      <c r="K837" s="630"/>
      <c r="L837" s="56">
        <f t="shared" si="77"/>
        <v>0</v>
      </c>
    </row>
    <row r="838" spans="2:13" ht="24.95" customHeight="1" outlineLevel="2" x14ac:dyDescent="0.25">
      <c r="B838" s="628"/>
      <c r="C838" s="629"/>
      <c r="D838" s="629"/>
      <c r="E838" s="106"/>
      <c r="F838" s="630"/>
      <c r="G838" s="630"/>
      <c r="H838" s="630"/>
      <c r="I838" s="630"/>
      <c r="J838" s="630"/>
      <c r="K838" s="630"/>
      <c r="L838" s="56">
        <f t="shared" si="77"/>
        <v>0</v>
      </c>
    </row>
    <row r="839" spans="2:13" ht="24.95" customHeight="1" outlineLevel="2" x14ac:dyDescent="0.25">
      <c r="B839" s="631"/>
      <c r="C839" s="632"/>
      <c r="D839" s="632"/>
      <c r="E839" s="107"/>
      <c r="F839" s="633"/>
      <c r="G839" s="633"/>
      <c r="H839" s="633"/>
      <c r="I839" s="633"/>
      <c r="J839" s="633"/>
      <c r="K839" s="633"/>
      <c r="L839" s="56">
        <f t="shared" si="77"/>
        <v>0</v>
      </c>
    </row>
    <row r="840" spans="2:13" ht="24.95" customHeight="1" outlineLevel="2" x14ac:dyDescent="0.25">
      <c r="B840" s="634" t="s">
        <v>1468</v>
      </c>
      <c r="C840" s="635"/>
      <c r="D840" s="635"/>
      <c r="E840" s="635"/>
      <c r="F840" s="635"/>
      <c r="G840" s="635"/>
      <c r="H840" s="635"/>
      <c r="I840" s="635"/>
      <c r="J840" s="635"/>
      <c r="K840" s="636"/>
      <c r="L840" s="108">
        <f>+SUM(L833:L839)</f>
        <v>0</v>
      </c>
    </row>
    <row r="841" spans="2:13" ht="19.5" customHeight="1" outlineLevel="1" x14ac:dyDescent="0.25">
      <c r="B841" s="116" t="s">
        <v>1371</v>
      </c>
      <c r="C841" s="117">
        <v>4</v>
      </c>
      <c r="D841" s="117">
        <v>2</v>
      </c>
      <c r="E841" s="694" t="str">
        <f>+VLOOKUP(B:B,APUS!A:C,3,FALSE)</f>
        <v>BASE CONCRETO POBRE E= 0.05</v>
      </c>
      <c r="F841" s="695"/>
      <c r="G841" s="695"/>
      <c r="H841" s="695"/>
      <c r="I841" s="695"/>
      <c r="J841" s="695"/>
      <c r="K841" s="750"/>
      <c r="L841" s="103" t="str">
        <f>+VLOOKUP(B:B,APUS!A:D,4,FALSE)</f>
        <v>M2</v>
      </c>
      <c r="M841" s="595">
        <f>L851</f>
        <v>0</v>
      </c>
    </row>
    <row r="842" spans="2:13" ht="15" customHeight="1" outlineLevel="2" x14ac:dyDescent="0.25">
      <c r="B842" s="723" t="s">
        <v>1465</v>
      </c>
      <c r="C842" s="684"/>
      <c r="D842" s="684"/>
      <c r="E842" s="683" t="s">
        <v>1470</v>
      </c>
      <c r="F842" s="683"/>
      <c r="G842" s="683"/>
      <c r="H842" s="683"/>
      <c r="I842" s="683"/>
      <c r="J842" s="684" t="s">
        <v>560</v>
      </c>
      <c r="K842" s="684"/>
      <c r="L842" s="686" t="s">
        <v>1464</v>
      </c>
    </row>
    <row r="843" spans="2:13" ht="15" customHeight="1" outlineLevel="2" x14ac:dyDescent="0.25">
      <c r="B843" s="724"/>
      <c r="C843" s="685"/>
      <c r="D843" s="685"/>
      <c r="E843" s="104" t="s">
        <v>1461</v>
      </c>
      <c r="F843" s="679" t="s">
        <v>1462</v>
      </c>
      <c r="G843" s="680"/>
      <c r="H843" s="679" t="s">
        <v>1463</v>
      </c>
      <c r="I843" s="680"/>
      <c r="J843" s="685"/>
      <c r="K843" s="685"/>
      <c r="L843" s="687"/>
    </row>
    <row r="844" spans="2:13" ht="24.95" customHeight="1" outlineLevel="2" x14ac:dyDescent="0.25">
      <c r="B844" s="655"/>
      <c r="C844" s="656"/>
      <c r="D844" s="656"/>
      <c r="E844" s="105"/>
      <c r="F844" s="688"/>
      <c r="G844" s="688"/>
      <c r="H844" s="688"/>
      <c r="I844" s="688"/>
      <c r="J844" s="688"/>
      <c r="K844" s="688"/>
      <c r="L844" s="56">
        <f t="shared" ref="L844:L850" si="78">+J844</f>
        <v>0</v>
      </c>
    </row>
    <row r="845" spans="2:13" ht="24.95" customHeight="1" outlineLevel="2" x14ac:dyDescent="0.25">
      <c r="B845" s="628"/>
      <c r="C845" s="629"/>
      <c r="D845" s="629"/>
      <c r="E845" s="106"/>
      <c r="F845" s="630"/>
      <c r="G845" s="630"/>
      <c r="H845" s="630"/>
      <c r="I845" s="630"/>
      <c r="J845" s="630"/>
      <c r="K845" s="630"/>
      <c r="L845" s="56">
        <f t="shared" si="78"/>
        <v>0</v>
      </c>
    </row>
    <row r="846" spans="2:13" ht="24.95" customHeight="1" outlineLevel="2" x14ac:dyDescent="0.25">
      <c r="B846" s="628"/>
      <c r="C846" s="629"/>
      <c r="D846" s="629"/>
      <c r="E846" s="106"/>
      <c r="F846" s="630"/>
      <c r="G846" s="630"/>
      <c r="H846" s="630"/>
      <c r="I846" s="630"/>
      <c r="J846" s="630"/>
      <c r="K846" s="630"/>
      <c r="L846" s="56">
        <f t="shared" si="78"/>
        <v>0</v>
      </c>
    </row>
    <row r="847" spans="2:13" ht="24.95" customHeight="1" outlineLevel="2" x14ac:dyDescent="0.25">
      <c r="B847" s="628"/>
      <c r="C847" s="629"/>
      <c r="D847" s="629"/>
      <c r="E847" s="106"/>
      <c r="F847" s="630"/>
      <c r="G847" s="630"/>
      <c r="H847" s="630"/>
      <c r="I847" s="630"/>
      <c r="J847" s="630"/>
      <c r="K847" s="630"/>
      <c r="L847" s="56">
        <f t="shared" si="78"/>
        <v>0</v>
      </c>
    </row>
    <row r="848" spans="2:13" ht="24.95" customHeight="1" outlineLevel="2" x14ac:dyDescent="0.25">
      <c r="B848" s="628"/>
      <c r="C848" s="629"/>
      <c r="D848" s="629"/>
      <c r="E848" s="106"/>
      <c r="F848" s="630"/>
      <c r="G848" s="630"/>
      <c r="H848" s="630"/>
      <c r="I848" s="630"/>
      <c r="J848" s="630"/>
      <c r="K848" s="630"/>
      <c r="L848" s="56">
        <f t="shared" si="78"/>
        <v>0</v>
      </c>
    </row>
    <row r="849" spans="2:13" ht="24.95" customHeight="1" outlineLevel="2" x14ac:dyDescent="0.25">
      <c r="B849" s="628"/>
      <c r="C849" s="629"/>
      <c r="D849" s="629"/>
      <c r="E849" s="106"/>
      <c r="F849" s="630"/>
      <c r="G849" s="630"/>
      <c r="H849" s="630"/>
      <c r="I849" s="630"/>
      <c r="J849" s="630"/>
      <c r="K849" s="630"/>
      <c r="L849" s="56">
        <f t="shared" si="78"/>
        <v>0</v>
      </c>
    </row>
    <row r="850" spans="2:13" ht="24.95" customHeight="1" outlineLevel="2" x14ac:dyDescent="0.25">
      <c r="B850" s="631"/>
      <c r="C850" s="632"/>
      <c r="D850" s="632"/>
      <c r="E850" s="107"/>
      <c r="F850" s="633"/>
      <c r="G850" s="633"/>
      <c r="H850" s="633"/>
      <c r="I850" s="633"/>
      <c r="J850" s="633"/>
      <c r="K850" s="633"/>
      <c r="L850" s="56">
        <f t="shared" si="78"/>
        <v>0</v>
      </c>
    </row>
    <row r="851" spans="2:13" ht="24.95" customHeight="1" outlineLevel="2" x14ac:dyDescent="0.25">
      <c r="B851" s="634" t="s">
        <v>1468</v>
      </c>
      <c r="C851" s="635"/>
      <c r="D851" s="635"/>
      <c r="E851" s="635"/>
      <c r="F851" s="635"/>
      <c r="G851" s="635"/>
      <c r="H851" s="635"/>
      <c r="I851" s="635"/>
      <c r="J851" s="635"/>
      <c r="K851" s="636"/>
      <c r="L851" s="108">
        <f>+SUM(L844:L850)</f>
        <v>0</v>
      </c>
    </row>
    <row r="852" spans="2:13" ht="19.5" customHeight="1" outlineLevel="1" x14ac:dyDescent="0.25">
      <c r="B852" s="116" t="s">
        <v>1378</v>
      </c>
      <c r="C852" s="117">
        <v>4</v>
      </c>
      <c r="D852" s="117">
        <v>3</v>
      </c>
      <c r="E852" s="694" t="str">
        <f>+VLOOKUP(B:B,APUS!A:C,3,FALSE)</f>
        <v>SOBRECIMIENTO CONCRETO 25 X 25 CM. MEZCLA EN OBRA 1:2:3</v>
      </c>
      <c r="F852" s="695"/>
      <c r="G852" s="695"/>
      <c r="H852" s="695"/>
      <c r="I852" s="695"/>
      <c r="J852" s="695"/>
      <c r="K852" s="750"/>
      <c r="L852" s="103" t="str">
        <f>+VLOOKUP(B:B,APUS!A:D,4,FALSE)</f>
        <v>M</v>
      </c>
      <c r="M852" s="595">
        <f>L862</f>
        <v>0</v>
      </c>
    </row>
    <row r="853" spans="2:13" ht="15" customHeight="1" outlineLevel="2" x14ac:dyDescent="0.25">
      <c r="B853" s="723" t="s">
        <v>1465</v>
      </c>
      <c r="C853" s="684"/>
      <c r="D853" s="684"/>
      <c r="E853" s="683" t="s">
        <v>1470</v>
      </c>
      <c r="F853" s="683"/>
      <c r="G853" s="683"/>
      <c r="H853" s="683"/>
      <c r="I853" s="683"/>
      <c r="J853" s="684" t="s">
        <v>560</v>
      </c>
      <c r="K853" s="684"/>
      <c r="L853" s="686" t="s">
        <v>1464</v>
      </c>
    </row>
    <row r="854" spans="2:13" ht="15" customHeight="1" outlineLevel="2" x14ac:dyDescent="0.25">
      <c r="B854" s="724"/>
      <c r="C854" s="685"/>
      <c r="D854" s="685"/>
      <c r="E854" s="104" t="s">
        <v>1461</v>
      </c>
      <c r="F854" s="679" t="s">
        <v>1462</v>
      </c>
      <c r="G854" s="680"/>
      <c r="H854" s="679" t="s">
        <v>1463</v>
      </c>
      <c r="I854" s="680"/>
      <c r="J854" s="685"/>
      <c r="K854" s="685"/>
      <c r="L854" s="687"/>
    </row>
    <row r="855" spans="2:13" ht="24.95" customHeight="1" outlineLevel="2" x14ac:dyDescent="0.25">
      <c r="B855" s="655"/>
      <c r="C855" s="656"/>
      <c r="D855" s="656"/>
      <c r="E855" s="105"/>
      <c r="F855" s="688"/>
      <c r="G855" s="688"/>
      <c r="H855" s="688"/>
      <c r="I855" s="688"/>
      <c r="J855" s="688"/>
      <c r="K855" s="688"/>
      <c r="L855" s="56">
        <f t="shared" ref="L855:L861" si="79">+J855</f>
        <v>0</v>
      </c>
    </row>
    <row r="856" spans="2:13" ht="24.95" customHeight="1" outlineLevel="2" x14ac:dyDescent="0.25">
      <c r="B856" s="628"/>
      <c r="C856" s="629"/>
      <c r="D856" s="629"/>
      <c r="E856" s="106"/>
      <c r="F856" s="630"/>
      <c r="G856" s="630"/>
      <c r="H856" s="630"/>
      <c r="I856" s="630"/>
      <c r="J856" s="630"/>
      <c r="K856" s="630"/>
      <c r="L856" s="56">
        <f t="shared" si="79"/>
        <v>0</v>
      </c>
    </row>
    <row r="857" spans="2:13" ht="24.95" customHeight="1" outlineLevel="2" x14ac:dyDescent="0.25">
      <c r="B857" s="628"/>
      <c r="C857" s="629"/>
      <c r="D857" s="629"/>
      <c r="E857" s="106"/>
      <c r="F857" s="630"/>
      <c r="G857" s="630"/>
      <c r="H857" s="630"/>
      <c r="I857" s="630"/>
      <c r="J857" s="630"/>
      <c r="K857" s="630"/>
      <c r="L857" s="56">
        <f t="shared" si="79"/>
        <v>0</v>
      </c>
    </row>
    <row r="858" spans="2:13" ht="24.95" customHeight="1" outlineLevel="2" x14ac:dyDescent="0.25">
      <c r="B858" s="628"/>
      <c r="C858" s="629"/>
      <c r="D858" s="629"/>
      <c r="E858" s="106"/>
      <c r="F858" s="630"/>
      <c r="G858" s="630"/>
      <c r="H858" s="630"/>
      <c r="I858" s="630"/>
      <c r="J858" s="630"/>
      <c r="K858" s="630"/>
      <c r="L858" s="56">
        <f t="shared" si="79"/>
        <v>0</v>
      </c>
    </row>
    <row r="859" spans="2:13" ht="24.95" customHeight="1" outlineLevel="2" x14ac:dyDescent="0.25">
      <c r="B859" s="628"/>
      <c r="C859" s="629"/>
      <c r="D859" s="629"/>
      <c r="E859" s="106"/>
      <c r="F859" s="630"/>
      <c r="G859" s="630"/>
      <c r="H859" s="630"/>
      <c r="I859" s="630"/>
      <c r="J859" s="630"/>
      <c r="K859" s="630"/>
      <c r="L859" s="56">
        <f t="shared" si="79"/>
        <v>0</v>
      </c>
    </row>
    <row r="860" spans="2:13" ht="24.95" customHeight="1" outlineLevel="2" x14ac:dyDescent="0.25">
      <c r="B860" s="628"/>
      <c r="C860" s="629"/>
      <c r="D860" s="629"/>
      <c r="E860" s="106"/>
      <c r="F860" s="630"/>
      <c r="G860" s="630"/>
      <c r="H860" s="630"/>
      <c r="I860" s="630"/>
      <c r="J860" s="630"/>
      <c r="K860" s="630"/>
      <c r="L860" s="56">
        <f t="shared" si="79"/>
        <v>0</v>
      </c>
    </row>
    <row r="861" spans="2:13" ht="24.95" customHeight="1" outlineLevel="2" x14ac:dyDescent="0.25">
      <c r="B861" s="631"/>
      <c r="C861" s="632"/>
      <c r="D861" s="632"/>
      <c r="E861" s="107"/>
      <c r="F861" s="633"/>
      <c r="G861" s="633"/>
      <c r="H861" s="633"/>
      <c r="I861" s="633"/>
      <c r="J861" s="633"/>
      <c r="K861" s="633"/>
      <c r="L861" s="56">
        <f t="shared" si="79"/>
        <v>0</v>
      </c>
    </row>
    <row r="862" spans="2:13" ht="24.95" customHeight="1" outlineLevel="2" x14ac:dyDescent="0.25">
      <c r="B862" s="634" t="s">
        <v>1468</v>
      </c>
      <c r="C862" s="635"/>
      <c r="D862" s="635"/>
      <c r="E862" s="635"/>
      <c r="F862" s="635"/>
      <c r="G862" s="635"/>
      <c r="H862" s="635"/>
      <c r="I862" s="635"/>
      <c r="J862" s="635"/>
      <c r="K862" s="636"/>
      <c r="L862" s="108">
        <f>+SUM(L855:L861)</f>
        <v>0</v>
      </c>
    </row>
    <row r="863" spans="2:13" ht="19.5" customHeight="1" outlineLevel="1" x14ac:dyDescent="0.25">
      <c r="B863" s="116" t="s">
        <v>1841</v>
      </c>
      <c r="C863" s="117">
        <v>4</v>
      </c>
      <c r="D863" s="117">
        <v>4</v>
      </c>
      <c r="E863" s="694" t="str">
        <f>+VLOOKUP(B:B,APUS!A:C,3,FALSE)</f>
        <v>VIGA DE CIMENTACIÓN 30X40 CM INCLUYE REFUERZO</v>
      </c>
      <c r="F863" s="695"/>
      <c r="G863" s="695"/>
      <c r="H863" s="695"/>
      <c r="I863" s="695"/>
      <c r="J863" s="695"/>
      <c r="K863" s="750"/>
      <c r="L863" s="103" t="str">
        <f>+VLOOKUP(B:B,APUS!A:D,4,FALSE)</f>
        <v>M</v>
      </c>
      <c r="M863" s="595">
        <f>L873</f>
        <v>0</v>
      </c>
    </row>
    <row r="864" spans="2:13" ht="15" customHeight="1" outlineLevel="2" x14ac:dyDescent="0.25">
      <c r="B864" s="723" t="s">
        <v>1465</v>
      </c>
      <c r="C864" s="684"/>
      <c r="D864" s="684"/>
      <c r="E864" s="683" t="s">
        <v>1470</v>
      </c>
      <c r="F864" s="683"/>
      <c r="G864" s="683"/>
      <c r="H864" s="683"/>
      <c r="I864" s="683"/>
      <c r="J864" s="684" t="s">
        <v>560</v>
      </c>
      <c r="K864" s="684"/>
      <c r="L864" s="686" t="s">
        <v>1464</v>
      </c>
    </row>
    <row r="865" spans="2:13" ht="15" customHeight="1" outlineLevel="2" x14ac:dyDescent="0.25">
      <c r="B865" s="724"/>
      <c r="C865" s="685"/>
      <c r="D865" s="685"/>
      <c r="E865" s="104" t="s">
        <v>1461</v>
      </c>
      <c r="F865" s="679" t="s">
        <v>1462</v>
      </c>
      <c r="G865" s="680"/>
      <c r="H865" s="679" t="s">
        <v>1463</v>
      </c>
      <c r="I865" s="680"/>
      <c r="J865" s="685"/>
      <c r="K865" s="685"/>
      <c r="L865" s="687"/>
    </row>
    <row r="866" spans="2:13" ht="24.95" customHeight="1" outlineLevel="2" x14ac:dyDescent="0.25">
      <c r="B866" s="655"/>
      <c r="C866" s="656"/>
      <c r="D866" s="656"/>
      <c r="E866" s="105"/>
      <c r="F866" s="688"/>
      <c r="G866" s="688"/>
      <c r="H866" s="688"/>
      <c r="I866" s="688"/>
      <c r="J866" s="688"/>
      <c r="K866" s="688"/>
      <c r="L866" s="56">
        <f t="shared" ref="L866:L872" si="80">+J866</f>
        <v>0</v>
      </c>
    </row>
    <row r="867" spans="2:13" ht="24.95" customHeight="1" outlineLevel="2" x14ac:dyDescent="0.25">
      <c r="B867" s="628"/>
      <c r="C867" s="629"/>
      <c r="D867" s="629"/>
      <c r="E867" s="106"/>
      <c r="F867" s="630"/>
      <c r="G867" s="630"/>
      <c r="H867" s="630"/>
      <c r="I867" s="630"/>
      <c r="J867" s="630"/>
      <c r="K867" s="630"/>
      <c r="L867" s="56">
        <f t="shared" si="80"/>
        <v>0</v>
      </c>
    </row>
    <row r="868" spans="2:13" ht="24.95" customHeight="1" outlineLevel="2" x14ac:dyDescent="0.25">
      <c r="B868" s="628"/>
      <c r="C868" s="629"/>
      <c r="D868" s="629"/>
      <c r="E868" s="106"/>
      <c r="F868" s="630"/>
      <c r="G868" s="630"/>
      <c r="H868" s="630"/>
      <c r="I868" s="630"/>
      <c r="J868" s="630"/>
      <c r="K868" s="630"/>
      <c r="L868" s="56">
        <f t="shared" si="80"/>
        <v>0</v>
      </c>
    </row>
    <row r="869" spans="2:13" ht="24.95" customHeight="1" outlineLevel="2" x14ac:dyDescent="0.25">
      <c r="B869" s="628"/>
      <c r="C869" s="629"/>
      <c r="D869" s="629"/>
      <c r="E869" s="106"/>
      <c r="F869" s="630"/>
      <c r="G869" s="630"/>
      <c r="H869" s="630"/>
      <c r="I869" s="630"/>
      <c r="J869" s="630"/>
      <c r="K869" s="630"/>
      <c r="L869" s="56">
        <f t="shared" si="80"/>
        <v>0</v>
      </c>
    </row>
    <row r="870" spans="2:13" ht="24.95" customHeight="1" outlineLevel="2" x14ac:dyDescent="0.25">
      <c r="B870" s="628"/>
      <c r="C870" s="629"/>
      <c r="D870" s="629"/>
      <c r="E870" s="106"/>
      <c r="F870" s="630"/>
      <c r="G870" s="630"/>
      <c r="H870" s="630"/>
      <c r="I870" s="630"/>
      <c r="J870" s="630"/>
      <c r="K870" s="630"/>
      <c r="L870" s="56">
        <f t="shared" si="80"/>
        <v>0</v>
      </c>
    </row>
    <row r="871" spans="2:13" ht="24.95" customHeight="1" outlineLevel="2" x14ac:dyDescent="0.25">
      <c r="B871" s="628"/>
      <c r="C871" s="629"/>
      <c r="D871" s="629"/>
      <c r="E871" s="106"/>
      <c r="F871" s="630"/>
      <c r="G871" s="630"/>
      <c r="H871" s="630"/>
      <c r="I871" s="630"/>
      <c r="J871" s="630"/>
      <c r="K871" s="630"/>
      <c r="L871" s="56">
        <f t="shared" si="80"/>
        <v>0</v>
      </c>
    </row>
    <row r="872" spans="2:13" ht="24.95" customHeight="1" outlineLevel="2" x14ac:dyDescent="0.25">
      <c r="B872" s="631"/>
      <c r="C872" s="632"/>
      <c r="D872" s="632"/>
      <c r="E872" s="107"/>
      <c r="F872" s="633"/>
      <c r="G872" s="633"/>
      <c r="H872" s="633"/>
      <c r="I872" s="633"/>
      <c r="J872" s="633"/>
      <c r="K872" s="633"/>
      <c r="L872" s="56">
        <f t="shared" si="80"/>
        <v>0</v>
      </c>
    </row>
    <row r="873" spans="2:13" ht="24.95" customHeight="1" outlineLevel="2" x14ac:dyDescent="0.25">
      <c r="B873" s="634" t="s">
        <v>1468</v>
      </c>
      <c r="C873" s="635"/>
      <c r="D873" s="635"/>
      <c r="E873" s="635"/>
      <c r="F873" s="635"/>
      <c r="G873" s="635"/>
      <c r="H873" s="635"/>
      <c r="I873" s="635"/>
      <c r="J873" s="635"/>
      <c r="K873" s="636"/>
      <c r="L873" s="108">
        <f>+SUM(L866:L872)</f>
        <v>0</v>
      </c>
    </row>
    <row r="874" spans="2:13" ht="19.5" customHeight="1" outlineLevel="1" x14ac:dyDescent="0.25">
      <c r="B874" s="116" t="s">
        <v>1842</v>
      </c>
      <c r="C874" s="117">
        <v>4</v>
      </c>
      <c r="D874" s="117">
        <v>5</v>
      </c>
      <c r="E874" s="694" t="str">
        <f>+VLOOKUP(B:B,APUS!A:C,3,FALSE)</f>
        <v>VIGA DE CIMENTACIÓN 30X30 CM INCLUYE REFUERZO</v>
      </c>
      <c r="F874" s="695"/>
      <c r="G874" s="695"/>
      <c r="H874" s="695"/>
      <c r="I874" s="695"/>
      <c r="J874" s="695"/>
      <c r="K874" s="750"/>
      <c r="L874" s="103" t="str">
        <f>+VLOOKUP(B:B,APUS!A:D,4,FALSE)</f>
        <v>M</v>
      </c>
      <c r="M874" s="595">
        <f>L884</f>
        <v>0</v>
      </c>
    </row>
    <row r="875" spans="2:13" ht="15" customHeight="1" outlineLevel="2" x14ac:dyDescent="0.25">
      <c r="B875" s="723" t="s">
        <v>1465</v>
      </c>
      <c r="C875" s="684"/>
      <c r="D875" s="684"/>
      <c r="E875" s="683" t="s">
        <v>1470</v>
      </c>
      <c r="F875" s="683"/>
      <c r="G875" s="683"/>
      <c r="H875" s="683"/>
      <c r="I875" s="683"/>
      <c r="J875" s="684" t="s">
        <v>560</v>
      </c>
      <c r="K875" s="684"/>
      <c r="L875" s="686" t="s">
        <v>1464</v>
      </c>
    </row>
    <row r="876" spans="2:13" ht="15" customHeight="1" outlineLevel="2" x14ac:dyDescent="0.25">
      <c r="B876" s="724"/>
      <c r="C876" s="685"/>
      <c r="D876" s="685"/>
      <c r="E876" s="104" t="s">
        <v>1461</v>
      </c>
      <c r="F876" s="679" t="s">
        <v>1462</v>
      </c>
      <c r="G876" s="680"/>
      <c r="H876" s="679" t="s">
        <v>1463</v>
      </c>
      <c r="I876" s="680"/>
      <c r="J876" s="685"/>
      <c r="K876" s="685"/>
      <c r="L876" s="687"/>
    </row>
    <row r="877" spans="2:13" ht="24.95" customHeight="1" outlineLevel="2" x14ac:dyDescent="0.25">
      <c r="B877" s="655"/>
      <c r="C877" s="656"/>
      <c r="D877" s="656"/>
      <c r="E877" s="105"/>
      <c r="F877" s="688"/>
      <c r="G877" s="688"/>
      <c r="H877" s="688"/>
      <c r="I877" s="688"/>
      <c r="J877" s="688"/>
      <c r="K877" s="688"/>
      <c r="L877" s="56">
        <f t="shared" ref="L877:L883" si="81">+J877</f>
        <v>0</v>
      </c>
    </row>
    <row r="878" spans="2:13" ht="24.95" customHeight="1" outlineLevel="2" x14ac:dyDescent="0.25">
      <c r="B878" s="628"/>
      <c r="C878" s="629"/>
      <c r="D878" s="629"/>
      <c r="E878" s="106"/>
      <c r="F878" s="630"/>
      <c r="G878" s="630"/>
      <c r="H878" s="630"/>
      <c r="I878" s="630"/>
      <c r="J878" s="630"/>
      <c r="K878" s="630"/>
      <c r="L878" s="56">
        <f t="shared" si="81"/>
        <v>0</v>
      </c>
    </row>
    <row r="879" spans="2:13" ht="24.95" customHeight="1" outlineLevel="2" x14ac:dyDescent="0.25">
      <c r="B879" s="628"/>
      <c r="C879" s="629"/>
      <c r="D879" s="629"/>
      <c r="E879" s="106"/>
      <c r="F879" s="630"/>
      <c r="G879" s="630"/>
      <c r="H879" s="630"/>
      <c r="I879" s="630"/>
      <c r="J879" s="630"/>
      <c r="K879" s="630"/>
      <c r="L879" s="56">
        <f t="shared" si="81"/>
        <v>0</v>
      </c>
    </row>
    <row r="880" spans="2:13" ht="24.95" customHeight="1" outlineLevel="2" x14ac:dyDescent="0.25">
      <c r="B880" s="628"/>
      <c r="C880" s="629"/>
      <c r="D880" s="629"/>
      <c r="E880" s="106"/>
      <c r="F880" s="630"/>
      <c r="G880" s="630"/>
      <c r="H880" s="630"/>
      <c r="I880" s="630"/>
      <c r="J880" s="630"/>
      <c r="K880" s="630"/>
      <c r="L880" s="56">
        <f t="shared" si="81"/>
        <v>0</v>
      </c>
    </row>
    <row r="881" spans="2:13" ht="24.95" customHeight="1" outlineLevel="2" x14ac:dyDescent="0.25">
      <c r="B881" s="628"/>
      <c r="C881" s="629"/>
      <c r="D881" s="629"/>
      <c r="E881" s="106"/>
      <c r="F881" s="630"/>
      <c r="G881" s="630"/>
      <c r="H881" s="630"/>
      <c r="I881" s="630"/>
      <c r="J881" s="630"/>
      <c r="K881" s="630"/>
      <c r="L881" s="56">
        <f t="shared" si="81"/>
        <v>0</v>
      </c>
    </row>
    <row r="882" spans="2:13" ht="24.95" customHeight="1" outlineLevel="2" x14ac:dyDescent="0.25">
      <c r="B882" s="628"/>
      <c r="C882" s="629"/>
      <c r="D882" s="629"/>
      <c r="E882" s="106"/>
      <c r="F882" s="630"/>
      <c r="G882" s="630"/>
      <c r="H882" s="630"/>
      <c r="I882" s="630"/>
      <c r="J882" s="630"/>
      <c r="K882" s="630"/>
      <c r="L882" s="56">
        <f t="shared" si="81"/>
        <v>0</v>
      </c>
    </row>
    <row r="883" spans="2:13" ht="24.95" customHeight="1" outlineLevel="2" x14ac:dyDescent="0.25">
      <c r="B883" s="631"/>
      <c r="C883" s="632"/>
      <c r="D883" s="632"/>
      <c r="E883" s="107"/>
      <c r="F883" s="633"/>
      <c r="G883" s="633"/>
      <c r="H883" s="633"/>
      <c r="I883" s="633"/>
      <c r="J883" s="633"/>
      <c r="K883" s="633"/>
      <c r="L883" s="56">
        <f t="shared" si="81"/>
        <v>0</v>
      </c>
    </row>
    <row r="884" spans="2:13" ht="24.95" customHeight="1" outlineLevel="2" x14ac:dyDescent="0.25">
      <c r="B884" s="634" t="s">
        <v>1468</v>
      </c>
      <c r="C884" s="635"/>
      <c r="D884" s="635"/>
      <c r="E884" s="635"/>
      <c r="F884" s="635"/>
      <c r="G884" s="635"/>
      <c r="H884" s="635"/>
      <c r="I884" s="635"/>
      <c r="J884" s="635"/>
      <c r="K884" s="636"/>
      <c r="L884" s="108">
        <f>+SUM(L877:L883)</f>
        <v>0</v>
      </c>
    </row>
    <row r="885" spans="2:13" ht="36.75" customHeight="1" outlineLevel="1" x14ac:dyDescent="0.25">
      <c r="B885" s="116" t="s">
        <v>1843</v>
      </c>
      <c r="C885" s="117">
        <v>4</v>
      </c>
      <c r="D885" s="117">
        <v>6</v>
      </c>
      <c r="E885" s="637" t="str">
        <f>+VLOOKUP(B:B,APUS!A:C,3,FALSE)</f>
        <v>CONCRETO 3000 PSI (Mezcla en obra) PARA  ZAPATAS (Dim entre 1,00 m X 1,00 m) Altura 30 cm INCLUYE REFUERZO</v>
      </c>
      <c r="F885" s="638"/>
      <c r="G885" s="638"/>
      <c r="H885" s="638"/>
      <c r="I885" s="638"/>
      <c r="J885" s="638"/>
      <c r="K885" s="751"/>
      <c r="L885" s="103" t="str">
        <f>+VLOOKUP(B:B,APUS!A:D,4,FALSE)</f>
        <v>M3</v>
      </c>
      <c r="M885" s="595">
        <f>L895</f>
        <v>0</v>
      </c>
    </row>
    <row r="886" spans="2:13" ht="15" customHeight="1" outlineLevel="2" x14ac:dyDescent="0.25">
      <c r="B886" s="723" t="s">
        <v>1465</v>
      </c>
      <c r="C886" s="684"/>
      <c r="D886" s="684"/>
      <c r="E886" s="683" t="s">
        <v>1470</v>
      </c>
      <c r="F886" s="683"/>
      <c r="G886" s="683"/>
      <c r="H886" s="683"/>
      <c r="I886" s="683"/>
      <c r="J886" s="684" t="s">
        <v>560</v>
      </c>
      <c r="K886" s="684"/>
      <c r="L886" s="686" t="s">
        <v>1464</v>
      </c>
    </row>
    <row r="887" spans="2:13" ht="15" customHeight="1" outlineLevel="2" x14ac:dyDescent="0.25">
      <c r="B887" s="724"/>
      <c r="C887" s="685"/>
      <c r="D887" s="685"/>
      <c r="E887" s="104" t="s">
        <v>1461</v>
      </c>
      <c r="F887" s="679" t="s">
        <v>1462</v>
      </c>
      <c r="G887" s="680"/>
      <c r="H887" s="679" t="s">
        <v>1463</v>
      </c>
      <c r="I887" s="680"/>
      <c r="J887" s="685"/>
      <c r="K887" s="685"/>
      <c r="L887" s="687"/>
    </row>
    <row r="888" spans="2:13" ht="24.95" customHeight="1" outlineLevel="2" x14ac:dyDescent="0.25">
      <c r="B888" s="655"/>
      <c r="C888" s="656"/>
      <c r="D888" s="656"/>
      <c r="E888" s="105"/>
      <c r="F888" s="688"/>
      <c r="G888" s="688"/>
      <c r="H888" s="688"/>
      <c r="I888" s="688"/>
      <c r="J888" s="688"/>
      <c r="K888" s="688"/>
      <c r="L888" s="56">
        <f t="shared" ref="L888:L894" si="82">+J888</f>
        <v>0</v>
      </c>
    </row>
    <row r="889" spans="2:13" ht="24.95" customHeight="1" outlineLevel="2" x14ac:dyDescent="0.25">
      <c r="B889" s="628"/>
      <c r="C889" s="629"/>
      <c r="D889" s="629"/>
      <c r="E889" s="106"/>
      <c r="F889" s="630"/>
      <c r="G889" s="630"/>
      <c r="H889" s="630"/>
      <c r="I889" s="630"/>
      <c r="J889" s="630"/>
      <c r="K889" s="630"/>
      <c r="L889" s="56">
        <f t="shared" si="82"/>
        <v>0</v>
      </c>
    </row>
    <row r="890" spans="2:13" ht="24.95" customHeight="1" outlineLevel="2" x14ac:dyDescent="0.25">
      <c r="B890" s="628"/>
      <c r="C890" s="629"/>
      <c r="D890" s="629"/>
      <c r="E890" s="106"/>
      <c r="F890" s="630"/>
      <c r="G890" s="630"/>
      <c r="H890" s="630"/>
      <c r="I890" s="630"/>
      <c r="J890" s="630"/>
      <c r="K890" s="630"/>
      <c r="L890" s="56">
        <f t="shared" si="82"/>
        <v>0</v>
      </c>
    </row>
    <row r="891" spans="2:13" ht="24.95" customHeight="1" outlineLevel="2" x14ac:dyDescent="0.25">
      <c r="B891" s="628"/>
      <c r="C891" s="629"/>
      <c r="D891" s="629"/>
      <c r="E891" s="106"/>
      <c r="F891" s="630"/>
      <c r="G891" s="630"/>
      <c r="H891" s="630"/>
      <c r="I891" s="630"/>
      <c r="J891" s="630"/>
      <c r="K891" s="630"/>
      <c r="L891" s="56">
        <f t="shared" si="82"/>
        <v>0</v>
      </c>
    </row>
    <row r="892" spans="2:13" ht="24.95" customHeight="1" outlineLevel="2" x14ac:dyDescent="0.25">
      <c r="B892" s="628"/>
      <c r="C892" s="629"/>
      <c r="D892" s="629"/>
      <c r="E892" s="106"/>
      <c r="F892" s="630"/>
      <c r="G892" s="630"/>
      <c r="H892" s="630"/>
      <c r="I892" s="630"/>
      <c r="J892" s="630"/>
      <c r="K892" s="630"/>
      <c r="L892" s="56">
        <f t="shared" si="82"/>
        <v>0</v>
      </c>
    </row>
    <row r="893" spans="2:13" ht="24.95" customHeight="1" outlineLevel="2" x14ac:dyDescent="0.25">
      <c r="B893" s="628"/>
      <c r="C893" s="629"/>
      <c r="D893" s="629"/>
      <c r="E893" s="106"/>
      <c r="F893" s="630"/>
      <c r="G893" s="630"/>
      <c r="H893" s="630"/>
      <c r="I893" s="630"/>
      <c r="J893" s="630"/>
      <c r="K893" s="630"/>
      <c r="L893" s="56">
        <f t="shared" si="82"/>
        <v>0</v>
      </c>
    </row>
    <row r="894" spans="2:13" ht="24.95" customHeight="1" outlineLevel="2" x14ac:dyDescent="0.25">
      <c r="B894" s="631"/>
      <c r="C894" s="632"/>
      <c r="D894" s="632"/>
      <c r="E894" s="107"/>
      <c r="F894" s="633"/>
      <c r="G894" s="633"/>
      <c r="H894" s="633"/>
      <c r="I894" s="633"/>
      <c r="J894" s="633"/>
      <c r="K894" s="633"/>
      <c r="L894" s="56">
        <f t="shared" si="82"/>
        <v>0</v>
      </c>
    </row>
    <row r="895" spans="2:13" ht="24.95" customHeight="1" outlineLevel="2" x14ac:dyDescent="0.25">
      <c r="B895" s="634" t="s">
        <v>1468</v>
      </c>
      <c r="C895" s="635"/>
      <c r="D895" s="635"/>
      <c r="E895" s="635"/>
      <c r="F895" s="635"/>
      <c r="G895" s="635"/>
      <c r="H895" s="635"/>
      <c r="I895" s="635"/>
      <c r="J895" s="635"/>
      <c r="K895" s="636"/>
      <c r="L895" s="108">
        <f>+SUM(L888:L894)</f>
        <v>0</v>
      </c>
    </row>
    <row r="896" spans="2:13" ht="36" customHeight="1" outlineLevel="1" x14ac:dyDescent="0.25">
      <c r="B896" s="116" t="s">
        <v>1844</v>
      </c>
      <c r="C896" s="117">
        <v>4</v>
      </c>
      <c r="D896" s="117">
        <v>7</v>
      </c>
      <c r="E896" s="637" t="str">
        <f>+VLOOKUP(B:B,APUS!A:C,3,FALSE)</f>
        <v>CONCRETO 3000 PSI (Mezcla en obra) PARA  ZAPATAS (Dim entre 1,5 m X 1,5 m) Altura 30 cm INCLUYE REFUERZO</v>
      </c>
      <c r="F896" s="638"/>
      <c r="G896" s="638"/>
      <c r="H896" s="638"/>
      <c r="I896" s="638"/>
      <c r="J896" s="638"/>
      <c r="K896" s="751"/>
      <c r="L896" s="103" t="str">
        <f>+VLOOKUP(B:B,APUS!A:D,4,FALSE)</f>
        <v>M3</v>
      </c>
      <c r="M896" s="595">
        <f>L906</f>
        <v>0</v>
      </c>
    </row>
    <row r="897" spans="2:13" ht="15" customHeight="1" outlineLevel="2" x14ac:dyDescent="0.25">
      <c r="B897" s="723" t="s">
        <v>1465</v>
      </c>
      <c r="C897" s="684"/>
      <c r="D897" s="684"/>
      <c r="E897" s="683" t="s">
        <v>1470</v>
      </c>
      <c r="F897" s="683"/>
      <c r="G897" s="683"/>
      <c r="H897" s="683"/>
      <c r="I897" s="683"/>
      <c r="J897" s="684" t="s">
        <v>560</v>
      </c>
      <c r="K897" s="684"/>
      <c r="L897" s="686" t="s">
        <v>1464</v>
      </c>
    </row>
    <row r="898" spans="2:13" ht="15" customHeight="1" outlineLevel="2" x14ac:dyDescent="0.25">
      <c r="B898" s="724"/>
      <c r="C898" s="685"/>
      <c r="D898" s="685"/>
      <c r="E898" s="104" t="s">
        <v>1461</v>
      </c>
      <c r="F898" s="679" t="s">
        <v>1462</v>
      </c>
      <c r="G898" s="680"/>
      <c r="H898" s="679" t="s">
        <v>1463</v>
      </c>
      <c r="I898" s="680"/>
      <c r="J898" s="685"/>
      <c r="K898" s="685"/>
      <c r="L898" s="687"/>
    </row>
    <row r="899" spans="2:13" ht="24.95" customHeight="1" outlineLevel="2" x14ac:dyDescent="0.25">
      <c r="B899" s="655"/>
      <c r="C899" s="656"/>
      <c r="D899" s="656"/>
      <c r="E899" s="105"/>
      <c r="F899" s="688"/>
      <c r="G899" s="688"/>
      <c r="H899" s="688"/>
      <c r="I899" s="688"/>
      <c r="J899" s="688"/>
      <c r="K899" s="688"/>
      <c r="L899" s="56">
        <f t="shared" ref="L899:L905" si="83">+J899</f>
        <v>0</v>
      </c>
    </row>
    <row r="900" spans="2:13" ht="24.95" customHeight="1" outlineLevel="2" x14ac:dyDescent="0.25">
      <c r="B900" s="628"/>
      <c r="C900" s="629"/>
      <c r="D900" s="629"/>
      <c r="E900" s="106"/>
      <c r="F900" s="630"/>
      <c r="G900" s="630"/>
      <c r="H900" s="630"/>
      <c r="I900" s="630"/>
      <c r="J900" s="630"/>
      <c r="K900" s="630"/>
      <c r="L900" s="56">
        <f t="shared" si="83"/>
        <v>0</v>
      </c>
    </row>
    <row r="901" spans="2:13" ht="24.95" customHeight="1" outlineLevel="2" x14ac:dyDescent="0.25">
      <c r="B901" s="628"/>
      <c r="C901" s="629"/>
      <c r="D901" s="629"/>
      <c r="E901" s="106"/>
      <c r="F901" s="630"/>
      <c r="G901" s="630"/>
      <c r="H901" s="630"/>
      <c r="I901" s="630"/>
      <c r="J901" s="630"/>
      <c r="K901" s="630"/>
      <c r="L901" s="56">
        <f t="shared" si="83"/>
        <v>0</v>
      </c>
    </row>
    <row r="902" spans="2:13" ht="24.95" customHeight="1" outlineLevel="2" x14ac:dyDescent="0.25">
      <c r="B902" s="628"/>
      <c r="C902" s="629"/>
      <c r="D902" s="629"/>
      <c r="E902" s="106"/>
      <c r="F902" s="630"/>
      <c r="G902" s="630"/>
      <c r="H902" s="630"/>
      <c r="I902" s="630"/>
      <c r="J902" s="630"/>
      <c r="K902" s="630"/>
      <c r="L902" s="56">
        <f t="shared" si="83"/>
        <v>0</v>
      </c>
    </row>
    <row r="903" spans="2:13" ht="24.95" customHeight="1" outlineLevel="2" x14ac:dyDescent="0.25">
      <c r="B903" s="628"/>
      <c r="C903" s="629"/>
      <c r="D903" s="629"/>
      <c r="E903" s="106"/>
      <c r="F903" s="630"/>
      <c r="G903" s="630"/>
      <c r="H903" s="630"/>
      <c r="I903" s="630"/>
      <c r="J903" s="630"/>
      <c r="K903" s="630"/>
      <c r="L903" s="56">
        <f t="shared" si="83"/>
        <v>0</v>
      </c>
    </row>
    <row r="904" spans="2:13" ht="24.95" customHeight="1" outlineLevel="2" x14ac:dyDescent="0.25">
      <c r="B904" s="628"/>
      <c r="C904" s="629"/>
      <c r="D904" s="629"/>
      <c r="E904" s="106"/>
      <c r="F904" s="630"/>
      <c r="G904" s="630"/>
      <c r="H904" s="630"/>
      <c r="I904" s="630"/>
      <c r="J904" s="630"/>
      <c r="K904" s="630"/>
      <c r="L904" s="56">
        <f t="shared" si="83"/>
        <v>0</v>
      </c>
    </row>
    <row r="905" spans="2:13" ht="24.95" customHeight="1" outlineLevel="2" x14ac:dyDescent="0.25">
      <c r="B905" s="631"/>
      <c r="C905" s="632"/>
      <c r="D905" s="632"/>
      <c r="E905" s="107"/>
      <c r="F905" s="633"/>
      <c r="G905" s="633"/>
      <c r="H905" s="633"/>
      <c r="I905" s="633"/>
      <c r="J905" s="633"/>
      <c r="K905" s="633"/>
      <c r="L905" s="56">
        <f t="shared" si="83"/>
        <v>0</v>
      </c>
    </row>
    <row r="906" spans="2:13" ht="24.95" customHeight="1" outlineLevel="2" x14ac:dyDescent="0.25">
      <c r="B906" s="634" t="s">
        <v>1468</v>
      </c>
      <c r="C906" s="635"/>
      <c r="D906" s="635"/>
      <c r="E906" s="635"/>
      <c r="F906" s="635"/>
      <c r="G906" s="635"/>
      <c r="H906" s="635"/>
      <c r="I906" s="635"/>
      <c r="J906" s="635"/>
      <c r="K906" s="636"/>
      <c r="L906" s="108">
        <f>+SUM(L899:L905)</f>
        <v>0</v>
      </c>
    </row>
    <row r="907" spans="2:13" ht="42.75" customHeight="1" outlineLevel="1" x14ac:dyDescent="0.25">
      <c r="B907" s="116" t="s">
        <v>1845</v>
      </c>
      <c r="C907" s="117">
        <v>4</v>
      </c>
      <c r="D907" s="117">
        <v>8</v>
      </c>
      <c r="E907" s="637" t="str">
        <f>+VLOOKUP(B:B,APUS!A:C,3,FALSE)</f>
        <v>CONCRETO 3000 PSI (Mezcla en obra) PARA  ZAPATAS (Dim entre 2,00 m X 2,00 m) Altura 30 cm INCLUYE REFUERZO</v>
      </c>
      <c r="F907" s="638"/>
      <c r="G907" s="638"/>
      <c r="H907" s="638"/>
      <c r="I907" s="638"/>
      <c r="J907" s="638"/>
      <c r="K907" s="751"/>
      <c r="L907" s="103" t="str">
        <f>+VLOOKUP(B:B,APUS!A:D,4,FALSE)</f>
        <v>M3</v>
      </c>
      <c r="M907" s="595">
        <f>L917</f>
        <v>0</v>
      </c>
    </row>
    <row r="908" spans="2:13" ht="15" customHeight="1" outlineLevel="2" x14ac:dyDescent="0.25">
      <c r="B908" s="723" t="s">
        <v>1465</v>
      </c>
      <c r="C908" s="684"/>
      <c r="D908" s="684"/>
      <c r="E908" s="683" t="s">
        <v>1470</v>
      </c>
      <c r="F908" s="683"/>
      <c r="G908" s="683"/>
      <c r="H908" s="683"/>
      <c r="I908" s="683"/>
      <c r="J908" s="684" t="s">
        <v>560</v>
      </c>
      <c r="K908" s="684"/>
      <c r="L908" s="686" t="s">
        <v>1464</v>
      </c>
    </row>
    <row r="909" spans="2:13" ht="15" customHeight="1" outlineLevel="2" x14ac:dyDescent="0.25">
      <c r="B909" s="724"/>
      <c r="C909" s="685"/>
      <c r="D909" s="685"/>
      <c r="E909" s="104" t="s">
        <v>1461</v>
      </c>
      <c r="F909" s="679" t="s">
        <v>1462</v>
      </c>
      <c r="G909" s="680"/>
      <c r="H909" s="679" t="s">
        <v>1463</v>
      </c>
      <c r="I909" s="680"/>
      <c r="J909" s="685"/>
      <c r="K909" s="685"/>
      <c r="L909" s="687"/>
    </row>
    <row r="910" spans="2:13" ht="24.95" customHeight="1" outlineLevel="2" x14ac:dyDescent="0.25">
      <c r="B910" s="655"/>
      <c r="C910" s="656"/>
      <c r="D910" s="656"/>
      <c r="E910" s="105"/>
      <c r="F910" s="688"/>
      <c r="G910" s="688"/>
      <c r="H910" s="688"/>
      <c r="I910" s="688"/>
      <c r="J910" s="688"/>
      <c r="K910" s="688"/>
      <c r="L910" s="56">
        <f t="shared" ref="L910:L916" si="84">+J910</f>
        <v>0</v>
      </c>
    </row>
    <row r="911" spans="2:13" ht="24.95" customHeight="1" outlineLevel="2" x14ac:dyDescent="0.25">
      <c r="B911" s="628"/>
      <c r="C911" s="629"/>
      <c r="D911" s="629"/>
      <c r="E911" s="106"/>
      <c r="F911" s="630"/>
      <c r="G911" s="630"/>
      <c r="H911" s="630"/>
      <c r="I911" s="630"/>
      <c r="J911" s="630"/>
      <c r="K911" s="630"/>
      <c r="L911" s="56">
        <f t="shared" si="84"/>
        <v>0</v>
      </c>
    </row>
    <row r="912" spans="2:13" ht="24.95" customHeight="1" outlineLevel="2" x14ac:dyDescent="0.25">
      <c r="B912" s="628"/>
      <c r="C912" s="629"/>
      <c r="D912" s="629"/>
      <c r="E912" s="106"/>
      <c r="F912" s="630"/>
      <c r="G912" s="630"/>
      <c r="H912" s="630"/>
      <c r="I912" s="630"/>
      <c r="J912" s="630"/>
      <c r="K912" s="630"/>
      <c r="L912" s="56">
        <f t="shared" si="84"/>
        <v>0</v>
      </c>
    </row>
    <row r="913" spans="2:13" ht="24.95" customHeight="1" outlineLevel="2" x14ac:dyDescent="0.25">
      <c r="B913" s="628"/>
      <c r="C913" s="629"/>
      <c r="D913" s="629"/>
      <c r="E913" s="106"/>
      <c r="F913" s="630"/>
      <c r="G913" s="630"/>
      <c r="H913" s="630"/>
      <c r="I913" s="630"/>
      <c r="J913" s="630"/>
      <c r="K913" s="630"/>
      <c r="L913" s="56">
        <f t="shared" si="84"/>
        <v>0</v>
      </c>
    </row>
    <row r="914" spans="2:13" ht="24.95" customHeight="1" outlineLevel="2" x14ac:dyDescent="0.25">
      <c r="B914" s="628"/>
      <c r="C914" s="629"/>
      <c r="D914" s="629"/>
      <c r="E914" s="106"/>
      <c r="F914" s="630"/>
      <c r="G914" s="630"/>
      <c r="H914" s="630"/>
      <c r="I914" s="630"/>
      <c r="J914" s="630"/>
      <c r="K914" s="630"/>
      <c r="L914" s="56">
        <f t="shared" si="84"/>
        <v>0</v>
      </c>
    </row>
    <row r="915" spans="2:13" ht="24.95" customHeight="1" outlineLevel="2" x14ac:dyDescent="0.25">
      <c r="B915" s="628"/>
      <c r="C915" s="629"/>
      <c r="D915" s="629"/>
      <c r="E915" s="106"/>
      <c r="F915" s="630"/>
      <c r="G915" s="630"/>
      <c r="H915" s="630"/>
      <c r="I915" s="630"/>
      <c r="J915" s="630"/>
      <c r="K915" s="630"/>
      <c r="L915" s="56">
        <f t="shared" si="84"/>
        <v>0</v>
      </c>
    </row>
    <row r="916" spans="2:13" ht="24.95" customHeight="1" outlineLevel="2" x14ac:dyDescent="0.25">
      <c r="B916" s="631"/>
      <c r="C916" s="632"/>
      <c r="D916" s="632"/>
      <c r="E916" s="107"/>
      <c r="F916" s="633"/>
      <c r="G916" s="633"/>
      <c r="H916" s="633"/>
      <c r="I916" s="633"/>
      <c r="J916" s="633"/>
      <c r="K916" s="633"/>
      <c r="L916" s="56">
        <f t="shared" si="84"/>
        <v>0</v>
      </c>
    </row>
    <row r="917" spans="2:13" ht="24.95" customHeight="1" outlineLevel="2" x14ac:dyDescent="0.25">
      <c r="B917" s="634" t="s">
        <v>1468</v>
      </c>
      <c r="C917" s="635"/>
      <c r="D917" s="635"/>
      <c r="E917" s="635"/>
      <c r="F917" s="635"/>
      <c r="G917" s="635"/>
      <c r="H917" s="635"/>
      <c r="I917" s="635"/>
      <c r="J917" s="635"/>
      <c r="K917" s="636"/>
      <c r="L917" s="108">
        <f>+SUM(L910:L916)</f>
        <v>0</v>
      </c>
    </row>
    <row r="918" spans="2:13" ht="46.5" customHeight="1" outlineLevel="1" x14ac:dyDescent="0.25">
      <c r="B918" s="118" t="s">
        <v>1899</v>
      </c>
      <c r="C918" s="117">
        <v>4</v>
      </c>
      <c r="D918" s="117">
        <v>9</v>
      </c>
      <c r="E918" s="637" t="str">
        <f>+VLOOKUP(B:B,APUS!A:C,3,FALSE)</f>
        <v>VIGA DE CIMENTACION VC3 (0,20X0,25) EN CONCRETO  1:2:3  HECHO EN OBRA DE 3.000PSI APROX. PARA MUROS MEDIANEROS SOBRE CONCRETO CICLOPEO. (no incluye demolicion de placa, excavacion, ciclopeo, relleno bajo placa, ni reconstruccion de placa de contrapiso)</v>
      </c>
      <c r="F918" s="638"/>
      <c r="G918" s="638"/>
      <c r="H918" s="638"/>
      <c r="I918" s="638"/>
      <c r="J918" s="638"/>
      <c r="K918" s="751"/>
      <c r="L918" s="103" t="str">
        <f>+VLOOKUP(B:B,APUS!A:D,4,FALSE)</f>
        <v>M</v>
      </c>
      <c r="M918" s="595">
        <f>L928</f>
        <v>0</v>
      </c>
    </row>
    <row r="919" spans="2:13" ht="15" customHeight="1" outlineLevel="2" x14ac:dyDescent="0.25">
      <c r="B919" s="723" t="s">
        <v>1465</v>
      </c>
      <c r="C919" s="684"/>
      <c r="D919" s="684"/>
      <c r="E919" s="683" t="s">
        <v>1470</v>
      </c>
      <c r="F919" s="683"/>
      <c r="G919" s="683"/>
      <c r="H919" s="683"/>
      <c r="I919" s="683"/>
      <c r="J919" s="684" t="s">
        <v>560</v>
      </c>
      <c r="K919" s="684"/>
      <c r="L919" s="686" t="s">
        <v>1464</v>
      </c>
    </row>
    <row r="920" spans="2:13" ht="15" customHeight="1" outlineLevel="2" x14ac:dyDescent="0.25">
      <c r="B920" s="724"/>
      <c r="C920" s="685"/>
      <c r="D920" s="685"/>
      <c r="E920" s="104" t="s">
        <v>1461</v>
      </c>
      <c r="F920" s="679" t="s">
        <v>1462</v>
      </c>
      <c r="G920" s="680"/>
      <c r="H920" s="679" t="s">
        <v>1463</v>
      </c>
      <c r="I920" s="680"/>
      <c r="J920" s="685"/>
      <c r="K920" s="685"/>
      <c r="L920" s="687"/>
    </row>
    <row r="921" spans="2:13" ht="24.95" customHeight="1" outlineLevel="2" x14ac:dyDescent="0.25">
      <c r="B921" s="655"/>
      <c r="C921" s="656"/>
      <c r="D921" s="656"/>
      <c r="E921" s="105"/>
      <c r="F921" s="688"/>
      <c r="G921" s="688"/>
      <c r="H921" s="688"/>
      <c r="I921" s="688"/>
      <c r="J921" s="688"/>
      <c r="K921" s="688"/>
      <c r="L921" s="56">
        <f t="shared" ref="L921:L927" si="85">+J921</f>
        <v>0</v>
      </c>
    </row>
    <row r="922" spans="2:13" ht="24.95" customHeight="1" outlineLevel="2" x14ac:dyDescent="0.25">
      <c r="B922" s="628"/>
      <c r="C922" s="629"/>
      <c r="D922" s="629"/>
      <c r="E922" s="106"/>
      <c r="F922" s="630"/>
      <c r="G922" s="630"/>
      <c r="H922" s="630"/>
      <c r="I922" s="630"/>
      <c r="J922" s="630"/>
      <c r="K922" s="630"/>
      <c r="L922" s="56">
        <f t="shared" si="85"/>
        <v>0</v>
      </c>
    </row>
    <row r="923" spans="2:13" ht="24.95" customHeight="1" outlineLevel="2" x14ac:dyDescent="0.25">
      <c r="B923" s="628"/>
      <c r="C923" s="629"/>
      <c r="D923" s="629"/>
      <c r="E923" s="106"/>
      <c r="F923" s="630"/>
      <c r="G923" s="630"/>
      <c r="H923" s="630"/>
      <c r="I923" s="630"/>
      <c r="J923" s="630"/>
      <c r="K923" s="630"/>
      <c r="L923" s="56">
        <f t="shared" si="85"/>
        <v>0</v>
      </c>
    </row>
    <row r="924" spans="2:13" ht="24.95" customHeight="1" outlineLevel="2" x14ac:dyDescent="0.25">
      <c r="B924" s="628"/>
      <c r="C924" s="629"/>
      <c r="D924" s="629"/>
      <c r="E924" s="106"/>
      <c r="F924" s="630"/>
      <c r="G924" s="630"/>
      <c r="H924" s="630"/>
      <c r="I924" s="630"/>
      <c r="J924" s="630"/>
      <c r="K924" s="630"/>
      <c r="L924" s="56">
        <f t="shared" si="85"/>
        <v>0</v>
      </c>
    </row>
    <row r="925" spans="2:13" ht="24.95" customHeight="1" outlineLevel="2" x14ac:dyDescent="0.25">
      <c r="B925" s="628"/>
      <c r="C925" s="629"/>
      <c r="D925" s="629"/>
      <c r="E925" s="106"/>
      <c r="F925" s="630"/>
      <c r="G925" s="630"/>
      <c r="H925" s="630"/>
      <c r="I925" s="630"/>
      <c r="J925" s="630"/>
      <c r="K925" s="630"/>
      <c r="L925" s="56">
        <f t="shared" si="85"/>
        <v>0</v>
      </c>
    </row>
    <row r="926" spans="2:13" ht="24.95" customHeight="1" outlineLevel="2" x14ac:dyDescent="0.25">
      <c r="B926" s="628"/>
      <c r="C926" s="629"/>
      <c r="D926" s="629"/>
      <c r="E926" s="106"/>
      <c r="F926" s="630"/>
      <c r="G926" s="630"/>
      <c r="H926" s="630"/>
      <c r="I926" s="630"/>
      <c r="J926" s="630"/>
      <c r="K926" s="630"/>
      <c r="L926" s="56">
        <f t="shared" si="85"/>
        <v>0</v>
      </c>
    </row>
    <row r="927" spans="2:13" ht="24.95" customHeight="1" outlineLevel="2" x14ac:dyDescent="0.25">
      <c r="B927" s="631"/>
      <c r="C927" s="632"/>
      <c r="D927" s="632"/>
      <c r="E927" s="107"/>
      <c r="F927" s="633"/>
      <c r="G927" s="633"/>
      <c r="H927" s="633"/>
      <c r="I927" s="633"/>
      <c r="J927" s="633"/>
      <c r="K927" s="633"/>
      <c r="L927" s="56">
        <f t="shared" si="85"/>
        <v>0</v>
      </c>
    </row>
    <row r="928" spans="2:13" ht="24.95" customHeight="1" outlineLevel="2" x14ac:dyDescent="0.25">
      <c r="B928" s="634" t="s">
        <v>1468</v>
      </c>
      <c r="C928" s="635"/>
      <c r="D928" s="635"/>
      <c r="E928" s="635"/>
      <c r="F928" s="635"/>
      <c r="G928" s="635"/>
      <c r="H928" s="635"/>
      <c r="I928" s="635"/>
      <c r="J928" s="635"/>
      <c r="K928" s="636"/>
      <c r="L928" s="108">
        <f>+SUM(L921:L927)</f>
        <v>0</v>
      </c>
    </row>
    <row r="929" spans="2:13" ht="54.75" customHeight="1" outlineLevel="1" x14ac:dyDescent="0.25">
      <c r="B929" s="118" t="s">
        <v>1900</v>
      </c>
      <c r="C929" s="117">
        <v>4</v>
      </c>
      <c r="D929" s="117">
        <v>10</v>
      </c>
      <c r="E929" s="637" t="str">
        <f>+VLOOKUP(B:B,APUS!A:C,3,FALSE)</f>
        <v>VIGA  DE CIMENTACION VC4 (0.20X0.25) A AMBOS LADOS EN CONCRETO  1:2:3  EN OBRA DE 3.000PSI APROX. PARA MUROS EN AUSENCIA TOTAL DE CIMENTACION. (No incluye demolicion de placa, excavación, ciclopeo, relleno bajo placa, ni reconstrucci{on de placa de contrapiso).</v>
      </c>
      <c r="F929" s="638"/>
      <c r="G929" s="638"/>
      <c r="H929" s="638"/>
      <c r="I929" s="638"/>
      <c r="J929" s="638"/>
      <c r="K929" s="751"/>
      <c r="L929" s="103" t="str">
        <f>+VLOOKUP(B:B,APUS!A:D,4,FALSE)</f>
        <v>M</v>
      </c>
      <c r="M929" s="595">
        <f>L939</f>
        <v>0</v>
      </c>
    </row>
    <row r="930" spans="2:13" ht="24.95" customHeight="1" outlineLevel="2" x14ac:dyDescent="0.25">
      <c r="B930" s="723" t="s">
        <v>1465</v>
      </c>
      <c r="C930" s="684"/>
      <c r="D930" s="684"/>
      <c r="E930" s="683" t="s">
        <v>1470</v>
      </c>
      <c r="F930" s="683"/>
      <c r="G930" s="683"/>
      <c r="H930" s="683"/>
      <c r="I930" s="683"/>
      <c r="J930" s="684" t="s">
        <v>560</v>
      </c>
      <c r="K930" s="684"/>
      <c r="L930" s="686" t="s">
        <v>1464</v>
      </c>
    </row>
    <row r="931" spans="2:13" ht="24.95" customHeight="1" outlineLevel="2" x14ac:dyDescent="0.25">
      <c r="B931" s="724"/>
      <c r="C931" s="685"/>
      <c r="D931" s="685"/>
      <c r="E931" s="104" t="s">
        <v>1461</v>
      </c>
      <c r="F931" s="679" t="s">
        <v>1462</v>
      </c>
      <c r="G931" s="680"/>
      <c r="H931" s="679" t="s">
        <v>1463</v>
      </c>
      <c r="I931" s="680"/>
      <c r="J931" s="685"/>
      <c r="K931" s="685"/>
      <c r="L931" s="687"/>
    </row>
    <row r="932" spans="2:13" ht="24.95" customHeight="1" outlineLevel="2" x14ac:dyDescent="0.25">
      <c r="B932" s="655"/>
      <c r="C932" s="656"/>
      <c r="D932" s="656"/>
      <c r="E932" s="105"/>
      <c r="F932" s="688"/>
      <c r="G932" s="688"/>
      <c r="H932" s="688"/>
      <c r="I932" s="688"/>
      <c r="J932" s="688"/>
      <c r="K932" s="688"/>
      <c r="L932" s="56">
        <f t="shared" ref="L932:L938" si="86">+J932</f>
        <v>0</v>
      </c>
    </row>
    <row r="933" spans="2:13" ht="24.95" customHeight="1" outlineLevel="2" x14ac:dyDescent="0.25">
      <c r="B933" s="628"/>
      <c r="C933" s="629"/>
      <c r="D933" s="629"/>
      <c r="E933" s="106"/>
      <c r="F933" s="630"/>
      <c r="G933" s="630"/>
      <c r="H933" s="630"/>
      <c r="I933" s="630"/>
      <c r="J933" s="630"/>
      <c r="K933" s="630"/>
      <c r="L933" s="56">
        <f t="shared" si="86"/>
        <v>0</v>
      </c>
    </row>
    <row r="934" spans="2:13" ht="24.95" customHeight="1" outlineLevel="2" x14ac:dyDescent="0.25">
      <c r="B934" s="628"/>
      <c r="C934" s="629"/>
      <c r="D934" s="629"/>
      <c r="E934" s="106"/>
      <c r="F934" s="630"/>
      <c r="G934" s="630"/>
      <c r="H934" s="630"/>
      <c r="I934" s="630"/>
      <c r="J934" s="630"/>
      <c r="K934" s="630"/>
      <c r="L934" s="56">
        <f t="shared" si="86"/>
        <v>0</v>
      </c>
    </row>
    <row r="935" spans="2:13" ht="24.95" customHeight="1" outlineLevel="2" x14ac:dyDescent="0.25">
      <c r="B935" s="628"/>
      <c r="C935" s="629"/>
      <c r="D935" s="629"/>
      <c r="E935" s="106"/>
      <c r="F935" s="630"/>
      <c r="G935" s="630"/>
      <c r="H935" s="630"/>
      <c r="I935" s="630"/>
      <c r="J935" s="630"/>
      <c r="K935" s="630"/>
      <c r="L935" s="56">
        <f t="shared" si="86"/>
        <v>0</v>
      </c>
    </row>
    <row r="936" spans="2:13" ht="24.95" customHeight="1" outlineLevel="2" x14ac:dyDescent="0.25">
      <c r="B936" s="628"/>
      <c r="C936" s="629"/>
      <c r="D936" s="629"/>
      <c r="E936" s="106"/>
      <c r="F936" s="630"/>
      <c r="G936" s="630"/>
      <c r="H936" s="630"/>
      <c r="I936" s="630"/>
      <c r="J936" s="630"/>
      <c r="K936" s="630"/>
      <c r="L936" s="56">
        <f t="shared" si="86"/>
        <v>0</v>
      </c>
    </row>
    <row r="937" spans="2:13" ht="24.95" customHeight="1" outlineLevel="2" x14ac:dyDescent="0.25">
      <c r="B937" s="628"/>
      <c r="C937" s="629"/>
      <c r="D937" s="629"/>
      <c r="E937" s="106"/>
      <c r="F937" s="630"/>
      <c r="G937" s="630"/>
      <c r="H937" s="630"/>
      <c r="I937" s="630"/>
      <c r="J937" s="630"/>
      <c r="K937" s="630"/>
      <c r="L937" s="56">
        <f t="shared" si="86"/>
        <v>0</v>
      </c>
    </row>
    <row r="938" spans="2:13" ht="24.95" customHeight="1" outlineLevel="2" x14ac:dyDescent="0.25">
      <c r="B938" s="631"/>
      <c r="C938" s="632"/>
      <c r="D938" s="632"/>
      <c r="E938" s="107"/>
      <c r="F938" s="633"/>
      <c r="G938" s="633"/>
      <c r="H938" s="633"/>
      <c r="I938" s="633"/>
      <c r="J938" s="633"/>
      <c r="K938" s="633"/>
      <c r="L938" s="56">
        <f t="shared" si="86"/>
        <v>0</v>
      </c>
    </row>
    <row r="939" spans="2:13" ht="24.95" customHeight="1" outlineLevel="2" x14ac:dyDescent="0.25">
      <c r="B939" s="634" t="s">
        <v>1468</v>
      </c>
      <c r="C939" s="635"/>
      <c r="D939" s="635"/>
      <c r="E939" s="635"/>
      <c r="F939" s="635"/>
      <c r="G939" s="635"/>
      <c r="H939" s="635"/>
      <c r="I939" s="635"/>
      <c r="J939" s="635"/>
      <c r="K939" s="636"/>
      <c r="L939" s="108">
        <f>+SUM(L932:L938)</f>
        <v>0</v>
      </c>
    </row>
    <row r="940" spans="2:13" ht="45" customHeight="1" outlineLevel="1" x14ac:dyDescent="0.25">
      <c r="B940" s="118" t="s">
        <v>1902</v>
      </c>
      <c r="C940" s="117">
        <v>4</v>
      </c>
      <c r="D940" s="117">
        <v>11</v>
      </c>
      <c r="E940" s="637" t="str">
        <f>+VLOOKUP(B:B,APUS!A:C,3,FALSE)</f>
        <v>VIGA  DE CIMENTACION VC1 (0.20X0.25) EN CONCRETO  1:2:3  HECHO EN OBRA DE 3.000PSI APROX. PARA MUROS NUEVOS JUNTO A MUROS COMPARTIDOS SOBRE CONCRETO    CICLOPEO (No incluye demolicion de placa,excavacion,ciclopeo, relleno bajo placa, ni reconstrucción de placa de contrapiso).</v>
      </c>
      <c r="F940" s="638"/>
      <c r="G940" s="638"/>
      <c r="H940" s="638"/>
      <c r="I940" s="638"/>
      <c r="J940" s="638"/>
      <c r="K940" s="751"/>
      <c r="L940" s="103" t="str">
        <f>+VLOOKUP(B:B,APUS!A:D,4,FALSE)</f>
        <v>M</v>
      </c>
      <c r="M940" s="595">
        <f>L950</f>
        <v>0</v>
      </c>
    </row>
    <row r="941" spans="2:13" ht="24.95" customHeight="1" outlineLevel="2" x14ac:dyDescent="0.25">
      <c r="B941" s="723" t="s">
        <v>1465</v>
      </c>
      <c r="C941" s="684"/>
      <c r="D941" s="684"/>
      <c r="E941" s="683" t="s">
        <v>1470</v>
      </c>
      <c r="F941" s="683"/>
      <c r="G941" s="683"/>
      <c r="H941" s="683"/>
      <c r="I941" s="683"/>
      <c r="J941" s="684" t="s">
        <v>560</v>
      </c>
      <c r="K941" s="684"/>
      <c r="L941" s="686" t="s">
        <v>1464</v>
      </c>
    </row>
    <row r="942" spans="2:13" ht="24.95" customHeight="1" outlineLevel="2" x14ac:dyDescent="0.25">
      <c r="B942" s="724"/>
      <c r="C942" s="685"/>
      <c r="D942" s="685"/>
      <c r="E942" s="104" t="s">
        <v>1461</v>
      </c>
      <c r="F942" s="679" t="s">
        <v>1462</v>
      </c>
      <c r="G942" s="680"/>
      <c r="H942" s="679" t="s">
        <v>1463</v>
      </c>
      <c r="I942" s="680"/>
      <c r="J942" s="685"/>
      <c r="K942" s="685"/>
      <c r="L942" s="687"/>
    </row>
    <row r="943" spans="2:13" ht="24.95" customHeight="1" outlineLevel="2" x14ac:dyDescent="0.25">
      <c r="B943" s="655"/>
      <c r="C943" s="656"/>
      <c r="D943" s="656"/>
      <c r="E943" s="105"/>
      <c r="F943" s="688"/>
      <c r="G943" s="688"/>
      <c r="H943" s="688"/>
      <c r="I943" s="688"/>
      <c r="J943" s="688"/>
      <c r="K943" s="688"/>
      <c r="L943" s="56">
        <f t="shared" ref="L943:L949" si="87">+J943</f>
        <v>0</v>
      </c>
    </row>
    <row r="944" spans="2:13" ht="24.95" customHeight="1" outlineLevel="2" x14ac:dyDescent="0.25">
      <c r="B944" s="628"/>
      <c r="C944" s="629"/>
      <c r="D944" s="629"/>
      <c r="E944" s="106"/>
      <c r="F944" s="630"/>
      <c r="G944" s="630"/>
      <c r="H944" s="630"/>
      <c r="I944" s="630"/>
      <c r="J944" s="630"/>
      <c r="K944" s="630"/>
      <c r="L944" s="56">
        <f t="shared" si="87"/>
        <v>0</v>
      </c>
    </row>
    <row r="945" spans="2:13" ht="24.95" customHeight="1" outlineLevel="2" x14ac:dyDescent="0.25">
      <c r="B945" s="628"/>
      <c r="C945" s="629"/>
      <c r="D945" s="629"/>
      <c r="E945" s="106"/>
      <c r="F945" s="630"/>
      <c r="G945" s="630"/>
      <c r="H945" s="630"/>
      <c r="I945" s="630"/>
      <c r="J945" s="630"/>
      <c r="K945" s="630"/>
      <c r="L945" s="56">
        <f t="shared" si="87"/>
        <v>0</v>
      </c>
    </row>
    <row r="946" spans="2:13" ht="24.95" customHeight="1" outlineLevel="2" x14ac:dyDescent="0.25">
      <c r="B946" s="628"/>
      <c r="C946" s="629"/>
      <c r="D946" s="629"/>
      <c r="E946" s="106"/>
      <c r="F946" s="630"/>
      <c r="G946" s="630"/>
      <c r="H946" s="630"/>
      <c r="I946" s="630"/>
      <c r="J946" s="630"/>
      <c r="K946" s="630"/>
      <c r="L946" s="56">
        <f t="shared" si="87"/>
        <v>0</v>
      </c>
    </row>
    <row r="947" spans="2:13" ht="24.95" customHeight="1" outlineLevel="2" x14ac:dyDescent="0.25">
      <c r="B947" s="628"/>
      <c r="C947" s="629"/>
      <c r="D947" s="629"/>
      <c r="E947" s="106"/>
      <c r="F947" s="630"/>
      <c r="G947" s="630"/>
      <c r="H947" s="630"/>
      <c r="I947" s="630"/>
      <c r="J947" s="630"/>
      <c r="K947" s="630"/>
      <c r="L947" s="56">
        <f t="shared" si="87"/>
        <v>0</v>
      </c>
    </row>
    <row r="948" spans="2:13" ht="24.95" customHeight="1" outlineLevel="2" x14ac:dyDescent="0.25">
      <c r="B948" s="628"/>
      <c r="C948" s="629"/>
      <c r="D948" s="629"/>
      <c r="E948" s="106"/>
      <c r="F948" s="630"/>
      <c r="G948" s="630"/>
      <c r="H948" s="630"/>
      <c r="I948" s="630"/>
      <c r="J948" s="630"/>
      <c r="K948" s="630"/>
      <c r="L948" s="56">
        <f t="shared" si="87"/>
        <v>0</v>
      </c>
    </row>
    <row r="949" spans="2:13" ht="24.95" customHeight="1" outlineLevel="2" x14ac:dyDescent="0.25">
      <c r="B949" s="631"/>
      <c r="C949" s="632"/>
      <c r="D949" s="632"/>
      <c r="E949" s="107"/>
      <c r="F949" s="633"/>
      <c r="G949" s="633"/>
      <c r="H949" s="633"/>
      <c r="I949" s="633"/>
      <c r="J949" s="633"/>
      <c r="K949" s="633"/>
      <c r="L949" s="56">
        <f t="shared" si="87"/>
        <v>0</v>
      </c>
    </row>
    <row r="950" spans="2:13" ht="24.95" customHeight="1" outlineLevel="2" x14ac:dyDescent="0.25">
      <c r="B950" s="634" t="s">
        <v>1468</v>
      </c>
      <c r="C950" s="635"/>
      <c r="D950" s="635"/>
      <c r="E950" s="635"/>
      <c r="F950" s="635"/>
      <c r="G950" s="635"/>
      <c r="H950" s="635"/>
      <c r="I950" s="635"/>
      <c r="J950" s="635"/>
      <c r="K950" s="636"/>
      <c r="L950" s="108">
        <f>+SUM(L943:L949)</f>
        <v>0</v>
      </c>
    </row>
    <row r="951" spans="2:13" ht="45" customHeight="1" outlineLevel="1" x14ac:dyDescent="0.25">
      <c r="B951" s="118" t="s">
        <v>1903</v>
      </c>
      <c r="C951" s="117">
        <v>4</v>
      </c>
      <c r="D951" s="117">
        <v>12</v>
      </c>
      <c r="E951" s="637" t="str">
        <f>+VLOOKUP(B:B,APUS!A:C,3,FALSE)</f>
        <v>VIGA  DE CIMENTACION VC1 (0.20X0.25) NUEVA PARA MURO NUEVO  CONCRETO 1:2:3 HECHO EN OBRA DE 3.000PSI APROX. (No incluye demolicion de placa, excavacion  ,ciclopeo , relleno bajo placa, ni reconstrucción de placa de contrapiso).</v>
      </c>
      <c r="F951" s="638"/>
      <c r="G951" s="638"/>
      <c r="H951" s="638"/>
      <c r="I951" s="638"/>
      <c r="J951" s="638"/>
      <c r="K951" s="751"/>
      <c r="L951" s="103" t="str">
        <f>+VLOOKUP(B:B,APUS!A:D,4,FALSE)</f>
        <v>M</v>
      </c>
      <c r="M951" s="595">
        <f>L961</f>
        <v>0</v>
      </c>
    </row>
    <row r="952" spans="2:13" ht="24.95" customHeight="1" outlineLevel="2" x14ac:dyDescent="0.25">
      <c r="B952" s="723" t="s">
        <v>1465</v>
      </c>
      <c r="C952" s="684"/>
      <c r="D952" s="684"/>
      <c r="E952" s="683" t="s">
        <v>1470</v>
      </c>
      <c r="F952" s="683"/>
      <c r="G952" s="683"/>
      <c r="H952" s="683"/>
      <c r="I952" s="683"/>
      <c r="J952" s="684" t="s">
        <v>560</v>
      </c>
      <c r="K952" s="684"/>
      <c r="L952" s="686" t="s">
        <v>1464</v>
      </c>
    </row>
    <row r="953" spans="2:13" ht="24.95" customHeight="1" outlineLevel="2" x14ac:dyDescent="0.25">
      <c r="B953" s="724"/>
      <c r="C953" s="685"/>
      <c r="D953" s="685"/>
      <c r="E953" s="104" t="s">
        <v>1461</v>
      </c>
      <c r="F953" s="679" t="s">
        <v>1462</v>
      </c>
      <c r="G953" s="680"/>
      <c r="H953" s="679" t="s">
        <v>1463</v>
      </c>
      <c r="I953" s="680"/>
      <c r="J953" s="685"/>
      <c r="K953" s="685"/>
      <c r="L953" s="687"/>
    </row>
    <row r="954" spans="2:13" ht="24.95" customHeight="1" outlineLevel="2" x14ac:dyDescent="0.25">
      <c r="B954" s="655"/>
      <c r="C954" s="656"/>
      <c r="D954" s="656"/>
      <c r="E954" s="105"/>
      <c r="F954" s="688"/>
      <c r="G954" s="688"/>
      <c r="H954" s="688"/>
      <c r="I954" s="688"/>
      <c r="J954" s="688"/>
      <c r="K954" s="688"/>
      <c r="L954" s="56">
        <f t="shared" ref="L954:L960" si="88">+J954</f>
        <v>0</v>
      </c>
    </row>
    <row r="955" spans="2:13" ht="24.95" customHeight="1" outlineLevel="2" x14ac:dyDescent="0.25">
      <c r="B955" s="628"/>
      <c r="C955" s="629"/>
      <c r="D955" s="629"/>
      <c r="E955" s="106"/>
      <c r="F955" s="630"/>
      <c r="G955" s="630"/>
      <c r="H955" s="630"/>
      <c r="I955" s="630"/>
      <c r="J955" s="630"/>
      <c r="K955" s="630"/>
      <c r="L955" s="56">
        <f t="shared" si="88"/>
        <v>0</v>
      </c>
    </row>
    <row r="956" spans="2:13" ht="24.95" customHeight="1" outlineLevel="2" x14ac:dyDescent="0.25">
      <c r="B956" s="628"/>
      <c r="C956" s="629"/>
      <c r="D956" s="629"/>
      <c r="E956" s="106"/>
      <c r="F956" s="630"/>
      <c r="G956" s="630"/>
      <c r="H956" s="630"/>
      <c r="I956" s="630"/>
      <c r="J956" s="630"/>
      <c r="K956" s="630"/>
      <c r="L956" s="56">
        <f t="shared" si="88"/>
        <v>0</v>
      </c>
    </row>
    <row r="957" spans="2:13" ht="24.95" customHeight="1" outlineLevel="2" x14ac:dyDescent="0.25">
      <c r="B957" s="628"/>
      <c r="C957" s="629"/>
      <c r="D957" s="629"/>
      <c r="E957" s="106"/>
      <c r="F957" s="630"/>
      <c r="G957" s="630"/>
      <c r="H957" s="630"/>
      <c r="I957" s="630"/>
      <c r="J957" s="630"/>
      <c r="K957" s="630"/>
      <c r="L957" s="56">
        <f t="shared" si="88"/>
        <v>0</v>
      </c>
    </row>
    <row r="958" spans="2:13" ht="24.95" customHeight="1" outlineLevel="2" x14ac:dyDescent="0.25">
      <c r="B958" s="628"/>
      <c r="C958" s="629"/>
      <c r="D958" s="629"/>
      <c r="E958" s="106"/>
      <c r="F958" s="630"/>
      <c r="G958" s="630"/>
      <c r="H958" s="630"/>
      <c r="I958" s="630"/>
      <c r="J958" s="630"/>
      <c r="K958" s="630"/>
      <c r="L958" s="56">
        <f t="shared" si="88"/>
        <v>0</v>
      </c>
    </row>
    <row r="959" spans="2:13" ht="24.95" customHeight="1" outlineLevel="2" x14ac:dyDescent="0.25">
      <c r="B959" s="628"/>
      <c r="C959" s="629"/>
      <c r="D959" s="629"/>
      <c r="E959" s="106"/>
      <c r="F959" s="630"/>
      <c r="G959" s="630"/>
      <c r="H959" s="630"/>
      <c r="I959" s="630"/>
      <c r="J959" s="630"/>
      <c r="K959" s="630"/>
      <c r="L959" s="56">
        <f t="shared" si="88"/>
        <v>0</v>
      </c>
    </row>
    <row r="960" spans="2:13" ht="24.95" customHeight="1" outlineLevel="2" x14ac:dyDescent="0.25">
      <c r="B960" s="631"/>
      <c r="C960" s="632"/>
      <c r="D960" s="632"/>
      <c r="E960" s="107"/>
      <c r="F960" s="633"/>
      <c r="G960" s="633"/>
      <c r="H960" s="633"/>
      <c r="I960" s="633"/>
      <c r="J960" s="633"/>
      <c r="K960" s="633"/>
      <c r="L960" s="56">
        <f t="shared" si="88"/>
        <v>0</v>
      </c>
    </row>
    <row r="961" spans="2:13" ht="24.95" customHeight="1" outlineLevel="2" x14ac:dyDescent="0.25">
      <c r="B961" s="634" t="s">
        <v>1468</v>
      </c>
      <c r="C961" s="635"/>
      <c r="D961" s="635"/>
      <c r="E961" s="635"/>
      <c r="F961" s="635"/>
      <c r="G961" s="635"/>
      <c r="H961" s="635"/>
      <c r="I961" s="635"/>
      <c r="J961" s="635"/>
      <c r="K961" s="636"/>
      <c r="L961" s="108">
        <f>+SUM(L954:L960)</f>
        <v>0</v>
      </c>
    </row>
    <row r="962" spans="2:13" ht="53.25" customHeight="1" outlineLevel="1" x14ac:dyDescent="0.25">
      <c r="B962" s="118" t="s">
        <v>1904</v>
      </c>
      <c r="C962" s="117">
        <v>4</v>
      </c>
      <c r="D962" s="117">
        <v>13</v>
      </c>
      <c r="E962" s="637" t="str">
        <f>+VLOOKUP(B:B,APUS!A:C,3,FALSE)</f>
        <v>VIGA  DE CIMENTACION VC2 (0.30X0.25) NUEVA PARA MURO NUEVO  CONCRETO 1:2:3  HECHO EN OBRA DE 3.000PSI APROX.No incluye demolicion de placa, excavacion,ciclopeo, relleno bajo placa, ni reconstruccion de placa de contrapiso</v>
      </c>
      <c r="F962" s="638"/>
      <c r="G962" s="638"/>
      <c r="H962" s="638"/>
      <c r="I962" s="638"/>
      <c r="J962" s="638"/>
      <c r="K962" s="751"/>
      <c r="L962" s="103" t="str">
        <f>+VLOOKUP(B:B,APUS!A:D,4,FALSE)</f>
        <v>M</v>
      </c>
      <c r="M962" s="595">
        <f>L972</f>
        <v>0</v>
      </c>
    </row>
    <row r="963" spans="2:13" ht="24.95" customHeight="1" outlineLevel="2" x14ac:dyDescent="0.25">
      <c r="B963" s="723" t="s">
        <v>1465</v>
      </c>
      <c r="C963" s="684"/>
      <c r="D963" s="684"/>
      <c r="E963" s="683" t="s">
        <v>1470</v>
      </c>
      <c r="F963" s="683"/>
      <c r="G963" s="683"/>
      <c r="H963" s="683"/>
      <c r="I963" s="683"/>
      <c r="J963" s="684" t="s">
        <v>560</v>
      </c>
      <c r="K963" s="684"/>
      <c r="L963" s="686" t="s">
        <v>1464</v>
      </c>
    </row>
    <row r="964" spans="2:13" ht="24.95" customHeight="1" outlineLevel="2" x14ac:dyDescent="0.25">
      <c r="B964" s="724"/>
      <c r="C964" s="685"/>
      <c r="D964" s="685"/>
      <c r="E964" s="104" t="s">
        <v>1461</v>
      </c>
      <c r="F964" s="679" t="s">
        <v>1462</v>
      </c>
      <c r="G964" s="680"/>
      <c r="H964" s="679" t="s">
        <v>1463</v>
      </c>
      <c r="I964" s="680"/>
      <c r="J964" s="685"/>
      <c r="K964" s="685"/>
      <c r="L964" s="687"/>
    </row>
    <row r="965" spans="2:13" ht="24.95" customHeight="1" outlineLevel="2" x14ac:dyDescent="0.25">
      <c r="B965" s="655"/>
      <c r="C965" s="656"/>
      <c r="D965" s="656"/>
      <c r="E965" s="105"/>
      <c r="F965" s="688"/>
      <c r="G965" s="688"/>
      <c r="H965" s="688"/>
      <c r="I965" s="688"/>
      <c r="J965" s="688"/>
      <c r="K965" s="688"/>
      <c r="L965" s="56">
        <f t="shared" ref="L965:L971" si="89">+J965</f>
        <v>0</v>
      </c>
    </row>
    <row r="966" spans="2:13" ht="24.95" customHeight="1" outlineLevel="2" x14ac:dyDescent="0.25">
      <c r="B966" s="628"/>
      <c r="C966" s="629"/>
      <c r="D966" s="629"/>
      <c r="E966" s="106"/>
      <c r="F966" s="630"/>
      <c r="G966" s="630"/>
      <c r="H966" s="630"/>
      <c r="I966" s="630"/>
      <c r="J966" s="630"/>
      <c r="K966" s="630"/>
      <c r="L966" s="56">
        <f t="shared" si="89"/>
        <v>0</v>
      </c>
    </row>
    <row r="967" spans="2:13" ht="24.95" customHeight="1" outlineLevel="2" x14ac:dyDescent="0.25">
      <c r="B967" s="628"/>
      <c r="C967" s="629"/>
      <c r="D967" s="629"/>
      <c r="E967" s="106"/>
      <c r="F967" s="630"/>
      <c r="G967" s="630"/>
      <c r="H967" s="630"/>
      <c r="I967" s="630"/>
      <c r="J967" s="630"/>
      <c r="K967" s="630"/>
      <c r="L967" s="56">
        <f t="shared" si="89"/>
        <v>0</v>
      </c>
    </row>
    <row r="968" spans="2:13" ht="24.95" customHeight="1" outlineLevel="2" x14ac:dyDescent="0.25">
      <c r="B968" s="628"/>
      <c r="C968" s="629"/>
      <c r="D968" s="629"/>
      <c r="E968" s="106"/>
      <c r="F968" s="630"/>
      <c r="G968" s="630"/>
      <c r="H968" s="630"/>
      <c r="I968" s="630"/>
      <c r="J968" s="630"/>
      <c r="K968" s="630"/>
      <c r="L968" s="56">
        <f t="shared" si="89"/>
        <v>0</v>
      </c>
    </row>
    <row r="969" spans="2:13" ht="24.95" customHeight="1" outlineLevel="2" x14ac:dyDescent="0.25">
      <c r="B969" s="628"/>
      <c r="C969" s="629"/>
      <c r="D969" s="629"/>
      <c r="E969" s="106"/>
      <c r="F969" s="630"/>
      <c r="G969" s="630"/>
      <c r="H969" s="630"/>
      <c r="I969" s="630"/>
      <c r="J969" s="630"/>
      <c r="K969" s="630"/>
      <c r="L969" s="56">
        <f t="shared" si="89"/>
        <v>0</v>
      </c>
    </row>
    <row r="970" spans="2:13" ht="24.95" customHeight="1" outlineLevel="2" x14ac:dyDescent="0.25">
      <c r="B970" s="628"/>
      <c r="C970" s="629"/>
      <c r="D970" s="629"/>
      <c r="E970" s="106"/>
      <c r="F970" s="630"/>
      <c r="G970" s="630"/>
      <c r="H970" s="630"/>
      <c r="I970" s="630"/>
      <c r="J970" s="630"/>
      <c r="K970" s="630"/>
      <c r="L970" s="56">
        <f t="shared" si="89"/>
        <v>0</v>
      </c>
    </row>
    <row r="971" spans="2:13" ht="24.95" customHeight="1" outlineLevel="2" x14ac:dyDescent="0.25">
      <c r="B971" s="631"/>
      <c r="C971" s="632"/>
      <c r="D971" s="632"/>
      <c r="E971" s="107"/>
      <c r="F971" s="633"/>
      <c r="G971" s="633"/>
      <c r="H971" s="633"/>
      <c r="I971" s="633"/>
      <c r="J971" s="633"/>
      <c r="K971" s="633"/>
      <c r="L971" s="56">
        <f t="shared" si="89"/>
        <v>0</v>
      </c>
    </row>
    <row r="972" spans="2:13" ht="24.95" customHeight="1" outlineLevel="2" x14ac:dyDescent="0.25">
      <c r="B972" s="634" t="s">
        <v>1468</v>
      </c>
      <c r="C972" s="635"/>
      <c r="D972" s="635"/>
      <c r="E972" s="635"/>
      <c r="F972" s="635"/>
      <c r="G972" s="635"/>
      <c r="H972" s="635"/>
      <c r="I972" s="635"/>
      <c r="J972" s="635"/>
      <c r="K972" s="636"/>
      <c r="L972" s="108">
        <f>+SUM(L965:L971)</f>
        <v>0</v>
      </c>
    </row>
    <row r="973" spans="2:13" ht="47.25" customHeight="1" outlineLevel="1" x14ac:dyDescent="0.25">
      <c r="B973" s="118" t="s">
        <v>1906</v>
      </c>
      <c r="C973" s="117">
        <v>4</v>
      </c>
      <c r="D973" s="117">
        <v>14</v>
      </c>
      <c r="E973" s="637" t="str">
        <f>+VLOOKUP(B:B,APUS!A:C,3,FALSE)</f>
        <v>ARRANQUE COLUMNA NUEVA TIPO I EN MURO EXISTENTE SOBRE CICLOPEO EXISTENTE  EN CONCRETO 1:2:3 HECHO EN OBRA DE 3.000PSI APROX. (Incluye demolicion de cimiento y placa de contrapiso, excavacion y reconstruccion de placa).</v>
      </c>
      <c r="F973" s="638"/>
      <c r="G973" s="638"/>
      <c r="H973" s="638"/>
      <c r="I973" s="638"/>
      <c r="J973" s="638"/>
      <c r="K973" s="751"/>
      <c r="L973" s="103" t="str">
        <f>+VLOOKUP(B:B,APUS!A:D,4,FALSE)</f>
        <v>UN</v>
      </c>
      <c r="M973" s="595">
        <f>L983</f>
        <v>0</v>
      </c>
    </row>
    <row r="974" spans="2:13" ht="24.95" customHeight="1" outlineLevel="2" x14ac:dyDescent="0.25">
      <c r="B974" s="723" t="s">
        <v>1465</v>
      </c>
      <c r="C974" s="684"/>
      <c r="D974" s="684"/>
      <c r="E974" s="683" t="s">
        <v>1470</v>
      </c>
      <c r="F974" s="683"/>
      <c r="G974" s="683"/>
      <c r="H974" s="683"/>
      <c r="I974" s="683"/>
      <c r="J974" s="684" t="s">
        <v>560</v>
      </c>
      <c r="K974" s="684"/>
      <c r="L974" s="686" t="s">
        <v>1464</v>
      </c>
    </row>
    <row r="975" spans="2:13" ht="24.95" customHeight="1" outlineLevel="2" x14ac:dyDescent="0.25">
      <c r="B975" s="724"/>
      <c r="C975" s="685"/>
      <c r="D975" s="685"/>
      <c r="E975" s="104" t="s">
        <v>1461</v>
      </c>
      <c r="F975" s="679" t="s">
        <v>1462</v>
      </c>
      <c r="G975" s="680"/>
      <c r="H975" s="679" t="s">
        <v>1463</v>
      </c>
      <c r="I975" s="680"/>
      <c r="J975" s="685"/>
      <c r="K975" s="685"/>
      <c r="L975" s="687"/>
    </row>
    <row r="976" spans="2:13" ht="24.95" customHeight="1" outlineLevel="2" x14ac:dyDescent="0.25">
      <c r="B976" s="655"/>
      <c r="C976" s="656"/>
      <c r="D976" s="656"/>
      <c r="E976" s="105"/>
      <c r="F976" s="688"/>
      <c r="G976" s="688"/>
      <c r="H976" s="688"/>
      <c r="I976" s="688"/>
      <c r="J976" s="688"/>
      <c r="K976" s="688"/>
      <c r="L976" s="56">
        <f t="shared" ref="L976:L982" si="90">+J976</f>
        <v>0</v>
      </c>
    </row>
    <row r="977" spans="2:13" ht="24.95" customHeight="1" outlineLevel="2" x14ac:dyDescent="0.25">
      <c r="B977" s="628"/>
      <c r="C977" s="629"/>
      <c r="D977" s="629"/>
      <c r="E977" s="106"/>
      <c r="F977" s="630"/>
      <c r="G977" s="630"/>
      <c r="H977" s="630"/>
      <c r="I977" s="630"/>
      <c r="J977" s="630"/>
      <c r="K977" s="630"/>
      <c r="L977" s="56">
        <f t="shared" si="90"/>
        <v>0</v>
      </c>
    </row>
    <row r="978" spans="2:13" ht="24.95" customHeight="1" outlineLevel="2" x14ac:dyDescent="0.25">
      <c r="B978" s="628"/>
      <c r="C978" s="629"/>
      <c r="D978" s="629"/>
      <c r="E978" s="106"/>
      <c r="F978" s="630"/>
      <c r="G978" s="630"/>
      <c r="H978" s="630"/>
      <c r="I978" s="630"/>
      <c r="J978" s="630"/>
      <c r="K978" s="630"/>
      <c r="L978" s="56">
        <f t="shared" si="90"/>
        <v>0</v>
      </c>
    </row>
    <row r="979" spans="2:13" ht="24.95" customHeight="1" outlineLevel="2" x14ac:dyDescent="0.25">
      <c r="B979" s="628"/>
      <c r="C979" s="629"/>
      <c r="D979" s="629"/>
      <c r="E979" s="106"/>
      <c r="F979" s="630"/>
      <c r="G979" s="630"/>
      <c r="H979" s="630"/>
      <c r="I979" s="630"/>
      <c r="J979" s="630"/>
      <c r="K979" s="630"/>
      <c r="L979" s="56">
        <f t="shared" si="90"/>
        <v>0</v>
      </c>
    </row>
    <row r="980" spans="2:13" ht="24.95" customHeight="1" outlineLevel="2" x14ac:dyDescent="0.25">
      <c r="B980" s="628"/>
      <c r="C980" s="629"/>
      <c r="D980" s="629"/>
      <c r="E980" s="106"/>
      <c r="F980" s="630"/>
      <c r="G980" s="630"/>
      <c r="H980" s="630"/>
      <c r="I980" s="630"/>
      <c r="J980" s="630"/>
      <c r="K980" s="630"/>
      <c r="L980" s="56">
        <f t="shared" si="90"/>
        <v>0</v>
      </c>
    </row>
    <row r="981" spans="2:13" ht="24.95" customHeight="1" outlineLevel="2" x14ac:dyDescent="0.25">
      <c r="B981" s="628"/>
      <c r="C981" s="629"/>
      <c r="D981" s="629"/>
      <c r="E981" s="106"/>
      <c r="F981" s="630"/>
      <c r="G981" s="630"/>
      <c r="H981" s="630"/>
      <c r="I981" s="630"/>
      <c r="J981" s="630"/>
      <c r="K981" s="630"/>
      <c r="L981" s="56">
        <f t="shared" si="90"/>
        <v>0</v>
      </c>
    </row>
    <row r="982" spans="2:13" ht="24.95" customHeight="1" outlineLevel="2" x14ac:dyDescent="0.25">
      <c r="B982" s="631"/>
      <c r="C982" s="632"/>
      <c r="D982" s="632"/>
      <c r="E982" s="107"/>
      <c r="F982" s="633"/>
      <c r="G982" s="633"/>
      <c r="H982" s="633"/>
      <c r="I982" s="633"/>
      <c r="J982" s="633"/>
      <c r="K982" s="633"/>
      <c r="L982" s="56">
        <f t="shared" si="90"/>
        <v>0</v>
      </c>
    </row>
    <row r="983" spans="2:13" ht="24.95" customHeight="1" outlineLevel="2" x14ac:dyDescent="0.25">
      <c r="B983" s="634" t="s">
        <v>1468</v>
      </c>
      <c r="C983" s="635"/>
      <c r="D983" s="635"/>
      <c r="E983" s="635"/>
      <c r="F983" s="635"/>
      <c r="G983" s="635"/>
      <c r="H983" s="635"/>
      <c r="I983" s="635"/>
      <c r="J983" s="635"/>
      <c r="K983" s="636"/>
      <c r="L983" s="108">
        <f>+SUM(L976:L982)</f>
        <v>0</v>
      </c>
    </row>
    <row r="984" spans="2:13" ht="45" customHeight="1" outlineLevel="1" x14ac:dyDescent="0.25">
      <c r="B984" s="118" t="s">
        <v>1907</v>
      </c>
      <c r="C984" s="117">
        <v>4</v>
      </c>
      <c r="D984" s="117">
        <v>15</v>
      </c>
      <c r="E984" s="637" t="str">
        <f>+VLOOKUP(B:B,APUS!A:C,3,FALSE)</f>
        <v>ARRANQUE COLUMNA NUEVA TIPO II EN MURO EXISTENTE SOBRE CICLOPEO EXISTENTE  EN CONCRETO  1:2:3 HECHO EN OBRA DE 3.000PSI APROX. (Incluye demolicion de cimiento y placa de contrapiso, excavacion y reconstruccion de placa).</v>
      </c>
      <c r="F984" s="638"/>
      <c r="G984" s="638"/>
      <c r="H984" s="638"/>
      <c r="I984" s="638"/>
      <c r="J984" s="638"/>
      <c r="K984" s="751"/>
      <c r="L984" s="103" t="str">
        <f>+VLOOKUP(B:B,APUS!A:D,4,FALSE)</f>
        <v>UN</v>
      </c>
      <c r="M984" s="595">
        <f>L994</f>
        <v>0</v>
      </c>
    </row>
    <row r="985" spans="2:13" ht="24.95" customHeight="1" outlineLevel="2" x14ac:dyDescent="0.25">
      <c r="B985" s="723" t="s">
        <v>1465</v>
      </c>
      <c r="C985" s="684"/>
      <c r="D985" s="684"/>
      <c r="E985" s="683" t="s">
        <v>1470</v>
      </c>
      <c r="F985" s="683"/>
      <c r="G985" s="683"/>
      <c r="H985" s="683"/>
      <c r="I985" s="683"/>
      <c r="J985" s="684" t="s">
        <v>560</v>
      </c>
      <c r="K985" s="684"/>
      <c r="L985" s="686" t="s">
        <v>1464</v>
      </c>
    </row>
    <row r="986" spans="2:13" ht="24.95" customHeight="1" outlineLevel="2" x14ac:dyDescent="0.25">
      <c r="B986" s="724"/>
      <c r="C986" s="685"/>
      <c r="D986" s="685"/>
      <c r="E986" s="104" t="s">
        <v>1461</v>
      </c>
      <c r="F986" s="679" t="s">
        <v>1462</v>
      </c>
      <c r="G986" s="680"/>
      <c r="H986" s="679" t="s">
        <v>1463</v>
      </c>
      <c r="I986" s="680"/>
      <c r="J986" s="685"/>
      <c r="K986" s="685"/>
      <c r="L986" s="687"/>
    </row>
    <row r="987" spans="2:13" ht="24.95" customHeight="1" outlineLevel="2" x14ac:dyDescent="0.25">
      <c r="B987" s="655"/>
      <c r="C987" s="656"/>
      <c r="D987" s="656"/>
      <c r="E987" s="105"/>
      <c r="F987" s="688"/>
      <c r="G987" s="688"/>
      <c r="H987" s="688"/>
      <c r="I987" s="688"/>
      <c r="J987" s="688"/>
      <c r="K987" s="688"/>
      <c r="L987" s="56">
        <f t="shared" ref="L987:L993" si="91">+J987</f>
        <v>0</v>
      </c>
    </row>
    <row r="988" spans="2:13" ht="24.95" customHeight="1" outlineLevel="2" x14ac:dyDescent="0.25">
      <c r="B988" s="628"/>
      <c r="C988" s="629"/>
      <c r="D988" s="629"/>
      <c r="E988" s="106"/>
      <c r="F988" s="630"/>
      <c r="G988" s="630"/>
      <c r="H988" s="630"/>
      <c r="I988" s="630"/>
      <c r="J988" s="630"/>
      <c r="K988" s="630"/>
      <c r="L988" s="56">
        <f t="shared" si="91"/>
        <v>0</v>
      </c>
    </row>
    <row r="989" spans="2:13" ht="24.95" customHeight="1" outlineLevel="2" x14ac:dyDescent="0.25">
      <c r="B989" s="628"/>
      <c r="C989" s="629"/>
      <c r="D989" s="629"/>
      <c r="E989" s="106"/>
      <c r="F989" s="630"/>
      <c r="G989" s="630"/>
      <c r="H989" s="630"/>
      <c r="I989" s="630"/>
      <c r="J989" s="630"/>
      <c r="K989" s="630"/>
      <c r="L989" s="56">
        <f t="shared" si="91"/>
        <v>0</v>
      </c>
    </row>
    <row r="990" spans="2:13" ht="24.95" customHeight="1" outlineLevel="2" x14ac:dyDescent="0.25">
      <c r="B990" s="628"/>
      <c r="C990" s="629"/>
      <c r="D990" s="629"/>
      <c r="E990" s="106"/>
      <c r="F990" s="630"/>
      <c r="G990" s="630"/>
      <c r="H990" s="630"/>
      <c r="I990" s="630"/>
      <c r="J990" s="630"/>
      <c r="K990" s="630"/>
      <c r="L990" s="56">
        <f t="shared" si="91"/>
        <v>0</v>
      </c>
    </row>
    <row r="991" spans="2:13" ht="24.95" customHeight="1" outlineLevel="2" x14ac:dyDescent="0.25">
      <c r="B991" s="628"/>
      <c r="C991" s="629"/>
      <c r="D991" s="629"/>
      <c r="E991" s="106"/>
      <c r="F991" s="630"/>
      <c r="G991" s="630"/>
      <c r="H991" s="630"/>
      <c r="I991" s="630"/>
      <c r="J991" s="630"/>
      <c r="K991" s="630"/>
      <c r="L991" s="56">
        <f t="shared" si="91"/>
        <v>0</v>
      </c>
    </row>
    <row r="992" spans="2:13" ht="24.95" customHeight="1" outlineLevel="2" x14ac:dyDescent="0.25">
      <c r="B992" s="628"/>
      <c r="C992" s="629"/>
      <c r="D992" s="629"/>
      <c r="E992" s="106"/>
      <c r="F992" s="630"/>
      <c r="G992" s="630"/>
      <c r="H992" s="630"/>
      <c r="I992" s="630"/>
      <c r="J992" s="630"/>
      <c r="K992" s="630"/>
      <c r="L992" s="56">
        <f t="shared" si="91"/>
        <v>0</v>
      </c>
    </row>
    <row r="993" spans="2:13" ht="24.95" customHeight="1" outlineLevel="2" x14ac:dyDescent="0.25">
      <c r="B993" s="631"/>
      <c r="C993" s="632"/>
      <c r="D993" s="632"/>
      <c r="E993" s="107"/>
      <c r="F993" s="633"/>
      <c r="G993" s="633"/>
      <c r="H993" s="633"/>
      <c r="I993" s="633"/>
      <c r="J993" s="633"/>
      <c r="K993" s="633"/>
      <c r="L993" s="56">
        <f t="shared" si="91"/>
        <v>0</v>
      </c>
    </row>
    <row r="994" spans="2:13" ht="24.95" customHeight="1" outlineLevel="2" x14ac:dyDescent="0.25">
      <c r="B994" s="634" t="s">
        <v>1468</v>
      </c>
      <c r="C994" s="635"/>
      <c r="D994" s="635"/>
      <c r="E994" s="635"/>
      <c r="F994" s="635"/>
      <c r="G994" s="635"/>
      <c r="H994" s="635"/>
      <c r="I994" s="635"/>
      <c r="J994" s="635"/>
      <c r="K994" s="636"/>
      <c r="L994" s="108">
        <f>+SUM(L987:L993)</f>
        <v>0</v>
      </c>
    </row>
    <row r="995" spans="2:13" ht="42.75" customHeight="1" outlineLevel="1" x14ac:dyDescent="0.25">
      <c r="B995" s="118" t="s">
        <v>1956</v>
      </c>
      <c r="C995" s="117">
        <v>4</v>
      </c>
      <c r="D995" s="117">
        <v>16</v>
      </c>
      <c r="E995" s="637" t="str">
        <f>+VLOOKUP(B:B,APUS!A:C,3,FALSE)</f>
        <v>VIGA  DE CIMENTACION VC4 (0.20X0.25) A AMBOS LADOS EN CONCRETO 1:2:3  DE 3.000PSI APROX. PARA MUROS SOBRE CONCRETO CICLOPEO.(No incluye demolicion de placa, excavacion, relleno bajo placa, ni reconstruccion de placa de contrapiso)</v>
      </c>
      <c r="F995" s="638"/>
      <c r="G995" s="638"/>
      <c r="H995" s="638"/>
      <c r="I995" s="638"/>
      <c r="J995" s="638"/>
      <c r="K995" s="751"/>
      <c r="L995" s="103" t="str">
        <f>+VLOOKUP(B:B,APUS!A:D,4,FALSE)</f>
        <v>M</v>
      </c>
      <c r="M995" s="595">
        <f>L1005</f>
        <v>0</v>
      </c>
    </row>
    <row r="996" spans="2:13" ht="24.95" customHeight="1" outlineLevel="2" x14ac:dyDescent="0.25">
      <c r="B996" s="723" t="s">
        <v>1465</v>
      </c>
      <c r="C996" s="684"/>
      <c r="D996" s="684"/>
      <c r="E996" s="683" t="s">
        <v>1470</v>
      </c>
      <c r="F996" s="683"/>
      <c r="G996" s="683"/>
      <c r="H996" s="683"/>
      <c r="I996" s="683"/>
      <c r="J996" s="684" t="s">
        <v>560</v>
      </c>
      <c r="K996" s="684"/>
      <c r="L996" s="686" t="s">
        <v>1464</v>
      </c>
    </row>
    <row r="997" spans="2:13" ht="24.95" customHeight="1" outlineLevel="2" x14ac:dyDescent="0.25">
      <c r="B997" s="724"/>
      <c r="C997" s="685"/>
      <c r="D997" s="685"/>
      <c r="E997" s="104" t="s">
        <v>1461</v>
      </c>
      <c r="F997" s="679" t="s">
        <v>1462</v>
      </c>
      <c r="G997" s="680"/>
      <c r="H997" s="679" t="s">
        <v>1463</v>
      </c>
      <c r="I997" s="680"/>
      <c r="J997" s="685"/>
      <c r="K997" s="685"/>
      <c r="L997" s="687"/>
    </row>
    <row r="998" spans="2:13" ht="24.95" customHeight="1" outlineLevel="2" x14ac:dyDescent="0.25">
      <c r="B998" s="655"/>
      <c r="C998" s="656"/>
      <c r="D998" s="656"/>
      <c r="E998" s="105"/>
      <c r="F998" s="688"/>
      <c r="G998" s="688"/>
      <c r="H998" s="688"/>
      <c r="I998" s="688"/>
      <c r="J998" s="688"/>
      <c r="K998" s="688"/>
      <c r="L998" s="56">
        <f t="shared" ref="L998:L1004" si="92">+J998</f>
        <v>0</v>
      </c>
    </row>
    <row r="999" spans="2:13" ht="24.95" customHeight="1" outlineLevel="2" x14ac:dyDescent="0.25">
      <c r="B999" s="628"/>
      <c r="C999" s="629"/>
      <c r="D999" s="629"/>
      <c r="E999" s="106"/>
      <c r="F999" s="630"/>
      <c r="G999" s="630"/>
      <c r="H999" s="630"/>
      <c r="I999" s="630"/>
      <c r="J999" s="630"/>
      <c r="K999" s="630"/>
      <c r="L999" s="56">
        <f t="shared" si="92"/>
        <v>0</v>
      </c>
    </row>
    <row r="1000" spans="2:13" ht="24.95" customHeight="1" outlineLevel="2" x14ac:dyDescent="0.25">
      <c r="B1000" s="628"/>
      <c r="C1000" s="629"/>
      <c r="D1000" s="629"/>
      <c r="E1000" s="106"/>
      <c r="F1000" s="630"/>
      <c r="G1000" s="630"/>
      <c r="H1000" s="630"/>
      <c r="I1000" s="630"/>
      <c r="J1000" s="630"/>
      <c r="K1000" s="630"/>
      <c r="L1000" s="56">
        <f t="shared" si="92"/>
        <v>0</v>
      </c>
    </row>
    <row r="1001" spans="2:13" ht="24.95" customHeight="1" outlineLevel="2" x14ac:dyDescent="0.25">
      <c r="B1001" s="628"/>
      <c r="C1001" s="629"/>
      <c r="D1001" s="629"/>
      <c r="E1001" s="106"/>
      <c r="F1001" s="630"/>
      <c r="G1001" s="630"/>
      <c r="H1001" s="630"/>
      <c r="I1001" s="630"/>
      <c r="J1001" s="630"/>
      <c r="K1001" s="630"/>
      <c r="L1001" s="56">
        <f t="shared" si="92"/>
        <v>0</v>
      </c>
    </row>
    <row r="1002" spans="2:13" ht="24.95" customHeight="1" outlineLevel="2" x14ac:dyDescent="0.25">
      <c r="B1002" s="628"/>
      <c r="C1002" s="629"/>
      <c r="D1002" s="629"/>
      <c r="E1002" s="106"/>
      <c r="F1002" s="630"/>
      <c r="G1002" s="630"/>
      <c r="H1002" s="630"/>
      <c r="I1002" s="630"/>
      <c r="J1002" s="630"/>
      <c r="K1002" s="630"/>
      <c r="L1002" s="56">
        <f t="shared" si="92"/>
        <v>0</v>
      </c>
    </row>
    <row r="1003" spans="2:13" ht="24.95" customHeight="1" outlineLevel="2" x14ac:dyDescent="0.25">
      <c r="B1003" s="628"/>
      <c r="C1003" s="629"/>
      <c r="D1003" s="629"/>
      <c r="E1003" s="106"/>
      <c r="F1003" s="630"/>
      <c r="G1003" s="630"/>
      <c r="H1003" s="630"/>
      <c r="I1003" s="630"/>
      <c r="J1003" s="630"/>
      <c r="K1003" s="630"/>
      <c r="L1003" s="56">
        <f t="shared" si="92"/>
        <v>0</v>
      </c>
    </row>
    <row r="1004" spans="2:13" ht="24.95" customHeight="1" outlineLevel="2" x14ac:dyDescent="0.25">
      <c r="B1004" s="631"/>
      <c r="C1004" s="632"/>
      <c r="D1004" s="632"/>
      <c r="E1004" s="107"/>
      <c r="F1004" s="633"/>
      <c r="G1004" s="633"/>
      <c r="H1004" s="633"/>
      <c r="I1004" s="633"/>
      <c r="J1004" s="633"/>
      <c r="K1004" s="633"/>
      <c r="L1004" s="56">
        <f t="shared" si="92"/>
        <v>0</v>
      </c>
    </row>
    <row r="1005" spans="2:13" ht="24.95" customHeight="1" outlineLevel="2" x14ac:dyDescent="0.25">
      <c r="B1005" s="634" t="s">
        <v>1468</v>
      </c>
      <c r="C1005" s="635"/>
      <c r="D1005" s="635"/>
      <c r="E1005" s="635"/>
      <c r="F1005" s="635"/>
      <c r="G1005" s="635"/>
      <c r="H1005" s="635"/>
      <c r="I1005" s="635"/>
      <c r="J1005" s="635"/>
      <c r="K1005" s="636"/>
      <c r="L1005" s="108">
        <f>+SUM(L998:L1004)</f>
        <v>0</v>
      </c>
    </row>
    <row r="1006" spans="2:13" ht="45.75" customHeight="1" outlineLevel="1" x14ac:dyDescent="0.25">
      <c r="B1006" s="118" t="s">
        <v>1957</v>
      </c>
      <c r="C1006" s="117">
        <v>4</v>
      </c>
      <c r="D1006" s="117">
        <v>17</v>
      </c>
      <c r="E1006" s="637" t="str">
        <f>+VLOOKUP(B:B,APUS!A:C,3,FALSE)</f>
        <v>VIGA DE CIMENTACION VC1 (0,20X0,25)M PARA MUROS NUEVOS JUNTO A MUROS COMPARTIDOS CON AUSENCIA DE CIMENTACION EN CONCRETO 1:2:3  EN OBRA DE 3.000PSI APROX.No incluye demolicion de placa, excavacion,relleno, ni reconstruccion de placa.</v>
      </c>
      <c r="F1006" s="638"/>
      <c r="G1006" s="638"/>
      <c r="H1006" s="638"/>
      <c r="I1006" s="638"/>
      <c r="J1006" s="638"/>
      <c r="K1006" s="751"/>
      <c r="L1006" s="103" t="str">
        <f>+VLOOKUP(B:B,APUS!A:D,4,FALSE)</f>
        <v>M</v>
      </c>
      <c r="M1006" s="595">
        <f>L1016</f>
        <v>0</v>
      </c>
    </row>
    <row r="1007" spans="2:13" ht="24.95" customHeight="1" outlineLevel="2" x14ac:dyDescent="0.25">
      <c r="B1007" s="723" t="s">
        <v>1465</v>
      </c>
      <c r="C1007" s="684"/>
      <c r="D1007" s="684"/>
      <c r="E1007" s="683" t="s">
        <v>1470</v>
      </c>
      <c r="F1007" s="683"/>
      <c r="G1007" s="683"/>
      <c r="H1007" s="683"/>
      <c r="I1007" s="683"/>
      <c r="J1007" s="684" t="s">
        <v>560</v>
      </c>
      <c r="K1007" s="684"/>
      <c r="L1007" s="686" t="s">
        <v>1464</v>
      </c>
    </row>
    <row r="1008" spans="2:13" ht="24.95" customHeight="1" outlineLevel="2" x14ac:dyDescent="0.25">
      <c r="B1008" s="724"/>
      <c r="C1008" s="685"/>
      <c r="D1008" s="685"/>
      <c r="E1008" s="104" t="s">
        <v>1461</v>
      </c>
      <c r="F1008" s="679" t="s">
        <v>1462</v>
      </c>
      <c r="G1008" s="680"/>
      <c r="H1008" s="679" t="s">
        <v>1463</v>
      </c>
      <c r="I1008" s="680"/>
      <c r="J1008" s="685"/>
      <c r="K1008" s="685"/>
      <c r="L1008" s="687"/>
    </row>
    <row r="1009" spans="2:13" ht="24.95" customHeight="1" outlineLevel="2" x14ac:dyDescent="0.25">
      <c r="B1009" s="655"/>
      <c r="C1009" s="656"/>
      <c r="D1009" s="656"/>
      <c r="E1009" s="105"/>
      <c r="F1009" s="688"/>
      <c r="G1009" s="688"/>
      <c r="H1009" s="688"/>
      <c r="I1009" s="688"/>
      <c r="J1009" s="688"/>
      <c r="K1009" s="688"/>
      <c r="L1009" s="56">
        <f t="shared" ref="L1009:L1015" si="93">+J1009</f>
        <v>0</v>
      </c>
    </row>
    <row r="1010" spans="2:13" ht="24.95" customHeight="1" outlineLevel="2" x14ac:dyDescent="0.25">
      <c r="B1010" s="628"/>
      <c r="C1010" s="629"/>
      <c r="D1010" s="629"/>
      <c r="E1010" s="106"/>
      <c r="F1010" s="630"/>
      <c r="G1010" s="630"/>
      <c r="H1010" s="630"/>
      <c r="I1010" s="630"/>
      <c r="J1010" s="630"/>
      <c r="K1010" s="630"/>
      <c r="L1010" s="56">
        <f t="shared" si="93"/>
        <v>0</v>
      </c>
    </row>
    <row r="1011" spans="2:13" ht="24.95" customHeight="1" outlineLevel="2" x14ac:dyDescent="0.25">
      <c r="B1011" s="628"/>
      <c r="C1011" s="629"/>
      <c r="D1011" s="629"/>
      <c r="E1011" s="106"/>
      <c r="F1011" s="630"/>
      <c r="G1011" s="630"/>
      <c r="H1011" s="630"/>
      <c r="I1011" s="630"/>
      <c r="J1011" s="630"/>
      <c r="K1011" s="630"/>
      <c r="L1011" s="56">
        <f t="shared" si="93"/>
        <v>0</v>
      </c>
    </row>
    <row r="1012" spans="2:13" ht="24.95" customHeight="1" outlineLevel="2" x14ac:dyDescent="0.25">
      <c r="B1012" s="628"/>
      <c r="C1012" s="629"/>
      <c r="D1012" s="629"/>
      <c r="E1012" s="106"/>
      <c r="F1012" s="630"/>
      <c r="G1012" s="630"/>
      <c r="H1012" s="630"/>
      <c r="I1012" s="630"/>
      <c r="J1012" s="630"/>
      <c r="K1012" s="630"/>
      <c r="L1012" s="56">
        <f t="shared" si="93"/>
        <v>0</v>
      </c>
    </row>
    <row r="1013" spans="2:13" ht="24.95" customHeight="1" outlineLevel="2" x14ac:dyDescent="0.25">
      <c r="B1013" s="628"/>
      <c r="C1013" s="629"/>
      <c r="D1013" s="629"/>
      <c r="E1013" s="106"/>
      <c r="F1013" s="630"/>
      <c r="G1013" s="630"/>
      <c r="H1013" s="630"/>
      <c r="I1013" s="630"/>
      <c r="J1013" s="630"/>
      <c r="K1013" s="630"/>
      <c r="L1013" s="56">
        <f t="shared" si="93"/>
        <v>0</v>
      </c>
    </row>
    <row r="1014" spans="2:13" ht="24.95" customHeight="1" outlineLevel="2" x14ac:dyDescent="0.25">
      <c r="B1014" s="628"/>
      <c r="C1014" s="629"/>
      <c r="D1014" s="629"/>
      <c r="E1014" s="106"/>
      <c r="F1014" s="630"/>
      <c r="G1014" s="630"/>
      <c r="H1014" s="630"/>
      <c r="I1014" s="630"/>
      <c r="J1014" s="630"/>
      <c r="K1014" s="630"/>
      <c r="L1014" s="56">
        <f t="shared" si="93"/>
        <v>0</v>
      </c>
    </row>
    <row r="1015" spans="2:13" ht="24.95" customHeight="1" outlineLevel="2" x14ac:dyDescent="0.25">
      <c r="B1015" s="631"/>
      <c r="C1015" s="632"/>
      <c r="D1015" s="632"/>
      <c r="E1015" s="107"/>
      <c r="F1015" s="633"/>
      <c r="G1015" s="633"/>
      <c r="H1015" s="633"/>
      <c r="I1015" s="633"/>
      <c r="J1015" s="633"/>
      <c r="K1015" s="633"/>
      <c r="L1015" s="56">
        <f t="shared" si="93"/>
        <v>0</v>
      </c>
    </row>
    <row r="1016" spans="2:13" ht="24.95" customHeight="1" outlineLevel="2" x14ac:dyDescent="0.25">
      <c r="B1016" s="634" t="s">
        <v>1468</v>
      </c>
      <c r="C1016" s="635"/>
      <c r="D1016" s="635"/>
      <c r="E1016" s="635"/>
      <c r="F1016" s="635"/>
      <c r="G1016" s="635"/>
      <c r="H1016" s="635"/>
      <c r="I1016" s="635"/>
      <c r="J1016" s="635"/>
      <c r="K1016" s="636"/>
      <c r="L1016" s="108">
        <f>+SUM(L1009:L1015)</f>
        <v>0</v>
      </c>
    </row>
    <row r="1017" spans="2:13" ht="45" customHeight="1" outlineLevel="1" x14ac:dyDescent="0.25">
      <c r="B1017" s="118" t="s">
        <v>1959</v>
      </c>
      <c r="C1017" s="117">
        <v>4</v>
      </c>
      <c r="D1017" s="117">
        <v>18</v>
      </c>
      <c r="E1017" s="637" t="str">
        <f>+VLOOKUP(B:B,APUS!A:C,3,FALSE)</f>
        <v>VIGA DE CIMENTACION VC3 (0,20X0,25)M PARA MUROS  MEDIANEROS EN AUSENCIA TOTAL  DE CIMENTACION CONCRETO 1:2:3 EN OBRA DE 3.000PSI APROX. No incluye demolicion de placa, excavacion,relleno, ni reconstruccion de placa.</v>
      </c>
      <c r="F1017" s="638"/>
      <c r="G1017" s="638"/>
      <c r="H1017" s="638"/>
      <c r="I1017" s="638"/>
      <c r="J1017" s="638"/>
      <c r="K1017" s="751"/>
      <c r="L1017" s="103" t="str">
        <f>+VLOOKUP(B:B,APUS!A:D,4,FALSE)</f>
        <v>M</v>
      </c>
      <c r="M1017" s="595">
        <f>L1027</f>
        <v>0</v>
      </c>
    </row>
    <row r="1018" spans="2:13" ht="24.95" customHeight="1" outlineLevel="2" x14ac:dyDescent="0.25">
      <c r="B1018" s="723" t="s">
        <v>1465</v>
      </c>
      <c r="C1018" s="684"/>
      <c r="D1018" s="684"/>
      <c r="E1018" s="683" t="s">
        <v>1470</v>
      </c>
      <c r="F1018" s="683"/>
      <c r="G1018" s="683"/>
      <c r="H1018" s="683"/>
      <c r="I1018" s="683"/>
      <c r="J1018" s="684" t="s">
        <v>560</v>
      </c>
      <c r="K1018" s="684"/>
      <c r="L1018" s="686" t="s">
        <v>1464</v>
      </c>
    </row>
    <row r="1019" spans="2:13" ht="24.95" customHeight="1" outlineLevel="2" x14ac:dyDescent="0.25">
      <c r="B1019" s="724"/>
      <c r="C1019" s="685"/>
      <c r="D1019" s="685"/>
      <c r="E1019" s="104" t="s">
        <v>1461</v>
      </c>
      <c r="F1019" s="679" t="s">
        <v>1462</v>
      </c>
      <c r="G1019" s="680"/>
      <c r="H1019" s="679" t="s">
        <v>1463</v>
      </c>
      <c r="I1019" s="680"/>
      <c r="J1019" s="685"/>
      <c r="K1019" s="685"/>
      <c r="L1019" s="687"/>
    </row>
    <row r="1020" spans="2:13" ht="24.95" customHeight="1" outlineLevel="2" x14ac:dyDescent="0.25">
      <c r="B1020" s="655"/>
      <c r="C1020" s="656"/>
      <c r="D1020" s="656"/>
      <c r="E1020" s="105"/>
      <c r="F1020" s="688"/>
      <c r="G1020" s="688"/>
      <c r="H1020" s="688"/>
      <c r="I1020" s="688"/>
      <c r="J1020" s="688"/>
      <c r="K1020" s="688"/>
      <c r="L1020" s="56">
        <f t="shared" ref="L1020:L1026" si="94">+J1020</f>
        <v>0</v>
      </c>
    </row>
    <row r="1021" spans="2:13" ht="24.95" customHeight="1" outlineLevel="2" x14ac:dyDescent="0.25">
      <c r="B1021" s="628"/>
      <c r="C1021" s="629"/>
      <c r="D1021" s="629"/>
      <c r="E1021" s="106"/>
      <c r="F1021" s="630"/>
      <c r="G1021" s="630"/>
      <c r="H1021" s="630"/>
      <c r="I1021" s="630"/>
      <c r="J1021" s="630"/>
      <c r="K1021" s="630"/>
      <c r="L1021" s="56">
        <f t="shared" si="94"/>
        <v>0</v>
      </c>
    </row>
    <row r="1022" spans="2:13" ht="24.95" customHeight="1" outlineLevel="2" x14ac:dyDescent="0.25">
      <c r="B1022" s="628"/>
      <c r="C1022" s="629"/>
      <c r="D1022" s="629"/>
      <c r="E1022" s="106"/>
      <c r="F1022" s="630"/>
      <c r="G1022" s="630"/>
      <c r="H1022" s="630"/>
      <c r="I1022" s="630"/>
      <c r="J1022" s="630"/>
      <c r="K1022" s="630"/>
      <c r="L1022" s="56">
        <f t="shared" si="94"/>
        <v>0</v>
      </c>
    </row>
    <row r="1023" spans="2:13" ht="24.95" customHeight="1" outlineLevel="2" x14ac:dyDescent="0.25">
      <c r="B1023" s="628"/>
      <c r="C1023" s="629"/>
      <c r="D1023" s="629"/>
      <c r="E1023" s="106"/>
      <c r="F1023" s="630"/>
      <c r="G1023" s="630"/>
      <c r="H1023" s="630"/>
      <c r="I1023" s="630"/>
      <c r="J1023" s="630"/>
      <c r="K1023" s="630"/>
      <c r="L1023" s="56">
        <f t="shared" si="94"/>
        <v>0</v>
      </c>
    </row>
    <row r="1024" spans="2:13" ht="24.95" customHeight="1" outlineLevel="2" x14ac:dyDescent="0.25">
      <c r="B1024" s="628"/>
      <c r="C1024" s="629"/>
      <c r="D1024" s="629"/>
      <c r="E1024" s="106"/>
      <c r="F1024" s="630"/>
      <c r="G1024" s="630"/>
      <c r="H1024" s="630"/>
      <c r="I1024" s="630"/>
      <c r="J1024" s="630"/>
      <c r="K1024" s="630"/>
      <c r="L1024" s="56">
        <f t="shared" si="94"/>
        <v>0</v>
      </c>
    </row>
    <row r="1025" spans="2:13" ht="24.95" customHeight="1" outlineLevel="2" x14ac:dyDescent="0.25">
      <c r="B1025" s="628"/>
      <c r="C1025" s="629"/>
      <c r="D1025" s="629"/>
      <c r="E1025" s="106"/>
      <c r="F1025" s="630"/>
      <c r="G1025" s="630"/>
      <c r="H1025" s="630"/>
      <c r="I1025" s="630"/>
      <c r="J1025" s="630"/>
      <c r="K1025" s="630"/>
      <c r="L1025" s="56">
        <f t="shared" si="94"/>
        <v>0</v>
      </c>
    </row>
    <row r="1026" spans="2:13" ht="24.95" customHeight="1" outlineLevel="2" x14ac:dyDescent="0.25">
      <c r="B1026" s="631"/>
      <c r="C1026" s="632"/>
      <c r="D1026" s="632"/>
      <c r="E1026" s="107"/>
      <c r="F1026" s="633"/>
      <c r="G1026" s="633"/>
      <c r="H1026" s="633"/>
      <c r="I1026" s="633"/>
      <c r="J1026" s="633"/>
      <c r="K1026" s="633"/>
      <c r="L1026" s="56">
        <f t="shared" si="94"/>
        <v>0</v>
      </c>
    </row>
    <row r="1027" spans="2:13" ht="24.95" customHeight="1" outlineLevel="2" x14ac:dyDescent="0.25">
      <c r="B1027" s="634" t="s">
        <v>1468</v>
      </c>
      <c r="C1027" s="635"/>
      <c r="D1027" s="635"/>
      <c r="E1027" s="635"/>
      <c r="F1027" s="635"/>
      <c r="G1027" s="635"/>
      <c r="H1027" s="635"/>
      <c r="I1027" s="635"/>
      <c r="J1027" s="635"/>
      <c r="K1027" s="636"/>
      <c r="L1027" s="108">
        <f>+SUM(L1020:L1026)</f>
        <v>0</v>
      </c>
    </row>
    <row r="1028" spans="2:13" ht="15" customHeight="1" x14ac:dyDescent="0.2">
      <c r="B1028" s="99"/>
      <c r="C1028" s="100">
        <v>5</v>
      </c>
      <c r="D1028" s="703" t="str">
        <f>+'208-MV-Ft-10-MV-HAB.'!D101</f>
        <v>CONCRETO Y MORTERO EN OBRA</v>
      </c>
      <c r="E1028" s="781"/>
      <c r="F1028" s="781"/>
      <c r="G1028" s="781"/>
      <c r="H1028" s="781"/>
      <c r="I1028" s="781"/>
      <c r="J1028" s="781"/>
      <c r="K1028" s="781"/>
      <c r="L1028" s="782"/>
    </row>
    <row r="1029" spans="2:13" ht="19.5" customHeight="1" outlineLevel="1" x14ac:dyDescent="0.25">
      <c r="B1029" s="119"/>
      <c r="C1029" s="110">
        <v>5</v>
      </c>
      <c r="D1029" s="110">
        <v>1</v>
      </c>
      <c r="E1029" s="739" t="s">
        <v>2252</v>
      </c>
      <c r="F1029" s="740"/>
      <c r="G1029" s="740"/>
      <c r="H1029" s="740"/>
      <c r="I1029" s="740"/>
      <c r="J1029" s="740"/>
      <c r="K1029" s="741"/>
      <c r="L1029" s="120"/>
    </row>
    <row r="1030" spans="2:13" ht="39.75" customHeight="1" outlineLevel="1" x14ac:dyDescent="0.25">
      <c r="B1030" s="121" t="s">
        <v>1384</v>
      </c>
      <c r="C1030" s="117">
        <v>5</v>
      </c>
      <c r="D1030" s="117">
        <v>1.01</v>
      </c>
      <c r="E1030" s="637" t="str">
        <f>+VLOOKUP(B:B,APUS!A:C,3,FALSE)</f>
        <v xml:space="preserve">PUENTE DE ADHERENCIA PARA SOLDAR CONCRETOS FRESCOS CON ENDURECIDOS Y DEMÁS USOS SIKADUR 32 PRIMER -  CUMPLE ESPECIFICACIONES DE ADHERENCIA, SEGÚN ASTM C 881-90 TIPO II, V, GRADO 2, CLASE B Y CO SIMILAR. </v>
      </c>
      <c r="F1030" s="638"/>
      <c r="G1030" s="638"/>
      <c r="H1030" s="638"/>
      <c r="I1030" s="638"/>
      <c r="J1030" s="638"/>
      <c r="K1030" s="751"/>
      <c r="L1030" s="103" t="str">
        <f>+VLOOKUP(B:B,APUS!A:D,4,FALSE)</f>
        <v>M2</v>
      </c>
      <c r="M1030" s="595">
        <f>L1040</f>
        <v>0</v>
      </c>
    </row>
    <row r="1031" spans="2:13" ht="15" customHeight="1" outlineLevel="2" x14ac:dyDescent="0.25">
      <c r="B1031" s="666" t="s">
        <v>1465</v>
      </c>
      <c r="C1031" s="667"/>
      <c r="D1031" s="668"/>
      <c r="E1031" s="672" t="s">
        <v>1470</v>
      </c>
      <c r="F1031" s="673"/>
      <c r="G1031" s="673"/>
      <c r="H1031" s="673"/>
      <c r="I1031" s="674"/>
      <c r="J1031" s="675" t="s">
        <v>560</v>
      </c>
      <c r="K1031" s="668"/>
      <c r="L1031" s="677" t="s">
        <v>1464</v>
      </c>
    </row>
    <row r="1032" spans="2:13" ht="15" customHeight="1" outlineLevel="2" x14ac:dyDescent="0.25">
      <c r="B1032" s="669"/>
      <c r="C1032" s="670"/>
      <c r="D1032" s="671"/>
      <c r="E1032" s="104" t="s">
        <v>1461</v>
      </c>
      <c r="F1032" s="679" t="s">
        <v>1462</v>
      </c>
      <c r="G1032" s="680"/>
      <c r="H1032" s="679" t="s">
        <v>1463</v>
      </c>
      <c r="I1032" s="680"/>
      <c r="J1032" s="676"/>
      <c r="K1032" s="671"/>
      <c r="L1032" s="701"/>
    </row>
    <row r="1033" spans="2:13" ht="24.95" customHeight="1" outlineLevel="2" x14ac:dyDescent="0.25">
      <c r="B1033" s="655"/>
      <c r="C1033" s="656"/>
      <c r="D1033" s="657"/>
      <c r="E1033" s="105"/>
      <c r="F1033" s="658"/>
      <c r="G1033" s="659"/>
      <c r="H1033" s="658"/>
      <c r="I1033" s="659"/>
      <c r="J1033" s="658"/>
      <c r="K1033" s="659"/>
      <c r="L1033" s="56">
        <f t="shared" ref="L1033:L1039" si="95">+J1033</f>
        <v>0</v>
      </c>
    </row>
    <row r="1034" spans="2:13" ht="24.95" customHeight="1" outlineLevel="2" x14ac:dyDescent="0.25">
      <c r="B1034" s="628"/>
      <c r="C1034" s="629"/>
      <c r="D1034" s="660"/>
      <c r="E1034" s="106"/>
      <c r="F1034" s="661"/>
      <c r="G1034" s="660"/>
      <c r="H1034" s="661"/>
      <c r="I1034" s="660"/>
      <c r="J1034" s="661"/>
      <c r="K1034" s="660"/>
      <c r="L1034" s="56">
        <f t="shared" si="95"/>
        <v>0</v>
      </c>
    </row>
    <row r="1035" spans="2:13" ht="24.95" customHeight="1" outlineLevel="2" x14ac:dyDescent="0.25">
      <c r="B1035" s="628"/>
      <c r="C1035" s="629"/>
      <c r="D1035" s="660"/>
      <c r="E1035" s="106"/>
      <c r="F1035" s="661"/>
      <c r="G1035" s="660"/>
      <c r="H1035" s="661"/>
      <c r="I1035" s="660"/>
      <c r="J1035" s="661"/>
      <c r="K1035" s="660"/>
      <c r="L1035" s="56">
        <f t="shared" si="95"/>
        <v>0</v>
      </c>
    </row>
    <row r="1036" spans="2:13" ht="24.95" customHeight="1" outlineLevel="2" x14ac:dyDescent="0.25">
      <c r="B1036" s="628"/>
      <c r="C1036" s="629"/>
      <c r="D1036" s="660"/>
      <c r="E1036" s="106"/>
      <c r="F1036" s="661"/>
      <c r="G1036" s="660"/>
      <c r="H1036" s="661"/>
      <c r="I1036" s="660"/>
      <c r="J1036" s="661"/>
      <c r="K1036" s="660"/>
      <c r="L1036" s="56">
        <f t="shared" si="95"/>
        <v>0</v>
      </c>
    </row>
    <row r="1037" spans="2:13" ht="24.95" customHeight="1" outlineLevel="2" x14ac:dyDescent="0.25">
      <c r="B1037" s="628"/>
      <c r="C1037" s="629"/>
      <c r="D1037" s="660"/>
      <c r="E1037" s="106"/>
      <c r="F1037" s="661"/>
      <c r="G1037" s="660"/>
      <c r="H1037" s="661"/>
      <c r="I1037" s="660"/>
      <c r="J1037" s="661"/>
      <c r="K1037" s="660"/>
      <c r="L1037" s="56">
        <f t="shared" si="95"/>
        <v>0</v>
      </c>
    </row>
    <row r="1038" spans="2:13" ht="24.95" customHeight="1" outlineLevel="2" x14ac:dyDescent="0.25">
      <c r="B1038" s="628"/>
      <c r="C1038" s="629"/>
      <c r="D1038" s="660"/>
      <c r="E1038" s="106"/>
      <c r="F1038" s="661"/>
      <c r="G1038" s="660"/>
      <c r="H1038" s="661"/>
      <c r="I1038" s="660"/>
      <c r="J1038" s="661"/>
      <c r="K1038" s="660"/>
      <c r="L1038" s="56">
        <f t="shared" si="95"/>
        <v>0</v>
      </c>
    </row>
    <row r="1039" spans="2:13" ht="24.95" customHeight="1" outlineLevel="2" x14ac:dyDescent="0.25">
      <c r="B1039" s="631"/>
      <c r="C1039" s="632"/>
      <c r="D1039" s="662"/>
      <c r="E1039" s="107"/>
      <c r="F1039" s="663"/>
      <c r="G1039" s="662"/>
      <c r="H1039" s="663"/>
      <c r="I1039" s="662"/>
      <c r="J1039" s="663"/>
      <c r="K1039" s="662"/>
      <c r="L1039" s="56">
        <f t="shared" si="95"/>
        <v>0</v>
      </c>
    </row>
    <row r="1040" spans="2:13" ht="24.95" customHeight="1" outlineLevel="2" x14ac:dyDescent="0.25">
      <c r="B1040" s="634" t="s">
        <v>1468</v>
      </c>
      <c r="C1040" s="635"/>
      <c r="D1040" s="635"/>
      <c r="E1040" s="635"/>
      <c r="F1040" s="635"/>
      <c r="G1040" s="635"/>
      <c r="H1040" s="635"/>
      <c r="I1040" s="635"/>
      <c r="J1040" s="635"/>
      <c r="K1040" s="636"/>
      <c r="L1040" s="108">
        <f>+SUM(L1033:L1039)</f>
        <v>0</v>
      </c>
    </row>
    <row r="1041" spans="2:13" ht="56.25" customHeight="1" outlineLevel="1" x14ac:dyDescent="0.25">
      <c r="B1041" s="121" t="s">
        <v>1884</v>
      </c>
      <c r="C1041" s="117">
        <v>5</v>
      </c>
      <c r="D1041" s="117">
        <v>1.02</v>
      </c>
      <c r="E1041" s="637" t="str">
        <f>+VLOOKUP(B:B,APUS!A:C,3,FALSE)</f>
        <v>CONCRETO MEZCLA EN OBRA  1:2:3 (3.000 PSI APROX.) PARA REALIZAR ENSANCHAMIENTO DE ESTRUCTURAS DE CONCRETO (VIGAS AEREAS Y COLUMNAS) EXISTENTES PARA REFORZAMIENTO INCLUYE ACTIVIDADES DE ESCARIFICACIÓN Y APLICACIÓN DEL SIKADUR 32 PRIMER O IGUAL O SUPERIOR CALIDAD</v>
      </c>
      <c r="F1041" s="638"/>
      <c r="G1041" s="638"/>
      <c r="H1041" s="638"/>
      <c r="I1041" s="638"/>
      <c r="J1041" s="638"/>
      <c r="K1041" s="751"/>
      <c r="L1041" s="103" t="str">
        <f>+VLOOKUP(B:B,APUS!A:D,4,FALSE)</f>
        <v>M3</v>
      </c>
      <c r="M1041" s="595">
        <f>L1051</f>
        <v>0</v>
      </c>
    </row>
    <row r="1042" spans="2:13" ht="15" customHeight="1" outlineLevel="2" x14ac:dyDescent="0.25">
      <c r="B1042" s="723" t="s">
        <v>1465</v>
      </c>
      <c r="C1042" s="684"/>
      <c r="D1042" s="684"/>
      <c r="E1042" s="683" t="s">
        <v>1470</v>
      </c>
      <c r="F1042" s="683"/>
      <c r="G1042" s="683"/>
      <c r="H1042" s="683"/>
      <c r="I1042" s="683"/>
      <c r="J1042" s="684" t="s">
        <v>560</v>
      </c>
      <c r="K1042" s="684"/>
      <c r="L1042" s="686" t="s">
        <v>1464</v>
      </c>
    </row>
    <row r="1043" spans="2:13" ht="15" customHeight="1" outlineLevel="2" x14ac:dyDescent="0.25">
      <c r="B1043" s="724"/>
      <c r="C1043" s="685"/>
      <c r="D1043" s="685"/>
      <c r="E1043" s="104" t="s">
        <v>1461</v>
      </c>
      <c r="F1043" s="679" t="s">
        <v>1462</v>
      </c>
      <c r="G1043" s="680"/>
      <c r="H1043" s="679" t="s">
        <v>1463</v>
      </c>
      <c r="I1043" s="680"/>
      <c r="J1043" s="685"/>
      <c r="K1043" s="685"/>
      <c r="L1043" s="687"/>
    </row>
    <row r="1044" spans="2:13" ht="24.95" customHeight="1" outlineLevel="2" x14ac:dyDescent="0.25">
      <c r="B1044" s="655"/>
      <c r="C1044" s="656"/>
      <c r="D1044" s="656"/>
      <c r="E1044" s="105"/>
      <c r="F1044" s="688"/>
      <c r="G1044" s="688"/>
      <c r="H1044" s="688"/>
      <c r="I1044" s="688"/>
      <c r="J1044" s="688"/>
      <c r="K1044" s="688"/>
      <c r="L1044" s="56">
        <f t="shared" ref="L1044:L1050" si="96">+J1044</f>
        <v>0</v>
      </c>
    </row>
    <row r="1045" spans="2:13" ht="24.95" customHeight="1" outlineLevel="2" x14ac:dyDescent="0.25">
      <c r="B1045" s="628"/>
      <c r="C1045" s="629"/>
      <c r="D1045" s="629"/>
      <c r="E1045" s="106"/>
      <c r="F1045" s="630"/>
      <c r="G1045" s="630"/>
      <c r="H1045" s="630"/>
      <c r="I1045" s="630"/>
      <c r="J1045" s="630"/>
      <c r="K1045" s="630"/>
      <c r="L1045" s="56">
        <f t="shared" si="96"/>
        <v>0</v>
      </c>
    </row>
    <row r="1046" spans="2:13" ht="24.95" customHeight="1" outlineLevel="2" x14ac:dyDescent="0.25">
      <c r="B1046" s="628"/>
      <c r="C1046" s="629"/>
      <c r="D1046" s="629"/>
      <c r="E1046" s="106"/>
      <c r="F1046" s="630"/>
      <c r="G1046" s="630"/>
      <c r="H1046" s="630"/>
      <c r="I1046" s="630"/>
      <c r="J1046" s="630"/>
      <c r="K1046" s="630"/>
      <c r="L1046" s="56">
        <f t="shared" si="96"/>
        <v>0</v>
      </c>
    </row>
    <row r="1047" spans="2:13" ht="24.95" customHeight="1" outlineLevel="2" x14ac:dyDescent="0.25">
      <c r="B1047" s="628"/>
      <c r="C1047" s="629"/>
      <c r="D1047" s="629"/>
      <c r="E1047" s="106"/>
      <c r="F1047" s="630"/>
      <c r="G1047" s="630"/>
      <c r="H1047" s="630"/>
      <c r="I1047" s="630"/>
      <c r="J1047" s="630"/>
      <c r="K1047" s="630"/>
      <c r="L1047" s="56">
        <f t="shared" si="96"/>
        <v>0</v>
      </c>
    </row>
    <row r="1048" spans="2:13" ht="24.95" customHeight="1" outlineLevel="2" x14ac:dyDescent="0.25">
      <c r="B1048" s="628"/>
      <c r="C1048" s="629"/>
      <c r="D1048" s="629"/>
      <c r="E1048" s="106"/>
      <c r="F1048" s="630"/>
      <c r="G1048" s="630"/>
      <c r="H1048" s="630"/>
      <c r="I1048" s="630"/>
      <c r="J1048" s="630"/>
      <c r="K1048" s="630"/>
      <c r="L1048" s="56">
        <f t="shared" si="96"/>
        <v>0</v>
      </c>
    </row>
    <row r="1049" spans="2:13" ht="24.95" customHeight="1" outlineLevel="2" x14ac:dyDescent="0.25">
      <c r="B1049" s="628"/>
      <c r="C1049" s="629"/>
      <c r="D1049" s="629"/>
      <c r="E1049" s="106"/>
      <c r="F1049" s="630"/>
      <c r="G1049" s="630"/>
      <c r="H1049" s="630"/>
      <c r="I1049" s="630"/>
      <c r="J1049" s="630"/>
      <c r="K1049" s="630"/>
      <c r="L1049" s="56">
        <f t="shared" si="96"/>
        <v>0</v>
      </c>
    </row>
    <row r="1050" spans="2:13" ht="24.95" customHeight="1" outlineLevel="2" x14ac:dyDescent="0.25">
      <c r="B1050" s="631"/>
      <c r="C1050" s="632"/>
      <c r="D1050" s="632"/>
      <c r="E1050" s="107"/>
      <c r="F1050" s="633"/>
      <c r="G1050" s="633"/>
      <c r="H1050" s="633"/>
      <c r="I1050" s="633"/>
      <c r="J1050" s="633"/>
      <c r="K1050" s="633"/>
      <c r="L1050" s="56">
        <f t="shared" si="96"/>
        <v>0</v>
      </c>
    </row>
    <row r="1051" spans="2:13" ht="24.95" customHeight="1" outlineLevel="2" x14ac:dyDescent="0.25">
      <c r="B1051" s="634" t="s">
        <v>1468</v>
      </c>
      <c r="C1051" s="635"/>
      <c r="D1051" s="635"/>
      <c r="E1051" s="635"/>
      <c r="F1051" s="635"/>
      <c r="G1051" s="635"/>
      <c r="H1051" s="635"/>
      <c r="I1051" s="635"/>
      <c r="J1051" s="635"/>
      <c r="K1051" s="636"/>
      <c r="L1051" s="108">
        <f>+SUM(L1044:L1050)</f>
        <v>0</v>
      </c>
    </row>
    <row r="1052" spans="2:13" ht="40.5" customHeight="1" outlineLevel="1" x14ac:dyDescent="0.25">
      <c r="B1052" s="121" t="s">
        <v>1888</v>
      </c>
      <c r="C1052" s="117">
        <v>5</v>
      </c>
      <c r="D1052" s="117">
        <v>1.03</v>
      </c>
      <c r="E1052" s="637" t="str">
        <f>+VLOOKUP(B:B,APUS!A:C,3,FALSE)</f>
        <v>APLICACIÓN DE SIKADUR 32 PRIMER O IGUAL O SUPERIOR CALIDAD PARA SOLDAR CONCRETOS EXISTENTES A CONCRETO NUEVO CON ESCARIFICACIÓN ENTRE 2 A 6 CM DE ESPESOR</v>
      </c>
      <c r="F1052" s="638"/>
      <c r="G1052" s="638"/>
      <c r="H1052" s="638"/>
      <c r="I1052" s="638"/>
      <c r="J1052" s="638"/>
      <c r="K1052" s="751"/>
      <c r="L1052" s="103" t="str">
        <f>+VLOOKUP(B:B,APUS!A:D,4,FALSE)</f>
        <v>M2</v>
      </c>
      <c r="M1052" s="595">
        <f>L1062</f>
        <v>0</v>
      </c>
    </row>
    <row r="1053" spans="2:13" ht="15" customHeight="1" outlineLevel="2" x14ac:dyDescent="0.25">
      <c r="B1053" s="723" t="s">
        <v>1465</v>
      </c>
      <c r="C1053" s="684"/>
      <c r="D1053" s="684"/>
      <c r="E1053" s="683" t="s">
        <v>1470</v>
      </c>
      <c r="F1053" s="683"/>
      <c r="G1053" s="683"/>
      <c r="H1053" s="683"/>
      <c r="I1053" s="683"/>
      <c r="J1053" s="684" t="s">
        <v>560</v>
      </c>
      <c r="K1053" s="684"/>
      <c r="L1053" s="686" t="s">
        <v>1464</v>
      </c>
    </row>
    <row r="1054" spans="2:13" ht="15" customHeight="1" outlineLevel="2" x14ac:dyDescent="0.25">
      <c r="B1054" s="724"/>
      <c r="C1054" s="685"/>
      <c r="D1054" s="685"/>
      <c r="E1054" s="104" t="s">
        <v>1461</v>
      </c>
      <c r="F1054" s="679" t="s">
        <v>1462</v>
      </c>
      <c r="G1054" s="680"/>
      <c r="H1054" s="679" t="s">
        <v>1463</v>
      </c>
      <c r="I1054" s="680"/>
      <c r="J1054" s="685"/>
      <c r="K1054" s="685"/>
      <c r="L1054" s="687"/>
    </row>
    <row r="1055" spans="2:13" ht="24.95" customHeight="1" outlineLevel="2" x14ac:dyDescent="0.25">
      <c r="B1055" s="655"/>
      <c r="C1055" s="656"/>
      <c r="D1055" s="656"/>
      <c r="E1055" s="105"/>
      <c r="F1055" s="688"/>
      <c r="G1055" s="688"/>
      <c r="H1055" s="688"/>
      <c r="I1055" s="688"/>
      <c r="J1055" s="688"/>
      <c r="K1055" s="688"/>
      <c r="L1055" s="56">
        <f t="shared" ref="L1055:L1061" si="97">+J1055</f>
        <v>0</v>
      </c>
    </row>
    <row r="1056" spans="2:13" ht="24.95" customHeight="1" outlineLevel="2" x14ac:dyDescent="0.25">
      <c r="B1056" s="628"/>
      <c r="C1056" s="629"/>
      <c r="D1056" s="629"/>
      <c r="E1056" s="106"/>
      <c r="F1056" s="630"/>
      <c r="G1056" s="630"/>
      <c r="H1056" s="630"/>
      <c r="I1056" s="630"/>
      <c r="J1056" s="630"/>
      <c r="K1056" s="630"/>
      <c r="L1056" s="56">
        <f t="shared" si="97"/>
        <v>0</v>
      </c>
    </row>
    <row r="1057" spans="2:13" ht="24.95" customHeight="1" outlineLevel="2" x14ac:dyDescent="0.25">
      <c r="B1057" s="628"/>
      <c r="C1057" s="629"/>
      <c r="D1057" s="629"/>
      <c r="E1057" s="106"/>
      <c r="F1057" s="630"/>
      <c r="G1057" s="630"/>
      <c r="H1057" s="630"/>
      <c r="I1057" s="630"/>
      <c r="J1057" s="630"/>
      <c r="K1057" s="630"/>
      <c r="L1057" s="56">
        <f t="shared" si="97"/>
        <v>0</v>
      </c>
    </row>
    <row r="1058" spans="2:13" ht="24.95" customHeight="1" outlineLevel="2" x14ac:dyDescent="0.25">
      <c r="B1058" s="628"/>
      <c r="C1058" s="629"/>
      <c r="D1058" s="629"/>
      <c r="E1058" s="106"/>
      <c r="F1058" s="630"/>
      <c r="G1058" s="630"/>
      <c r="H1058" s="630"/>
      <c r="I1058" s="630"/>
      <c r="J1058" s="630"/>
      <c r="K1058" s="630"/>
      <c r="L1058" s="56">
        <f t="shared" si="97"/>
        <v>0</v>
      </c>
    </row>
    <row r="1059" spans="2:13" ht="24.95" customHeight="1" outlineLevel="2" x14ac:dyDescent="0.25">
      <c r="B1059" s="628"/>
      <c r="C1059" s="629"/>
      <c r="D1059" s="629"/>
      <c r="E1059" s="106"/>
      <c r="F1059" s="630"/>
      <c r="G1059" s="630"/>
      <c r="H1059" s="630"/>
      <c r="I1059" s="630"/>
      <c r="J1059" s="630"/>
      <c r="K1059" s="630"/>
      <c r="L1059" s="56">
        <f t="shared" si="97"/>
        <v>0</v>
      </c>
    </row>
    <row r="1060" spans="2:13" ht="24.95" customHeight="1" outlineLevel="2" x14ac:dyDescent="0.25">
      <c r="B1060" s="628"/>
      <c r="C1060" s="629"/>
      <c r="D1060" s="629"/>
      <c r="E1060" s="106"/>
      <c r="F1060" s="630"/>
      <c r="G1060" s="630"/>
      <c r="H1060" s="630"/>
      <c r="I1060" s="630"/>
      <c r="J1060" s="630"/>
      <c r="K1060" s="630"/>
      <c r="L1060" s="56">
        <f t="shared" si="97"/>
        <v>0</v>
      </c>
    </row>
    <row r="1061" spans="2:13" ht="24.95" customHeight="1" outlineLevel="2" x14ac:dyDescent="0.25">
      <c r="B1061" s="631"/>
      <c r="C1061" s="632"/>
      <c r="D1061" s="632"/>
      <c r="E1061" s="107"/>
      <c r="F1061" s="633"/>
      <c r="G1061" s="633"/>
      <c r="H1061" s="633"/>
      <c r="I1061" s="633"/>
      <c r="J1061" s="633"/>
      <c r="K1061" s="633"/>
      <c r="L1061" s="56">
        <f t="shared" si="97"/>
        <v>0</v>
      </c>
    </row>
    <row r="1062" spans="2:13" ht="24.95" customHeight="1" outlineLevel="2" x14ac:dyDescent="0.25">
      <c r="B1062" s="634" t="s">
        <v>1468</v>
      </c>
      <c r="C1062" s="635"/>
      <c r="D1062" s="635"/>
      <c r="E1062" s="635"/>
      <c r="F1062" s="635"/>
      <c r="G1062" s="635"/>
      <c r="H1062" s="635"/>
      <c r="I1062" s="635"/>
      <c r="J1062" s="635"/>
      <c r="K1062" s="636"/>
      <c r="L1062" s="108">
        <f>+SUM(L1055:L1061)</f>
        <v>0</v>
      </c>
    </row>
    <row r="1063" spans="2:13" ht="19.5" customHeight="1" outlineLevel="1" x14ac:dyDescent="0.25">
      <c r="B1063" s="122" t="s">
        <v>1936</v>
      </c>
      <c r="C1063" s="117">
        <v>5</v>
      </c>
      <c r="D1063" s="117">
        <v>1.04</v>
      </c>
      <c r="E1063" s="694" t="str">
        <f>+VLOOKUP(B:B,APUS!A:C,3,FALSE)</f>
        <v>CONCRETO 1:2:4 (2.500PSI APROX.) MEZCLA EN OBRA- OBRAS VARIAS</v>
      </c>
      <c r="F1063" s="695"/>
      <c r="G1063" s="695"/>
      <c r="H1063" s="695"/>
      <c r="I1063" s="695"/>
      <c r="J1063" s="695"/>
      <c r="K1063" s="750"/>
      <c r="L1063" s="103" t="str">
        <f>+VLOOKUP(B:B,APUS!A:D,4,FALSE)</f>
        <v>M3</v>
      </c>
      <c r="M1063" s="595">
        <f>L1073</f>
        <v>0</v>
      </c>
    </row>
    <row r="1064" spans="2:13" ht="15" customHeight="1" outlineLevel="2" x14ac:dyDescent="0.25">
      <c r="B1064" s="723" t="s">
        <v>1465</v>
      </c>
      <c r="C1064" s="684"/>
      <c r="D1064" s="684"/>
      <c r="E1064" s="683" t="s">
        <v>1470</v>
      </c>
      <c r="F1064" s="683"/>
      <c r="G1064" s="683"/>
      <c r="H1064" s="683"/>
      <c r="I1064" s="683"/>
      <c r="J1064" s="684" t="s">
        <v>560</v>
      </c>
      <c r="K1064" s="684"/>
      <c r="L1064" s="686" t="s">
        <v>1464</v>
      </c>
    </row>
    <row r="1065" spans="2:13" ht="15" customHeight="1" outlineLevel="2" x14ac:dyDescent="0.25">
      <c r="B1065" s="724"/>
      <c r="C1065" s="685"/>
      <c r="D1065" s="685"/>
      <c r="E1065" s="104" t="s">
        <v>1461</v>
      </c>
      <c r="F1065" s="679" t="s">
        <v>1462</v>
      </c>
      <c r="G1065" s="680"/>
      <c r="H1065" s="679" t="s">
        <v>1463</v>
      </c>
      <c r="I1065" s="680"/>
      <c r="J1065" s="685"/>
      <c r="K1065" s="685"/>
      <c r="L1065" s="687"/>
    </row>
    <row r="1066" spans="2:13" ht="24.95" customHeight="1" outlineLevel="2" x14ac:dyDescent="0.25">
      <c r="B1066" s="655"/>
      <c r="C1066" s="656"/>
      <c r="D1066" s="656"/>
      <c r="E1066" s="105"/>
      <c r="F1066" s="688"/>
      <c r="G1066" s="688"/>
      <c r="H1066" s="688"/>
      <c r="I1066" s="688"/>
      <c r="J1066" s="688"/>
      <c r="K1066" s="688"/>
      <c r="L1066" s="56">
        <f t="shared" ref="L1066:L1072" si="98">+J1066</f>
        <v>0</v>
      </c>
    </row>
    <row r="1067" spans="2:13" ht="24.95" customHeight="1" outlineLevel="2" x14ac:dyDescent="0.25">
      <c r="B1067" s="628"/>
      <c r="C1067" s="629"/>
      <c r="D1067" s="629"/>
      <c r="E1067" s="106"/>
      <c r="F1067" s="630"/>
      <c r="G1067" s="630"/>
      <c r="H1067" s="630"/>
      <c r="I1067" s="630"/>
      <c r="J1067" s="630"/>
      <c r="K1067" s="630"/>
      <c r="L1067" s="56">
        <f t="shared" si="98"/>
        <v>0</v>
      </c>
    </row>
    <row r="1068" spans="2:13" ht="24.95" customHeight="1" outlineLevel="2" x14ac:dyDescent="0.25">
      <c r="B1068" s="628"/>
      <c r="C1068" s="629"/>
      <c r="D1068" s="629"/>
      <c r="E1068" s="106"/>
      <c r="F1068" s="630"/>
      <c r="G1068" s="630"/>
      <c r="H1068" s="630"/>
      <c r="I1068" s="630"/>
      <c r="J1068" s="630"/>
      <c r="K1068" s="630"/>
      <c r="L1068" s="56">
        <f t="shared" si="98"/>
        <v>0</v>
      </c>
    </row>
    <row r="1069" spans="2:13" ht="24.95" customHeight="1" outlineLevel="2" x14ac:dyDescent="0.25">
      <c r="B1069" s="628"/>
      <c r="C1069" s="629"/>
      <c r="D1069" s="629"/>
      <c r="E1069" s="106"/>
      <c r="F1069" s="630"/>
      <c r="G1069" s="630"/>
      <c r="H1069" s="630"/>
      <c r="I1069" s="630"/>
      <c r="J1069" s="630"/>
      <c r="K1069" s="630"/>
      <c r="L1069" s="56">
        <f t="shared" si="98"/>
        <v>0</v>
      </c>
    </row>
    <row r="1070" spans="2:13" ht="24.95" customHeight="1" outlineLevel="2" x14ac:dyDescent="0.25">
      <c r="B1070" s="628"/>
      <c r="C1070" s="629"/>
      <c r="D1070" s="629"/>
      <c r="E1070" s="106"/>
      <c r="F1070" s="630"/>
      <c r="G1070" s="630"/>
      <c r="H1070" s="630"/>
      <c r="I1070" s="630"/>
      <c r="J1070" s="630"/>
      <c r="K1070" s="630"/>
      <c r="L1070" s="56">
        <f t="shared" si="98"/>
        <v>0</v>
      </c>
    </row>
    <row r="1071" spans="2:13" ht="24.95" customHeight="1" outlineLevel="2" x14ac:dyDescent="0.25">
      <c r="B1071" s="628"/>
      <c r="C1071" s="629"/>
      <c r="D1071" s="629"/>
      <c r="E1071" s="106"/>
      <c r="F1071" s="630"/>
      <c r="G1071" s="630"/>
      <c r="H1071" s="630"/>
      <c r="I1071" s="630"/>
      <c r="J1071" s="630"/>
      <c r="K1071" s="630"/>
      <c r="L1071" s="56">
        <f t="shared" si="98"/>
        <v>0</v>
      </c>
    </row>
    <row r="1072" spans="2:13" ht="24.95" customHeight="1" outlineLevel="2" x14ac:dyDescent="0.25">
      <c r="B1072" s="631"/>
      <c r="C1072" s="632"/>
      <c r="D1072" s="632"/>
      <c r="E1072" s="107"/>
      <c r="F1072" s="633"/>
      <c r="G1072" s="633"/>
      <c r="H1072" s="633"/>
      <c r="I1072" s="633"/>
      <c r="J1072" s="633"/>
      <c r="K1072" s="633"/>
      <c r="L1072" s="56">
        <f t="shared" si="98"/>
        <v>0</v>
      </c>
    </row>
    <row r="1073" spans="2:13" ht="24.95" customHeight="1" outlineLevel="2" x14ac:dyDescent="0.25">
      <c r="B1073" s="634" t="s">
        <v>1468</v>
      </c>
      <c r="C1073" s="635"/>
      <c r="D1073" s="635"/>
      <c r="E1073" s="635"/>
      <c r="F1073" s="635"/>
      <c r="G1073" s="635"/>
      <c r="H1073" s="635"/>
      <c r="I1073" s="635"/>
      <c r="J1073" s="635"/>
      <c r="K1073" s="636"/>
      <c r="L1073" s="108">
        <f>+SUM(L1066:L1072)</f>
        <v>0</v>
      </c>
    </row>
    <row r="1074" spans="2:13" ht="19.5" customHeight="1" outlineLevel="1" x14ac:dyDescent="0.25">
      <c r="B1074" s="122" t="s">
        <v>1952</v>
      </c>
      <c r="C1074" s="117">
        <v>5</v>
      </c>
      <c r="D1074" s="117">
        <v>1.05</v>
      </c>
      <c r="E1074" s="694" t="str">
        <f>+VLOOKUP(B:B,APUS!A:C,3,FALSE)</f>
        <v>CONCRETO 1:2:3 (3.000PSI APROX.) MEZCLA EN OBRA- OBRAS VARIAS</v>
      </c>
      <c r="F1074" s="695"/>
      <c r="G1074" s="695"/>
      <c r="H1074" s="695"/>
      <c r="I1074" s="695"/>
      <c r="J1074" s="695"/>
      <c r="K1074" s="750"/>
      <c r="L1074" s="103" t="str">
        <f>+VLOOKUP(B:B,APUS!A:D,4,FALSE)</f>
        <v>M3</v>
      </c>
      <c r="M1074" s="595">
        <f>L1084</f>
        <v>0</v>
      </c>
    </row>
    <row r="1075" spans="2:13" ht="15" customHeight="1" outlineLevel="2" x14ac:dyDescent="0.25">
      <c r="B1075" s="723" t="s">
        <v>1465</v>
      </c>
      <c r="C1075" s="684"/>
      <c r="D1075" s="684"/>
      <c r="E1075" s="683" t="s">
        <v>1470</v>
      </c>
      <c r="F1075" s="683"/>
      <c r="G1075" s="683"/>
      <c r="H1075" s="683"/>
      <c r="I1075" s="683"/>
      <c r="J1075" s="684" t="s">
        <v>560</v>
      </c>
      <c r="K1075" s="684"/>
      <c r="L1075" s="686" t="s">
        <v>1464</v>
      </c>
    </row>
    <row r="1076" spans="2:13" ht="15" customHeight="1" outlineLevel="2" x14ac:dyDescent="0.25">
      <c r="B1076" s="724"/>
      <c r="C1076" s="685"/>
      <c r="D1076" s="685"/>
      <c r="E1076" s="104" t="s">
        <v>1461</v>
      </c>
      <c r="F1076" s="679" t="s">
        <v>1462</v>
      </c>
      <c r="G1076" s="680"/>
      <c r="H1076" s="679" t="s">
        <v>1463</v>
      </c>
      <c r="I1076" s="680"/>
      <c r="J1076" s="685"/>
      <c r="K1076" s="685"/>
      <c r="L1076" s="687"/>
    </row>
    <row r="1077" spans="2:13" ht="24.95" customHeight="1" outlineLevel="2" x14ac:dyDescent="0.25">
      <c r="B1077" s="655"/>
      <c r="C1077" s="656"/>
      <c r="D1077" s="656"/>
      <c r="E1077" s="105"/>
      <c r="F1077" s="688"/>
      <c r="G1077" s="688"/>
      <c r="H1077" s="688"/>
      <c r="I1077" s="688"/>
      <c r="J1077" s="688"/>
      <c r="K1077" s="688"/>
      <c r="L1077" s="56">
        <f t="shared" ref="L1077:L1083" si="99">+J1077</f>
        <v>0</v>
      </c>
    </row>
    <row r="1078" spans="2:13" ht="24.95" customHeight="1" outlineLevel="2" x14ac:dyDescent="0.25">
      <c r="B1078" s="628"/>
      <c r="C1078" s="629"/>
      <c r="D1078" s="629"/>
      <c r="E1078" s="106"/>
      <c r="F1078" s="630"/>
      <c r="G1078" s="630"/>
      <c r="H1078" s="630"/>
      <c r="I1078" s="630"/>
      <c r="J1078" s="630"/>
      <c r="K1078" s="630"/>
      <c r="L1078" s="56">
        <f t="shared" si="99"/>
        <v>0</v>
      </c>
    </row>
    <row r="1079" spans="2:13" ht="24.95" customHeight="1" outlineLevel="2" x14ac:dyDescent="0.25">
      <c r="B1079" s="628"/>
      <c r="C1079" s="629"/>
      <c r="D1079" s="629"/>
      <c r="E1079" s="106"/>
      <c r="F1079" s="630"/>
      <c r="G1079" s="630"/>
      <c r="H1079" s="630"/>
      <c r="I1079" s="630"/>
      <c r="J1079" s="630"/>
      <c r="K1079" s="630"/>
      <c r="L1079" s="56">
        <f t="shared" si="99"/>
        <v>0</v>
      </c>
    </row>
    <row r="1080" spans="2:13" ht="24.95" customHeight="1" outlineLevel="2" x14ac:dyDescent="0.25">
      <c r="B1080" s="628"/>
      <c r="C1080" s="629"/>
      <c r="D1080" s="629"/>
      <c r="E1080" s="106"/>
      <c r="F1080" s="630"/>
      <c r="G1080" s="630"/>
      <c r="H1080" s="630"/>
      <c r="I1080" s="630"/>
      <c r="J1080" s="630"/>
      <c r="K1080" s="630"/>
      <c r="L1080" s="56">
        <f t="shared" si="99"/>
        <v>0</v>
      </c>
    </row>
    <row r="1081" spans="2:13" ht="24.95" customHeight="1" outlineLevel="2" x14ac:dyDescent="0.25">
      <c r="B1081" s="628"/>
      <c r="C1081" s="629"/>
      <c r="D1081" s="629"/>
      <c r="E1081" s="106"/>
      <c r="F1081" s="630"/>
      <c r="G1081" s="630"/>
      <c r="H1081" s="630"/>
      <c r="I1081" s="630"/>
      <c r="J1081" s="630"/>
      <c r="K1081" s="630"/>
      <c r="L1081" s="56">
        <f t="shared" si="99"/>
        <v>0</v>
      </c>
    </row>
    <row r="1082" spans="2:13" ht="24.95" customHeight="1" outlineLevel="2" x14ac:dyDescent="0.25">
      <c r="B1082" s="628"/>
      <c r="C1082" s="629"/>
      <c r="D1082" s="629"/>
      <c r="E1082" s="106"/>
      <c r="F1082" s="630"/>
      <c r="G1082" s="630"/>
      <c r="H1082" s="630"/>
      <c r="I1082" s="630"/>
      <c r="J1082" s="630"/>
      <c r="K1082" s="630"/>
      <c r="L1082" s="56">
        <f t="shared" si="99"/>
        <v>0</v>
      </c>
    </row>
    <row r="1083" spans="2:13" ht="24.95" customHeight="1" outlineLevel="2" x14ac:dyDescent="0.25">
      <c r="B1083" s="631"/>
      <c r="C1083" s="632"/>
      <c r="D1083" s="632"/>
      <c r="E1083" s="107"/>
      <c r="F1083" s="633"/>
      <c r="G1083" s="633"/>
      <c r="H1083" s="633"/>
      <c r="I1083" s="633"/>
      <c r="J1083" s="633"/>
      <c r="K1083" s="633"/>
      <c r="L1083" s="56">
        <f t="shared" si="99"/>
        <v>0</v>
      </c>
    </row>
    <row r="1084" spans="2:13" ht="24.95" customHeight="1" outlineLevel="2" x14ac:dyDescent="0.25">
      <c r="B1084" s="634" t="s">
        <v>1468</v>
      </c>
      <c r="C1084" s="635"/>
      <c r="D1084" s="635"/>
      <c r="E1084" s="635"/>
      <c r="F1084" s="635"/>
      <c r="G1084" s="635"/>
      <c r="H1084" s="635"/>
      <c r="I1084" s="635"/>
      <c r="J1084" s="635"/>
      <c r="K1084" s="636"/>
      <c r="L1084" s="108">
        <f>+SUM(L1077:L1083)</f>
        <v>0</v>
      </c>
    </row>
    <row r="1085" spans="2:13" ht="24.95" customHeight="1" outlineLevel="1" x14ac:dyDescent="0.25">
      <c r="B1085" s="122" t="s">
        <v>1954</v>
      </c>
      <c r="C1085" s="117">
        <v>5</v>
      </c>
      <c r="D1085" s="117">
        <v>1.06</v>
      </c>
      <c r="E1085" s="694" t="str">
        <f>+VLOOKUP(B:B,APUS!A:C,3,FALSE)</f>
        <v>CONCRETO 1:2:2 (3.500PSI APROX.) MEZCLA EN OBRA- OBRAS VARIAS</v>
      </c>
      <c r="F1085" s="695"/>
      <c r="G1085" s="695"/>
      <c r="H1085" s="695"/>
      <c r="I1085" s="695"/>
      <c r="J1085" s="695"/>
      <c r="K1085" s="750"/>
      <c r="L1085" s="103" t="str">
        <f>+VLOOKUP(B:B,APUS!A:D,4,FALSE)</f>
        <v>M3</v>
      </c>
      <c r="M1085" s="595">
        <f>L1095</f>
        <v>0</v>
      </c>
    </row>
    <row r="1086" spans="2:13" ht="24.95" customHeight="1" outlineLevel="2" x14ac:dyDescent="0.25">
      <c r="B1086" s="723" t="s">
        <v>1465</v>
      </c>
      <c r="C1086" s="684"/>
      <c r="D1086" s="684"/>
      <c r="E1086" s="683" t="s">
        <v>1470</v>
      </c>
      <c r="F1086" s="683"/>
      <c r="G1086" s="683"/>
      <c r="H1086" s="683"/>
      <c r="I1086" s="683"/>
      <c r="J1086" s="684" t="s">
        <v>560</v>
      </c>
      <c r="K1086" s="684"/>
      <c r="L1086" s="686" t="s">
        <v>1464</v>
      </c>
    </row>
    <row r="1087" spans="2:13" ht="24.95" customHeight="1" outlineLevel="2" x14ac:dyDescent="0.25">
      <c r="B1087" s="724"/>
      <c r="C1087" s="685"/>
      <c r="D1087" s="685"/>
      <c r="E1087" s="104" t="s">
        <v>1461</v>
      </c>
      <c r="F1087" s="679" t="s">
        <v>1462</v>
      </c>
      <c r="G1087" s="680"/>
      <c r="H1087" s="679" t="s">
        <v>1463</v>
      </c>
      <c r="I1087" s="680"/>
      <c r="J1087" s="685"/>
      <c r="K1087" s="685"/>
      <c r="L1087" s="687"/>
    </row>
    <row r="1088" spans="2:13" ht="24.95" customHeight="1" outlineLevel="2" x14ac:dyDescent="0.25">
      <c r="B1088" s="655"/>
      <c r="C1088" s="656"/>
      <c r="D1088" s="656"/>
      <c r="E1088" s="105"/>
      <c r="F1088" s="688"/>
      <c r="G1088" s="688"/>
      <c r="H1088" s="688"/>
      <c r="I1088" s="688"/>
      <c r="J1088" s="688"/>
      <c r="K1088" s="688"/>
      <c r="L1088" s="56">
        <f t="shared" ref="L1088:L1094" si="100">+J1088</f>
        <v>0</v>
      </c>
    </row>
    <row r="1089" spans="2:13" ht="24.95" customHeight="1" outlineLevel="2" x14ac:dyDescent="0.25">
      <c r="B1089" s="628"/>
      <c r="C1089" s="629"/>
      <c r="D1089" s="629"/>
      <c r="E1089" s="106"/>
      <c r="F1089" s="630"/>
      <c r="G1089" s="630"/>
      <c r="H1089" s="630"/>
      <c r="I1089" s="630"/>
      <c r="J1089" s="630"/>
      <c r="K1089" s="630"/>
      <c r="L1089" s="56">
        <f t="shared" si="100"/>
        <v>0</v>
      </c>
    </row>
    <row r="1090" spans="2:13" ht="24.95" customHeight="1" outlineLevel="2" x14ac:dyDescent="0.25">
      <c r="B1090" s="628"/>
      <c r="C1090" s="629"/>
      <c r="D1090" s="629"/>
      <c r="E1090" s="106"/>
      <c r="F1090" s="630"/>
      <c r="G1090" s="630"/>
      <c r="H1090" s="630"/>
      <c r="I1090" s="630"/>
      <c r="J1090" s="630"/>
      <c r="K1090" s="630"/>
      <c r="L1090" s="56">
        <f t="shared" si="100"/>
        <v>0</v>
      </c>
    </row>
    <row r="1091" spans="2:13" ht="24.95" customHeight="1" outlineLevel="2" x14ac:dyDescent="0.25">
      <c r="B1091" s="628"/>
      <c r="C1091" s="629"/>
      <c r="D1091" s="629"/>
      <c r="E1091" s="106"/>
      <c r="F1091" s="630"/>
      <c r="G1091" s="630"/>
      <c r="H1091" s="630"/>
      <c r="I1091" s="630"/>
      <c r="J1091" s="630"/>
      <c r="K1091" s="630"/>
      <c r="L1091" s="56">
        <f t="shared" si="100"/>
        <v>0</v>
      </c>
    </row>
    <row r="1092" spans="2:13" ht="24.95" customHeight="1" outlineLevel="2" x14ac:dyDescent="0.25">
      <c r="B1092" s="628"/>
      <c r="C1092" s="629"/>
      <c r="D1092" s="629"/>
      <c r="E1092" s="106"/>
      <c r="F1092" s="630"/>
      <c r="G1092" s="630"/>
      <c r="H1092" s="630"/>
      <c r="I1092" s="630"/>
      <c r="J1092" s="630"/>
      <c r="K1092" s="630"/>
      <c r="L1092" s="56">
        <f t="shared" si="100"/>
        <v>0</v>
      </c>
    </row>
    <row r="1093" spans="2:13" ht="24.95" customHeight="1" outlineLevel="2" x14ac:dyDescent="0.25">
      <c r="B1093" s="628"/>
      <c r="C1093" s="629"/>
      <c r="D1093" s="629"/>
      <c r="E1093" s="106"/>
      <c r="F1093" s="630"/>
      <c r="G1093" s="630"/>
      <c r="H1093" s="630"/>
      <c r="I1093" s="630"/>
      <c r="J1093" s="630"/>
      <c r="K1093" s="630"/>
      <c r="L1093" s="56">
        <f t="shared" si="100"/>
        <v>0</v>
      </c>
    </row>
    <row r="1094" spans="2:13" ht="24.95" customHeight="1" outlineLevel="2" x14ac:dyDescent="0.25">
      <c r="B1094" s="631"/>
      <c r="C1094" s="632"/>
      <c r="D1094" s="632"/>
      <c r="E1094" s="107"/>
      <c r="F1094" s="633"/>
      <c r="G1094" s="633"/>
      <c r="H1094" s="633"/>
      <c r="I1094" s="633"/>
      <c r="J1094" s="633"/>
      <c r="K1094" s="633"/>
      <c r="L1094" s="56">
        <f t="shared" si="100"/>
        <v>0</v>
      </c>
    </row>
    <row r="1095" spans="2:13" ht="24.95" customHeight="1" outlineLevel="2" x14ac:dyDescent="0.25">
      <c r="B1095" s="634" t="s">
        <v>1468</v>
      </c>
      <c r="C1095" s="635"/>
      <c r="D1095" s="635"/>
      <c r="E1095" s="635"/>
      <c r="F1095" s="635"/>
      <c r="G1095" s="635"/>
      <c r="H1095" s="635"/>
      <c r="I1095" s="635"/>
      <c r="J1095" s="635"/>
      <c r="K1095" s="636"/>
      <c r="L1095" s="108">
        <f>+SUM(L1088:L1094)</f>
        <v>0</v>
      </c>
    </row>
    <row r="1096" spans="2:13" ht="24.95" customHeight="1" outlineLevel="1" x14ac:dyDescent="0.25">
      <c r="B1096" s="122" t="s">
        <v>1958</v>
      </c>
      <c r="C1096" s="117">
        <v>5</v>
      </c>
      <c r="D1096" s="117">
        <v>1.07</v>
      </c>
      <c r="E1096" s="694" t="str">
        <f>+VLOOKUP(B:B,APUS!A:C,3,FALSE)</f>
        <v>CONCRETO 1:3:4 (2.000PSI APROX.) MEZCLA EN OBRA- OBRAS VARIAS</v>
      </c>
      <c r="F1096" s="695"/>
      <c r="G1096" s="695"/>
      <c r="H1096" s="695"/>
      <c r="I1096" s="695"/>
      <c r="J1096" s="695"/>
      <c r="K1096" s="750"/>
      <c r="L1096" s="103" t="str">
        <f>+VLOOKUP(B:B,APUS!A:D,4,FALSE)</f>
        <v>M3</v>
      </c>
      <c r="M1096" s="595">
        <f>L1106</f>
        <v>0</v>
      </c>
    </row>
    <row r="1097" spans="2:13" ht="24.95" customHeight="1" outlineLevel="2" x14ac:dyDescent="0.25">
      <c r="B1097" s="723" t="s">
        <v>1465</v>
      </c>
      <c r="C1097" s="684"/>
      <c r="D1097" s="684"/>
      <c r="E1097" s="683" t="s">
        <v>1470</v>
      </c>
      <c r="F1097" s="683"/>
      <c r="G1097" s="683"/>
      <c r="H1097" s="683"/>
      <c r="I1097" s="683"/>
      <c r="J1097" s="684" t="s">
        <v>560</v>
      </c>
      <c r="K1097" s="684"/>
      <c r="L1097" s="686" t="s">
        <v>1464</v>
      </c>
    </row>
    <row r="1098" spans="2:13" ht="24.95" customHeight="1" outlineLevel="2" x14ac:dyDescent="0.25">
      <c r="B1098" s="724"/>
      <c r="C1098" s="685"/>
      <c r="D1098" s="685"/>
      <c r="E1098" s="104" t="s">
        <v>1461</v>
      </c>
      <c r="F1098" s="679" t="s">
        <v>1462</v>
      </c>
      <c r="G1098" s="680"/>
      <c r="H1098" s="679" t="s">
        <v>1463</v>
      </c>
      <c r="I1098" s="680"/>
      <c r="J1098" s="685"/>
      <c r="K1098" s="685"/>
      <c r="L1098" s="687"/>
    </row>
    <row r="1099" spans="2:13" ht="24.95" customHeight="1" outlineLevel="2" x14ac:dyDescent="0.25">
      <c r="B1099" s="655"/>
      <c r="C1099" s="656"/>
      <c r="D1099" s="656"/>
      <c r="E1099" s="105"/>
      <c r="F1099" s="688"/>
      <c r="G1099" s="688"/>
      <c r="H1099" s="688"/>
      <c r="I1099" s="688"/>
      <c r="J1099" s="688"/>
      <c r="K1099" s="688"/>
      <c r="L1099" s="56">
        <f t="shared" ref="L1099:L1105" si="101">+J1099</f>
        <v>0</v>
      </c>
    </row>
    <row r="1100" spans="2:13" ht="24.95" customHeight="1" outlineLevel="2" x14ac:dyDescent="0.25">
      <c r="B1100" s="628"/>
      <c r="C1100" s="629"/>
      <c r="D1100" s="629"/>
      <c r="E1100" s="106"/>
      <c r="F1100" s="630"/>
      <c r="G1100" s="630"/>
      <c r="H1100" s="630"/>
      <c r="I1100" s="630"/>
      <c r="J1100" s="630"/>
      <c r="K1100" s="630"/>
      <c r="L1100" s="56">
        <f t="shared" si="101"/>
        <v>0</v>
      </c>
    </row>
    <row r="1101" spans="2:13" ht="24.95" customHeight="1" outlineLevel="2" x14ac:dyDescent="0.25">
      <c r="B1101" s="628"/>
      <c r="C1101" s="629"/>
      <c r="D1101" s="629"/>
      <c r="E1101" s="106"/>
      <c r="F1101" s="630"/>
      <c r="G1101" s="630"/>
      <c r="H1101" s="630"/>
      <c r="I1101" s="630"/>
      <c r="J1101" s="630"/>
      <c r="K1101" s="630"/>
      <c r="L1101" s="56">
        <f t="shared" si="101"/>
        <v>0</v>
      </c>
    </row>
    <row r="1102" spans="2:13" ht="24.95" customHeight="1" outlineLevel="2" x14ac:dyDescent="0.25">
      <c r="B1102" s="628"/>
      <c r="C1102" s="629"/>
      <c r="D1102" s="629"/>
      <c r="E1102" s="106"/>
      <c r="F1102" s="630"/>
      <c r="G1102" s="630"/>
      <c r="H1102" s="630"/>
      <c r="I1102" s="630"/>
      <c r="J1102" s="630"/>
      <c r="K1102" s="630"/>
      <c r="L1102" s="56">
        <f t="shared" si="101"/>
        <v>0</v>
      </c>
    </row>
    <row r="1103" spans="2:13" ht="24.95" customHeight="1" outlineLevel="2" x14ac:dyDescent="0.25">
      <c r="B1103" s="628"/>
      <c r="C1103" s="629"/>
      <c r="D1103" s="629"/>
      <c r="E1103" s="106"/>
      <c r="F1103" s="630"/>
      <c r="G1103" s="630"/>
      <c r="H1103" s="630"/>
      <c r="I1103" s="630"/>
      <c r="J1103" s="630"/>
      <c r="K1103" s="630"/>
      <c r="L1103" s="56">
        <f t="shared" si="101"/>
        <v>0</v>
      </c>
    </row>
    <row r="1104" spans="2:13" ht="24.95" customHeight="1" outlineLevel="2" x14ac:dyDescent="0.25">
      <c r="B1104" s="628"/>
      <c r="C1104" s="629"/>
      <c r="D1104" s="629"/>
      <c r="E1104" s="106"/>
      <c r="F1104" s="630"/>
      <c r="G1104" s="630"/>
      <c r="H1104" s="630"/>
      <c r="I1104" s="630"/>
      <c r="J1104" s="630"/>
      <c r="K1104" s="630"/>
      <c r="L1104" s="56">
        <f t="shared" si="101"/>
        <v>0</v>
      </c>
    </row>
    <row r="1105" spans="2:13" ht="24.95" customHeight="1" outlineLevel="2" x14ac:dyDescent="0.25">
      <c r="B1105" s="631"/>
      <c r="C1105" s="632"/>
      <c r="D1105" s="632"/>
      <c r="E1105" s="107"/>
      <c r="F1105" s="633"/>
      <c r="G1105" s="633"/>
      <c r="H1105" s="633"/>
      <c r="I1105" s="633"/>
      <c r="J1105" s="633"/>
      <c r="K1105" s="633"/>
      <c r="L1105" s="56">
        <f t="shared" si="101"/>
        <v>0</v>
      </c>
    </row>
    <row r="1106" spans="2:13" ht="24.95" customHeight="1" outlineLevel="2" x14ac:dyDescent="0.25">
      <c r="B1106" s="634" t="s">
        <v>1468</v>
      </c>
      <c r="C1106" s="635"/>
      <c r="D1106" s="635"/>
      <c r="E1106" s="635"/>
      <c r="F1106" s="635"/>
      <c r="G1106" s="635"/>
      <c r="H1106" s="635"/>
      <c r="I1106" s="635"/>
      <c r="J1106" s="635"/>
      <c r="K1106" s="636"/>
      <c r="L1106" s="108">
        <f>+SUM(L1099:L1105)</f>
        <v>0</v>
      </c>
    </row>
    <row r="1107" spans="2:13" ht="24.95" customHeight="1" outlineLevel="1" x14ac:dyDescent="0.25">
      <c r="B1107" s="122" t="s">
        <v>2015</v>
      </c>
      <c r="C1107" s="117">
        <v>5</v>
      </c>
      <c r="D1107" s="117">
        <v>1.08</v>
      </c>
      <c r="E1107" s="694" t="str">
        <f>+VLOOKUP(B:B,APUS!A:C,3,FALSE)</f>
        <v>CONCRETO 1:3:6 (1,500PSI APROX.) MEZCLA EN OBRA- OBRAS VARIAS</v>
      </c>
      <c r="F1107" s="695"/>
      <c r="G1107" s="695"/>
      <c r="H1107" s="695"/>
      <c r="I1107" s="695"/>
      <c r="J1107" s="695"/>
      <c r="K1107" s="750"/>
      <c r="L1107" s="103" t="str">
        <f>+VLOOKUP(B:B,APUS!A:D,4,FALSE)</f>
        <v>M3</v>
      </c>
      <c r="M1107" s="595">
        <f>L1117</f>
        <v>0</v>
      </c>
    </row>
    <row r="1108" spans="2:13" ht="24.95" customHeight="1" outlineLevel="2" x14ac:dyDescent="0.25">
      <c r="B1108" s="723" t="s">
        <v>1465</v>
      </c>
      <c r="C1108" s="684"/>
      <c r="D1108" s="684"/>
      <c r="E1108" s="683" t="s">
        <v>1470</v>
      </c>
      <c r="F1108" s="683"/>
      <c r="G1108" s="683"/>
      <c r="H1108" s="683"/>
      <c r="I1108" s="683"/>
      <c r="J1108" s="684" t="s">
        <v>560</v>
      </c>
      <c r="K1108" s="684"/>
      <c r="L1108" s="686" t="s">
        <v>1464</v>
      </c>
    </row>
    <row r="1109" spans="2:13" ht="24.95" customHeight="1" outlineLevel="2" x14ac:dyDescent="0.25">
      <c r="B1109" s="724"/>
      <c r="C1109" s="685"/>
      <c r="D1109" s="685"/>
      <c r="E1109" s="104" t="s">
        <v>1461</v>
      </c>
      <c r="F1109" s="679" t="s">
        <v>1462</v>
      </c>
      <c r="G1109" s="680"/>
      <c r="H1109" s="679" t="s">
        <v>1463</v>
      </c>
      <c r="I1109" s="680"/>
      <c r="J1109" s="685"/>
      <c r="K1109" s="685"/>
      <c r="L1109" s="687"/>
    </row>
    <row r="1110" spans="2:13" ht="24.95" customHeight="1" outlineLevel="2" x14ac:dyDescent="0.25">
      <c r="B1110" s="655"/>
      <c r="C1110" s="656"/>
      <c r="D1110" s="656"/>
      <c r="E1110" s="105"/>
      <c r="F1110" s="688"/>
      <c r="G1110" s="688"/>
      <c r="H1110" s="688"/>
      <c r="I1110" s="688"/>
      <c r="J1110" s="688"/>
      <c r="K1110" s="688"/>
      <c r="L1110" s="56">
        <f t="shared" ref="L1110:L1116" si="102">+J1110</f>
        <v>0</v>
      </c>
    </row>
    <row r="1111" spans="2:13" ht="24.95" customHeight="1" outlineLevel="2" x14ac:dyDescent="0.25">
      <c r="B1111" s="628"/>
      <c r="C1111" s="629"/>
      <c r="D1111" s="629"/>
      <c r="E1111" s="106"/>
      <c r="F1111" s="630"/>
      <c r="G1111" s="630"/>
      <c r="H1111" s="630"/>
      <c r="I1111" s="630"/>
      <c r="J1111" s="630"/>
      <c r="K1111" s="630"/>
      <c r="L1111" s="56">
        <f t="shared" si="102"/>
        <v>0</v>
      </c>
    </row>
    <row r="1112" spans="2:13" ht="24.95" customHeight="1" outlineLevel="2" x14ac:dyDescent="0.25">
      <c r="B1112" s="628"/>
      <c r="C1112" s="629"/>
      <c r="D1112" s="629"/>
      <c r="E1112" s="106"/>
      <c r="F1112" s="630"/>
      <c r="G1112" s="630"/>
      <c r="H1112" s="630"/>
      <c r="I1112" s="630"/>
      <c r="J1112" s="630"/>
      <c r="K1112" s="630"/>
      <c r="L1112" s="56">
        <f t="shared" si="102"/>
        <v>0</v>
      </c>
    </row>
    <row r="1113" spans="2:13" ht="24.95" customHeight="1" outlineLevel="2" x14ac:dyDescent="0.25">
      <c r="B1113" s="628"/>
      <c r="C1113" s="629"/>
      <c r="D1113" s="629"/>
      <c r="E1113" s="106"/>
      <c r="F1113" s="630"/>
      <c r="G1113" s="630"/>
      <c r="H1113" s="630"/>
      <c r="I1113" s="630"/>
      <c r="J1113" s="630"/>
      <c r="K1113" s="630"/>
      <c r="L1113" s="56">
        <f t="shared" si="102"/>
        <v>0</v>
      </c>
    </row>
    <row r="1114" spans="2:13" ht="24.95" customHeight="1" outlineLevel="2" x14ac:dyDescent="0.25">
      <c r="B1114" s="628"/>
      <c r="C1114" s="629"/>
      <c r="D1114" s="629"/>
      <c r="E1114" s="106"/>
      <c r="F1114" s="630"/>
      <c r="G1114" s="630"/>
      <c r="H1114" s="630"/>
      <c r="I1114" s="630"/>
      <c r="J1114" s="630"/>
      <c r="K1114" s="630"/>
      <c r="L1114" s="56">
        <f t="shared" si="102"/>
        <v>0</v>
      </c>
    </row>
    <row r="1115" spans="2:13" ht="24.95" customHeight="1" outlineLevel="2" x14ac:dyDescent="0.25">
      <c r="B1115" s="628"/>
      <c r="C1115" s="629"/>
      <c r="D1115" s="629"/>
      <c r="E1115" s="106"/>
      <c r="F1115" s="630"/>
      <c r="G1115" s="630"/>
      <c r="H1115" s="630"/>
      <c r="I1115" s="630"/>
      <c r="J1115" s="630"/>
      <c r="K1115" s="630"/>
      <c r="L1115" s="56">
        <f t="shared" si="102"/>
        <v>0</v>
      </c>
    </row>
    <row r="1116" spans="2:13" ht="24.95" customHeight="1" outlineLevel="2" x14ac:dyDescent="0.25">
      <c r="B1116" s="631"/>
      <c r="C1116" s="632"/>
      <c r="D1116" s="632"/>
      <c r="E1116" s="107"/>
      <c r="F1116" s="633"/>
      <c r="G1116" s="633"/>
      <c r="H1116" s="633"/>
      <c r="I1116" s="633"/>
      <c r="J1116" s="633"/>
      <c r="K1116" s="633"/>
      <c r="L1116" s="56">
        <f t="shared" si="102"/>
        <v>0</v>
      </c>
    </row>
    <row r="1117" spans="2:13" ht="24.95" customHeight="1" outlineLevel="2" x14ac:dyDescent="0.25">
      <c r="B1117" s="634" t="s">
        <v>1468</v>
      </c>
      <c r="C1117" s="635"/>
      <c r="D1117" s="635"/>
      <c r="E1117" s="635"/>
      <c r="F1117" s="635"/>
      <c r="G1117" s="635"/>
      <c r="H1117" s="635"/>
      <c r="I1117" s="635"/>
      <c r="J1117" s="635"/>
      <c r="K1117" s="636"/>
      <c r="L1117" s="108">
        <f>+SUM(L1110:L1116)</f>
        <v>0</v>
      </c>
    </row>
    <row r="1118" spans="2:13" ht="24.95" customHeight="1" outlineLevel="1" x14ac:dyDescent="0.25">
      <c r="B1118" s="119"/>
      <c r="C1118" s="123">
        <v>5</v>
      </c>
      <c r="D1118" s="123">
        <v>2</v>
      </c>
      <c r="E1118" s="747" t="s">
        <v>2253</v>
      </c>
      <c r="F1118" s="748"/>
      <c r="G1118" s="748"/>
      <c r="H1118" s="748"/>
      <c r="I1118" s="748"/>
      <c r="J1118" s="748"/>
      <c r="K1118" s="749"/>
      <c r="L1118" s="120"/>
    </row>
    <row r="1119" spans="2:13" ht="24.95" customHeight="1" outlineLevel="1" x14ac:dyDescent="0.25">
      <c r="B1119" s="111" t="s">
        <v>82</v>
      </c>
      <c r="C1119" s="117">
        <v>5</v>
      </c>
      <c r="D1119" s="58">
        <v>2.0099999999999998</v>
      </c>
      <c r="E1119" s="694" t="str">
        <f>+VLOOKUP(B:B,INSUMOS!A:C,2,FALSE)</f>
        <v xml:space="preserve">CONCRETO 3500 PSI DE PLANTA </v>
      </c>
      <c r="F1119" s="695"/>
      <c r="G1119" s="695"/>
      <c r="H1119" s="695"/>
      <c r="I1119" s="695"/>
      <c r="J1119" s="695"/>
      <c r="K1119" s="750"/>
      <c r="L1119" s="103" t="str">
        <f>+VLOOKUP(B:B,INSUMOS!A:C,3,FALSE)</f>
        <v>M3</v>
      </c>
      <c r="M1119" s="595">
        <f>L1129</f>
        <v>0</v>
      </c>
    </row>
    <row r="1120" spans="2:13" ht="24.95" customHeight="1" outlineLevel="2" x14ac:dyDescent="0.25">
      <c r="B1120" s="723" t="s">
        <v>1465</v>
      </c>
      <c r="C1120" s="684"/>
      <c r="D1120" s="684"/>
      <c r="E1120" s="672" t="s">
        <v>1470</v>
      </c>
      <c r="F1120" s="673"/>
      <c r="G1120" s="673"/>
      <c r="H1120" s="673"/>
      <c r="I1120" s="674"/>
      <c r="J1120" s="684" t="s">
        <v>560</v>
      </c>
      <c r="K1120" s="684"/>
      <c r="L1120" s="677" t="s">
        <v>1464</v>
      </c>
    </row>
    <row r="1121" spans="2:13" ht="24.95" customHeight="1" outlineLevel="2" x14ac:dyDescent="0.25">
      <c r="B1121" s="724"/>
      <c r="C1121" s="685"/>
      <c r="D1121" s="685"/>
      <c r="E1121" s="104" t="s">
        <v>1461</v>
      </c>
      <c r="F1121" s="679" t="s">
        <v>1462</v>
      </c>
      <c r="G1121" s="680"/>
      <c r="H1121" s="679" t="s">
        <v>1463</v>
      </c>
      <c r="I1121" s="680"/>
      <c r="J1121" s="685"/>
      <c r="K1121" s="685"/>
      <c r="L1121" s="701"/>
    </row>
    <row r="1122" spans="2:13" ht="24.95" customHeight="1" outlineLevel="2" x14ac:dyDescent="0.25">
      <c r="B1122" s="655"/>
      <c r="C1122" s="656"/>
      <c r="D1122" s="656"/>
      <c r="E1122" s="105"/>
      <c r="F1122" s="688"/>
      <c r="G1122" s="688"/>
      <c r="H1122" s="688"/>
      <c r="I1122" s="688"/>
      <c r="J1122" s="688"/>
      <c r="K1122" s="688"/>
      <c r="L1122" s="56">
        <f t="shared" ref="L1122:L1128" si="103">+J1122</f>
        <v>0</v>
      </c>
    </row>
    <row r="1123" spans="2:13" ht="24.95" customHeight="1" outlineLevel="2" x14ac:dyDescent="0.25">
      <c r="B1123" s="628"/>
      <c r="C1123" s="629"/>
      <c r="D1123" s="629"/>
      <c r="E1123" s="106"/>
      <c r="F1123" s="630"/>
      <c r="G1123" s="630"/>
      <c r="H1123" s="630"/>
      <c r="I1123" s="630"/>
      <c r="J1123" s="630"/>
      <c r="K1123" s="630"/>
      <c r="L1123" s="56">
        <f t="shared" si="103"/>
        <v>0</v>
      </c>
    </row>
    <row r="1124" spans="2:13" ht="24.95" customHeight="1" outlineLevel="2" x14ac:dyDescent="0.25">
      <c r="B1124" s="628"/>
      <c r="C1124" s="629"/>
      <c r="D1124" s="629"/>
      <c r="E1124" s="106"/>
      <c r="F1124" s="630"/>
      <c r="G1124" s="630"/>
      <c r="H1124" s="630"/>
      <c r="I1124" s="630"/>
      <c r="J1124" s="630"/>
      <c r="K1124" s="630"/>
      <c r="L1124" s="56">
        <f t="shared" si="103"/>
        <v>0</v>
      </c>
    </row>
    <row r="1125" spans="2:13" ht="24.95" customHeight="1" outlineLevel="2" x14ac:dyDescent="0.25">
      <c r="B1125" s="628"/>
      <c r="C1125" s="629"/>
      <c r="D1125" s="629"/>
      <c r="E1125" s="106"/>
      <c r="F1125" s="630"/>
      <c r="G1125" s="630"/>
      <c r="H1125" s="630"/>
      <c r="I1125" s="630"/>
      <c r="J1125" s="630"/>
      <c r="K1125" s="630"/>
      <c r="L1125" s="56">
        <f t="shared" si="103"/>
        <v>0</v>
      </c>
    </row>
    <row r="1126" spans="2:13" ht="24.95" customHeight="1" outlineLevel="2" x14ac:dyDescent="0.25">
      <c r="B1126" s="628"/>
      <c r="C1126" s="629"/>
      <c r="D1126" s="629"/>
      <c r="E1126" s="106"/>
      <c r="F1126" s="630"/>
      <c r="G1126" s="630"/>
      <c r="H1126" s="630"/>
      <c r="I1126" s="630"/>
      <c r="J1126" s="630"/>
      <c r="K1126" s="630"/>
      <c r="L1126" s="56">
        <f t="shared" si="103"/>
        <v>0</v>
      </c>
    </row>
    <row r="1127" spans="2:13" ht="24.95" customHeight="1" outlineLevel="2" x14ac:dyDescent="0.25">
      <c r="B1127" s="628"/>
      <c r="C1127" s="629"/>
      <c r="D1127" s="629"/>
      <c r="E1127" s="106"/>
      <c r="F1127" s="630"/>
      <c r="G1127" s="630"/>
      <c r="H1127" s="630"/>
      <c r="I1127" s="630"/>
      <c r="J1127" s="630"/>
      <c r="K1127" s="630"/>
      <c r="L1127" s="56">
        <f t="shared" si="103"/>
        <v>0</v>
      </c>
    </row>
    <row r="1128" spans="2:13" ht="24.95" customHeight="1" outlineLevel="2" x14ac:dyDescent="0.25">
      <c r="B1128" s="631"/>
      <c r="C1128" s="632"/>
      <c r="D1128" s="632"/>
      <c r="E1128" s="107"/>
      <c r="F1128" s="633"/>
      <c r="G1128" s="633"/>
      <c r="H1128" s="633"/>
      <c r="I1128" s="633"/>
      <c r="J1128" s="633"/>
      <c r="K1128" s="633"/>
      <c r="L1128" s="56">
        <f t="shared" si="103"/>
        <v>0</v>
      </c>
    </row>
    <row r="1129" spans="2:13" ht="24.95" customHeight="1" outlineLevel="2" x14ac:dyDescent="0.25">
      <c r="B1129" s="634" t="s">
        <v>1468</v>
      </c>
      <c r="C1129" s="635"/>
      <c r="D1129" s="635"/>
      <c r="E1129" s="635"/>
      <c r="F1129" s="635"/>
      <c r="G1129" s="635"/>
      <c r="H1129" s="635"/>
      <c r="I1129" s="635"/>
      <c r="J1129" s="635"/>
      <c r="K1129" s="636"/>
      <c r="L1129" s="108">
        <f>+SUM(L1122:L1128)</f>
        <v>0</v>
      </c>
    </row>
    <row r="1130" spans="2:13" ht="24.95" customHeight="1" outlineLevel="1" x14ac:dyDescent="0.25">
      <c r="B1130" s="121" t="s">
        <v>84</v>
      </c>
      <c r="C1130" s="117">
        <v>5</v>
      </c>
      <c r="D1130" s="117">
        <v>2.02</v>
      </c>
      <c r="E1130" s="694" t="str">
        <f>+VLOOKUP(B:B,INSUMOS!A:C,2,FALSE)</f>
        <v>CONCRETO 3000 PSI DE PLANTA</v>
      </c>
      <c r="F1130" s="695"/>
      <c r="G1130" s="695"/>
      <c r="H1130" s="695"/>
      <c r="I1130" s="695"/>
      <c r="J1130" s="695"/>
      <c r="K1130" s="750"/>
      <c r="L1130" s="103" t="str">
        <f>+VLOOKUP(B:B,INSUMOS!A:C,3,FALSE)</f>
        <v>M3</v>
      </c>
      <c r="M1130" s="595">
        <f>L1140</f>
        <v>0</v>
      </c>
    </row>
    <row r="1131" spans="2:13" ht="24.95" customHeight="1" outlineLevel="2" x14ac:dyDescent="0.25">
      <c r="B1131" s="723" t="s">
        <v>1465</v>
      </c>
      <c r="C1131" s="684"/>
      <c r="D1131" s="684"/>
      <c r="E1131" s="683" t="s">
        <v>1470</v>
      </c>
      <c r="F1131" s="683"/>
      <c r="G1131" s="683"/>
      <c r="H1131" s="683"/>
      <c r="I1131" s="683"/>
      <c r="J1131" s="684" t="s">
        <v>560</v>
      </c>
      <c r="K1131" s="684"/>
      <c r="L1131" s="686" t="s">
        <v>1464</v>
      </c>
    </row>
    <row r="1132" spans="2:13" ht="24.95" customHeight="1" outlineLevel="2" x14ac:dyDescent="0.25">
      <c r="B1132" s="724"/>
      <c r="C1132" s="685"/>
      <c r="D1132" s="685"/>
      <c r="E1132" s="104" t="s">
        <v>1461</v>
      </c>
      <c r="F1132" s="679" t="s">
        <v>1462</v>
      </c>
      <c r="G1132" s="680"/>
      <c r="H1132" s="679" t="s">
        <v>1463</v>
      </c>
      <c r="I1132" s="680"/>
      <c r="J1132" s="685"/>
      <c r="K1132" s="685"/>
      <c r="L1132" s="687"/>
    </row>
    <row r="1133" spans="2:13" ht="24.95" customHeight="1" outlineLevel="2" x14ac:dyDescent="0.25">
      <c r="B1133" s="655"/>
      <c r="C1133" s="656"/>
      <c r="D1133" s="656"/>
      <c r="E1133" s="105"/>
      <c r="F1133" s="688"/>
      <c r="G1133" s="688"/>
      <c r="H1133" s="688"/>
      <c r="I1133" s="688"/>
      <c r="J1133" s="688"/>
      <c r="K1133" s="688"/>
      <c r="L1133" s="56">
        <f t="shared" ref="L1133:L1139" si="104">+J1133</f>
        <v>0</v>
      </c>
    </row>
    <row r="1134" spans="2:13" ht="24.95" customHeight="1" outlineLevel="2" x14ac:dyDescent="0.25">
      <c r="B1134" s="628"/>
      <c r="C1134" s="629"/>
      <c r="D1134" s="629"/>
      <c r="E1134" s="106"/>
      <c r="F1134" s="630"/>
      <c r="G1134" s="630"/>
      <c r="H1134" s="630"/>
      <c r="I1134" s="630"/>
      <c r="J1134" s="630"/>
      <c r="K1134" s="630"/>
      <c r="L1134" s="56">
        <f t="shared" si="104"/>
        <v>0</v>
      </c>
    </row>
    <row r="1135" spans="2:13" ht="24.95" customHeight="1" outlineLevel="2" x14ac:dyDescent="0.25">
      <c r="B1135" s="628"/>
      <c r="C1135" s="629"/>
      <c r="D1135" s="629"/>
      <c r="E1135" s="106"/>
      <c r="F1135" s="630"/>
      <c r="G1135" s="630"/>
      <c r="H1135" s="630"/>
      <c r="I1135" s="630"/>
      <c r="J1135" s="630"/>
      <c r="K1135" s="630"/>
      <c r="L1135" s="56">
        <f t="shared" si="104"/>
        <v>0</v>
      </c>
    </row>
    <row r="1136" spans="2:13" ht="24.95" customHeight="1" outlineLevel="2" x14ac:dyDescent="0.25">
      <c r="B1136" s="628"/>
      <c r="C1136" s="629"/>
      <c r="D1136" s="629"/>
      <c r="E1136" s="106"/>
      <c r="F1136" s="630"/>
      <c r="G1136" s="630"/>
      <c r="H1136" s="630"/>
      <c r="I1136" s="630"/>
      <c r="J1136" s="630"/>
      <c r="K1136" s="630"/>
      <c r="L1136" s="56">
        <f t="shared" si="104"/>
        <v>0</v>
      </c>
    </row>
    <row r="1137" spans="2:13" ht="24.95" customHeight="1" outlineLevel="2" x14ac:dyDescent="0.25">
      <c r="B1137" s="628"/>
      <c r="C1137" s="629"/>
      <c r="D1137" s="629"/>
      <c r="E1137" s="106"/>
      <c r="F1137" s="630"/>
      <c r="G1137" s="630"/>
      <c r="H1137" s="630"/>
      <c r="I1137" s="630"/>
      <c r="J1137" s="630"/>
      <c r="K1137" s="630"/>
      <c r="L1137" s="56">
        <f t="shared" si="104"/>
        <v>0</v>
      </c>
    </row>
    <row r="1138" spans="2:13" ht="24.95" customHeight="1" outlineLevel="2" x14ac:dyDescent="0.25">
      <c r="B1138" s="628"/>
      <c r="C1138" s="629"/>
      <c r="D1138" s="629"/>
      <c r="E1138" s="106"/>
      <c r="F1138" s="630"/>
      <c r="G1138" s="630"/>
      <c r="H1138" s="630"/>
      <c r="I1138" s="630"/>
      <c r="J1138" s="630"/>
      <c r="K1138" s="630"/>
      <c r="L1138" s="56">
        <f t="shared" si="104"/>
        <v>0</v>
      </c>
    </row>
    <row r="1139" spans="2:13" ht="24.95" customHeight="1" outlineLevel="2" x14ac:dyDescent="0.25">
      <c r="B1139" s="631"/>
      <c r="C1139" s="632"/>
      <c r="D1139" s="632"/>
      <c r="E1139" s="107"/>
      <c r="F1139" s="633"/>
      <c r="G1139" s="633"/>
      <c r="H1139" s="633"/>
      <c r="I1139" s="633"/>
      <c r="J1139" s="633"/>
      <c r="K1139" s="633"/>
      <c r="L1139" s="56">
        <f t="shared" si="104"/>
        <v>0</v>
      </c>
    </row>
    <row r="1140" spans="2:13" ht="24.95" customHeight="1" outlineLevel="2" x14ac:dyDescent="0.25">
      <c r="B1140" s="634" t="s">
        <v>1468</v>
      </c>
      <c r="C1140" s="635"/>
      <c r="D1140" s="635"/>
      <c r="E1140" s="635"/>
      <c r="F1140" s="635"/>
      <c r="G1140" s="635"/>
      <c r="H1140" s="635"/>
      <c r="I1140" s="635"/>
      <c r="J1140" s="635"/>
      <c r="K1140" s="636"/>
      <c r="L1140" s="108">
        <f>+SUM(L1133:L1139)</f>
        <v>0</v>
      </c>
    </row>
    <row r="1141" spans="2:13" ht="24.95" customHeight="1" outlineLevel="1" x14ac:dyDescent="0.25">
      <c r="B1141" s="121" t="s">
        <v>86</v>
      </c>
      <c r="C1141" s="117">
        <v>5</v>
      </c>
      <c r="D1141" s="117">
        <v>2.0299999999999998</v>
      </c>
      <c r="E1141" s="694" t="str">
        <f>+VLOOKUP(B:B,INSUMOS!A:C,2,FALSE)</f>
        <v>CONCRETO 2500 PSI DE PLANTA</v>
      </c>
      <c r="F1141" s="695"/>
      <c r="G1141" s="695"/>
      <c r="H1141" s="695"/>
      <c r="I1141" s="695"/>
      <c r="J1141" s="695"/>
      <c r="K1141" s="750"/>
      <c r="L1141" s="103" t="str">
        <f>+VLOOKUP(B:B,INSUMOS!A:C,3,FALSE)</f>
        <v>M3</v>
      </c>
      <c r="M1141" s="595">
        <f>L1151</f>
        <v>0</v>
      </c>
    </row>
    <row r="1142" spans="2:13" ht="24.95" customHeight="1" outlineLevel="2" x14ac:dyDescent="0.25">
      <c r="B1142" s="723" t="s">
        <v>1465</v>
      </c>
      <c r="C1142" s="684"/>
      <c r="D1142" s="684"/>
      <c r="E1142" s="683" t="s">
        <v>1470</v>
      </c>
      <c r="F1142" s="683"/>
      <c r="G1142" s="683"/>
      <c r="H1142" s="683"/>
      <c r="I1142" s="683"/>
      <c r="J1142" s="684" t="s">
        <v>560</v>
      </c>
      <c r="K1142" s="684"/>
      <c r="L1142" s="686" t="s">
        <v>1464</v>
      </c>
    </row>
    <row r="1143" spans="2:13" ht="24.95" customHeight="1" outlineLevel="2" x14ac:dyDescent="0.25">
      <c r="B1143" s="724"/>
      <c r="C1143" s="685"/>
      <c r="D1143" s="685"/>
      <c r="E1143" s="104" t="s">
        <v>1461</v>
      </c>
      <c r="F1143" s="679" t="s">
        <v>1462</v>
      </c>
      <c r="G1143" s="680"/>
      <c r="H1143" s="679" t="s">
        <v>1463</v>
      </c>
      <c r="I1143" s="680"/>
      <c r="J1143" s="685"/>
      <c r="K1143" s="685"/>
      <c r="L1143" s="687"/>
    </row>
    <row r="1144" spans="2:13" ht="24.95" customHeight="1" outlineLevel="2" x14ac:dyDescent="0.25">
      <c r="B1144" s="655"/>
      <c r="C1144" s="656"/>
      <c r="D1144" s="656"/>
      <c r="E1144" s="105"/>
      <c r="F1144" s="688"/>
      <c r="G1144" s="688"/>
      <c r="H1144" s="688"/>
      <c r="I1144" s="688"/>
      <c r="J1144" s="688"/>
      <c r="K1144" s="688"/>
      <c r="L1144" s="56">
        <f t="shared" ref="L1144:L1150" si="105">+J1144</f>
        <v>0</v>
      </c>
    </row>
    <row r="1145" spans="2:13" ht="24.95" customHeight="1" outlineLevel="2" x14ac:dyDescent="0.25">
      <c r="B1145" s="628"/>
      <c r="C1145" s="629"/>
      <c r="D1145" s="629"/>
      <c r="E1145" s="106"/>
      <c r="F1145" s="630"/>
      <c r="G1145" s="630"/>
      <c r="H1145" s="630"/>
      <c r="I1145" s="630"/>
      <c r="J1145" s="630"/>
      <c r="K1145" s="630"/>
      <c r="L1145" s="56">
        <f t="shared" si="105"/>
        <v>0</v>
      </c>
    </row>
    <row r="1146" spans="2:13" ht="24.95" customHeight="1" outlineLevel="2" x14ac:dyDescent="0.25">
      <c r="B1146" s="628"/>
      <c r="C1146" s="629"/>
      <c r="D1146" s="629"/>
      <c r="E1146" s="106"/>
      <c r="F1146" s="630"/>
      <c r="G1146" s="630"/>
      <c r="H1146" s="630"/>
      <c r="I1146" s="630"/>
      <c r="J1146" s="630"/>
      <c r="K1146" s="630"/>
      <c r="L1146" s="56">
        <f t="shared" si="105"/>
        <v>0</v>
      </c>
    </row>
    <row r="1147" spans="2:13" ht="24.95" customHeight="1" outlineLevel="2" x14ac:dyDescent="0.25">
      <c r="B1147" s="628"/>
      <c r="C1147" s="629"/>
      <c r="D1147" s="629"/>
      <c r="E1147" s="106"/>
      <c r="F1147" s="630"/>
      <c r="G1147" s="630"/>
      <c r="H1147" s="630"/>
      <c r="I1147" s="630"/>
      <c r="J1147" s="630"/>
      <c r="K1147" s="630"/>
      <c r="L1147" s="56">
        <f t="shared" si="105"/>
        <v>0</v>
      </c>
    </row>
    <row r="1148" spans="2:13" ht="24.95" customHeight="1" outlineLevel="2" x14ac:dyDescent="0.25">
      <c r="B1148" s="628"/>
      <c r="C1148" s="629"/>
      <c r="D1148" s="629"/>
      <c r="E1148" s="106"/>
      <c r="F1148" s="630"/>
      <c r="G1148" s="630"/>
      <c r="H1148" s="630"/>
      <c r="I1148" s="630"/>
      <c r="J1148" s="630"/>
      <c r="K1148" s="630"/>
      <c r="L1148" s="56">
        <f t="shared" si="105"/>
        <v>0</v>
      </c>
    </row>
    <row r="1149" spans="2:13" ht="24.95" customHeight="1" outlineLevel="2" x14ac:dyDescent="0.25">
      <c r="B1149" s="628"/>
      <c r="C1149" s="629"/>
      <c r="D1149" s="629"/>
      <c r="E1149" s="106"/>
      <c r="F1149" s="630"/>
      <c r="G1149" s="630"/>
      <c r="H1149" s="630"/>
      <c r="I1149" s="630"/>
      <c r="J1149" s="630"/>
      <c r="K1149" s="630"/>
      <c r="L1149" s="56">
        <f t="shared" si="105"/>
        <v>0</v>
      </c>
    </row>
    <row r="1150" spans="2:13" ht="24.95" customHeight="1" outlineLevel="2" x14ac:dyDescent="0.25">
      <c r="B1150" s="631"/>
      <c r="C1150" s="632"/>
      <c r="D1150" s="632"/>
      <c r="E1150" s="107"/>
      <c r="F1150" s="633"/>
      <c r="G1150" s="633"/>
      <c r="H1150" s="633"/>
      <c r="I1150" s="633"/>
      <c r="J1150" s="633"/>
      <c r="K1150" s="633"/>
      <c r="L1150" s="56">
        <f t="shared" si="105"/>
        <v>0</v>
      </c>
    </row>
    <row r="1151" spans="2:13" ht="24.95" customHeight="1" outlineLevel="2" x14ac:dyDescent="0.25">
      <c r="B1151" s="634" t="s">
        <v>1468</v>
      </c>
      <c r="C1151" s="635"/>
      <c r="D1151" s="635"/>
      <c r="E1151" s="635"/>
      <c r="F1151" s="635"/>
      <c r="G1151" s="635"/>
      <c r="H1151" s="635"/>
      <c r="I1151" s="635"/>
      <c r="J1151" s="635"/>
      <c r="K1151" s="636"/>
      <c r="L1151" s="108">
        <f>+SUM(L1144:L1150)</f>
        <v>0</v>
      </c>
    </row>
    <row r="1152" spans="2:13" ht="24.95" customHeight="1" outlineLevel="1" x14ac:dyDescent="0.25">
      <c r="B1152" s="121" t="s">
        <v>88</v>
      </c>
      <c r="C1152" s="117">
        <v>5</v>
      </c>
      <c r="D1152" s="117">
        <v>2.04</v>
      </c>
      <c r="E1152" s="694" t="str">
        <f>+VLOOKUP(B:B,INSUMOS!A:C,2,FALSE)</f>
        <v>CONCRETO 2000 PSI DE PLANTA</v>
      </c>
      <c r="F1152" s="695"/>
      <c r="G1152" s="695"/>
      <c r="H1152" s="695"/>
      <c r="I1152" s="695"/>
      <c r="J1152" s="695"/>
      <c r="K1152" s="750"/>
      <c r="L1152" s="103" t="str">
        <f>+VLOOKUP(B:B,INSUMOS!A:C,3,FALSE)</f>
        <v>M3</v>
      </c>
      <c r="M1152" s="595">
        <f>L1162</f>
        <v>0</v>
      </c>
    </row>
    <row r="1153" spans="2:13" ht="24.95" customHeight="1" outlineLevel="2" x14ac:dyDescent="0.25">
      <c r="B1153" s="723" t="s">
        <v>1465</v>
      </c>
      <c r="C1153" s="684"/>
      <c r="D1153" s="684"/>
      <c r="E1153" s="683" t="s">
        <v>1470</v>
      </c>
      <c r="F1153" s="683"/>
      <c r="G1153" s="683"/>
      <c r="H1153" s="683"/>
      <c r="I1153" s="683"/>
      <c r="J1153" s="684" t="s">
        <v>560</v>
      </c>
      <c r="K1153" s="684"/>
      <c r="L1153" s="686" t="s">
        <v>1464</v>
      </c>
    </row>
    <row r="1154" spans="2:13" ht="24.95" customHeight="1" outlineLevel="2" x14ac:dyDescent="0.25">
      <c r="B1154" s="724"/>
      <c r="C1154" s="685"/>
      <c r="D1154" s="685"/>
      <c r="E1154" s="104" t="s">
        <v>1461</v>
      </c>
      <c r="F1154" s="679" t="s">
        <v>1462</v>
      </c>
      <c r="G1154" s="680"/>
      <c r="H1154" s="679" t="s">
        <v>1463</v>
      </c>
      <c r="I1154" s="680"/>
      <c r="J1154" s="685"/>
      <c r="K1154" s="685"/>
      <c r="L1154" s="687"/>
    </row>
    <row r="1155" spans="2:13" ht="24.95" customHeight="1" outlineLevel="2" x14ac:dyDescent="0.25">
      <c r="B1155" s="655"/>
      <c r="C1155" s="656"/>
      <c r="D1155" s="656"/>
      <c r="E1155" s="105"/>
      <c r="F1155" s="688"/>
      <c r="G1155" s="688"/>
      <c r="H1155" s="688"/>
      <c r="I1155" s="688"/>
      <c r="J1155" s="688"/>
      <c r="K1155" s="688"/>
      <c r="L1155" s="56">
        <f t="shared" ref="L1155:L1161" si="106">+J1155</f>
        <v>0</v>
      </c>
    </row>
    <row r="1156" spans="2:13" ht="24.95" customHeight="1" outlineLevel="2" x14ac:dyDescent="0.25">
      <c r="B1156" s="628"/>
      <c r="C1156" s="629"/>
      <c r="D1156" s="629"/>
      <c r="E1156" s="106"/>
      <c r="F1156" s="630"/>
      <c r="G1156" s="630"/>
      <c r="H1156" s="630"/>
      <c r="I1156" s="630"/>
      <c r="J1156" s="630"/>
      <c r="K1156" s="630"/>
      <c r="L1156" s="56">
        <f t="shared" si="106"/>
        <v>0</v>
      </c>
    </row>
    <row r="1157" spans="2:13" ht="24.95" customHeight="1" outlineLevel="2" x14ac:dyDescent="0.25">
      <c r="B1157" s="628"/>
      <c r="C1157" s="629"/>
      <c r="D1157" s="629"/>
      <c r="E1157" s="106"/>
      <c r="F1157" s="630"/>
      <c r="G1157" s="630"/>
      <c r="H1157" s="630"/>
      <c r="I1157" s="630"/>
      <c r="J1157" s="630"/>
      <c r="K1157" s="630"/>
      <c r="L1157" s="56">
        <f t="shared" si="106"/>
        <v>0</v>
      </c>
    </row>
    <row r="1158" spans="2:13" ht="24.95" customHeight="1" outlineLevel="2" x14ac:dyDescent="0.25">
      <c r="B1158" s="628"/>
      <c r="C1158" s="629"/>
      <c r="D1158" s="629"/>
      <c r="E1158" s="106"/>
      <c r="F1158" s="630"/>
      <c r="G1158" s="630"/>
      <c r="H1158" s="630"/>
      <c r="I1158" s="630"/>
      <c r="J1158" s="630"/>
      <c r="K1158" s="630"/>
      <c r="L1158" s="56">
        <f t="shared" si="106"/>
        <v>0</v>
      </c>
    </row>
    <row r="1159" spans="2:13" ht="24.95" customHeight="1" outlineLevel="2" x14ac:dyDescent="0.25">
      <c r="B1159" s="628"/>
      <c r="C1159" s="629"/>
      <c r="D1159" s="629"/>
      <c r="E1159" s="106"/>
      <c r="F1159" s="630"/>
      <c r="G1159" s="630"/>
      <c r="H1159" s="630"/>
      <c r="I1159" s="630"/>
      <c r="J1159" s="630"/>
      <c r="K1159" s="630"/>
      <c r="L1159" s="56">
        <f t="shared" si="106"/>
        <v>0</v>
      </c>
    </row>
    <row r="1160" spans="2:13" ht="24.95" customHeight="1" outlineLevel="2" x14ac:dyDescent="0.25">
      <c r="B1160" s="628"/>
      <c r="C1160" s="629"/>
      <c r="D1160" s="629"/>
      <c r="E1160" s="106"/>
      <c r="F1160" s="630"/>
      <c r="G1160" s="630"/>
      <c r="H1160" s="630"/>
      <c r="I1160" s="630"/>
      <c r="J1160" s="630"/>
      <c r="K1160" s="630"/>
      <c r="L1160" s="56">
        <f t="shared" si="106"/>
        <v>0</v>
      </c>
    </row>
    <row r="1161" spans="2:13" ht="24.95" customHeight="1" outlineLevel="2" x14ac:dyDescent="0.25">
      <c r="B1161" s="631"/>
      <c r="C1161" s="632"/>
      <c r="D1161" s="632"/>
      <c r="E1161" s="107"/>
      <c r="F1161" s="633"/>
      <c r="G1161" s="633"/>
      <c r="H1161" s="633"/>
      <c r="I1161" s="633"/>
      <c r="J1161" s="633"/>
      <c r="K1161" s="633"/>
      <c r="L1161" s="56">
        <f t="shared" si="106"/>
        <v>0</v>
      </c>
    </row>
    <row r="1162" spans="2:13" ht="24.95" customHeight="1" outlineLevel="2" x14ac:dyDescent="0.25">
      <c r="B1162" s="634" t="s">
        <v>1468</v>
      </c>
      <c r="C1162" s="635"/>
      <c r="D1162" s="635"/>
      <c r="E1162" s="635"/>
      <c r="F1162" s="635"/>
      <c r="G1162" s="635"/>
      <c r="H1162" s="635"/>
      <c r="I1162" s="635"/>
      <c r="J1162" s="635"/>
      <c r="K1162" s="636"/>
      <c r="L1162" s="108">
        <f>+SUM(L1155:L1161)</f>
        <v>0</v>
      </c>
    </row>
    <row r="1163" spans="2:13" ht="24.95" customHeight="1" outlineLevel="1" x14ac:dyDescent="0.25">
      <c r="B1163" s="119"/>
      <c r="C1163" s="123">
        <v>5</v>
      </c>
      <c r="D1163" s="123">
        <v>3</v>
      </c>
      <c r="E1163" s="747" t="s">
        <v>2255</v>
      </c>
      <c r="F1163" s="748"/>
      <c r="G1163" s="748"/>
      <c r="H1163" s="748"/>
      <c r="I1163" s="748"/>
      <c r="J1163" s="748"/>
      <c r="K1163" s="749"/>
      <c r="L1163" s="120"/>
    </row>
    <row r="1164" spans="2:13" ht="24.95" customHeight="1" outlineLevel="1" x14ac:dyDescent="0.25">
      <c r="B1164" s="111" t="s">
        <v>1379</v>
      </c>
      <c r="C1164" s="117">
        <v>5</v>
      </c>
      <c r="D1164" s="58">
        <v>3.01</v>
      </c>
      <c r="E1164" s="124" t="str">
        <f>+VLOOKUP(B:B,APUS!A:C,3,FALSE)</f>
        <v>MORTERO 1:2 (HECHO EN OBRA)</v>
      </c>
      <c r="F1164" s="125"/>
      <c r="G1164" s="125"/>
      <c r="H1164" s="125"/>
      <c r="I1164" s="125"/>
      <c r="J1164" s="125"/>
      <c r="K1164" s="126"/>
      <c r="L1164" s="127" t="str">
        <f>+VLOOKUP(B:B,APUS!A:D,4,FALSE)</f>
        <v>M3</v>
      </c>
      <c r="M1164" s="595">
        <f>L1174</f>
        <v>0</v>
      </c>
    </row>
    <row r="1165" spans="2:13" ht="24.95" customHeight="1" outlineLevel="2" x14ac:dyDescent="0.25">
      <c r="B1165" s="723" t="s">
        <v>1465</v>
      </c>
      <c r="C1165" s="684"/>
      <c r="D1165" s="684"/>
      <c r="E1165" s="683" t="s">
        <v>1470</v>
      </c>
      <c r="F1165" s="683"/>
      <c r="G1165" s="683"/>
      <c r="H1165" s="683"/>
      <c r="I1165" s="683"/>
      <c r="J1165" s="684" t="s">
        <v>560</v>
      </c>
      <c r="K1165" s="684"/>
      <c r="L1165" s="686" t="s">
        <v>1464</v>
      </c>
    </row>
    <row r="1166" spans="2:13" ht="24.95" customHeight="1" outlineLevel="2" x14ac:dyDescent="0.25">
      <c r="B1166" s="724"/>
      <c r="C1166" s="685"/>
      <c r="D1166" s="685"/>
      <c r="E1166" s="104" t="s">
        <v>1461</v>
      </c>
      <c r="F1166" s="679" t="s">
        <v>1462</v>
      </c>
      <c r="G1166" s="680"/>
      <c r="H1166" s="679" t="s">
        <v>1463</v>
      </c>
      <c r="I1166" s="680"/>
      <c r="J1166" s="685"/>
      <c r="K1166" s="685"/>
      <c r="L1166" s="687"/>
    </row>
    <row r="1167" spans="2:13" ht="24.95" customHeight="1" outlineLevel="2" x14ac:dyDescent="0.25">
      <c r="B1167" s="655"/>
      <c r="C1167" s="656"/>
      <c r="D1167" s="656"/>
      <c r="E1167" s="105"/>
      <c r="F1167" s="688"/>
      <c r="G1167" s="688"/>
      <c r="H1167" s="688"/>
      <c r="I1167" s="688"/>
      <c r="J1167" s="688"/>
      <c r="K1167" s="688"/>
      <c r="L1167" s="56">
        <f t="shared" ref="L1167:L1173" si="107">+J1167</f>
        <v>0</v>
      </c>
    </row>
    <row r="1168" spans="2:13" ht="24.95" customHeight="1" outlineLevel="2" x14ac:dyDescent="0.25">
      <c r="B1168" s="628"/>
      <c r="C1168" s="629"/>
      <c r="D1168" s="629"/>
      <c r="E1168" s="106"/>
      <c r="F1168" s="630"/>
      <c r="G1168" s="630"/>
      <c r="H1168" s="630"/>
      <c r="I1168" s="630"/>
      <c r="J1168" s="630"/>
      <c r="K1168" s="630"/>
      <c r="L1168" s="56">
        <f t="shared" si="107"/>
        <v>0</v>
      </c>
    </row>
    <row r="1169" spans="2:13" ht="24.95" customHeight="1" outlineLevel="2" x14ac:dyDescent="0.25">
      <c r="B1169" s="628"/>
      <c r="C1169" s="629"/>
      <c r="D1169" s="629"/>
      <c r="E1169" s="106"/>
      <c r="F1169" s="630"/>
      <c r="G1169" s="630"/>
      <c r="H1169" s="630"/>
      <c r="I1169" s="630"/>
      <c r="J1169" s="630"/>
      <c r="K1169" s="630"/>
      <c r="L1169" s="56">
        <f t="shared" si="107"/>
        <v>0</v>
      </c>
    </row>
    <row r="1170" spans="2:13" ht="24.95" customHeight="1" outlineLevel="2" x14ac:dyDescent="0.25">
      <c r="B1170" s="628"/>
      <c r="C1170" s="629"/>
      <c r="D1170" s="629"/>
      <c r="E1170" s="106"/>
      <c r="F1170" s="630"/>
      <c r="G1170" s="630"/>
      <c r="H1170" s="630"/>
      <c r="I1170" s="630"/>
      <c r="J1170" s="630"/>
      <c r="K1170" s="630"/>
      <c r="L1170" s="56">
        <f t="shared" si="107"/>
        <v>0</v>
      </c>
    </row>
    <row r="1171" spans="2:13" ht="24.95" customHeight="1" outlineLevel="2" x14ac:dyDescent="0.25">
      <c r="B1171" s="628"/>
      <c r="C1171" s="629"/>
      <c r="D1171" s="629"/>
      <c r="E1171" s="106"/>
      <c r="F1171" s="630"/>
      <c r="G1171" s="630"/>
      <c r="H1171" s="630"/>
      <c r="I1171" s="630"/>
      <c r="J1171" s="630"/>
      <c r="K1171" s="630"/>
      <c r="L1171" s="56">
        <f t="shared" si="107"/>
        <v>0</v>
      </c>
    </row>
    <row r="1172" spans="2:13" ht="24.95" customHeight="1" outlineLevel="2" x14ac:dyDescent="0.25">
      <c r="B1172" s="628"/>
      <c r="C1172" s="629"/>
      <c r="D1172" s="629"/>
      <c r="E1172" s="106"/>
      <c r="F1172" s="630"/>
      <c r="G1172" s="630"/>
      <c r="H1172" s="630"/>
      <c r="I1172" s="630"/>
      <c r="J1172" s="630"/>
      <c r="K1172" s="630"/>
      <c r="L1172" s="56">
        <f t="shared" si="107"/>
        <v>0</v>
      </c>
    </row>
    <row r="1173" spans="2:13" ht="24.95" customHeight="1" outlineLevel="2" x14ac:dyDescent="0.25">
      <c r="B1173" s="631"/>
      <c r="C1173" s="632"/>
      <c r="D1173" s="632"/>
      <c r="E1173" s="107"/>
      <c r="F1173" s="633"/>
      <c r="G1173" s="633"/>
      <c r="H1173" s="633"/>
      <c r="I1173" s="633"/>
      <c r="J1173" s="633"/>
      <c r="K1173" s="633"/>
      <c r="L1173" s="56">
        <f t="shared" si="107"/>
        <v>0</v>
      </c>
    </row>
    <row r="1174" spans="2:13" ht="24.95" customHeight="1" outlineLevel="2" x14ac:dyDescent="0.25">
      <c r="B1174" s="634" t="s">
        <v>1468</v>
      </c>
      <c r="C1174" s="635"/>
      <c r="D1174" s="635"/>
      <c r="E1174" s="635"/>
      <c r="F1174" s="635"/>
      <c r="G1174" s="635"/>
      <c r="H1174" s="635"/>
      <c r="I1174" s="635"/>
      <c r="J1174" s="635"/>
      <c r="K1174" s="636"/>
      <c r="L1174" s="108">
        <f>+SUM(L1167:L1173)</f>
        <v>0</v>
      </c>
    </row>
    <row r="1175" spans="2:13" ht="24.95" customHeight="1" outlineLevel="1" x14ac:dyDescent="0.25">
      <c r="B1175" s="111" t="s">
        <v>1380</v>
      </c>
      <c r="C1175" s="117">
        <v>5</v>
      </c>
      <c r="D1175" s="58">
        <v>3.02</v>
      </c>
      <c r="E1175" s="694" t="str">
        <f>+VLOOKUP(B:B,APUS!A:C,3,FALSE)</f>
        <v>MORTERO 1:3 (HECHO EN OBRA)</v>
      </c>
      <c r="F1175" s="695"/>
      <c r="G1175" s="695"/>
      <c r="H1175" s="695"/>
      <c r="I1175" s="695"/>
      <c r="J1175" s="695"/>
      <c r="K1175" s="750"/>
      <c r="L1175" s="103" t="str">
        <f>+VLOOKUP(B:B,APUS!A:D,4,FALSE)</f>
        <v>M3</v>
      </c>
      <c r="M1175" s="595">
        <f>L1185</f>
        <v>0</v>
      </c>
    </row>
    <row r="1176" spans="2:13" ht="24.95" customHeight="1" outlineLevel="2" x14ac:dyDescent="0.25">
      <c r="B1176" s="723" t="s">
        <v>1465</v>
      </c>
      <c r="C1176" s="684"/>
      <c r="D1176" s="684"/>
      <c r="E1176" s="683" t="s">
        <v>1470</v>
      </c>
      <c r="F1176" s="683"/>
      <c r="G1176" s="683"/>
      <c r="H1176" s="683"/>
      <c r="I1176" s="683"/>
      <c r="J1176" s="684" t="s">
        <v>560</v>
      </c>
      <c r="K1176" s="684"/>
      <c r="L1176" s="686" t="s">
        <v>1464</v>
      </c>
    </row>
    <row r="1177" spans="2:13" ht="24.95" customHeight="1" outlineLevel="2" x14ac:dyDescent="0.25">
      <c r="B1177" s="724"/>
      <c r="C1177" s="685"/>
      <c r="D1177" s="685"/>
      <c r="E1177" s="104" t="s">
        <v>1461</v>
      </c>
      <c r="F1177" s="679" t="s">
        <v>1462</v>
      </c>
      <c r="G1177" s="680"/>
      <c r="H1177" s="679" t="s">
        <v>1463</v>
      </c>
      <c r="I1177" s="680"/>
      <c r="J1177" s="685"/>
      <c r="K1177" s="685"/>
      <c r="L1177" s="687"/>
    </row>
    <row r="1178" spans="2:13" ht="24.95" customHeight="1" outlineLevel="2" x14ac:dyDescent="0.25">
      <c r="B1178" s="655"/>
      <c r="C1178" s="656"/>
      <c r="D1178" s="656"/>
      <c r="E1178" s="105"/>
      <c r="F1178" s="688"/>
      <c r="G1178" s="688"/>
      <c r="H1178" s="688"/>
      <c r="I1178" s="688"/>
      <c r="J1178" s="688"/>
      <c r="K1178" s="688"/>
      <c r="L1178" s="56">
        <f t="shared" ref="L1178:L1184" si="108">+J1178</f>
        <v>0</v>
      </c>
    </row>
    <row r="1179" spans="2:13" ht="24.95" customHeight="1" outlineLevel="2" x14ac:dyDescent="0.25">
      <c r="B1179" s="628"/>
      <c r="C1179" s="629"/>
      <c r="D1179" s="629"/>
      <c r="E1179" s="106"/>
      <c r="F1179" s="630"/>
      <c r="G1179" s="630"/>
      <c r="H1179" s="630"/>
      <c r="I1179" s="630"/>
      <c r="J1179" s="630"/>
      <c r="K1179" s="630"/>
      <c r="L1179" s="56">
        <f t="shared" si="108"/>
        <v>0</v>
      </c>
    </row>
    <row r="1180" spans="2:13" ht="24.95" customHeight="1" outlineLevel="2" x14ac:dyDescent="0.25">
      <c r="B1180" s="628"/>
      <c r="C1180" s="629"/>
      <c r="D1180" s="629"/>
      <c r="E1180" s="106"/>
      <c r="F1180" s="630"/>
      <c r="G1180" s="630"/>
      <c r="H1180" s="630"/>
      <c r="I1180" s="630"/>
      <c r="J1180" s="630"/>
      <c r="K1180" s="630"/>
      <c r="L1180" s="56">
        <f t="shared" si="108"/>
        <v>0</v>
      </c>
    </row>
    <row r="1181" spans="2:13" ht="24.95" customHeight="1" outlineLevel="2" x14ac:dyDescent="0.25">
      <c r="B1181" s="628"/>
      <c r="C1181" s="629"/>
      <c r="D1181" s="629"/>
      <c r="E1181" s="106"/>
      <c r="F1181" s="630"/>
      <c r="G1181" s="630"/>
      <c r="H1181" s="630"/>
      <c r="I1181" s="630"/>
      <c r="J1181" s="630"/>
      <c r="K1181" s="630"/>
      <c r="L1181" s="56">
        <f t="shared" si="108"/>
        <v>0</v>
      </c>
    </row>
    <row r="1182" spans="2:13" ht="24.95" customHeight="1" outlineLevel="2" x14ac:dyDescent="0.25">
      <c r="B1182" s="628"/>
      <c r="C1182" s="629"/>
      <c r="D1182" s="629"/>
      <c r="E1182" s="106"/>
      <c r="F1182" s="630"/>
      <c r="G1182" s="630"/>
      <c r="H1182" s="630"/>
      <c r="I1182" s="630"/>
      <c r="J1182" s="630"/>
      <c r="K1182" s="630"/>
      <c r="L1182" s="56">
        <f t="shared" si="108"/>
        <v>0</v>
      </c>
    </row>
    <row r="1183" spans="2:13" ht="24.95" customHeight="1" outlineLevel="2" x14ac:dyDescent="0.25">
      <c r="B1183" s="628"/>
      <c r="C1183" s="629"/>
      <c r="D1183" s="629"/>
      <c r="E1183" s="106"/>
      <c r="F1183" s="630"/>
      <c r="G1183" s="630"/>
      <c r="H1183" s="630"/>
      <c r="I1183" s="630"/>
      <c r="J1183" s="630"/>
      <c r="K1183" s="630"/>
      <c r="L1183" s="56">
        <f t="shared" si="108"/>
        <v>0</v>
      </c>
    </row>
    <row r="1184" spans="2:13" ht="24.95" customHeight="1" outlineLevel="2" x14ac:dyDescent="0.25">
      <c r="B1184" s="631"/>
      <c r="C1184" s="632"/>
      <c r="D1184" s="632"/>
      <c r="E1184" s="107"/>
      <c r="F1184" s="633"/>
      <c r="G1184" s="633"/>
      <c r="H1184" s="633"/>
      <c r="I1184" s="633"/>
      <c r="J1184" s="633"/>
      <c r="K1184" s="633"/>
      <c r="L1184" s="56">
        <f t="shared" si="108"/>
        <v>0</v>
      </c>
    </row>
    <row r="1185" spans="2:13" ht="24.95" customHeight="1" outlineLevel="2" x14ac:dyDescent="0.25">
      <c r="B1185" s="634" t="s">
        <v>1468</v>
      </c>
      <c r="C1185" s="635"/>
      <c r="D1185" s="635"/>
      <c r="E1185" s="635"/>
      <c r="F1185" s="635"/>
      <c r="G1185" s="635"/>
      <c r="H1185" s="635"/>
      <c r="I1185" s="635"/>
      <c r="J1185" s="635"/>
      <c r="K1185" s="636"/>
      <c r="L1185" s="108">
        <f>+SUM(L1178:L1184)</f>
        <v>0</v>
      </c>
    </row>
    <row r="1186" spans="2:13" ht="24.95" customHeight="1" outlineLevel="1" x14ac:dyDescent="0.25">
      <c r="B1186" s="111" t="s">
        <v>1381</v>
      </c>
      <c r="C1186" s="117">
        <v>5</v>
      </c>
      <c r="D1186" s="58">
        <v>3.03</v>
      </c>
      <c r="E1186" s="694" t="str">
        <f>+VLOOKUP(B:B,APUS!A:C,3,FALSE)</f>
        <v>MORTERO 1:4 (HECHO EN OBRA)</v>
      </c>
      <c r="F1186" s="695"/>
      <c r="G1186" s="695"/>
      <c r="H1186" s="695"/>
      <c r="I1186" s="695"/>
      <c r="J1186" s="695"/>
      <c r="K1186" s="750"/>
      <c r="L1186" s="103" t="str">
        <f>+VLOOKUP(B:B,APUS!A:D,4,FALSE)</f>
        <v>M3</v>
      </c>
      <c r="M1186" s="595">
        <f>L1196</f>
        <v>0</v>
      </c>
    </row>
    <row r="1187" spans="2:13" ht="24.95" customHeight="1" outlineLevel="2" x14ac:dyDescent="0.25">
      <c r="B1187" s="723" t="s">
        <v>1465</v>
      </c>
      <c r="C1187" s="684"/>
      <c r="D1187" s="684"/>
      <c r="E1187" s="683" t="s">
        <v>1470</v>
      </c>
      <c r="F1187" s="683"/>
      <c r="G1187" s="683"/>
      <c r="H1187" s="683"/>
      <c r="I1187" s="683"/>
      <c r="J1187" s="684" t="s">
        <v>560</v>
      </c>
      <c r="K1187" s="684"/>
      <c r="L1187" s="686" t="s">
        <v>1464</v>
      </c>
    </row>
    <row r="1188" spans="2:13" ht="24.95" customHeight="1" outlineLevel="2" x14ac:dyDescent="0.25">
      <c r="B1188" s="724"/>
      <c r="C1188" s="685"/>
      <c r="D1188" s="685"/>
      <c r="E1188" s="104" t="s">
        <v>1461</v>
      </c>
      <c r="F1188" s="679" t="s">
        <v>1462</v>
      </c>
      <c r="G1188" s="680"/>
      <c r="H1188" s="679" t="s">
        <v>1463</v>
      </c>
      <c r="I1188" s="680"/>
      <c r="J1188" s="685"/>
      <c r="K1188" s="685"/>
      <c r="L1188" s="687"/>
    </row>
    <row r="1189" spans="2:13" ht="24.95" customHeight="1" outlineLevel="2" x14ac:dyDescent="0.25">
      <c r="B1189" s="655"/>
      <c r="C1189" s="656"/>
      <c r="D1189" s="656"/>
      <c r="E1189" s="105"/>
      <c r="F1189" s="688"/>
      <c r="G1189" s="688"/>
      <c r="H1189" s="688"/>
      <c r="I1189" s="688"/>
      <c r="J1189" s="688"/>
      <c r="K1189" s="688"/>
      <c r="L1189" s="56">
        <f t="shared" ref="L1189:L1195" si="109">+J1189</f>
        <v>0</v>
      </c>
    </row>
    <row r="1190" spans="2:13" ht="24.95" customHeight="1" outlineLevel="2" x14ac:dyDescent="0.25">
      <c r="B1190" s="628"/>
      <c r="C1190" s="629"/>
      <c r="D1190" s="629"/>
      <c r="E1190" s="106"/>
      <c r="F1190" s="630"/>
      <c r="G1190" s="630"/>
      <c r="H1190" s="630"/>
      <c r="I1190" s="630"/>
      <c r="J1190" s="630"/>
      <c r="K1190" s="630"/>
      <c r="L1190" s="56">
        <f t="shared" si="109"/>
        <v>0</v>
      </c>
    </row>
    <row r="1191" spans="2:13" ht="24.95" customHeight="1" outlineLevel="2" x14ac:dyDescent="0.25">
      <c r="B1191" s="628"/>
      <c r="C1191" s="629"/>
      <c r="D1191" s="629"/>
      <c r="E1191" s="106"/>
      <c r="F1191" s="630"/>
      <c r="G1191" s="630"/>
      <c r="H1191" s="630"/>
      <c r="I1191" s="630"/>
      <c r="J1191" s="630"/>
      <c r="K1191" s="630"/>
      <c r="L1191" s="56">
        <f t="shared" si="109"/>
        <v>0</v>
      </c>
    </row>
    <row r="1192" spans="2:13" ht="24.95" customHeight="1" outlineLevel="2" x14ac:dyDescent="0.25">
      <c r="B1192" s="628"/>
      <c r="C1192" s="629"/>
      <c r="D1192" s="629"/>
      <c r="E1192" s="106"/>
      <c r="F1192" s="630"/>
      <c r="G1192" s="630"/>
      <c r="H1192" s="630"/>
      <c r="I1192" s="630"/>
      <c r="J1192" s="630"/>
      <c r="K1192" s="630"/>
      <c r="L1192" s="56">
        <f t="shared" si="109"/>
        <v>0</v>
      </c>
    </row>
    <row r="1193" spans="2:13" ht="24.95" customHeight="1" outlineLevel="2" x14ac:dyDescent="0.25">
      <c r="B1193" s="628"/>
      <c r="C1193" s="629"/>
      <c r="D1193" s="629"/>
      <c r="E1193" s="106"/>
      <c r="F1193" s="630"/>
      <c r="G1193" s="630"/>
      <c r="H1193" s="630"/>
      <c r="I1193" s="630"/>
      <c r="J1193" s="630"/>
      <c r="K1193" s="630"/>
      <c r="L1193" s="56">
        <f t="shared" si="109"/>
        <v>0</v>
      </c>
    </row>
    <row r="1194" spans="2:13" ht="24.95" customHeight="1" outlineLevel="2" x14ac:dyDescent="0.25">
      <c r="B1194" s="628"/>
      <c r="C1194" s="629"/>
      <c r="D1194" s="629"/>
      <c r="E1194" s="106"/>
      <c r="F1194" s="630"/>
      <c r="G1194" s="630"/>
      <c r="H1194" s="630"/>
      <c r="I1194" s="630"/>
      <c r="J1194" s="630"/>
      <c r="K1194" s="630"/>
      <c r="L1194" s="56">
        <f t="shared" si="109"/>
        <v>0</v>
      </c>
    </row>
    <row r="1195" spans="2:13" ht="24.95" customHeight="1" outlineLevel="2" x14ac:dyDescent="0.25">
      <c r="B1195" s="631"/>
      <c r="C1195" s="632"/>
      <c r="D1195" s="632"/>
      <c r="E1195" s="107"/>
      <c r="F1195" s="633"/>
      <c r="G1195" s="633"/>
      <c r="H1195" s="633"/>
      <c r="I1195" s="633"/>
      <c r="J1195" s="633"/>
      <c r="K1195" s="633"/>
      <c r="L1195" s="56">
        <f t="shared" si="109"/>
        <v>0</v>
      </c>
    </row>
    <row r="1196" spans="2:13" ht="24.95" customHeight="1" outlineLevel="2" x14ac:dyDescent="0.25">
      <c r="B1196" s="634" t="s">
        <v>1468</v>
      </c>
      <c r="C1196" s="635"/>
      <c r="D1196" s="635"/>
      <c r="E1196" s="635"/>
      <c r="F1196" s="635"/>
      <c r="G1196" s="635"/>
      <c r="H1196" s="635"/>
      <c r="I1196" s="635"/>
      <c r="J1196" s="635"/>
      <c r="K1196" s="636"/>
      <c r="L1196" s="108">
        <f>+SUM(L1189:L1195)</f>
        <v>0</v>
      </c>
    </row>
    <row r="1197" spans="2:13" ht="24.95" customHeight="1" outlineLevel="1" x14ac:dyDescent="0.25">
      <c r="B1197" s="111" t="s">
        <v>1382</v>
      </c>
      <c r="C1197" s="117">
        <v>5</v>
      </c>
      <c r="D1197" s="58">
        <v>3.04</v>
      </c>
      <c r="E1197" s="694" t="str">
        <f>+VLOOKUP(B:B,APUS!A:C,3,FALSE)</f>
        <v>MORTERO 1:5 (HECHO EN OBRA)</v>
      </c>
      <c r="F1197" s="695"/>
      <c r="G1197" s="695"/>
      <c r="H1197" s="695"/>
      <c r="I1197" s="695"/>
      <c r="J1197" s="695"/>
      <c r="K1197" s="750"/>
      <c r="L1197" s="103" t="str">
        <f>+VLOOKUP(B:B,APUS!A:D,4,FALSE)</f>
        <v>M3</v>
      </c>
      <c r="M1197" s="595">
        <f>L1207</f>
        <v>0</v>
      </c>
    </row>
    <row r="1198" spans="2:13" ht="24.95" customHeight="1" outlineLevel="2" x14ac:dyDescent="0.25">
      <c r="B1198" s="723" t="s">
        <v>1465</v>
      </c>
      <c r="C1198" s="684"/>
      <c r="D1198" s="684"/>
      <c r="E1198" s="683" t="s">
        <v>1470</v>
      </c>
      <c r="F1198" s="683"/>
      <c r="G1198" s="683"/>
      <c r="H1198" s="683"/>
      <c r="I1198" s="683"/>
      <c r="J1198" s="684" t="s">
        <v>560</v>
      </c>
      <c r="K1198" s="684"/>
      <c r="L1198" s="686" t="s">
        <v>1464</v>
      </c>
    </row>
    <row r="1199" spans="2:13" ht="24.95" customHeight="1" outlineLevel="2" x14ac:dyDescent="0.25">
      <c r="B1199" s="724"/>
      <c r="C1199" s="685"/>
      <c r="D1199" s="685"/>
      <c r="E1199" s="104" t="s">
        <v>1461</v>
      </c>
      <c r="F1199" s="679" t="s">
        <v>1462</v>
      </c>
      <c r="G1199" s="680"/>
      <c r="H1199" s="679" t="s">
        <v>1463</v>
      </c>
      <c r="I1199" s="680"/>
      <c r="J1199" s="685"/>
      <c r="K1199" s="685"/>
      <c r="L1199" s="687"/>
    </row>
    <row r="1200" spans="2:13" ht="24.95" customHeight="1" outlineLevel="2" x14ac:dyDescent="0.25">
      <c r="B1200" s="655"/>
      <c r="C1200" s="656"/>
      <c r="D1200" s="656"/>
      <c r="E1200" s="105"/>
      <c r="F1200" s="688"/>
      <c r="G1200" s="688"/>
      <c r="H1200" s="688"/>
      <c r="I1200" s="688"/>
      <c r="J1200" s="688"/>
      <c r="K1200" s="688"/>
      <c r="L1200" s="56">
        <f t="shared" ref="L1200:L1206" si="110">+J1200</f>
        <v>0</v>
      </c>
    </row>
    <row r="1201" spans="2:13" ht="24.95" customHeight="1" outlineLevel="2" x14ac:dyDescent="0.25">
      <c r="B1201" s="628"/>
      <c r="C1201" s="629"/>
      <c r="D1201" s="629"/>
      <c r="E1201" s="106"/>
      <c r="F1201" s="630"/>
      <c r="G1201" s="630"/>
      <c r="H1201" s="630"/>
      <c r="I1201" s="630"/>
      <c r="J1201" s="630"/>
      <c r="K1201" s="630"/>
      <c r="L1201" s="56">
        <f t="shared" si="110"/>
        <v>0</v>
      </c>
    </row>
    <row r="1202" spans="2:13" ht="24.95" customHeight="1" outlineLevel="2" x14ac:dyDescent="0.25">
      <c r="B1202" s="628"/>
      <c r="C1202" s="629"/>
      <c r="D1202" s="629"/>
      <c r="E1202" s="106"/>
      <c r="F1202" s="630"/>
      <c r="G1202" s="630"/>
      <c r="H1202" s="630"/>
      <c r="I1202" s="630"/>
      <c r="J1202" s="630"/>
      <c r="K1202" s="630"/>
      <c r="L1202" s="56">
        <f t="shared" si="110"/>
        <v>0</v>
      </c>
    </row>
    <row r="1203" spans="2:13" ht="24.95" customHeight="1" outlineLevel="2" x14ac:dyDescent="0.25">
      <c r="B1203" s="628"/>
      <c r="C1203" s="629"/>
      <c r="D1203" s="629"/>
      <c r="E1203" s="106"/>
      <c r="F1203" s="630"/>
      <c r="G1203" s="630"/>
      <c r="H1203" s="630"/>
      <c r="I1203" s="630"/>
      <c r="J1203" s="630"/>
      <c r="K1203" s="630"/>
      <c r="L1203" s="56">
        <f t="shared" si="110"/>
        <v>0</v>
      </c>
    </row>
    <row r="1204" spans="2:13" ht="24.95" customHeight="1" outlineLevel="2" x14ac:dyDescent="0.25">
      <c r="B1204" s="628"/>
      <c r="C1204" s="629"/>
      <c r="D1204" s="629"/>
      <c r="E1204" s="106"/>
      <c r="F1204" s="630"/>
      <c r="G1204" s="630"/>
      <c r="H1204" s="630"/>
      <c r="I1204" s="630"/>
      <c r="J1204" s="630"/>
      <c r="K1204" s="630"/>
      <c r="L1204" s="56">
        <f t="shared" si="110"/>
        <v>0</v>
      </c>
    </row>
    <row r="1205" spans="2:13" ht="24.95" customHeight="1" outlineLevel="2" x14ac:dyDescent="0.25">
      <c r="B1205" s="628"/>
      <c r="C1205" s="629"/>
      <c r="D1205" s="629"/>
      <c r="E1205" s="106"/>
      <c r="F1205" s="630"/>
      <c r="G1205" s="630"/>
      <c r="H1205" s="630"/>
      <c r="I1205" s="630"/>
      <c r="J1205" s="630"/>
      <c r="K1205" s="630"/>
      <c r="L1205" s="56">
        <f t="shared" si="110"/>
        <v>0</v>
      </c>
    </row>
    <row r="1206" spans="2:13" ht="24.95" customHeight="1" outlineLevel="2" x14ac:dyDescent="0.25">
      <c r="B1206" s="631"/>
      <c r="C1206" s="632"/>
      <c r="D1206" s="632"/>
      <c r="E1206" s="107"/>
      <c r="F1206" s="633"/>
      <c r="G1206" s="633"/>
      <c r="H1206" s="633"/>
      <c r="I1206" s="633"/>
      <c r="J1206" s="633"/>
      <c r="K1206" s="633"/>
      <c r="L1206" s="56">
        <f t="shared" si="110"/>
        <v>0</v>
      </c>
    </row>
    <row r="1207" spans="2:13" ht="24.95" customHeight="1" outlineLevel="2" x14ac:dyDescent="0.25">
      <c r="B1207" s="634" t="s">
        <v>1468</v>
      </c>
      <c r="C1207" s="635"/>
      <c r="D1207" s="635"/>
      <c r="E1207" s="635"/>
      <c r="F1207" s="635"/>
      <c r="G1207" s="635"/>
      <c r="H1207" s="635"/>
      <c r="I1207" s="635"/>
      <c r="J1207" s="635"/>
      <c r="K1207" s="636"/>
      <c r="L1207" s="108">
        <f>+SUM(L1200:L1206)</f>
        <v>0</v>
      </c>
    </row>
    <row r="1208" spans="2:13" ht="24.95" customHeight="1" outlineLevel="1" x14ac:dyDescent="0.25">
      <c r="B1208" s="111" t="s">
        <v>1383</v>
      </c>
      <c r="C1208" s="117">
        <v>5</v>
      </c>
      <c r="D1208" s="58">
        <v>3.05</v>
      </c>
      <c r="E1208" s="694" t="str">
        <f>+VLOOKUP(B:B,APUS!A:C,3,FALSE)</f>
        <v>MORTERO 1:6 (HECHO EN OBRA)</v>
      </c>
      <c r="F1208" s="695"/>
      <c r="G1208" s="695"/>
      <c r="H1208" s="695"/>
      <c r="I1208" s="695"/>
      <c r="J1208" s="695"/>
      <c r="K1208" s="750"/>
      <c r="L1208" s="103" t="str">
        <f>+VLOOKUP(B:B,APUS!A:D,4,FALSE)</f>
        <v>M3</v>
      </c>
      <c r="M1208" s="595">
        <f>L1218</f>
        <v>0</v>
      </c>
    </row>
    <row r="1209" spans="2:13" ht="24.95" customHeight="1" outlineLevel="2" x14ac:dyDescent="0.25">
      <c r="B1209" s="723" t="s">
        <v>1465</v>
      </c>
      <c r="C1209" s="684"/>
      <c r="D1209" s="684"/>
      <c r="E1209" s="683" t="s">
        <v>1470</v>
      </c>
      <c r="F1209" s="683"/>
      <c r="G1209" s="683"/>
      <c r="H1209" s="683"/>
      <c r="I1209" s="683"/>
      <c r="J1209" s="684" t="s">
        <v>560</v>
      </c>
      <c r="K1209" s="684"/>
      <c r="L1209" s="677" t="s">
        <v>1464</v>
      </c>
    </row>
    <row r="1210" spans="2:13" ht="24.95" customHeight="1" outlineLevel="2" x14ac:dyDescent="0.25">
      <c r="B1210" s="724"/>
      <c r="C1210" s="685"/>
      <c r="D1210" s="685"/>
      <c r="E1210" s="104" t="s">
        <v>1461</v>
      </c>
      <c r="F1210" s="679" t="s">
        <v>1462</v>
      </c>
      <c r="G1210" s="680"/>
      <c r="H1210" s="679" t="s">
        <v>1463</v>
      </c>
      <c r="I1210" s="680"/>
      <c r="J1210" s="685"/>
      <c r="K1210" s="685"/>
      <c r="L1210" s="701"/>
    </row>
    <row r="1211" spans="2:13" ht="24.95" customHeight="1" outlineLevel="2" x14ac:dyDescent="0.25">
      <c r="B1211" s="655"/>
      <c r="C1211" s="656"/>
      <c r="D1211" s="656"/>
      <c r="E1211" s="105"/>
      <c r="F1211" s="688"/>
      <c r="G1211" s="688"/>
      <c r="H1211" s="688"/>
      <c r="I1211" s="688"/>
      <c r="J1211" s="688"/>
      <c r="K1211" s="688"/>
      <c r="L1211" s="56">
        <f t="shared" ref="L1211:L1217" si="111">+J1211</f>
        <v>0</v>
      </c>
    </row>
    <row r="1212" spans="2:13" ht="24.95" customHeight="1" outlineLevel="2" x14ac:dyDescent="0.25">
      <c r="B1212" s="628"/>
      <c r="C1212" s="629"/>
      <c r="D1212" s="629"/>
      <c r="E1212" s="106"/>
      <c r="F1212" s="630"/>
      <c r="G1212" s="630"/>
      <c r="H1212" s="630"/>
      <c r="I1212" s="630"/>
      <c r="J1212" s="630"/>
      <c r="K1212" s="630"/>
      <c r="L1212" s="56">
        <f t="shared" si="111"/>
        <v>0</v>
      </c>
    </row>
    <row r="1213" spans="2:13" ht="24.95" customHeight="1" outlineLevel="2" x14ac:dyDescent="0.25">
      <c r="B1213" s="628"/>
      <c r="C1213" s="629"/>
      <c r="D1213" s="629"/>
      <c r="E1213" s="106"/>
      <c r="F1213" s="630"/>
      <c r="G1213" s="630"/>
      <c r="H1213" s="630"/>
      <c r="I1213" s="630"/>
      <c r="J1213" s="630"/>
      <c r="K1213" s="630"/>
      <c r="L1213" s="56">
        <f t="shared" si="111"/>
        <v>0</v>
      </c>
    </row>
    <row r="1214" spans="2:13" ht="24.95" customHeight="1" outlineLevel="2" x14ac:dyDescent="0.25">
      <c r="B1214" s="628"/>
      <c r="C1214" s="629"/>
      <c r="D1214" s="629"/>
      <c r="E1214" s="106"/>
      <c r="F1214" s="630"/>
      <c r="G1214" s="630"/>
      <c r="H1214" s="630"/>
      <c r="I1214" s="630"/>
      <c r="J1214" s="630"/>
      <c r="K1214" s="630"/>
      <c r="L1214" s="56">
        <f t="shared" si="111"/>
        <v>0</v>
      </c>
    </row>
    <row r="1215" spans="2:13" ht="24.95" customHeight="1" outlineLevel="2" x14ac:dyDescent="0.25">
      <c r="B1215" s="628"/>
      <c r="C1215" s="629"/>
      <c r="D1215" s="629"/>
      <c r="E1215" s="106"/>
      <c r="F1215" s="630"/>
      <c r="G1215" s="630"/>
      <c r="H1215" s="630"/>
      <c r="I1215" s="630"/>
      <c r="J1215" s="630"/>
      <c r="K1215" s="630"/>
      <c r="L1215" s="56">
        <f t="shared" si="111"/>
        <v>0</v>
      </c>
    </row>
    <row r="1216" spans="2:13" ht="24.95" customHeight="1" outlineLevel="2" x14ac:dyDescent="0.25">
      <c r="B1216" s="628"/>
      <c r="C1216" s="629"/>
      <c r="D1216" s="629"/>
      <c r="E1216" s="106"/>
      <c r="F1216" s="630"/>
      <c r="G1216" s="630"/>
      <c r="H1216" s="630"/>
      <c r="I1216" s="630"/>
      <c r="J1216" s="630"/>
      <c r="K1216" s="630"/>
      <c r="L1216" s="56">
        <f t="shared" si="111"/>
        <v>0</v>
      </c>
    </row>
    <row r="1217" spans="2:13" ht="24.95" customHeight="1" outlineLevel="2" x14ac:dyDescent="0.25">
      <c r="B1217" s="631"/>
      <c r="C1217" s="632"/>
      <c r="D1217" s="632"/>
      <c r="E1217" s="107"/>
      <c r="F1217" s="633"/>
      <c r="G1217" s="633"/>
      <c r="H1217" s="633"/>
      <c r="I1217" s="633"/>
      <c r="J1217" s="633"/>
      <c r="K1217" s="633"/>
      <c r="L1217" s="56">
        <f t="shared" si="111"/>
        <v>0</v>
      </c>
    </row>
    <row r="1218" spans="2:13" ht="24.95" customHeight="1" outlineLevel="2" x14ac:dyDescent="0.25">
      <c r="B1218" s="634" t="s">
        <v>1468</v>
      </c>
      <c r="C1218" s="635"/>
      <c r="D1218" s="635"/>
      <c r="E1218" s="635"/>
      <c r="F1218" s="635"/>
      <c r="G1218" s="635"/>
      <c r="H1218" s="635"/>
      <c r="I1218" s="635"/>
      <c r="J1218" s="635"/>
      <c r="K1218" s="636"/>
      <c r="L1218" s="108">
        <f>+SUM(L1211:L1217)</f>
        <v>0</v>
      </c>
    </row>
    <row r="1219" spans="2:13" ht="24.95" customHeight="1" outlineLevel="1" x14ac:dyDescent="0.25">
      <c r="B1219" s="119"/>
      <c r="C1219" s="123">
        <v>5</v>
      </c>
      <c r="D1219" s="123">
        <v>4</v>
      </c>
      <c r="E1219" s="747" t="s">
        <v>2259</v>
      </c>
      <c r="F1219" s="748"/>
      <c r="G1219" s="748"/>
      <c r="H1219" s="748"/>
      <c r="I1219" s="748"/>
      <c r="J1219" s="748"/>
      <c r="K1219" s="749"/>
      <c r="L1219" s="120"/>
    </row>
    <row r="1220" spans="2:13" ht="24.95" customHeight="1" outlineLevel="1" x14ac:dyDescent="0.25">
      <c r="B1220" s="121" t="s">
        <v>1376</v>
      </c>
      <c r="C1220" s="117">
        <v>5</v>
      </c>
      <c r="D1220" s="117">
        <v>4.01</v>
      </c>
      <c r="E1220" s="124" t="str">
        <f>+VLOOKUP(B:B,APUS!A:C,3,FALSE)</f>
        <v>GROUTING - FLUIDO CONCRETO (3000 PSI)</v>
      </c>
      <c r="F1220" s="125"/>
      <c r="G1220" s="125"/>
      <c r="H1220" s="125"/>
      <c r="I1220" s="125"/>
      <c r="J1220" s="125"/>
      <c r="K1220" s="126"/>
      <c r="L1220" s="127" t="str">
        <f>+VLOOKUP(B:B,APUS!A:D,4,FALSE)</f>
        <v>M3</v>
      </c>
      <c r="M1220" s="595">
        <f>L1230</f>
        <v>0</v>
      </c>
    </row>
    <row r="1221" spans="2:13" ht="24.95" customHeight="1" outlineLevel="2" x14ac:dyDescent="0.25">
      <c r="B1221" s="723" t="s">
        <v>1465</v>
      </c>
      <c r="C1221" s="684"/>
      <c r="D1221" s="684"/>
      <c r="E1221" s="683" t="s">
        <v>1470</v>
      </c>
      <c r="F1221" s="683"/>
      <c r="G1221" s="683"/>
      <c r="H1221" s="683"/>
      <c r="I1221" s="683"/>
      <c r="J1221" s="684" t="s">
        <v>560</v>
      </c>
      <c r="K1221" s="684"/>
      <c r="L1221" s="686" t="s">
        <v>1464</v>
      </c>
    </row>
    <row r="1222" spans="2:13" ht="24.95" customHeight="1" outlineLevel="2" x14ac:dyDescent="0.25">
      <c r="B1222" s="724"/>
      <c r="C1222" s="685"/>
      <c r="D1222" s="685"/>
      <c r="E1222" s="104" t="s">
        <v>1461</v>
      </c>
      <c r="F1222" s="679" t="s">
        <v>1462</v>
      </c>
      <c r="G1222" s="680"/>
      <c r="H1222" s="679" t="s">
        <v>1463</v>
      </c>
      <c r="I1222" s="680"/>
      <c r="J1222" s="685"/>
      <c r="K1222" s="685"/>
      <c r="L1222" s="687"/>
    </row>
    <row r="1223" spans="2:13" ht="24.95" customHeight="1" outlineLevel="2" x14ac:dyDescent="0.25">
      <c r="B1223" s="655"/>
      <c r="C1223" s="656"/>
      <c r="D1223" s="656"/>
      <c r="E1223" s="105"/>
      <c r="F1223" s="688"/>
      <c r="G1223" s="688"/>
      <c r="H1223" s="688"/>
      <c r="I1223" s="688"/>
      <c r="J1223" s="688"/>
      <c r="K1223" s="688"/>
      <c r="L1223" s="56">
        <f t="shared" ref="L1223:L1229" si="112">+J1223</f>
        <v>0</v>
      </c>
    </row>
    <row r="1224" spans="2:13" ht="24.95" customHeight="1" outlineLevel="2" x14ac:dyDescent="0.25">
      <c r="B1224" s="628"/>
      <c r="C1224" s="629"/>
      <c r="D1224" s="629"/>
      <c r="E1224" s="106"/>
      <c r="F1224" s="630"/>
      <c r="G1224" s="630"/>
      <c r="H1224" s="630"/>
      <c r="I1224" s="630"/>
      <c r="J1224" s="630"/>
      <c r="K1224" s="630"/>
      <c r="L1224" s="56">
        <f t="shared" si="112"/>
        <v>0</v>
      </c>
    </row>
    <row r="1225" spans="2:13" ht="24.95" customHeight="1" outlineLevel="2" x14ac:dyDescent="0.25">
      <c r="B1225" s="628"/>
      <c r="C1225" s="629"/>
      <c r="D1225" s="629"/>
      <c r="E1225" s="106"/>
      <c r="F1225" s="630"/>
      <c r="G1225" s="630"/>
      <c r="H1225" s="630"/>
      <c r="I1225" s="630"/>
      <c r="J1225" s="630"/>
      <c r="K1225" s="630"/>
      <c r="L1225" s="56">
        <f t="shared" si="112"/>
        <v>0</v>
      </c>
    </row>
    <row r="1226" spans="2:13" ht="24.95" customHeight="1" outlineLevel="2" x14ac:dyDescent="0.25">
      <c r="B1226" s="628"/>
      <c r="C1226" s="629"/>
      <c r="D1226" s="629"/>
      <c r="E1226" s="106"/>
      <c r="F1226" s="630"/>
      <c r="G1226" s="630"/>
      <c r="H1226" s="630"/>
      <c r="I1226" s="630"/>
      <c r="J1226" s="630"/>
      <c r="K1226" s="630"/>
      <c r="L1226" s="56">
        <f t="shared" si="112"/>
        <v>0</v>
      </c>
    </row>
    <row r="1227" spans="2:13" ht="24.95" customHeight="1" outlineLevel="2" x14ac:dyDescent="0.25">
      <c r="B1227" s="628"/>
      <c r="C1227" s="629"/>
      <c r="D1227" s="629"/>
      <c r="E1227" s="106"/>
      <c r="F1227" s="630"/>
      <c r="G1227" s="630"/>
      <c r="H1227" s="630"/>
      <c r="I1227" s="630"/>
      <c r="J1227" s="630"/>
      <c r="K1227" s="630"/>
      <c r="L1227" s="56">
        <f t="shared" si="112"/>
        <v>0</v>
      </c>
    </row>
    <row r="1228" spans="2:13" ht="24.95" customHeight="1" outlineLevel="2" x14ac:dyDescent="0.25">
      <c r="B1228" s="628"/>
      <c r="C1228" s="629"/>
      <c r="D1228" s="629"/>
      <c r="E1228" s="106"/>
      <c r="F1228" s="630"/>
      <c r="G1228" s="630"/>
      <c r="H1228" s="630"/>
      <c r="I1228" s="630"/>
      <c r="J1228" s="630"/>
      <c r="K1228" s="630"/>
      <c r="L1228" s="56">
        <f t="shared" si="112"/>
        <v>0</v>
      </c>
    </row>
    <row r="1229" spans="2:13" ht="24.95" customHeight="1" outlineLevel="2" x14ac:dyDescent="0.25">
      <c r="B1229" s="631"/>
      <c r="C1229" s="632"/>
      <c r="D1229" s="632"/>
      <c r="E1229" s="107"/>
      <c r="F1229" s="633"/>
      <c r="G1229" s="633"/>
      <c r="H1229" s="633"/>
      <c r="I1229" s="633"/>
      <c r="J1229" s="633"/>
      <c r="K1229" s="633"/>
      <c r="L1229" s="56">
        <f t="shared" si="112"/>
        <v>0</v>
      </c>
    </row>
    <row r="1230" spans="2:13" ht="24.95" customHeight="1" outlineLevel="2" x14ac:dyDescent="0.25">
      <c r="B1230" s="634" t="s">
        <v>1468</v>
      </c>
      <c r="C1230" s="635"/>
      <c r="D1230" s="635"/>
      <c r="E1230" s="635"/>
      <c r="F1230" s="635"/>
      <c r="G1230" s="635"/>
      <c r="H1230" s="635"/>
      <c r="I1230" s="635"/>
      <c r="J1230" s="635"/>
      <c r="K1230" s="636"/>
      <c r="L1230" s="108">
        <f>+SUM(L1223:L1229)</f>
        <v>0</v>
      </c>
    </row>
    <row r="1231" spans="2:13" ht="24.95" customHeight="1" outlineLevel="1" x14ac:dyDescent="0.25">
      <c r="B1231" s="121" t="s">
        <v>107</v>
      </c>
      <c r="C1231" s="117">
        <v>5</v>
      </c>
      <c r="D1231" s="117">
        <v>4.0199999999999996</v>
      </c>
      <c r="E1231" s="694" t="str">
        <f>+VLOOKUP(B:B,INSUMOS!A:C,2,FALSE)</f>
        <v>MORTERO 2500 PSI (175 KG/CM2)</v>
      </c>
      <c r="F1231" s="695"/>
      <c r="G1231" s="695"/>
      <c r="H1231" s="695"/>
      <c r="I1231" s="695"/>
      <c r="J1231" s="695"/>
      <c r="K1231" s="750"/>
      <c r="L1231" s="103" t="str">
        <f>+VLOOKUP(B:B,INSUMOS!A:C,3,FALSE)</f>
        <v>M3</v>
      </c>
      <c r="M1231" s="595">
        <f>L1241</f>
        <v>0</v>
      </c>
    </row>
    <row r="1232" spans="2:13" ht="24.95" customHeight="1" outlineLevel="2" x14ac:dyDescent="0.25">
      <c r="B1232" s="723" t="s">
        <v>1465</v>
      </c>
      <c r="C1232" s="684"/>
      <c r="D1232" s="684"/>
      <c r="E1232" s="683" t="s">
        <v>1470</v>
      </c>
      <c r="F1232" s="683"/>
      <c r="G1232" s="683"/>
      <c r="H1232" s="683"/>
      <c r="I1232" s="683"/>
      <c r="J1232" s="684" t="s">
        <v>560</v>
      </c>
      <c r="K1232" s="684"/>
      <c r="L1232" s="686" t="s">
        <v>1464</v>
      </c>
    </row>
    <row r="1233" spans="2:13" ht="24.95" customHeight="1" outlineLevel="2" x14ac:dyDescent="0.25">
      <c r="B1233" s="724"/>
      <c r="C1233" s="685"/>
      <c r="D1233" s="685"/>
      <c r="E1233" s="104" t="s">
        <v>1461</v>
      </c>
      <c r="F1233" s="679" t="s">
        <v>1462</v>
      </c>
      <c r="G1233" s="680"/>
      <c r="H1233" s="679" t="s">
        <v>1463</v>
      </c>
      <c r="I1233" s="680"/>
      <c r="J1233" s="685"/>
      <c r="K1233" s="685"/>
      <c r="L1233" s="687"/>
    </row>
    <row r="1234" spans="2:13" ht="24.95" customHeight="1" outlineLevel="2" x14ac:dyDescent="0.25">
      <c r="B1234" s="655"/>
      <c r="C1234" s="656"/>
      <c r="D1234" s="656"/>
      <c r="E1234" s="105"/>
      <c r="F1234" s="688"/>
      <c r="G1234" s="688"/>
      <c r="H1234" s="688"/>
      <c r="I1234" s="688"/>
      <c r="J1234" s="688"/>
      <c r="K1234" s="688"/>
      <c r="L1234" s="56">
        <f t="shared" ref="L1234:L1240" si="113">+J1234</f>
        <v>0</v>
      </c>
    </row>
    <row r="1235" spans="2:13" ht="24.95" customHeight="1" outlineLevel="2" x14ac:dyDescent="0.25">
      <c r="B1235" s="628"/>
      <c r="C1235" s="629"/>
      <c r="D1235" s="629"/>
      <c r="E1235" s="106"/>
      <c r="F1235" s="630"/>
      <c r="G1235" s="630"/>
      <c r="H1235" s="630"/>
      <c r="I1235" s="630"/>
      <c r="J1235" s="630"/>
      <c r="K1235" s="630"/>
      <c r="L1235" s="56">
        <f t="shared" si="113"/>
        <v>0</v>
      </c>
    </row>
    <row r="1236" spans="2:13" ht="24.95" customHeight="1" outlineLevel="2" x14ac:dyDescent="0.25">
      <c r="B1236" s="628"/>
      <c r="C1236" s="629"/>
      <c r="D1236" s="629"/>
      <c r="E1236" s="106"/>
      <c r="F1236" s="630"/>
      <c r="G1236" s="630"/>
      <c r="H1236" s="630"/>
      <c r="I1236" s="630"/>
      <c r="J1236" s="630"/>
      <c r="K1236" s="630"/>
      <c r="L1236" s="56">
        <f t="shared" si="113"/>
        <v>0</v>
      </c>
    </row>
    <row r="1237" spans="2:13" ht="24.95" customHeight="1" outlineLevel="2" x14ac:dyDescent="0.25">
      <c r="B1237" s="628"/>
      <c r="C1237" s="629"/>
      <c r="D1237" s="629"/>
      <c r="E1237" s="106"/>
      <c r="F1237" s="630"/>
      <c r="G1237" s="630"/>
      <c r="H1237" s="630"/>
      <c r="I1237" s="630"/>
      <c r="J1237" s="630"/>
      <c r="K1237" s="630"/>
      <c r="L1237" s="56">
        <f t="shared" si="113"/>
        <v>0</v>
      </c>
    </row>
    <row r="1238" spans="2:13" ht="24.95" customHeight="1" outlineLevel="2" x14ac:dyDescent="0.25">
      <c r="B1238" s="628"/>
      <c r="C1238" s="629"/>
      <c r="D1238" s="629"/>
      <c r="E1238" s="106"/>
      <c r="F1238" s="630"/>
      <c r="G1238" s="630"/>
      <c r="H1238" s="630"/>
      <c r="I1238" s="630"/>
      <c r="J1238" s="630"/>
      <c r="K1238" s="630"/>
      <c r="L1238" s="56">
        <f t="shared" si="113"/>
        <v>0</v>
      </c>
    </row>
    <row r="1239" spans="2:13" ht="24.95" customHeight="1" outlineLevel="2" x14ac:dyDescent="0.25">
      <c r="B1239" s="628"/>
      <c r="C1239" s="629"/>
      <c r="D1239" s="629"/>
      <c r="E1239" s="106"/>
      <c r="F1239" s="630"/>
      <c r="G1239" s="630"/>
      <c r="H1239" s="630"/>
      <c r="I1239" s="630"/>
      <c r="J1239" s="630"/>
      <c r="K1239" s="630"/>
      <c r="L1239" s="56">
        <f t="shared" si="113"/>
        <v>0</v>
      </c>
    </row>
    <row r="1240" spans="2:13" ht="24.95" customHeight="1" outlineLevel="2" x14ac:dyDescent="0.25">
      <c r="B1240" s="631"/>
      <c r="C1240" s="632"/>
      <c r="D1240" s="632"/>
      <c r="E1240" s="107"/>
      <c r="F1240" s="633"/>
      <c r="G1240" s="633"/>
      <c r="H1240" s="633"/>
      <c r="I1240" s="633"/>
      <c r="J1240" s="633"/>
      <c r="K1240" s="633"/>
      <c r="L1240" s="56">
        <f t="shared" si="113"/>
        <v>0</v>
      </c>
    </row>
    <row r="1241" spans="2:13" ht="24.95" customHeight="1" outlineLevel="2" x14ac:dyDescent="0.25">
      <c r="B1241" s="634" t="s">
        <v>1468</v>
      </c>
      <c r="C1241" s="635"/>
      <c r="D1241" s="635"/>
      <c r="E1241" s="635"/>
      <c r="F1241" s="635"/>
      <c r="G1241" s="635"/>
      <c r="H1241" s="635"/>
      <c r="I1241" s="635"/>
      <c r="J1241" s="635"/>
      <c r="K1241" s="636"/>
      <c r="L1241" s="108">
        <f>+SUM(L1234:L1240)</f>
        <v>0</v>
      </c>
    </row>
    <row r="1242" spans="2:13" ht="24.95" customHeight="1" outlineLevel="1" x14ac:dyDescent="0.25">
      <c r="B1242" s="121" t="s">
        <v>108</v>
      </c>
      <c r="C1242" s="117">
        <v>5</v>
      </c>
      <c r="D1242" s="117">
        <v>4.03</v>
      </c>
      <c r="E1242" s="694" t="str">
        <f>+VLOOKUP(B:B,INSUMOS!A:C,2,FALSE)</f>
        <v>MORTERO 3000 PSI (210 KG/CM2)</v>
      </c>
      <c r="F1242" s="695"/>
      <c r="G1242" s="695"/>
      <c r="H1242" s="695"/>
      <c r="I1242" s="695"/>
      <c r="J1242" s="695"/>
      <c r="K1242" s="750"/>
      <c r="L1242" s="103" t="str">
        <f>+VLOOKUP(B:B,INSUMOS!A:C,3,FALSE)</f>
        <v>M3</v>
      </c>
      <c r="M1242" s="595">
        <f>L1252</f>
        <v>0</v>
      </c>
    </row>
    <row r="1243" spans="2:13" ht="24.95" customHeight="1" outlineLevel="2" x14ac:dyDescent="0.25">
      <c r="B1243" s="723" t="s">
        <v>1465</v>
      </c>
      <c r="C1243" s="684"/>
      <c r="D1243" s="684"/>
      <c r="E1243" s="683" t="s">
        <v>1470</v>
      </c>
      <c r="F1243" s="683"/>
      <c r="G1243" s="683"/>
      <c r="H1243" s="683"/>
      <c r="I1243" s="683"/>
      <c r="J1243" s="684" t="s">
        <v>560</v>
      </c>
      <c r="K1243" s="684"/>
      <c r="L1243" s="686" t="s">
        <v>1464</v>
      </c>
    </row>
    <row r="1244" spans="2:13" ht="24.95" customHeight="1" outlineLevel="2" x14ac:dyDescent="0.25">
      <c r="B1244" s="724"/>
      <c r="C1244" s="685"/>
      <c r="D1244" s="685"/>
      <c r="E1244" s="104" t="s">
        <v>1461</v>
      </c>
      <c r="F1244" s="679" t="s">
        <v>1462</v>
      </c>
      <c r="G1244" s="680"/>
      <c r="H1244" s="679" t="s">
        <v>1463</v>
      </c>
      <c r="I1244" s="680"/>
      <c r="J1244" s="685"/>
      <c r="K1244" s="685"/>
      <c r="L1244" s="687"/>
    </row>
    <row r="1245" spans="2:13" ht="24.95" customHeight="1" outlineLevel="2" x14ac:dyDescent="0.25">
      <c r="B1245" s="655"/>
      <c r="C1245" s="656"/>
      <c r="D1245" s="656"/>
      <c r="E1245" s="105"/>
      <c r="F1245" s="688"/>
      <c r="G1245" s="688"/>
      <c r="H1245" s="688"/>
      <c r="I1245" s="688"/>
      <c r="J1245" s="688"/>
      <c r="K1245" s="688"/>
      <c r="L1245" s="56">
        <f t="shared" ref="L1245:L1251" si="114">+J1245</f>
        <v>0</v>
      </c>
    </row>
    <row r="1246" spans="2:13" ht="24.95" customHeight="1" outlineLevel="2" x14ac:dyDescent="0.25">
      <c r="B1246" s="628"/>
      <c r="C1246" s="629"/>
      <c r="D1246" s="629"/>
      <c r="E1246" s="106"/>
      <c r="F1246" s="630"/>
      <c r="G1246" s="630"/>
      <c r="H1246" s="630"/>
      <c r="I1246" s="630"/>
      <c r="J1246" s="630"/>
      <c r="K1246" s="630"/>
      <c r="L1246" s="56">
        <f t="shared" si="114"/>
        <v>0</v>
      </c>
    </row>
    <row r="1247" spans="2:13" ht="24.95" customHeight="1" outlineLevel="2" x14ac:dyDescent="0.25">
      <c r="B1247" s="628"/>
      <c r="C1247" s="629"/>
      <c r="D1247" s="629"/>
      <c r="E1247" s="106"/>
      <c r="F1247" s="630"/>
      <c r="G1247" s="630"/>
      <c r="H1247" s="630"/>
      <c r="I1247" s="630"/>
      <c r="J1247" s="630"/>
      <c r="K1247" s="630"/>
      <c r="L1247" s="56">
        <f t="shared" si="114"/>
        <v>0</v>
      </c>
    </row>
    <row r="1248" spans="2:13" ht="24.95" customHeight="1" outlineLevel="2" x14ac:dyDescent="0.25">
      <c r="B1248" s="628"/>
      <c r="C1248" s="629"/>
      <c r="D1248" s="629"/>
      <c r="E1248" s="106"/>
      <c r="F1248" s="630"/>
      <c r="G1248" s="630"/>
      <c r="H1248" s="630"/>
      <c r="I1248" s="630"/>
      <c r="J1248" s="630"/>
      <c r="K1248" s="630"/>
      <c r="L1248" s="56">
        <f t="shared" si="114"/>
        <v>0</v>
      </c>
    </row>
    <row r="1249" spans="2:13" ht="24.95" customHeight="1" outlineLevel="2" x14ac:dyDescent="0.25">
      <c r="B1249" s="628"/>
      <c r="C1249" s="629"/>
      <c r="D1249" s="629"/>
      <c r="E1249" s="106"/>
      <c r="F1249" s="630"/>
      <c r="G1249" s="630"/>
      <c r="H1249" s="630"/>
      <c r="I1249" s="630"/>
      <c r="J1249" s="630"/>
      <c r="K1249" s="630"/>
      <c r="L1249" s="56">
        <f t="shared" si="114"/>
        <v>0</v>
      </c>
    </row>
    <row r="1250" spans="2:13" ht="24.95" customHeight="1" outlineLevel="2" x14ac:dyDescent="0.25">
      <c r="B1250" s="628"/>
      <c r="C1250" s="629"/>
      <c r="D1250" s="629"/>
      <c r="E1250" s="106"/>
      <c r="F1250" s="630"/>
      <c r="G1250" s="630"/>
      <c r="H1250" s="630"/>
      <c r="I1250" s="630"/>
      <c r="J1250" s="630"/>
      <c r="K1250" s="630"/>
      <c r="L1250" s="56">
        <f t="shared" si="114"/>
        <v>0</v>
      </c>
    </row>
    <row r="1251" spans="2:13" ht="24.95" customHeight="1" outlineLevel="2" x14ac:dyDescent="0.25">
      <c r="B1251" s="631"/>
      <c r="C1251" s="632"/>
      <c r="D1251" s="632"/>
      <c r="E1251" s="107"/>
      <c r="F1251" s="633"/>
      <c r="G1251" s="633"/>
      <c r="H1251" s="633"/>
      <c r="I1251" s="633"/>
      <c r="J1251" s="633"/>
      <c r="K1251" s="633"/>
      <c r="L1251" s="56">
        <f t="shared" si="114"/>
        <v>0</v>
      </c>
    </row>
    <row r="1252" spans="2:13" ht="24.95" customHeight="1" outlineLevel="2" x14ac:dyDescent="0.25">
      <c r="B1252" s="634" t="s">
        <v>1468</v>
      </c>
      <c r="C1252" s="635"/>
      <c r="D1252" s="635"/>
      <c r="E1252" s="635"/>
      <c r="F1252" s="635"/>
      <c r="G1252" s="635"/>
      <c r="H1252" s="635"/>
      <c r="I1252" s="635"/>
      <c r="J1252" s="635"/>
      <c r="K1252" s="636"/>
      <c r="L1252" s="108">
        <f>+SUM(L1245:L1251)</f>
        <v>0</v>
      </c>
    </row>
    <row r="1253" spans="2:13" ht="15" customHeight="1" x14ac:dyDescent="0.25">
      <c r="B1253" s="99"/>
      <c r="C1253" s="100">
        <v>6</v>
      </c>
      <c r="D1253" s="703" t="str">
        <f>+'208-MV-Ft-10-MV-HAB.'!D126</f>
        <v>REVOQUES ESTRUCTURALES</v>
      </c>
      <c r="E1253" s="704"/>
      <c r="F1253" s="704"/>
      <c r="G1253" s="704"/>
      <c r="H1253" s="704"/>
      <c r="I1253" s="704"/>
      <c r="J1253" s="704"/>
      <c r="K1253" s="704"/>
      <c r="L1253" s="705"/>
    </row>
    <row r="1254" spans="2:13" ht="15" customHeight="1" outlineLevel="1" x14ac:dyDescent="0.25">
      <c r="B1254" s="122" t="s">
        <v>1931</v>
      </c>
      <c r="C1254" s="117">
        <v>6</v>
      </c>
      <c r="D1254" s="117">
        <v>1</v>
      </c>
      <c r="E1254" s="725" t="str">
        <f>+VLOOKUP(B:B,APUS!A:C,3,FALSE)</f>
        <v>REVOQUE ESTRUCTURAL 1.5CM DE ESPESOR CON MORTERO 1:4 (SIN REFUERZO)</v>
      </c>
      <c r="F1254" s="726"/>
      <c r="G1254" s="726"/>
      <c r="H1254" s="726"/>
      <c r="I1254" s="726"/>
      <c r="J1254" s="726"/>
      <c r="K1254" s="726"/>
      <c r="L1254" s="128" t="str">
        <f>+VLOOKUP(B:B,APUS!A:D,4,FALSE)</f>
        <v>M2</v>
      </c>
      <c r="M1254" s="595">
        <f>L1264</f>
        <v>0</v>
      </c>
    </row>
    <row r="1255" spans="2:13" ht="15" customHeight="1" outlineLevel="2" x14ac:dyDescent="0.25">
      <c r="B1255" s="723" t="s">
        <v>1465</v>
      </c>
      <c r="C1255" s="684"/>
      <c r="D1255" s="684"/>
      <c r="E1255" s="683" t="s">
        <v>1470</v>
      </c>
      <c r="F1255" s="683"/>
      <c r="G1255" s="683"/>
      <c r="H1255" s="683"/>
      <c r="I1255" s="683"/>
      <c r="J1255" s="684" t="s">
        <v>560</v>
      </c>
      <c r="K1255" s="684"/>
      <c r="L1255" s="686" t="s">
        <v>1464</v>
      </c>
    </row>
    <row r="1256" spans="2:13" ht="15" customHeight="1" outlineLevel="2" x14ac:dyDescent="0.25">
      <c r="B1256" s="724"/>
      <c r="C1256" s="685"/>
      <c r="D1256" s="685"/>
      <c r="E1256" s="104" t="s">
        <v>1461</v>
      </c>
      <c r="F1256" s="679" t="s">
        <v>1462</v>
      </c>
      <c r="G1256" s="680"/>
      <c r="H1256" s="679" t="s">
        <v>1463</v>
      </c>
      <c r="I1256" s="680"/>
      <c r="J1256" s="685"/>
      <c r="K1256" s="685"/>
      <c r="L1256" s="687"/>
    </row>
    <row r="1257" spans="2:13" ht="15" customHeight="1" outlineLevel="2" x14ac:dyDescent="0.25">
      <c r="B1257" s="655"/>
      <c r="C1257" s="656"/>
      <c r="D1257" s="656"/>
      <c r="E1257" s="105"/>
      <c r="F1257" s="688"/>
      <c r="G1257" s="688"/>
      <c r="H1257" s="688"/>
      <c r="I1257" s="688"/>
      <c r="J1257" s="688"/>
      <c r="K1257" s="688"/>
      <c r="L1257" s="56">
        <f t="shared" ref="L1257:L1263" si="115">+J1257</f>
        <v>0</v>
      </c>
    </row>
    <row r="1258" spans="2:13" ht="15" customHeight="1" outlineLevel="2" x14ac:dyDescent="0.25">
      <c r="B1258" s="628"/>
      <c r="C1258" s="629"/>
      <c r="D1258" s="629"/>
      <c r="E1258" s="106"/>
      <c r="F1258" s="630"/>
      <c r="G1258" s="630"/>
      <c r="H1258" s="630"/>
      <c r="I1258" s="630"/>
      <c r="J1258" s="630"/>
      <c r="K1258" s="630"/>
      <c r="L1258" s="56">
        <f t="shared" si="115"/>
        <v>0</v>
      </c>
    </row>
    <row r="1259" spans="2:13" ht="15" customHeight="1" outlineLevel="2" x14ac:dyDescent="0.25">
      <c r="B1259" s="628"/>
      <c r="C1259" s="629"/>
      <c r="D1259" s="629"/>
      <c r="E1259" s="106"/>
      <c r="F1259" s="630"/>
      <c r="G1259" s="630"/>
      <c r="H1259" s="630"/>
      <c r="I1259" s="630"/>
      <c r="J1259" s="630"/>
      <c r="K1259" s="630"/>
      <c r="L1259" s="56">
        <f t="shared" si="115"/>
        <v>0</v>
      </c>
    </row>
    <row r="1260" spans="2:13" ht="15" customHeight="1" outlineLevel="2" x14ac:dyDescent="0.25">
      <c r="B1260" s="628"/>
      <c r="C1260" s="629"/>
      <c r="D1260" s="629"/>
      <c r="E1260" s="106"/>
      <c r="F1260" s="630"/>
      <c r="G1260" s="630"/>
      <c r="H1260" s="630"/>
      <c r="I1260" s="630"/>
      <c r="J1260" s="630"/>
      <c r="K1260" s="630"/>
      <c r="L1260" s="56">
        <f t="shared" si="115"/>
        <v>0</v>
      </c>
    </row>
    <row r="1261" spans="2:13" ht="15" customHeight="1" outlineLevel="2" x14ac:dyDescent="0.25">
      <c r="B1261" s="628"/>
      <c r="C1261" s="629"/>
      <c r="D1261" s="629"/>
      <c r="E1261" s="106"/>
      <c r="F1261" s="630"/>
      <c r="G1261" s="630"/>
      <c r="H1261" s="630"/>
      <c r="I1261" s="630"/>
      <c r="J1261" s="630"/>
      <c r="K1261" s="630"/>
      <c r="L1261" s="56">
        <f t="shared" si="115"/>
        <v>0</v>
      </c>
    </row>
    <row r="1262" spans="2:13" ht="15" customHeight="1" outlineLevel="2" x14ac:dyDescent="0.25">
      <c r="B1262" s="628"/>
      <c r="C1262" s="629"/>
      <c r="D1262" s="629"/>
      <c r="E1262" s="106"/>
      <c r="F1262" s="630"/>
      <c r="G1262" s="630"/>
      <c r="H1262" s="630"/>
      <c r="I1262" s="630"/>
      <c r="J1262" s="630"/>
      <c r="K1262" s="630"/>
      <c r="L1262" s="56">
        <f t="shared" si="115"/>
        <v>0</v>
      </c>
    </row>
    <row r="1263" spans="2:13" ht="15" customHeight="1" outlineLevel="2" x14ac:dyDescent="0.25">
      <c r="B1263" s="631"/>
      <c r="C1263" s="632"/>
      <c r="D1263" s="632"/>
      <c r="E1263" s="107"/>
      <c r="F1263" s="633"/>
      <c r="G1263" s="633"/>
      <c r="H1263" s="633"/>
      <c r="I1263" s="633"/>
      <c r="J1263" s="633"/>
      <c r="K1263" s="633"/>
      <c r="L1263" s="56">
        <f t="shared" si="115"/>
        <v>0</v>
      </c>
    </row>
    <row r="1264" spans="2:13" ht="15" customHeight="1" outlineLevel="2" x14ac:dyDescent="0.25">
      <c r="B1264" s="634" t="s">
        <v>1468</v>
      </c>
      <c r="C1264" s="635"/>
      <c r="D1264" s="635"/>
      <c r="E1264" s="635"/>
      <c r="F1264" s="635"/>
      <c r="G1264" s="635"/>
      <c r="H1264" s="635"/>
      <c r="I1264" s="635"/>
      <c r="J1264" s="635"/>
      <c r="K1264" s="636"/>
      <c r="L1264" s="108">
        <f>+SUM(L1257:L1263)</f>
        <v>0</v>
      </c>
    </row>
    <row r="1265" spans="2:13" ht="15" customHeight="1" outlineLevel="1" x14ac:dyDescent="0.25">
      <c r="B1265" s="122" t="s">
        <v>2447</v>
      </c>
      <c r="C1265" s="117">
        <v>6</v>
      </c>
      <c r="D1265" s="117">
        <v>2</v>
      </c>
      <c r="E1265" s="725" t="str">
        <f>+VLOOKUP(B:B,APUS!A:C,3,FALSE)</f>
        <v>REVOQUE ESTRUCTURAL 3,0CM DE ESPESOR CON MORTERO 1:4 (SIN REFUERZO)</v>
      </c>
      <c r="F1265" s="726"/>
      <c r="G1265" s="726"/>
      <c r="H1265" s="726"/>
      <c r="I1265" s="726"/>
      <c r="J1265" s="726"/>
      <c r="K1265" s="726"/>
      <c r="L1265" s="128" t="str">
        <f>+VLOOKUP(B:B,APUS!A:D,4,FALSE)</f>
        <v>M2</v>
      </c>
      <c r="M1265" s="595">
        <f>L1275</f>
        <v>0</v>
      </c>
    </row>
    <row r="1266" spans="2:13" ht="15" customHeight="1" outlineLevel="2" x14ac:dyDescent="0.25">
      <c r="B1266" s="723" t="s">
        <v>1465</v>
      </c>
      <c r="C1266" s="684"/>
      <c r="D1266" s="684"/>
      <c r="E1266" s="683" t="s">
        <v>1470</v>
      </c>
      <c r="F1266" s="683"/>
      <c r="G1266" s="683"/>
      <c r="H1266" s="683"/>
      <c r="I1266" s="683"/>
      <c r="J1266" s="684" t="s">
        <v>560</v>
      </c>
      <c r="K1266" s="684"/>
      <c r="L1266" s="686" t="s">
        <v>1464</v>
      </c>
    </row>
    <row r="1267" spans="2:13" ht="15" customHeight="1" outlineLevel="2" x14ac:dyDescent="0.25">
      <c r="B1267" s="724"/>
      <c r="C1267" s="685"/>
      <c r="D1267" s="685"/>
      <c r="E1267" s="104" t="s">
        <v>1461</v>
      </c>
      <c r="F1267" s="679" t="s">
        <v>1462</v>
      </c>
      <c r="G1267" s="680"/>
      <c r="H1267" s="679" t="s">
        <v>1463</v>
      </c>
      <c r="I1267" s="680"/>
      <c r="J1267" s="685"/>
      <c r="K1267" s="685"/>
      <c r="L1267" s="687"/>
    </row>
    <row r="1268" spans="2:13" ht="15" customHeight="1" outlineLevel="2" x14ac:dyDescent="0.25">
      <c r="B1268" s="655"/>
      <c r="C1268" s="656"/>
      <c r="D1268" s="656"/>
      <c r="E1268" s="105"/>
      <c r="F1268" s="688"/>
      <c r="G1268" s="688"/>
      <c r="H1268" s="688"/>
      <c r="I1268" s="688"/>
      <c r="J1268" s="688"/>
      <c r="K1268" s="688"/>
      <c r="L1268" s="56">
        <f t="shared" ref="L1268:L1274" si="116">+J1268</f>
        <v>0</v>
      </c>
    </row>
    <row r="1269" spans="2:13" ht="15" customHeight="1" outlineLevel="2" x14ac:dyDescent="0.25">
      <c r="B1269" s="628"/>
      <c r="C1269" s="629"/>
      <c r="D1269" s="629"/>
      <c r="E1269" s="106"/>
      <c r="F1269" s="630"/>
      <c r="G1269" s="630"/>
      <c r="H1269" s="630"/>
      <c r="I1269" s="630"/>
      <c r="J1269" s="630"/>
      <c r="K1269" s="630"/>
      <c r="L1269" s="56">
        <f t="shared" si="116"/>
        <v>0</v>
      </c>
    </row>
    <row r="1270" spans="2:13" ht="15" customHeight="1" outlineLevel="2" x14ac:dyDescent="0.25">
      <c r="B1270" s="628"/>
      <c r="C1270" s="629"/>
      <c r="D1270" s="629"/>
      <c r="E1270" s="106"/>
      <c r="F1270" s="630"/>
      <c r="G1270" s="630"/>
      <c r="H1270" s="630"/>
      <c r="I1270" s="630"/>
      <c r="J1270" s="630"/>
      <c r="K1270" s="630"/>
      <c r="L1270" s="56">
        <f t="shared" si="116"/>
        <v>0</v>
      </c>
    </row>
    <row r="1271" spans="2:13" ht="15" customHeight="1" outlineLevel="2" x14ac:dyDescent="0.25">
      <c r="B1271" s="628"/>
      <c r="C1271" s="629"/>
      <c r="D1271" s="629"/>
      <c r="E1271" s="106"/>
      <c r="F1271" s="630"/>
      <c r="G1271" s="630"/>
      <c r="H1271" s="630"/>
      <c r="I1271" s="630"/>
      <c r="J1271" s="630"/>
      <c r="K1271" s="630"/>
      <c r="L1271" s="56">
        <f t="shared" si="116"/>
        <v>0</v>
      </c>
    </row>
    <row r="1272" spans="2:13" ht="15" customHeight="1" outlineLevel="2" x14ac:dyDescent="0.25">
      <c r="B1272" s="628"/>
      <c r="C1272" s="629"/>
      <c r="D1272" s="629"/>
      <c r="E1272" s="106"/>
      <c r="F1272" s="630"/>
      <c r="G1272" s="630"/>
      <c r="H1272" s="630"/>
      <c r="I1272" s="630"/>
      <c r="J1272" s="630"/>
      <c r="K1272" s="630"/>
      <c r="L1272" s="56">
        <f t="shared" si="116"/>
        <v>0</v>
      </c>
    </row>
    <row r="1273" spans="2:13" ht="15" customHeight="1" outlineLevel="2" x14ac:dyDescent="0.25">
      <c r="B1273" s="628"/>
      <c r="C1273" s="629"/>
      <c r="D1273" s="629"/>
      <c r="E1273" s="106"/>
      <c r="F1273" s="630"/>
      <c r="G1273" s="630"/>
      <c r="H1273" s="630"/>
      <c r="I1273" s="630"/>
      <c r="J1273" s="630"/>
      <c r="K1273" s="630"/>
      <c r="L1273" s="56">
        <f t="shared" si="116"/>
        <v>0</v>
      </c>
    </row>
    <row r="1274" spans="2:13" ht="15" customHeight="1" outlineLevel="2" x14ac:dyDescent="0.25">
      <c r="B1274" s="631"/>
      <c r="C1274" s="632"/>
      <c r="D1274" s="632"/>
      <c r="E1274" s="107"/>
      <c r="F1274" s="633"/>
      <c r="G1274" s="633"/>
      <c r="H1274" s="633"/>
      <c r="I1274" s="633"/>
      <c r="J1274" s="633"/>
      <c r="K1274" s="633"/>
      <c r="L1274" s="56">
        <f t="shared" si="116"/>
        <v>0</v>
      </c>
    </row>
    <row r="1275" spans="2:13" ht="15" customHeight="1" outlineLevel="2" x14ac:dyDescent="0.25">
      <c r="B1275" s="634" t="s">
        <v>1468</v>
      </c>
      <c r="C1275" s="635"/>
      <c r="D1275" s="635"/>
      <c r="E1275" s="635"/>
      <c r="F1275" s="635"/>
      <c r="G1275" s="635"/>
      <c r="H1275" s="635"/>
      <c r="I1275" s="635"/>
      <c r="J1275" s="635"/>
      <c r="K1275" s="636"/>
      <c r="L1275" s="108">
        <f>+SUM(L1268:L1274)</f>
        <v>0</v>
      </c>
    </row>
    <row r="1276" spans="2:13" ht="15" customHeight="1" outlineLevel="1" x14ac:dyDescent="0.25">
      <c r="B1276" s="122" t="s">
        <v>1932</v>
      </c>
      <c r="C1276" s="117">
        <v>6</v>
      </c>
      <c r="D1276" s="117">
        <v>3</v>
      </c>
      <c r="E1276" s="725" t="str">
        <f>+VLOOKUP(B:B,APUS!A:C,3,FALSE)</f>
        <v>REVOQUE ESTRUCTURAL 3,0CM CON MALLA Y MORTERO 1:4.</v>
      </c>
      <c r="F1276" s="726"/>
      <c r="G1276" s="726"/>
      <c r="H1276" s="726"/>
      <c r="I1276" s="726"/>
      <c r="J1276" s="726"/>
      <c r="K1276" s="726"/>
      <c r="L1276" s="128" t="str">
        <f>+VLOOKUP(B:B,APUS!A:D,4,FALSE)</f>
        <v>M2</v>
      </c>
      <c r="M1276" s="595">
        <f>L1286</f>
        <v>0</v>
      </c>
    </row>
    <row r="1277" spans="2:13" ht="15" customHeight="1" outlineLevel="2" x14ac:dyDescent="0.25">
      <c r="B1277" s="723" t="s">
        <v>1465</v>
      </c>
      <c r="C1277" s="684"/>
      <c r="D1277" s="684"/>
      <c r="E1277" s="683" t="s">
        <v>1470</v>
      </c>
      <c r="F1277" s="683"/>
      <c r="G1277" s="683"/>
      <c r="H1277" s="683"/>
      <c r="I1277" s="683"/>
      <c r="J1277" s="684" t="s">
        <v>560</v>
      </c>
      <c r="K1277" s="684"/>
      <c r="L1277" s="686" t="s">
        <v>1464</v>
      </c>
    </row>
    <row r="1278" spans="2:13" ht="15" customHeight="1" outlineLevel="2" x14ac:dyDescent="0.25">
      <c r="B1278" s="724"/>
      <c r="C1278" s="685"/>
      <c r="D1278" s="685"/>
      <c r="E1278" s="104" t="s">
        <v>1461</v>
      </c>
      <c r="F1278" s="679" t="s">
        <v>1462</v>
      </c>
      <c r="G1278" s="680"/>
      <c r="H1278" s="679" t="s">
        <v>1463</v>
      </c>
      <c r="I1278" s="680"/>
      <c r="J1278" s="685"/>
      <c r="K1278" s="685"/>
      <c r="L1278" s="687"/>
    </row>
    <row r="1279" spans="2:13" ht="15" customHeight="1" outlineLevel="2" x14ac:dyDescent="0.25">
      <c r="B1279" s="655"/>
      <c r="C1279" s="656"/>
      <c r="D1279" s="656"/>
      <c r="E1279" s="105"/>
      <c r="F1279" s="688"/>
      <c r="G1279" s="688"/>
      <c r="H1279" s="688"/>
      <c r="I1279" s="688"/>
      <c r="J1279" s="688"/>
      <c r="K1279" s="688"/>
      <c r="L1279" s="56">
        <f t="shared" ref="L1279:L1285" si="117">+J1279</f>
        <v>0</v>
      </c>
    </row>
    <row r="1280" spans="2:13" ht="15" customHeight="1" outlineLevel="2" x14ac:dyDescent="0.25">
      <c r="B1280" s="628"/>
      <c r="C1280" s="629"/>
      <c r="D1280" s="629"/>
      <c r="E1280" s="106"/>
      <c r="F1280" s="630"/>
      <c r="G1280" s="630"/>
      <c r="H1280" s="630"/>
      <c r="I1280" s="630"/>
      <c r="J1280" s="630"/>
      <c r="K1280" s="630"/>
      <c r="L1280" s="56">
        <f t="shared" si="117"/>
        <v>0</v>
      </c>
    </row>
    <row r="1281" spans="2:13" ht="15" customHeight="1" outlineLevel="2" x14ac:dyDescent="0.25">
      <c r="B1281" s="628"/>
      <c r="C1281" s="629"/>
      <c r="D1281" s="629"/>
      <c r="E1281" s="106"/>
      <c r="F1281" s="630"/>
      <c r="G1281" s="630"/>
      <c r="H1281" s="630"/>
      <c r="I1281" s="630"/>
      <c r="J1281" s="630"/>
      <c r="K1281" s="630"/>
      <c r="L1281" s="56">
        <f t="shared" si="117"/>
        <v>0</v>
      </c>
    </row>
    <row r="1282" spans="2:13" ht="15" customHeight="1" outlineLevel="2" x14ac:dyDescent="0.25">
      <c r="B1282" s="628"/>
      <c r="C1282" s="629"/>
      <c r="D1282" s="629"/>
      <c r="E1282" s="106"/>
      <c r="F1282" s="630"/>
      <c r="G1282" s="630"/>
      <c r="H1282" s="630"/>
      <c r="I1282" s="630"/>
      <c r="J1282" s="630"/>
      <c r="K1282" s="630"/>
      <c r="L1282" s="56">
        <f t="shared" si="117"/>
        <v>0</v>
      </c>
    </row>
    <row r="1283" spans="2:13" ht="15" customHeight="1" outlineLevel="2" x14ac:dyDescent="0.25">
      <c r="B1283" s="628"/>
      <c r="C1283" s="629"/>
      <c r="D1283" s="629"/>
      <c r="E1283" s="106"/>
      <c r="F1283" s="630"/>
      <c r="G1283" s="630"/>
      <c r="H1283" s="630"/>
      <c r="I1283" s="630"/>
      <c r="J1283" s="630"/>
      <c r="K1283" s="630"/>
      <c r="L1283" s="56">
        <f t="shared" si="117"/>
        <v>0</v>
      </c>
    </row>
    <row r="1284" spans="2:13" ht="15" customHeight="1" outlineLevel="2" x14ac:dyDescent="0.25">
      <c r="B1284" s="628"/>
      <c r="C1284" s="629"/>
      <c r="D1284" s="629"/>
      <c r="E1284" s="106"/>
      <c r="F1284" s="630"/>
      <c r="G1284" s="630"/>
      <c r="H1284" s="630"/>
      <c r="I1284" s="630"/>
      <c r="J1284" s="630"/>
      <c r="K1284" s="630"/>
      <c r="L1284" s="56">
        <f t="shared" si="117"/>
        <v>0</v>
      </c>
    </row>
    <row r="1285" spans="2:13" ht="15" customHeight="1" outlineLevel="2" x14ac:dyDescent="0.25">
      <c r="B1285" s="631"/>
      <c r="C1285" s="632"/>
      <c r="D1285" s="632"/>
      <c r="E1285" s="107"/>
      <c r="F1285" s="633"/>
      <c r="G1285" s="633"/>
      <c r="H1285" s="633"/>
      <c r="I1285" s="633"/>
      <c r="J1285" s="633"/>
      <c r="K1285" s="633"/>
      <c r="L1285" s="56">
        <f t="shared" si="117"/>
        <v>0</v>
      </c>
    </row>
    <row r="1286" spans="2:13" ht="15" customHeight="1" outlineLevel="2" x14ac:dyDescent="0.25">
      <c r="B1286" s="634" t="s">
        <v>1468</v>
      </c>
      <c r="C1286" s="635"/>
      <c r="D1286" s="635"/>
      <c r="E1286" s="635"/>
      <c r="F1286" s="635"/>
      <c r="G1286" s="635"/>
      <c r="H1286" s="635"/>
      <c r="I1286" s="635"/>
      <c r="J1286" s="635"/>
      <c r="K1286" s="636"/>
      <c r="L1286" s="108">
        <f>+SUM(L1279:L1285)</f>
        <v>0</v>
      </c>
    </row>
    <row r="1287" spans="2:13" ht="38.25" customHeight="1" outlineLevel="1" x14ac:dyDescent="0.25">
      <c r="B1287" s="122" t="s">
        <v>1937</v>
      </c>
      <c r="C1287" s="117">
        <v>6</v>
      </c>
      <c r="D1287" s="117">
        <v>4</v>
      </c>
      <c r="E1287" s="664" t="str">
        <f>+VLOOKUP(B:B,APUS!A:C,3,FALSE)</f>
        <v>REVOQUE  ESTRUCTURAL CON MALLA e=3CM, CON MORTERO 1:4 IMPERMEABILIZADO.((incluye  malla electrosoldada)</v>
      </c>
      <c r="F1287" s="722"/>
      <c r="G1287" s="722"/>
      <c r="H1287" s="722"/>
      <c r="I1287" s="722"/>
      <c r="J1287" s="722"/>
      <c r="K1287" s="722"/>
      <c r="L1287" s="128" t="str">
        <f>+VLOOKUP(B:B,APUS!A:D,4,FALSE)</f>
        <v>M2</v>
      </c>
      <c r="M1287" s="595">
        <f>L1297</f>
        <v>0</v>
      </c>
    </row>
    <row r="1288" spans="2:13" ht="15" customHeight="1" outlineLevel="2" x14ac:dyDescent="0.25">
      <c r="B1288" s="723" t="s">
        <v>1465</v>
      </c>
      <c r="C1288" s="684"/>
      <c r="D1288" s="684"/>
      <c r="E1288" s="683" t="s">
        <v>1470</v>
      </c>
      <c r="F1288" s="683"/>
      <c r="G1288" s="683"/>
      <c r="H1288" s="683"/>
      <c r="I1288" s="683"/>
      <c r="J1288" s="684" t="s">
        <v>560</v>
      </c>
      <c r="K1288" s="684"/>
      <c r="L1288" s="686" t="s">
        <v>1464</v>
      </c>
    </row>
    <row r="1289" spans="2:13" ht="15" customHeight="1" outlineLevel="2" x14ac:dyDescent="0.25">
      <c r="B1289" s="724"/>
      <c r="C1289" s="685"/>
      <c r="D1289" s="685"/>
      <c r="E1289" s="104" t="s">
        <v>1461</v>
      </c>
      <c r="F1289" s="679" t="s">
        <v>1462</v>
      </c>
      <c r="G1289" s="680"/>
      <c r="H1289" s="679" t="s">
        <v>1463</v>
      </c>
      <c r="I1289" s="680"/>
      <c r="J1289" s="685"/>
      <c r="K1289" s="685"/>
      <c r="L1289" s="687"/>
    </row>
    <row r="1290" spans="2:13" ht="15" customHeight="1" outlineLevel="2" x14ac:dyDescent="0.25">
      <c r="B1290" s="655"/>
      <c r="C1290" s="656"/>
      <c r="D1290" s="656"/>
      <c r="E1290" s="105"/>
      <c r="F1290" s="688"/>
      <c r="G1290" s="688"/>
      <c r="H1290" s="688"/>
      <c r="I1290" s="688"/>
      <c r="J1290" s="688"/>
      <c r="K1290" s="688"/>
      <c r="L1290" s="56">
        <f t="shared" ref="L1290:L1296" si="118">+J1290</f>
        <v>0</v>
      </c>
    </row>
    <row r="1291" spans="2:13" ht="15" customHeight="1" outlineLevel="2" x14ac:dyDescent="0.25">
      <c r="B1291" s="628"/>
      <c r="C1291" s="629"/>
      <c r="D1291" s="629"/>
      <c r="E1291" s="106"/>
      <c r="F1291" s="630"/>
      <c r="G1291" s="630"/>
      <c r="H1291" s="630"/>
      <c r="I1291" s="630"/>
      <c r="J1291" s="630"/>
      <c r="K1291" s="630"/>
      <c r="L1291" s="56">
        <f t="shared" si="118"/>
        <v>0</v>
      </c>
    </row>
    <row r="1292" spans="2:13" ht="15" customHeight="1" outlineLevel="2" x14ac:dyDescent="0.25">
      <c r="B1292" s="628"/>
      <c r="C1292" s="629"/>
      <c r="D1292" s="629"/>
      <c r="E1292" s="106"/>
      <c r="F1292" s="630"/>
      <c r="G1292" s="630"/>
      <c r="H1292" s="630"/>
      <c r="I1292" s="630"/>
      <c r="J1292" s="630"/>
      <c r="K1292" s="630"/>
      <c r="L1292" s="56">
        <f t="shared" si="118"/>
        <v>0</v>
      </c>
    </row>
    <row r="1293" spans="2:13" ht="15" customHeight="1" outlineLevel="2" x14ac:dyDescent="0.25">
      <c r="B1293" s="628"/>
      <c r="C1293" s="629"/>
      <c r="D1293" s="629"/>
      <c r="E1293" s="106"/>
      <c r="F1293" s="630"/>
      <c r="G1293" s="630"/>
      <c r="H1293" s="630"/>
      <c r="I1293" s="630"/>
      <c r="J1293" s="630"/>
      <c r="K1293" s="630"/>
      <c r="L1293" s="56">
        <f t="shared" si="118"/>
        <v>0</v>
      </c>
    </row>
    <row r="1294" spans="2:13" ht="15" customHeight="1" outlineLevel="2" x14ac:dyDescent="0.25">
      <c r="B1294" s="628"/>
      <c r="C1294" s="629"/>
      <c r="D1294" s="629"/>
      <c r="E1294" s="106"/>
      <c r="F1294" s="630"/>
      <c r="G1294" s="630"/>
      <c r="H1294" s="630"/>
      <c r="I1294" s="630"/>
      <c r="J1294" s="630"/>
      <c r="K1294" s="630"/>
      <c r="L1294" s="56">
        <f t="shared" si="118"/>
        <v>0</v>
      </c>
    </row>
    <row r="1295" spans="2:13" ht="15" customHeight="1" outlineLevel="2" x14ac:dyDescent="0.25">
      <c r="B1295" s="628"/>
      <c r="C1295" s="629"/>
      <c r="D1295" s="629"/>
      <c r="E1295" s="106"/>
      <c r="F1295" s="630"/>
      <c r="G1295" s="630"/>
      <c r="H1295" s="630"/>
      <c r="I1295" s="630"/>
      <c r="J1295" s="630"/>
      <c r="K1295" s="630"/>
      <c r="L1295" s="56">
        <f t="shared" si="118"/>
        <v>0</v>
      </c>
    </row>
    <row r="1296" spans="2:13" ht="15" customHeight="1" outlineLevel="2" x14ac:dyDescent="0.25">
      <c r="B1296" s="631"/>
      <c r="C1296" s="632"/>
      <c r="D1296" s="632"/>
      <c r="E1296" s="107"/>
      <c r="F1296" s="633"/>
      <c r="G1296" s="633"/>
      <c r="H1296" s="633"/>
      <c r="I1296" s="633"/>
      <c r="J1296" s="633"/>
      <c r="K1296" s="633"/>
      <c r="L1296" s="56">
        <f t="shared" si="118"/>
        <v>0</v>
      </c>
    </row>
    <row r="1297" spans="2:13" ht="15" customHeight="1" outlineLevel="2" x14ac:dyDescent="0.25">
      <c r="B1297" s="634" t="s">
        <v>1468</v>
      </c>
      <c r="C1297" s="635"/>
      <c r="D1297" s="635"/>
      <c r="E1297" s="635"/>
      <c r="F1297" s="635"/>
      <c r="G1297" s="635"/>
      <c r="H1297" s="635"/>
      <c r="I1297" s="635"/>
      <c r="J1297" s="635"/>
      <c r="K1297" s="636"/>
      <c r="L1297" s="108">
        <f>+SUM(L1290:L1296)</f>
        <v>0</v>
      </c>
    </row>
    <row r="1298" spans="2:13" ht="15" customHeight="1" outlineLevel="1" x14ac:dyDescent="0.25">
      <c r="B1298" s="122" t="s">
        <v>1938</v>
      </c>
      <c r="C1298" s="117">
        <v>6</v>
      </c>
      <c r="D1298" s="117">
        <v>5</v>
      </c>
      <c r="E1298" s="725" t="str">
        <f>+VLOOKUP(B:B,APUS!A:C,3,FALSE)</f>
        <v>REVOQUE  ESTRUCTURAL e=1.5CM, CON MORTERO 1:4 IMPERMEABILIZADO (SIN REFUERZO)</v>
      </c>
      <c r="F1298" s="726"/>
      <c r="G1298" s="726"/>
      <c r="H1298" s="726"/>
      <c r="I1298" s="726"/>
      <c r="J1298" s="726"/>
      <c r="K1298" s="726"/>
      <c r="L1298" s="128" t="str">
        <f>+VLOOKUP(B:B,APUS!A:D,4,FALSE)</f>
        <v>M2</v>
      </c>
      <c r="M1298" s="595">
        <f>L1308</f>
        <v>0</v>
      </c>
    </row>
    <row r="1299" spans="2:13" ht="15" customHeight="1" outlineLevel="2" x14ac:dyDescent="0.25">
      <c r="B1299" s="723" t="s">
        <v>1465</v>
      </c>
      <c r="C1299" s="684"/>
      <c r="D1299" s="684"/>
      <c r="E1299" s="683" t="s">
        <v>1470</v>
      </c>
      <c r="F1299" s="683"/>
      <c r="G1299" s="683"/>
      <c r="H1299" s="683"/>
      <c r="I1299" s="683"/>
      <c r="J1299" s="684" t="s">
        <v>560</v>
      </c>
      <c r="K1299" s="684"/>
      <c r="L1299" s="686" t="s">
        <v>1464</v>
      </c>
    </row>
    <row r="1300" spans="2:13" ht="15" customHeight="1" outlineLevel="2" x14ac:dyDescent="0.25">
      <c r="B1300" s="724"/>
      <c r="C1300" s="685"/>
      <c r="D1300" s="685"/>
      <c r="E1300" s="104" t="s">
        <v>1461</v>
      </c>
      <c r="F1300" s="679" t="s">
        <v>1462</v>
      </c>
      <c r="G1300" s="680"/>
      <c r="H1300" s="679" t="s">
        <v>1463</v>
      </c>
      <c r="I1300" s="680"/>
      <c r="J1300" s="685"/>
      <c r="K1300" s="685"/>
      <c r="L1300" s="687"/>
    </row>
    <row r="1301" spans="2:13" ht="15" customHeight="1" outlineLevel="2" x14ac:dyDescent="0.25">
      <c r="B1301" s="655"/>
      <c r="C1301" s="656"/>
      <c r="D1301" s="656"/>
      <c r="E1301" s="105"/>
      <c r="F1301" s="688"/>
      <c r="G1301" s="688"/>
      <c r="H1301" s="688"/>
      <c r="I1301" s="688"/>
      <c r="J1301" s="688"/>
      <c r="K1301" s="688"/>
      <c r="L1301" s="56">
        <f t="shared" ref="L1301:L1307" si="119">+J1301</f>
        <v>0</v>
      </c>
    </row>
    <row r="1302" spans="2:13" ht="15" customHeight="1" outlineLevel="2" x14ac:dyDescent="0.25">
      <c r="B1302" s="628"/>
      <c r="C1302" s="629"/>
      <c r="D1302" s="629"/>
      <c r="E1302" s="106"/>
      <c r="F1302" s="630"/>
      <c r="G1302" s="630"/>
      <c r="H1302" s="630"/>
      <c r="I1302" s="630"/>
      <c r="J1302" s="630"/>
      <c r="K1302" s="630"/>
      <c r="L1302" s="56">
        <f t="shared" si="119"/>
        <v>0</v>
      </c>
    </row>
    <row r="1303" spans="2:13" ht="15" customHeight="1" outlineLevel="2" x14ac:dyDescent="0.25">
      <c r="B1303" s="628"/>
      <c r="C1303" s="629"/>
      <c r="D1303" s="629"/>
      <c r="E1303" s="106"/>
      <c r="F1303" s="630"/>
      <c r="G1303" s="630"/>
      <c r="H1303" s="630"/>
      <c r="I1303" s="630"/>
      <c r="J1303" s="630"/>
      <c r="K1303" s="630"/>
      <c r="L1303" s="56">
        <f t="shared" si="119"/>
        <v>0</v>
      </c>
    </row>
    <row r="1304" spans="2:13" ht="15" customHeight="1" outlineLevel="2" x14ac:dyDescent="0.25">
      <c r="B1304" s="628"/>
      <c r="C1304" s="629"/>
      <c r="D1304" s="629"/>
      <c r="E1304" s="106"/>
      <c r="F1304" s="630"/>
      <c r="G1304" s="630"/>
      <c r="H1304" s="630"/>
      <c r="I1304" s="630"/>
      <c r="J1304" s="630"/>
      <c r="K1304" s="630"/>
      <c r="L1304" s="56">
        <f t="shared" si="119"/>
        <v>0</v>
      </c>
    </row>
    <row r="1305" spans="2:13" ht="15" customHeight="1" outlineLevel="2" x14ac:dyDescent="0.25">
      <c r="B1305" s="628"/>
      <c r="C1305" s="629"/>
      <c r="D1305" s="629"/>
      <c r="E1305" s="106"/>
      <c r="F1305" s="630"/>
      <c r="G1305" s="630"/>
      <c r="H1305" s="630"/>
      <c r="I1305" s="630"/>
      <c r="J1305" s="630"/>
      <c r="K1305" s="630"/>
      <c r="L1305" s="56">
        <f t="shared" si="119"/>
        <v>0</v>
      </c>
    </row>
    <row r="1306" spans="2:13" ht="15" customHeight="1" outlineLevel="2" x14ac:dyDescent="0.25">
      <c r="B1306" s="628"/>
      <c r="C1306" s="629"/>
      <c r="D1306" s="629"/>
      <c r="E1306" s="106"/>
      <c r="F1306" s="630"/>
      <c r="G1306" s="630"/>
      <c r="H1306" s="630"/>
      <c r="I1306" s="630"/>
      <c r="J1306" s="630"/>
      <c r="K1306" s="630"/>
      <c r="L1306" s="56">
        <f t="shared" si="119"/>
        <v>0</v>
      </c>
    </row>
    <row r="1307" spans="2:13" ht="15" customHeight="1" outlineLevel="2" x14ac:dyDescent="0.25">
      <c r="B1307" s="631"/>
      <c r="C1307" s="632"/>
      <c r="D1307" s="632"/>
      <c r="E1307" s="107"/>
      <c r="F1307" s="633"/>
      <c r="G1307" s="633"/>
      <c r="H1307" s="633"/>
      <c r="I1307" s="633"/>
      <c r="J1307" s="633"/>
      <c r="K1307" s="633"/>
      <c r="L1307" s="56">
        <f t="shared" si="119"/>
        <v>0</v>
      </c>
    </row>
    <row r="1308" spans="2:13" ht="15" customHeight="1" outlineLevel="2" x14ac:dyDescent="0.25">
      <c r="B1308" s="634" t="s">
        <v>1468</v>
      </c>
      <c r="C1308" s="635"/>
      <c r="D1308" s="635"/>
      <c r="E1308" s="635"/>
      <c r="F1308" s="635"/>
      <c r="G1308" s="635"/>
      <c r="H1308" s="635"/>
      <c r="I1308" s="635"/>
      <c r="J1308" s="635"/>
      <c r="K1308" s="636"/>
      <c r="L1308" s="108">
        <f>+SUM(L1301:L1307)</f>
        <v>0</v>
      </c>
    </row>
    <row r="1309" spans="2:13" ht="48" customHeight="1" outlineLevel="1" x14ac:dyDescent="0.25">
      <c r="B1309" s="122" t="s">
        <v>1940</v>
      </c>
      <c r="C1309" s="117">
        <v>6</v>
      </c>
      <c r="D1309" s="117">
        <v>6</v>
      </c>
      <c r="E1309" s="664" t="str">
        <f>+VLOOKUP(B:B,APUS!A:C,3,FALSE)</f>
        <v>CONEXIÓN DE REVOQUE  ESTRUCTURAL CON MALLA  e=3.0CM, CON VIGA DE CIMENTACION EXISTENTE MEDIANTE ENSANCHAMIENTO DE LA VIGA (Incluye demolicion y reconstruccion de placa y excavación. concreto hecho en obra 1:2;3.0 Aprox. 3.000psi).</v>
      </c>
      <c r="F1309" s="722"/>
      <c r="G1309" s="722"/>
      <c r="H1309" s="722"/>
      <c r="I1309" s="722"/>
      <c r="J1309" s="722"/>
      <c r="K1309" s="722"/>
      <c r="L1309" s="128" t="str">
        <f>+VLOOKUP(B:B,APUS!A:D,4,FALSE)</f>
        <v>M</v>
      </c>
      <c r="M1309" s="595">
        <f>L1319</f>
        <v>0</v>
      </c>
    </row>
    <row r="1310" spans="2:13" ht="15" customHeight="1" outlineLevel="2" x14ac:dyDescent="0.25">
      <c r="B1310" s="723" t="s">
        <v>1465</v>
      </c>
      <c r="C1310" s="684"/>
      <c r="D1310" s="684"/>
      <c r="E1310" s="683" t="s">
        <v>1470</v>
      </c>
      <c r="F1310" s="683"/>
      <c r="G1310" s="683"/>
      <c r="H1310" s="683"/>
      <c r="I1310" s="683"/>
      <c r="J1310" s="684" t="s">
        <v>560</v>
      </c>
      <c r="K1310" s="684"/>
      <c r="L1310" s="686" t="s">
        <v>1464</v>
      </c>
    </row>
    <row r="1311" spans="2:13" ht="15" customHeight="1" outlineLevel="2" x14ac:dyDescent="0.25">
      <c r="B1311" s="724"/>
      <c r="C1311" s="685"/>
      <c r="D1311" s="685"/>
      <c r="E1311" s="104" t="s">
        <v>1461</v>
      </c>
      <c r="F1311" s="679" t="s">
        <v>1462</v>
      </c>
      <c r="G1311" s="680"/>
      <c r="H1311" s="679" t="s">
        <v>1463</v>
      </c>
      <c r="I1311" s="680"/>
      <c r="J1311" s="685"/>
      <c r="K1311" s="685"/>
      <c r="L1311" s="687"/>
    </row>
    <row r="1312" spans="2:13" ht="15" customHeight="1" outlineLevel="2" x14ac:dyDescent="0.25">
      <c r="B1312" s="655"/>
      <c r="C1312" s="656"/>
      <c r="D1312" s="656"/>
      <c r="E1312" s="105"/>
      <c r="F1312" s="688"/>
      <c r="G1312" s="688"/>
      <c r="H1312" s="688"/>
      <c r="I1312" s="688"/>
      <c r="J1312" s="688"/>
      <c r="K1312" s="688"/>
      <c r="L1312" s="56">
        <f t="shared" ref="L1312:L1318" si="120">+J1312</f>
        <v>0</v>
      </c>
    </row>
    <row r="1313" spans="2:13" ht="15" customHeight="1" outlineLevel="2" x14ac:dyDescent="0.25">
      <c r="B1313" s="628"/>
      <c r="C1313" s="629"/>
      <c r="D1313" s="629"/>
      <c r="E1313" s="106"/>
      <c r="F1313" s="630"/>
      <c r="G1313" s="630"/>
      <c r="H1313" s="630"/>
      <c r="I1313" s="630"/>
      <c r="J1313" s="630"/>
      <c r="K1313" s="630"/>
      <c r="L1313" s="56">
        <f t="shared" si="120"/>
        <v>0</v>
      </c>
    </row>
    <row r="1314" spans="2:13" ht="15" customHeight="1" outlineLevel="2" x14ac:dyDescent="0.25">
      <c r="B1314" s="628"/>
      <c r="C1314" s="629"/>
      <c r="D1314" s="629"/>
      <c r="E1314" s="106"/>
      <c r="F1314" s="630"/>
      <c r="G1314" s="630"/>
      <c r="H1314" s="630"/>
      <c r="I1314" s="630"/>
      <c r="J1314" s="630"/>
      <c r="K1314" s="630"/>
      <c r="L1314" s="56">
        <f t="shared" si="120"/>
        <v>0</v>
      </c>
    </row>
    <row r="1315" spans="2:13" ht="15" customHeight="1" outlineLevel="2" x14ac:dyDescent="0.25">
      <c r="B1315" s="628"/>
      <c r="C1315" s="629"/>
      <c r="D1315" s="629"/>
      <c r="E1315" s="106"/>
      <c r="F1315" s="630"/>
      <c r="G1315" s="630"/>
      <c r="H1315" s="630"/>
      <c r="I1315" s="630"/>
      <c r="J1315" s="630"/>
      <c r="K1315" s="630"/>
      <c r="L1315" s="56">
        <f t="shared" si="120"/>
        <v>0</v>
      </c>
    </row>
    <row r="1316" spans="2:13" ht="15" customHeight="1" outlineLevel="2" x14ac:dyDescent="0.25">
      <c r="B1316" s="628"/>
      <c r="C1316" s="629"/>
      <c r="D1316" s="629"/>
      <c r="E1316" s="106"/>
      <c r="F1316" s="630"/>
      <c r="G1316" s="630"/>
      <c r="H1316" s="630"/>
      <c r="I1316" s="630"/>
      <c r="J1316" s="630"/>
      <c r="K1316" s="630"/>
      <c r="L1316" s="56">
        <f t="shared" si="120"/>
        <v>0</v>
      </c>
    </row>
    <row r="1317" spans="2:13" ht="15" customHeight="1" outlineLevel="2" x14ac:dyDescent="0.25">
      <c r="B1317" s="628"/>
      <c r="C1317" s="629"/>
      <c r="D1317" s="629"/>
      <c r="E1317" s="106"/>
      <c r="F1317" s="630"/>
      <c r="G1317" s="630"/>
      <c r="H1317" s="630"/>
      <c r="I1317" s="630"/>
      <c r="J1317" s="630"/>
      <c r="K1317" s="630"/>
      <c r="L1317" s="56">
        <f t="shared" si="120"/>
        <v>0</v>
      </c>
    </row>
    <row r="1318" spans="2:13" ht="15" customHeight="1" outlineLevel="2" x14ac:dyDescent="0.25">
      <c r="B1318" s="631"/>
      <c r="C1318" s="632"/>
      <c r="D1318" s="632"/>
      <c r="E1318" s="107"/>
      <c r="F1318" s="633"/>
      <c r="G1318" s="633"/>
      <c r="H1318" s="633"/>
      <c r="I1318" s="633"/>
      <c r="J1318" s="633"/>
      <c r="K1318" s="633"/>
      <c r="L1318" s="56">
        <f t="shared" si="120"/>
        <v>0</v>
      </c>
    </row>
    <row r="1319" spans="2:13" ht="15" customHeight="1" outlineLevel="2" x14ac:dyDescent="0.25">
      <c r="B1319" s="634" t="s">
        <v>1468</v>
      </c>
      <c r="C1319" s="635"/>
      <c r="D1319" s="635"/>
      <c r="E1319" s="635"/>
      <c r="F1319" s="635"/>
      <c r="G1319" s="635"/>
      <c r="H1319" s="635"/>
      <c r="I1319" s="635"/>
      <c r="J1319" s="635"/>
      <c r="K1319" s="636"/>
      <c r="L1319" s="108">
        <f>+SUM(L1312:L1318)</f>
        <v>0</v>
      </c>
    </row>
    <row r="1320" spans="2:13" ht="44.25" customHeight="1" outlineLevel="1" x14ac:dyDescent="0.25">
      <c r="B1320" s="122" t="s">
        <v>1942</v>
      </c>
      <c r="C1320" s="117">
        <v>6</v>
      </c>
      <c r="D1320" s="117">
        <v>7</v>
      </c>
      <c r="E1320" s="664" t="str">
        <f>+VLOOKUP(B:B,APUS!A:C,3,FALSE)</f>
        <v>CONEXIÓN DE REVOQUE ESTRUCTURAL CON MALLA e=3CM  A LA VIGA DE CIMENTACION NUEVA. INCLUYE ACERO DE REFUERZO. (No incluye viga de cimentacion, no incluye demolicion o reconstruccion de placa, no incluye excavacion)</v>
      </c>
      <c r="F1320" s="722"/>
      <c r="G1320" s="722"/>
      <c r="H1320" s="722"/>
      <c r="I1320" s="722"/>
      <c r="J1320" s="722"/>
      <c r="K1320" s="722"/>
      <c r="L1320" s="128" t="str">
        <f>+VLOOKUP(B:B,APUS!A:D,4,FALSE)</f>
        <v>M</v>
      </c>
      <c r="M1320" s="595">
        <f>L1330</f>
        <v>0</v>
      </c>
    </row>
    <row r="1321" spans="2:13" ht="15" customHeight="1" outlineLevel="2" x14ac:dyDescent="0.25">
      <c r="B1321" s="723" t="s">
        <v>1465</v>
      </c>
      <c r="C1321" s="684"/>
      <c r="D1321" s="684"/>
      <c r="E1321" s="683" t="s">
        <v>1470</v>
      </c>
      <c r="F1321" s="683"/>
      <c r="G1321" s="683"/>
      <c r="H1321" s="683"/>
      <c r="I1321" s="683"/>
      <c r="J1321" s="684" t="s">
        <v>560</v>
      </c>
      <c r="K1321" s="684"/>
      <c r="L1321" s="686" t="s">
        <v>1464</v>
      </c>
    </row>
    <row r="1322" spans="2:13" ht="15" customHeight="1" outlineLevel="2" x14ac:dyDescent="0.25">
      <c r="B1322" s="724"/>
      <c r="C1322" s="685"/>
      <c r="D1322" s="685"/>
      <c r="E1322" s="104" t="s">
        <v>1461</v>
      </c>
      <c r="F1322" s="679" t="s">
        <v>1462</v>
      </c>
      <c r="G1322" s="680"/>
      <c r="H1322" s="679" t="s">
        <v>1463</v>
      </c>
      <c r="I1322" s="680"/>
      <c r="J1322" s="685"/>
      <c r="K1322" s="685"/>
      <c r="L1322" s="687"/>
    </row>
    <row r="1323" spans="2:13" ht="15" customHeight="1" outlineLevel="2" x14ac:dyDescent="0.25">
      <c r="B1323" s="655"/>
      <c r="C1323" s="656"/>
      <c r="D1323" s="656"/>
      <c r="E1323" s="105"/>
      <c r="F1323" s="688"/>
      <c r="G1323" s="688"/>
      <c r="H1323" s="688"/>
      <c r="I1323" s="688"/>
      <c r="J1323" s="688"/>
      <c r="K1323" s="688"/>
      <c r="L1323" s="56">
        <f t="shared" ref="L1323:L1329" si="121">+J1323</f>
        <v>0</v>
      </c>
    </row>
    <row r="1324" spans="2:13" ht="15" customHeight="1" outlineLevel="2" x14ac:dyDescent="0.25">
      <c r="B1324" s="628"/>
      <c r="C1324" s="629"/>
      <c r="D1324" s="629"/>
      <c r="E1324" s="106"/>
      <c r="F1324" s="630"/>
      <c r="G1324" s="630"/>
      <c r="H1324" s="630"/>
      <c r="I1324" s="630"/>
      <c r="J1324" s="630"/>
      <c r="K1324" s="630"/>
      <c r="L1324" s="56">
        <f t="shared" si="121"/>
        <v>0</v>
      </c>
    </row>
    <row r="1325" spans="2:13" ht="15" customHeight="1" outlineLevel="2" x14ac:dyDescent="0.25">
      <c r="B1325" s="628"/>
      <c r="C1325" s="629"/>
      <c r="D1325" s="629"/>
      <c r="E1325" s="106"/>
      <c r="F1325" s="630"/>
      <c r="G1325" s="630"/>
      <c r="H1325" s="630"/>
      <c r="I1325" s="630"/>
      <c r="J1325" s="630"/>
      <c r="K1325" s="630"/>
      <c r="L1325" s="56">
        <f t="shared" si="121"/>
        <v>0</v>
      </c>
    </row>
    <row r="1326" spans="2:13" ht="15" customHeight="1" outlineLevel="2" x14ac:dyDescent="0.25">
      <c r="B1326" s="628"/>
      <c r="C1326" s="629"/>
      <c r="D1326" s="629"/>
      <c r="E1326" s="106"/>
      <c r="F1326" s="630"/>
      <c r="G1326" s="630"/>
      <c r="H1326" s="630"/>
      <c r="I1326" s="630"/>
      <c r="J1326" s="630"/>
      <c r="K1326" s="630"/>
      <c r="L1326" s="56">
        <f t="shared" si="121"/>
        <v>0</v>
      </c>
    </row>
    <row r="1327" spans="2:13" ht="15" customHeight="1" outlineLevel="2" x14ac:dyDescent="0.25">
      <c r="B1327" s="628"/>
      <c r="C1327" s="629"/>
      <c r="D1327" s="629"/>
      <c r="E1327" s="106"/>
      <c r="F1327" s="630"/>
      <c r="G1327" s="630"/>
      <c r="H1327" s="630"/>
      <c r="I1327" s="630"/>
      <c r="J1327" s="630"/>
      <c r="K1327" s="630"/>
      <c r="L1327" s="56">
        <f t="shared" si="121"/>
        <v>0</v>
      </c>
    </row>
    <row r="1328" spans="2:13" ht="15" customHeight="1" outlineLevel="2" x14ac:dyDescent="0.25">
      <c r="B1328" s="628"/>
      <c r="C1328" s="629"/>
      <c r="D1328" s="629"/>
      <c r="E1328" s="106"/>
      <c r="F1328" s="630"/>
      <c r="G1328" s="630"/>
      <c r="H1328" s="630"/>
      <c r="I1328" s="630"/>
      <c r="J1328" s="630"/>
      <c r="K1328" s="630"/>
      <c r="L1328" s="56">
        <f t="shared" si="121"/>
        <v>0</v>
      </c>
    </row>
    <row r="1329" spans="2:13" ht="15" customHeight="1" outlineLevel="2" x14ac:dyDescent="0.25">
      <c r="B1329" s="631"/>
      <c r="C1329" s="632"/>
      <c r="D1329" s="632"/>
      <c r="E1329" s="107"/>
      <c r="F1329" s="633"/>
      <c r="G1329" s="633"/>
      <c r="H1329" s="633"/>
      <c r="I1329" s="633"/>
      <c r="J1329" s="633"/>
      <c r="K1329" s="633"/>
      <c r="L1329" s="56">
        <f t="shared" si="121"/>
        <v>0</v>
      </c>
    </row>
    <row r="1330" spans="2:13" ht="15" customHeight="1" outlineLevel="2" x14ac:dyDescent="0.25">
      <c r="B1330" s="634" t="s">
        <v>1468</v>
      </c>
      <c r="C1330" s="635"/>
      <c r="D1330" s="635"/>
      <c r="E1330" s="635"/>
      <c r="F1330" s="635"/>
      <c r="G1330" s="635"/>
      <c r="H1330" s="635"/>
      <c r="I1330" s="635"/>
      <c r="J1330" s="635"/>
      <c r="K1330" s="636"/>
      <c r="L1330" s="108">
        <f>+SUM(L1323:L1329)</f>
        <v>0</v>
      </c>
    </row>
    <row r="1331" spans="2:13" ht="34.5" customHeight="1" outlineLevel="1" x14ac:dyDescent="0.25">
      <c r="B1331" s="122" t="s">
        <v>1943</v>
      </c>
      <c r="C1331" s="117">
        <v>6</v>
      </c>
      <c r="D1331" s="117">
        <v>8</v>
      </c>
      <c r="E1331" s="664" t="str">
        <f>+VLOOKUP(B:B,APUS!A:C,3,FALSE)</f>
        <v>CONEXIÓN DE REVOQUE ESTRUCTURAL CON MALLA e=3CM  A LA LOSA DE ENTREPISO EXISTENTE MEDIANTE ANCLAJE EPOXICO..INCLUYE ACERO DE REFUERZO.</v>
      </c>
      <c r="F1331" s="722"/>
      <c r="G1331" s="722"/>
      <c r="H1331" s="722"/>
      <c r="I1331" s="722"/>
      <c r="J1331" s="722"/>
      <c r="K1331" s="722"/>
      <c r="L1331" s="128" t="str">
        <f>+VLOOKUP(B:B,APUS!A:D,4,FALSE)</f>
        <v>M</v>
      </c>
      <c r="M1331" s="595">
        <f>L1341</f>
        <v>0</v>
      </c>
    </row>
    <row r="1332" spans="2:13" ht="15" customHeight="1" outlineLevel="2" x14ac:dyDescent="0.25">
      <c r="B1332" s="723" t="s">
        <v>1465</v>
      </c>
      <c r="C1332" s="684"/>
      <c r="D1332" s="684"/>
      <c r="E1332" s="683" t="s">
        <v>1470</v>
      </c>
      <c r="F1332" s="683"/>
      <c r="G1332" s="683"/>
      <c r="H1332" s="683"/>
      <c r="I1332" s="683"/>
      <c r="J1332" s="684" t="s">
        <v>560</v>
      </c>
      <c r="K1332" s="684"/>
      <c r="L1332" s="686" t="s">
        <v>1464</v>
      </c>
    </row>
    <row r="1333" spans="2:13" ht="15" customHeight="1" outlineLevel="2" x14ac:dyDescent="0.25">
      <c r="B1333" s="724"/>
      <c r="C1333" s="685"/>
      <c r="D1333" s="685"/>
      <c r="E1333" s="104" t="s">
        <v>1461</v>
      </c>
      <c r="F1333" s="679" t="s">
        <v>1462</v>
      </c>
      <c r="G1333" s="680"/>
      <c r="H1333" s="679" t="s">
        <v>1463</v>
      </c>
      <c r="I1333" s="680"/>
      <c r="J1333" s="685"/>
      <c r="K1333" s="685"/>
      <c r="L1333" s="687"/>
    </row>
    <row r="1334" spans="2:13" ht="15" customHeight="1" outlineLevel="2" x14ac:dyDescent="0.25">
      <c r="B1334" s="655"/>
      <c r="C1334" s="656"/>
      <c r="D1334" s="656"/>
      <c r="E1334" s="105"/>
      <c r="F1334" s="688"/>
      <c r="G1334" s="688"/>
      <c r="H1334" s="688"/>
      <c r="I1334" s="688"/>
      <c r="J1334" s="688"/>
      <c r="K1334" s="688"/>
      <c r="L1334" s="56">
        <f t="shared" ref="L1334:L1340" si="122">+J1334</f>
        <v>0</v>
      </c>
    </row>
    <row r="1335" spans="2:13" ht="15" customHeight="1" outlineLevel="2" x14ac:dyDescent="0.25">
      <c r="B1335" s="628"/>
      <c r="C1335" s="629"/>
      <c r="D1335" s="629"/>
      <c r="E1335" s="106"/>
      <c r="F1335" s="630"/>
      <c r="G1335" s="630"/>
      <c r="H1335" s="630"/>
      <c r="I1335" s="630"/>
      <c r="J1335" s="630"/>
      <c r="K1335" s="630"/>
      <c r="L1335" s="56">
        <f t="shared" si="122"/>
        <v>0</v>
      </c>
    </row>
    <row r="1336" spans="2:13" ht="15" customHeight="1" outlineLevel="2" x14ac:dyDescent="0.25">
      <c r="B1336" s="628"/>
      <c r="C1336" s="629"/>
      <c r="D1336" s="629"/>
      <c r="E1336" s="106"/>
      <c r="F1336" s="630"/>
      <c r="G1336" s="630"/>
      <c r="H1336" s="630"/>
      <c r="I1336" s="630"/>
      <c r="J1336" s="630"/>
      <c r="K1336" s="630"/>
      <c r="L1336" s="56">
        <f t="shared" si="122"/>
        <v>0</v>
      </c>
    </row>
    <row r="1337" spans="2:13" ht="15" customHeight="1" outlineLevel="2" x14ac:dyDescent="0.25">
      <c r="B1337" s="628"/>
      <c r="C1337" s="629"/>
      <c r="D1337" s="629"/>
      <c r="E1337" s="106"/>
      <c r="F1337" s="630"/>
      <c r="G1337" s="630"/>
      <c r="H1337" s="630"/>
      <c r="I1337" s="630"/>
      <c r="J1337" s="630"/>
      <c r="K1337" s="630"/>
      <c r="L1337" s="56">
        <f t="shared" si="122"/>
        <v>0</v>
      </c>
    </row>
    <row r="1338" spans="2:13" ht="15" customHeight="1" outlineLevel="2" x14ac:dyDescent="0.25">
      <c r="B1338" s="628"/>
      <c r="C1338" s="629"/>
      <c r="D1338" s="629"/>
      <c r="E1338" s="106"/>
      <c r="F1338" s="630"/>
      <c r="G1338" s="630"/>
      <c r="H1338" s="630"/>
      <c r="I1338" s="630"/>
      <c r="J1338" s="630"/>
      <c r="K1338" s="630"/>
      <c r="L1338" s="56">
        <f t="shared" si="122"/>
        <v>0</v>
      </c>
    </row>
    <row r="1339" spans="2:13" ht="15" customHeight="1" outlineLevel="2" x14ac:dyDescent="0.25">
      <c r="B1339" s="628"/>
      <c r="C1339" s="629"/>
      <c r="D1339" s="629"/>
      <c r="E1339" s="106"/>
      <c r="F1339" s="630"/>
      <c r="G1339" s="630"/>
      <c r="H1339" s="630"/>
      <c r="I1339" s="630"/>
      <c r="J1339" s="630"/>
      <c r="K1339" s="630"/>
      <c r="L1339" s="56">
        <f t="shared" si="122"/>
        <v>0</v>
      </c>
    </row>
    <row r="1340" spans="2:13" ht="15" customHeight="1" outlineLevel="2" x14ac:dyDescent="0.25">
      <c r="B1340" s="631"/>
      <c r="C1340" s="632"/>
      <c r="D1340" s="632"/>
      <c r="E1340" s="107"/>
      <c r="F1340" s="633"/>
      <c r="G1340" s="633"/>
      <c r="H1340" s="633"/>
      <c r="I1340" s="633"/>
      <c r="J1340" s="633"/>
      <c r="K1340" s="633"/>
      <c r="L1340" s="56">
        <f t="shared" si="122"/>
        <v>0</v>
      </c>
    </row>
    <row r="1341" spans="2:13" ht="15" customHeight="1" outlineLevel="2" x14ac:dyDescent="0.25">
      <c r="B1341" s="634" t="s">
        <v>1468</v>
      </c>
      <c r="C1341" s="635"/>
      <c r="D1341" s="635"/>
      <c r="E1341" s="635"/>
      <c r="F1341" s="635"/>
      <c r="G1341" s="635"/>
      <c r="H1341" s="635"/>
      <c r="I1341" s="635"/>
      <c r="J1341" s="635"/>
      <c r="K1341" s="636"/>
      <c r="L1341" s="108">
        <f>+SUM(L1334:L1340)</f>
        <v>0</v>
      </c>
    </row>
    <row r="1342" spans="2:13" ht="38.25" customHeight="1" outlineLevel="1" x14ac:dyDescent="0.25">
      <c r="B1342" s="122" t="s">
        <v>1944</v>
      </c>
      <c r="C1342" s="117">
        <v>6</v>
      </c>
      <c r="D1342" s="117">
        <v>9</v>
      </c>
      <c r="E1342" s="664" t="str">
        <f>+VLOOKUP(B:B,APUS!A:C,3,FALSE)</f>
        <v>CONEXIÓN DE REVOQUE ESTRUCTURAL CON MALLA e=3CM  CON LOSA DE ENTREPISO EXISTENTE  MEDIANTE ENSANCHAMIENTO DE ELEMENTO SUPERIOR. Incluye concreto  1:2:3 hecho en obra de 3,000 psi aprox.</v>
      </c>
      <c r="F1342" s="722"/>
      <c r="G1342" s="722"/>
      <c r="H1342" s="722"/>
      <c r="I1342" s="722"/>
      <c r="J1342" s="722"/>
      <c r="K1342" s="722"/>
      <c r="L1342" s="128" t="str">
        <f>+VLOOKUP(B:B,APUS!A:D,4,FALSE)</f>
        <v>M</v>
      </c>
      <c r="M1342" s="595">
        <f>L1352</f>
        <v>0</v>
      </c>
    </row>
    <row r="1343" spans="2:13" ht="15" customHeight="1" outlineLevel="2" x14ac:dyDescent="0.25">
      <c r="B1343" s="723" t="s">
        <v>1465</v>
      </c>
      <c r="C1343" s="684"/>
      <c r="D1343" s="684"/>
      <c r="E1343" s="683" t="s">
        <v>1470</v>
      </c>
      <c r="F1343" s="683"/>
      <c r="G1343" s="683"/>
      <c r="H1343" s="683"/>
      <c r="I1343" s="683"/>
      <c r="J1343" s="684" t="s">
        <v>560</v>
      </c>
      <c r="K1343" s="684"/>
      <c r="L1343" s="686" t="s">
        <v>1464</v>
      </c>
    </row>
    <row r="1344" spans="2:13" ht="15" customHeight="1" outlineLevel="2" x14ac:dyDescent="0.25">
      <c r="B1344" s="724"/>
      <c r="C1344" s="685"/>
      <c r="D1344" s="685"/>
      <c r="E1344" s="104" t="s">
        <v>1461</v>
      </c>
      <c r="F1344" s="679" t="s">
        <v>1462</v>
      </c>
      <c r="G1344" s="680"/>
      <c r="H1344" s="679" t="s">
        <v>1463</v>
      </c>
      <c r="I1344" s="680"/>
      <c r="J1344" s="685"/>
      <c r="K1344" s="685"/>
      <c r="L1344" s="687"/>
    </row>
    <row r="1345" spans="2:13" ht="15" customHeight="1" outlineLevel="2" x14ac:dyDescent="0.25">
      <c r="B1345" s="655"/>
      <c r="C1345" s="656"/>
      <c r="D1345" s="656"/>
      <c r="E1345" s="105"/>
      <c r="F1345" s="688"/>
      <c r="G1345" s="688"/>
      <c r="H1345" s="688"/>
      <c r="I1345" s="688"/>
      <c r="J1345" s="688"/>
      <c r="K1345" s="688"/>
      <c r="L1345" s="56">
        <f t="shared" ref="L1345:L1351" si="123">+J1345</f>
        <v>0</v>
      </c>
    </row>
    <row r="1346" spans="2:13" ht="15" customHeight="1" outlineLevel="2" x14ac:dyDescent="0.25">
      <c r="B1346" s="628"/>
      <c r="C1346" s="629"/>
      <c r="D1346" s="629"/>
      <c r="E1346" s="106"/>
      <c r="F1346" s="630"/>
      <c r="G1346" s="630"/>
      <c r="H1346" s="630"/>
      <c r="I1346" s="630"/>
      <c r="J1346" s="630"/>
      <c r="K1346" s="630"/>
      <c r="L1346" s="56">
        <f t="shared" si="123"/>
        <v>0</v>
      </c>
    </row>
    <row r="1347" spans="2:13" ht="15" customHeight="1" outlineLevel="2" x14ac:dyDescent="0.25">
      <c r="B1347" s="628"/>
      <c r="C1347" s="629"/>
      <c r="D1347" s="629"/>
      <c r="E1347" s="106"/>
      <c r="F1347" s="630"/>
      <c r="G1347" s="630"/>
      <c r="H1347" s="630"/>
      <c r="I1347" s="630"/>
      <c r="J1347" s="630"/>
      <c r="K1347" s="630"/>
      <c r="L1347" s="56">
        <f t="shared" si="123"/>
        <v>0</v>
      </c>
    </row>
    <row r="1348" spans="2:13" ht="15" customHeight="1" outlineLevel="2" x14ac:dyDescent="0.25">
      <c r="B1348" s="628"/>
      <c r="C1348" s="629"/>
      <c r="D1348" s="629"/>
      <c r="E1348" s="106"/>
      <c r="F1348" s="630"/>
      <c r="G1348" s="630"/>
      <c r="H1348" s="630"/>
      <c r="I1348" s="630"/>
      <c r="J1348" s="630"/>
      <c r="K1348" s="630"/>
      <c r="L1348" s="56">
        <f t="shared" si="123"/>
        <v>0</v>
      </c>
    </row>
    <row r="1349" spans="2:13" ht="15" customHeight="1" outlineLevel="2" x14ac:dyDescent="0.25">
      <c r="B1349" s="628"/>
      <c r="C1349" s="629"/>
      <c r="D1349" s="629"/>
      <c r="E1349" s="106"/>
      <c r="F1349" s="630"/>
      <c r="G1349" s="630"/>
      <c r="H1349" s="630"/>
      <c r="I1349" s="630"/>
      <c r="J1349" s="630"/>
      <c r="K1349" s="630"/>
      <c r="L1349" s="56">
        <f t="shared" si="123"/>
        <v>0</v>
      </c>
    </row>
    <row r="1350" spans="2:13" ht="15" customHeight="1" outlineLevel="2" x14ac:dyDescent="0.25">
      <c r="B1350" s="628"/>
      <c r="C1350" s="629"/>
      <c r="D1350" s="629"/>
      <c r="E1350" s="106"/>
      <c r="F1350" s="630"/>
      <c r="G1350" s="630"/>
      <c r="H1350" s="630"/>
      <c r="I1350" s="630"/>
      <c r="J1350" s="630"/>
      <c r="K1350" s="630"/>
      <c r="L1350" s="56">
        <f t="shared" si="123"/>
        <v>0</v>
      </c>
    </row>
    <row r="1351" spans="2:13" ht="15" customHeight="1" outlineLevel="2" x14ac:dyDescent="0.25">
      <c r="B1351" s="631"/>
      <c r="C1351" s="632"/>
      <c r="D1351" s="632"/>
      <c r="E1351" s="107"/>
      <c r="F1351" s="633"/>
      <c r="G1351" s="633"/>
      <c r="H1351" s="633"/>
      <c r="I1351" s="633"/>
      <c r="J1351" s="633"/>
      <c r="K1351" s="633"/>
      <c r="L1351" s="56">
        <f t="shared" si="123"/>
        <v>0</v>
      </c>
    </row>
    <row r="1352" spans="2:13" ht="15" customHeight="1" outlineLevel="2" x14ac:dyDescent="0.25">
      <c r="B1352" s="634" t="s">
        <v>1468</v>
      </c>
      <c r="C1352" s="635"/>
      <c r="D1352" s="635"/>
      <c r="E1352" s="635"/>
      <c r="F1352" s="635"/>
      <c r="G1352" s="635"/>
      <c r="H1352" s="635"/>
      <c r="I1352" s="635"/>
      <c r="J1352" s="635"/>
      <c r="K1352" s="636"/>
      <c r="L1352" s="108">
        <f>+SUM(L1345:L1351)</f>
        <v>0</v>
      </c>
    </row>
    <row r="1353" spans="2:13" ht="15" customHeight="1" outlineLevel="1" x14ac:dyDescent="0.25">
      <c r="B1353" s="122" t="s">
        <v>1945</v>
      </c>
      <c r="C1353" s="117">
        <v>6</v>
      </c>
      <c r="D1353" s="117">
        <v>10</v>
      </c>
      <c r="E1353" s="725" t="str">
        <f>+VLOOKUP(B:B,APUS!A:C,3,FALSE)</f>
        <v>CONEXIÓN DE REVOQUE ESTRUCTURAL CON MALLA e=3CM  CON LA VIGA DE AMARRE.</v>
      </c>
      <c r="F1353" s="726"/>
      <c r="G1353" s="726"/>
      <c r="H1353" s="726"/>
      <c r="I1353" s="726"/>
      <c r="J1353" s="726"/>
      <c r="K1353" s="726"/>
      <c r="L1353" s="128" t="str">
        <f>+VLOOKUP(B:B,APUS!A:D,4,FALSE)</f>
        <v>M</v>
      </c>
      <c r="M1353" s="595">
        <f>L1363</f>
        <v>0</v>
      </c>
    </row>
    <row r="1354" spans="2:13" ht="15" customHeight="1" outlineLevel="2" x14ac:dyDescent="0.25">
      <c r="B1354" s="723" t="s">
        <v>1465</v>
      </c>
      <c r="C1354" s="684"/>
      <c r="D1354" s="684"/>
      <c r="E1354" s="683" t="s">
        <v>1470</v>
      </c>
      <c r="F1354" s="683"/>
      <c r="G1354" s="683"/>
      <c r="H1354" s="683"/>
      <c r="I1354" s="683"/>
      <c r="J1354" s="684" t="s">
        <v>560</v>
      </c>
      <c r="K1354" s="684"/>
      <c r="L1354" s="686" t="s">
        <v>1464</v>
      </c>
    </row>
    <row r="1355" spans="2:13" ht="15" customHeight="1" outlineLevel="2" x14ac:dyDescent="0.25">
      <c r="B1355" s="724"/>
      <c r="C1355" s="685"/>
      <c r="D1355" s="685"/>
      <c r="E1355" s="104" t="s">
        <v>1461</v>
      </c>
      <c r="F1355" s="679" t="s">
        <v>1462</v>
      </c>
      <c r="G1355" s="680"/>
      <c r="H1355" s="679" t="s">
        <v>1463</v>
      </c>
      <c r="I1355" s="680"/>
      <c r="J1355" s="685"/>
      <c r="K1355" s="685"/>
      <c r="L1355" s="687"/>
    </row>
    <row r="1356" spans="2:13" ht="15" customHeight="1" outlineLevel="2" x14ac:dyDescent="0.25">
      <c r="B1356" s="655"/>
      <c r="C1356" s="656"/>
      <c r="D1356" s="656"/>
      <c r="E1356" s="105"/>
      <c r="F1356" s="688"/>
      <c r="G1356" s="688"/>
      <c r="H1356" s="688"/>
      <c r="I1356" s="688"/>
      <c r="J1356" s="688"/>
      <c r="K1356" s="688"/>
      <c r="L1356" s="56">
        <f t="shared" ref="L1356:L1362" si="124">+J1356</f>
        <v>0</v>
      </c>
    </row>
    <row r="1357" spans="2:13" ht="15" customHeight="1" outlineLevel="2" x14ac:dyDescent="0.25">
      <c r="B1357" s="628"/>
      <c r="C1357" s="629"/>
      <c r="D1357" s="629"/>
      <c r="E1357" s="106"/>
      <c r="F1357" s="630"/>
      <c r="G1357" s="630"/>
      <c r="H1357" s="630"/>
      <c r="I1357" s="630"/>
      <c r="J1357" s="630"/>
      <c r="K1357" s="630"/>
      <c r="L1357" s="56">
        <f t="shared" si="124"/>
        <v>0</v>
      </c>
    </row>
    <row r="1358" spans="2:13" ht="15" customHeight="1" outlineLevel="2" x14ac:dyDescent="0.25">
      <c r="B1358" s="628"/>
      <c r="C1358" s="629"/>
      <c r="D1358" s="629"/>
      <c r="E1358" s="106"/>
      <c r="F1358" s="630"/>
      <c r="G1358" s="630"/>
      <c r="H1358" s="630"/>
      <c r="I1358" s="630"/>
      <c r="J1358" s="630"/>
      <c r="K1358" s="630"/>
      <c r="L1358" s="56">
        <f t="shared" si="124"/>
        <v>0</v>
      </c>
    </row>
    <row r="1359" spans="2:13" ht="15" customHeight="1" outlineLevel="2" x14ac:dyDescent="0.25">
      <c r="B1359" s="628"/>
      <c r="C1359" s="629"/>
      <c r="D1359" s="629"/>
      <c r="E1359" s="106"/>
      <c r="F1359" s="630"/>
      <c r="G1359" s="630"/>
      <c r="H1359" s="630"/>
      <c r="I1359" s="630"/>
      <c r="J1359" s="630"/>
      <c r="K1359" s="630"/>
      <c r="L1359" s="56">
        <f t="shared" si="124"/>
        <v>0</v>
      </c>
    </row>
    <row r="1360" spans="2:13" ht="15" customHeight="1" outlineLevel="2" x14ac:dyDescent="0.25">
      <c r="B1360" s="628"/>
      <c r="C1360" s="629"/>
      <c r="D1360" s="629"/>
      <c r="E1360" s="106"/>
      <c r="F1360" s="630"/>
      <c r="G1360" s="630"/>
      <c r="H1360" s="630"/>
      <c r="I1360" s="630"/>
      <c r="J1360" s="630"/>
      <c r="K1360" s="630"/>
      <c r="L1360" s="56">
        <f t="shared" si="124"/>
        <v>0</v>
      </c>
    </row>
    <row r="1361" spans="2:13" ht="15" customHeight="1" outlineLevel="2" x14ac:dyDescent="0.25">
      <c r="B1361" s="628"/>
      <c r="C1361" s="629"/>
      <c r="D1361" s="629"/>
      <c r="E1361" s="106"/>
      <c r="F1361" s="630"/>
      <c r="G1361" s="630"/>
      <c r="H1361" s="630"/>
      <c r="I1361" s="630"/>
      <c r="J1361" s="630"/>
      <c r="K1361" s="630"/>
      <c r="L1361" s="56">
        <f t="shared" si="124"/>
        <v>0</v>
      </c>
    </row>
    <row r="1362" spans="2:13" ht="15" customHeight="1" outlineLevel="2" x14ac:dyDescent="0.25">
      <c r="B1362" s="631"/>
      <c r="C1362" s="632"/>
      <c r="D1362" s="632"/>
      <c r="E1362" s="107"/>
      <c r="F1362" s="633"/>
      <c r="G1362" s="633"/>
      <c r="H1362" s="633"/>
      <c r="I1362" s="633"/>
      <c r="J1362" s="633"/>
      <c r="K1362" s="633"/>
      <c r="L1362" s="56">
        <f t="shared" si="124"/>
        <v>0</v>
      </c>
    </row>
    <row r="1363" spans="2:13" ht="15" customHeight="1" outlineLevel="2" x14ac:dyDescent="0.25">
      <c r="B1363" s="634" t="s">
        <v>1468</v>
      </c>
      <c r="C1363" s="635"/>
      <c r="D1363" s="635"/>
      <c r="E1363" s="635"/>
      <c r="F1363" s="635"/>
      <c r="G1363" s="635"/>
      <c r="H1363" s="635"/>
      <c r="I1363" s="635"/>
      <c r="J1363" s="635"/>
      <c r="K1363" s="636"/>
      <c r="L1363" s="108">
        <f>+SUM(L1356:L1362)</f>
        <v>0</v>
      </c>
    </row>
    <row r="1364" spans="2:13" ht="38.25" customHeight="1" outlineLevel="1" x14ac:dyDescent="0.25">
      <c r="B1364" s="122" t="s">
        <v>2000</v>
      </c>
      <c r="C1364" s="117">
        <v>6</v>
      </c>
      <c r="D1364" s="117">
        <v>11</v>
      </c>
      <c r="E1364" s="664" t="str">
        <f>+VLOOKUP(B:B,APUS!A:C,3,FALSE)</f>
        <v>CONEXIÓN DE REVOQUE  ESTRUCTURAL CON MALLA  e=3.0CM, CON VIGA DE CIMENTACION EXISTENTE MEDIANTE ANCLAJE EPOXICO(Incluye demolicion, reconstruccion de placa, excavacion y concreto 1:2;3 Aprox. 3.000psi)</v>
      </c>
      <c r="F1364" s="722"/>
      <c r="G1364" s="722"/>
      <c r="H1364" s="722"/>
      <c r="I1364" s="722"/>
      <c r="J1364" s="722"/>
      <c r="K1364" s="722"/>
      <c r="L1364" s="128" t="str">
        <f>+VLOOKUP(B:B,APUS!A:D,4,FALSE)</f>
        <v>M</v>
      </c>
      <c r="M1364" s="595">
        <f>L1374</f>
        <v>0</v>
      </c>
    </row>
    <row r="1365" spans="2:13" ht="15" customHeight="1" outlineLevel="2" x14ac:dyDescent="0.25">
      <c r="B1365" s="723" t="s">
        <v>1465</v>
      </c>
      <c r="C1365" s="684"/>
      <c r="D1365" s="684"/>
      <c r="E1365" s="683" t="s">
        <v>1470</v>
      </c>
      <c r="F1365" s="683"/>
      <c r="G1365" s="683"/>
      <c r="H1365" s="683"/>
      <c r="I1365" s="683"/>
      <c r="J1365" s="684" t="s">
        <v>560</v>
      </c>
      <c r="K1365" s="684"/>
      <c r="L1365" s="686" t="s">
        <v>1464</v>
      </c>
    </row>
    <row r="1366" spans="2:13" ht="15" customHeight="1" outlineLevel="2" x14ac:dyDescent="0.25">
      <c r="B1366" s="724"/>
      <c r="C1366" s="685"/>
      <c r="D1366" s="685"/>
      <c r="E1366" s="104" t="s">
        <v>1461</v>
      </c>
      <c r="F1366" s="679" t="s">
        <v>1462</v>
      </c>
      <c r="G1366" s="680"/>
      <c r="H1366" s="679" t="s">
        <v>1463</v>
      </c>
      <c r="I1366" s="680"/>
      <c r="J1366" s="685"/>
      <c r="K1366" s="685"/>
      <c r="L1366" s="687"/>
    </row>
    <row r="1367" spans="2:13" ht="15" customHeight="1" outlineLevel="2" x14ac:dyDescent="0.25">
      <c r="B1367" s="655"/>
      <c r="C1367" s="656"/>
      <c r="D1367" s="656"/>
      <c r="E1367" s="105"/>
      <c r="F1367" s="688"/>
      <c r="G1367" s="688"/>
      <c r="H1367" s="688"/>
      <c r="I1367" s="688"/>
      <c r="J1367" s="688"/>
      <c r="K1367" s="688"/>
      <c r="L1367" s="56">
        <f t="shared" ref="L1367:L1373" si="125">+J1367</f>
        <v>0</v>
      </c>
    </row>
    <row r="1368" spans="2:13" ht="15" customHeight="1" outlineLevel="2" x14ac:dyDescent="0.25">
      <c r="B1368" s="628"/>
      <c r="C1368" s="629"/>
      <c r="D1368" s="629"/>
      <c r="E1368" s="106"/>
      <c r="F1368" s="630"/>
      <c r="G1368" s="630"/>
      <c r="H1368" s="630"/>
      <c r="I1368" s="630"/>
      <c r="J1368" s="630"/>
      <c r="K1368" s="630"/>
      <c r="L1368" s="56">
        <f t="shared" si="125"/>
        <v>0</v>
      </c>
    </row>
    <row r="1369" spans="2:13" ht="15" customHeight="1" outlineLevel="2" x14ac:dyDescent="0.25">
      <c r="B1369" s="628"/>
      <c r="C1369" s="629"/>
      <c r="D1369" s="629"/>
      <c r="E1369" s="106"/>
      <c r="F1369" s="630"/>
      <c r="G1369" s="630"/>
      <c r="H1369" s="630"/>
      <c r="I1369" s="630"/>
      <c r="J1369" s="630"/>
      <c r="K1369" s="630"/>
      <c r="L1369" s="56">
        <f t="shared" si="125"/>
        <v>0</v>
      </c>
    </row>
    <row r="1370" spans="2:13" ht="15" customHeight="1" outlineLevel="2" x14ac:dyDescent="0.25">
      <c r="B1370" s="628"/>
      <c r="C1370" s="629"/>
      <c r="D1370" s="629"/>
      <c r="E1370" s="106"/>
      <c r="F1370" s="630"/>
      <c r="G1370" s="630"/>
      <c r="H1370" s="630"/>
      <c r="I1370" s="630"/>
      <c r="J1370" s="630"/>
      <c r="K1370" s="630"/>
      <c r="L1370" s="56">
        <f t="shared" si="125"/>
        <v>0</v>
      </c>
    </row>
    <row r="1371" spans="2:13" ht="15" customHeight="1" outlineLevel="2" x14ac:dyDescent="0.25">
      <c r="B1371" s="628"/>
      <c r="C1371" s="629"/>
      <c r="D1371" s="629"/>
      <c r="E1371" s="106"/>
      <c r="F1371" s="630"/>
      <c r="G1371" s="630"/>
      <c r="H1371" s="630"/>
      <c r="I1371" s="630"/>
      <c r="J1371" s="630"/>
      <c r="K1371" s="630"/>
      <c r="L1371" s="56">
        <f t="shared" si="125"/>
        <v>0</v>
      </c>
    </row>
    <row r="1372" spans="2:13" ht="15" customHeight="1" outlineLevel="2" x14ac:dyDescent="0.25">
      <c r="B1372" s="628"/>
      <c r="C1372" s="629"/>
      <c r="D1372" s="629"/>
      <c r="E1372" s="106"/>
      <c r="F1372" s="630"/>
      <c r="G1372" s="630"/>
      <c r="H1372" s="630"/>
      <c r="I1372" s="630"/>
      <c r="J1372" s="630"/>
      <c r="K1372" s="630"/>
      <c r="L1372" s="56">
        <f t="shared" si="125"/>
        <v>0</v>
      </c>
    </row>
    <row r="1373" spans="2:13" ht="15" customHeight="1" outlineLevel="2" x14ac:dyDescent="0.25">
      <c r="B1373" s="631"/>
      <c r="C1373" s="632"/>
      <c r="D1373" s="632"/>
      <c r="E1373" s="107"/>
      <c r="F1373" s="633"/>
      <c r="G1373" s="633"/>
      <c r="H1373" s="633"/>
      <c r="I1373" s="633"/>
      <c r="J1373" s="633"/>
      <c r="K1373" s="633"/>
      <c r="L1373" s="56">
        <f t="shared" si="125"/>
        <v>0</v>
      </c>
    </row>
    <row r="1374" spans="2:13" ht="15" customHeight="1" outlineLevel="2" x14ac:dyDescent="0.25">
      <c r="B1374" s="634" t="s">
        <v>1468</v>
      </c>
      <c r="C1374" s="635"/>
      <c r="D1374" s="635"/>
      <c r="E1374" s="635"/>
      <c r="F1374" s="635"/>
      <c r="G1374" s="635"/>
      <c r="H1374" s="635"/>
      <c r="I1374" s="635"/>
      <c r="J1374" s="635"/>
      <c r="K1374" s="636"/>
      <c r="L1374" s="108">
        <f>+SUM(L1367:L1373)</f>
        <v>0</v>
      </c>
    </row>
    <row r="1375" spans="2:13" ht="15" customHeight="1" x14ac:dyDescent="0.2">
      <c r="B1375" s="99"/>
      <c r="C1375" s="100">
        <v>7</v>
      </c>
      <c r="D1375" s="744" t="str">
        <f>+'208-MV-Ft-10-MV-HAB.'!D138</f>
        <v>CONFINAMIENTOS VERTICALES Y REFUERZOS DE VANOS</v>
      </c>
      <c r="E1375" s="745"/>
      <c r="F1375" s="745"/>
      <c r="G1375" s="745"/>
      <c r="H1375" s="745"/>
      <c r="I1375" s="745"/>
      <c r="J1375" s="745"/>
      <c r="K1375" s="745"/>
      <c r="L1375" s="746"/>
    </row>
    <row r="1376" spans="2:13" ht="37.5" customHeight="1" outlineLevel="1" x14ac:dyDescent="0.25">
      <c r="B1376" s="115" t="s">
        <v>1988</v>
      </c>
      <c r="C1376" s="129">
        <v>7</v>
      </c>
      <c r="D1376" s="129">
        <v>1</v>
      </c>
      <c r="E1376" s="664" t="str">
        <f>+VLOOKUP(B:B,APUS!A:C,3,FALSE)</f>
        <v>CONFINAMIENTO VERTICAL  DE VANOS DE VENTANAS Y PUERTAS A NUEVA A VIGA DE AMARRE (No incluye viga).</v>
      </c>
      <c r="F1376" s="722"/>
      <c r="G1376" s="722"/>
      <c r="H1376" s="722"/>
      <c r="I1376" s="722"/>
      <c r="J1376" s="722"/>
      <c r="K1376" s="722"/>
      <c r="L1376" s="128" t="str">
        <f>+VLOOKUP(B:B,APUS!A:D,4,FALSE)</f>
        <v>M</v>
      </c>
      <c r="M1376" s="595">
        <f>L1386</f>
        <v>0</v>
      </c>
    </row>
    <row r="1377" spans="2:13" ht="15" customHeight="1" outlineLevel="2" x14ac:dyDescent="0.25">
      <c r="B1377" s="723" t="s">
        <v>1465</v>
      </c>
      <c r="C1377" s="684"/>
      <c r="D1377" s="684"/>
      <c r="E1377" s="683" t="s">
        <v>1470</v>
      </c>
      <c r="F1377" s="683"/>
      <c r="G1377" s="683"/>
      <c r="H1377" s="683"/>
      <c r="I1377" s="683"/>
      <c r="J1377" s="684" t="s">
        <v>560</v>
      </c>
      <c r="K1377" s="684"/>
      <c r="L1377" s="686" t="s">
        <v>1464</v>
      </c>
    </row>
    <row r="1378" spans="2:13" ht="15" customHeight="1" outlineLevel="2" x14ac:dyDescent="0.25">
      <c r="B1378" s="724"/>
      <c r="C1378" s="685"/>
      <c r="D1378" s="685"/>
      <c r="E1378" s="104" t="s">
        <v>1461</v>
      </c>
      <c r="F1378" s="679" t="s">
        <v>1462</v>
      </c>
      <c r="G1378" s="680"/>
      <c r="H1378" s="679" t="s">
        <v>1463</v>
      </c>
      <c r="I1378" s="680"/>
      <c r="J1378" s="685"/>
      <c r="K1378" s="685"/>
      <c r="L1378" s="687"/>
    </row>
    <row r="1379" spans="2:13" ht="15" customHeight="1" outlineLevel="2" x14ac:dyDescent="0.25">
      <c r="B1379" s="655"/>
      <c r="C1379" s="656"/>
      <c r="D1379" s="656"/>
      <c r="E1379" s="105"/>
      <c r="F1379" s="688"/>
      <c r="G1379" s="688"/>
      <c r="H1379" s="688"/>
      <c r="I1379" s="688"/>
      <c r="J1379" s="688"/>
      <c r="K1379" s="688"/>
      <c r="L1379" s="56">
        <f t="shared" ref="L1379:L1385" si="126">+J1379</f>
        <v>0</v>
      </c>
    </row>
    <row r="1380" spans="2:13" ht="15" customHeight="1" outlineLevel="2" x14ac:dyDescent="0.25">
      <c r="B1380" s="628"/>
      <c r="C1380" s="629"/>
      <c r="D1380" s="629"/>
      <c r="E1380" s="106"/>
      <c r="F1380" s="630"/>
      <c r="G1380" s="630"/>
      <c r="H1380" s="630"/>
      <c r="I1380" s="630"/>
      <c r="J1380" s="630"/>
      <c r="K1380" s="630"/>
      <c r="L1380" s="56">
        <f t="shared" si="126"/>
        <v>0</v>
      </c>
    </row>
    <row r="1381" spans="2:13" ht="15" customHeight="1" outlineLevel="2" x14ac:dyDescent="0.25">
      <c r="B1381" s="628"/>
      <c r="C1381" s="629"/>
      <c r="D1381" s="629"/>
      <c r="E1381" s="106"/>
      <c r="F1381" s="630"/>
      <c r="G1381" s="630"/>
      <c r="H1381" s="630"/>
      <c r="I1381" s="630"/>
      <c r="J1381" s="630"/>
      <c r="K1381" s="630"/>
      <c r="L1381" s="56">
        <f t="shared" si="126"/>
        <v>0</v>
      </c>
    </row>
    <row r="1382" spans="2:13" ht="15" customHeight="1" outlineLevel="2" x14ac:dyDescent="0.25">
      <c r="B1382" s="628"/>
      <c r="C1382" s="629"/>
      <c r="D1382" s="629"/>
      <c r="E1382" s="106"/>
      <c r="F1382" s="630"/>
      <c r="G1382" s="630"/>
      <c r="H1382" s="630"/>
      <c r="I1382" s="630"/>
      <c r="J1382" s="630"/>
      <c r="K1382" s="630"/>
      <c r="L1382" s="56">
        <f t="shared" si="126"/>
        <v>0</v>
      </c>
    </row>
    <row r="1383" spans="2:13" ht="15" customHeight="1" outlineLevel="2" x14ac:dyDescent="0.25">
      <c r="B1383" s="628"/>
      <c r="C1383" s="629"/>
      <c r="D1383" s="629"/>
      <c r="E1383" s="106"/>
      <c r="F1383" s="630"/>
      <c r="G1383" s="630"/>
      <c r="H1383" s="630"/>
      <c r="I1383" s="630"/>
      <c r="J1383" s="630"/>
      <c r="K1383" s="630"/>
      <c r="L1383" s="56">
        <f t="shared" si="126"/>
        <v>0</v>
      </c>
    </row>
    <row r="1384" spans="2:13" ht="15" customHeight="1" outlineLevel="2" x14ac:dyDescent="0.25">
      <c r="B1384" s="628"/>
      <c r="C1384" s="629"/>
      <c r="D1384" s="629"/>
      <c r="E1384" s="106"/>
      <c r="F1384" s="630"/>
      <c r="G1384" s="630"/>
      <c r="H1384" s="630"/>
      <c r="I1384" s="630"/>
      <c r="J1384" s="630"/>
      <c r="K1384" s="630"/>
      <c r="L1384" s="56">
        <f t="shared" si="126"/>
        <v>0</v>
      </c>
    </row>
    <row r="1385" spans="2:13" ht="15" customHeight="1" outlineLevel="2" x14ac:dyDescent="0.25">
      <c r="B1385" s="631"/>
      <c r="C1385" s="632"/>
      <c r="D1385" s="632"/>
      <c r="E1385" s="107"/>
      <c r="F1385" s="633"/>
      <c r="G1385" s="633"/>
      <c r="H1385" s="633"/>
      <c r="I1385" s="633"/>
      <c r="J1385" s="633"/>
      <c r="K1385" s="633"/>
      <c r="L1385" s="56">
        <f t="shared" si="126"/>
        <v>0</v>
      </c>
    </row>
    <row r="1386" spans="2:13" ht="15" customHeight="1" outlineLevel="2" x14ac:dyDescent="0.25">
      <c r="B1386" s="634" t="s">
        <v>1468</v>
      </c>
      <c r="C1386" s="635"/>
      <c r="D1386" s="635"/>
      <c r="E1386" s="635"/>
      <c r="F1386" s="635"/>
      <c r="G1386" s="635"/>
      <c r="H1386" s="635"/>
      <c r="I1386" s="635"/>
      <c r="J1386" s="635"/>
      <c r="K1386" s="636"/>
      <c r="L1386" s="108">
        <f>+SUM(L1379:L1385)</f>
        <v>0</v>
      </c>
    </row>
    <row r="1387" spans="2:13" ht="42" customHeight="1" outlineLevel="1" x14ac:dyDescent="0.25">
      <c r="B1387" s="115" t="s">
        <v>1990</v>
      </c>
      <c r="C1387" s="129">
        <v>7</v>
      </c>
      <c r="D1387" s="129">
        <v>2</v>
      </c>
      <c r="E1387" s="664" t="str">
        <f>+VLOOKUP(B:B,APUS!A:C,3,FALSE)</f>
        <v>CONFINAMIENTO VERTICAL DE VANOS DE VENTANAS Y PUERTAS A PLACA EXISTENTE (Incluye acero de refuerzo y concreto  1:2:3  hecho en obra de aprox. 3.000psi aprox.)</v>
      </c>
      <c r="F1387" s="722"/>
      <c r="G1387" s="722"/>
      <c r="H1387" s="722"/>
      <c r="I1387" s="722"/>
      <c r="J1387" s="722"/>
      <c r="K1387" s="722"/>
      <c r="L1387" s="128" t="str">
        <f>+VLOOKUP(B:B,APUS!A:D,4,FALSE)</f>
        <v>M</v>
      </c>
      <c r="M1387" s="595">
        <f>L1397</f>
        <v>0</v>
      </c>
    </row>
    <row r="1388" spans="2:13" ht="15" customHeight="1" outlineLevel="2" x14ac:dyDescent="0.25">
      <c r="B1388" s="723" t="s">
        <v>1465</v>
      </c>
      <c r="C1388" s="684"/>
      <c r="D1388" s="684"/>
      <c r="E1388" s="683" t="s">
        <v>1470</v>
      </c>
      <c r="F1388" s="683"/>
      <c r="G1388" s="683"/>
      <c r="H1388" s="683"/>
      <c r="I1388" s="683"/>
      <c r="J1388" s="684" t="s">
        <v>560</v>
      </c>
      <c r="K1388" s="684"/>
      <c r="L1388" s="686" t="s">
        <v>1464</v>
      </c>
    </row>
    <row r="1389" spans="2:13" ht="15" customHeight="1" outlineLevel="2" x14ac:dyDescent="0.25">
      <c r="B1389" s="724"/>
      <c r="C1389" s="685"/>
      <c r="D1389" s="685"/>
      <c r="E1389" s="104" t="s">
        <v>1461</v>
      </c>
      <c r="F1389" s="679" t="s">
        <v>1462</v>
      </c>
      <c r="G1389" s="680"/>
      <c r="H1389" s="679" t="s">
        <v>1463</v>
      </c>
      <c r="I1389" s="680"/>
      <c r="J1389" s="685"/>
      <c r="K1389" s="685"/>
      <c r="L1389" s="687"/>
    </row>
    <row r="1390" spans="2:13" ht="15" customHeight="1" outlineLevel="2" x14ac:dyDescent="0.25">
      <c r="B1390" s="655"/>
      <c r="C1390" s="656"/>
      <c r="D1390" s="656"/>
      <c r="E1390" s="105"/>
      <c r="F1390" s="688"/>
      <c r="G1390" s="688"/>
      <c r="H1390" s="688"/>
      <c r="I1390" s="688"/>
      <c r="J1390" s="688"/>
      <c r="K1390" s="688"/>
      <c r="L1390" s="56">
        <f t="shared" ref="L1390:L1396" si="127">+J1390</f>
        <v>0</v>
      </c>
    </row>
    <row r="1391" spans="2:13" ht="15" customHeight="1" outlineLevel="2" x14ac:dyDescent="0.25">
      <c r="B1391" s="628"/>
      <c r="C1391" s="629"/>
      <c r="D1391" s="629"/>
      <c r="E1391" s="106"/>
      <c r="F1391" s="630"/>
      <c r="G1391" s="630"/>
      <c r="H1391" s="630"/>
      <c r="I1391" s="630"/>
      <c r="J1391" s="630"/>
      <c r="K1391" s="630"/>
      <c r="L1391" s="56">
        <f t="shared" si="127"/>
        <v>0</v>
      </c>
    </row>
    <row r="1392" spans="2:13" ht="15" customHeight="1" outlineLevel="2" x14ac:dyDescent="0.25">
      <c r="B1392" s="628"/>
      <c r="C1392" s="629"/>
      <c r="D1392" s="629"/>
      <c r="E1392" s="106"/>
      <c r="F1392" s="630"/>
      <c r="G1392" s="630"/>
      <c r="H1392" s="630"/>
      <c r="I1392" s="630"/>
      <c r="J1392" s="630"/>
      <c r="K1392" s="630"/>
      <c r="L1392" s="56">
        <f t="shared" si="127"/>
        <v>0</v>
      </c>
    </row>
    <row r="1393" spans="2:13" ht="15" customHeight="1" outlineLevel="2" x14ac:dyDescent="0.25">
      <c r="B1393" s="628"/>
      <c r="C1393" s="629"/>
      <c r="D1393" s="629"/>
      <c r="E1393" s="106"/>
      <c r="F1393" s="630"/>
      <c r="G1393" s="630"/>
      <c r="H1393" s="630"/>
      <c r="I1393" s="630"/>
      <c r="J1393" s="630"/>
      <c r="K1393" s="630"/>
      <c r="L1393" s="56">
        <f t="shared" si="127"/>
        <v>0</v>
      </c>
    </row>
    <row r="1394" spans="2:13" ht="15" customHeight="1" outlineLevel="2" x14ac:dyDescent="0.25">
      <c r="B1394" s="628"/>
      <c r="C1394" s="629"/>
      <c r="D1394" s="629"/>
      <c r="E1394" s="106"/>
      <c r="F1394" s="630"/>
      <c r="G1394" s="630"/>
      <c r="H1394" s="630"/>
      <c r="I1394" s="630"/>
      <c r="J1394" s="630"/>
      <c r="K1394" s="630"/>
      <c r="L1394" s="56">
        <f t="shared" si="127"/>
        <v>0</v>
      </c>
    </row>
    <row r="1395" spans="2:13" ht="15" customHeight="1" outlineLevel="2" x14ac:dyDescent="0.25">
      <c r="B1395" s="628"/>
      <c r="C1395" s="629"/>
      <c r="D1395" s="629"/>
      <c r="E1395" s="106"/>
      <c r="F1395" s="630"/>
      <c r="G1395" s="630"/>
      <c r="H1395" s="630"/>
      <c r="I1395" s="630"/>
      <c r="J1395" s="630"/>
      <c r="K1395" s="630"/>
      <c r="L1395" s="56">
        <f t="shared" si="127"/>
        <v>0</v>
      </c>
    </row>
    <row r="1396" spans="2:13" ht="15" customHeight="1" outlineLevel="2" x14ac:dyDescent="0.25">
      <c r="B1396" s="631"/>
      <c r="C1396" s="632"/>
      <c r="D1396" s="632"/>
      <c r="E1396" s="107"/>
      <c r="F1396" s="633"/>
      <c r="G1396" s="633"/>
      <c r="H1396" s="633"/>
      <c r="I1396" s="633"/>
      <c r="J1396" s="633"/>
      <c r="K1396" s="633"/>
      <c r="L1396" s="56">
        <f t="shared" si="127"/>
        <v>0</v>
      </c>
    </row>
    <row r="1397" spans="2:13" ht="15" customHeight="1" outlineLevel="2" x14ac:dyDescent="0.25">
      <c r="B1397" s="634" t="s">
        <v>1468</v>
      </c>
      <c r="C1397" s="635"/>
      <c r="D1397" s="635"/>
      <c r="E1397" s="635"/>
      <c r="F1397" s="635"/>
      <c r="G1397" s="635"/>
      <c r="H1397" s="635"/>
      <c r="I1397" s="635"/>
      <c r="J1397" s="635"/>
      <c r="K1397" s="636"/>
      <c r="L1397" s="108">
        <f>+SUM(L1390:L1396)</f>
        <v>0</v>
      </c>
    </row>
    <row r="1398" spans="2:13" ht="15" customHeight="1" outlineLevel="1" x14ac:dyDescent="0.25">
      <c r="B1398" s="115" t="s">
        <v>1993</v>
      </c>
      <c r="C1398" s="129">
        <v>7</v>
      </c>
      <c r="D1398" s="129">
        <v>3</v>
      </c>
      <c r="E1398" s="725" t="str">
        <f>+VLOOKUP(B:B,APUS!A:C,3,FALSE)</f>
        <v>VANO DE VENTANA EN MURO (1*1,20M) No incluye  viga de amarre superior</v>
      </c>
      <c r="F1398" s="726"/>
      <c r="G1398" s="726"/>
      <c r="H1398" s="726"/>
      <c r="I1398" s="726"/>
      <c r="J1398" s="726"/>
      <c r="K1398" s="726"/>
      <c r="L1398" s="128" t="str">
        <f>+VLOOKUP(B:B,APUS!A:D,4,FALSE)</f>
        <v>UN</v>
      </c>
      <c r="M1398" s="595">
        <f>L1408</f>
        <v>0</v>
      </c>
    </row>
    <row r="1399" spans="2:13" ht="15" customHeight="1" outlineLevel="2" x14ac:dyDescent="0.25">
      <c r="B1399" s="723" t="s">
        <v>1465</v>
      </c>
      <c r="C1399" s="684"/>
      <c r="D1399" s="684"/>
      <c r="E1399" s="683" t="s">
        <v>1470</v>
      </c>
      <c r="F1399" s="683"/>
      <c r="G1399" s="683"/>
      <c r="H1399" s="683"/>
      <c r="I1399" s="683"/>
      <c r="J1399" s="684" t="s">
        <v>560</v>
      </c>
      <c r="K1399" s="684"/>
      <c r="L1399" s="686" t="s">
        <v>1464</v>
      </c>
    </row>
    <row r="1400" spans="2:13" ht="15" customHeight="1" outlineLevel="2" x14ac:dyDescent="0.25">
      <c r="B1400" s="724"/>
      <c r="C1400" s="685"/>
      <c r="D1400" s="685"/>
      <c r="E1400" s="104" t="s">
        <v>1461</v>
      </c>
      <c r="F1400" s="679" t="s">
        <v>1462</v>
      </c>
      <c r="G1400" s="680"/>
      <c r="H1400" s="679" t="s">
        <v>1463</v>
      </c>
      <c r="I1400" s="680"/>
      <c r="J1400" s="685"/>
      <c r="K1400" s="685"/>
      <c r="L1400" s="687"/>
    </row>
    <row r="1401" spans="2:13" ht="15" customHeight="1" outlineLevel="2" x14ac:dyDescent="0.25">
      <c r="B1401" s="655"/>
      <c r="C1401" s="656"/>
      <c r="D1401" s="656"/>
      <c r="E1401" s="105"/>
      <c r="F1401" s="688"/>
      <c r="G1401" s="688"/>
      <c r="H1401" s="688"/>
      <c r="I1401" s="688"/>
      <c r="J1401" s="688"/>
      <c r="K1401" s="688"/>
      <c r="L1401" s="56">
        <f t="shared" ref="L1401:L1407" si="128">+J1401</f>
        <v>0</v>
      </c>
    </row>
    <row r="1402" spans="2:13" ht="15" customHeight="1" outlineLevel="2" x14ac:dyDescent="0.25">
      <c r="B1402" s="628"/>
      <c r="C1402" s="629"/>
      <c r="D1402" s="629"/>
      <c r="E1402" s="106"/>
      <c r="F1402" s="630"/>
      <c r="G1402" s="630"/>
      <c r="H1402" s="630"/>
      <c r="I1402" s="630"/>
      <c r="J1402" s="630"/>
      <c r="K1402" s="630"/>
      <c r="L1402" s="56">
        <f t="shared" si="128"/>
        <v>0</v>
      </c>
    </row>
    <row r="1403" spans="2:13" ht="15" customHeight="1" outlineLevel="2" x14ac:dyDescent="0.25">
      <c r="B1403" s="628"/>
      <c r="C1403" s="629"/>
      <c r="D1403" s="629"/>
      <c r="E1403" s="106"/>
      <c r="F1403" s="630"/>
      <c r="G1403" s="630"/>
      <c r="H1403" s="630"/>
      <c r="I1403" s="630"/>
      <c r="J1403" s="630"/>
      <c r="K1403" s="630"/>
      <c r="L1403" s="56">
        <f t="shared" si="128"/>
        <v>0</v>
      </c>
    </row>
    <row r="1404" spans="2:13" ht="15" customHeight="1" outlineLevel="2" x14ac:dyDescent="0.25">
      <c r="B1404" s="628"/>
      <c r="C1404" s="629"/>
      <c r="D1404" s="629"/>
      <c r="E1404" s="106"/>
      <c r="F1404" s="630"/>
      <c r="G1404" s="630"/>
      <c r="H1404" s="630"/>
      <c r="I1404" s="630"/>
      <c r="J1404" s="630"/>
      <c r="K1404" s="630"/>
      <c r="L1404" s="56">
        <f t="shared" si="128"/>
        <v>0</v>
      </c>
    </row>
    <row r="1405" spans="2:13" ht="15" customHeight="1" outlineLevel="2" x14ac:dyDescent="0.25">
      <c r="B1405" s="628"/>
      <c r="C1405" s="629"/>
      <c r="D1405" s="629"/>
      <c r="E1405" s="106"/>
      <c r="F1405" s="630"/>
      <c r="G1405" s="630"/>
      <c r="H1405" s="630"/>
      <c r="I1405" s="630"/>
      <c r="J1405" s="630"/>
      <c r="K1405" s="630"/>
      <c r="L1405" s="56">
        <f t="shared" si="128"/>
        <v>0</v>
      </c>
    </row>
    <row r="1406" spans="2:13" ht="15" customHeight="1" outlineLevel="2" x14ac:dyDescent="0.25">
      <c r="B1406" s="628"/>
      <c r="C1406" s="629"/>
      <c r="D1406" s="629"/>
      <c r="E1406" s="106"/>
      <c r="F1406" s="630"/>
      <c r="G1406" s="630"/>
      <c r="H1406" s="630"/>
      <c r="I1406" s="630"/>
      <c r="J1406" s="630"/>
      <c r="K1406" s="630"/>
      <c r="L1406" s="56">
        <f t="shared" si="128"/>
        <v>0</v>
      </c>
    </row>
    <row r="1407" spans="2:13" ht="15" customHeight="1" outlineLevel="2" x14ac:dyDescent="0.25">
      <c r="B1407" s="631"/>
      <c r="C1407" s="632"/>
      <c r="D1407" s="632"/>
      <c r="E1407" s="107"/>
      <c r="F1407" s="633"/>
      <c r="G1407" s="633"/>
      <c r="H1407" s="633"/>
      <c r="I1407" s="633"/>
      <c r="J1407" s="633"/>
      <c r="K1407" s="633"/>
      <c r="L1407" s="56">
        <f t="shared" si="128"/>
        <v>0</v>
      </c>
    </row>
    <row r="1408" spans="2:13" ht="15" customHeight="1" outlineLevel="2" x14ac:dyDescent="0.25">
      <c r="B1408" s="634" t="s">
        <v>1468</v>
      </c>
      <c r="C1408" s="635"/>
      <c r="D1408" s="635"/>
      <c r="E1408" s="635"/>
      <c r="F1408" s="635"/>
      <c r="G1408" s="635"/>
      <c r="H1408" s="635"/>
      <c r="I1408" s="635"/>
      <c r="J1408" s="635"/>
      <c r="K1408" s="636"/>
      <c r="L1408" s="108">
        <f>+SUM(L1401:L1407)</f>
        <v>0</v>
      </c>
    </row>
    <row r="1409" spans="2:13" ht="15" customHeight="1" outlineLevel="1" x14ac:dyDescent="0.25">
      <c r="B1409" s="115" t="s">
        <v>1998</v>
      </c>
      <c r="C1409" s="129">
        <v>7</v>
      </c>
      <c r="D1409" s="129">
        <v>4</v>
      </c>
      <c r="E1409" s="725" t="str">
        <f>+VLOOKUP(B:B,APUS!A:C,3,FALSE)</f>
        <v>ALZADO DE RELLENO DE VENTANA (Espesor de muro entre 9 y 15 cm)</v>
      </c>
      <c r="F1409" s="726"/>
      <c r="G1409" s="726"/>
      <c r="H1409" s="726"/>
      <c r="I1409" s="726"/>
      <c r="J1409" s="726"/>
      <c r="K1409" s="726"/>
      <c r="L1409" s="128" t="str">
        <f>+VLOOKUP(B:B,APUS!A:D,4,FALSE)</f>
        <v>M2</v>
      </c>
      <c r="M1409" s="595">
        <f>L1419</f>
        <v>0</v>
      </c>
    </row>
    <row r="1410" spans="2:13" ht="15" customHeight="1" outlineLevel="2" x14ac:dyDescent="0.25">
      <c r="B1410" s="723" t="s">
        <v>1465</v>
      </c>
      <c r="C1410" s="684"/>
      <c r="D1410" s="684"/>
      <c r="E1410" s="683" t="s">
        <v>1470</v>
      </c>
      <c r="F1410" s="683"/>
      <c r="G1410" s="683"/>
      <c r="H1410" s="683"/>
      <c r="I1410" s="683"/>
      <c r="J1410" s="684" t="s">
        <v>560</v>
      </c>
      <c r="K1410" s="684"/>
      <c r="L1410" s="686" t="s">
        <v>1464</v>
      </c>
    </row>
    <row r="1411" spans="2:13" ht="15" customHeight="1" outlineLevel="2" x14ac:dyDescent="0.25">
      <c r="B1411" s="724"/>
      <c r="C1411" s="685"/>
      <c r="D1411" s="685"/>
      <c r="E1411" s="104" t="s">
        <v>1461</v>
      </c>
      <c r="F1411" s="679" t="s">
        <v>1462</v>
      </c>
      <c r="G1411" s="680"/>
      <c r="H1411" s="679" t="s">
        <v>1463</v>
      </c>
      <c r="I1411" s="680"/>
      <c r="J1411" s="685"/>
      <c r="K1411" s="685"/>
      <c r="L1411" s="687"/>
    </row>
    <row r="1412" spans="2:13" ht="15" customHeight="1" outlineLevel="2" x14ac:dyDescent="0.25">
      <c r="B1412" s="655"/>
      <c r="C1412" s="656"/>
      <c r="D1412" s="656"/>
      <c r="E1412" s="105"/>
      <c r="F1412" s="688"/>
      <c r="G1412" s="688"/>
      <c r="H1412" s="688"/>
      <c r="I1412" s="688"/>
      <c r="J1412" s="688"/>
      <c r="K1412" s="688"/>
      <c r="L1412" s="56">
        <f t="shared" ref="L1412:L1418" si="129">+J1412</f>
        <v>0</v>
      </c>
    </row>
    <row r="1413" spans="2:13" ht="15" customHeight="1" outlineLevel="2" x14ac:dyDescent="0.25">
      <c r="B1413" s="628"/>
      <c r="C1413" s="629"/>
      <c r="D1413" s="629"/>
      <c r="E1413" s="106"/>
      <c r="F1413" s="630"/>
      <c r="G1413" s="630"/>
      <c r="H1413" s="630"/>
      <c r="I1413" s="630"/>
      <c r="J1413" s="630"/>
      <c r="K1413" s="630"/>
      <c r="L1413" s="56">
        <f t="shared" si="129"/>
        <v>0</v>
      </c>
    </row>
    <row r="1414" spans="2:13" ht="15" customHeight="1" outlineLevel="2" x14ac:dyDescent="0.25">
      <c r="B1414" s="628"/>
      <c r="C1414" s="629"/>
      <c r="D1414" s="629"/>
      <c r="E1414" s="106"/>
      <c r="F1414" s="630"/>
      <c r="G1414" s="630"/>
      <c r="H1414" s="630"/>
      <c r="I1414" s="630"/>
      <c r="J1414" s="630"/>
      <c r="K1414" s="630"/>
      <c r="L1414" s="56">
        <f t="shared" si="129"/>
        <v>0</v>
      </c>
    </row>
    <row r="1415" spans="2:13" ht="15" customHeight="1" outlineLevel="2" x14ac:dyDescent="0.25">
      <c r="B1415" s="628"/>
      <c r="C1415" s="629"/>
      <c r="D1415" s="629"/>
      <c r="E1415" s="106"/>
      <c r="F1415" s="630"/>
      <c r="G1415" s="630"/>
      <c r="H1415" s="630"/>
      <c r="I1415" s="630"/>
      <c r="J1415" s="630"/>
      <c r="K1415" s="630"/>
      <c r="L1415" s="56">
        <f t="shared" si="129"/>
        <v>0</v>
      </c>
    </row>
    <row r="1416" spans="2:13" ht="15" customHeight="1" outlineLevel="2" x14ac:dyDescent="0.25">
      <c r="B1416" s="628"/>
      <c r="C1416" s="629"/>
      <c r="D1416" s="629"/>
      <c r="E1416" s="106"/>
      <c r="F1416" s="630"/>
      <c r="G1416" s="630"/>
      <c r="H1416" s="630"/>
      <c r="I1416" s="630"/>
      <c r="J1416" s="630"/>
      <c r="K1416" s="630"/>
      <c r="L1416" s="56">
        <f t="shared" si="129"/>
        <v>0</v>
      </c>
    </row>
    <row r="1417" spans="2:13" ht="15" customHeight="1" outlineLevel="2" x14ac:dyDescent="0.25">
      <c r="B1417" s="628"/>
      <c r="C1417" s="629"/>
      <c r="D1417" s="629"/>
      <c r="E1417" s="106"/>
      <c r="F1417" s="630"/>
      <c r="G1417" s="630"/>
      <c r="H1417" s="630"/>
      <c r="I1417" s="630"/>
      <c r="J1417" s="630"/>
      <c r="K1417" s="630"/>
      <c r="L1417" s="56">
        <f t="shared" si="129"/>
        <v>0</v>
      </c>
    </row>
    <row r="1418" spans="2:13" ht="15" customHeight="1" outlineLevel="2" x14ac:dyDescent="0.25">
      <c r="B1418" s="631"/>
      <c r="C1418" s="632"/>
      <c r="D1418" s="632"/>
      <c r="E1418" s="107"/>
      <c r="F1418" s="633"/>
      <c r="G1418" s="633"/>
      <c r="H1418" s="633"/>
      <c r="I1418" s="633"/>
      <c r="J1418" s="633"/>
      <c r="K1418" s="633"/>
      <c r="L1418" s="56">
        <f t="shared" si="129"/>
        <v>0</v>
      </c>
    </row>
    <row r="1419" spans="2:13" ht="15" customHeight="1" outlineLevel="2" x14ac:dyDescent="0.25">
      <c r="B1419" s="634" t="s">
        <v>1468</v>
      </c>
      <c r="C1419" s="635"/>
      <c r="D1419" s="635"/>
      <c r="E1419" s="635"/>
      <c r="F1419" s="635"/>
      <c r="G1419" s="635"/>
      <c r="H1419" s="635"/>
      <c r="I1419" s="635"/>
      <c r="J1419" s="635"/>
      <c r="K1419" s="636"/>
      <c r="L1419" s="108">
        <f>+SUM(L1412:L1418)</f>
        <v>0</v>
      </c>
    </row>
    <row r="1420" spans="2:13" ht="15" customHeight="1" x14ac:dyDescent="0.25">
      <c r="B1420" s="99"/>
      <c r="C1420" s="100">
        <v>8</v>
      </c>
      <c r="D1420" s="703" t="str">
        <f>+'208-MV-Ft-10-MV-HAB.'!D143</f>
        <v>ACEROS Y MALLAS</v>
      </c>
      <c r="E1420" s="704"/>
      <c r="F1420" s="704"/>
      <c r="G1420" s="704"/>
      <c r="H1420" s="704"/>
      <c r="I1420" s="704"/>
      <c r="J1420" s="704"/>
      <c r="K1420" s="704"/>
      <c r="L1420" s="705"/>
    </row>
    <row r="1421" spans="2:13" ht="15" customHeight="1" outlineLevel="1" x14ac:dyDescent="0.25">
      <c r="B1421" s="111" t="s">
        <v>1390</v>
      </c>
      <c r="C1421" s="129">
        <v>8</v>
      </c>
      <c r="D1421" s="129">
        <v>1</v>
      </c>
      <c r="E1421" s="725" t="str">
        <f>+VLOOKUP(B:B,APUS!A:C,3,FALSE)</f>
        <v>ACERO DE REFUERZO DE 37.000 PSI. INCLUYE CORTE, FIGURADO Y FIJACIÓN DE DISTANCIADORES</v>
      </c>
      <c r="F1421" s="726"/>
      <c r="G1421" s="726"/>
      <c r="H1421" s="726"/>
      <c r="I1421" s="726"/>
      <c r="J1421" s="726"/>
      <c r="K1421" s="726"/>
      <c r="L1421" s="128" t="str">
        <f>+VLOOKUP(B:B,APUS!A:D,4,FALSE)</f>
        <v>KG</v>
      </c>
      <c r="M1421" s="595">
        <f>L1431</f>
        <v>0</v>
      </c>
    </row>
    <row r="1422" spans="2:13" ht="15" customHeight="1" outlineLevel="2" x14ac:dyDescent="0.25">
      <c r="B1422" s="723" t="s">
        <v>1465</v>
      </c>
      <c r="C1422" s="684"/>
      <c r="D1422" s="684"/>
      <c r="E1422" s="683" t="s">
        <v>1470</v>
      </c>
      <c r="F1422" s="683"/>
      <c r="G1422" s="683"/>
      <c r="H1422" s="683"/>
      <c r="I1422" s="683"/>
      <c r="J1422" s="684" t="s">
        <v>560</v>
      </c>
      <c r="K1422" s="684"/>
      <c r="L1422" s="686" t="s">
        <v>1464</v>
      </c>
    </row>
    <row r="1423" spans="2:13" ht="15" customHeight="1" outlineLevel="2" x14ac:dyDescent="0.25">
      <c r="B1423" s="724"/>
      <c r="C1423" s="685"/>
      <c r="D1423" s="685"/>
      <c r="E1423" s="104" t="s">
        <v>1461</v>
      </c>
      <c r="F1423" s="679" t="s">
        <v>1462</v>
      </c>
      <c r="G1423" s="680"/>
      <c r="H1423" s="679" t="s">
        <v>1463</v>
      </c>
      <c r="I1423" s="680"/>
      <c r="J1423" s="685"/>
      <c r="K1423" s="685"/>
      <c r="L1423" s="687"/>
    </row>
    <row r="1424" spans="2:13" ht="15" customHeight="1" outlineLevel="2" x14ac:dyDescent="0.25">
      <c r="B1424" s="655"/>
      <c r="C1424" s="656"/>
      <c r="D1424" s="656"/>
      <c r="E1424" s="105"/>
      <c r="F1424" s="688"/>
      <c r="G1424" s="688"/>
      <c r="H1424" s="688"/>
      <c r="I1424" s="688"/>
      <c r="J1424" s="688"/>
      <c r="K1424" s="688"/>
      <c r="L1424" s="56">
        <f t="shared" ref="L1424:L1430" si="130">+J1424</f>
        <v>0</v>
      </c>
    </row>
    <row r="1425" spans="2:13" ht="15" customHeight="1" outlineLevel="2" x14ac:dyDescent="0.25">
      <c r="B1425" s="628"/>
      <c r="C1425" s="629"/>
      <c r="D1425" s="629"/>
      <c r="E1425" s="106"/>
      <c r="F1425" s="630"/>
      <c r="G1425" s="630"/>
      <c r="H1425" s="630"/>
      <c r="I1425" s="630"/>
      <c r="J1425" s="630"/>
      <c r="K1425" s="630"/>
      <c r="L1425" s="56">
        <f t="shared" si="130"/>
        <v>0</v>
      </c>
    </row>
    <row r="1426" spans="2:13" ht="15" customHeight="1" outlineLevel="2" x14ac:dyDescent="0.25">
      <c r="B1426" s="628"/>
      <c r="C1426" s="629"/>
      <c r="D1426" s="629"/>
      <c r="E1426" s="106"/>
      <c r="F1426" s="630"/>
      <c r="G1426" s="630"/>
      <c r="H1426" s="630"/>
      <c r="I1426" s="630"/>
      <c r="J1426" s="630"/>
      <c r="K1426" s="630"/>
      <c r="L1426" s="56">
        <f t="shared" si="130"/>
        <v>0</v>
      </c>
    </row>
    <row r="1427" spans="2:13" ht="15" customHeight="1" outlineLevel="2" x14ac:dyDescent="0.25">
      <c r="B1427" s="628"/>
      <c r="C1427" s="629"/>
      <c r="D1427" s="629"/>
      <c r="E1427" s="106"/>
      <c r="F1427" s="630"/>
      <c r="G1427" s="630"/>
      <c r="H1427" s="630"/>
      <c r="I1427" s="630"/>
      <c r="J1427" s="630"/>
      <c r="K1427" s="630"/>
      <c r="L1427" s="56">
        <f t="shared" si="130"/>
        <v>0</v>
      </c>
    </row>
    <row r="1428" spans="2:13" ht="15" customHeight="1" outlineLevel="2" x14ac:dyDescent="0.25">
      <c r="B1428" s="628"/>
      <c r="C1428" s="629"/>
      <c r="D1428" s="629"/>
      <c r="E1428" s="106"/>
      <c r="F1428" s="630"/>
      <c r="G1428" s="630"/>
      <c r="H1428" s="630"/>
      <c r="I1428" s="630"/>
      <c r="J1428" s="630"/>
      <c r="K1428" s="630"/>
      <c r="L1428" s="56">
        <f t="shared" si="130"/>
        <v>0</v>
      </c>
    </row>
    <row r="1429" spans="2:13" ht="15" customHeight="1" outlineLevel="2" x14ac:dyDescent="0.25">
      <c r="B1429" s="628"/>
      <c r="C1429" s="629"/>
      <c r="D1429" s="629"/>
      <c r="E1429" s="106"/>
      <c r="F1429" s="630"/>
      <c r="G1429" s="630"/>
      <c r="H1429" s="630"/>
      <c r="I1429" s="630"/>
      <c r="J1429" s="630"/>
      <c r="K1429" s="630"/>
      <c r="L1429" s="56">
        <f t="shared" si="130"/>
        <v>0</v>
      </c>
    </row>
    <row r="1430" spans="2:13" ht="15" customHeight="1" outlineLevel="2" x14ac:dyDescent="0.25">
      <c r="B1430" s="631"/>
      <c r="C1430" s="632"/>
      <c r="D1430" s="632"/>
      <c r="E1430" s="107"/>
      <c r="F1430" s="633"/>
      <c r="G1430" s="633"/>
      <c r="H1430" s="633"/>
      <c r="I1430" s="633"/>
      <c r="J1430" s="633"/>
      <c r="K1430" s="633"/>
      <c r="L1430" s="56">
        <f t="shared" si="130"/>
        <v>0</v>
      </c>
    </row>
    <row r="1431" spans="2:13" ht="15" customHeight="1" outlineLevel="2" x14ac:dyDescent="0.25">
      <c r="B1431" s="634" t="s">
        <v>1468</v>
      </c>
      <c r="C1431" s="635"/>
      <c r="D1431" s="635"/>
      <c r="E1431" s="635"/>
      <c r="F1431" s="635"/>
      <c r="G1431" s="635"/>
      <c r="H1431" s="635"/>
      <c r="I1431" s="635"/>
      <c r="J1431" s="635"/>
      <c r="K1431" s="636"/>
      <c r="L1431" s="108">
        <f>+SUM(L1424:L1430)</f>
        <v>0</v>
      </c>
    </row>
    <row r="1432" spans="2:13" ht="15" customHeight="1" outlineLevel="1" x14ac:dyDescent="0.25">
      <c r="B1432" s="111" t="s">
        <v>1391</v>
      </c>
      <c r="C1432" s="129">
        <v>8</v>
      </c>
      <c r="D1432" s="129">
        <v>2</v>
      </c>
      <c r="E1432" s="725" t="str">
        <f>+VLOOKUP(B:B,APUS!A:C,3,FALSE)</f>
        <v>ACERO DE REFUERZO DE 60.000 PSI. INCLUYE CORTE, FIGURADO Y FIJACIÓN DE DISTANCIADORES</v>
      </c>
      <c r="F1432" s="726"/>
      <c r="G1432" s="726"/>
      <c r="H1432" s="726"/>
      <c r="I1432" s="726"/>
      <c r="J1432" s="726"/>
      <c r="K1432" s="726"/>
      <c r="L1432" s="128" t="str">
        <f>+VLOOKUP(B:B,APUS!A:D,4,FALSE)</f>
        <v>KG</v>
      </c>
      <c r="M1432" s="595">
        <f>L1442</f>
        <v>0</v>
      </c>
    </row>
    <row r="1433" spans="2:13" ht="15" customHeight="1" outlineLevel="2" x14ac:dyDescent="0.25">
      <c r="B1433" s="723" t="s">
        <v>1465</v>
      </c>
      <c r="C1433" s="684"/>
      <c r="D1433" s="684"/>
      <c r="E1433" s="683" t="s">
        <v>1470</v>
      </c>
      <c r="F1433" s="683"/>
      <c r="G1433" s="683"/>
      <c r="H1433" s="683"/>
      <c r="I1433" s="683"/>
      <c r="J1433" s="684" t="s">
        <v>560</v>
      </c>
      <c r="K1433" s="684"/>
      <c r="L1433" s="686" t="s">
        <v>1464</v>
      </c>
    </row>
    <row r="1434" spans="2:13" ht="15" customHeight="1" outlineLevel="2" x14ac:dyDescent="0.25">
      <c r="B1434" s="724"/>
      <c r="C1434" s="685"/>
      <c r="D1434" s="685"/>
      <c r="E1434" s="104" t="s">
        <v>1461</v>
      </c>
      <c r="F1434" s="679" t="s">
        <v>1462</v>
      </c>
      <c r="G1434" s="680"/>
      <c r="H1434" s="679" t="s">
        <v>1463</v>
      </c>
      <c r="I1434" s="680"/>
      <c r="J1434" s="685"/>
      <c r="K1434" s="685"/>
      <c r="L1434" s="687"/>
    </row>
    <row r="1435" spans="2:13" ht="15" customHeight="1" outlineLevel="2" x14ac:dyDescent="0.25">
      <c r="B1435" s="655"/>
      <c r="C1435" s="656"/>
      <c r="D1435" s="656"/>
      <c r="E1435" s="105"/>
      <c r="F1435" s="688"/>
      <c r="G1435" s="688"/>
      <c r="H1435" s="688"/>
      <c r="I1435" s="688"/>
      <c r="J1435" s="688"/>
      <c r="K1435" s="688"/>
      <c r="L1435" s="56">
        <f t="shared" ref="L1435:L1441" si="131">+J1435</f>
        <v>0</v>
      </c>
    </row>
    <row r="1436" spans="2:13" ht="15" customHeight="1" outlineLevel="2" x14ac:dyDescent="0.25">
      <c r="B1436" s="628"/>
      <c r="C1436" s="629"/>
      <c r="D1436" s="629"/>
      <c r="E1436" s="106"/>
      <c r="F1436" s="630"/>
      <c r="G1436" s="630"/>
      <c r="H1436" s="630"/>
      <c r="I1436" s="630"/>
      <c r="J1436" s="630"/>
      <c r="K1436" s="630"/>
      <c r="L1436" s="56">
        <f t="shared" si="131"/>
        <v>0</v>
      </c>
    </row>
    <row r="1437" spans="2:13" ht="15" customHeight="1" outlineLevel="2" x14ac:dyDescent="0.25">
      <c r="B1437" s="628"/>
      <c r="C1437" s="629"/>
      <c r="D1437" s="629"/>
      <c r="E1437" s="106"/>
      <c r="F1437" s="630"/>
      <c r="G1437" s="630"/>
      <c r="H1437" s="630"/>
      <c r="I1437" s="630"/>
      <c r="J1437" s="630"/>
      <c r="K1437" s="630"/>
      <c r="L1437" s="56">
        <f t="shared" si="131"/>
        <v>0</v>
      </c>
    </row>
    <row r="1438" spans="2:13" ht="15" customHeight="1" outlineLevel="2" x14ac:dyDescent="0.25">
      <c r="B1438" s="628"/>
      <c r="C1438" s="629"/>
      <c r="D1438" s="629"/>
      <c r="E1438" s="106"/>
      <c r="F1438" s="630"/>
      <c r="G1438" s="630"/>
      <c r="H1438" s="630"/>
      <c r="I1438" s="630"/>
      <c r="J1438" s="630"/>
      <c r="K1438" s="630"/>
      <c r="L1438" s="56">
        <f t="shared" si="131"/>
        <v>0</v>
      </c>
    </row>
    <row r="1439" spans="2:13" ht="15" customHeight="1" outlineLevel="2" x14ac:dyDescent="0.25">
      <c r="B1439" s="628"/>
      <c r="C1439" s="629"/>
      <c r="D1439" s="629"/>
      <c r="E1439" s="106"/>
      <c r="F1439" s="630"/>
      <c r="G1439" s="630"/>
      <c r="H1439" s="630"/>
      <c r="I1439" s="630"/>
      <c r="J1439" s="630"/>
      <c r="K1439" s="630"/>
      <c r="L1439" s="56">
        <f t="shared" si="131"/>
        <v>0</v>
      </c>
    </row>
    <row r="1440" spans="2:13" ht="15" customHeight="1" outlineLevel="2" x14ac:dyDescent="0.25">
      <c r="B1440" s="628"/>
      <c r="C1440" s="629"/>
      <c r="D1440" s="629"/>
      <c r="E1440" s="106"/>
      <c r="F1440" s="630"/>
      <c r="G1440" s="630"/>
      <c r="H1440" s="630"/>
      <c r="I1440" s="630"/>
      <c r="J1440" s="630"/>
      <c r="K1440" s="630"/>
      <c r="L1440" s="56">
        <f t="shared" si="131"/>
        <v>0</v>
      </c>
    </row>
    <row r="1441" spans="2:13" ht="15" customHeight="1" outlineLevel="2" x14ac:dyDescent="0.25">
      <c r="B1441" s="631"/>
      <c r="C1441" s="632"/>
      <c r="D1441" s="632"/>
      <c r="E1441" s="107"/>
      <c r="F1441" s="633"/>
      <c r="G1441" s="633"/>
      <c r="H1441" s="633"/>
      <c r="I1441" s="633"/>
      <c r="J1441" s="633"/>
      <c r="K1441" s="633"/>
      <c r="L1441" s="56">
        <f t="shared" si="131"/>
        <v>0</v>
      </c>
    </row>
    <row r="1442" spans="2:13" ht="15" customHeight="1" outlineLevel="2" x14ac:dyDescent="0.25">
      <c r="B1442" s="634" t="s">
        <v>1468</v>
      </c>
      <c r="C1442" s="635"/>
      <c r="D1442" s="635"/>
      <c r="E1442" s="635"/>
      <c r="F1442" s="635"/>
      <c r="G1442" s="635"/>
      <c r="H1442" s="635"/>
      <c r="I1442" s="635"/>
      <c r="J1442" s="635"/>
      <c r="K1442" s="636"/>
      <c r="L1442" s="108">
        <f>+SUM(L1435:L1441)</f>
        <v>0</v>
      </c>
    </row>
    <row r="1443" spans="2:13" ht="37.5" customHeight="1" outlineLevel="1" x14ac:dyDescent="0.25">
      <c r="B1443" s="111" t="s">
        <v>1392</v>
      </c>
      <c r="C1443" s="129">
        <v>8</v>
      </c>
      <c r="D1443" s="129">
        <v>3</v>
      </c>
      <c r="E1443" s="664" t="str">
        <f>+VLOOKUP(B:B,APUS!A:C,3,FALSE)</f>
        <v xml:space="preserve">REFUERZOS MALLA ELECTROSOLDADA M-159 (XX-158). INCLUYE CORTE, FIGURADO Y FIJACIÓN DE DISTANCIADORES. </v>
      </c>
      <c r="F1443" s="722"/>
      <c r="G1443" s="722"/>
      <c r="H1443" s="722"/>
      <c r="I1443" s="722"/>
      <c r="J1443" s="722"/>
      <c r="K1443" s="722"/>
      <c r="L1443" s="128" t="str">
        <f>+VLOOKUP(B:B,APUS!A:D,4,FALSE)</f>
        <v>KG</v>
      </c>
      <c r="M1443" s="595">
        <f>L1453</f>
        <v>0</v>
      </c>
    </row>
    <row r="1444" spans="2:13" ht="15" customHeight="1" outlineLevel="2" x14ac:dyDescent="0.25">
      <c r="B1444" s="723" t="s">
        <v>1465</v>
      </c>
      <c r="C1444" s="684"/>
      <c r="D1444" s="684"/>
      <c r="E1444" s="683" t="s">
        <v>1470</v>
      </c>
      <c r="F1444" s="683"/>
      <c r="G1444" s="683"/>
      <c r="H1444" s="683"/>
      <c r="I1444" s="683"/>
      <c r="J1444" s="684" t="s">
        <v>560</v>
      </c>
      <c r="K1444" s="684"/>
      <c r="L1444" s="686" t="s">
        <v>1464</v>
      </c>
    </row>
    <row r="1445" spans="2:13" ht="15" customHeight="1" outlineLevel="2" x14ac:dyDescent="0.25">
      <c r="B1445" s="724"/>
      <c r="C1445" s="685"/>
      <c r="D1445" s="685"/>
      <c r="E1445" s="104" t="s">
        <v>1461</v>
      </c>
      <c r="F1445" s="679" t="s">
        <v>1462</v>
      </c>
      <c r="G1445" s="680"/>
      <c r="H1445" s="679" t="s">
        <v>1463</v>
      </c>
      <c r="I1445" s="680"/>
      <c r="J1445" s="685"/>
      <c r="K1445" s="685"/>
      <c r="L1445" s="687"/>
    </row>
    <row r="1446" spans="2:13" ht="15" customHeight="1" outlineLevel="2" x14ac:dyDescent="0.25">
      <c r="B1446" s="655"/>
      <c r="C1446" s="656"/>
      <c r="D1446" s="656"/>
      <c r="E1446" s="105"/>
      <c r="F1446" s="688"/>
      <c r="G1446" s="688"/>
      <c r="H1446" s="688"/>
      <c r="I1446" s="688"/>
      <c r="J1446" s="688"/>
      <c r="K1446" s="688"/>
      <c r="L1446" s="56">
        <f t="shared" ref="L1446:L1452" si="132">+J1446</f>
        <v>0</v>
      </c>
    </row>
    <row r="1447" spans="2:13" ht="15" customHeight="1" outlineLevel="2" x14ac:dyDescent="0.25">
      <c r="B1447" s="628"/>
      <c r="C1447" s="629"/>
      <c r="D1447" s="629"/>
      <c r="E1447" s="106"/>
      <c r="F1447" s="630"/>
      <c r="G1447" s="630"/>
      <c r="H1447" s="630"/>
      <c r="I1447" s="630"/>
      <c r="J1447" s="630"/>
      <c r="K1447" s="630"/>
      <c r="L1447" s="56">
        <f t="shared" si="132"/>
        <v>0</v>
      </c>
    </row>
    <row r="1448" spans="2:13" ht="15" customHeight="1" outlineLevel="2" x14ac:dyDescent="0.25">
      <c r="B1448" s="628"/>
      <c r="C1448" s="629"/>
      <c r="D1448" s="629"/>
      <c r="E1448" s="106"/>
      <c r="F1448" s="630"/>
      <c r="G1448" s="630"/>
      <c r="H1448" s="630"/>
      <c r="I1448" s="630"/>
      <c r="J1448" s="630"/>
      <c r="K1448" s="630"/>
      <c r="L1448" s="56">
        <f t="shared" si="132"/>
        <v>0</v>
      </c>
    </row>
    <row r="1449" spans="2:13" ht="15" customHeight="1" outlineLevel="2" x14ac:dyDescent="0.25">
      <c r="B1449" s="628"/>
      <c r="C1449" s="629"/>
      <c r="D1449" s="629"/>
      <c r="E1449" s="106"/>
      <c r="F1449" s="630"/>
      <c r="G1449" s="630"/>
      <c r="H1449" s="630"/>
      <c r="I1449" s="630"/>
      <c r="J1449" s="630"/>
      <c r="K1449" s="630"/>
      <c r="L1449" s="56">
        <f t="shared" si="132"/>
        <v>0</v>
      </c>
    </row>
    <row r="1450" spans="2:13" ht="15" customHeight="1" outlineLevel="2" x14ac:dyDescent="0.25">
      <c r="B1450" s="628"/>
      <c r="C1450" s="629"/>
      <c r="D1450" s="629"/>
      <c r="E1450" s="106"/>
      <c r="F1450" s="630"/>
      <c r="G1450" s="630"/>
      <c r="H1450" s="630"/>
      <c r="I1450" s="630"/>
      <c r="J1450" s="630"/>
      <c r="K1450" s="630"/>
      <c r="L1450" s="56">
        <f t="shared" si="132"/>
        <v>0</v>
      </c>
    </row>
    <row r="1451" spans="2:13" ht="15" customHeight="1" outlineLevel="2" x14ac:dyDescent="0.25">
      <c r="B1451" s="628"/>
      <c r="C1451" s="629"/>
      <c r="D1451" s="629"/>
      <c r="E1451" s="106"/>
      <c r="F1451" s="630"/>
      <c r="G1451" s="630"/>
      <c r="H1451" s="630"/>
      <c r="I1451" s="630"/>
      <c r="J1451" s="630"/>
      <c r="K1451" s="630"/>
      <c r="L1451" s="56">
        <f t="shared" si="132"/>
        <v>0</v>
      </c>
    </row>
    <row r="1452" spans="2:13" ht="15" customHeight="1" outlineLevel="2" x14ac:dyDescent="0.25">
      <c r="B1452" s="631"/>
      <c r="C1452" s="632"/>
      <c r="D1452" s="632"/>
      <c r="E1452" s="107"/>
      <c r="F1452" s="633"/>
      <c r="G1452" s="633"/>
      <c r="H1452" s="633"/>
      <c r="I1452" s="633"/>
      <c r="J1452" s="633"/>
      <c r="K1452" s="633"/>
      <c r="L1452" s="56">
        <f t="shared" si="132"/>
        <v>0</v>
      </c>
    </row>
    <row r="1453" spans="2:13" ht="15" customHeight="1" outlineLevel="2" x14ac:dyDescent="0.25">
      <c r="B1453" s="634" t="s">
        <v>1468</v>
      </c>
      <c r="C1453" s="635"/>
      <c r="D1453" s="635"/>
      <c r="E1453" s="635"/>
      <c r="F1453" s="635"/>
      <c r="G1453" s="635"/>
      <c r="H1453" s="635"/>
      <c r="I1453" s="635"/>
      <c r="J1453" s="635"/>
      <c r="K1453" s="636"/>
      <c r="L1453" s="108">
        <f>+SUM(L1446:L1452)</f>
        <v>0</v>
      </c>
    </row>
    <row r="1454" spans="2:13" ht="31.5" customHeight="1" outlineLevel="1" x14ac:dyDescent="0.25">
      <c r="B1454" s="111" t="s">
        <v>1393</v>
      </c>
      <c r="C1454" s="129">
        <v>8</v>
      </c>
      <c r="D1454" s="129">
        <v>4</v>
      </c>
      <c r="E1454" s="664" t="str">
        <f>+VLOOKUP(B:B,APUS!A:C,3,FALSE)</f>
        <v>MALLA ELECTROSOLDADA ESTÁNDAR. MALLA M-084 2,35 X 6 METROS. INCLUYE CORTE E INSTALACIÓN</v>
      </c>
      <c r="F1454" s="722"/>
      <c r="G1454" s="722"/>
      <c r="H1454" s="722"/>
      <c r="I1454" s="722"/>
      <c r="J1454" s="722"/>
      <c r="K1454" s="722"/>
      <c r="L1454" s="128" t="str">
        <f>+VLOOKUP(B:B,APUS!A:D,4,FALSE)</f>
        <v>KG</v>
      </c>
      <c r="M1454" s="595">
        <f>L1464</f>
        <v>0</v>
      </c>
    </row>
    <row r="1455" spans="2:13" ht="15" customHeight="1" outlineLevel="2" x14ac:dyDescent="0.25">
      <c r="B1455" s="723" t="s">
        <v>1465</v>
      </c>
      <c r="C1455" s="684"/>
      <c r="D1455" s="684"/>
      <c r="E1455" s="683" t="s">
        <v>1470</v>
      </c>
      <c r="F1455" s="683"/>
      <c r="G1455" s="683"/>
      <c r="H1455" s="683"/>
      <c r="I1455" s="683"/>
      <c r="J1455" s="684" t="s">
        <v>560</v>
      </c>
      <c r="K1455" s="684"/>
      <c r="L1455" s="686" t="s">
        <v>1464</v>
      </c>
    </row>
    <row r="1456" spans="2:13" ht="15" customHeight="1" outlineLevel="2" x14ac:dyDescent="0.25">
      <c r="B1456" s="724"/>
      <c r="C1456" s="685"/>
      <c r="D1456" s="685"/>
      <c r="E1456" s="104" t="s">
        <v>1461</v>
      </c>
      <c r="F1456" s="679" t="s">
        <v>1462</v>
      </c>
      <c r="G1456" s="680"/>
      <c r="H1456" s="679" t="s">
        <v>1463</v>
      </c>
      <c r="I1456" s="680"/>
      <c r="J1456" s="685"/>
      <c r="K1456" s="685"/>
      <c r="L1456" s="687"/>
    </row>
    <row r="1457" spans="2:13" ht="15" customHeight="1" outlineLevel="2" x14ac:dyDescent="0.25">
      <c r="B1457" s="655"/>
      <c r="C1457" s="656"/>
      <c r="D1457" s="656"/>
      <c r="E1457" s="105"/>
      <c r="F1457" s="688"/>
      <c r="G1457" s="688"/>
      <c r="H1457" s="688"/>
      <c r="I1457" s="688"/>
      <c r="J1457" s="688"/>
      <c r="K1457" s="688"/>
      <c r="L1457" s="56">
        <f t="shared" ref="L1457:L1463" si="133">+J1457</f>
        <v>0</v>
      </c>
    </row>
    <row r="1458" spans="2:13" ht="15" customHeight="1" outlineLevel="2" x14ac:dyDescent="0.25">
      <c r="B1458" s="628"/>
      <c r="C1458" s="629"/>
      <c r="D1458" s="629"/>
      <c r="E1458" s="106"/>
      <c r="F1458" s="630"/>
      <c r="G1458" s="630"/>
      <c r="H1458" s="630"/>
      <c r="I1458" s="630"/>
      <c r="J1458" s="630"/>
      <c r="K1458" s="630"/>
      <c r="L1458" s="56">
        <f t="shared" si="133"/>
        <v>0</v>
      </c>
    </row>
    <row r="1459" spans="2:13" ht="15" customHeight="1" outlineLevel="2" x14ac:dyDescent="0.25">
      <c r="B1459" s="628"/>
      <c r="C1459" s="629"/>
      <c r="D1459" s="629"/>
      <c r="E1459" s="106"/>
      <c r="F1459" s="630"/>
      <c r="G1459" s="630"/>
      <c r="H1459" s="630"/>
      <c r="I1459" s="630"/>
      <c r="J1459" s="630"/>
      <c r="K1459" s="630"/>
      <c r="L1459" s="56">
        <f t="shared" si="133"/>
        <v>0</v>
      </c>
    </row>
    <row r="1460" spans="2:13" ht="15" customHeight="1" outlineLevel="2" x14ac:dyDescent="0.25">
      <c r="B1460" s="628"/>
      <c r="C1460" s="629"/>
      <c r="D1460" s="629"/>
      <c r="E1460" s="106"/>
      <c r="F1460" s="630"/>
      <c r="G1460" s="630"/>
      <c r="H1460" s="630"/>
      <c r="I1460" s="630"/>
      <c r="J1460" s="630"/>
      <c r="K1460" s="630"/>
      <c r="L1460" s="56">
        <f t="shared" si="133"/>
        <v>0</v>
      </c>
    </row>
    <row r="1461" spans="2:13" ht="15" customHeight="1" outlineLevel="2" x14ac:dyDescent="0.25">
      <c r="B1461" s="628"/>
      <c r="C1461" s="629"/>
      <c r="D1461" s="629"/>
      <c r="E1461" s="106"/>
      <c r="F1461" s="630"/>
      <c r="G1461" s="630"/>
      <c r="H1461" s="630"/>
      <c r="I1461" s="630"/>
      <c r="J1461" s="630"/>
      <c r="K1461" s="630"/>
      <c r="L1461" s="56">
        <f t="shared" si="133"/>
        <v>0</v>
      </c>
    </row>
    <row r="1462" spans="2:13" ht="15" customHeight="1" outlineLevel="2" x14ac:dyDescent="0.25">
      <c r="B1462" s="628"/>
      <c r="C1462" s="629"/>
      <c r="D1462" s="629"/>
      <c r="E1462" s="106"/>
      <c r="F1462" s="630"/>
      <c r="G1462" s="630"/>
      <c r="H1462" s="630"/>
      <c r="I1462" s="630"/>
      <c r="J1462" s="630"/>
      <c r="K1462" s="630"/>
      <c r="L1462" s="56">
        <f t="shared" si="133"/>
        <v>0</v>
      </c>
    </row>
    <row r="1463" spans="2:13" ht="15" customHeight="1" outlineLevel="2" x14ac:dyDescent="0.25">
      <c r="B1463" s="631"/>
      <c r="C1463" s="632"/>
      <c r="D1463" s="632"/>
      <c r="E1463" s="107"/>
      <c r="F1463" s="633"/>
      <c r="G1463" s="633"/>
      <c r="H1463" s="633"/>
      <c r="I1463" s="633"/>
      <c r="J1463" s="633"/>
      <c r="K1463" s="633"/>
      <c r="L1463" s="56">
        <f t="shared" si="133"/>
        <v>0</v>
      </c>
    </row>
    <row r="1464" spans="2:13" ht="15" customHeight="1" outlineLevel="2" x14ac:dyDescent="0.25">
      <c r="B1464" s="634" t="s">
        <v>1468</v>
      </c>
      <c r="C1464" s="635"/>
      <c r="D1464" s="635"/>
      <c r="E1464" s="635"/>
      <c r="F1464" s="635"/>
      <c r="G1464" s="635"/>
      <c r="H1464" s="635"/>
      <c r="I1464" s="635"/>
      <c r="J1464" s="635"/>
      <c r="K1464" s="636"/>
      <c r="L1464" s="108">
        <f>+SUM(L1457:L1463)</f>
        <v>0</v>
      </c>
    </row>
    <row r="1465" spans="2:13" ht="15" customHeight="1" outlineLevel="1" x14ac:dyDescent="0.25">
      <c r="B1465" s="111" t="s">
        <v>1394</v>
      </c>
      <c r="C1465" s="129">
        <v>8</v>
      </c>
      <c r="D1465" s="129">
        <v>5</v>
      </c>
      <c r="E1465" s="725" t="str">
        <f>+VLOOKUP(B:B,APUS!A:C,3,FALSE)</f>
        <v>MALLA CON VENA</v>
      </c>
      <c r="F1465" s="726"/>
      <c r="G1465" s="726"/>
      <c r="H1465" s="726"/>
      <c r="I1465" s="726"/>
      <c r="J1465" s="726"/>
      <c r="K1465" s="726"/>
      <c r="L1465" s="128" t="str">
        <f>+VLOOKUP(B:B,APUS!A:D,4,FALSE)</f>
        <v>M2</v>
      </c>
      <c r="M1465" s="595">
        <f>L1475</f>
        <v>0</v>
      </c>
    </row>
    <row r="1466" spans="2:13" ht="15" customHeight="1" outlineLevel="2" x14ac:dyDescent="0.25">
      <c r="B1466" s="723" t="s">
        <v>1465</v>
      </c>
      <c r="C1466" s="684"/>
      <c r="D1466" s="684"/>
      <c r="E1466" s="683" t="s">
        <v>1470</v>
      </c>
      <c r="F1466" s="683"/>
      <c r="G1466" s="683"/>
      <c r="H1466" s="683"/>
      <c r="I1466" s="683"/>
      <c r="J1466" s="684" t="s">
        <v>560</v>
      </c>
      <c r="K1466" s="684"/>
      <c r="L1466" s="686" t="s">
        <v>1464</v>
      </c>
    </row>
    <row r="1467" spans="2:13" ht="15" customHeight="1" outlineLevel="2" x14ac:dyDescent="0.25">
      <c r="B1467" s="724"/>
      <c r="C1467" s="685"/>
      <c r="D1467" s="685"/>
      <c r="E1467" s="104" t="s">
        <v>1461</v>
      </c>
      <c r="F1467" s="679" t="s">
        <v>1462</v>
      </c>
      <c r="G1467" s="680"/>
      <c r="H1467" s="679" t="s">
        <v>1463</v>
      </c>
      <c r="I1467" s="680"/>
      <c r="J1467" s="685"/>
      <c r="K1467" s="685"/>
      <c r="L1467" s="687"/>
    </row>
    <row r="1468" spans="2:13" ht="15" customHeight="1" outlineLevel="2" x14ac:dyDescent="0.25">
      <c r="B1468" s="655"/>
      <c r="C1468" s="656"/>
      <c r="D1468" s="656"/>
      <c r="E1468" s="105"/>
      <c r="F1468" s="688"/>
      <c r="G1468" s="688"/>
      <c r="H1468" s="688"/>
      <c r="I1468" s="688"/>
      <c r="J1468" s="688"/>
      <c r="K1468" s="688"/>
      <c r="L1468" s="56">
        <f t="shared" ref="L1468:L1474" si="134">+J1468</f>
        <v>0</v>
      </c>
    </row>
    <row r="1469" spans="2:13" ht="15" customHeight="1" outlineLevel="2" x14ac:dyDescent="0.25">
      <c r="B1469" s="628"/>
      <c r="C1469" s="629"/>
      <c r="D1469" s="629"/>
      <c r="E1469" s="106"/>
      <c r="F1469" s="630"/>
      <c r="G1469" s="630"/>
      <c r="H1469" s="630"/>
      <c r="I1469" s="630"/>
      <c r="J1469" s="630"/>
      <c r="K1469" s="630"/>
      <c r="L1469" s="56">
        <f t="shared" si="134"/>
        <v>0</v>
      </c>
    </row>
    <row r="1470" spans="2:13" ht="15" customHeight="1" outlineLevel="2" x14ac:dyDescent="0.25">
      <c r="B1470" s="628"/>
      <c r="C1470" s="629"/>
      <c r="D1470" s="629"/>
      <c r="E1470" s="106"/>
      <c r="F1470" s="630"/>
      <c r="G1470" s="630"/>
      <c r="H1470" s="630"/>
      <c r="I1470" s="630"/>
      <c r="J1470" s="630"/>
      <c r="K1470" s="630"/>
      <c r="L1470" s="56">
        <f t="shared" si="134"/>
        <v>0</v>
      </c>
    </row>
    <row r="1471" spans="2:13" ht="15" customHeight="1" outlineLevel="2" x14ac:dyDescent="0.25">
      <c r="B1471" s="628"/>
      <c r="C1471" s="629"/>
      <c r="D1471" s="629"/>
      <c r="E1471" s="106"/>
      <c r="F1471" s="630"/>
      <c r="G1471" s="630"/>
      <c r="H1471" s="630"/>
      <c r="I1471" s="630"/>
      <c r="J1471" s="630"/>
      <c r="K1471" s="630"/>
      <c r="L1471" s="56">
        <f t="shared" si="134"/>
        <v>0</v>
      </c>
    </row>
    <row r="1472" spans="2:13" ht="15" customHeight="1" outlineLevel="2" x14ac:dyDescent="0.25">
      <c r="B1472" s="628"/>
      <c r="C1472" s="629"/>
      <c r="D1472" s="629"/>
      <c r="E1472" s="106"/>
      <c r="F1472" s="630"/>
      <c r="G1472" s="630"/>
      <c r="H1472" s="630"/>
      <c r="I1472" s="630"/>
      <c r="J1472" s="630"/>
      <c r="K1472" s="630"/>
      <c r="L1472" s="56">
        <f t="shared" si="134"/>
        <v>0</v>
      </c>
    </row>
    <row r="1473" spans="2:13" ht="15" customHeight="1" outlineLevel="2" x14ac:dyDescent="0.25">
      <c r="B1473" s="628"/>
      <c r="C1473" s="629"/>
      <c r="D1473" s="629"/>
      <c r="E1473" s="106"/>
      <c r="F1473" s="630"/>
      <c r="G1473" s="630"/>
      <c r="H1473" s="630"/>
      <c r="I1473" s="630"/>
      <c r="J1473" s="630"/>
      <c r="K1473" s="630"/>
      <c r="L1473" s="56">
        <f t="shared" si="134"/>
        <v>0</v>
      </c>
    </row>
    <row r="1474" spans="2:13" ht="15" customHeight="1" outlineLevel="2" x14ac:dyDescent="0.25">
      <c r="B1474" s="631"/>
      <c r="C1474" s="632"/>
      <c r="D1474" s="632"/>
      <c r="E1474" s="107"/>
      <c r="F1474" s="633"/>
      <c r="G1474" s="633"/>
      <c r="H1474" s="633"/>
      <c r="I1474" s="633"/>
      <c r="J1474" s="633"/>
      <c r="K1474" s="633"/>
      <c r="L1474" s="56">
        <f t="shared" si="134"/>
        <v>0</v>
      </c>
    </row>
    <row r="1475" spans="2:13" ht="15" customHeight="1" outlineLevel="2" x14ac:dyDescent="0.25">
      <c r="B1475" s="634" t="s">
        <v>1468</v>
      </c>
      <c r="C1475" s="635"/>
      <c r="D1475" s="635"/>
      <c r="E1475" s="635"/>
      <c r="F1475" s="635"/>
      <c r="G1475" s="635"/>
      <c r="H1475" s="635"/>
      <c r="I1475" s="635"/>
      <c r="J1475" s="635"/>
      <c r="K1475" s="636"/>
      <c r="L1475" s="108">
        <f>+SUM(L1468:L1474)</f>
        <v>0</v>
      </c>
    </row>
    <row r="1476" spans="2:13" ht="15" customHeight="1" x14ac:dyDescent="0.25">
      <c r="B1476" s="99"/>
      <c r="C1476" s="100">
        <v>9</v>
      </c>
      <c r="D1476" s="703" t="str">
        <f>+'208-MV-Ft-10-MV-HAB.'!D149</f>
        <v>ESTRUCTURAS EN CONCRETO (COLUMNAS,ESCALERAS,PLACAS Y VIGAS).</v>
      </c>
      <c r="E1476" s="704"/>
      <c r="F1476" s="704"/>
      <c r="G1476" s="704"/>
      <c r="H1476" s="704"/>
      <c r="I1476" s="704"/>
      <c r="J1476" s="704"/>
      <c r="K1476" s="704"/>
      <c r="L1476" s="705"/>
    </row>
    <row r="1477" spans="2:13" ht="15" customHeight="1" outlineLevel="1" x14ac:dyDescent="0.25">
      <c r="B1477" s="109"/>
      <c r="C1477" s="130">
        <v>9</v>
      </c>
      <c r="D1477" s="130">
        <v>1</v>
      </c>
      <c r="E1477" s="739" t="s">
        <v>2256</v>
      </c>
      <c r="F1477" s="740"/>
      <c r="G1477" s="740"/>
      <c r="H1477" s="740"/>
      <c r="I1477" s="740"/>
      <c r="J1477" s="740"/>
      <c r="K1477" s="741"/>
      <c r="L1477" s="131"/>
    </row>
    <row r="1478" spans="2:13" ht="15" customHeight="1" outlineLevel="1" x14ac:dyDescent="0.25">
      <c r="B1478" s="121" t="s">
        <v>1846</v>
      </c>
      <c r="C1478" s="132">
        <v>9</v>
      </c>
      <c r="D1478" s="132">
        <v>1.01</v>
      </c>
      <c r="E1478" s="725" t="str">
        <f>+VLOOKUP(B:B,APUS!A:C,3,FALSE)</f>
        <v>COLUMNA 30X30 CM INCLUYE REFUERZO</v>
      </c>
      <c r="F1478" s="726"/>
      <c r="G1478" s="726"/>
      <c r="H1478" s="726"/>
      <c r="I1478" s="726"/>
      <c r="J1478" s="726"/>
      <c r="K1478" s="726"/>
      <c r="L1478" s="128" t="str">
        <f>+VLOOKUP(B:B,APUS!A:D,4,FALSE)</f>
        <v>M</v>
      </c>
      <c r="M1478" s="595">
        <f>L1488</f>
        <v>0</v>
      </c>
    </row>
    <row r="1479" spans="2:13" ht="15" customHeight="1" outlineLevel="2" x14ac:dyDescent="0.25">
      <c r="B1479" s="723" t="s">
        <v>1465</v>
      </c>
      <c r="C1479" s="684"/>
      <c r="D1479" s="684"/>
      <c r="E1479" s="683" t="s">
        <v>1470</v>
      </c>
      <c r="F1479" s="683"/>
      <c r="G1479" s="683"/>
      <c r="H1479" s="683"/>
      <c r="I1479" s="683"/>
      <c r="J1479" s="684" t="s">
        <v>560</v>
      </c>
      <c r="K1479" s="684"/>
      <c r="L1479" s="686" t="s">
        <v>1464</v>
      </c>
    </row>
    <row r="1480" spans="2:13" ht="15" customHeight="1" outlineLevel="2" x14ac:dyDescent="0.25">
      <c r="B1480" s="724"/>
      <c r="C1480" s="685"/>
      <c r="D1480" s="685"/>
      <c r="E1480" s="104" t="s">
        <v>1461</v>
      </c>
      <c r="F1480" s="679" t="s">
        <v>1462</v>
      </c>
      <c r="G1480" s="680"/>
      <c r="H1480" s="679" t="s">
        <v>1463</v>
      </c>
      <c r="I1480" s="680"/>
      <c r="J1480" s="685"/>
      <c r="K1480" s="685"/>
      <c r="L1480" s="687"/>
    </row>
    <row r="1481" spans="2:13" ht="15" customHeight="1" outlineLevel="2" x14ac:dyDescent="0.25">
      <c r="B1481" s="655"/>
      <c r="C1481" s="656"/>
      <c r="D1481" s="656"/>
      <c r="E1481" s="105"/>
      <c r="F1481" s="688"/>
      <c r="G1481" s="688"/>
      <c r="H1481" s="688"/>
      <c r="I1481" s="688"/>
      <c r="J1481" s="688"/>
      <c r="K1481" s="688"/>
      <c r="L1481" s="56">
        <f t="shared" ref="L1481:L1487" si="135">+J1481</f>
        <v>0</v>
      </c>
    </row>
    <row r="1482" spans="2:13" ht="15" customHeight="1" outlineLevel="2" x14ac:dyDescent="0.25">
      <c r="B1482" s="628"/>
      <c r="C1482" s="629"/>
      <c r="D1482" s="629"/>
      <c r="E1482" s="106"/>
      <c r="F1482" s="630"/>
      <c r="G1482" s="630"/>
      <c r="H1482" s="630"/>
      <c r="I1482" s="630"/>
      <c r="J1482" s="630"/>
      <c r="K1482" s="630"/>
      <c r="L1482" s="56">
        <f t="shared" si="135"/>
        <v>0</v>
      </c>
    </row>
    <row r="1483" spans="2:13" ht="15" customHeight="1" outlineLevel="2" x14ac:dyDescent="0.25">
      <c r="B1483" s="628"/>
      <c r="C1483" s="629"/>
      <c r="D1483" s="629"/>
      <c r="E1483" s="106"/>
      <c r="F1483" s="630"/>
      <c r="G1483" s="630"/>
      <c r="H1483" s="630"/>
      <c r="I1483" s="630"/>
      <c r="J1483" s="630"/>
      <c r="K1483" s="630"/>
      <c r="L1483" s="56">
        <f t="shared" si="135"/>
        <v>0</v>
      </c>
    </row>
    <row r="1484" spans="2:13" ht="15" customHeight="1" outlineLevel="2" x14ac:dyDescent="0.25">
      <c r="B1484" s="628"/>
      <c r="C1484" s="629"/>
      <c r="D1484" s="629"/>
      <c r="E1484" s="106"/>
      <c r="F1484" s="630"/>
      <c r="G1484" s="630"/>
      <c r="H1484" s="630"/>
      <c r="I1484" s="630"/>
      <c r="J1484" s="630"/>
      <c r="K1484" s="630"/>
      <c r="L1484" s="56">
        <f t="shared" si="135"/>
        <v>0</v>
      </c>
    </row>
    <row r="1485" spans="2:13" ht="15" customHeight="1" outlineLevel="2" x14ac:dyDescent="0.25">
      <c r="B1485" s="628"/>
      <c r="C1485" s="629"/>
      <c r="D1485" s="629"/>
      <c r="E1485" s="106"/>
      <c r="F1485" s="630"/>
      <c r="G1485" s="630"/>
      <c r="H1485" s="630"/>
      <c r="I1485" s="630"/>
      <c r="J1485" s="630"/>
      <c r="K1485" s="630"/>
      <c r="L1485" s="56">
        <f t="shared" si="135"/>
        <v>0</v>
      </c>
    </row>
    <row r="1486" spans="2:13" ht="15" customHeight="1" outlineLevel="2" x14ac:dyDescent="0.25">
      <c r="B1486" s="628"/>
      <c r="C1486" s="629"/>
      <c r="D1486" s="629"/>
      <c r="E1486" s="106"/>
      <c r="F1486" s="630"/>
      <c r="G1486" s="630"/>
      <c r="H1486" s="630"/>
      <c r="I1486" s="630"/>
      <c r="J1486" s="630"/>
      <c r="K1486" s="630"/>
      <c r="L1486" s="56">
        <f t="shared" si="135"/>
        <v>0</v>
      </c>
    </row>
    <row r="1487" spans="2:13" ht="15" customHeight="1" outlineLevel="2" x14ac:dyDescent="0.25">
      <c r="B1487" s="631"/>
      <c r="C1487" s="632"/>
      <c r="D1487" s="632"/>
      <c r="E1487" s="107"/>
      <c r="F1487" s="633"/>
      <c r="G1487" s="633"/>
      <c r="H1487" s="633"/>
      <c r="I1487" s="633"/>
      <c r="J1487" s="633"/>
      <c r="K1487" s="633"/>
      <c r="L1487" s="56">
        <f t="shared" si="135"/>
        <v>0</v>
      </c>
    </row>
    <row r="1488" spans="2:13" ht="15" customHeight="1" outlineLevel="2" x14ac:dyDescent="0.25">
      <c r="B1488" s="634" t="s">
        <v>1468</v>
      </c>
      <c r="C1488" s="635"/>
      <c r="D1488" s="635"/>
      <c r="E1488" s="635"/>
      <c r="F1488" s="635"/>
      <c r="G1488" s="635"/>
      <c r="H1488" s="635"/>
      <c r="I1488" s="635"/>
      <c r="J1488" s="635"/>
      <c r="K1488" s="636"/>
      <c r="L1488" s="108">
        <f>+SUM(L1481:L1487)</f>
        <v>0</v>
      </c>
    </row>
    <row r="1489" spans="2:13" ht="15" customHeight="1" outlineLevel="1" x14ac:dyDescent="0.25">
      <c r="B1489" s="121" t="s">
        <v>1847</v>
      </c>
      <c r="C1489" s="132">
        <v>9</v>
      </c>
      <c r="D1489" s="132">
        <v>1.02</v>
      </c>
      <c r="E1489" s="725" t="str">
        <f>+VLOOKUP(B:B,APUS!A:C,3,FALSE)</f>
        <v>COLUMNA 35X30 CM INCLUYE REFUERZO</v>
      </c>
      <c r="F1489" s="726"/>
      <c r="G1489" s="726"/>
      <c r="H1489" s="726"/>
      <c r="I1489" s="726"/>
      <c r="J1489" s="726"/>
      <c r="K1489" s="726"/>
      <c r="L1489" s="128" t="str">
        <f>+VLOOKUP(B:B,APUS!A:D,4,FALSE)</f>
        <v>M</v>
      </c>
      <c r="M1489" s="595">
        <f>L1499</f>
        <v>0</v>
      </c>
    </row>
    <row r="1490" spans="2:13" ht="15" customHeight="1" outlineLevel="2" x14ac:dyDescent="0.25">
      <c r="B1490" s="723" t="s">
        <v>1465</v>
      </c>
      <c r="C1490" s="684"/>
      <c r="D1490" s="684"/>
      <c r="E1490" s="683" t="s">
        <v>1470</v>
      </c>
      <c r="F1490" s="683"/>
      <c r="G1490" s="683"/>
      <c r="H1490" s="683"/>
      <c r="I1490" s="683"/>
      <c r="J1490" s="684" t="s">
        <v>560</v>
      </c>
      <c r="K1490" s="684"/>
      <c r="L1490" s="686" t="s">
        <v>1464</v>
      </c>
    </row>
    <row r="1491" spans="2:13" ht="15" customHeight="1" outlineLevel="2" x14ac:dyDescent="0.25">
      <c r="B1491" s="724"/>
      <c r="C1491" s="685"/>
      <c r="D1491" s="685"/>
      <c r="E1491" s="104" t="s">
        <v>1461</v>
      </c>
      <c r="F1491" s="679" t="s">
        <v>1462</v>
      </c>
      <c r="G1491" s="680"/>
      <c r="H1491" s="679" t="s">
        <v>1463</v>
      </c>
      <c r="I1491" s="680"/>
      <c r="J1491" s="685"/>
      <c r="K1491" s="685"/>
      <c r="L1491" s="687"/>
    </row>
    <row r="1492" spans="2:13" ht="15" customHeight="1" outlineLevel="2" x14ac:dyDescent="0.25">
      <c r="B1492" s="655"/>
      <c r="C1492" s="656"/>
      <c r="D1492" s="656"/>
      <c r="E1492" s="105"/>
      <c r="F1492" s="688"/>
      <c r="G1492" s="688"/>
      <c r="H1492" s="688"/>
      <c r="I1492" s="688"/>
      <c r="J1492" s="688"/>
      <c r="K1492" s="688"/>
      <c r="L1492" s="56">
        <f t="shared" ref="L1492:L1498" si="136">+J1492</f>
        <v>0</v>
      </c>
    </row>
    <row r="1493" spans="2:13" ht="15" customHeight="1" outlineLevel="2" x14ac:dyDescent="0.25">
      <c r="B1493" s="628"/>
      <c r="C1493" s="629"/>
      <c r="D1493" s="629"/>
      <c r="E1493" s="106"/>
      <c r="F1493" s="630"/>
      <c r="G1493" s="630"/>
      <c r="H1493" s="630"/>
      <c r="I1493" s="630"/>
      <c r="J1493" s="630"/>
      <c r="K1493" s="630"/>
      <c r="L1493" s="56">
        <f t="shared" si="136"/>
        <v>0</v>
      </c>
    </row>
    <row r="1494" spans="2:13" ht="15" customHeight="1" outlineLevel="2" x14ac:dyDescent="0.25">
      <c r="B1494" s="628"/>
      <c r="C1494" s="629"/>
      <c r="D1494" s="629"/>
      <c r="E1494" s="106"/>
      <c r="F1494" s="630"/>
      <c r="G1494" s="630"/>
      <c r="H1494" s="630"/>
      <c r="I1494" s="630"/>
      <c r="J1494" s="630"/>
      <c r="K1494" s="630"/>
      <c r="L1494" s="56">
        <f t="shared" si="136"/>
        <v>0</v>
      </c>
    </row>
    <row r="1495" spans="2:13" ht="15" customHeight="1" outlineLevel="2" x14ac:dyDescent="0.25">
      <c r="B1495" s="628"/>
      <c r="C1495" s="629"/>
      <c r="D1495" s="629"/>
      <c r="E1495" s="106"/>
      <c r="F1495" s="630"/>
      <c r="G1495" s="630"/>
      <c r="H1495" s="630"/>
      <c r="I1495" s="630"/>
      <c r="J1495" s="630"/>
      <c r="K1495" s="630"/>
      <c r="L1495" s="56">
        <f t="shared" si="136"/>
        <v>0</v>
      </c>
    </row>
    <row r="1496" spans="2:13" ht="15" customHeight="1" outlineLevel="2" x14ac:dyDescent="0.25">
      <c r="B1496" s="628"/>
      <c r="C1496" s="629"/>
      <c r="D1496" s="629"/>
      <c r="E1496" s="106"/>
      <c r="F1496" s="630"/>
      <c r="G1496" s="630"/>
      <c r="H1496" s="630"/>
      <c r="I1496" s="630"/>
      <c r="J1496" s="630"/>
      <c r="K1496" s="630"/>
      <c r="L1496" s="56">
        <f t="shared" si="136"/>
        <v>0</v>
      </c>
    </row>
    <row r="1497" spans="2:13" ht="15" customHeight="1" outlineLevel="2" x14ac:dyDescent="0.25">
      <c r="B1497" s="628"/>
      <c r="C1497" s="629"/>
      <c r="D1497" s="629"/>
      <c r="E1497" s="106"/>
      <c r="F1497" s="630"/>
      <c r="G1497" s="630"/>
      <c r="H1497" s="630"/>
      <c r="I1497" s="630"/>
      <c r="J1497" s="630"/>
      <c r="K1497" s="630"/>
      <c r="L1497" s="56">
        <f t="shared" si="136"/>
        <v>0</v>
      </c>
    </row>
    <row r="1498" spans="2:13" ht="15" customHeight="1" outlineLevel="2" x14ac:dyDescent="0.25">
      <c r="B1498" s="631"/>
      <c r="C1498" s="632"/>
      <c r="D1498" s="632"/>
      <c r="E1498" s="107"/>
      <c r="F1498" s="633"/>
      <c r="G1498" s="633"/>
      <c r="H1498" s="633"/>
      <c r="I1498" s="633"/>
      <c r="J1498" s="633"/>
      <c r="K1498" s="633"/>
      <c r="L1498" s="56">
        <f t="shared" si="136"/>
        <v>0</v>
      </c>
    </row>
    <row r="1499" spans="2:13" ht="15" customHeight="1" outlineLevel="2" x14ac:dyDescent="0.25">
      <c r="B1499" s="634" t="s">
        <v>1468</v>
      </c>
      <c r="C1499" s="635"/>
      <c r="D1499" s="635"/>
      <c r="E1499" s="635"/>
      <c r="F1499" s="635"/>
      <c r="G1499" s="635"/>
      <c r="H1499" s="635"/>
      <c r="I1499" s="635"/>
      <c r="J1499" s="635"/>
      <c r="K1499" s="636"/>
      <c r="L1499" s="108">
        <f>+SUM(L1492:L1498)</f>
        <v>0</v>
      </c>
    </row>
    <row r="1500" spans="2:13" ht="15" customHeight="1" outlineLevel="1" x14ac:dyDescent="0.25">
      <c r="B1500" s="121" t="s">
        <v>1848</v>
      </c>
      <c r="C1500" s="132">
        <v>9</v>
      </c>
      <c r="D1500" s="132">
        <v>1.03</v>
      </c>
      <c r="E1500" s="725" t="str">
        <f>+VLOOKUP(B:B,APUS!A:C,3,FALSE)</f>
        <v>COLUMNA 35X35 CM INCLUYE REFUERZO</v>
      </c>
      <c r="F1500" s="726"/>
      <c r="G1500" s="726"/>
      <c r="H1500" s="726"/>
      <c r="I1500" s="726"/>
      <c r="J1500" s="726"/>
      <c r="K1500" s="726"/>
      <c r="L1500" s="128" t="str">
        <f>+VLOOKUP(B:B,APUS!A:D,4,FALSE)</f>
        <v>M</v>
      </c>
      <c r="M1500" s="595">
        <f>L1510</f>
        <v>0</v>
      </c>
    </row>
    <row r="1501" spans="2:13" ht="15" customHeight="1" outlineLevel="2" x14ac:dyDescent="0.25">
      <c r="B1501" s="723" t="s">
        <v>1465</v>
      </c>
      <c r="C1501" s="684"/>
      <c r="D1501" s="684"/>
      <c r="E1501" s="683" t="s">
        <v>1470</v>
      </c>
      <c r="F1501" s="683"/>
      <c r="G1501" s="683"/>
      <c r="H1501" s="683"/>
      <c r="I1501" s="683"/>
      <c r="J1501" s="684" t="s">
        <v>560</v>
      </c>
      <c r="K1501" s="684"/>
      <c r="L1501" s="686" t="s">
        <v>1464</v>
      </c>
    </row>
    <row r="1502" spans="2:13" ht="15" customHeight="1" outlineLevel="2" x14ac:dyDescent="0.25">
      <c r="B1502" s="724"/>
      <c r="C1502" s="685"/>
      <c r="D1502" s="685"/>
      <c r="E1502" s="104" t="s">
        <v>1461</v>
      </c>
      <c r="F1502" s="679" t="s">
        <v>1462</v>
      </c>
      <c r="G1502" s="680"/>
      <c r="H1502" s="679" t="s">
        <v>1463</v>
      </c>
      <c r="I1502" s="680"/>
      <c r="J1502" s="685"/>
      <c r="K1502" s="685"/>
      <c r="L1502" s="687"/>
    </row>
    <row r="1503" spans="2:13" ht="15" customHeight="1" outlineLevel="2" x14ac:dyDescent="0.25">
      <c r="B1503" s="655"/>
      <c r="C1503" s="656"/>
      <c r="D1503" s="656"/>
      <c r="E1503" s="105"/>
      <c r="F1503" s="688"/>
      <c r="G1503" s="688"/>
      <c r="H1503" s="688"/>
      <c r="I1503" s="688"/>
      <c r="J1503" s="688"/>
      <c r="K1503" s="688"/>
      <c r="L1503" s="56">
        <f t="shared" ref="L1503:L1509" si="137">+J1503</f>
        <v>0</v>
      </c>
    </row>
    <row r="1504" spans="2:13" ht="15" customHeight="1" outlineLevel="2" x14ac:dyDescent="0.25">
      <c r="B1504" s="628"/>
      <c r="C1504" s="629"/>
      <c r="D1504" s="629"/>
      <c r="E1504" s="106"/>
      <c r="F1504" s="630"/>
      <c r="G1504" s="630"/>
      <c r="H1504" s="630"/>
      <c r="I1504" s="630"/>
      <c r="J1504" s="630"/>
      <c r="K1504" s="630"/>
      <c r="L1504" s="56">
        <f t="shared" si="137"/>
        <v>0</v>
      </c>
    </row>
    <row r="1505" spans="2:13" ht="15" customHeight="1" outlineLevel="2" x14ac:dyDescent="0.25">
      <c r="B1505" s="628"/>
      <c r="C1505" s="629"/>
      <c r="D1505" s="629"/>
      <c r="E1505" s="106"/>
      <c r="F1505" s="630"/>
      <c r="G1505" s="630"/>
      <c r="H1505" s="630"/>
      <c r="I1505" s="630"/>
      <c r="J1505" s="630"/>
      <c r="K1505" s="630"/>
      <c r="L1505" s="56">
        <f t="shared" si="137"/>
        <v>0</v>
      </c>
    </row>
    <row r="1506" spans="2:13" ht="15" customHeight="1" outlineLevel="2" x14ac:dyDescent="0.25">
      <c r="B1506" s="628"/>
      <c r="C1506" s="629"/>
      <c r="D1506" s="629"/>
      <c r="E1506" s="106"/>
      <c r="F1506" s="630"/>
      <c r="G1506" s="630"/>
      <c r="H1506" s="630"/>
      <c r="I1506" s="630"/>
      <c r="J1506" s="630"/>
      <c r="K1506" s="630"/>
      <c r="L1506" s="56">
        <f t="shared" si="137"/>
        <v>0</v>
      </c>
    </row>
    <row r="1507" spans="2:13" ht="15" customHeight="1" outlineLevel="2" x14ac:dyDescent="0.25">
      <c r="B1507" s="628"/>
      <c r="C1507" s="629"/>
      <c r="D1507" s="629"/>
      <c r="E1507" s="106"/>
      <c r="F1507" s="630"/>
      <c r="G1507" s="630"/>
      <c r="H1507" s="630"/>
      <c r="I1507" s="630"/>
      <c r="J1507" s="630"/>
      <c r="K1507" s="630"/>
      <c r="L1507" s="56">
        <f t="shared" si="137"/>
        <v>0</v>
      </c>
    </row>
    <row r="1508" spans="2:13" ht="15" customHeight="1" outlineLevel="2" x14ac:dyDescent="0.25">
      <c r="B1508" s="628"/>
      <c r="C1508" s="629"/>
      <c r="D1508" s="629"/>
      <c r="E1508" s="106"/>
      <c r="F1508" s="630"/>
      <c r="G1508" s="630"/>
      <c r="H1508" s="630"/>
      <c r="I1508" s="630"/>
      <c r="J1508" s="630"/>
      <c r="K1508" s="630"/>
      <c r="L1508" s="56">
        <f t="shared" si="137"/>
        <v>0</v>
      </c>
    </row>
    <row r="1509" spans="2:13" ht="15" customHeight="1" outlineLevel="2" x14ac:dyDescent="0.25">
      <c r="B1509" s="631"/>
      <c r="C1509" s="632"/>
      <c r="D1509" s="632"/>
      <c r="E1509" s="107"/>
      <c r="F1509" s="633"/>
      <c r="G1509" s="633"/>
      <c r="H1509" s="633"/>
      <c r="I1509" s="633"/>
      <c r="J1509" s="633"/>
      <c r="K1509" s="633"/>
      <c r="L1509" s="56">
        <f t="shared" si="137"/>
        <v>0</v>
      </c>
    </row>
    <row r="1510" spans="2:13" ht="15" customHeight="1" outlineLevel="2" x14ac:dyDescent="0.25">
      <c r="B1510" s="634" t="s">
        <v>1468</v>
      </c>
      <c r="C1510" s="635"/>
      <c r="D1510" s="635"/>
      <c r="E1510" s="635"/>
      <c r="F1510" s="635"/>
      <c r="G1510" s="635"/>
      <c r="H1510" s="635"/>
      <c r="I1510" s="635"/>
      <c r="J1510" s="635"/>
      <c r="K1510" s="636"/>
      <c r="L1510" s="108">
        <f>+SUM(L1503:L1509)</f>
        <v>0</v>
      </c>
    </row>
    <row r="1511" spans="2:13" ht="15" customHeight="1" outlineLevel="1" x14ac:dyDescent="0.25">
      <c r="B1511" s="121" t="s">
        <v>1849</v>
      </c>
      <c r="C1511" s="132">
        <v>9</v>
      </c>
      <c r="D1511" s="132">
        <v>1.04</v>
      </c>
      <c r="E1511" s="725" t="str">
        <f>+VLOOKUP(B:B,APUS!A:C,3,FALSE)</f>
        <v>COLUMNETAS 12X20 CM INCLUYE REFUERZO</v>
      </c>
      <c r="F1511" s="726"/>
      <c r="G1511" s="726"/>
      <c r="H1511" s="726"/>
      <c r="I1511" s="726"/>
      <c r="J1511" s="726"/>
      <c r="K1511" s="726"/>
      <c r="L1511" s="128" t="str">
        <f>+VLOOKUP(B:B,APUS!A:D,4,FALSE)</f>
        <v>M</v>
      </c>
      <c r="M1511" s="595">
        <f>L1521</f>
        <v>0</v>
      </c>
    </row>
    <row r="1512" spans="2:13" ht="15" customHeight="1" outlineLevel="2" x14ac:dyDescent="0.25">
      <c r="B1512" s="723" t="s">
        <v>1465</v>
      </c>
      <c r="C1512" s="684"/>
      <c r="D1512" s="684"/>
      <c r="E1512" s="683" t="s">
        <v>1470</v>
      </c>
      <c r="F1512" s="683"/>
      <c r="G1512" s="683"/>
      <c r="H1512" s="683"/>
      <c r="I1512" s="683"/>
      <c r="J1512" s="684" t="s">
        <v>560</v>
      </c>
      <c r="K1512" s="684"/>
      <c r="L1512" s="686" t="s">
        <v>1464</v>
      </c>
    </row>
    <row r="1513" spans="2:13" ht="15" customHeight="1" outlineLevel="2" x14ac:dyDescent="0.25">
      <c r="B1513" s="724"/>
      <c r="C1513" s="685"/>
      <c r="D1513" s="685"/>
      <c r="E1513" s="104" t="s">
        <v>1461</v>
      </c>
      <c r="F1513" s="679" t="s">
        <v>1462</v>
      </c>
      <c r="G1513" s="680"/>
      <c r="H1513" s="679" t="s">
        <v>1463</v>
      </c>
      <c r="I1513" s="680"/>
      <c r="J1513" s="685"/>
      <c r="K1513" s="685"/>
      <c r="L1513" s="687"/>
    </row>
    <row r="1514" spans="2:13" ht="15" customHeight="1" outlineLevel="2" x14ac:dyDescent="0.25">
      <c r="B1514" s="655"/>
      <c r="C1514" s="656"/>
      <c r="D1514" s="656"/>
      <c r="E1514" s="105"/>
      <c r="F1514" s="688"/>
      <c r="G1514" s="688"/>
      <c r="H1514" s="688"/>
      <c r="I1514" s="688"/>
      <c r="J1514" s="688"/>
      <c r="K1514" s="688"/>
      <c r="L1514" s="56">
        <f t="shared" ref="L1514:L1520" si="138">+J1514</f>
        <v>0</v>
      </c>
    </row>
    <row r="1515" spans="2:13" ht="15" customHeight="1" outlineLevel="2" x14ac:dyDescent="0.25">
      <c r="B1515" s="628"/>
      <c r="C1515" s="629"/>
      <c r="D1515" s="629"/>
      <c r="E1515" s="106"/>
      <c r="F1515" s="630"/>
      <c r="G1515" s="630"/>
      <c r="H1515" s="630"/>
      <c r="I1515" s="630"/>
      <c r="J1515" s="630"/>
      <c r="K1515" s="630"/>
      <c r="L1515" s="56">
        <f t="shared" si="138"/>
        <v>0</v>
      </c>
    </row>
    <row r="1516" spans="2:13" ht="15" customHeight="1" outlineLevel="2" x14ac:dyDescent="0.25">
      <c r="B1516" s="628"/>
      <c r="C1516" s="629"/>
      <c r="D1516" s="629"/>
      <c r="E1516" s="106"/>
      <c r="F1516" s="630"/>
      <c r="G1516" s="630"/>
      <c r="H1516" s="630"/>
      <c r="I1516" s="630"/>
      <c r="J1516" s="630"/>
      <c r="K1516" s="630"/>
      <c r="L1516" s="56">
        <f t="shared" si="138"/>
        <v>0</v>
      </c>
    </row>
    <row r="1517" spans="2:13" ht="15" customHeight="1" outlineLevel="2" x14ac:dyDescent="0.25">
      <c r="B1517" s="628"/>
      <c r="C1517" s="629"/>
      <c r="D1517" s="629"/>
      <c r="E1517" s="106"/>
      <c r="F1517" s="630"/>
      <c r="G1517" s="630"/>
      <c r="H1517" s="630"/>
      <c r="I1517" s="630"/>
      <c r="J1517" s="630"/>
      <c r="K1517" s="630"/>
      <c r="L1517" s="56">
        <f t="shared" si="138"/>
        <v>0</v>
      </c>
    </row>
    <row r="1518" spans="2:13" ht="15" customHeight="1" outlineLevel="2" x14ac:dyDescent="0.25">
      <c r="B1518" s="628"/>
      <c r="C1518" s="629"/>
      <c r="D1518" s="629"/>
      <c r="E1518" s="106"/>
      <c r="F1518" s="630"/>
      <c r="G1518" s="630"/>
      <c r="H1518" s="630"/>
      <c r="I1518" s="630"/>
      <c r="J1518" s="630"/>
      <c r="K1518" s="630"/>
      <c r="L1518" s="56">
        <f t="shared" si="138"/>
        <v>0</v>
      </c>
    </row>
    <row r="1519" spans="2:13" ht="15" customHeight="1" outlineLevel="2" x14ac:dyDescent="0.25">
      <c r="B1519" s="628"/>
      <c r="C1519" s="629"/>
      <c r="D1519" s="629"/>
      <c r="E1519" s="106"/>
      <c r="F1519" s="630"/>
      <c r="G1519" s="630"/>
      <c r="H1519" s="630"/>
      <c r="I1519" s="630"/>
      <c r="J1519" s="630"/>
      <c r="K1519" s="630"/>
      <c r="L1519" s="56">
        <f t="shared" si="138"/>
        <v>0</v>
      </c>
    </row>
    <row r="1520" spans="2:13" ht="15" customHeight="1" outlineLevel="2" x14ac:dyDescent="0.25">
      <c r="B1520" s="631"/>
      <c r="C1520" s="632"/>
      <c r="D1520" s="632"/>
      <c r="E1520" s="107"/>
      <c r="F1520" s="633"/>
      <c r="G1520" s="633"/>
      <c r="H1520" s="633"/>
      <c r="I1520" s="633"/>
      <c r="J1520" s="633"/>
      <c r="K1520" s="633"/>
      <c r="L1520" s="56">
        <f t="shared" si="138"/>
        <v>0</v>
      </c>
    </row>
    <row r="1521" spans="2:13" ht="15" customHeight="1" outlineLevel="2" x14ac:dyDescent="0.25">
      <c r="B1521" s="634" t="s">
        <v>1468</v>
      </c>
      <c r="C1521" s="635"/>
      <c r="D1521" s="635"/>
      <c r="E1521" s="635"/>
      <c r="F1521" s="635"/>
      <c r="G1521" s="635"/>
      <c r="H1521" s="635"/>
      <c r="I1521" s="635"/>
      <c r="J1521" s="635"/>
      <c r="K1521" s="636"/>
      <c r="L1521" s="108">
        <f>+SUM(L1514:L1520)</f>
        <v>0</v>
      </c>
    </row>
    <row r="1522" spans="2:13" ht="27.75" customHeight="1" outlineLevel="1" x14ac:dyDescent="0.25">
      <c r="B1522" s="122" t="s">
        <v>1910</v>
      </c>
      <c r="C1522" s="132">
        <v>9</v>
      </c>
      <c r="D1522" s="132">
        <v>1.05</v>
      </c>
      <c r="E1522" s="664" t="str">
        <f>+VLOOKUP(B:B,APUS!A:C,3,FALSE)</f>
        <v>COLUMNA NUEVA CC1-A(0,15X0,15M) CONFINANTE CONCRETO 1:2:3 HECHO EN OBRA DE 3.000PSI APROX.</v>
      </c>
      <c r="F1522" s="722"/>
      <c r="G1522" s="722"/>
      <c r="H1522" s="722"/>
      <c r="I1522" s="722"/>
      <c r="J1522" s="722"/>
      <c r="K1522" s="722"/>
      <c r="L1522" s="128" t="str">
        <f>+VLOOKUP(B:B,APUS!A:D,4,FALSE)</f>
        <v>M</v>
      </c>
      <c r="M1522" s="595">
        <f>L1532</f>
        <v>0</v>
      </c>
    </row>
    <row r="1523" spans="2:13" ht="15" customHeight="1" outlineLevel="2" x14ac:dyDescent="0.25">
      <c r="B1523" s="723" t="s">
        <v>1465</v>
      </c>
      <c r="C1523" s="684"/>
      <c r="D1523" s="684"/>
      <c r="E1523" s="683" t="s">
        <v>1470</v>
      </c>
      <c r="F1523" s="683"/>
      <c r="G1523" s="683"/>
      <c r="H1523" s="683"/>
      <c r="I1523" s="683"/>
      <c r="J1523" s="684" t="s">
        <v>560</v>
      </c>
      <c r="K1523" s="684"/>
      <c r="L1523" s="686" t="s">
        <v>1464</v>
      </c>
    </row>
    <row r="1524" spans="2:13" ht="15" customHeight="1" outlineLevel="2" x14ac:dyDescent="0.25">
      <c r="B1524" s="724"/>
      <c r="C1524" s="685"/>
      <c r="D1524" s="685"/>
      <c r="E1524" s="104" t="s">
        <v>1461</v>
      </c>
      <c r="F1524" s="679" t="s">
        <v>1462</v>
      </c>
      <c r="G1524" s="680"/>
      <c r="H1524" s="679" t="s">
        <v>1463</v>
      </c>
      <c r="I1524" s="680"/>
      <c r="J1524" s="685"/>
      <c r="K1524" s="685"/>
      <c r="L1524" s="687"/>
    </row>
    <row r="1525" spans="2:13" ht="15" customHeight="1" outlineLevel="2" x14ac:dyDescent="0.25">
      <c r="B1525" s="655"/>
      <c r="C1525" s="656"/>
      <c r="D1525" s="656"/>
      <c r="E1525" s="105"/>
      <c r="F1525" s="688"/>
      <c r="G1525" s="688"/>
      <c r="H1525" s="688"/>
      <c r="I1525" s="688"/>
      <c r="J1525" s="688"/>
      <c r="K1525" s="688"/>
      <c r="L1525" s="56">
        <f t="shared" ref="L1525:L1531" si="139">+J1525</f>
        <v>0</v>
      </c>
    </row>
    <row r="1526" spans="2:13" ht="15" customHeight="1" outlineLevel="2" x14ac:dyDescent="0.25">
      <c r="B1526" s="628"/>
      <c r="C1526" s="629"/>
      <c r="D1526" s="629"/>
      <c r="E1526" s="106"/>
      <c r="F1526" s="630"/>
      <c r="G1526" s="630"/>
      <c r="H1526" s="630"/>
      <c r="I1526" s="630"/>
      <c r="J1526" s="630"/>
      <c r="K1526" s="630"/>
      <c r="L1526" s="56">
        <f t="shared" si="139"/>
        <v>0</v>
      </c>
    </row>
    <row r="1527" spans="2:13" ht="15" customHeight="1" outlineLevel="2" x14ac:dyDescent="0.25">
      <c r="B1527" s="628"/>
      <c r="C1527" s="629"/>
      <c r="D1527" s="629"/>
      <c r="E1527" s="106"/>
      <c r="F1527" s="630"/>
      <c r="G1527" s="630"/>
      <c r="H1527" s="630"/>
      <c r="I1527" s="630"/>
      <c r="J1527" s="630"/>
      <c r="K1527" s="630"/>
      <c r="L1527" s="56">
        <f t="shared" si="139"/>
        <v>0</v>
      </c>
    </row>
    <row r="1528" spans="2:13" ht="15" customHeight="1" outlineLevel="2" x14ac:dyDescent="0.25">
      <c r="B1528" s="628"/>
      <c r="C1528" s="629"/>
      <c r="D1528" s="629"/>
      <c r="E1528" s="106"/>
      <c r="F1528" s="630"/>
      <c r="G1528" s="630"/>
      <c r="H1528" s="630"/>
      <c r="I1528" s="630"/>
      <c r="J1528" s="630"/>
      <c r="K1528" s="630"/>
      <c r="L1528" s="56">
        <f t="shared" si="139"/>
        <v>0</v>
      </c>
    </row>
    <row r="1529" spans="2:13" ht="15" customHeight="1" outlineLevel="2" x14ac:dyDescent="0.25">
      <c r="B1529" s="628"/>
      <c r="C1529" s="629"/>
      <c r="D1529" s="629"/>
      <c r="E1529" s="106"/>
      <c r="F1529" s="630"/>
      <c r="G1529" s="630"/>
      <c r="H1529" s="630"/>
      <c r="I1529" s="630"/>
      <c r="J1529" s="630"/>
      <c r="K1529" s="630"/>
      <c r="L1529" s="56">
        <f t="shared" si="139"/>
        <v>0</v>
      </c>
    </row>
    <row r="1530" spans="2:13" ht="15" customHeight="1" outlineLevel="2" x14ac:dyDescent="0.25">
      <c r="B1530" s="628"/>
      <c r="C1530" s="629"/>
      <c r="D1530" s="629"/>
      <c r="E1530" s="106"/>
      <c r="F1530" s="630"/>
      <c r="G1530" s="630"/>
      <c r="H1530" s="630"/>
      <c r="I1530" s="630"/>
      <c r="J1530" s="630"/>
      <c r="K1530" s="630"/>
      <c r="L1530" s="56">
        <f t="shared" si="139"/>
        <v>0</v>
      </c>
    </row>
    <row r="1531" spans="2:13" ht="15" customHeight="1" outlineLevel="2" x14ac:dyDescent="0.25">
      <c r="B1531" s="631"/>
      <c r="C1531" s="632"/>
      <c r="D1531" s="632"/>
      <c r="E1531" s="107"/>
      <c r="F1531" s="633"/>
      <c r="G1531" s="633"/>
      <c r="H1531" s="633"/>
      <c r="I1531" s="633"/>
      <c r="J1531" s="633"/>
      <c r="K1531" s="633"/>
      <c r="L1531" s="56">
        <f t="shared" si="139"/>
        <v>0</v>
      </c>
    </row>
    <row r="1532" spans="2:13" ht="15" customHeight="1" outlineLevel="2" x14ac:dyDescent="0.25">
      <c r="B1532" s="634" t="s">
        <v>1468</v>
      </c>
      <c r="C1532" s="635"/>
      <c r="D1532" s="635"/>
      <c r="E1532" s="635"/>
      <c r="F1532" s="635"/>
      <c r="G1532" s="635"/>
      <c r="H1532" s="635"/>
      <c r="I1532" s="635"/>
      <c r="J1532" s="635"/>
      <c r="K1532" s="636"/>
      <c r="L1532" s="108">
        <f>+SUM(L1525:L1531)</f>
        <v>0</v>
      </c>
    </row>
    <row r="1533" spans="2:13" ht="36.75" customHeight="1" outlineLevel="1" x14ac:dyDescent="0.25">
      <c r="B1533" s="122" t="s">
        <v>1912</v>
      </c>
      <c r="C1533" s="132">
        <v>9</v>
      </c>
      <c r="D1533" s="132">
        <v>1.06</v>
      </c>
      <c r="E1533" s="664" t="str">
        <f>+VLOOKUP(B:B,APUS!A:C,3,FALSE)</f>
        <v>COLUMNA NUEVA CC1-C(0,10X0,20M) CONFINANTE CONCRETO 1:2:3 HECHO EN OBRA D E 3.000PSI APROX.</v>
      </c>
      <c r="F1533" s="722"/>
      <c r="G1533" s="722"/>
      <c r="H1533" s="722"/>
      <c r="I1533" s="722"/>
      <c r="J1533" s="722"/>
      <c r="K1533" s="722"/>
      <c r="L1533" s="128" t="str">
        <f>+VLOOKUP(B:B,APUS!A:D,4,FALSE)</f>
        <v>M</v>
      </c>
      <c r="M1533" s="595">
        <f>L1543</f>
        <v>0</v>
      </c>
    </row>
    <row r="1534" spans="2:13" ht="15" customHeight="1" outlineLevel="2" x14ac:dyDescent="0.25">
      <c r="B1534" s="723" t="s">
        <v>1465</v>
      </c>
      <c r="C1534" s="684"/>
      <c r="D1534" s="684"/>
      <c r="E1534" s="683" t="s">
        <v>1470</v>
      </c>
      <c r="F1534" s="683"/>
      <c r="G1534" s="683"/>
      <c r="H1534" s="683"/>
      <c r="I1534" s="683"/>
      <c r="J1534" s="684" t="s">
        <v>560</v>
      </c>
      <c r="K1534" s="684"/>
      <c r="L1534" s="686" t="s">
        <v>1464</v>
      </c>
    </row>
    <row r="1535" spans="2:13" ht="15" customHeight="1" outlineLevel="2" x14ac:dyDescent="0.25">
      <c r="B1535" s="724"/>
      <c r="C1535" s="685"/>
      <c r="D1535" s="685"/>
      <c r="E1535" s="104" t="s">
        <v>1461</v>
      </c>
      <c r="F1535" s="679" t="s">
        <v>1462</v>
      </c>
      <c r="G1535" s="680"/>
      <c r="H1535" s="679" t="s">
        <v>1463</v>
      </c>
      <c r="I1535" s="680"/>
      <c r="J1535" s="685"/>
      <c r="K1535" s="685"/>
      <c r="L1535" s="687"/>
    </row>
    <row r="1536" spans="2:13" ht="15" customHeight="1" outlineLevel="2" x14ac:dyDescent="0.25">
      <c r="B1536" s="655"/>
      <c r="C1536" s="656"/>
      <c r="D1536" s="656"/>
      <c r="E1536" s="105"/>
      <c r="F1536" s="688"/>
      <c r="G1536" s="688"/>
      <c r="H1536" s="688"/>
      <c r="I1536" s="688"/>
      <c r="J1536" s="688"/>
      <c r="K1536" s="688"/>
      <c r="L1536" s="56">
        <f t="shared" ref="L1536:L1542" si="140">+J1536</f>
        <v>0</v>
      </c>
    </row>
    <row r="1537" spans="2:13" ht="15" customHeight="1" outlineLevel="2" x14ac:dyDescent="0.25">
      <c r="B1537" s="628"/>
      <c r="C1537" s="629"/>
      <c r="D1537" s="629"/>
      <c r="E1537" s="106"/>
      <c r="F1537" s="630"/>
      <c r="G1537" s="630"/>
      <c r="H1537" s="630"/>
      <c r="I1537" s="630"/>
      <c r="J1537" s="630"/>
      <c r="K1537" s="630"/>
      <c r="L1537" s="56">
        <f t="shared" si="140"/>
        <v>0</v>
      </c>
    </row>
    <row r="1538" spans="2:13" ht="15" customHeight="1" outlineLevel="2" x14ac:dyDescent="0.25">
      <c r="B1538" s="628"/>
      <c r="C1538" s="629"/>
      <c r="D1538" s="629"/>
      <c r="E1538" s="106"/>
      <c r="F1538" s="630"/>
      <c r="G1538" s="630"/>
      <c r="H1538" s="630"/>
      <c r="I1538" s="630"/>
      <c r="J1538" s="630"/>
      <c r="K1538" s="630"/>
      <c r="L1538" s="56">
        <f t="shared" si="140"/>
        <v>0</v>
      </c>
    </row>
    <row r="1539" spans="2:13" ht="15" customHeight="1" outlineLevel="2" x14ac:dyDescent="0.25">
      <c r="B1539" s="628"/>
      <c r="C1539" s="629"/>
      <c r="D1539" s="629"/>
      <c r="E1539" s="106"/>
      <c r="F1539" s="630"/>
      <c r="G1539" s="630"/>
      <c r="H1539" s="630"/>
      <c r="I1539" s="630"/>
      <c r="J1539" s="630"/>
      <c r="K1539" s="630"/>
      <c r="L1539" s="56">
        <f t="shared" si="140"/>
        <v>0</v>
      </c>
    </row>
    <row r="1540" spans="2:13" ht="15" customHeight="1" outlineLevel="2" x14ac:dyDescent="0.25">
      <c r="B1540" s="628"/>
      <c r="C1540" s="629"/>
      <c r="D1540" s="629"/>
      <c r="E1540" s="106"/>
      <c r="F1540" s="630"/>
      <c r="G1540" s="630"/>
      <c r="H1540" s="630"/>
      <c r="I1540" s="630"/>
      <c r="J1540" s="630"/>
      <c r="K1540" s="630"/>
      <c r="L1540" s="56">
        <f t="shared" si="140"/>
        <v>0</v>
      </c>
    </row>
    <row r="1541" spans="2:13" ht="15" customHeight="1" outlineLevel="2" x14ac:dyDescent="0.25">
      <c r="B1541" s="628"/>
      <c r="C1541" s="629"/>
      <c r="D1541" s="629"/>
      <c r="E1541" s="106"/>
      <c r="F1541" s="630"/>
      <c r="G1541" s="630"/>
      <c r="H1541" s="630"/>
      <c r="I1541" s="630"/>
      <c r="J1541" s="630"/>
      <c r="K1541" s="630"/>
      <c r="L1541" s="56">
        <f t="shared" si="140"/>
        <v>0</v>
      </c>
    </row>
    <row r="1542" spans="2:13" ht="15" customHeight="1" outlineLevel="2" x14ac:dyDescent="0.25">
      <c r="B1542" s="631"/>
      <c r="C1542" s="632"/>
      <c r="D1542" s="632"/>
      <c r="E1542" s="107"/>
      <c r="F1542" s="633"/>
      <c r="G1542" s="633"/>
      <c r="H1542" s="633"/>
      <c r="I1542" s="633"/>
      <c r="J1542" s="633"/>
      <c r="K1542" s="633"/>
      <c r="L1542" s="56">
        <f t="shared" si="140"/>
        <v>0</v>
      </c>
    </row>
    <row r="1543" spans="2:13" ht="15" customHeight="1" outlineLevel="2" x14ac:dyDescent="0.25">
      <c r="B1543" s="634" t="s">
        <v>1468</v>
      </c>
      <c r="C1543" s="635"/>
      <c r="D1543" s="635"/>
      <c r="E1543" s="635"/>
      <c r="F1543" s="635"/>
      <c r="G1543" s="635"/>
      <c r="H1543" s="635"/>
      <c r="I1543" s="635"/>
      <c r="J1543" s="635"/>
      <c r="K1543" s="636"/>
      <c r="L1543" s="108">
        <f>+SUM(L1536:L1542)</f>
        <v>0</v>
      </c>
    </row>
    <row r="1544" spans="2:13" ht="38.25" customHeight="1" outlineLevel="1" x14ac:dyDescent="0.25">
      <c r="B1544" s="122" t="s">
        <v>1913</v>
      </c>
      <c r="C1544" s="132">
        <v>9</v>
      </c>
      <c r="D1544" s="132">
        <v>1.07</v>
      </c>
      <c r="E1544" s="664" t="str">
        <f>+VLOOKUP(B:B,APUS!A:C,3,FALSE)</f>
        <v>COLUMNA NUEVA CC2-A(0,15X0,10M) CONFINANTE EN CONCRETO 1:2:3 HECHO EN OBRA DE 3.000PSI APROX.</v>
      </c>
      <c r="F1544" s="722"/>
      <c r="G1544" s="722"/>
      <c r="H1544" s="722"/>
      <c r="I1544" s="722"/>
      <c r="J1544" s="722"/>
      <c r="K1544" s="722"/>
      <c r="L1544" s="128" t="str">
        <f>+VLOOKUP(B:B,APUS!A:D,4,FALSE)</f>
        <v>M</v>
      </c>
      <c r="M1544" s="595">
        <f>L1554</f>
        <v>0</v>
      </c>
    </row>
    <row r="1545" spans="2:13" ht="15" customHeight="1" outlineLevel="2" x14ac:dyDescent="0.25">
      <c r="B1545" s="723" t="s">
        <v>1465</v>
      </c>
      <c r="C1545" s="684"/>
      <c r="D1545" s="684"/>
      <c r="E1545" s="683" t="s">
        <v>1470</v>
      </c>
      <c r="F1545" s="683"/>
      <c r="G1545" s="683"/>
      <c r="H1545" s="683"/>
      <c r="I1545" s="683"/>
      <c r="J1545" s="684" t="s">
        <v>560</v>
      </c>
      <c r="K1545" s="684"/>
      <c r="L1545" s="686" t="s">
        <v>1464</v>
      </c>
    </row>
    <row r="1546" spans="2:13" ht="15" customHeight="1" outlineLevel="2" x14ac:dyDescent="0.25">
      <c r="B1546" s="724"/>
      <c r="C1546" s="685"/>
      <c r="D1546" s="685"/>
      <c r="E1546" s="104" t="s">
        <v>1461</v>
      </c>
      <c r="F1546" s="679" t="s">
        <v>1462</v>
      </c>
      <c r="G1546" s="680"/>
      <c r="H1546" s="679" t="s">
        <v>1463</v>
      </c>
      <c r="I1546" s="680"/>
      <c r="J1546" s="685"/>
      <c r="K1546" s="685"/>
      <c r="L1546" s="687"/>
    </row>
    <row r="1547" spans="2:13" ht="15" customHeight="1" outlineLevel="2" x14ac:dyDescent="0.25">
      <c r="B1547" s="655"/>
      <c r="C1547" s="656"/>
      <c r="D1547" s="656"/>
      <c r="E1547" s="105"/>
      <c r="F1547" s="688"/>
      <c r="G1547" s="688"/>
      <c r="H1547" s="688"/>
      <c r="I1547" s="688"/>
      <c r="J1547" s="688"/>
      <c r="K1547" s="688"/>
      <c r="L1547" s="56">
        <f t="shared" ref="L1547:L1553" si="141">+J1547</f>
        <v>0</v>
      </c>
    </row>
    <row r="1548" spans="2:13" ht="15" customHeight="1" outlineLevel="2" x14ac:dyDescent="0.25">
      <c r="B1548" s="628"/>
      <c r="C1548" s="629"/>
      <c r="D1548" s="629"/>
      <c r="E1548" s="106"/>
      <c r="F1548" s="630"/>
      <c r="G1548" s="630"/>
      <c r="H1548" s="630"/>
      <c r="I1548" s="630"/>
      <c r="J1548" s="630"/>
      <c r="K1548" s="630"/>
      <c r="L1548" s="56">
        <f t="shared" si="141"/>
        <v>0</v>
      </c>
    </row>
    <row r="1549" spans="2:13" ht="15" customHeight="1" outlineLevel="2" x14ac:dyDescent="0.25">
      <c r="B1549" s="628"/>
      <c r="C1549" s="629"/>
      <c r="D1549" s="629"/>
      <c r="E1549" s="106"/>
      <c r="F1549" s="630"/>
      <c r="G1549" s="630"/>
      <c r="H1549" s="630"/>
      <c r="I1549" s="630"/>
      <c r="J1549" s="630"/>
      <c r="K1549" s="630"/>
      <c r="L1549" s="56">
        <f t="shared" si="141"/>
        <v>0</v>
      </c>
    </row>
    <row r="1550" spans="2:13" ht="15" customHeight="1" outlineLevel="2" x14ac:dyDescent="0.25">
      <c r="B1550" s="628"/>
      <c r="C1550" s="629"/>
      <c r="D1550" s="629"/>
      <c r="E1550" s="106"/>
      <c r="F1550" s="630"/>
      <c r="G1550" s="630"/>
      <c r="H1550" s="630"/>
      <c r="I1550" s="630"/>
      <c r="J1550" s="630"/>
      <c r="K1550" s="630"/>
      <c r="L1550" s="56">
        <f t="shared" si="141"/>
        <v>0</v>
      </c>
    </row>
    <row r="1551" spans="2:13" ht="15" customHeight="1" outlineLevel="2" x14ac:dyDescent="0.25">
      <c r="B1551" s="628"/>
      <c r="C1551" s="629"/>
      <c r="D1551" s="629"/>
      <c r="E1551" s="106"/>
      <c r="F1551" s="630"/>
      <c r="G1551" s="630"/>
      <c r="H1551" s="630"/>
      <c r="I1551" s="630"/>
      <c r="J1551" s="630"/>
      <c r="K1551" s="630"/>
      <c r="L1551" s="56">
        <f t="shared" si="141"/>
        <v>0</v>
      </c>
    </row>
    <row r="1552" spans="2:13" ht="15" customHeight="1" outlineLevel="2" x14ac:dyDescent="0.25">
      <c r="B1552" s="628"/>
      <c r="C1552" s="629"/>
      <c r="D1552" s="629"/>
      <c r="E1552" s="106"/>
      <c r="F1552" s="630"/>
      <c r="G1552" s="630"/>
      <c r="H1552" s="630"/>
      <c r="I1552" s="630"/>
      <c r="J1552" s="630"/>
      <c r="K1552" s="630"/>
      <c r="L1552" s="56">
        <f t="shared" si="141"/>
        <v>0</v>
      </c>
    </row>
    <row r="1553" spans="2:13" ht="15" customHeight="1" outlineLevel="2" x14ac:dyDescent="0.25">
      <c r="B1553" s="631"/>
      <c r="C1553" s="632"/>
      <c r="D1553" s="632"/>
      <c r="E1553" s="107"/>
      <c r="F1553" s="633"/>
      <c r="G1553" s="633"/>
      <c r="H1553" s="633"/>
      <c r="I1553" s="633"/>
      <c r="J1553" s="633"/>
      <c r="K1553" s="633"/>
      <c r="L1553" s="56">
        <f t="shared" si="141"/>
        <v>0</v>
      </c>
    </row>
    <row r="1554" spans="2:13" ht="15" customHeight="1" outlineLevel="2" x14ac:dyDescent="0.25">
      <c r="B1554" s="634" t="s">
        <v>1468</v>
      </c>
      <c r="C1554" s="635"/>
      <c r="D1554" s="635"/>
      <c r="E1554" s="635"/>
      <c r="F1554" s="635"/>
      <c r="G1554" s="635"/>
      <c r="H1554" s="635"/>
      <c r="I1554" s="635"/>
      <c r="J1554" s="635"/>
      <c r="K1554" s="636"/>
      <c r="L1554" s="108">
        <f>+SUM(L1547:L1553)</f>
        <v>0</v>
      </c>
    </row>
    <row r="1555" spans="2:13" ht="32.25" customHeight="1" outlineLevel="1" x14ac:dyDescent="0.25">
      <c r="B1555" s="122" t="s">
        <v>1914</v>
      </c>
      <c r="C1555" s="132">
        <v>9</v>
      </c>
      <c r="D1555" s="132">
        <v>1.08</v>
      </c>
      <c r="E1555" s="664" t="str">
        <f>+VLOOKUP(B:B,APUS!A:C,3,FALSE)</f>
        <v>COLUMNA NUEVA CC2-B(0,12X0,10M) CONFINANTE EN CONCRETO 1:2:3 HECHO EN OBRA DE 3.000PSI APROX.</v>
      </c>
      <c r="F1555" s="722"/>
      <c r="G1555" s="722"/>
      <c r="H1555" s="722"/>
      <c r="I1555" s="722"/>
      <c r="J1555" s="722"/>
      <c r="K1555" s="722"/>
      <c r="L1555" s="128" t="str">
        <f>+VLOOKUP(B:B,APUS!A:D,4,FALSE)</f>
        <v>M</v>
      </c>
      <c r="M1555" s="595">
        <f>L1565</f>
        <v>0</v>
      </c>
    </row>
    <row r="1556" spans="2:13" ht="15" customHeight="1" outlineLevel="2" x14ac:dyDescent="0.25">
      <c r="B1556" s="723" t="s">
        <v>1465</v>
      </c>
      <c r="C1556" s="684"/>
      <c r="D1556" s="684"/>
      <c r="E1556" s="683" t="s">
        <v>1470</v>
      </c>
      <c r="F1556" s="683"/>
      <c r="G1556" s="683"/>
      <c r="H1556" s="683"/>
      <c r="I1556" s="683"/>
      <c r="J1556" s="684" t="s">
        <v>560</v>
      </c>
      <c r="K1556" s="684"/>
      <c r="L1556" s="686" t="s">
        <v>1464</v>
      </c>
    </row>
    <row r="1557" spans="2:13" ht="15" customHeight="1" outlineLevel="2" x14ac:dyDescent="0.25">
      <c r="B1557" s="724"/>
      <c r="C1557" s="685"/>
      <c r="D1557" s="685"/>
      <c r="E1557" s="104" t="s">
        <v>1461</v>
      </c>
      <c r="F1557" s="679" t="s">
        <v>1462</v>
      </c>
      <c r="G1557" s="680"/>
      <c r="H1557" s="679" t="s">
        <v>1463</v>
      </c>
      <c r="I1557" s="680"/>
      <c r="J1557" s="685"/>
      <c r="K1557" s="685"/>
      <c r="L1557" s="687"/>
    </row>
    <row r="1558" spans="2:13" ht="15" customHeight="1" outlineLevel="2" x14ac:dyDescent="0.25">
      <c r="B1558" s="655"/>
      <c r="C1558" s="656"/>
      <c r="D1558" s="656"/>
      <c r="E1558" s="105"/>
      <c r="F1558" s="688"/>
      <c r="G1558" s="688"/>
      <c r="H1558" s="688"/>
      <c r="I1558" s="688"/>
      <c r="J1558" s="688"/>
      <c r="K1558" s="688"/>
      <c r="L1558" s="56">
        <f t="shared" ref="L1558:L1564" si="142">+J1558</f>
        <v>0</v>
      </c>
    </row>
    <row r="1559" spans="2:13" ht="15" customHeight="1" outlineLevel="2" x14ac:dyDescent="0.25">
      <c r="B1559" s="628"/>
      <c r="C1559" s="629"/>
      <c r="D1559" s="629"/>
      <c r="E1559" s="106"/>
      <c r="F1559" s="630"/>
      <c r="G1559" s="630"/>
      <c r="H1559" s="630"/>
      <c r="I1559" s="630"/>
      <c r="J1559" s="630"/>
      <c r="K1559" s="630"/>
      <c r="L1559" s="56">
        <f t="shared" si="142"/>
        <v>0</v>
      </c>
    </row>
    <row r="1560" spans="2:13" ht="15" customHeight="1" outlineLevel="2" x14ac:dyDescent="0.25">
      <c r="B1560" s="628"/>
      <c r="C1560" s="629"/>
      <c r="D1560" s="629"/>
      <c r="E1560" s="106"/>
      <c r="F1560" s="630"/>
      <c r="G1560" s="630"/>
      <c r="H1560" s="630"/>
      <c r="I1560" s="630"/>
      <c r="J1560" s="630"/>
      <c r="K1560" s="630"/>
      <c r="L1560" s="56">
        <f t="shared" si="142"/>
        <v>0</v>
      </c>
    </row>
    <row r="1561" spans="2:13" ht="15" customHeight="1" outlineLevel="2" x14ac:dyDescent="0.25">
      <c r="B1561" s="628"/>
      <c r="C1561" s="629"/>
      <c r="D1561" s="629"/>
      <c r="E1561" s="106"/>
      <c r="F1561" s="630"/>
      <c r="G1561" s="630"/>
      <c r="H1561" s="630"/>
      <c r="I1561" s="630"/>
      <c r="J1561" s="630"/>
      <c r="K1561" s="630"/>
      <c r="L1561" s="56">
        <f t="shared" si="142"/>
        <v>0</v>
      </c>
    </row>
    <row r="1562" spans="2:13" ht="15" customHeight="1" outlineLevel="2" x14ac:dyDescent="0.25">
      <c r="B1562" s="628"/>
      <c r="C1562" s="629"/>
      <c r="D1562" s="629"/>
      <c r="E1562" s="106"/>
      <c r="F1562" s="630"/>
      <c r="G1562" s="630"/>
      <c r="H1562" s="630"/>
      <c r="I1562" s="630"/>
      <c r="J1562" s="630"/>
      <c r="K1562" s="630"/>
      <c r="L1562" s="56">
        <f t="shared" si="142"/>
        <v>0</v>
      </c>
    </row>
    <row r="1563" spans="2:13" ht="15" customHeight="1" outlineLevel="2" x14ac:dyDescent="0.25">
      <c r="B1563" s="628"/>
      <c r="C1563" s="629"/>
      <c r="D1563" s="629"/>
      <c r="E1563" s="106"/>
      <c r="F1563" s="630"/>
      <c r="G1563" s="630"/>
      <c r="H1563" s="630"/>
      <c r="I1563" s="630"/>
      <c r="J1563" s="630"/>
      <c r="K1563" s="630"/>
      <c r="L1563" s="56">
        <f t="shared" si="142"/>
        <v>0</v>
      </c>
    </row>
    <row r="1564" spans="2:13" ht="15" customHeight="1" outlineLevel="2" x14ac:dyDescent="0.25">
      <c r="B1564" s="631"/>
      <c r="C1564" s="632"/>
      <c r="D1564" s="632"/>
      <c r="E1564" s="107"/>
      <c r="F1564" s="633"/>
      <c r="G1564" s="633"/>
      <c r="H1564" s="633"/>
      <c r="I1564" s="633"/>
      <c r="J1564" s="633"/>
      <c r="K1564" s="633"/>
      <c r="L1564" s="56">
        <f t="shared" si="142"/>
        <v>0</v>
      </c>
    </row>
    <row r="1565" spans="2:13" ht="15" customHeight="1" outlineLevel="2" x14ac:dyDescent="0.25">
      <c r="B1565" s="634" t="s">
        <v>1468</v>
      </c>
      <c r="C1565" s="635"/>
      <c r="D1565" s="635"/>
      <c r="E1565" s="635"/>
      <c r="F1565" s="635"/>
      <c r="G1565" s="635"/>
      <c r="H1565" s="635"/>
      <c r="I1565" s="635"/>
      <c r="J1565" s="635"/>
      <c r="K1565" s="636"/>
      <c r="L1565" s="108">
        <f>+SUM(L1558:L1564)</f>
        <v>0</v>
      </c>
    </row>
    <row r="1566" spans="2:13" ht="32.25" customHeight="1" outlineLevel="1" x14ac:dyDescent="0.25">
      <c r="B1566" s="122" t="s">
        <v>1915</v>
      </c>
      <c r="C1566" s="132">
        <v>9</v>
      </c>
      <c r="D1566" s="132">
        <v>1.0900000000000001</v>
      </c>
      <c r="E1566" s="664" t="str">
        <f>+VLOOKUP(B:B,APUS!A:C,3,FALSE)</f>
        <v>COLUMNA NUEVA CC2-C(0,10X0,10M) CONFINANTE EN CONCRETO  1:2:3  HECHO EN OBRA DE 3.000PSI APROX.</v>
      </c>
      <c r="F1566" s="722"/>
      <c r="G1566" s="722"/>
      <c r="H1566" s="722"/>
      <c r="I1566" s="722"/>
      <c r="J1566" s="722"/>
      <c r="K1566" s="722"/>
      <c r="L1566" s="128" t="str">
        <f>+VLOOKUP(B:B,APUS!A:D,4,FALSE)</f>
        <v>M</v>
      </c>
      <c r="M1566" s="595">
        <f>L1576</f>
        <v>0</v>
      </c>
    </row>
    <row r="1567" spans="2:13" ht="15" customHeight="1" outlineLevel="2" x14ac:dyDescent="0.25">
      <c r="B1567" s="723" t="s">
        <v>1465</v>
      </c>
      <c r="C1567" s="684"/>
      <c r="D1567" s="684"/>
      <c r="E1567" s="683" t="s">
        <v>1470</v>
      </c>
      <c r="F1567" s="683"/>
      <c r="G1567" s="683"/>
      <c r="H1567" s="683"/>
      <c r="I1567" s="683"/>
      <c r="J1567" s="684" t="s">
        <v>560</v>
      </c>
      <c r="K1567" s="684"/>
      <c r="L1567" s="686" t="s">
        <v>1464</v>
      </c>
    </row>
    <row r="1568" spans="2:13" ht="15" customHeight="1" outlineLevel="2" x14ac:dyDescent="0.25">
      <c r="B1568" s="724"/>
      <c r="C1568" s="685"/>
      <c r="D1568" s="685"/>
      <c r="E1568" s="104" t="s">
        <v>1461</v>
      </c>
      <c r="F1568" s="679" t="s">
        <v>1462</v>
      </c>
      <c r="G1568" s="680"/>
      <c r="H1568" s="679" t="s">
        <v>1463</v>
      </c>
      <c r="I1568" s="680"/>
      <c r="J1568" s="685"/>
      <c r="K1568" s="685"/>
      <c r="L1568" s="687"/>
    </row>
    <row r="1569" spans="2:13" ht="15" customHeight="1" outlineLevel="2" x14ac:dyDescent="0.25">
      <c r="B1569" s="655"/>
      <c r="C1569" s="656"/>
      <c r="D1569" s="656"/>
      <c r="E1569" s="105"/>
      <c r="F1569" s="688"/>
      <c r="G1569" s="688"/>
      <c r="H1569" s="688"/>
      <c r="I1569" s="688"/>
      <c r="J1569" s="688"/>
      <c r="K1569" s="688"/>
      <c r="L1569" s="56">
        <f t="shared" ref="L1569:L1575" si="143">+J1569</f>
        <v>0</v>
      </c>
    </row>
    <row r="1570" spans="2:13" ht="15" customHeight="1" outlineLevel="2" x14ac:dyDescent="0.25">
      <c r="B1570" s="628"/>
      <c r="C1570" s="629"/>
      <c r="D1570" s="629"/>
      <c r="E1570" s="106"/>
      <c r="F1570" s="630"/>
      <c r="G1570" s="630"/>
      <c r="H1570" s="630"/>
      <c r="I1570" s="630"/>
      <c r="J1570" s="630"/>
      <c r="K1570" s="630"/>
      <c r="L1570" s="56">
        <f t="shared" si="143"/>
        <v>0</v>
      </c>
    </row>
    <row r="1571" spans="2:13" ht="15" customHeight="1" outlineLevel="2" x14ac:dyDescent="0.25">
      <c r="B1571" s="628"/>
      <c r="C1571" s="629"/>
      <c r="D1571" s="629"/>
      <c r="E1571" s="106"/>
      <c r="F1571" s="630"/>
      <c r="G1571" s="630"/>
      <c r="H1571" s="630"/>
      <c r="I1571" s="630"/>
      <c r="J1571" s="630"/>
      <c r="K1571" s="630"/>
      <c r="L1571" s="56">
        <f t="shared" si="143"/>
        <v>0</v>
      </c>
    </row>
    <row r="1572" spans="2:13" ht="15" customHeight="1" outlineLevel="2" x14ac:dyDescent="0.25">
      <c r="B1572" s="628"/>
      <c r="C1572" s="629"/>
      <c r="D1572" s="629"/>
      <c r="E1572" s="106"/>
      <c r="F1572" s="630"/>
      <c r="G1572" s="630"/>
      <c r="H1572" s="630"/>
      <c r="I1572" s="630"/>
      <c r="J1572" s="630"/>
      <c r="K1572" s="630"/>
      <c r="L1572" s="56">
        <f t="shared" si="143"/>
        <v>0</v>
      </c>
    </row>
    <row r="1573" spans="2:13" ht="15" customHeight="1" outlineLevel="2" x14ac:dyDescent="0.25">
      <c r="B1573" s="628"/>
      <c r="C1573" s="629"/>
      <c r="D1573" s="629"/>
      <c r="E1573" s="106"/>
      <c r="F1573" s="630"/>
      <c r="G1573" s="630"/>
      <c r="H1573" s="630"/>
      <c r="I1573" s="630"/>
      <c r="J1573" s="630"/>
      <c r="K1573" s="630"/>
      <c r="L1573" s="56">
        <f t="shared" si="143"/>
        <v>0</v>
      </c>
    </row>
    <row r="1574" spans="2:13" ht="15" customHeight="1" outlineLevel="2" x14ac:dyDescent="0.25">
      <c r="B1574" s="628"/>
      <c r="C1574" s="629"/>
      <c r="D1574" s="629"/>
      <c r="E1574" s="106"/>
      <c r="F1574" s="630"/>
      <c r="G1574" s="630"/>
      <c r="H1574" s="630"/>
      <c r="I1574" s="630"/>
      <c r="J1574" s="630"/>
      <c r="K1574" s="630"/>
      <c r="L1574" s="56">
        <f t="shared" si="143"/>
        <v>0</v>
      </c>
    </row>
    <row r="1575" spans="2:13" ht="15" customHeight="1" outlineLevel="2" x14ac:dyDescent="0.25">
      <c r="B1575" s="631"/>
      <c r="C1575" s="632"/>
      <c r="D1575" s="632"/>
      <c r="E1575" s="107"/>
      <c r="F1575" s="633"/>
      <c r="G1575" s="633"/>
      <c r="H1575" s="633"/>
      <c r="I1575" s="633"/>
      <c r="J1575" s="633"/>
      <c r="K1575" s="633"/>
      <c r="L1575" s="56">
        <f t="shared" si="143"/>
        <v>0</v>
      </c>
    </row>
    <row r="1576" spans="2:13" ht="15" customHeight="1" outlineLevel="2" x14ac:dyDescent="0.25">
      <c r="B1576" s="634" t="s">
        <v>1468</v>
      </c>
      <c r="C1576" s="635"/>
      <c r="D1576" s="635"/>
      <c r="E1576" s="635"/>
      <c r="F1576" s="635"/>
      <c r="G1576" s="635"/>
      <c r="H1576" s="635"/>
      <c r="I1576" s="635"/>
      <c r="J1576" s="635"/>
      <c r="K1576" s="636"/>
      <c r="L1576" s="108">
        <f>+SUM(L1569:L1575)</f>
        <v>0</v>
      </c>
    </row>
    <row r="1577" spans="2:13" ht="30.75" customHeight="1" outlineLevel="1" x14ac:dyDescent="0.25">
      <c r="B1577" s="122" t="s">
        <v>1916</v>
      </c>
      <c r="C1577" s="132">
        <v>9</v>
      </c>
      <c r="D1577" s="133">
        <v>1.1000000000000001</v>
      </c>
      <c r="E1577" s="664" t="str">
        <f>+VLOOKUP(B:B,APUS!A:C,3,FALSE)</f>
        <v>COLUMNA NUEVA CC3(0,20X0,20M) CONFINANTE EN CONCRETO  1:2:3  HECHO EN OBRA DE 3.000PSI APROX.</v>
      </c>
      <c r="F1577" s="722"/>
      <c r="G1577" s="722"/>
      <c r="H1577" s="722"/>
      <c r="I1577" s="722"/>
      <c r="J1577" s="722"/>
      <c r="K1577" s="722"/>
      <c r="L1577" s="128" t="str">
        <f>+VLOOKUP(B:B,APUS!A:D,4,FALSE)</f>
        <v>M</v>
      </c>
      <c r="M1577" s="595">
        <f>L1587</f>
        <v>0</v>
      </c>
    </row>
    <row r="1578" spans="2:13" ht="15" customHeight="1" outlineLevel="2" x14ac:dyDescent="0.25">
      <c r="B1578" s="723" t="s">
        <v>1465</v>
      </c>
      <c r="C1578" s="684"/>
      <c r="D1578" s="684"/>
      <c r="E1578" s="683" t="s">
        <v>1470</v>
      </c>
      <c r="F1578" s="683"/>
      <c r="G1578" s="683"/>
      <c r="H1578" s="683"/>
      <c r="I1578" s="683"/>
      <c r="J1578" s="684" t="s">
        <v>560</v>
      </c>
      <c r="K1578" s="684"/>
      <c r="L1578" s="686" t="s">
        <v>1464</v>
      </c>
    </row>
    <row r="1579" spans="2:13" ht="15" customHeight="1" outlineLevel="2" x14ac:dyDescent="0.25">
      <c r="B1579" s="724"/>
      <c r="C1579" s="685"/>
      <c r="D1579" s="685"/>
      <c r="E1579" s="104" t="s">
        <v>1461</v>
      </c>
      <c r="F1579" s="679" t="s">
        <v>1462</v>
      </c>
      <c r="G1579" s="680"/>
      <c r="H1579" s="679" t="s">
        <v>1463</v>
      </c>
      <c r="I1579" s="680"/>
      <c r="J1579" s="685"/>
      <c r="K1579" s="685"/>
      <c r="L1579" s="687"/>
    </row>
    <row r="1580" spans="2:13" ht="15" customHeight="1" outlineLevel="2" x14ac:dyDescent="0.25">
      <c r="B1580" s="655"/>
      <c r="C1580" s="656"/>
      <c r="D1580" s="656"/>
      <c r="E1580" s="105"/>
      <c r="F1580" s="688"/>
      <c r="G1580" s="688"/>
      <c r="H1580" s="688"/>
      <c r="I1580" s="688"/>
      <c r="J1580" s="688"/>
      <c r="K1580" s="688"/>
      <c r="L1580" s="56">
        <f t="shared" ref="L1580:L1586" si="144">+J1580</f>
        <v>0</v>
      </c>
    </row>
    <row r="1581" spans="2:13" ht="15" customHeight="1" outlineLevel="2" x14ac:dyDescent="0.25">
      <c r="B1581" s="628"/>
      <c r="C1581" s="629"/>
      <c r="D1581" s="629"/>
      <c r="E1581" s="106"/>
      <c r="F1581" s="630"/>
      <c r="G1581" s="630"/>
      <c r="H1581" s="630"/>
      <c r="I1581" s="630"/>
      <c r="J1581" s="630"/>
      <c r="K1581" s="630"/>
      <c r="L1581" s="56">
        <f t="shared" si="144"/>
        <v>0</v>
      </c>
    </row>
    <row r="1582" spans="2:13" ht="15" customHeight="1" outlineLevel="2" x14ac:dyDescent="0.25">
      <c r="B1582" s="628"/>
      <c r="C1582" s="629"/>
      <c r="D1582" s="629"/>
      <c r="E1582" s="106"/>
      <c r="F1582" s="630"/>
      <c r="G1582" s="630"/>
      <c r="H1582" s="630"/>
      <c r="I1582" s="630"/>
      <c r="J1582" s="630"/>
      <c r="K1582" s="630"/>
      <c r="L1582" s="56">
        <f t="shared" si="144"/>
        <v>0</v>
      </c>
    </row>
    <row r="1583" spans="2:13" ht="15" customHeight="1" outlineLevel="2" x14ac:dyDescent="0.25">
      <c r="B1583" s="628"/>
      <c r="C1583" s="629"/>
      <c r="D1583" s="629"/>
      <c r="E1583" s="106"/>
      <c r="F1583" s="630"/>
      <c r="G1583" s="630"/>
      <c r="H1583" s="630"/>
      <c r="I1583" s="630"/>
      <c r="J1583" s="630"/>
      <c r="K1583" s="630"/>
      <c r="L1583" s="56">
        <f t="shared" si="144"/>
        <v>0</v>
      </c>
    </row>
    <row r="1584" spans="2:13" ht="15" customHeight="1" outlineLevel="2" x14ac:dyDescent="0.25">
      <c r="B1584" s="628"/>
      <c r="C1584" s="629"/>
      <c r="D1584" s="629"/>
      <c r="E1584" s="106"/>
      <c r="F1584" s="630"/>
      <c r="G1584" s="630"/>
      <c r="H1584" s="630"/>
      <c r="I1584" s="630"/>
      <c r="J1584" s="630"/>
      <c r="K1584" s="630"/>
      <c r="L1584" s="56">
        <f t="shared" si="144"/>
        <v>0</v>
      </c>
    </row>
    <row r="1585" spans="2:13" ht="15" customHeight="1" outlineLevel="2" x14ac:dyDescent="0.25">
      <c r="B1585" s="628"/>
      <c r="C1585" s="629"/>
      <c r="D1585" s="629"/>
      <c r="E1585" s="106"/>
      <c r="F1585" s="630"/>
      <c r="G1585" s="630"/>
      <c r="H1585" s="630"/>
      <c r="I1585" s="630"/>
      <c r="J1585" s="630"/>
      <c r="K1585" s="630"/>
      <c r="L1585" s="56">
        <f t="shared" si="144"/>
        <v>0</v>
      </c>
    </row>
    <row r="1586" spans="2:13" ht="15" customHeight="1" outlineLevel="2" x14ac:dyDescent="0.25">
      <c r="B1586" s="631"/>
      <c r="C1586" s="632"/>
      <c r="D1586" s="632"/>
      <c r="E1586" s="107"/>
      <c r="F1586" s="633"/>
      <c r="G1586" s="633"/>
      <c r="H1586" s="633"/>
      <c r="I1586" s="633"/>
      <c r="J1586" s="633"/>
      <c r="K1586" s="633"/>
      <c r="L1586" s="56">
        <f t="shared" si="144"/>
        <v>0</v>
      </c>
    </row>
    <row r="1587" spans="2:13" ht="15" customHeight="1" outlineLevel="2" x14ac:dyDescent="0.25">
      <c r="B1587" s="634" t="s">
        <v>1468</v>
      </c>
      <c r="C1587" s="635"/>
      <c r="D1587" s="635"/>
      <c r="E1587" s="635"/>
      <c r="F1587" s="635"/>
      <c r="G1587" s="635"/>
      <c r="H1587" s="635"/>
      <c r="I1587" s="635"/>
      <c r="J1587" s="635"/>
      <c r="K1587" s="636"/>
      <c r="L1587" s="108">
        <f>+SUM(L1580:L1586)</f>
        <v>0</v>
      </c>
    </row>
    <row r="1588" spans="2:13" ht="27.75" customHeight="1" outlineLevel="1" x14ac:dyDescent="0.25">
      <c r="B1588" s="122" t="s">
        <v>1966</v>
      </c>
      <c r="C1588" s="132">
        <v>9</v>
      </c>
      <c r="D1588" s="132">
        <v>1.1100000000000001</v>
      </c>
      <c r="E1588" s="664" t="str">
        <f>+VLOOKUP(B:B,APUS!A:C,3,FALSE)</f>
        <v>COLUMNA NUEVA CC1-B (0,12X0,20M) CONFINANTE CONCRETO  1:2:3 HECHO EN OBRA DE 3.000PSI APROX.</v>
      </c>
      <c r="F1588" s="722"/>
      <c r="G1588" s="722"/>
      <c r="H1588" s="722"/>
      <c r="I1588" s="722"/>
      <c r="J1588" s="722"/>
      <c r="K1588" s="722"/>
      <c r="L1588" s="128" t="str">
        <f>+VLOOKUP(B:B,APUS!A:D,4,FALSE)</f>
        <v>M</v>
      </c>
      <c r="M1588" s="595">
        <f>L1598</f>
        <v>0</v>
      </c>
    </row>
    <row r="1589" spans="2:13" ht="15" customHeight="1" outlineLevel="2" x14ac:dyDescent="0.25">
      <c r="B1589" s="723" t="s">
        <v>1465</v>
      </c>
      <c r="C1589" s="684"/>
      <c r="D1589" s="684"/>
      <c r="E1589" s="683" t="s">
        <v>1470</v>
      </c>
      <c r="F1589" s="683"/>
      <c r="G1589" s="683"/>
      <c r="H1589" s="683"/>
      <c r="I1589" s="683"/>
      <c r="J1589" s="684" t="s">
        <v>560</v>
      </c>
      <c r="K1589" s="684"/>
      <c r="L1589" s="686" t="s">
        <v>1464</v>
      </c>
    </row>
    <row r="1590" spans="2:13" ht="15" customHeight="1" outlineLevel="2" x14ac:dyDescent="0.25">
      <c r="B1590" s="724"/>
      <c r="C1590" s="685"/>
      <c r="D1590" s="685"/>
      <c r="E1590" s="104" t="s">
        <v>1461</v>
      </c>
      <c r="F1590" s="679" t="s">
        <v>1462</v>
      </c>
      <c r="G1590" s="680"/>
      <c r="H1590" s="679" t="s">
        <v>1463</v>
      </c>
      <c r="I1590" s="680"/>
      <c r="J1590" s="685"/>
      <c r="K1590" s="685"/>
      <c r="L1590" s="687"/>
    </row>
    <row r="1591" spans="2:13" ht="15" customHeight="1" outlineLevel="2" x14ac:dyDescent="0.25">
      <c r="B1591" s="655"/>
      <c r="C1591" s="656"/>
      <c r="D1591" s="656"/>
      <c r="E1591" s="105"/>
      <c r="F1591" s="688"/>
      <c r="G1591" s="688"/>
      <c r="H1591" s="688"/>
      <c r="I1591" s="688"/>
      <c r="J1591" s="688"/>
      <c r="K1591" s="688"/>
      <c r="L1591" s="56">
        <f t="shared" ref="L1591:L1597" si="145">+J1591</f>
        <v>0</v>
      </c>
    </row>
    <row r="1592" spans="2:13" ht="15" customHeight="1" outlineLevel="2" x14ac:dyDescent="0.25">
      <c r="B1592" s="628"/>
      <c r="C1592" s="629"/>
      <c r="D1592" s="629"/>
      <c r="E1592" s="106"/>
      <c r="F1592" s="630"/>
      <c r="G1592" s="630"/>
      <c r="H1592" s="630"/>
      <c r="I1592" s="630"/>
      <c r="J1592" s="630"/>
      <c r="K1592" s="630"/>
      <c r="L1592" s="56">
        <f t="shared" si="145"/>
        <v>0</v>
      </c>
    </row>
    <row r="1593" spans="2:13" ht="15" customHeight="1" outlineLevel="2" x14ac:dyDescent="0.25">
      <c r="B1593" s="628"/>
      <c r="C1593" s="629"/>
      <c r="D1593" s="629"/>
      <c r="E1593" s="106"/>
      <c r="F1593" s="630"/>
      <c r="G1593" s="630"/>
      <c r="H1593" s="630"/>
      <c r="I1593" s="630"/>
      <c r="J1593" s="630"/>
      <c r="K1593" s="630"/>
      <c r="L1593" s="56">
        <f t="shared" si="145"/>
        <v>0</v>
      </c>
    </row>
    <row r="1594" spans="2:13" ht="15" customHeight="1" outlineLevel="2" x14ac:dyDescent="0.25">
      <c r="B1594" s="628"/>
      <c r="C1594" s="629"/>
      <c r="D1594" s="629"/>
      <c r="E1594" s="106"/>
      <c r="F1594" s="630"/>
      <c r="G1594" s="630"/>
      <c r="H1594" s="630"/>
      <c r="I1594" s="630"/>
      <c r="J1594" s="630"/>
      <c r="K1594" s="630"/>
      <c r="L1594" s="56">
        <f t="shared" si="145"/>
        <v>0</v>
      </c>
    </row>
    <row r="1595" spans="2:13" ht="15" customHeight="1" outlineLevel="2" x14ac:dyDescent="0.25">
      <c r="B1595" s="628"/>
      <c r="C1595" s="629"/>
      <c r="D1595" s="629"/>
      <c r="E1595" s="106"/>
      <c r="F1595" s="630"/>
      <c r="G1595" s="630"/>
      <c r="H1595" s="630"/>
      <c r="I1595" s="630"/>
      <c r="J1595" s="630"/>
      <c r="K1595" s="630"/>
      <c r="L1595" s="56">
        <f t="shared" si="145"/>
        <v>0</v>
      </c>
    </row>
    <row r="1596" spans="2:13" ht="15" customHeight="1" outlineLevel="2" x14ac:dyDescent="0.25">
      <c r="B1596" s="628"/>
      <c r="C1596" s="629"/>
      <c r="D1596" s="629"/>
      <c r="E1596" s="106"/>
      <c r="F1596" s="630"/>
      <c r="G1596" s="630"/>
      <c r="H1596" s="630"/>
      <c r="I1596" s="630"/>
      <c r="J1596" s="630"/>
      <c r="K1596" s="630"/>
      <c r="L1596" s="56">
        <f t="shared" si="145"/>
        <v>0</v>
      </c>
    </row>
    <row r="1597" spans="2:13" ht="15" customHeight="1" outlineLevel="2" x14ac:dyDescent="0.25">
      <c r="B1597" s="631"/>
      <c r="C1597" s="632"/>
      <c r="D1597" s="632"/>
      <c r="E1597" s="107"/>
      <c r="F1597" s="633"/>
      <c r="G1597" s="633"/>
      <c r="H1597" s="633"/>
      <c r="I1597" s="633"/>
      <c r="J1597" s="633"/>
      <c r="K1597" s="633"/>
      <c r="L1597" s="56">
        <f t="shared" si="145"/>
        <v>0</v>
      </c>
    </row>
    <row r="1598" spans="2:13" ht="15" customHeight="1" outlineLevel="2" x14ac:dyDescent="0.25">
      <c r="B1598" s="634" t="s">
        <v>1468</v>
      </c>
      <c r="C1598" s="635"/>
      <c r="D1598" s="635"/>
      <c r="E1598" s="635"/>
      <c r="F1598" s="635"/>
      <c r="G1598" s="635"/>
      <c r="H1598" s="635"/>
      <c r="I1598" s="635"/>
      <c r="J1598" s="635"/>
      <c r="K1598" s="636"/>
      <c r="L1598" s="108">
        <f>+SUM(L1591:L1597)</f>
        <v>0</v>
      </c>
    </row>
    <row r="1599" spans="2:13" ht="15" customHeight="1" outlineLevel="1" x14ac:dyDescent="0.25">
      <c r="B1599" s="122" t="s">
        <v>2292</v>
      </c>
      <c r="C1599" s="132">
        <v>9</v>
      </c>
      <c r="D1599" s="132">
        <v>1.1200000000000001</v>
      </c>
      <c r="E1599" s="725" t="str">
        <f>+VLOOKUP(B:B,APUS!A:C,3,FALSE)</f>
        <v>ESCARIFICACION DE COLUMNA EXISTENTE</v>
      </c>
      <c r="F1599" s="726"/>
      <c r="G1599" s="726"/>
      <c r="H1599" s="726"/>
      <c r="I1599" s="726"/>
      <c r="J1599" s="726"/>
      <c r="K1599" s="726"/>
      <c r="L1599" s="128" t="str">
        <f>+VLOOKUP(B:B,APUS!A:D,4,FALSE)</f>
        <v>M</v>
      </c>
      <c r="M1599" s="595">
        <f>L1609</f>
        <v>0</v>
      </c>
    </row>
    <row r="1600" spans="2:13" ht="15" customHeight="1" outlineLevel="2" x14ac:dyDescent="0.25">
      <c r="B1600" s="723" t="s">
        <v>1465</v>
      </c>
      <c r="C1600" s="684"/>
      <c r="D1600" s="684"/>
      <c r="E1600" s="683" t="s">
        <v>1470</v>
      </c>
      <c r="F1600" s="683"/>
      <c r="G1600" s="683"/>
      <c r="H1600" s="683"/>
      <c r="I1600" s="683"/>
      <c r="J1600" s="684" t="s">
        <v>560</v>
      </c>
      <c r="K1600" s="684"/>
      <c r="L1600" s="686" t="s">
        <v>1464</v>
      </c>
    </row>
    <row r="1601" spans="2:13" ht="15" customHeight="1" outlineLevel="2" x14ac:dyDescent="0.25">
      <c r="B1601" s="724"/>
      <c r="C1601" s="685"/>
      <c r="D1601" s="685"/>
      <c r="E1601" s="104" t="s">
        <v>1461</v>
      </c>
      <c r="F1601" s="679" t="s">
        <v>1462</v>
      </c>
      <c r="G1601" s="680"/>
      <c r="H1601" s="679" t="s">
        <v>1463</v>
      </c>
      <c r="I1601" s="680"/>
      <c r="J1601" s="685"/>
      <c r="K1601" s="685"/>
      <c r="L1601" s="687"/>
    </row>
    <row r="1602" spans="2:13" ht="15" customHeight="1" outlineLevel="2" x14ac:dyDescent="0.25">
      <c r="B1602" s="655"/>
      <c r="C1602" s="656"/>
      <c r="D1602" s="656"/>
      <c r="E1602" s="105"/>
      <c r="F1602" s="688"/>
      <c r="G1602" s="688"/>
      <c r="H1602" s="688"/>
      <c r="I1602" s="688"/>
      <c r="J1602" s="688"/>
      <c r="K1602" s="688"/>
      <c r="L1602" s="56">
        <f t="shared" ref="L1602:L1608" si="146">+J1602</f>
        <v>0</v>
      </c>
    </row>
    <row r="1603" spans="2:13" ht="15" customHeight="1" outlineLevel="2" x14ac:dyDescent="0.25">
      <c r="B1603" s="628"/>
      <c r="C1603" s="629"/>
      <c r="D1603" s="629"/>
      <c r="E1603" s="106"/>
      <c r="F1603" s="630"/>
      <c r="G1603" s="630"/>
      <c r="H1603" s="630"/>
      <c r="I1603" s="630"/>
      <c r="J1603" s="630"/>
      <c r="K1603" s="630"/>
      <c r="L1603" s="56">
        <f t="shared" si="146"/>
        <v>0</v>
      </c>
    </row>
    <row r="1604" spans="2:13" ht="15" customHeight="1" outlineLevel="2" x14ac:dyDescent="0.25">
      <c r="B1604" s="628"/>
      <c r="C1604" s="629"/>
      <c r="D1604" s="629"/>
      <c r="E1604" s="106"/>
      <c r="F1604" s="630"/>
      <c r="G1604" s="630"/>
      <c r="H1604" s="630"/>
      <c r="I1604" s="630"/>
      <c r="J1604" s="630"/>
      <c r="K1604" s="630"/>
      <c r="L1604" s="56">
        <f t="shared" si="146"/>
        <v>0</v>
      </c>
    </row>
    <row r="1605" spans="2:13" ht="15" customHeight="1" outlineLevel="2" x14ac:dyDescent="0.25">
      <c r="B1605" s="628"/>
      <c r="C1605" s="629"/>
      <c r="D1605" s="629"/>
      <c r="E1605" s="106"/>
      <c r="F1605" s="630"/>
      <c r="G1605" s="630"/>
      <c r="H1605" s="630"/>
      <c r="I1605" s="630"/>
      <c r="J1605" s="630"/>
      <c r="K1605" s="630"/>
      <c r="L1605" s="56">
        <f t="shared" si="146"/>
        <v>0</v>
      </c>
    </row>
    <row r="1606" spans="2:13" ht="15" customHeight="1" outlineLevel="2" x14ac:dyDescent="0.25">
      <c r="B1606" s="628"/>
      <c r="C1606" s="629"/>
      <c r="D1606" s="629"/>
      <c r="E1606" s="106"/>
      <c r="F1606" s="630"/>
      <c r="G1606" s="630"/>
      <c r="H1606" s="630"/>
      <c r="I1606" s="630"/>
      <c r="J1606" s="630"/>
      <c r="K1606" s="630"/>
      <c r="L1606" s="56">
        <f t="shared" si="146"/>
        <v>0</v>
      </c>
    </row>
    <row r="1607" spans="2:13" ht="15" customHeight="1" outlineLevel="2" x14ac:dyDescent="0.25">
      <c r="B1607" s="628"/>
      <c r="C1607" s="629"/>
      <c r="D1607" s="629"/>
      <c r="E1607" s="106"/>
      <c r="F1607" s="630"/>
      <c r="G1607" s="630"/>
      <c r="H1607" s="630"/>
      <c r="I1607" s="630"/>
      <c r="J1607" s="630"/>
      <c r="K1607" s="630"/>
      <c r="L1607" s="56">
        <f t="shared" si="146"/>
        <v>0</v>
      </c>
    </row>
    <row r="1608" spans="2:13" ht="15" customHeight="1" outlineLevel="2" x14ac:dyDescent="0.25">
      <c r="B1608" s="631"/>
      <c r="C1608" s="632"/>
      <c r="D1608" s="632"/>
      <c r="E1608" s="107"/>
      <c r="F1608" s="633"/>
      <c r="G1608" s="633"/>
      <c r="H1608" s="633"/>
      <c r="I1608" s="633"/>
      <c r="J1608" s="633"/>
      <c r="K1608" s="633"/>
      <c r="L1608" s="56">
        <f t="shared" si="146"/>
        <v>0</v>
      </c>
    </row>
    <row r="1609" spans="2:13" ht="15" customHeight="1" outlineLevel="2" x14ac:dyDescent="0.25">
      <c r="B1609" s="634" t="s">
        <v>1468</v>
      </c>
      <c r="C1609" s="635"/>
      <c r="D1609" s="635"/>
      <c r="E1609" s="635"/>
      <c r="F1609" s="635"/>
      <c r="G1609" s="635"/>
      <c r="H1609" s="635"/>
      <c r="I1609" s="635"/>
      <c r="J1609" s="635"/>
      <c r="K1609" s="636"/>
      <c r="L1609" s="108">
        <f>+SUM(L1602:L1608)</f>
        <v>0</v>
      </c>
    </row>
    <row r="1610" spans="2:13" ht="15" customHeight="1" outlineLevel="1" x14ac:dyDescent="0.25">
      <c r="B1610" s="109"/>
      <c r="C1610" s="130">
        <v>9</v>
      </c>
      <c r="D1610" s="130">
        <v>2</v>
      </c>
      <c r="E1610" s="739" t="s">
        <v>2257</v>
      </c>
      <c r="F1610" s="740"/>
      <c r="G1610" s="740"/>
      <c r="H1610" s="740"/>
      <c r="I1610" s="740"/>
      <c r="J1610" s="740"/>
      <c r="K1610" s="741"/>
      <c r="L1610" s="131"/>
    </row>
    <row r="1611" spans="2:13" ht="45" customHeight="1" outlineLevel="1" x14ac:dyDescent="0.25">
      <c r="B1611" s="122" t="s">
        <v>1947</v>
      </c>
      <c r="C1611" s="132">
        <v>9</v>
      </c>
      <c r="D1611" s="132">
        <v>2.0099999999999998</v>
      </c>
      <c r="E1611" s="664" t="str">
        <f>+VLOOKUP(B:B,APUS!A:C,3,FALSE)</f>
        <v>ESCALERA EN CONCRETO HECHO EN OBRA  DE 1:2:3(Aprox. 3.000psi) ESPESOR DE LA LOSA O ALMA e=0,125M.Incluye Acero de refuerzo y formaleta).No incluye acabados, no incluye  viga de cimentacion, no incluye viga de amarre.</v>
      </c>
      <c r="F1611" s="722"/>
      <c r="G1611" s="722"/>
      <c r="H1611" s="722"/>
      <c r="I1611" s="722"/>
      <c r="J1611" s="722"/>
      <c r="K1611" s="722"/>
      <c r="L1611" s="128" t="str">
        <f>+VLOOKUP(B:B,APUS!A:D,4,FALSE)</f>
        <v>M3</v>
      </c>
      <c r="M1611" s="595">
        <f>L1621</f>
        <v>0</v>
      </c>
    </row>
    <row r="1612" spans="2:13" ht="15" customHeight="1" outlineLevel="2" x14ac:dyDescent="0.25">
      <c r="B1612" s="723" t="s">
        <v>1465</v>
      </c>
      <c r="C1612" s="684"/>
      <c r="D1612" s="684"/>
      <c r="E1612" s="683" t="s">
        <v>1470</v>
      </c>
      <c r="F1612" s="683"/>
      <c r="G1612" s="683"/>
      <c r="H1612" s="683"/>
      <c r="I1612" s="683"/>
      <c r="J1612" s="684" t="s">
        <v>560</v>
      </c>
      <c r="K1612" s="684"/>
      <c r="L1612" s="686" t="s">
        <v>1464</v>
      </c>
    </row>
    <row r="1613" spans="2:13" ht="15" customHeight="1" outlineLevel="2" x14ac:dyDescent="0.25">
      <c r="B1613" s="724"/>
      <c r="C1613" s="685"/>
      <c r="D1613" s="685"/>
      <c r="E1613" s="104" t="s">
        <v>1461</v>
      </c>
      <c r="F1613" s="679" t="s">
        <v>1462</v>
      </c>
      <c r="G1613" s="680"/>
      <c r="H1613" s="679" t="s">
        <v>1463</v>
      </c>
      <c r="I1613" s="680"/>
      <c r="J1613" s="685"/>
      <c r="K1613" s="685"/>
      <c r="L1613" s="687"/>
    </row>
    <row r="1614" spans="2:13" ht="15" customHeight="1" outlineLevel="2" x14ac:dyDescent="0.25">
      <c r="B1614" s="655"/>
      <c r="C1614" s="656"/>
      <c r="D1614" s="656"/>
      <c r="E1614" s="105"/>
      <c r="F1614" s="688"/>
      <c r="G1614" s="688"/>
      <c r="H1614" s="688"/>
      <c r="I1614" s="688"/>
      <c r="J1614" s="688"/>
      <c r="K1614" s="688"/>
      <c r="L1614" s="56">
        <f t="shared" ref="L1614:L1620" si="147">+J1614</f>
        <v>0</v>
      </c>
    </row>
    <row r="1615" spans="2:13" ht="15" customHeight="1" outlineLevel="2" x14ac:dyDescent="0.25">
      <c r="B1615" s="628"/>
      <c r="C1615" s="629"/>
      <c r="D1615" s="629"/>
      <c r="E1615" s="106"/>
      <c r="F1615" s="630"/>
      <c r="G1615" s="630"/>
      <c r="H1615" s="630"/>
      <c r="I1615" s="630"/>
      <c r="J1615" s="630"/>
      <c r="K1615" s="630"/>
      <c r="L1615" s="56">
        <f t="shared" si="147"/>
        <v>0</v>
      </c>
    </row>
    <row r="1616" spans="2:13" ht="15" customHeight="1" outlineLevel="2" x14ac:dyDescent="0.25">
      <c r="B1616" s="628"/>
      <c r="C1616" s="629"/>
      <c r="D1616" s="629"/>
      <c r="E1616" s="106"/>
      <c r="F1616" s="630"/>
      <c r="G1616" s="630"/>
      <c r="H1616" s="630"/>
      <c r="I1616" s="630"/>
      <c r="J1616" s="630"/>
      <c r="K1616" s="630"/>
      <c r="L1616" s="56">
        <f t="shared" si="147"/>
        <v>0</v>
      </c>
    </row>
    <row r="1617" spans="2:13" ht="15" customHeight="1" outlineLevel="2" x14ac:dyDescent="0.25">
      <c r="B1617" s="628"/>
      <c r="C1617" s="629"/>
      <c r="D1617" s="629"/>
      <c r="E1617" s="106"/>
      <c r="F1617" s="630"/>
      <c r="G1617" s="630"/>
      <c r="H1617" s="630"/>
      <c r="I1617" s="630"/>
      <c r="J1617" s="630"/>
      <c r="K1617" s="630"/>
      <c r="L1617" s="56">
        <f t="shared" si="147"/>
        <v>0</v>
      </c>
    </row>
    <row r="1618" spans="2:13" ht="15" customHeight="1" outlineLevel="2" x14ac:dyDescent="0.25">
      <c r="B1618" s="628"/>
      <c r="C1618" s="629"/>
      <c r="D1618" s="629"/>
      <c r="E1618" s="106"/>
      <c r="F1618" s="630"/>
      <c r="G1618" s="630"/>
      <c r="H1618" s="630"/>
      <c r="I1618" s="630"/>
      <c r="J1618" s="630"/>
      <c r="K1618" s="630"/>
      <c r="L1618" s="56">
        <f t="shared" si="147"/>
        <v>0</v>
      </c>
    </row>
    <row r="1619" spans="2:13" ht="15" customHeight="1" outlineLevel="2" x14ac:dyDescent="0.25">
      <c r="B1619" s="628"/>
      <c r="C1619" s="629"/>
      <c r="D1619" s="629"/>
      <c r="E1619" s="106"/>
      <c r="F1619" s="630"/>
      <c r="G1619" s="630"/>
      <c r="H1619" s="630"/>
      <c r="I1619" s="630"/>
      <c r="J1619" s="630"/>
      <c r="K1619" s="630"/>
      <c r="L1619" s="56">
        <f t="shared" si="147"/>
        <v>0</v>
      </c>
    </row>
    <row r="1620" spans="2:13" ht="15" customHeight="1" outlineLevel="2" x14ac:dyDescent="0.25">
      <c r="B1620" s="631"/>
      <c r="C1620" s="632"/>
      <c r="D1620" s="632"/>
      <c r="E1620" s="107"/>
      <c r="F1620" s="633"/>
      <c r="G1620" s="633"/>
      <c r="H1620" s="633"/>
      <c r="I1620" s="633"/>
      <c r="J1620" s="633"/>
      <c r="K1620" s="633"/>
      <c r="L1620" s="56">
        <f t="shared" si="147"/>
        <v>0</v>
      </c>
    </row>
    <row r="1621" spans="2:13" ht="15" customHeight="1" outlineLevel="2" x14ac:dyDescent="0.25">
      <c r="B1621" s="634" t="s">
        <v>1468</v>
      </c>
      <c r="C1621" s="635"/>
      <c r="D1621" s="635"/>
      <c r="E1621" s="635"/>
      <c r="F1621" s="635"/>
      <c r="G1621" s="635"/>
      <c r="H1621" s="635"/>
      <c r="I1621" s="635"/>
      <c r="J1621" s="635"/>
      <c r="K1621" s="636"/>
      <c r="L1621" s="108">
        <f>+SUM(L1614:L1620)</f>
        <v>0</v>
      </c>
    </row>
    <row r="1622" spans="2:13" ht="15" customHeight="1" outlineLevel="1" x14ac:dyDescent="0.25">
      <c r="B1622" s="109"/>
      <c r="C1622" s="130">
        <v>9</v>
      </c>
      <c r="D1622" s="130">
        <v>3</v>
      </c>
      <c r="E1622" s="739" t="s">
        <v>2258</v>
      </c>
      <c r="F1622" s="740"/>
      <c r="G1622" s="740"/>
      <c r="H1622" s="740"/>
      <c r="I1622" s="740"/>
      <c r="J1622" s="740"/>
      <c r="K1622" s="741"/>
      <c r="L1622" s="131"/>
    </row>
    <row r="1623" spans="2:13" ht="15" customHeight="1" outlineLevel="1" x14ac:dyDescent="0.25">
      <c r="B1623" s="121" t="s">
        <v>1372</v>
      </c>
      <c r="C1623" s="132">
        <v>9</v>
      </c>
      <c r="D1623" s="132">
        <v>3.01</v>
      </c>
      <c r="E1623" s="725" t="str">
        <f>+VLOOKUP(B:B,APUS!A:C,3,FALSE)</f>
        <v xml:space="preserve">CONCRETO MEZCLA EN OBRA  1:2:2 (3,500 PSI APROX.) PARA PLACA CONTRA PISO. </v>
      </c>
      <c r="F1623" s="726"/>
      <c r="G1623" s="726"/>
      <c r="H1623" s="726"/>
      <c r="I1623" s="726"/>
      <c r="J1623" s="726"/>
      <c r="K1623" s="726"/>
      <c r="L1623" s="128" t="str">
        <f>+VLOOKUP(B:B,APUS!A:D,4,FALSE)</f>
        <v>M3</v>
      </c>
      <c r="M1623" s="595">
        <f>L1633</f>
        <v>0</v>
      </c>
    </row>
    <row r="1624" spans="2:13" ht="15" customHeight="1" outlineLevel="2" x14ac:dyDescent="0.25">
      <c r="B1624" s="723" t="s">
        <v>1465</v>
      </c>
      <c r="C1624" s="684"/>
      <c r="D1624" s="684"/>
      <c r="E1624" s="683" t="s">
        <v>1470</v>
      </c>
      <c r="F1624" s="683"/>
      <c r="G1624" s="683"/>
      <c r="H1624" s="683"/>
      <c r="I1624" s="683"/>
      <c r="J1624" s="684" t="s">
        <v>560</v>
      </c>
      <c r="K1624" s="684"/>
      <c r="L1624" s="686" t="s">
        <v>1464</v>
      </c>
    </row>
    <row r="1625" spans="2:13" ht="15" customHeight="1" outlineLevel="2" x14ac:dyDescent="0.25">
      <c r="B1625" s="724"/>
      <c r="C1625" s="685"/>
      <c r="D1625" s="685"/>
      <c r="E1625" s="104" t="s">
        <v>1461</v>
      </c>
      <c r="F1625" s="679" t="s">
        <v>1462</v>
      </c>
      <c r="G1625" s="680"/>
      <c r="H1625" s="679" t="s">
        <v>1463</v>
      </c>
      <c r="I1625" s="680"/>
      <c r="J1625" s="685"/>
      <c r="K1625" s="685"/>
      <c r="L1625" s="687"/>
    </row>
    <row r="1626" spans="2:13" ht="15" customHeight="1" outlineLevel="2" x14ac:dyDescent="0.25">
      <c r="B1626" s="655"/>
      <c r="C1626" s="656"/>
      <c r="D1626" s="656"/>
      <c r="E1626" s="105"/>
      <c r="F1626" s="688"/>
      <c r="G1626" s="688"/>
      <c r="H1626" s="688"/>
      <c r="I1626" s="688"/>
      <c r="J1626" s="688"/>
      <c r="K1626" s="688"/>
      <c r="L1626" s="56">
        <f t="shared" ref="L1626:L1632" si="148">+J1626</f>
        <v>0</v>
      </c>
    </row>
    <row r="1627" spans="2:13" ht="15" customHeight="1" outlineLevel="2" x14ac:dyDescent="0.25">
      <c r="B1627" s="628"/>
      <c r="C1627" s="629"/>
      <c r="D1627" s="629"/>
      <c r="E1627" s="106"/>
      <c r="F1627" s="630"/>
      <c r="G1627" s="630"/>
      <c r="H1627" s="630"/>
      <c r="I1627" s="630"/>
      <c r="J1627" s="630"/>
      <c r="K1627" s="630"/>
      <c r="L1627" s="56">
        <f t="shared" si="148"/>
        <v>0</v>
      </c>
    </row>
    <row r="1628" spans="2:13" ht="15" customHeight="1" outlineLevel="2" x14ac:dyDescent="0.25">
      <c r="B1628" s="628"/>
      <c r="C1628" s="629"/>
      <c r="D1628" s="629"/>
      <c r="E1628" s="106"/>
      <c r="F1628" s="630"/>
      <c r="G1628" s="630"/>
      <c r="H1628" s="630"/>
      <c r="I1628" s="630"/>
      <c r="J1628" s="630"/>
      <c r="K1628" s="630"/>
      <c r="L1628" s="56">
        <f t="shared" si="148"/>
        <v>0</v>
      </c>
    </row>
    <row r="1629" spans="2:13" ht="15" customHeight="1" outlineLevel="2" x14ac:dyDescent="0.25">
      <c r="B1629" s="628"/>
      <c r="C1629" s="629"/>
      <c r="D1629" s="629"/>
      <c r="E1629" s="106"/>
      <c r="F1629" s="630"/>
      <c r="G1629" s="630"/>
      <c r="H1629" s="630"/>
      <c r="I1629" s="630"/>
      <c r="J1629" s="630"/>
      <c r="K1629" s="630"/>
      <c r="L1629" s="56">
        <f t="shared" si="148"/>
        <v>0</v>
      </c>
    </row>
    <row r="1630" spans="2:13" ht="15" customHeight="1" outlineLevel="2" x14ac:dyDescent="0.25">
      <c r="B1630" s="628"/>
      <c r="C1630" s="629"/>
      <c r="D1630" s="629"/>
      <c r="E1630" s="106"/>
      <c r="F1630" s="630"/>
      <c r="G1630" s="630"/>
      <c r="H1630" s="630"/>
      <c r="I1630" s="630"/>
      <c r="J1630" s="630"/>
      <c r="K1630" s="630"/>
      <c r="L1630" s="56">
        <f t="shared" si="148"/>
        <v>0</v>
      </c>
    </row>
    <row r="1631" spans="2:13" ht="15" customHeight="1" outlineLevel="2" x14ac:dyDescent="0.25">
      <c r="B1631" s="628"/>
      <c r="C1631" s="629"/>
      <c r="D1631" s="629"/>
      <c r="E1631" s="106"/>
      <c r="F1631" s="630"/>
      <c r="G1631" s="630"/>
      <c r="H1631" s="630"/>
      <c r="I1631" s="630"/>
      <c r="J1631" s="630"/>
      <c r="K1631" s="630"/>
      <c r="L1631" s="56">
        <f t="shared" si="148"/>
        <v>0</v>
      </c>
    </row>
    <row r="1632" spans="2:13" ht="15" customHeight="1" outlineLevel="2" x14ac:dyDescent="0.25">
      <c r="B1632" s="631"/>
      <c r="C1632" s="632"/>
      <c r="D1632" s="632"/>
      <c r="E1632" s="107"/>
      <c r="F1632" s="633"/>
      <c r="G1632" s="633"/>
      <c r="H1632" s="633"/>
      <c r="I1632" s="633"/>
      <c r="J1632" s="633"/>
      <c r="K1632" s="633"/>
      <c r="L1632" s="56">
        <f t="shared" si="148"/>
        <v>0</v>
      </c>
    </row>
    <row r="1633" spans="2:13" ht="15" customHeight="1" outlineLevel="2" x14ac:dyDescent="0.25">
      <c r="B1633" s="634" t="s">
        <v>1468</v>
      </c>
      <c r="C1633" s="635"/>
      <c r="D1633" s="635"/>
      <c r="E1633" s="635"/>
      <c r="F1633" s="635"/>
      <c r="G1633" s="635"/>
      <c r="H1633" s="635"/>
      <c r="I1633" s="635"/>
      <c r="J1633" s="635"/>
      <c r="K1633" s="636"/>
      <c r="L1633" s="108">
        <f>+SUM(L1626:L1632)</f>
        <v>0</v>
      </c>
    </row>
    <row r="1634" spans="2:13" ht="15" customHeight="1" outlineLevel="1" x14ac:dyDescent="0.25">
      <c r="B1634" s="121" t="s">
        <v>1373</v>
      </c>
      <c r="C1634" s="132">
        <v>9</v>
      </c>
      <c r="D1634" s="132">
        <v>3.02</v>
      </c>
      <c r="E1634" s="725" t="str">
        <f>+VLOOKUP(B:B,APUS!A:C,3,FALSE)</f>
        <v xml:space="preserve">CONCRETO MEZCLA EN OBRA  1:2:3 (3.000 PSI APROX.) PARA PLACA CONTRA PISO </v>
      </c>
      <c r="F1634" s="726"/>
      <c r="G1634" s="726"/>
      <c r="H1634" s="726"/>
      <c r="I1634" s="726"/>
      <c r="J1634" s="726"/>
      <c r="K1634" s="726"/>
      <c r="L1634" s="128" t="str">
        <f>+VLOOKUP(B:B,APUS!A:D,4,FALSE)</f>
        <v>M3</v>
      </c>
      <c r="M1634" s="595">
        <f>L1644</f>
        <v>0</v>
      </c>
    </row>
    <row r="1635" spans="2:13" ht="15" customHeight="1" outlineLevel="2" x14ac:dyDescent="0.25">
      <c r="B1635" s="723" t="s">
        <v>1465</v>
      </c>
      <c r="C1635" s="684"/>
      <c r="D1635" s="684"/>
      <c r="E1635" s="683" t="s">
        <v>1470</v>
      </c>
      <c r="F1635" s="683"/>
      <c r="G1635" s="683"/>
      <c r="H1635" s="683"/>
      <c r="I1635" s="683"/>
      <c r="J1635" s="684" t="s">
        <v>560</v>
      </c>
      <c r="K1635" s="684"/>
      <c r="L1635" s="686" t="s">
        <v>1464</v>
      </c>
    </row>
    <row r="1636" spans="2:13" ht="15" customHeight="1" outlineLevel="2" x14ac:dyDescent="0.25">
      <c r="B1636" s="724"/>
      <c r="C1636" s="685"/>
      <c r="D1636" s="685"/>
      <c r="E1636" s="104" t="s">
        <v>1461</v>
      </c>
      <c r="F1636" s="679" t="s">
        <v>1462</v>
      </c>
      <c r="G1636" s="680"/>
      <c r="H1636" s="679" t="s">
        <v>1463</v>
      </c>
      <c r="I1636" s="680"/>
      <c r="J1636" s="685"/>
      <c r="K1636" s="685"/>
      <c r="L1636" s="687"/>
    </row>
    <row r="1637" spans="2:13" ht="15" customHeight="1" outlineLevel="2" x14ac:dyDescent="0.25">
      <c r="B1637" s="655"/>
      <c r="C1637" s="656"/>
      <c r="D1637" s="656"/>
      <c r="E1637" s="105"/>
      <c r="F1637" s="688"/>
      <c r="G1637" s="688"/>
      <c r="H1637" s="688"/>
      <c r="I1637" s="688"/>
      <c r="J1637" s="688"/>
      <c r="K1637" s="688"/>
      <c r="L1637" s="56">
        <f t="shared" ref="L1637:L1643" si="149">+J1637</f>
        <v>0</v>
      </c>
    </row>
    <row r="1638" spans="2:13" ht="15" customHeight="1" outlineLevel="2" x14ac:dyDescent="0.25">
      <c r="B1638" s="628"/>
      <c r="C1638" s="629"/>
      <c r="D1638" s="629"/>
      <c r="E1638" s="106"/>
      <c r="F1638" s="630"/>
      <c r="G1638" s="630"/>
      <c r="H1638" s="630"/>
      <c r="I1638" s="630"/>
      <c r="J1638" s="630"/>
      <c r="K1638" s="630"/>
      <c r="L1638" s="56">
        <f t="shared" si="149"/>
        <v>0</v>
      </c>
    </row>
    <row r="1639" spans="2:13" ht="15" customHeight="1" outlineLevel="2" x14ac:dyDescent="0.25">
      <c r="B1639" s="628"/>
      <c r="C1639" s="629"/>
      <c r="D1639" s="629"/>
      <c r="E1639" s="106"/>
      <c r="F1639" s="630"/>
      <c r="G1639" s="630"/>
      <c r="H1639" s="630"/>
      <c r="I1639" s="630"/>
      <c r="J1639" s="630"/>
      <c r="K1639" s="630"/>
      <c r="L1639" s="56">
        <f t="shared" si="149"/>
        <v>0</v>
      </c>
    </row>
    <row r="1640" spans="2:13" ht="15" customHeight="1" outlineLevel="2" x14ac:dyDescent="0.25">
      <c r="B1640" s="628"/>
      <c r="C1640" s="629"/>
      <c r="D1640" s="629"/>
      <c r="E1640" s="106"/>
      <c r="F1640" s="630"/>
      <c r="G1640" s="630"/>
      <c r="H1640" s="630"/>
      <c r="I1640" s="630"/>
      <c r="J1640" s="630"/>
      <c r="K1640" s="630"/>
      <c r="L1640" s="56">
        <f t="shared" si="149"/>
        <v>0</v>
      </c>
    </row>
    <row r="1641" spans="2:13" ht="15" customHeight="1" outlineLevel="2" x14ac:dyDescent="0.25">
      <c r="B1641" s="628"/>
      <c r="C1641" s="629"/>
      <c r="D1641" s="629"/>
      <c r="E1641" s="106"/>
      <c r="F1641" s="630"/>
      <c r="G1641" s="630"/>
      <c r="H1641" s="630"/>
      <c r="I1641" s="630"/>
      <c r="J1641" s="630"/>
      <c r="K1641" s="630"/>
      <c r="L1641" s="56">
        <f t="shared" si="149"/>
        <v>0</v>
      </c>
    </row>
    <row r="1642" spans="2:13" ht="15" customHeight="1" outlineLevel="2" x14ac:dyDescent="0.25">
      <c r="B1642" s="628"/>
      <c r="C1642" s="629"/>
      <c r="D1642" s="629"/>
      <c r="E1642" s="106"/>
      <c r="F1642" s="630"/>
      <c r="G1642" s="630"/>
      <c r="H1642" s="630"/>
      <c r="I1642" s="630"/>
      <c r="J1642" s="630"/>
      <c r="K1642" s="630"/>
      <c r="L1642" s="56">
        <f t="shared" si="149"/>
        <v>0</v>
      </c>
    </row>
    <row r="1643" spans="2:13" ht="15" customHeight="1" outlineLevel="2" x14ac:dyDescent="0.25">
      <c r="B1643" s="631"/>
      <c r="C1643" s="632"/>
      <c r="D1643" s="632"/>
      <c r="E1643" s="107"/>
      <c r="F1643" s="633"/>
      <c r="G1643" s="633"/>
      <c r="H1643" s="633"/>
      <c r="I1643" s="633"/>
      <c r="J1643" s="633"/>
      <c r="K1643" s="633"/>
      <c r="L1643" s="56">
        <f t="shared" si="149"/>
        <v>0</v>
      </c>
    </row>
    <row r="1644" spans="2:13" ht="15" customHeight="1" outlineLevel="2" x14ac:dyDescent="0.25">
      <c r="B1644" s="634" t="s">
        <v>1468</v>
      </c>
      <c r="C1644" s="635"/>
      <c r="D1644" s="635"/>
      <c r="E1644" s="635"/>
      <c r="F1644" s="635"/>
      <c r="G1644" s="635"/>
      <c r="H1644" s="635"/>
      <c r="I1644" s="635"/>
      <c r="J1644" s="635"/>
      <c r="K1644" s="636"/>
      <c r="L1644" s="108">
        <f>+SUM(L1637:L1643)</f>
        <v>0</v>
      </c>
    </row>
    <row r="1645" spans="2:13" ht="34.5" customHeight="1" outlineLevel="1" x14ac:dyDescent="0.25">
      <c r="B1645" s="121" t="s">
        <v>1377</v>
      </c>
      <c r="C1645" s="132">
        <v>9</v>
      </c>
      <c r="D1645" s="132">
        <v>3.03</v>
      </c>
      <c r="E1645" s="664" t="str">
        <f>+VLOOKUP(B:B,APUS!A:C,3,FALSE)</f>
        <v>CONSTRUCCIÓN RAMPA. CONCRETO MEZCLA EN OBRA 1:2:4 (2.500 PSI APROX.) ESPESOR DE 10 CM. NO INCLUYE REFUERZO</v>
      </c>
      <c r="F1645" s="722"/>
      <c r="G1645" s="722"/>
      <c r="H1645" s="722"/>
      <c r="I1645" s="722"/>
      <c r="J1645" s="722"/>
      <c r="K1645" s="722"/>
      <c r="L1645" s="128" t="str">
        <f>+VLOOKUP(B:B,APUS!A:D,4,FALSE)</f>
        <v>M2</v>
      </c>
      <c r="M1645" s="595">
        <f>L1655</f>
        <v>0</v>
      </c>
    </row>
    <row r="1646" spans="2:13" ht="15" customHeight="1" outlineLevel="2" x14ac:dyDescent="0.25">
      <c r="B1646" s="723" t="s">
        <v>1465</v>
      </c>
      <c r="C1646" s="684"/>
      <c r="D1646" s="684"/>
      <c r="E1646" s="683" t="s">
        <v>1470</v>
      </c>
      <c r="F1646" s="683"/>
      <c r="G1646" s="683"/>
      <c r="H1646" s="683"/>
      <c r="I1646" s="683"/>
      <c r="J1646" s="684" t="s">
        <v>560</v>
      </c>
      <c r="K1646" s="684"/>
      <c r="L1646" s="686" t="s">
        <v>1464</v>
      </c>
    </row>
    <row r="1647" spans="2:13" ht="15" customHeight="1" outlineLevel="2" x14ac:dyDescent="0.25">
      <c r="B1647" s="724"/>
      <c r="C1647" s="685"/>
      <c r="D1647" s="685"/>
      <c r="E1647" s="104" t="s">
        <v>1461</v>
      </c>
      <c r="F1647" s="679" t="s">
        <v>1462</v>
      </c>
      <c r="G1647" s="680"/>
      <c r="H1647" s="679" t="s">
        <v>1463</v>
      </c>
      <c r="I1647" s="680"/>
      <c r="J1647" s="685"/>
      <c r="K1647" s="685"/>
      <c r="L1647" s="687"/>
    </row>
    <row r="1648" spans="2:13" ht="15" customHeight="1" outlineLevel="2" x14ac:dyDescent="0.25">
      <c r="B1648" s="655"/>
      <c r="C1648" s="656"/>
      <c r="D1648" s="656"/>
      <c r="E1648" s="105"/>
      <c r="F1648" s="688"/>
      <c r="G1648" s="688"/>
      <c r="H1648" s="688"/>
      <c r="I1648" s="688"/>
      <c r="J1648" s="688"/>
      <c r="K1648" s="688"/>
      <c r="L1648" s="56">
        <f t="shared" ref="L1648:L1654" si="150">+J1648</f>
        <v>0</v>
      </c>
    </row>
    <row r="1649" spans="2:13" ht="15" customHeight="1" outlineLevel="2" x14ac:dyDescent="0.25">
      <c r="B1649" s="628"/>
      <c r="C1649" s="629"/>
      <c r="D1649" s="629"/>
      <c r="E1649" s="106"/>
      <c r="F1649" s="630"/>
      <c r="G1649" s="630"/>
      <c r="H1649" s="630"/>
      <c r="I1649" s="630"/>
      <c r="J1649" s="630"/>
      <c r="K1649" s="630"/>
      <c r="L1649" s="56">
        <f t="shared" si="150"/>
        <v>0</v>
      </c>
    </row>
    <row r="1650" spans="2:13" ht="15" customHeight="1" outlineLevel="2" x14ac:dyDescent="0.25">
      <c r="B1650" s="628"/>
      <c r="C1650" s="629"/>
      <c r="D1650" s="629"/>
      <c r="E1650" s="106"/>
      <c r="F1650" s="630"/>
      <c r="G1650" s="630"/>
      <c r="H1650" s="630"/>
      <c r="I1650" s="630"/>
      <c r="J1650" s="630"/>
      <c r="K1650" s="630"/>
      <c r="L1650" s="56">
        <f t="shared" si="150"/>
        <v>0</v>
      </c>
    </row>
    <row r="1651" spans="2:13" ht="15" customHeight="1" outlineLevel="2" x14ac:dyDescent="0.25">
      <c r="B1651" s="628"/>
      <c r="C1651" s="629"/>
      <c r="D1651" s="629"/>
      <c r="E1651" s="106"/>
      <c r="F1651" s="630"/>
      <c r="G1651" s="630"/>
      <c r="H1651" s="630"/>
      <c r="I1651" s="630"/>
      <c r="J1651" s="630"/>
      <c r="K1651" s="630"/>
      <c r="L1651" s="56">
        <f t="shared" si="150"/>
        <v>0</v>
      </c>
    </row>
    <row r="1652" spans="2:13" ht="15" customHeight="1" outlineLevel="2" x14ac:dyDescent="0.25">
      <c r="B1652" s="628"/>
      <c r="C1652" s="629"/>
      <c r="D1652" s="629"/>
      <c r="E1652" s="106"/>
      <c r="F1652" s="630"/>
      <c r="G1652" s="630"/>
      <c r="H1652" s="630"/>
      <c r="I1652" s="630"/>
      <c r="J1652" s="630"/>
      <c r="K1652" s="630"/>
      <c r="L1652" s="56">
        <f t="shared" si="150"/>
        <v>0</v>
      </c>
    </row>
    <row r="1653" spans="2:13" ht="15" customHeight="1" outlineLevel="2" x14ac:dyDescent="0.25">
      <c r="B1653" s="628"/>
      <c r="C1653" s="629"/>
      <c r="D1653" s="629"/>
      <c r="E1653" s="106"/>
      <c r="F1653" s="630"/>
      <c r="G1653" s="630"/>
      <c r="H1653" s="630"/>
      <c r="I1653" s="630"/>
      <c r="J1653" s="630"/>
      <c r="K1653" s="630"/>
      <c r="L1653" s="56">
        <f t="shared" si="150"/>
        <v>0</v>
      </c>
    </row>
    <row r="1654" spans="2:13" ht="15" customHeight="1" outlineLevel="2" x14ac:dyDescent="0.25">
      <c r="B1654" s="631"/>
      <c r="C1654" s="632"/>
      <c r="D1654" s="632"/>
      <c r="E1654" s="107"/>
      <c r="F1654" s="633"/>
      <c r="G1654" s="633"/>
      <c r="H1654" s="633"/>
      <c r="I1654" s="633"/>
      <c r="J1654" s="633"/>
      <c r="K1654" s="633"/>
      <c r="L1654" s="56">
        <f t="shared" si="150"/>
        <v>0</v>
      </c>
    </row>
    <row r="1655" spans="2:13" ht="15" customHeight="1" outlineLevel="2" x14ac:dyDescent="0.25">
      <c r="B1655" s="634" t="s">
        <v>1468</v>
      </c>
      <c r="C1655" s="635"/>
      <c r="D1655" s="635"/>
      <c r="E1655" s="635"/>
      <c r="F1655" s="635"/>
      <c r="G1655" s="635"/>
      <c r="H1655" s="635"/>
      <c r="I1655" s="635"/>
      <c r="J1655" s="635"/>
      <c r="K1655" s="636"/>
      <c r="L1655" s="108">
        <f>+SUM(L1648:L1654)</f>
        <v>0</v>
      </c>
    </row>
    <row r="1656" spans="2:13" ht="31.5" customHeight="1" outlineLevel="1" x14ac:dyDescent="0.25">
      <c r="B1656" s="121" t="s">
        <v>1388</v>
      </c>
      <c r="C1656" s="132">
        <v>9</v>
      </c>
      <c r="D1656" s="132">
        <v>3.04</v>
      </c>
      <c r="E1656" s="664" t="str">
        <f>+VLOOKUP(B:B,APUS!A:C,3,FALSE)</f>
        <v>POYO PARA MUEBLES (INDIFERENTE DE SU USO) EN CONCRETO MEZCLA EN OBRA 1:2:4 (2.500 PSI APROX.) ACABADO LISO. ESPESOR DE 5 CM.</v>
      </c>
      <c r="F1656" s="722"/>
      <c r="G1656" s="722"/>
      <c r="H1656" s="722"/>
      <c r="I1656" s="722"/>
      <c r="J1656" s="722"/>
      <c r="K1656" s="722"/>
      <c r="L1656" s="128" t="str">
        <f>+VLOOKUP(B:B,APUS!A:D,4,FALSE)</f>
        <v>M</v>
      </c>
      <c r="M1656" s="595">
        <f>L1666</f>
        <v>0</v>
      </c>
    </row>
    <row r="1657" spans="2:13" ht="15" customHeight="1" outlineLevel="2" x14ac:dyDescent="0.25">
      <c r="B1657" s="723" t="s">
        <v>1465</v>
      </c>
      <c r="C1657" s="684"/>
      <c r="D1657" s="684"/>
      <c r="E1657" s="683" t="s">
        <v>1470</v>
      </c>
      <c r="F1657" s="683"/>
      <c r="G1657" s="683"/>
      <c r="H1657" s="683"/>
      <c r="I1657" s="683"/>
      <c r="J1657" s="684" t="s">
        <v>560</v>
      </c>
      <c r="K1657" s="684"/>
      <c r="L1657" s="686" t="s">
        <v>1464</v>
      </c>
    </row>
    <row r="1658" spans="2:13" ht="15" customHeight="1" outlineLevel="2" x14ac:dyDescent="0.25">
      <c r="B1658" s="724"/>
      <c r="C1658" s="685"/>
      <c r="D1658" s="685"/>
      <c r="E1658" s="104" t="s">
        <v>1461</v>
      </c>
      <c r="F1658" s="679" t="s">
        <v>1462</v>
      </c>
      <c r="G1658" s="680"/>
      <c r="H1658" s="679" t="s">
        <v>1463</v>
      </c>
      <c r="I1658" s="680"/>
      <c r="J1658" s="685"/>
      <c r="K1658" s="685"/>
      <c r="L1658" s="687"/>
    </row>
    <row r="1659" spans="2:13" ht="15" customHeight="1" outlineLevel="2" x14ac:dyDescent="0.25">
      <c r="B1659" s="655"/>
      <c r="C1659" s="656"/>
      <c r="D1659" s="656"/>
      <c r="E1659" s="105"/>
      <c r="F1659" s="688"/>
      <c r="G1659" s="688"/>
      <c r="H1659" s="688"/>
      <c r="I1659" s="688"/>
      <c r="J1659" s="688"/>
      <c r="K1659" s="688"/>
      <c r="L1659" s="56">
        <f t="shared" ref="L1659:L1665" si="151">+J1659</f>
        <v>0</v>
      </c>
    </row>
    <row r="1660" spans="2:13" ht="15" customHeight="1" outlineLevel="2" x14ac:dyDescent="0.25">
      <c r="B1660" s="628"/>
      <c r="C1660" s="629"/>
      <c r="D1660" s="629"/>
      <c r="E1660" s="106"/>
      <c r="F1660" s="630"/>
      <c r="G1660" s="630"/>
      <c r="H1660" s="630"/>
      <c r="I1660" s="630"/>
      <c r="J1660" s="630"/>
      <c r="K1660" s="630"/>
      <c r="L1660" s="56">
        <f t="shared" si="151"/>
        <v>0</v>
      </c>
    </row>
    <row r="1661" spans="2:13" ht="15" customHeight="1" outlineLevel="2" x14ac:dyDescent="0.25">
      <c r="B1661" s="628"/>
      <c r="C1661" s="629"/>
      <c r="D1661" s="629"/>
      <c r="E1661" s="106"/>
      <c r="F1661" s="630"/>
      <c r="G1661" s="630"/>
      <c r="H1661" s="630"/>
      <c r="I1661" s="630"/>
      <c r="J1661" s="630"/>
      <c r="K1661" s="630"/>
      <c r="L1661" s="56">
        <f t="shared" si="151"/>
        <v>0</v>
      </c>
    </row>
    <row r="1662" spans="2:13" ht="15" customHeight="1" outlineLevel="2" x14ac:dyDescent="0.25">
      <c r="B1662" s="628"/>
      <c r="C1662" s="629"/>
      <c r="D1662" s="629"/>
      <c r="E1662" s="106"/>
      <c r="F1662" s="630"/>
      <c r="G1662" s="630"/>
      <c r="H1662" s="630"/>
      <c r="I1662" s="630"/>
      <c r="J1662" s="630"/>
      <c r="K1662" s="630"/>
      <c r="L1662" s="56">
        <f t="shared" si="151"/>
        <v>0</v>
      </c>
    </row>
    <row r="1663" spans="2:13" ht="15" customHeight="1" outlineLevel="2" x14ac:dyDescent="0.25">
      <c r="B1663" s="628"/>
      <c r="C1663" s="629"/>
      <c r="D1663" s="629"/>
      <c r="E1663" s="106"/>
      <c r="F1663" s="630"/>
      <c r="G1663" s="630"/>
      <c r="H1663" s="630"/>
      <c r="I1663" s="630"/>
      <c r="J1663" s="630"/>
      <c r="K1663" s="630"/>
      <c r="L1663" s="56">
        <f t="shared" si="151"/>
        <v>0</v>
      </c>
    </row>
    <row r="1664" spans="2:13" ht="15" customHeight="1" outlineLevel="2" x14ac:dyDescent="0.25">
      <c r="B1664" s="628"/>
      <c r="C1664" s="629"/>
      <c r="D1664" s="629"/>
      <c r="E1664" s="106"/>
      <c r="F1664" s="630"/>
      <c r="G1664" s="630"/>
      <c r="H1664" s="630"/>
      <c r="I1664" s="630"/>
      <c r="J1664" s="630"/>
      <c r="K1664" s="630"/>
      <c r="L1664" s="56">
        <f t="shared" si="151"/>
        <v>0</v>
      </c>
    </row>
    <row r="1665" spans="2:13" ht="15" customHeight="1" outlineLevel="2" x14ac:dyDescent="0.25">
      <c r="B1665" s="631"/>
      <c r="C1665" s="632"/>
      <c r="D1665" s="632"/>
      <c r="E1665" s="107"/>
      <c r="F1665" s="633"/>
      <c r="G1665" s="633"/>
      <c r="H1665" s="633"/>
      <c r="I1665" s="633"/>
      <c r="J1665" s="633"/>
      <c r="K1665" s="633"/>
      <c r="L1665" s="56">
        <f t="shared" si="151"/>
        <v>0</v>
      </c>
    </row>
    <row r="1666" spans="2:13" ht="15" customHeight="1" outlineLevel="2" x14ac:dyDescent="0.25">
      <c r="B1666" s="634" t="s">
        <v>1468</v>
      </c>
      <c r="C1666" s="635"/>
      <c r="D1666" s="635"/>
      <c r="E1666" s="635"/>
      <c r="F1666" s="635"/>
      <c r="G1666" s="635"/>
      <c r="H1666" s="635"/>
      <c r="I1666" s="635"/>
      <c r="J1666" s="635"/>
      <c r="K1666" s="636"/>
      <c r="L1666" s="108">
        <f>+SUM(L1659:L1665)</f>
        <v>0</v>
      </c>
    </row>
    <row r="1667" spans="2:13" ht="15" customHeight="1" outlineLevel="1" x14ac:dyDescent="0.25">
      <c r="B1667" s="121" t="s">
        <v>2074</v>
      </c>
      <c r="C1667" s="132">
        <v>9</v>
      </c>
      <c r="D1667" s="132">
        <v>3.05</v>
      </c>
      <c r="E1667" s="725" t="str">
        <f>+VLOOKUP(B:B,APUS!A:C,3,FALSE)</f>
        <v>ACODALAR PLACA ENTREPISO</v>
      </c>
      <c r="F1667" s="726"/>
      <c r="G1667" s="726"/>
      <c r="H1667" s="726"/>
      <c r="I1667" s="726"/>
      <c r="J1667" s="726"/>
      <c r="K1667" s="726"/>
      <c r="L1667" s="128" t="str">
        <f>+VLOOKUP(B:B,APUS!A:D,4,FALSE)</f>
        <v>M2</v>
      </c>
      <c r="M1667" s="595">
        <f>L1677</f>
        <v>0</v>
      </c>
    </row>
    <row r="1668" spans="2:13" ht="15" customHeight="1" outlineLevel="2" x14ac:dyDescent="0.25">
      <c r="B1668" s="723" t="s">
        <v>1465</v>
      </c>
      <c r="C1668" s="684"/>
      <c r="D1668" s="684"/>
      <c r="E1668" s="683" t="s">
        <v>1470</v>
      </c>
      <c r="F1668" s="683"/>
      <c r="G1668" s="683"/>
      <c r="H1668" s="683"/>
      <c r="I1668" s="683"/>
      <c r="J1668" s="684" t="s">
        <v>560</v>
      </c>
      <c r="K1668" s="684"/>
      <c r="L1668" s="686" t="s">
        <v>1464</v>
      </c>
    </row>
    <row r="1669" spans="2:13" ht="15" customHeight="1" outlineLevel="2" x14ac:dyDescent="0.25">
      <c r="B1669" s="724"/>
      <c r="C1669" s="685"/>
      <c r="D1669" s="685"/>
      <c r="E1669" s="104" t="s">
        <v>1461</v>
      </c>
      <c r="F1669" s="679" t="s">
        <v>1462</v>
      </c>
      <c r="G1669" s="680"/>
      <c r="H1669" s="679" t="s">
        <v>1463</v>
      </c>
      <c r="I1669" s="680"/>
      <c r="J1669" s="685"/>
      <c r="K1669" s="685"/>
      <c r="L1669" s="687"/>
    </row>
    <row r="1670" spans="2:13" ht="15" customHeight="1" outlineLevel="2" x14ac:dyDescent="0.25">
      <c r="B1670" s="655"/>
      <c r="C1670" s="656"/>
      <c r="D1670" s="656"/>
      <c r="E1670" s="105"/>
      <c r="F1670" s="688"/>
      <c r="G1670" s="688"/>
      <c r="H1670" s="688"/>
      <c r="I1670" s="688"/>
      <c r="J1670" s="688"/>
      <c r="K1670" s="688"/>
      <c r="L1670" s="56">
        <f t="shared" ref="L1670:L1676" si="152">+J1670</f>
        <v>0</v>
      </c>
    </row>
    <row r="1671" spans="2:13" ht="15" customHeight="1" outlineLevel="2" x14ac:dyDescent="0.25">
      <c r="B1671" s="628"/>
      <c r="C1671" s="629"/>
      <c r="D1671" s="629"/>
      <c r="E1671" s="106"/>
      <c r="F1671" s="630"/>
      <c r="G1671" s="630"/>
      <c r="H1671" s="630"/>
      <c r="I1671" s="630"/>
      <c r="J1671" s="630"/>
      <c r="K1671" s="630"/>
      <c r="L1671" s="56">
        <f t="shared" si="152"/>
        <v>0</v>
      </c>
    </row>
    <row r="1672" spans="2:13" ht="15" customHeight="1" outlineLevel="2" x14ac:dyDescent="0.25">
      <c r="B1672" s="628"/>
      <c r="C1672" s="629"/>
      <c r="D1672" s="629"/>
      <c r="E1672" s="106"/>
      <c r="F1672" s="630"/>
      <c r="G1672" s="630"/>
      <c r="H1672" s="630"/>
      <c r="I1672" s="630"/>
      <c r="J1672" s="630"/>
      <c r="K1672" s="630"/>
      <c r="L1672" s="56">
        <f t="shared" si="152"/>
        <v>0</v>
      </c>
    </row>
    <row r="1673" spans="2:13" ht="15" customHeight="1" outlineLevel="2" x14ac:dyDescent="0.25">
      <c r="B1673" s="628"/>
      <c r="C1673" s="629"/>
      <c r="D1673" s="629"/>
      <c r="E1673" s="106"/>
      <c r="F1673" s="630"/>
      <c r="G1673" s="630"/>
      <c r="H1673" s="630"/>
      <c r="I1673" s="630"/>
      <c r="J1673" s="630"/>
      <c r="K1673" s="630"/>
      <c r="L1673" s="56">
        <f t="shared" si="152"/>
        <v>0</v>
      </c>
    </row>
    <row r="1674" spans="2:13" ht="15" customHeight="1" outlineLevel="2" x14ac:dyDescent="0.25">
      <c r="B1674" s="628"/>
      <c r="C1674" s="629"/>
      <c r="D1674" s="629"/>
      <c r="E1674" s="106"/>
      <c r="F1674" s="630"/>
      <c r="G1674" s="630"/>
      <c r="H1674" s="630"/>
      <c r="I1674" s="630"/>
      <c r="J1674" s="630"/>
      <c r="K1674" s="630"/>
      <c r="L1674" s="56">
        <f t="shared" si="152"/>
        <v>0</v>
      </c>
    </row>
    <row r="1675" spans="2:13" ht="15" customHeight="1" outlineLevel="2" x14ac:dyDescent="0.25">
      <c r="B1675" s="628"/>
      <c r="C1675" s="629"/>
      <c r="D1675" s="629"/>
      <c r="E1675" s="106"/>
      <c r="F1675" s="630"/>
      <c r="G1675" s="630"/>
      <c r="H1675" s="630"/>
      <c r="I1675" s="630"/>
      <c r="J1675" s="630"/>
      <c r="K1675" s="630"/>
      <c r="L1675" s="56">
        <f t="shared" si="152"/>
        <v>0</v>
      </c>
    </row>
    <row r="1676" spans="2:13" ht="15" customHeight="1" outlineLevel="2" x14ac:dyDescent="0.25">
      <c r="B1676" s="631"/>
      <c r="C1676" s="632"/>
      <c r="D1676" s="632"/>
      <c r="E1676" s="107"/>
      <c r="F1676" s="633"/>
      <c r="G1676" s="633"/>
      <c r="H1676" s="633"/>
      <c r="I1676" s="633"/>
      <c r="J1676" s="633"/>
      <c r="K1676" s="633"/>
      <c r="L1676" s="56">
        <f t="shared" si="152"/>
        <v>0</v>
      </c>
    </row>
    <row r="1677" spans="2:13" ht="15" customHeight="1" outlineLevel="2" x14ac:dyDescent="0.25">
      <c r="B1677" s="634" t="s">
        <v>1468</v>
      </c>
      <c r="C1677" s="635"/>
      <c r="D1677" s="635"/>
      <c r="E1677" s="635"/>
      <c r="F1677" s="635"/>
      <c r="G1677" s="635"/>
      <c r="H1677" s="635"/>
      <c r="I1677" s="635"/>
      <c r="J1677" s="635"/>
      <c r="K1677" s="636"/>
      <c r="L1677" s="108">
        <f>+SUM(L1670:L1676)</f>
        <v>0</v>
      </c>
    </row>
    <row r="1678" spans="2:13" ht="15" customHeight="1" outlineLevel="1" x14ac:dyDescent="0.25">
      <c r="B1678" s="121" t="s">
        <v>1855</v>
      </c>
      <c r="C1678" s="132">
        <v>9</v>
      </c>
      <c r="D1678" s="132">
        <v>3.06</v>
      </c>
      <c r="E1678" s="725" t="str">
        <f>+VLOOKUP(B:B,APUS!A:C,3,FALSE)</f>
        <v>PLACA FÁCIL BLOQUELÓN INCLUYE REFUERZO</v>
      </c>
      <c r="F1678" s="726"/>
      <c r="G1678" s="726"/>
      <c r="H1678" s="726"/>
      <c r="I1678" s="726"/>
      <c r="J1678" s="726"/>
      <c r="K1678" s="726"/>
      <c r="L1678" s="128" t="str">
        <f>+VLOOKUP(B:B,APUS!A:D,4,FALSE)</f>
        <v>M2</v>
      </c>
      <c r="M1678" s="595">
        <f>L1688</f>
        <v>0</v>
      </c>
    </row>
    <row r="1679" spans="2:13" ht="15" customHeight="1" outlineLevel="2" x14ac:dyDescent="0.25">
      <c r="B1679" s="723" t="s">
        <v>1465</v>
      </c>
      <c r="C1679" s="684"/>
      <c r="D1679" s="684"/>
      <c r="E1679" s="683" t="s">
        <v>1470</v>
      </c>
      <c r="F1679" s="683"/>
      <c r="G1679" s="683"/>
      <c r="H1679" s="683"/>
      <c r="I1679" s="683"/>
      <c r="J1679" s="684" t="s">
        <v>560</v>
      </c>
      <c r="K1679" s="684"/>
      <c r="L1679" s="686" t="s">
        <v>1464</v>
      </c>
    </row>
    <row r="1680" spans="2:13" ht="15" customHeight="1" outlineLevel="2" x14ac:dyDescent="0.25">
      <c r="B1680" s="724"/>
      <c r="C1680" s="685"/>
      <c r="D1680" s="685"/>
      <c r="E1680" s="104" t="s">
        <v>1461</v>
      </c>
      <c r="F1680" s="679" t="s">
        <v>1462</v>
      </c>
      <c r="G1680" s="680"/>
      <c r="H1680" s="679" t="s">
        <v>1463</v>
      </c>
      <c r="I1680" s="680"/>
      <c r="J1680" s="685"/>
      <c r="K1680" s="685"/>
      <c r="L1680" s="687"/>
    </row>
    <row r="1681" spans="2:13" ht="15" customHeight="1" outlineLevel="2" x14ac:dyDescent="0.25">
      <c r="B1681" s="655"/>
      <c r="C1681" s="656"/>
      <c r="D1681" s="656"/>
      <c r="E1681" s="105"/>
      <c r="F1681" s="688"/>
      <c r="G1681" s="688"/>
      <c r="H1681" s="688"/>
      <c r="I1681" s="688"/>
      <c r="J1681" s="688"/>
      <c r="K1681" s="688"/>
      <c r="L1681" s="56">
        <f t="shared" ref="L1681:L1687" si="153">+J1681</f>
        <v>0</v>
      </c>
    </row>
    <row r="1682" spans="2:13" ht="15" customHeight="1" outlineLevel="2" x14ac:dyDescent="0.25">
      <c r="B1682" s="628"/>
      <c r="C1682" s="629"/>
      <c r="D1682" s="629"/>
      <c r="E1682" s="106"/>
      <c r="F1682" s="630"/>
      <c r="G1682" s="630"/>
      <c r="H1682" s="630"/>
      <c r="I1682" s="630"/>
      <c r="J1682" s="630"/>
      <c r="K1682" s="630"/>
      <c r="L1682" s="56">
        <f t="shared" si="153"/>
        <v>0</v>
      </c>
    </row>
    <row r="1683" spans="2:13" ht="15" customHeight="1" outlineLevel="2" x14ac:dyDescent="0.25">
      <c r="B1683" s="628"/>
      <c r="C1683" s="629"/>
      <c r="D1683" s="629"/>
      <c r="E1683" s="106"/>
      <c r="F1683" s="630"/>
      <c r="G1683" s="630"/>
      <c r="H1683" s="630"/>
      <c r="I1683" s="630"/>
      <c r="J1683" s="630"/>
      <c r="K1683" s="630"/>
      <c r="L1683" s="56">
        <f t="shared" si="153"/>
        <v>0</v>
      </c>
    </row>
    <row r="1684" spans="2:13" ht="15" customHeight="1" outlineLevel="2" x14ac:dyDescent="0.25">
      <c r="B1684" s="628"/>
      <c r="C1684" s="629"/>
      <c r="D1684" s="629"/>
      <c r="E1684" s="106"/>
      <c r="F1684" s="630"/>
      <c r="G1684" s="630"/>
      <c r="H1684" s="630"/>
      <c r="I1684" s="630"/>
      <c r="J1684" s="630"/>
      <c r="K1684" s="630"/>
      <c r="L1684" s="56">
        <f t="shared" si="153"/>
        <v>0</v>
      </c>
    </row>
    <row r="1685" spans="2:13" ht="15" customHeight="1" outlineLevel="2" x14ac:dyDescent="0.25">
      <c r="B1685" s="628"/>
      <c r="C1685" s="629"/>
      <c r="D1685" s="629"/>
      <c r="E1685" s="106"/>
      <c r="F1685" s="630"/>
      <c r="G1685" s="630"/>
      <c r="H1685" s="630"/>
      <c r="I1685" s="630"/>
      <c r="J1685" s="630"/>
      <c r="K1685" s="630"/>
      <c r="L1685" s="56">
        <f t="shared" si="153"/>
        <v>0</v>
      </c>
    </row>
    <row r="1686" spans="2:13" ht="15" customHeight="1" outlineLevel="2" x14ac:dyDescent="0.25">
      <c r="B1686" s="628"/>
      <c r="C1686" s="629"/>
      <c r="D1686" s="629"/>
      <c r="E1686" s="106"/>
      <c r="F1686" s="630"/>
      <c r="G1686" s="630"/>
      <c r="H1686" s="630"/>
      <c r="I1686" s="630"/>
      <c r="J1686" s="630"/>
      <c r="K1686" s="630"/>
      <c r="L1686" s="56">
        <f t="shared" si="153"/>
        <v>0</v>
      </c>
    </row>
    <row r="1687" spans="2:13" ht="15" customHeight="1" outlineLevel="2" x14ac:dyDescent="0.25">
      <c r="B1687" s="631"/>
      <c r="C1687" s="632"/>
      <c r="D1687" s="632"/>
      <c r="E1687" s="107"/>
      <c r="F1687" s="633"/>
      <c r="G1687" s="633"/>
      <c r="H1687" s="633"/>
      <c r="I1687" s="633"/>
      <c r="J1687" s="633"/>
      <c r="K1687" s="633"/>
      <c r="L1687" s="56">
        <f t="shared" si="153"/>
        <v>0</v>
      </c>
    </row>
    <row r="1688" spans="2:13" ht="15" customHeight="1" outlineLevel="2" x14ac:dyDescent="0.25">
      <c r="B1688" s="634" t="s">
        <v>1468</v>
      </c>
      <c r="C1688" s="635"/>
      <c r="D1688" s="635"/>
      <c r="E1688" s="635"/>
      <c r="F1688" s="635"/>
      <c r="G1688" s="635"/>
      <c r="H1688" s="635"/>
      <c r="I1688" s="635"/>
      <c r="J1688" s="635"/>
      <c r="K1688" s="636"/>
      <c r="L1688" s="108">
        <f>+SUM(L1681:L1687)</f>
        <v>0</v>
      </c>
    </row>
    <row r="1689" spans="2:13" ht="15" customHeight="1" outlineLevel="1" x14ac:dyDescent="0.25">
      <c r="B1689" s="121" t="s">
        <v>1856</v>
      </c>
      <c r="C1689" s="132">
        <v>9</v>
      </c>
      <c r="D1689" s="132">
        <v>3.07</v>
      </c>
      <c r="E1689" s="725" t="str">
        <f>+VLOOKUP(B:B,APUS!A:C,3,FALSE)</f>
        <v>PLACA (ENTREPISO) EN CONCRETO DE 10 CM CON MALLA ELECTROSOLDADA (USAR PARA ÁREAS MUY PEQUEÑAS) NO CUMPLE NORMA.</v>
      </c>
      <c r="F1689" s="726"/>
      <c r="G1689" s="726"/>
      <c r="H1689" s="726"/>
      <c r="I1689" s="726"/>
      <c r="J1689" s="726"/>
      <c r="K1689" s="726"/>
      <c r="L1689" s="128" t="str">
        <f>+VLOOKUP(B:B,APUS!A:D,4,FALSE)</f>
        <v>M2</v>
      </c>
      <c r="M1689" s="595">
        <f>L1699</f>
        <v>0</v>
      </c>
    </row>
    <row r="1690" spans="2:13" ht="15" customHeight="1" outlineLevel="2" x14ac:dyDescent="0.25">
      <c r="B1690" s="723" t="s">
        <v>1465</v>
      </c>
      <c r="C1690" s="684"/>
      <c r="D1690" s="684"/>
      <c r="E1690" s="683" t="s">
        <v>1470</v>
      </c>
      <c r="F1690" s="683"/>
      <c r="G1690" s="683"/>
      <c r="H1690" s="683"/>
      <c r="I1690" s="683"/>
      <c r="J1690" s="684" t="s">
        <v>560</v>
      </c>
      <c r="K1690" s="684"/>
      <c r="L1690" s="686" t="s">
        <v>1464</v>
      </c>
    </row>
    <row r="1691" spans="2:13" ht="15" customHeight="1" outlineLevel="2" x14ac:dyDescent="0.25">
      <c r="B1691" s="724"/>
      <c r="C1691" s="685"/>
      <c r="D1691" s="685"/>
      <c r="E1691" s="104" t="s">
        <v>1461</v>
      </c>
      <c r="F1691" s="679" t="s">
        <v>1462</v>
      </c>
      <c r="G1691" s="680"/>
      <c r="H1691" s="679" t="s">
        <v>1463</v>
      </c>
      <c r="I1691" s="680"/>
      <c r="J1691" s="685"/>
      <c r="K1691" s="685"/>
      <c r="L1691" s="687"/>
    </row>
    <row r="1692" spans="2:13" ht="15" customHeight="1" outlineLevel="2" x14ac:dyDescent="0.25">
      <c r="B1692" s="655"/>
      <c r="C1692" s="656"/>
      <c r="D1692" s="656"/>
      <c r="E1692" s="105"/>
      <c r="F1692" s="688"/>
      <c r="G1692" s="688"/>
      <c r="H1692" s="688"/>
      <c r="I1692" s="688"/>
      <c r="J1692" s="688"/>
      <c r="K1692" s="688"/>
      <c r="L1692" s="56">
        <f t="shared" ref="L1692:L1698" si="154">+J1692</f>
        <v>0</v>
      </c>
    </row>
    <row r="1693" spans="2:13" ht="15" customHeight="1" outlineLevel="2" x14ac:dyDescent="0.25">
      <c r="B1693" s="628"/>
      <c r="C1693" s="629"/>
      <c r="D1693" s="629"/>
      <c r="E1693" s="106"/>
      <c r="F1693" s="630"/>
      <c r="G1693" s="630"/>
      <c r="H1693" s="630"/>
      <c r="I1693" s="630"/>
      <c r="J1693" s="630"/>
      <c r="K1693" s="630"/>
      <c r="L1693" s="56">
        <f t="shared" si="154"/>
        <v>0</v>
      </c>
    </row>
    <row r="1694" spans="2:13" ht="15" customHeight="1" outlineLevel="2" x14ac:dyDescent="0.25">
      <c r="B1694" s="628"/>
      <c r="C1694" s="629"/>
      <c r="D1694" s="629"/>
      <c r="E1694" s="106"/>
      <c r="F1694" s="630"/>
      <c r="G1694" s="630"/>
      <c r="H1694" s="630"/>
      <c r="I1694" s="630"/>
      <c r="J1694" s="630"/>
      <c r="K1694" s="630"/>
      <c r="L1694" s="56">
        <f t="shared" si="154"/>
        <v>0</v>
      </c>
    </row>
    <row r="1695" spans="2:13" ht="15" customHeight="1" outlineLevel="2" x14ac:dyDescent="0.25">
      <c r="B1695" s="628"/>
      <c r="C1695" s="629"/>
      <c r="D1695" s="629"/>
      <c r="E1695" s="106"/>
      <c r="F1695" s="630"/>
      <c r="G1695" s="630"/>
      <c r="H1695" s="630"/>
      <c r="I1695" s="630"/>
      <c r="J1695" s="630"/>
      <c r="K1695" s="630"/>
      <c r="L1695" s="56">
        <f t="shared" si="154"/>
        <v>0</v>
      </c>
    </row>
    <row r="1696" spans="2:13" ht="15" customHeight="1" outlineLevel="2" x14ac:dyDescent="0.25">
      <c r="B1696" s="628"/>
      <c r="C1696" s="629"/>
      <c r="D1696" s="629"/>
      <c r="E1696" s="106"/>
      <c r="F1696" s="630"/>
      <c r="G1696" s="630"/>
      <c r="H1696" s="630"/>
      <c r="I1696" s="630"/>
      <c r="J1696" s="630"/>
      <c r="K1696" s="630"/>
      <c r="L1696" s="56">
        <f t="shared" si="154"/>
        <v>0</v>
      </c>
    </row>
    <row r="1697" spans="2:13" ht="15" customHeight="1" outlineLevel="2" x14ac:dyDescent="0.25">
      <c r="B1697" s="628"/>
      <c r="C1697" s="629"/>
      <c r="D1697" s="629"/>
      <c r="E1697" s="106"/>
      <c r="F1697" s="630"/>
      <c r="G1697" s="630"/>
      <c r="H1697" s="630"/>
      <c r="I1697" s="630"/>
      <c r="J1697" s="630"/>
      <c r="K1697" s="630"/>
      <c r="L1697" s="56">
        <f t="shared" si="154"/>
        <v>0</v>
      </c>
    </row>
    <row r="1698" spans="2:13" ht="15" customHeight="1" outlineLevel="2" x14ac:dyDescent="0.25">
      <c r="B1698" s="631"/>
      <c r="C1698" s="632"/>
      <c r="D1698" s="632"/>
      <c r="E1698" s="107"/>
      <c r="F1698" s="633"/>
      <c r="G1698" s="633"/>
      <c r="H1698" s="633"/>
      <c r="I1698" s="633"/>
      <c r="J1698" s="633"/>
      <c r="K1698" s="633"/>
      <c r="L1698" s="56">
        <f t="shared" si="154"/>
        <v>0</v>
      </c>
    </row>
    <row r="1699" spans="2:13" ht="15" customHeight="1" outlineLevel="2" x14ac:dyDescent="0.25">
      <c r="B1699" s="634" t="s">
        <v>1468</v>
      </c>
      <c r="C1699" s="635"/>
      <c r="D1699" s="635"/>
      <c r="E1699" s="635"/>
      <c r="F1699" s="635"/>
      <c r="G1699" s="635"/>
      <c r="H1699" s="635"/>
      <c r="I1699" s="635"/>
      <c r="J1699" s="635"/>
      <c r="K1699" s="636"/>
      <c r="L1699" s="108">
        <f>+SUM(L1692:L1698)</f>
        <v>0</v>
      </c>
    </row>
    <row r="1700" spans="2:13" ht="15" customHeight="1" outlineLevel="1" x14ac:dyDescent="0.25">
      <c r="B1700" s="121" t="s">
        <v>1878</v>
      </c>
      <c r="C1700" s="132">
        <v>9</v>
      </c>
      <c r="D1700" s="132">
        <v>3.08</v>
      </c>
      <c r="E1700" s="725" t="str">
        <f>+VLOOKUP(B:B,APUS!A:C,3,FALSE)</f>
        <v>PLACA (ENTREPISO) EN CONCRETO DE 12 CM CON MALLA ELECTROSOLDADA . (USAR PARA ÁREAS MUY PEQUEÑAS) NO CUMPLE NORMA.</v>
      </c>
      <c r="F1700" s="726"/>
      <c r="G1700" s="726"/>
      <c r="H1700" s="726"/>
      <c r="I1700" s="726"/>
      <c r="J1700" s="726"/>
      <c r="K1700" s="726"/>
      <c r="L1700" s="128" t="str">
        <f>+VLOOKUP(B:B,APUS!A:D,4,FALSE)</f>
        <v>M2</v>
      </c>
      <c r="M1700" s="595">
        <f>L1710</f>
        <v>0</v>
      </c>
    </row>
    <row r="1701" spans="2:13" ht="15" customHeight="1" outlineLevel="2" x14ac:dyDescent="0.25">
      <c r="B1701" s="723" t="s">
        <v>1465</v>
      </c>
      <c r="C1701" s="684"/>
      <c r="D1701" s="684"/>
      <c r="E1701" s="683" t="s">
        <v>1470</v>
      </c>
      <c r="F1701" s="683"/>
      <c r="G1701" s="683"/>
      <c r="H1701" s="683"/>
      <c r="I1701" s="683"/>
      <c r="J1701" s="684" t="s">
        <v>560</v>
      </c>
      <c r="K1701" s="684"/>
      <c r="L1701" s="686" t="s">
        <v>1464</v>
      </c>
    </row>
    <row r="1702" spans="2:13" ht="15" customHeight="1" outlineLevel="2" x14ac:dyDescent="0.25">
      <c r="B1702" s="724"/>
      <c r="C1702" s="685"/>
      <c r="D1702" s="685"/>
      <c r="E1702" s="104" t="s">
        <v>1461</v>
      </c>
      <c r="F1702" s="679" t="s">
        <v>1462</v>
      </c>
      <c r="G1702" s="680"/>
      <c r="H1702" s="679" t="s">
        <v>1463</v>
      </c>
      <c r="I1702" s="680"/>
      <c r="J1702" s="685"/>
      <c r="K1702" s="685"/>
      <c r="L1702" s="687"/>
    </row>
    <row r="1703" spans="2:13" ht="15" customHeight="1" outlineLevel="2" x14ac:dyDescent="0.25">
      <c r="B1703" s="655"/>
      <c r="C1703" s="656"/>
      <c r="D1703" s="656"/>
      <c r="E1703" s="105"/>
      <c r="F1703" s="688"/>
      <c r="G1703" s="688"/>
      <c r="H1703" s="688"/>
      <c r="I1703" s="688"/>
      <c r="J1703" s="688"/>
      <c r="K1703" s="688"/>
      <c r="L1703" s="56">
        <f t="shared" ref="L1703:L1709" si="155">+J1703</f>
        <v>0</v>
      </c>
    </row>
    <row r="1704" spans="2:13" ht="15" customHeight="1" outlineLevel="2" x14ac:dyDescent="0.25">
      <c r="B1704" s="628"/>
      <c r="C1704" s="629"/>
      <c r="D1704" s="629"/>
      <c r="E1704" s="106"/>
      <c r="F1704" s="630"/>
      <c r="G1704" s="630"/>
      <c r="H1704" s="630"/>
      <c r="I1704" s="630"/>
      <c r="J1704" s="630"/>
      <c r="K1704" s="630"/>
      <c r="L1704" s="56">
        <f t="shared" si="155"/>
        <v>0</v>
      </c>
    </row>
    <row r="1705" spans="2:13" ht="15" customHeight="1" outlineLevel="2" x14ac:dyDescent="0.25">
      <c r="B1705" s="628"/>
      <c r="C1705" s="629"/>
      <c r="D1705" s="629"/>
      <c r="E1705" s="106"/>
      <c r="F1705" s="630"/>
      <c r="G1705" s="630"/>
      <c r="H1705" s="630"/>
      <c r="I1705" s="630"/>
      <c r="J1705" s="630"/>
      <c r="K1705" s="630"/>
      <c r="L1705" s="56">
        <f t="shared" si="155"/>
        <v>0</v>
      </c>
    </row>
    <row r="1706" spans="2:13" ht="15" customHeight="1" outlineLevel="2" x14ac:dyDescent="0.25">
      <c r="B1706" s="628"/>
      <c r="C1706" s="629"/>
      <c r="D1706" s="629"/>
      <c r="E1706" s="106"/>
      <c r="F1706" s="630"/>
      <c r="G1706" s="630"/>
      <c r="H1706" s="630"/>
      <c r="I1706" s="630"/>
      <c r="J1706" s="630"/>
      <c r="K1706" s="630"/>
      <c r="L1706" s="56">
        <f t="shared" si="155"/>
        <v>0</v>
      </c>
    </row>
    <row r="1707" spans="2:13" ht="15" customHeight="1" outlineLevel="2" x14ac:dyDescent="0.25">
      <c r="B1707" s="628"/>
      <c r="C1707" s="629"/>
      <c r="D1707" s="629"/>
      <c r="E1707" s="106"/>
      <c r="F1707" s="630"/>
      <c r="G1707" s="630"/>
      <c r="H1707" s="630"/>
      <c r="I1707" s="630"/>
      <c r="J1707" s="630"/>
      <c r="K1707" s="630"/>
      <c r="L1707" s="56">
        <f t="shared" si="155"/>
        <v>0</v>
      </c>
    </row>
    <row r="1708" spans="2:13" ht="15" customHeight="1" outlineLevel="2" x14ac:dyDescent="0.25">
      <c r="B1708" s="628"/>
      <c r="C1708" s="629"/>
      <c r="D1708" s="629"/>
      <c r="E1708" s="106"/>
      <c r="F1708" s="630"/>
      <c r="G1708" s="630"/>
      <c r="H1708" s="630"/>
      <c r="I1708" s="630"/>
      <c r="J1708" s="630"/>
      <c r="K1708" s="630"/>
      <c r="L1708" s="56">
        <f t="shared" si="155"/>
        <v>0</v>
      </c>
    </row>
    <row r="1709" spans="2:13" ht="15" customHeight="1" outlineLevel="2" x14ac:dyDescent="0.25">
      <c r="B1709" s="631"/>
      <c r="C1709" s="632"/>
      <c r="D1709" s="632"/>
      <c r="E1709" s="107"/>
      <c r="F1709" s="633"/>
      <c r="G1709" s="633"/>
      <c r="H1709" s="633"/>
      <c r="I1709" s="633"/>
      <c r="J1709" s="633"/>
      <c r="K1709" s="633"/>
      <c r="L1709" s="56">
        <f t="shared" si="155"/>
        <v>0</v>
      </c>
    </row>
    <row r="1710" spans="2:13" ht="15" customHeight="1" outlineLevel="2" x14ac:dyDescent="0.25">
      <c r="B1710" s="634" t="s">
        <v>1468</v>
      </c>
      <c r="C1710" s="635"/>
      <c r="D1710" s="635"/>
      <c r="E1710" s="635"/>
      <c r="F1710" s="635"/>
      <c r="G1710" s="635"/>
      <c r="H1710" s="635"/>
      <c r="I1710" s="635"/>
      <c r="J1710" s="635"/>
      <c r="K1710" s="636"/>
      <c r="L1710" s="108">
        <f>+SUM(L1703:L1709)</f>
        <v>0</v>
      </c>
    </row>
    <row r="1711" spans="2:13" ht="25.5" customHeight="1" outlineLevel="2" x14ac:dyDescent="0.25">
      <c r="B1711" s="121" t="s">
        <v>2523</v>
      </c>
      <c r="C1711" s="132">
        <v>9</v>
      </c>
      <c r="D1711" s="132">
        <v>3.09</v>
      </c>
      <c r="E1711" s="725" t="str">
        <f>+VLOOKUP(B:B,APUS!A:C,3,FALSE)</f>
        <v>PLACA (ENTREPISO) EN CONCRETO e=0.125M  (Incluye concreto de 3.000psi Aprox, formaleta y acero de refuerzo) NORMA NSR-10</v>
      </c>
      <c r="F1711" s="726"/>
      <c r="G1711" s="726"/>
      <c r="H1711" s="726"/>
      <c r="I1711" s="726"/>
      <c r="J1711" s="726"/>
      <c r="K1711" s="726"/>
      <c r="L1711" s="128" t="str">
        <f>+VLOOKUP(B:B,APUS!A:D,4,FALSE)</f>
        <v>M2</v>
      </c>
      <c r="M1711" s="595">
        <f>L1721</f>
        <v>0</v>
      </c>
    </row>
    <row r="1712" spans="2:13" ht="15" customHeight="1" outlineLevel="2" x14ac:dyDescent="0.25">
      <c r="B1712" s="723" t="s">
        <v>1465</v>
      </c>
      <c r="C1712" s="684"/>
      <c r="D1712" s="684"/>
      <c r="E1712" s="683" t="s">
        <v>1470</v>
      </c>
      <c r="F1712" s="683"/>
      <c r="G1712" s="683"/>
      <c r="H1712" s="683"/>
      <c r="I1712" s="683"/>
      <c r="J1712" s="684" t="s">
        <v>560</v>
      </c>
      <c r="K1712" s="684"/>
      <c r="L1712" s="686" t="s">
        <v>1464</v>
      </c>
    </row>
    <row r="1713" spans="2:13" ht="15" customHeight="1" outlineLevel="2" x14ac:dyDescent="0.25">
      <c r="B1713" s="724"/>
      <c r="C1713" s="685"/>
      <c r="D1713" s="685"/>
      <c r="E1713" s="104" t="s">
        <v>1461</v>
      </c>
      <c r="F1713" s="679" t="s">
        <v>1462</v>
      </c>
      <c r="G1713" s="680"/>
      <c r="H1713" s="679" t="s">
        <v>1463</v>
      </c>
      <c r="I1713" s="680"/>
      <c r="J1713" s="685"/>
      <c r="K1713" s="685"/>
      <c r="L1713" s="687"/>
    </row>
    <row r="1714" spans="2:13" ht="15" customHeight="1" outlineLevel="2" x14ac:dyDescent="0.25">
      <c r="B1714" s="655"/>
      <c r="C1714" s="656"/>
      <c r="D1714" s="656"/>
      <c r="E1714" s="105"/>
      <c r="F1714" s="688"/>
      <c r="G1714" s="688"/>
      <c r="H1714" s="688"/>
      <c r="I1714" s="688"/>
      <c r="J1714" s="688"/>
      <c r="K1714" s="688"/>
      <c r="L1714" s="56">
        <f t="shared" ref="L1714:L1720" si="156">+J1714</f>
        <v>0</v>
      </c>
    </row>
    <row r="1715" spans="2:13" ht="15" customHeight="1" outlineLevel="2" x14ac:dyDescent="0.25">
      <c r="B1715" s="628"/>
      <c r="C1715" s="629"/>
      <c r="D1715" s="629"/>
      <c r="E1715" s="106"/>
      <c r="F1715" s="630"/>
      <c r="G1715" s="630"/>
      <c r="H1715" s="630"/>
      <c r="I1715" s="630"/>
      <c r="J1715" s="630"/>
      <c r="K1715" s="630"/>
      <c r="L1715" s="56">
        <f t="shared" si="156"/>
        <v>0</v>
      </c>
    </row>
    <row r="1716" spans="2:13" ht="15" customHeight="1" outlineLevel="2" x14ac:dyDescent="0.25">
      <c r="B1716" s="628"/>
      <c r="C1716" s="629"/>
      <c r="D1716" s="629"/>
      <c r="E1716" s="106"/>
      <c r="F1716" s="630"/>
      <c r="G1716" s="630"/>
      <c r="H1716" s="630"/>
      <c r="I1716" s="630"/>
      <c r="J1716" s="630"/>
      <c r="K1716" s="630"/>
      <c r="L1716" s="56">
        <f t="shared" si="156"/>
        <v>0</v>
      </c>
    </row>
    <row r="1717" spans="2:13" ht="15" customHeight="1" outlineLevel="2" x14ac:dyDescent="0.25">
      <c r="B1717" s="628"/>
      <c r="C1717" s="629"/>
      <c r="D1717" s="629"/>
      <c r="E1717" s="106"/>
      <c r="F1717" s="630"/>
      <c r="G1717" s="630"/>
      <c r="H1717" s="630"/>
      <c r="I1717" s="630"/>
      <c r="J1717" s="630"/>
      <c r="K1717" s="630"/>
      <c r="L1717" s="56">
        <f t="shared" si="156"/>
        <v>0</v>
      </c>
    </row>
    <row r="1718" spans="2:13" ht="15" customHeight="1" outlineLevel="2" x14ac:dyDescent="0.25">
      <c r="B1718" s="628"/>
      <c r="C1718" s="629"/>
      <c r="D1718" s="629"/>
      <c r="E1718" s="106"/>
      <c r="F1718" s="630"/>
      <c r="G1718" s="630"/>
      <c r="H1718" s="630"/>
      <c r="I1718" s="630"/>
      <c r="J1718" s="630"/>
      <c r="K1718" s="630"/>
      <c r="L1718" s="56">
        <f t="shared" si="156"/>
        <v>0</v>
      </c>
    </row>
    <row r="1719" spans="2:13" ht="15" customHeight="1" outlineLevel="2" x14ac:dyDescent="0.25">
      <c r="B1719" s="628"/>
      <c r="C1719" s="629"/>
      <c r="D1719" s="629"/>
      <c r="E1719" s="106"/>
      <c r="F1719" s="630"/>
      <c r="G1719" s="630"/>
      <c r="H1719" s="630"/>
      <c r="I1719" s="630"/>
      <c r="J1719" s="630"/>
      <c r="K1719" s="630"/>
      <c r="L1719" s="56">
        <f t="shared" si="156"/>
        <v>0</v>
      </c>
    </row>
    <row r="1720" spans="2:13" ht="15" customHeight="1" outlineLevel="2" x14ac:dyDescent="0.25">
      <c r="B1720" s="631"/>
      <c r="C1720" s="632"/>
      <c r="D1720" s="632"/>
      <c r="E1720" s="107"/>
      <c r="F1720" s="633"/>
      <c r="G1720" s="633"/>
      <c r="H1720" s="633"/>
      <c r="I1720" s="633"/>
      <c r="J1720" s="633"/>
      <c r="K1720" s="633"/>
      <c r="L1720" s="56">
        <f t="shared" si="156"/>
        <v>0</v>
      </c>
    </row>
    <row r="1721" spans="2:13" ht="15" customHeight="1" outlineLevel="2" x14ac:dyDescent="0.25">
      <c r="B1721" s="634" t="s">
        <v>1468</v>
      </c>
      <c r="C1721" s="635"/>
      <c r="D1721" s="635"/>
      <c r="E1721" s="635"/>
      <c r="F1721" s="635"/>
      <c r="G1721" s="635"/>
      <c r="H1721" s="635"/>
      <c r="I1721" s="635"/>
      <c r="J1721" s="635"/>
      <c r="K1721" s="636"/>
      <c r="L1721" s="108">
        <f>+SUM(L1714:L1720)</f>
        <v>0</v>
      </c>
    </row>
    <row r="1722" spans="2:13" ht="15" customHeight="1" outlineLevel="1" x14ac:dyDescent="0.25">
      <c r="B1722" s="121" t="s">
        <v>1880</v>
      </c>
      <c r="C1722" s="132">
        <v>9</v>
      </c>
      <c r="D1722" s="133">
        <v>3.1</v>
      </c>
      <c r="E1722" s="725" t="str">
        <f>+VLOOKUP(B:B,APUS!A:C,3,FALSE)</f>
        <v>PLACA DE CONTRAPISO EN CONCRETO DE 10 CM CON MALLA ELECTROSOLDADA</v>
      </c>
      <c r="F1722" s="726"/>
      <c r="G1722" s="726"/>
      <c r="H1722" s="726"/>
      <c r="I1722" s="726"/>
      <c r="J1722" s="726"/>
      <c r="K1722" s="726"/>
      <c r="L1722" s="128" t="str">
        <f>+VLOOKUP(B:B,APUS!A:D,4,FALSE)</f>
        <v>M2</v>
      </c>
      <c r="M1722" s="595">
        <f>L1732</f>
        <v>0</v>
      </c>
    </row>
    <row r="1723" spans="2:13" ht="15" customHeight="1" outlineLevel="2" x14ac:dyDescent="0.25">
      <c r="B1723" s="723" t="s">
        <v>1465</v>
      </c>
      <c r="C1723" s="684"/>
      <c r="D1723" s="684"/>
      <c r="E1723" s="683" t="s">
        <v>1470</v>
      </c>
      <c r="F1723" s="683"/>
      <c r="G1723" s="683"/>
      <c r="H1723" s="683"/>
      <c r="I1723" s="683"/>
      <c r="J1723" s="684" t="s">
        <v>560</v>
      </c>
      <c r="K1723" s="684"/>
      <c r="L1723" s="686" t="s">
        <v>1464</v>
      </c>
    </row>
    <row r="1724" spans="2:13" ht="15" customHeight="1" outlineLevel="2" x14ac:dyDescent="0.25">
      <c r="B1724" s="724"/>
      <c r="C1724" s="685"/>
      <c r="D1724" s="685"/>
      <c r="E1724" s="104" t="s">
        <v>1461</v>
      </c>
      <c r="F1724" s="679" t="s">
        <v>1462</v>
      </c>
      <c r="G1724" s="680"/>
      <c r="H1724" s="679" t="s">
        <v>1463</v>
      </c>
      <c r="I1724" s="680"/>
      <c r="J1724" s="685"/>
      <c r="K1724" s="685"/>
      <c r="L1724" s="687"/>
    </row>
    <row r="1725" spans="2:13" ht="15" customHeight="1" outlineLevel="2" x14ac:dyDescent="0.25">
      <c r="B1725" s="655"/>
      <c r="C1725" s="656"/>
      <c r="D1725" s="656"/>
      <c r="E1725" s="105"/>
      <c r="F1725" s="688"/>
      <c r="G1725" s="688"/>
      <c r="H1725" s="688"/>
      <c r="I1725" s="688"/>
      <c r="J1725" s="688"/>
      <c r="K1725" s="688"/>
      <c r="L1725" s="56">
        <f t="shared" ref="L1725:L1731" si="157">+J1725</f>
        <v>0</v>
      </c>
    </row>
    <row r="1726" spans="2:13" ht="15" customHeight="1" outlineLevel="2" x14ac:dyDescent="0.25">
      <c r="B1726" s="628"/>
      <c r="C1726" s="629"/>
      <c r="D1726" s="629"/>
      <c r="E1726" s="106"/>
      <c r="F1726" s="630"/>
      <c r="G1726" s="630"/>
      <c r="H1726" s="630"/>
      <c r="I1726" s="630"/>
      <c r="J1726" s="630"/>
      <c r="K1726" s="630"/>
      <c r="L1726" s="56">
        <f t="shared" si="157"/>
        <v>0</v>
      </c>
    </row>
    <row r="1727" spans="2:13" ht="15" customHeight="1" outlineLevel="2" x14ac:dyDescent="0.25">
      <c r="B1727" s="628"/>
      <c r="C1727" s="629"/>
      <c r="D1727" s="629"/>
      <c r="E1727" s="106"/>
      <c r="F1727" s="630"/>
      <c r="G1727" s="630"/>
      <c r="H1727" s="630"/>
      <c r="I1727" s="630"/>
      <c r="J1727" s="630"/>
      <c r="K1727" s="630"/>
      <c r="L1727" s="56">
        <f t="shared" si="157"/>
        <v>0</v>
      </c>
    </row>
    <row r="1728" spans="2:13" ht="15" customHeight="1" outlineLevel="2" x14ac:dyDescent="0.25">
      <c r="B1728" s="628"/>
      <c r="C1728" s="629"/>
      <c r="D1728" s="629"/>
      <c r="E1728" s="106"/>
      <c r="F1728" s="630"/>
      <c r="G1728" s="630"/>
      <c r="H1728" s="630"/>
      <c r="I1728" s="630"/>
      <c r="J1728" s="630"/>
      <c r="K1728" s="630"/>
      <c r="L1728" s="56">
        <f t="shared" si="157"/>
        <v>0</v>
      </c>
    </row>
    <row r="1729" spans="2:13" ht="15" customHeight="1" outlineLevel="2" x14ac:dyDescent="0.25">
      <c r="B1729" s="628"/>
      <c r="C1729" s="629"/>
      <c r="D1729" s="629"/>
      <c r="E1729" s="106"/>
      <c r="F1729" s="630"/>
      <c r="G1729" s="630"/>
      <c r="H1729" s="630"/>
      <c r="I1729" s="630"/>
      <c r="J1729" s="630"/>
      <c r="K1729" s="630"/>
      <c r="L1729" s="56">
        <f t="shared" si="157"/>
        <v>0</v>
      </c>
    </row>
    <row r="1730" spans="2:13" ht="15" customHeight="1" outlineLevel="2" x14ac:dyDescent="0.25">
      <c r="B1730" s="628"/>
      <c r="C1730" s="629"/>
      <c r="D1730" s="629"/>
      <c r="E1730" s="106"/>
      <c r="F1730" s="630"/>
      <c r="G1730" s="630"/>
      <c r="H1730" s="630"/>
      <c r="I1730" s="630"/>
      <c r="J1730" s="630"/>
      <c r="K1730" s="630"/>
      <c r="L1730" s="56">
        <f t="shared" si="157"/>
        <v>0</v>
      </c>
    </row>
    <row r="1731" spans="2:13" ht="15" customHeight="1" outlineLevel="2" x14ac:dyDescent="0.25">
      <c r="B1731" s="631"/>
      <c r="C1731" s="632"/>
      <c r="D1731" s="632"/>
      <c r="E1731" s="107"/>
      <c r="F1731" s="633"/>
      <c r="G1731" s="633"/>
      <c r="H1731" s="633"/>
      <c r="I1731" s="633"/>
      <c r="J1731" s="633"/>
      <c r="K1731" s="633"/>
      <c r="L1731" s="56">
        <f t="shared" si="157"/>
        <v>0</v>
      </c>
    </row>
    <row r="1732" spans="2:13" ht="15" customHeight="1" outlineLevel="2" x14ac:dyDescent="0.25">
      <c r="B1732" s="634" t="s">
        <v>1468</v>
      </c>
      <c r="C1732" s="635"/>
      <c r="D1732" s="635"/>
      <c r="E1732" s="635"/>
      <c r="F1732" s="635"/>
      <c r="G1732" s="635"/>
      <c r="H1732" s="635"/>
      <c r="I1732" s="635"/>
      <c r="J1732" s="635"/>
      <c r="K1732" s="636"/>
      <c r="L1732" s="108">
        <f>+SUM(L1725:L1731)</f>
        <v>0</v>
      </c>
    </row>
    <row r="1733" spans="2:13" ht="36" customHeight="1" outlineLevel="1" x14ac:dyDescent="0.25">
      <c r="B1733" s="122" t="s">
        <v>1905</v>
      </c>
      <c r="C1733" s="132">
        <v>9</v>
      </c>
      <c r="D1733" s="133">
        <v>3.11</v>
      </c>
      <c r="E1733" s="664" t="str">
        <f>+VLOOKUP(B:B,APUS!A:C,3,FALSE)</f>
        <v>RECONSTRUCCION DE PLACA DE CONTRAPISO  e=0.05M, EN CONCRETO 1:3:4 HECHO EN OBRA DE 2.OOOPSI APROX. (No incluye refuerzo)</v>
      </c>
      <c r="F1733" s="722"/>
      <c r="G1733" s="722"/>
      <c r="H1733" s="722"/>
      <c r="I1733" s="722"/>
      <c r="J1733" s="722"/>
      <c r="K1733" s="722"/>
      <c r="L1733" s="128" t="str">
        <f>+VLOOKUP(B:B,APUS!A:D,4,FALSE)</f>
        <v>M2</v>
      </c>
      <c r="M1733" s="595">
        <f>L1743</f>
        <v>0</v>
      </c>
    </row>
    <row r="1734" spans="2:13" ht="15" customHeight="1" outlineLevel="2" x14ac:dyDescent="0.25">
      <c r="B1734" s="723" t="s">
        <v>1465</v>
      </c>
      <c r="C1734" s="684"/>
      <c r="D1734" s="684"/>
      <c r="E1734" s="683" t="s">
        <v>1470</v>
      </c>
      <c r="F1734" s="683"/>
      <c r="G1734" s="683"/>
      <c r="H1734" s="683"/>
      <c r="I1734" s="683"/>
      <c r="J1734" s="684" t="s">
        <v>560</v>
      </c>
      <c r="K1734" s="684"/>
      <c r="L1734" s="686" t="s">
        <v>1464</v>
      </c>
    </row>
    <row r="1735" spans="2:13" ht="15" customHeight="1" outlineLevel="2" x14ac:dyDescent="0.25">
      <c r="B1735" s="724"/>
      <c r="C1735" s="685"/>
      <c r="D1735" s="685"/>
      <c r="E1735" s="104" t="s">
        <v>1461</v>
      </c>
      <c r="F1735" s="679" t="s">
        <v>1462</v>
      </c>
      <c r="G1735" s="680"/>
      <c r="H1735" s="679" t="s">
        <v>1463</v>
      </c>
      <c r="I1735" s="680"/>
      <c r="J1735" s="685"/>
      <c r="K1735" s="685"/>
      <c r="L1735" s="687"/>
    </row>
    <row r="1736" spans="2:13" ht="15" customHeight="1" outlineLevel="2" x14ac:dyDescent="0.25">
      <c r="B1736" s="655"/>
      <c r="C1736" s="656"/>
      <c r="D1736" s="656"/>
      <c r="E1736" s="105"/>
      <c r="F1736" s="688"/>
      <c r="G1736" s="688"/>
      <c r="H1736" s="688"/>
      <c r="I1736" s="688"/>
      <c r="J1736" s="688"/>
      <c r="K1736" s="688"/>
      <c r="L1736" s="56">
        <f t="shared" ref="L1736:L1742" si="158">+J1736</f>
        <v>0</v>
      </c>
    </row>
    <row r="1737" spans="2:13" ht="15" customHeight="1" outlineLevel="2" x14ac:dyDescent="0.25">
      <c r="B1737" s="628"/>
      <c r="C1737" s="629"/>
      <c r="D1737" s="629"/>
      <c r="E1737" s="106"/>
      <c r="F1737" s="630"/>
      <c r="G1737" s="630"/>
      <c r="H1737" s="630"/>
      <c r="I1737" s="630"/>
      <c r="J1737" s="630"/>
      <c r="K1737" s="630"/>
      <c r="L1737" s="56">
        <f t="shared" si="158"/>
        <v>0</v>
      </c>
    </row>
    <row r="1738" spans="2:13" ht="15" customHeight="1" outlineLevel="2" x14ac:dyDescent="0.25">
      <c r="B1738" s="628"/>
      <c r="C1738" s="629"/>
      <c r="D1738" s="629"/>
      <c r="E1738" s="106"/>
      <c r="F1738" s="630"/>
      <c r="G1738" s="630"/>
      <c r="H1738" s="630"/>
      <c r="I1738" s="630"/>
      <c r="J1738" s="630"/>
      <c r="K1738" s="630"/>
      <c r="L1738" s="56">
        <f t="shared" si="158"/>
        <v>0</v>
      </c>
    </row>
    <row r="1739" spans="2:13" ht="15" customHeight="1" outlineLevel="2" x14ac:dyDescent="0.25">
      <c r="B1739" s="628"/>
      <c r="C1739" s="629"/>
      <c r="D1739" s="629"/>
      <c r="E1739" s="106"/>
      <c r="F1739" s="630"/>
      <c r="G1739" s="630"/>
      <c r="H1739" s="630"/>
      <c r="I1739" s="630"/>
      <c r="J1739" s="630"/>
      <c r="K1739" s="630"/>
      <c r="L1739" s="56">
        <f t="shared" si="158"/>
        <v>0</v>
      </c>
    </row>
    <row r="1740" spans="2:13" ht="15" customHeight="1" outlineLevel="2" x14ac:dyDescent="0.25">
      <c r="B1740" s="628"/>
      <c r="C1740" s="629"/>
      <c r="D1740" s="629"/>
      <c r="E1740" s="106"/>
      <c r="F1740" s="630"/>
      <c r="G1740" s="630"/>
      <c r="H1740" s="630"/>
      <c r="I1740" s="630"/>
      <c r="J1740" s="630"/>
      <c r="K1740" s="630"/>
      <c r="L1740" s="56">
        <f t="shared" si="158"/>
        <v>0</v>
      </c>
    </row>
    <row r="1741" spans="2:13" ht="15" customHeight="1" outlineLevel="2" x14ac:dyDescent="0.25">
      <c r="B1741" s="628"/>
      <c r="C1741" s="629"/>
      <c r="D1741" s="629"/>
      <c r="E1741" s="106"/>
      <c r="F1741" s="630"/>
      <c r="G1741" s="630"/>
      <c r="H1741" s="630"/>
      <c r="I1741" s="630"/>
      <c r="J1741" s="630"/>
      <c r="K1741" s="630"/>
      <c r="L1741" s="56">
        <f t="shared" si="158"/>
        <v>0</v>
      </c>
    </row>
    <row r="1742" spans="2:13" ht="15" customHeight="1" outlineLevel="2" x14ac:dyDescent="0.25">
      <c r="B1742" s="631"/>
      <c r="C1742" s="632"/>
      <c r="D1742" s="632"/>
      <c r="E1742" s="107"/>
      <c r="F1742" s="633"/>
      <c r="G1742" s="633"/>
      <c r="H1742" s="633"/>
      <c r="I1742" s="633"/>
      <c r="J1742" s="633"/>
      <c r="K1742" s="633"/>
      <c r="L1742" s="56">
        <f t="shared" si="158"/>
        <v>0</v>
      </c>
    </row>
    <row r="1743" spans="2:13" ht="15" customHeight="1" outlineLevel="2" x14ac:dyDescent="0.25">
      <c r="B1743" s="634" t="s">
        <v>1468</v>
      </c>
      <c r="C1743" s="635"/>
      <c r="D1743" s="635"/>
      <c r="E1743" s="635"/>
      <c r="F1743" s="635"/>
      <c r="G1743" s="635"/>
      <c r="H1743" s="635"/>
      <c r="I1743" s="635"/>
      <c r="J1743" s="635"/>
      <c r="K1743" s="636"/>
      <c r="L1743" s="108">
        <f>+SUM(L1736:L1742)</f>
        <v>0</v>
      </c>
    </row>
    <row r="1744" spans="2:13" ht="30" customHeight="1" outlineLevel="1" x14ac:dyDescent="0.25">
      <c r="B1744" s="122" t="s">
        <v>1948</v>
      </c>
      <c r="C1744" s="132">
        <v>9</v>
      </c>
      <c r="D1744" s="132">
        <v>3.12</v>
      </c>
      <c r="E1744" s="664" t="str">
        <f>+VLOOKUP(B:B,APUS!A:C,3,FALSE)</f>
        <v>RECONSTRUCCION DE PLACA DE CONTRAPISO  e=0,05M ; CONCRETO HECHO EN OBRA DE 1:2:3 (Aprox. 3.000psi) Sin refuerzo. INCLUYE SIKAFLEX  1A</v>
      </c>
      <c r="F1744" s="722"/>
      <c r="G1744" s="722"/>
      <c r="H1744" s="722"/>
      <c r="I1744" s="722"/>
      <c r="J1744" s="722"/>
      <c r="K1744" s="722"/>
      <c r="L1744" s="128" t="str">
        <f>+VLOOKUP(B:B,APUS!A:D,4,FALSE)</f>
        <v>M2</v>
      </c>
      <c r="M1744" s="595">
        <f>L1754</f>
        <v>0</v>
      </c>
    </row>
    <row r="1745" spans="2:13" ht="15" customHeight="1" outlineLevel="2" x14ac:dyDescent="0.25">
      <c r="B1745" s="723" t="s">
        <v>1465</v>
      </c>
      <c r="C1745" s="684"/>
      <c r="D1745" s="684"/>
      <c r="E1745" s="683" t="s">
        <v>1470</v>
      </c>
      <c r="F1745" s="683"/>
      <c r="G1745" s="683"/>
      <c r="H1745" s="683"/>
      <c r="I1745" s="683"/>
      <c r="J1745" s="684" t="s">
        <v>560</v>
      </c>
      <c r="K1745" s="684"/>
      <c r="L1745" s="686" t="s">
        <v>1464</v>
      </c>
    </row>
    <row r="1746" spans="2:13" ht="15" customHeight="1" outlineLevel="2" x14ac:dyDescent="0.25">
      <c r="B1746" s="724"/>
      <c r="C1746" s="685"/>
      <c r="D1746" s="685"/>
      <c r="E1746" s="104" t="s">
        <v>1461</v>
      </c>
      <c r="F1746" s="679" t="s">
        <v>1462</v>
      </c>
      <c r="G1746" s="680"/>
      <c r="H1746" s="679" t="s">
        <v>1463</v>
      </c>
      <c r="I1746" s="680"/>
      <c r="J1746" s="685"/>
      <c r="K1746" s="685"/>
      <c r="L1746" s="687"/>
    </row>
    <row r="1747" spans="2:13" ht="15" customHeight="1" outlineLevel="2" x14ac:dyDescent="0.25">
      <c r="B1747" s="655"/>
      <c r="C1747" s="656"/>
      <c r="D1747" s="656"/>
      <c r="E1747" s="105"/>
      <c r="F1747" s="688"/>
      <c r="G1747" s="688"/>
      <c r="H1747" s="688"/>
      <c r="I1747" s="688"/>
      <c r="J1747" s="688"/>
      <c r="K1747" s="688"/>
      <c r="L1747" s="56">
        <f t="shared" ref="L1747:L1753" si="159">+J1747</f>
        <v>0</v>
      </c>
    </row>
    <row r="1748" spans="2:13" ht="15" customHeight="1" outlineLevel="2" x14ac:dyDescent="0.25">
      <c r="B1748" s="628"/>
      <c r="C1748" s="629"/>
      <c r="D1748" s="629"/>
      <c r="E1748" s="106"/>
      <c r="F1748" s="630"/>
      <c r="G1748" s="630"/>
      <c r="H1748" s="630"/>
      <c r="I1748" s="630"/>
      <c r="J1748" s="630"/>
      <c r="K1748" s="630"/>
      <c r="L1748" s="56">
        <f t="shared" si="159"/>
        <v>0</v>
      </c>
    </row>
    <row r="1749" spans="2:13" ht="15" customHeight="1" outlineLevel="2" x14ac:dyDescent="0.25">
      <c r="B1749" s="628"/>
      <c r="C1749" s="629"/>
      <c r="D1749" s="629"/>
      <c r="E1749" s="106"/>
      <c r="F1749" s="630"/>
      <c r="G1749" s="630"/>
      <c r="H1749" s="630"/>
      <c r="I1749" s="630"/>
      <c r="J1749" s="630"/>
      <c r="K1749" s="630"/>
      <c r="L1749" s="56">
        <f t="shared" si="159"/>
        <v>0</v>
      </c>
    </row>
    <row r="1750" spans="2:13" ht="15" customHeight="1" outlineLevel="2" x14ac:dyDescent="0.25">
      <c r="B1750" s="628"/>
      <c r="C1750" s="629"/>
      <c r="D1750" s="629"/>
      <c r="E1750" s="106"/>
      <c r="F1750" s="630"/>
      <c r="G1750" s="630"/>
      <c r="H1750" s="630"/>
      <c r="I1750" s="630"/>
      <c r="J1750" s="630"/>
      <c r="K1750" s="630"/>
      <c r="L1750" s="56">
        <f t="shared" si="159"/>
        <v>0</v>
      </c>
    </row>
    <row r="1751" spans="2:13" ht="15" customHeight="1" outlineLevel="2" x14ac:dyDescent="0.25">
      <c r="B1751" s="628"/>
      <c r="C1751" s="629"/>
      <c r="D1751" s="629"/>
      <c r="E1751" s="106"/>
      <c r="F1751" s="630"/>
      <c r="G1751" s="630"/>
      <c r="H1751" s="630"/>
      <c r="I1751" s="630"/>
      <c r="J1751" s="630"/>
      <c r="K1751" s="630"/>
      <c r="L1751" s="56">
        <f t="shared" si="159"/>
        <v>0</v>
      </c>
    </row>
    <row r="1752" spans="2:13" ht="15" customHeight="1" outlineLevel="2" x14ac:dyDescent="0.25">
      <c r="B1752" s="628"/>
      <c r="C1752" s="629"/>
      <c r="D1752" s="629"/>
      <c r="E1752" s="106"/>
      <c r="F1752" s="630"/>
      <c r="G1752" s="630"/>
      <c r="H1752" s="630"/>
      <c r="I1752" s="630"/>
      <c r="J1752" s="630"/>
      <c r="K1752" s="630"/>
      <c r="L1752" s="56">
        <f t="shared" si="159"/>
        <v>0</v>
      </c>
    </row>
    <row r="1753" spans="2:13" ht="15" customHeight="1" outlineLevel="2" x14ac:dyDescent="0.25">
      <c r="B1753" s="631"/>
      <c r="C1753" s="632"/>
      <c r="D1753" s="632"/>
      <c r="E1753" s="107"/>
      <c r="F1753" s="633"/>
      <c r="G1753" s="633"/>
      <c r="H1753" s="633"/>
      <c r="I1753" s="633"/>
      <c r="J1753" s="633"/>
      <c r="K1753" s="633"/>
      <c r="L1753" s="56">
        <f t="shared" si="159"/>
        <v>0</v>
      </c>
    </row>
    <row r="1754" spans="2:13" ht="15" customHeight="1" outlineLevel="2" x14ac:dyDescent="0.25">
      <c r="B1754" s="634" t="s">
        <v>1468</v>
      </c>
      <c r="C1754" s="635"/>
      <c r="D1754" s="635"/>
      <c r="E1754" s="635"/>
      <c r="F1754" s="635"/>
      <c r="G1754" s="635"/>
      <c r="H1754" s="635"/>
      <c r="I1754" s="635"/>
      <c r="J1754" s="635"/>
      <c r="K1754" s="636"/>
      <c r="L1754" s="108">
        <f>+SUM(L1747:L1753)</f>
        <v>0</v>
      </c>
    </row>
    <row r="1755" spans="2:13" ht="15" customHeight="1" outlineLevel="1" x14ac:dyDescent="0.25">
      <c r="B1755" s="122" t="s">
        <v>1979</v>
      </c>
      <c r="C1755" s="132">
        <v>9</v>
      </c>
      <c r="D1755" s="132">
        <v>3.13</v>
      </c>
      <c r="E1755" s="725" t="str">
        <f>+VLOOKUP(B:B,APUS!A:C,3,FALSE)</f>
        <v>APUNTALAMIENTO DE PLACAS AEREAS PARA INTERVENCIONES</v>
      </c>
      <c r="F1755" s="726"/>
      <c r="G1755" s="726"/>
      <c r="H1755" s="726"/>
      <c r="I1755" s="726"/>
      <c r="J1755" s="726"/>
      <c r="K1755" s="726"/>
      <c r="L1755" s="128" t="str">
        <f>+VLOOKUP(B:B,APUS!A:D,4,FALSE)</f>
        <v>UN</v>
      </c>
      <c r="M1755" s="595">
        <f>L1765</f>
        <v>0</v>
      </c>
    </row>
    <row r="1756" spans="2:13" ht="15" customHeight="1" outlineLevel="2" x14ac:dyDescent="0.25">
      <c r="B1756" s="723" t="s">
        <v>1465</v>
      </c>
      <c r="C1756" s="684"/>
      <c r="D1756" s="684"/>
      <c r="E1756" s="683" t="s">
        <v>1470</v>
      </c>
      <c r="F1756" s="683"/>
      <c r="G1756" s="683"/>
      <c r="H1756" s="683"/>
      <c r="I1756" s="683"/>
      <c r="J1756" s="684" t="s">
        <v>560</v>
      </c>
      <c r="K1756" s="684"/>
      <c r="L1756" s="686" t="s">
        <v>1464</v>
      </c>
    </row>
    <row r="1757" spans="2:13" ht="15" customHeight="1" outlineLevel="2" x14ac:dyDescent="0.25">
      <c r="B1757" s="724"/>
      <c r="C1757" s="685"/>
      <c r="D1757" s="685"/>
      <c r="E1757" s="104" t="s">
        <v>1461</v>
      </c>
      <c r="F1757" s="679" t="s">
        <v>1462</v>
      </c>
      <c r="G1757" s="680"/>
      <c r="H1757" s="679" t="s">
        <v>1463</v>
      </c>
      <c r="I1757" s="680"/>
      <c r="J1757" s="685"/>
      <c r="K1757" s="685"/>
      <c r="L1757" s="687"/>
    </row>
    <row r="1758" spans="2:13" ht="15" customHeight="1" outlineLevel="2" x14ac:dyDescent="0.25">
      <c r="B1758" s="655"/>
      <c r="C1758" s="656"/>
      <c r="D1758" s="656"/>
      <c r="E1758" s="105"/>
      <c r="F1758" s="688"/>
      <c r="G1758" s="688"/>
      <c r="H1758" s="688"/>
      <c r="I1758" s="688"/>
      <c r="J1758" s="688"/>
      <c r="K1758" s="688"/>
      <c r="L1758" s="56">
        <f t="shared" ref="L1758:L1764" si="160">+J1758</f>
        <v>0</v>
      </c>
    </row>
    <row r="1759" spans="2:13" ht="15" customHeight="1" outlineLevel="2" x14ac:dyDescent="0.25">
      <c r="B1759" s="628"/>
      <c r="C1759" s="629"/>
      <c r="D1759" s="629"/>
      <c r="E1759" s="106"/>
      <c r="F1759" s="630"/>
      <c r="G1759" s="630"/>
      <c r="H1759" s="630"/>
      <c r="I1759" s="630"/>
      <c r="J1759" s="630"/>
      <c r="K1759" s="630"/>
      <c r="L1759" s="56">
        <f t="shared" si="160"/>
        <v>0</v>
      </c>
    </row>
    <row r="1760" spans="2:13" ht="15" customHeight="1" outlineLevel="2" x14ac:dyDescent="0.25">
      <c r="B1760" s="628"/>
      <c r="C1760" s="629"/>
      <c r="D1760" s="629"/>
      <c r="E1760" s="106"/>
      <c r="F1760" s="630"/>
      <c r="G1760" s="630"/>
      <c r="H1760" s="630"/>
      <c r="I1760" s="630"/>
      <c r="J1760" s="630"/>
      <c r="K1760" s="630"/>
      <c r="L1760" s="56">
        <f t="shared" si="160"/>
        <v>0</v>
      </c>
    </row>
    <row r="1761" spans="2:13" ht="15" customHeight="1" outlineLevel="2" x14ac:dyDescent="0.25">
      <c r="B1761" s="628"/>
      <c r="C1761" s="629"/>
      <c r="D1761" s="629"/>
      <c r="E1761" s="106"/>
      <c r="F1761" s="630"/>
      <c r="G1761" s="630"/>
      <c r="H1761" s="630"/>
      <c r="I1761" s="630"/>
      <c r="J1761" s="630"/>
      <c r="K1761" s="630"/>
      <c r="L1761" s="56">
        <f t="shared" si="160"/>
        <v>0</v>
      </c>
    </row>
    <row r="1762" spans="2:13" ht="15" customHeight="1" outlineLevel="2" x14ac:dyDescent="0.25">
      <c r="B1762" s="628"/>
      <c r="C1762" s="629"/>
      <c r="D1762" s="629"/>
      <c r="E1762" s="106"/>
      <c r="F1762" s="630"/>
      <c r="G1762" s="630"/>
      <c r="H1762" s="630"/>
      <c r="I1762" s="630"/>
      <c r="J1762" s="630"/>
      <c r="K1762" s="630"/>
      <c r="L1762" s="56">
        <f t="shared" si="160"/>
        <v>0</v>
      </c>
    </row>
    <row r="1763" spans="2:13" ht="15" customHeight="1" outlineLevel="2" x14ac:dyDescent="0.25">
      <c r="B1763" s="628"/>
      <c r="C1763" s="629"/>
      <c r="D1763" s="629"/>
      <c r="E1763" s="106"/>
      <c r="F1763" s="630"/>
      <c r="G1763" s="630"/>
      <c r="H1763" s="630"/>
      <c r="I1763" s="630"/>
      <c r="J1763" s="630"/>
      <c r="K1763" s="630"/>
      <c r="L1763" s="56">
        <f t="shared" si="160"/>
        <v>0</v>
      </c>
    </row>
    <row r="1764" spans="2:13" ht="15" customHeight="1" outlineLevel="2" x14ac:dyDescent="0.25">
      <c r="B1764" s="631"/>
      <c r="C1764" s="632"/>
      <c r="D1764" s="632"/>
      <c r="E1764" s="107"/>
      <c r="F1764" s="633"/>
      <c r="G1764" s="633"/>
      <c r="H1764" s="633"/>
      <c r="I1764" s="633"/>
      <c r="J1764" s="633"/>
      <c r="K1764" s="633"/>
      <c r="L1764" s="56">
        <f t="shared" si="160"/>
        <v>0</v>
      </c>
    </row>
    <row r="1765" spans="2:13" ht="15" customHeight="1" outlineLevel="2" x14ac:dyDescent="0.25">
      <c r="B1765" s="634" t="s">
        <v>1468</v>
      </c>
      <c r="C1765" s="635"/>
      <c r="D1765" s="635"/>
      <c r="E1765" s="635"/>
      <c r="F1765" s="635"/>
      <c r="G1765" s="635"/>
      <c r="H1765" s="635"/>
      <c r="I1765" s="635"/>
      <c r="J1765" s="635"/>
      <c r="K1765" s="636"/>
      <c r="L1765" s="108">
        <f>+SUM(L1758:L1764)</f>
        <v>0</v>
      </c>
    </row>
    <row r="1766" spans="2:13" ht="15" customHeight="1" outlineLevel="1" x14ac:dyDescent="0.25">
      <c r="B1766" s="109"/>
      <c r="C1766" s="130">
        <v>9</v>
      </c>
      <c r="D1766" s="130">
        <v>4</v>
      </c>
      <c r="E1766" s="739" t="s">
        <v>2264</v>
      </c>
      <c r="F1766" s="740"/>
      <c r="G1766" s="740"/>
      <c r="H1766" s="740"/>
      <c r="I1766" s="740"/>
      <c r="J1766" s="740"/>
      <c r="K1766" s="741"/>
      <c r="L1766" s="131"/>
    </row>
    <row r="1767" spans="2:13" ht="53.25" customHeight="1" outlineLevel="1" x14ac:dyDescent="0.25">
      <c r="B1767" s="121" t="s">
        <v>1387</v>
      </c>
      <c r="C1767" s="132">
        <v>9</v>
      </c>
      <c r="D1767" s="132">
        <v>4.01</v>
      </c>
      <c r="E1767" s="742" t="str">
        <f>+VLOOKUP(B:B,APUS!A:C,3,FALSE)</f>
        <v>VIGA CINTA O DE CORONACION  MORTERO MEZCLA EN OBRA 1:2:3   ALTURA IGUAL O SUPERIOR A 100 MM  ANCHO IGUAL AL ELEMENTO QUE REMATA REFORZADO MINIMO CON 2 BARRAS DE 3 8 10 MM  Y REFUERZO TRANSVERSAL NECESARIO PARA MANTENER LA POSICION DE LAS BARRAS  CUMPLE NORMA NSR 10</v>
      </c>
      <c r="F1767" s="743"/>
      <c r="G1767" s="743"/>
      <c r="H1767" s="743"/>
      <c r="I1767" s="743"/>
      <c r="J1767" s="743"/>
      <c r="K1767" s="743"/>
      <c r="L1767" s="128" t="str">
        <f>+VLOOKUP(B:B,APUS!A:D,4,FALSE)</f>
        <v>M</v>
      </c>
      <c r="M1767" s="595">
        <f>L1777</f>
        <v>0</v>
      </c>
    </row>
    <row r="1768" spans="2:13" ht="15" customHeight="1" outlineLevel="2" x14ac:dyDescent="0.25">
      <c r="B1768" s="723" t="s">
        <v>1465</v>
      </c>
      <c r="C1768" s="684"/>
      <c r="D1768" s="684"/>
      <c r="E1768" s="683" t="s">
        <v>1470</v>
      </c>
      <c r="F1768" s="683"/>
      <c r="G1768" s="683"/>
      <c r="H1768" s="683"/>
      <c r="I1768" s="683"/>
      <c r="J1768" s="684" t="s">
        <v>560</v>
      </c>
      <c r="K1768" s="684"/>
      <c r="L1768" s="686" t="s">
        <v>1464</v>
      </c>
    </row>
    <row r="1769" spans="2:13" ht="15" customHeight="1" outlineLevel="2" x14ac:dyDescent="0.25">
      <c r="B1769" s="724"/>
      <c r="C1769" s="685"/>
      <c r="D1769" s="685"/>
      <c r="E1769" s="104" t="s">
        <v>1461</v>
      </c>
      <c r="F1769" s="679" t="s">
        <v>1462</v>
      </c>
      <c r="G1769" s="680"/>
      <c r="H1769" s="679" t="s">
        <v>1463</v>
      </c>
      <c r="I1769" s="680"/>
      <c r="J1769" s="685"/>
      <c r="K1769" s="685"/>
      <c r="L1769" s="687"/>
    </row>
    <row r="1770" spans="2:13" ht="15" customHeight="1" outlineLevel="2" x14ac:dyDescent="0.25">
      <c r="B1770" s="655"/>
      <c r="C1770" s="656"/>
      <c r="D1770" s="656"/>
      <c r="E1770" s="105"/>
      <c r="F1770" s="688"/>
      <c r="G1770" s="688"/>
      <c r="H1770" s="688"/>
      <c r="I1770" s="688"/>
      <c r="J1770" s="688"/>
      <c r="K1770" s="688"/>
      <c r="L1770" s="56">
        <f t="shared" ref="L1770:L1776" si="161">+J1770</f>
        <v>0</v>
      </c>
    </row>
    <row r="1771" spans="2:13" ht="15" customHeight="1" outlineLevel="2" x14ac:dyDescent="0.25">
      <c r="B1771" s="628"/>
      <c r="C1771" s="629"/>
      <c r="D1771" s="629"/>
      <c r="E1771" s="106"/>
      <c r="F1771" s="630"/>
      <c r="G1771" s="630"/>
      <c r="H1771" s="630"/>
      <c r="I1771" s="630"/>
      <c r="J1771" s="630"/>
      <c r="K1771" s="630"/>
      <c r="L1771" s="56">
        <f t="shared" si="161"/>
        <v>0</v>
      </c>
    </row>
    <row r="1772" spans="2:13" ht="15" customHeight="1" outlineLevel="2" x14ac:dyDescent="0.25">
      <c r="B1772" s="628"/>
      <c r="C1772" s="629"/>
      <c r="D1772" s="629"/>
      <c r="E1772" s="106"/>
      <c r="F1772" s="630"/>
      <c r="G1772" s="630"/>
      <c r="H1772" s="630"/>
      <c r="I1772" s="630"/>
      <c r="J1772" s="630"/>
      <c r="K1772" s="630"/>
      <c r="L1772" s="56">
        <f t="shared" si="161"/>
        <v>0</v>
      </c>
    </row>
    <row r="1773" spans="2:13" ht="15" customHeight="1" outlineLevel="2" x14ac:dyDescent="0.25">
      <c r="B1773" s="628"/>
      <c r="C1773" s="629"/>
      <c r="D1773" s="629"/>
      <c r="E1773" s="106"/>
      <c r="F1773" s="630"/>
      <c r="G1773" s="630"/>
      <c r="H1773" s="630"/>
      <c r="I1773" s="630"/>
      <c r="J1773" s="630"/>
      <c r="K1773" s="630"/>
      <c r="L1773" s="56">
        <f t="shared" si="161"/>
        <v>0</v>
      </c>
    </row>
    <row r="1774" spans="2:13" ht="15" customHeight="1" outlineLevel="2" x14ac:dyDescent="0.25">
      <c r="B1774" s="628"/>
      <c r="C1774" s="629"/>
      <c r="D1774" s="629"/>
      <c r="E1774" s="106"/>
      <c r="F1774" s="630"/>
      <c r="G1774" s="630"/>
      <c r="H1774" s="630"/>
      <c r="I1774" s="630"/>
      <c r="J1774" s="630"/>
      <c r="K1774" s="630"/>
      <c r="L1774" s="56">
        <f t="shared" si="161"/>
        <v>0</v>
      </c>
    </row>
    <row r="1775" spans="2:13" ht="15" customHeight="1" outlineLevel="2" x14ac:dyDescent="0.25">
      <c r="B1775" s="628"/>
      <c r="C1775" s="629"/>
      <c r="D1775" s="629"/>
      <c r="E1775" s="106"/>
      <c r="F1775" s="630"/>
      <c r="G1775" s="630"/>
      <c r="H1775" s="630"/>
      <c r="I1775" s="630"/>
      <c r="J1775" s="630"/>
      <c r="K1775" s="630"/>
      <c r="L1775" s="56">
        <f t="shared" si="161"/>
        <v>0</v>
      </c>
    </row>
    <row r="1776" spans="2:13" ht="15" customHeight="1" outlineLevel="2" x14ac:dyDescent="0.25">
      <c r="B1776" s="631"/>
      <c r="C1776" s="632"/>
      <c r="D1776" s="632"/>
      <c r="E1776" s="107"/>
      <c r="F1776" s="633"/>
      <c r="G1776" s="633"/>
      <c r="H1776" s="633"/>
      <c r="I1776" s="633"/>
      <c r="J1776" s="633"/>
      <c r="K1776" s="633"/>
      <c r="L1776" s="56">
        <f t="shared" si="161"/>
        <v>0</v>
      </c>
    </row>
    <row r="1777" spans="2:13" ht="15" customHeight="1" outlineLevel="2" x14ac:dyDescent="0.25">
      <c r="B1777" s="634" t="s">
        <v>1468</v>
      </c>
      <c r="C1777" s="635"/>
      <c r="D1777" s="635"/>
      <c r="E1777" s="635"/>
      <c r="F1777" s="635"/>
      <c r="G1777" s="635"/>
      <c r="H1777" s="635"/>
      <c r="I1777" s="635"/>
      <c r="J1777" s="635"/>
      <c r="K1777" s="636"/>
      <c r="L1777" s="108">
        <f>+SUM(L1770:L1776)</f>
        <v>0</v>
      </c>
    </row>
    <row r="1778" spans="2:13" ht="15" customHeight="1" outlineLevel="1" x14ac:dyDescent="0.25">
      <c r="B1778" s="121" t="s">
        <v>1850</v>
      </c>
      <c r="C1778" s="132">
        <v>9</v>
      </c>
      <c r="D1778" s="132">
        <v>4.0199999999999996</v>
      </c>
      <c r="E1778" s="725" t="str">
        <f>+VLOOKUP(B:B,APUS!A:C,3,FALSE)</f>
        <v>VIGA 35X30 CM INCLUYE REFUERZO</v>
      </c>
      <c r="F1778" s="726"/>
      <c r="G1778" s="726"/>
      <c r="H1778" s="726"/>
      <c r="I1778" s="726"/>
      <c r="J1778" s="726"/>
      <c r="K1778" s="726"/>
      <c r="L1778" s="128" t="str">
        <f>+VLOOKUP(B:B,APUS!A:D,4,FALSE)</f>
        <v>M</v>
      </c>
      <c r="M1778" s="595">
        <f>L1788</f>
        <v>0</v>
      </c>
    </row>
    <row r="1779" spans="2:13" ht="15" customHeight="1" outlineLevel="2" x14ac:dyDescent="0.25">
      <c r="B1779" s="723" t="s">
        <v>1465</v>
      </c>
      <c r="C1779" s="684"/>
      <c r="D1779" s="684"/>
      <c r="E1779" s="683" t="s">
        <v>1470</v>
      </c>
      <c r="F1779" s="683"/>
      <c r="G1779" s="683"/>
      <c r="H1779" s="683"/>
      <c r="I1779" s="683"/>
      <c r="J1779" s="684" t="s">
        <v>560</v>
      </c>
      <c r="K1779" s="684"/>
      <c r="L1779" s="686" t="s">
        <v>1464</v>
      </c>
    </row>
    <row r="1780" spans="2:13" ht="15" customHeight="1" outlineLevel="2" x14ac:dyDescent="0.25">
      <c r="B1780" s="724"/>
      <c r="C1780" s="685"/>
      <c r="D1780" s="685"/>
      <c r="E1780" s="104" t="s">
        <v>1461</v>
      </c>
      <c r="F1780" s="679" t="s">
        <v>1462</v>
      </c>
      <c r="G1780" s="680"/>
      <c r="H1780" s="679" t="s">
        <v>1463</v>
      </c>
      <c r="I1780" s="680"/>
      <c r="J1780" s="685"/>
      <c r="K1780" s="685"/>
      <c r="L1780" s="687"/>
    </row>
    <row r="1781" spans="2:13" ht="15" customHeight="1" outlineLevel="2" x14ac:dyDescent="0.25">
      <c r="B1781" s="655"/>
      <c r="C1781" s="656"/>
      <c r="D1781" s="656"/>
      <c r="E1781" s="105"/>
      <c r="F1781" s="688"/>
      <c r="G1781" s="688"/>
      <c r="H1781" s="688"/>
      <c r="I1781" s="688"/>
      <c r="J1781" s="688"/>
      <c r="K1781" s="688"/>
      <c r="L1781" s="56">
        <f t="shared" ref="L1781:L1787" si="162">+J1781</f>
        <v>0</v>
      </c>
    </row>
    <row r="1782" spans="2:13" ht="15" customHeight="1" outlineLevel="2" x14ac:dyDescent="0.25">
      <c r="B1782" s="628"/>
      <c r="C1782" s="629"/>
      <c r="D1782" s="629"/>
      <c r="E1782" s="106"/>
      <c r="F1782" s="630"/>
      <c r="G1782" s="630"/>
      <c r="H1782" s="630"/>
      <c r="I1782" s="630"/>
      <c r="J1782" s="630"/>
      <c r="K1782" s="630"/>
      <c r="L1782" s="56">
        <f t="shared" si="162"/>
        <v>0</v>
      </c>
    </row>
    <row r="1783" spans="2:13" ht="15" customHeight="1" outlineLevel="2" x14ac:dyDescent="0.25">
      <c r="B1783" s="628"/>
      <c r="C1783" s="629"/>
      <c r="D1783" s="629"/>
      <c r="E1783" s="106"/>
      <c r="F1783" s="630"/>
      <c r="G1783" s="630"/>
      <c r="H1783" s="630"/>
      <c r="I1783" s="630"/>
      <c r="J1783" s="630"/>
      <c r="K1783" s="630"/>
      <c r="L1783" s="56">
        <f t="shared" si="162"/>
        <v>0</v>
      </c>
    </row>
    <row r="1784" spans="2:13" ht="15" customHeight="1" outlineLevel="2" x14ac:dyDescent="0.25">
      <c r="B1784" s="628"/>
      <c r="C1784" s="629"/>
      <c r="D1784" s="629"/>
      <c r="E1784" s="106"/>
      <c r="F1784" s="630"/>
      <c r="G1784" s="630"/>
      <c r="H1784" s="630"/>
      <c r="I1784" s="630"/>
      <c r="J1784" s="630"/>
      <c r="K1784" s="630"/>
      <c r="L1784" s="56">
        <f t="shared" si="162"/>
        <v>0</v>
      </c>
    </row>
    <row r="1785" spans="2:13" ht="15" customHeight="1" outlineLevel="2" x14ac:dyDescent="0.25">
      <c r="B1785" s="628"/>
      <c r="C1785" s="629"/>
      <c r="D1785" s="629"/>
      <c r="E1785" s="106"/>
      <c r="F1785" s="630"/>
      <c r="G1785" s="630"/>
      <c r="H1785" s="630"/>
      <c r="I1785" s="630"/>
      <c r="J1785" s="630"/>
      <c r="K1785" s="630"/>
      <c r="L1785" s="56">
        <f t="shared" si="162"/>
        <v>0</v>
      </c>
    </row>
    <row r="1786" spans="2:13" ht="15" customHeight="1" outlineLevel="2" x14ac:dyDescent="0.25">
      <c r="B1786" s="628"/>
      <c r="C1786" s="629"/>
      <c r="D1786" s="629"/>
      <c r="E1786" s="106"/>
      <c r="F1786" s="630"/>
      <c r="G1786" s="630"/>
      <c r="H1786" s="630"/>
      <c r="I1786" s="630"/>
      <c r="J1786" s="630"/>
      <c r="K1786" s="630"/>
      <c r="L1786" s="56">
        <f t="shared" si="162"/>
        <v>0</v>
      </c>
    </row>
    <row r="1787" spans="2:13" ht="15" customHeight="1" outlineLevel="2" x14ac:dyDescent="0.25">
      <c r="B1787" s="631"/>
      <c r="C1787" s="632"/>
      <c r="D1787" s="632"/>
      <c r="E1787" s="107"/>
      <c r="F1787" s="633"/>
      <c r="G1787" s="633"/>
      <c r="H1787" s="633"/>
      <c r="I1787" s="633"/>
      <c r="J1787" s="633"/>
      <c r="K1787" s="633"/>
      <c r="L1787" s="56">
        <f t="shared" si="162"/>
        <v>0</v>
      </c>
    </row>
    <row r="1788" spans="2:13" ht="15" customHeight="1" outlineLevel="2" x14ac:dyDescent="0.25">
      <c r="B1788" s="634" t="s">
        <v>1468</v>
      </c>
      <c r="C1788" s="635"/>
      <c r="D1788" s="635"/>
      <c r="E1788" s="635"/>
      <c r="F1788" s="635"/>
      <c r="G1788" s="635"/>
      <c r="H1788" s="635"/>
      <c r="I1788" s="635"/>
      <c r="J1788" s="635"/>
      <c r="K1788" s="636"/>
      <c r="L1788" s="108">
        <f>+SUM(L1781:L1787)</f>
        <v>0</v>
      </c>
    </row>
    <row r="1789" spans="2:13" ht="15" customHeight="1" outlineLevel="1" x14ac:dyDescent="0.25">
      <c r="B1789" s="121" t="s">
        <v>1851</v>
      </c>
      <c r="C1789" s="132">
        <v>9</v>
      </c>
      <c r="D1789" s="132">
        <v>4.03</v>
      </c>
      <c r="E1789" s="725" t="str">
        <f>+VLOOKUP(B:B,APUS!A:C,3,FALSE)</f>
        <v>VIGA 25X30 CM INCLUYE REFUERZO</v>
      </c>
      <c r="F1789" s="726"/>
      <c r="G1789" s="726"/>
      <c r="H1789" s="726"/>
      <c r="I1789" s="726"/>
      <c r="J1789" s="726"/>
      <c r="K1789" s="726"/>
      <c r="L1789" s="128" t="str">
        <f>+VLOOKUP(B:B,APUS!A:D,4,FALSE)</f>
        <v>M</v>
      </c>
      <c r="M1789" s="595">
        <f>L1799</f>
        <v>0</v>
      </c>
    </row>
    <row r="1790" spans="2:13" ht="15" customHeight="1" outlineLevel="2" x14ac:dyDescent="0.25">
      <c r="B1790" s="723" t="s">
        <v>1465</v>
      </c>
      <c r="C1790" s="684"/>
      <c r="D1790" s="684"/>
      <c r="E1790" s="683" t="s">
        <v>1470</v>
      </c>
      <c r="F1790" s="683"/>
      <c r="G1790" s="683"/>
      <c r="H1790" s="683"/>
      <c r="I1790" s="683"/>
      <c r="J1790" s="684" t="s">
        <v>560</v>
      </c>
      <c r="K1790" s="684"/>
      <c r="L1790" s="686" t="s">
        <v>1464</v>
      </c>
    </row>
    <row r="1791" spans="2:13" ht="15" customHeight="1" outlineLevel="2" x14ac:dyDescent="0.25">
      <c r="B1791" s="724"/>
      <c r="C1791" s="685"/>
      <c r="D1791" s="685"/>
      <c r="E1791" s="104" t="s">
        <v>1461</v>
      </c>
      <c r="F1791" s="679" t="s">
        <v>1462</v>
      </c>
      <c r="G1791" s="680"/>
      <c r="H1791" s="679" t="s">
        <v>1463</v>
      </c>
      <c r="I1791" s="680"/>
      <c r="J1791" s="685"/>
      <c r="K1791" s="685"/>
      <c r="L1791" s="687"/>
    </row>
    <row r="1792" spans="2:13" ht="15" customHeight="1" outlineLevel="2" x14ac:dyDescent="0.25">
      <c r="B1792" s="736"/>
      <c r="C1792" s="737"/>
      <c r="D1792" s="737"/>
      <c r="E1792" s="134"/>
      <c r="F1792" s="738"/>
      <c r="G1792" s="738"/>
      <c r="H1792" s="738"/>
      <c r="I1792" s="738"/>
      <c r="J1792" s="738"/>
      <c r="K1792" s="738"/>
      <c r="L1792" s="56">
        <f t="shared" ref="L1792:L1798" si="163">+J1792</f>
        <v>0</v>
      </c>
    </row>
    <row r="1793" spans="2:13" ht="15" customHeight="1" outlineLevel="2" x14ac:dyDescent="0.25">
      <c r="B1793" s="727"/>
      <c r="C1793" s="728"/>
      <c r="D1793" s="728"/>
      <c r="E1793" s="135"/>
      <c r="F1793" s="729"/>
      <c r="G1793" s="729"/>
      <c r="H1793" s="729"/>
      <c r="I1793" s="729"/>
      <c r="J1793" s="729"/>
      <c r="K1793" s="729"/>
      <c r="L1793" s="56">
        <f t="shared" si="163"/>
        <v>0</v>
      </c>
    </row>
    <row r="1794" spans="2:13" ht="15" customHeight="1" outlineLevel="2" x14ac:dyDescent="0.25">
      <c r="B1794" s="727"/>
      <c r="C1794" s="728"/>
      <c r="D1794" s="728"/>
      <c r="E1794" s="135"/>
      <c r="F1794" s="729"/>
      <c r="G1794" s="729"/>
      <c r="H1794" s="729"/>
      <c r="I1794" s="729"/>
      <c r="J1794" s="729"/>
      <c r="K1794" s="729"/>
      <c r="L1794" s="56">
        <f t="shared" si="163"/>
        <v>0</v>
      </c>
    </row>
    <row r="1795" spans="2:13" ht="15" customHeight="1" outlineLevel="2" x14ac:dyDescent="0.25">
      <c r="B1795" s="727"/>
      <c r="C1795" s="728"/>
      <c r="D1795" s="728"/>
      <c r="E1795" s="135"/>
      <c r="F1795" s="729"/>
      <c r="G1795" s="729"/>
      <c r="H1795" s="729"/>
      <c r="I1795" s="729"/>
      <c r="J1795" s="729"/>
      <c r="K1795" s="729"/>
      <c r="L1795" s="56">
        <f t="shared" si="163"/>
        <v>0</v>
      </c>
    </row>
    <row r="1796" spans="2:13" ht="15" customHeight="1" outlineLevel="2" x14ac:dyDescent="0.25">
      <c r="B1796" s="727"/>
      <c r="C1796" s="728"/>
      <c r="D1796" s="728"/>
      <c r="E1796" s="135"/>
      <c r="F1796" s="729"/>
      <c r="G1796" s="729"/>
      <c r="H1796" s="729"/>
      <c r="I1796" s="729"/>
      <c r="J1796" s="729"/>
      <c r="K1796" s="729"/>
      <c r="L1796" s="56">
        <f t="shared" si="163"/>
        <v>0</v>
      </c>
    </row>
    <row r="1797" spans="2:13" ht="15" customHeight="1" outlineLevel="2" x14ac:dyDescent="0.25">
      <c r="B1797" s="727"/>
      <c r="C1797" s="728"/>
      <c r="D1797" s="728"/>
      <c r="E1797" s="135"/>
      <c r="F1797" s="729"/>
      <c r="G1797" s="729"/>
      <c r="H1797" s="729"/>
      <c r="I1797" s="729"/>
      <c r="J1797" s="729"/>
      <c r="K1797" s="729"/>
      <c r="L1797" s="56">
        <f t="shared" si="163"/>
        <v>0</v>
      </c>
    </row>
    <row r="1798" spans="2:13" ht="15" customHeight="1" outlineLevel="2" x14ac:dyDescent="0.25">
      <c r="B1798" s="730"/>
      <c r="C1798" s="731"/>
      <c r="D1798" s="731"/>
      <c r="E1798" s="136"/>
      <c r="F1798" s="732"/>
      <c r="G1798" s="732"/>
      <c r="H1798" s="732"/>
      <c r="I1798" s="732"/>
      <c r="J1798" s="732"/>
      <c r="K1798" s="732"/>
      <c r="L1798" s="56">
        <f t="shared" si="163"/>
        <v>0</v>
      </c>
    </row>
    <row r="1799" spans="2:13" ht="15" customHeight="1" outlineLevel="2" x14ac:dyDescent="0.25">
      <c r="B1799" s="733" t="s">
        <v>1468</v>
      </c>
      <c r="C1799" s="734"/>
      <c r="D1799" s="734"/>
      <c r="E1799" s="734"/>
      <c r="F1799" s="734"/>
      <c r="G1799" s="734"/>
      <c r="H1799" s="734"/>
      <c r="I1799" s="734"/>
      <c r="J1799" s="734"/>
      <c r="K1799" s="735"/>
      <c r="L1799" s="108">
        <f>+SUM(L1792:L1798)</f>
        <v>0</v>
      </c>
    </row>
    <row r="1800" spans="2:13" ht="15" customHeight="1" outlineLevel="1" x14ac:dyDescent="0.25">
      <c r="B1800" s="121" t="s">
        <v>1852</v>
      </c>
      <c r="C1800" s="132">
        <v>9</v>
      </c>
      <c r="D1800" s="132">
        <v>4.04</v>
      </c>
      <c r="E1800" s="725" t="str">
        <f>+VLOOKUP(B:B,APUS!A:C,3,FALSE)</f>
        <v>VIGA 30X30 CM INCLUYE REFUERZO</v>
      </c>
      <c r="F1800" s="726"/>
      <c r="G1800" s="726"/>
      <c r="H1800" s="726"/>
      <c r="I1800" s="726"/>
      <c r="J1800" s="726"/>
      <c r="K1800" s="726"/>
      <c r="L1800" s="128" t="str">
        <f>+VLOOKUP(B:B,APUS!A:D,4,FALSE)</f>
        <v>M</v>
      </c>
      <c r="M1800" s="595">
        <f>L1810</f>
        <v>0</v>
      </c>
    </row>
    <row r="1801" spans="2:13" ht="15" customHeight="1" outlineLevel="2" x14ac:dyDescent="0.25">
      <c r="B1801" s="723" t="s">
        <v>1465</v>
      </c>
      <c r="C1801" s="684"/>
      <c r="D1801" s="684"/>
      <c r="E1801" s="683" t="s">
        <v>1470</v>
      </c>
      <c r="F1801" s="683"/>
      <c r="G1801" s="683"/>
      <c r="H1801" s="683"/>
      <c r="I1801" s="683"/>
      <c r="J1801" s="684" t="s">
        <v>560</v>
      </c>
      <c r="K1801" s="684"/>
      <c r="L1801" s="686" t="s">
        <v>1464</v>
      </c>
    </row>
    <row r="1802" spans="2:13" ht="15" customHeight="1" outlineLevel="2" x14ac:dyDescent="0.25">
      <c r="B1802" s="724"/>
      <c r="C1802" s="685"/>
      <c r="D1802" s="685"/>
      <c r="E1802" s="104" t="s">
        <v>1461</v>
      </c>
      <c r="F1802" s="679" t="s">
        <v>1462</v>
      </c>
      <c r="G1802" s="680"/>
      <c r="H1802" s="679" t="s">
        <v>1463</v>
      </c>
      <c r="I1802" s="680"/>
      <c r="J1802" s="685"/>
      <c r="K1802" s="685"/>
      <c r="L1802" s="687"/>
    </row>
    <row r="1803" spans="2:13" ht="15" customHeight="1" outlineLevel="2" x14ac:dyDescent="0.25">
      <c r="B1803" s="655"/>
      <c r="C1803" s="656"/>
      <c r="D1803" s="656"/>
      <c r="E1803" s="105"/>
      <c r="F1803" s="688"/>
      <c r="G1803" s="688"/>
      <c r="H1803" s="688"/>
      <c r="I1803" s="688"/>
      <c r="J1803" s="688"/>
      <c r="K1803" s="688"/>
      <c r="L1803" s="56">
        <f t="shared" ref="L1803:L1809" si="164">+J1803</f>
        <v>0</v>
      </c>
    </row>
    <row r="1804" spans="2:13" ht="15" customHeight="1" outlineLevel="2" x14ac:dyDescent="0.25">
      <c r="B1804" s="628"/>
      <c r="C1804" s="629"/>
      <c r="D1804" s="629"/>
      <c r="E1804" s="106"/>
      <c r="F1804" s="630"/>
      <c r="G1804" s="630"/>
      <c r="H1804" s="630"/>
      <c r="I1804" s="630"/>
      <c r="J1804" s="630"/>
      <c r="K1804" s="630"/>
      <c r="L1804" s="56">
        <f t="shared" si="164"/>
        <v>0</v>
      </c>
    </row>
    <row r="1805" spans="2:13" ht="15" customHeight="1" outlineLevel="2" x14ac:dyDescent="0.25">
      <c r="B1805" s="628"/>
      <c r="C1805" s="629"/>
      <c r="D1805" s="629"/>
      <c r="E1805" s="106"/>
      <c r="F1805" s="630"/>
      <c r="G1805" s="630"/>
      <c r="H1805" s="630"/>
      <c r="I1805" s="630"/>
      <c r="J1805" s="630"/>
      <c r="K1805" s="630"/>
      <c r="L1805" s="56">
        <f t="shared" si="164"/>
        <v>0</v>
      </c>
    </row>
    <row r="1806" spans="2:13" ht="15" customHeight="1" outlineLevel="2" x14ac:dyDescent="0.25">
      <c r="B1806" s="628"/>
      <c r="C1806" s="629"/>
      <c r="D1806" s="629"/>
      <c r="E1806" s="106"/>
      <c r="F1806" s="630"/>
      <c r="G1806" s="630"/>
      <c r="H1806" s="630"/>
      <c r="I1806" s="630"/>
      <c r="J1806" s="630"/>
      <c r="K1806" s="630"/>
      <c r="L1806" s="56">
        <f t="shared" si="164"/>
        <v>0</v>
      </c>
    </row>
    <row r="1807" spans="2:13" ht="15" customHeight="1" outlineLevel="2" x14ac:dyDescent="0.25">
      <c r="B1807" s="628"/>
      <c r="C1807" s="629"/>
      <c r="D1807" s="629"/>
      <c r="E1807" s="106"/>
      <c r="F1807" s="630"/>
      <c r="G1807" s="630"/>
      <c r="H1807" s="630"/>
      <c r="I1807" s="630"/>
      <c r="J1807" s="630"/>
      <c r="K1807" s="630"/>
      <c r="L1807" s="56">
        <f t="shared" si="164"/>
        <v>0</v>
      </c>
    </row>
    <row r="1808" spans="2:13" ht="15" customHeight="1" outlineLevel="2" x14ac:dyDescent="0.25">
      <c r="B1808" s="628"/>
      <c r="C1808" s="629"/>
      <c r="D1808" s="629"/>
      <c r="E1808" s="106"/>
      <c r="F1808" s="630"/>
      <c r="G1808" s="630"/>
      <c r="H1808" s="630"/>
      <c r="I1808" s="630"/>
      <c r="J1808" s="630"/>
      <c r="K1808" s="630"/>
      <c r="L1808" s="56">
        <f t="shared" si="164"/>
        <v>0</v>
      </c>
    </row>
    <row r="1809" spans="2:13" ht="15" customHeight="1" outlineLevel="2" x14ac:dyDescent="0.25">
      <c r="B1809" s="631"/>
      <c r="C1809" s="632"/>
      <c r="D1809" s="632"/>
      <c r="E1809" s="107"/>
      <c r="F1809" s="633"/>
      <c r="G1809" s="633"/>
      <c r="H1809" s="633"/>
      <c r="I1809" s="633"/>
      <c r="J1809" s="633"/>
      <c r="K1809" s="633"/>
      <c r="L1809" s="56">
        <f t="shared" si="164"/>
        <v>0</v>
      </c>
    </row>
    <row r="1810" spans="2:13" ht="15" customHeight="1" outlineLevel="2" x14ac:dyDescent="0.25">
      <c r="B1810" s="634" t="s">
        <v>1468</v>
      </c>
      <c r="C1810" s="635"/>
      <c r="D1810" s="635"/>
      <c r="E1810" s="635"/>
      <c r="F1810" s="635"/>
      <c r="G1810" s="635"/>
      <c r="H1810" s="635"/>
      <c r="I1810" s="635"/>
      <c r="J1810" s="635"/>
      <c r="K1810" s="636"/>
      <c r="L1810" s="108">
        <f>+SUM(L1803:L1809)</f>
        <v>0</v>
      </c>
    </row>
    <row r="1811" spans="2:13" ht="15" customHeight="1" outlineLevel="1" x14ac:dyDescent="0.25">
      <c r="B1811" s="121" t="s">
        <v>1853</v>
      </c>
      <c r="C1811" s="132">
        <v>9</v>
      </c>
      <c r="D1811" s="132">
        <v>4.05</v>
      </c>
      <c r="E1811" s="725" t="str">
        <f>+VLOOKUP(B:B,APUS!A:C,3,FALSE)</f>
        <v>VIGA 20X30 CM INCLUYE REFUERZO</v>
      </c>
      <c r="F1811" s="726"/>
      <c r="G1811" s="726"/>
      <c r="H1811" s="726"/>
      <c r="I1811" s="726"/>
      <c r="J1811" s="726"/>
      <c r="K1811" s="726"/>
      <c r="L1811" s="128" t="str">
        <f>+VLOOKUP(B:B,APUS!A:D,4,FALSE)</f>
        <v>M</v>
      </c>
      <c r="M1811" s="595">
        <f>L1821</f>
        <v>0</v>
      </c>
    </row>
    <row r="1812" spans="2:13" ht="15" customHeight="1" outlineLevel="2" x14ac:dyDescent="0.25">
      <c r="B1812" s="723" t="s">
        <v>1465</v>
      </c>
      <c r="C1812" s="684"/>
      <c r="D1812" s="684"/>
      <c r="E1812" s="683" t="s">
        <v>1470</v>
      </c>
      <c r="F1812" s="683"/>
      <c r="G1812" s="683"/>
      <c r="H1812" s="683"/>
      <c r="I1812" s="683"/>
      <c r="J1812" s="684" t="s">
        <v>560</v>
      </c>
      <c r="K1812" s="684"/>
      <c r="L1812" s="686" t="s">
        <v>1464</v>
      </c>
    </row>
    <row r="1813" spans="2:13" ht="15" customHeight="1" outlineLevel="2" x14ac:dyDescent="0.25">
      <c r="B1813" s="724"/>
      <c r="C1813" s="685"/>
      <c r="D1813" s="685"/>
      <c r="E1813" s="104" t="s">
        <v>1461</v>
      </c>
      <c r="F1813" s="679" t="s">
        <v>1462</v>
      </c>
      <c r="G1813" s="680"/>
      <c r="H1813" s="679" t="s">
        <v>1463</v>
      </c>
      <c r="I1813" s="680"/>
      <c r="J1813" s="685"/>
      <c r="K1813" s="685"/>
      <c r="L1813" s="687"/>
    </row>
    <row r="1814" spans="2:13" ht="15" customHeight="1" outlineLevel="2" x14ac:dyDescent="0.25">
      <c r="B1814" s="655"/>
      <c r="C1814" s="656"/>
      <c r="D1814" s="656"/>
      <c r="E1814" s="105"/>
      <c r="F1814" s="688"/>
      <c r="G1814" s="688"/>
      <c r="H1814" s="688"/>
      <c r="I1814" s="688"/>
      <c r="J1814" s="688"/>
      <c r="K1814" s="688"/>
      <c r="L1814" s="56">
        <f t="shared" ref="L1814:L1820" si="165">+J1814</f>
        <v>0</v>
      </c>
    </row>
    <row r="1815" spans="2:13" ht="15" customHeight="1" outlineLevel="2" x14ac:dyDescent="0.25">
      <c r="B1815" s="628"/>
      <c r="C1815" s="629"/>
      <c r="D1815" s="629"/>
      <c r="E1815" s="106"/>
      <c r="F1815" s="630"/>
      <c r="G1815" s="630"/>
      <c r="H1815" s="630"/>
      <c r="I1815" s="630"/>
      <c r="J1815" s="630"/>
      <c r="K1815" s="630"/>
      <c r="L1815" s="56">
        <f t="shared" si="165"/>
        <v>0</v>
      </c>
    </row>
    <row r="1816" spans="2:13" ht="15" customHeight="1" outlineLevel="2" x14ac:dyDescent="0.25">
      <c r="B1816" s="628"/>
      <c r="C1816" s="629"/>
      <c r="D1816" s="629"/>
      <c r="E1816" s="106"/>
      <c r="F1816" s="630"/>
      <c r="G1816" s="630"/>
      <c r="H1816" s="630"/>
      <c r="I1816" s="630"/>
      <c r="J1816" s="630"/>
      <c r="K1816" s="630"/>
      <c r="L1816" s="56">
        <f t="shared" si="165"/>
        <v>0</v>
      </c>
    </row>
    <row r="1817" spans="2:13" ht="15" customHeight="1" outlineLevel="2" x14ac:dyDescent="0.25">
      <c r="B1817" s="628"/>
      <c r="C1817" s="629"/>
      <c r="D1817" s="629"/>
      <c r="E1817" s="106"/>
      <c r="F1817" s="630"/>
      <c r="G1817" s="630"/>
      <c r="H1817" s="630"/>
      <c r="I1817" s="630"/>
      <c r="J1817" s="630"/>
      <c r="K1817" s="630"/>
      <c r="L1817" s="56">
        <f t="shared" si="165"/>
        <v>0</v>
      </c>
    </row>
    <row r="1818" spans="2:13" ht="15" customHeight="1" outlineLevel="2" x14ac:dyDescent="0.25">
      <c r="B1818" s="628"/>
      <c r="C1818" s="629"/>
      <c r="D1818" s="629"/>
      <c r="E1818" s="106"/>
      <c r="F1818" s="630"/>
      <c r="G1818" s="630"/>
      <c r="H1818" s="630"/>
      <c r="I1818" s="630"/>
      <c r="J1818" s="630"/>
      <c r="K1818" s="630"/>
      <c r="L1818" s="56">
        <f t="shared" si="165"/>
        <v>0</v>
      </c>
    </row>
    <row r="1819" spans="2:13" ht="15" customHeight="1" outlineLevel="2" x14ac:dyDescent="0.25">
      <c r="B1819" s="628"/>
      <c r="C1819" s="629"/>
      <c r="D1819" s="629"/>
      <c r="E1819" s="106"/>
      <c r="F1819" s="630"/>
      <c r="G1819" s="630"/>
      <c r="H1819" s="630"/>
      <c r="I1819" s="630"/>
      <c r="J1819" s="630"/>
      <c r="K1819" s="630"/>
      <c r="L1819" s="56">
        <f t="shared" si="165"/>
        <v>0</v>
      </c>
    </row>
    <row r="1820" spans="2:13" ht="15" customHeight="1" outlineLevel="2" x14ac:dyDescent="0.25">
      <c r="B1820" s="631"/>
      <c r="C1820" s="632"/>
      <c r="D1820" s="632"/>
      <c r="E1820" s="107"/>
      <c r="F1820" s="633"/>
      <c r="G1820" s="633"/>
      <c r="H1820" s="633"/>
      <c r="I1820" s="633"/>
      <c r="J1820" s="633"/>
      <c r="K1820" s="633"/>
      <c r="L1820" s="56">
        <f t="shared" si="165"/>
        <v>0</v>
      </c>
    </row>
    <row r="1821" spans="2:13" ht="15" customHeight="1" outlineLevel="2" x14ac:dyDescent="0.25">
      <c r="B1821" s="634" t="s">
        <v>1468</v>
      </c>
      <c r="C1821" s="635"/>
      <c r="D1821" s="635"/>
      <c r="E1821" s="635"/>
      <c r="F1821" s="635"/>
      <c r="G1821" s="635"/>
      <c r="H1821" s="635"/>
      <c r="I1821" s="635"/>
      <c r="J1821" s="635"/>
      <c r="K1821" s="636"/>
      <c r="L1821" s="108">
        <f>+SUM(L1814:L1820)</f>
        <v>0</v>
      </c>
    </row>
    <row r="1822" spans="2:13" ht="15" customHeight="1" outlineLevel="1" x14ac:dyDescent="0.25">
      <c r="B1822" s="121" t="s">
        <v>1854</v>
      </c>
      <c r="C1822" s="132">
        <v>9</v>
      </c>
      <c r="D1822" s="132">
        <v>4.0599999999999996</v>
      </c>
      <c r="E1822" s="725" t="str">
        <f>+VLOOKUP(B:B,APUS!A:C,3,FALSE)</f>
        <v>VIGUETA 12X30 CM INCLUYE REFUERZO</v>
      </c>
      <c r="F1822" s="726"/>
      <c r="G1822" s="726"/>
      <c r="H1822" s="726"/>
      <c r="I1822" s="726"/>
      <c r="J1822" s="726"/>
      <c r="K1822" s="726"/>
      <c r="L1822" s="128" t="str">
        <f>+VLOOKUP(B:B,APUS!A:D,4,FALSE)</f>
        <v>M</v>
      </c>
      <c r="M1822" s="595">
        <f>L1832</f>
        <v>0</v>
      </c>
    </row>
    <row r="1823" spans="2:13" ht="15" customHeight="1" outlineLevel="2" x14ac:dyDescent="0.25">
      <c r="B1823" s="723" t="s">
        <v>1465</v>
      </c>
      <c r="C1823" s="684"/>
      <c r="D1823" s="684"/>
      <c r="E1823" s="683" t="s">
        <v>1470</v>
      </c>
      <c r="F1823" s="683"/>
      <c r="G1823" s="683"/>
      <c r="H1823" s="683"/>
      <c r="I1823" s="683"/>
      <c r="J1823" s="684" t="s">
        <v>560</v>
      </c>
      <c r="K1823" s="684"/>
      <c r="L1823" s="686" t="s">
        <v>1464</v>
      </c>
    </row>
    <row r="1824" spans="2:13" ht="15" customHeight="1" outlineLevel="2" x14ac:dyDescent="0.25">
      <c r="B1824" s="724"/>
      <c r="C1824" s="685"/>
      <c r="D1824" s="685"/>
      <c r="E1824" s="104" t="s">
        <v>1461</v>
      </c>
      <c r="F1824" s="679" t="s">
        <v>1462</v>
      </c>
      <c r="G1824" s="680"/>
      <c r="H1824" s="679" t="s">
        <v>1463</v>
      </c>
      <c r="I1824" s="680"/>
      <c r="J1824" s="685"/>
      <c r="K1824" s="685"/>
      <c r="L1824" s="687"/>
    </row>
    <row r="1825" spans="2:13" ht="15" customHeight="1" outlineLevel="2" x14ac:dyDescent="0.25">
      <c r="B1825" s="655"/>
      <c r="C1825" s="656"/>
      <c r="D1825" s="656"/>
      <c r="E1825" s="105"/>
      <c r="F1825" s="688"/>
      <c r="G1825" s="688"/>
      <c r="H1825" s="688"/>
      <c r="I1825" s="688"/>
      <c r="J1825" s="688"/>
      <c r="K1825" s="688"/>
      <c r="L1825" s="56">
        <f t="shared" ref="L1825:L1831" si="166">+J1825</f>
        <v>0</v>
      </c>
    </row>
    <row r="1826" spans="2:13" ht="15" customHeight="1" outlineLevel="2" x14ac:dyDescent="0.25">
      <c r="B1826" s="628"/>
      <c r="C1826" s="629"/>
      <c r="D1826" s="629"/>
      <c r="E1826" s="106"/>
      <c r="F1826" s="630"/>
      <c r="G1826" s="630"/>
      <c r="H1826" s="630"/>
      <c r="I1826" s="630"/>
      <c r="J1826" s="630"/>
      <c r="K1826" s="630"/>
      <c r="L1826" s="56">
        <f t="shared" si="166"/>
        <v>0</v>
      </c>
    </row>
    <row r="1827" spans="2:13" ht="15" customHeight="1" outlineLevel="2" x14ac:dyDescent="0.25">
      <c r="B1827" s="628"/>
      <c r="C1827" s="629"/>
      <c r="D1827" s="629"/>
      <c r="E1827" s="106"/>
      <c r="F1827" s="630"/>
      <c r="G1827" s="630"/>
      <c r="H1827" s="630"/>
      <c r="I1827" s="630"/>
      <c r="J1827" s="630"/>
      <c r="K1827" s="630"/>
      <c r="L1827" s="56">
        <f t="shared" si="166"/>
        <v>0</v>
      </c>
    </row>
    <row r="1828" spans="2:13" ht="15" customHeight="1" outlineLevel="2" x14ac:dyDescent="0.25">
      <c r="B1828" s="628"/>
      <c r="C1828" s="629"/>
      <c r="D1828" s="629"/>
      <c r="E1828" s="106"/>
      <c r="F1828" s="630"/>
      <c r="G1828" s="630"/>
      <c r="H1828" s="630"/>
      <c r="I1828" s="630"/>
      <c r="J1828" s="630"/>
      <c r="K1828" s="630"/>
      <c r="L1828" s="56">
        <f t="shared" si="166"/>
        <v>0</v>
      </c>
    </row>
    <row r="1829" spans="2:13" ht="15" customHeight="1" outlineLevel="2" x14ac:dyDescent="0.25">
      <c r="B1829" s="628"/>
      <c r="C1829" s="629"/>
      <c r="D1829" s="629"/>
      <c r="E1829" s="106"/>
      <c r="F1829" s="630"/>
      <c r="G1829" s="630"/>
      <c r="H1829" s="630"/>
      <c r="I1829" s="630"/>
      <c r="J1829" s="630"/>
      <c r="K1829" s="630"/>
      <c r="L1829" s="56">
        <f t="shared" si="166"/>
        <v>0</v>
      </c>
    </row>
    <row r="1830" spans="2:13" ht="15" customHeight="1" outlineLevel="2" x14ac:dyDescent="0.25">
      <c r="B1830" s="628"/>
      <c r="C1830" s="629"/>
      <c r="D1830" s="629"/>
      <c r="E1830" s="106"/>
      <c r="F1830" s="630"/>
      <c r="G1830" s="630"/>
      <c r="H1830" s="630"/>
      <c r="I1830" s="630"/>
      <c r="J1830" s="630"/>
      <c r="K1830" s="630"/>
      <c r="L1830" s="56">
        <f t="shared" si="166"/>
        <v>0</v>
      </c>
    </row>
    <row r="1831" spans="2:13" ht="15" customHeight="1" outlineLevel="2" x14ac:dyDescent="0.25">
      <c r="B1831" s="631"/>
      <c r="C1831" s="632"/>
      <c r="D1831" s="632"/>
      <c r="E1831" s="107"/>
      <c r="F1831" s="633"/>
      <c r="G1831" s="633"/>
      <c r="H1831" s="633"/>
      <c r="I1831" s="633"/>
      <c r="J1831" s="633"/>
      <c r="K1831" s="633"/>
      <c r="L1831" s="56">
        <f t="shared" si="166"/>
        <v>0</v>
      </c>
    </row>
    <row r="1832" spans="2:13" ht="15" customHeight="1" outlineLevel="2" x14ac:dyDescent="0.25">
      <c r="B1832" s="634" t="s">
        <v>1468</v>
      </c>
      <c r="C1832" s="635"/>
      <c r="D1832" s="635"/>
      <c r="E1832" s="635"/>
      <c r="F1832" s="635"/>
      <c r="G1832" s="635"/>
      <c r="H1832" s="635"/>
      <c r="I1832" s="635"/>
      <c r="J1832" s="635"/>
      <c r="K1832" s="636"/>
      <c r="L1832" s="108">
        <f>+SUM(L1825:L1831)</f>
        <v>0</v>
      </c>
    </row>
    <row r="1833" spans="2:13" ht="42.75" customHeight="1" outlineLevel="1" x14ac:dyDescent="0.25">
      <c r="B1833" s="122" t="s">
        <v>1908</v>
      </c>
      <c r="C1833" s="132">
        <v>9</v>
      </c>
      <c r="D1833" s="132">
        <v>4.07</v>
      </c>
      <c r="E1833" s="664" t="str">
        <f>+VLOOKUP(B:B,APUS!A:C,3,FALSE)</f>
        <v>VIGA PARA  AMARRE DE MURO DE COINTENCION (0,20X0,25)M. CONCRETO 1:2:3 HECHO EN OBRA  DE 3.000PSI APROX.</v>
      </c>
      <c r="F1833" s="722"/>
      <c r="G1833" s="722"/>
      <c r="H1833" s="722"/>
      <c r="I1833" s="722"/>
      <c r="J1833" s="722"/>
      <c r="K1833" s="722"/>
      <c r="L1833" s="128" t="str">
        <f>+VLOOKUP(B:B,APUS!A:D,4,FALSE)</f>
        <v>M</v>
      </c>
      <c r="M1833" s="595">
        <f>L1843</f>
        <v>0</v>
      </c>
    </row>
    <row r="1834" spans="2:13" ht="15" customHeight="1" outlineLevel="2" x14ac:dyDescent="0.25">
      <c r="B1834" s="723" t="s">
        <v>1465</v>
      </c>
      <c r="C1834" s="684"/>
      <c r="D1834" s="684"/>
      <c r="E1834" s="683" t="s">
        <v>1470</v>
      </c>
      <c r="F1834" s="683"/>
      <c r="G1834" s="683"/>
      <c r="H1834" s="683"/>
      <c r="I1834" s="683"/>
      <c r="J1834" s="684" t="s">
        <v>560</v>
      </c>
      <c r="K1834" s="684"/>
      <c r="L1834" s="686" t="s">
        <v>1464</v>
      </c>
    </row>
    <row r="1835" spans="2:13" ht="15" customHeight="1" outlineLevel="2" x14ac:dyDescent="0.25">
      <c r="B1835" s="724"/>
      <c r="C1835" s="685"/>
      <c r="D1835" s="685"/>
      <c r="E1835" s="104" t="s">
        <v>1461</v>
      </c>
      <c r="F1835" s="679" t="s">
        <v>1462</v>
      </c>
      <c r="G1835" s="680"/>
      <c r="H1835" s="679" t="s">
        <v>1463</v>
      </c>
      <c r="I1835" s="680"/>
      <c r="J1835" s="685"/>
      <c r="K1835" s="685"/>
      <c r="L1835" s="687"/>
    </row>
    <row r="1836" spans="2:13" ht="15" customHeight="1" outlineLevel="2" x14ac:dyDescent="0.25">
      <c r="B1836" s="655"/>
      <c r="C1836" s="656"/>
      <c r="D1836" s="656"/>
      <c r="E1836" s="105"/>
      <c r="F1836" s="688"/>
      <c r="G1836" s="688"/>
      <c r="H1836" s="688"/>
      <c r="I1836" s="688"/>
      <c r="J1836" s="688"/>
      <c r="K1836" s="688"/>
      <c r="L1836" s="56">
        <f t="shared" ref="L1836:L1842" si="167">+J1836</f>
        <v>0</v>
      </c>
    </row>
    <row r="1837" spans="2:13" ht="15" customHeight="1" outlineLevel="2" x14ac:dyDescent="0.25">
      <c r="B1837" s="628"/>
      <c r="C1837" s="629"/>
      <c r="D1837" s="629"/>
      <c r="E1837" s="106"/>
      <c r="F1837" s="630"/>
      <c r="G1837" s="630"/>
      <c r="H1837" s="630"/>
      <c r="I1837" s="630"/>
      <c r="J1837" s="630"/>
      <c r="K1837" s="630"/>
      <c r="L1837" s="56">
        <f t="shared" si="167"/>
        <v>0</v>
      </c>
    </row>
    <row r="1838" spans="2:13" ht="15" customHeight="1" outlineLevel="2" x14ac:dyDescent="0.25">
      <c r="B1838" s="628"/>
      <c r="C1838" s="629"/>
      <c r="D1838" s="629"/>
      <c r="E1838" s="106"/>
      <c r="F1838" s="630"/>
      <c r="G1838" s="630"/>
      <c r="H1838" s="630"/>
      <c r="I1838" s="630"/>
      <c r="J1838" s="630"/>
      <c r="K1838" s="630"/>
      <c r="L1838" s="56">
        <f t="shared" si="167"/>
        <v>0</v>
      </c>
    </row>
    <row r="1839" spans="2:13" ht="15" customHeight="1" outlineLevel="2" x14ac:dyDescent="0.25">
      <c r="B1839" s="628"/>
      <c r="C1839" s="629"/>
      <c r="D1839" s="629"/>
      <c r="E1839" s="106"/>
      <c r="F1839" s="630"/>
      <c r="G1839" s="630"/>
      <c r="H1839" s="630"/>
      <c r="I1839" s="630"/>
      <c r="J1839" s="630"/>
      <c r="K1839" s="630"/>
      <c r="L1839" s="56">
        <f t="shared" si="167"/>
        <v>0</v>
      </c>
    </row>
    <row r="1840" spans="2:13" ht="15" customHeight="1" outlineLevel="2" x14ac:dyDescent="0.25">
      <c r="B1840" s="628"/>
      <c r="C1840" s="629"/>
      <c r="D1840" s="629"/>
      <c r="E1840" s="106"/>
      <c r="F1840" s="630"/>
      <c r="G1840" s="630"/>
      <c r="H1840" s="630"/>
      <c r="I1840" s="630"/>
      <c r="J1840" s="630"/>
      <c r="K1840" s="630"/>
      <c r="L1840" s="56">
        <f t="shared" si="167"/>
        <v>0</v>
      </c>
    </row>
    <row r="1841" spans="2:13" ht="15" customHeight="1" outlineLevel="2" x14ac:dyDescent="0.25">
      <c r="B1841" s="628"/>
      <c r="C1841" s="629"/>
      <c r="D1841" s="629"/>
      <c r="E1841" s="106"/>
      <c r="F1841" s="630"/>
      <c r="G1841" s="630"/>
      <c r="H1841" s="630"/>
      <c r="I1841" s="630"/>
      <c r="J1841" s="630"/>
      <c r="K1841" s="630"/>
      <c r="L1841" s="56">
        <f t="shared" si="167"/>
        <v>0</v>
      </c>
    </row>
    <row r="1842" spans="2:13" ht="15" customHeight="1" outlineLevel="2" x14ac:dyDescent="0.25">
      <c r="B1842" s="631"/>
      <c r="C1842" s="632"/>
      <c r="D1842" s="632"/>
      <c r="E1842" s="107"/>
      <c r="F1842" s="633"/>
      <c r="G1842" s="633"/>
      <c r="H1842" s="633"/>
      <c r="I1842" s="633"/>
      <c r="J1842" s="633"/>
      <c r="K1842" s="633"/>
      <c r="L1842" s="56">
        <f t="shared" si="167"/>
        <v>0</v>
      </c>
    </row>
    <row r="1843" spans="2:13" ht="15" customHeight="1" outlineLevel="2" x14ac:dyDescent="0.25">
      <c r="B1843" s="634" t="s">
        <v>1468</v>
      </c>
      <c r="C1843" s="635"/>
      <c r="D1843" s="635"/>
      <c r="E1843" s="635"/>
      <c r="F1843" s="635"/>
      <c r="G1843" s="635"/>
      <c r="H1843" s="635"/>
      <c r="I1843" s="635"/>
      <c r="J1843" s="635"/>
      <c r="K1843" s="636"/>
      <c r="L1843" s="108">
        <f>+SUM(L1836:L1842)</f>
        <v>0</v>
      </c>
    </row>
    <row r="1844" spans="2:13" ht="29.25" customHeight="1" outlineLevel="1" x14ac:dyDescent="0.25">
      <c r="B1844" s="122" t="s">
        <v>1909</v>
      </c>
      <c r="C1844" s="132">
        <v>9</v>
      </c>
      <c r="D1844" s="132">
        <v>4.08</v>
      </c>
      <c r="E1844" s="664" t="str">
        <f>+VLOOKUP(B:B,APUS!A:C,3,FALSE)</f>
        <v>VIGA SOBRE  MURO DE CONTENCION (0,30X0,15)M. CONCRETO 1:2:3 HECHO EN OBRA DE 3.000PSI APROX.</v>
      </c>
      <c r="F1844" s="722"/>
      <c r="G1844" s="722"/>
      <c r="H1844" s="722"/>
      <c r="I1844" s="722"/>
      <c r="J1844" s="722"/>
      <c r="K1844" s="722"/>
      <c r="L1844" s="128" t="str">
        <f>+VLOOKUP(B:B,APUS!A:D,4,FALSE)</f>
        <v>M</v>
      </c>
      <c r="M1844" s="595">
        <f>L1854</f>
        <v>0</v>
      </c>
    </row>
    <row r="1845" spans="2:13" ht="15" customHeight="1" outlineLevel="2" x14ac:dyDescent="0.25">
      <c r="B1845" s="723" t="s">
        <v>1465</v>
      </c>
      <c r="C1845" s="684"/>
      <c r="D1845" s="684"/>
      <c r="E1845" s="683" t="s">
        <v>1470</v>
      </c>
      <c r="F1845" s="683"/>
      <c r="G1845" s="683"/>
      <c r="H1845" s="683"/>
      <c r="I1845" s="683"/>
      <c r="J1845" s="684" t="s">
        <v>560</v>
      </c>
      <c r="K1845" s="684"/>
      <c r="L1845" s="686" t="s">
        <v>1464</v>
      </c>
    </row>
    <row r="1846" spans="2:13" ht="15" customHeight="1" outlineLevel="2" x14ac:dyDescent="0.25">
      <c r="B1846" s="724"/>
      <c r="C1846" s="685"/>
      <c r="D1846" s="685"/>
      <c r="E1846" s="104" t="s">
        <v>1461</v>
      </c>
      <c r="F1846" s="679" t="s">
        <v>1462</v>
      </c>
      <c r="G1846" s="680"/>
      <c r="H1846" s="679" t="s">
        <v>1463</v>
      </c>
      <c r="I1846" s="680"/>
      <c r="J1846" s="685"/>
      <c r="K1846" s="685"/>
      <c r="L1846" s="687"/>
    </row>
    <row r="1847" spans="2:13" ht="15" customHeight="1" outlineLevel="2" x14ac:dyDescent="0.25">
      <c r="B1847" s="655"/>
      <c r="C1847" s="656"/>
      <c r="D1847" s="656"/>
      <c r="E1847" s="105"/>
      <c r="F1847" s="688"/>
      <c r="G1847" s="688"/>
      <c r="H1847" s="688"/>
      <c r="I1847" s="688"/>
      <c r="J1847" s="688"/>
      <c r="K1847" s="688"/>
      <c r="L1847" s="56">
        <f t="shared" ref="L1847:L1853" si="168">+J1847</f>
        <v>0</v>
      </c>
    </row>
    <row r="1848" spans="2:13" ht="15" customHeight="1" outlineLevel="2" x14ac:dyDescent="0.25">
      <c r="B1848" s="628"/>
      <c r="C1848" s="629"/>
      <c r="D1848" s="629"/>
      <c r="E1848" s="106"/>
      <c r="F1848" s="630"/>
      <c r="G1848" s="630"/>
      <c r="H1848" s="630"/>
      <c r="I1848" s="630"/>
      <c r="J1848" s="630"/>
      <c r="K1848" s="630"/>
      <c r="L1848" s="56">
        <f t="shared" si="168"/>
        <v>0</v>
      </c>
    </row>
    <row r="1849" spans="2:13" ht="15" customHeight="1" outlineLevel="2" x14ac:dyDescent="0.25">
      <c r="B1849" s="628"/>
      <c r="C1849" s="629"/>
      <c r="D1849" s="629"/>
      <c r="E1849" s="106"/>
      <c r="F1849" s="630"/>
      <c r="G1849" s="630"/>
      <c r="H1849" s="630"/>
      <c r="I1849" s="630"/>
      <c r="J1849" s="630"/>
      <c r="K1849" s="630"/>
      <c r="L1849" s="56">
        <f t="shared" si="168"/>
        <v>0</v>
      </c>
    </row>
    <row r="1850" spans="2:13" ht="15" customHeight="1" outlineLevel="2" x14ac:dyDescent="0.25">
      <c r="B1850" s="628"/>
      <c r="C1850" s="629"/>
      <c r="D1850" s="629"/>
      <c r="E1850" s="106"/>
      <c r="F1850" s="630"/>
      <c r="G1850" s="630"/>
      <c r="H1850" s="630"/>
      <c r="I1850" s="630"/>
      <c r="J1850" s="630"/>
      <c r="K1850" s="630"/>
      <c r="L1850" s="56">
        <f t="shared" si="168"/>
        <v>0</v>
      </c>
    </row>
    <row r="1851" spans="2:13" ht="15" customHeight="1" outlineLevel="2" x14ac:dyDescent="0.25">
      <c r="B1851" s="628"/>
      <c r="C1851" s="629"/>
      <c r="D1851" s="629"/>
      <c r="E1851" s="106"/>
      <c r="F1851" s="630"/>
      <c r="G1851" s="630"/>
      <c r="H1851" s="630"/>
      <c r="I1851" s="630"/>
      <c r="J1851" s="630"/>
      <c r="K1851" s="630"/>
      <c r="L1851" s="56">
        <f t="shared" si="168"/>
        <v>0</v>
      </c>
    </row>
    <row r="1852" spans="2:13" ht="15" customHeight="1" outlineLevel="2" x14ac:dyDescent="0.25">
      <c r="B1852" s="628"/>
      <c r="C1852" s="629"/>
      <c r="D1852" s="629"/>
      <c r="E1852" s="106"/>
      <c r="F1852" s="630"/>
      <c r="G1852" s="630"/>
      <c r="H1852" s="630"/>
      <c r="I1852" s="630"/>
      <c r="J1852" s="630"/>
      <c r="K1852" s="630"/>
      <c r="L1852" s="56">
        <f t="shared" si="168"/>
        <v>0</v>
      </c>
    </row>
    <row r="1853" spans="2:13" ht="15" customHeight="1" outlineLevel="2" x14ac:dyDescent="0.25">
      <c r="B1853" s="631"/>
      <c r="C1853" s="632"/>
      <c r="D1853" s="632"/>
      <c r="E1853" s="107"/>
      <c r="F1853" s="633"/>
      <c r="G1853" s="633"/>
      <c r="H1853" s="633"/>
      <c r="I1853" s="633"/>
      <c r="J1853" s="633"/>
      <c r="K1853" s="633"/>
      <c r="L1853" s="56">
        <f t="shared" si="168"/>
        <v>0</v>
      </c>
    </row>
    <row r="1854" spans="2:13" ht="15" customHeight="1" outlineLevel="2" x14ac:dyDescent="0.25">
      <c r="B1854" s="634" t="s">
        <v>1468</v>
      </c>
      <c r="C1854" s="635"/>
      <c r="D1854" s="635"/>
      <c r="E1854" s="635"/>
      <c r="F1854" s="635"/>
      <c r="G1854" s="635"/>
      <c r="H1854" s="635"/>
      <c r="I1854" s="635"/>
      <c r="J1854" s="635"/>
      <c r="K1854" s="636"/>
      <c r="L1854" s="108">
        <f>+SUM(L1847:L1853)</f>
        <v>0</v>
      </c>
    </row>
    <row r="1855" spans="2:13" ht="33" customHeight="1" outlineLevel="1" x14ac:dyDescent="0.25">
      <c r="B1855" s="122" t="s">
        <v>1917</v>
      </c>
      <c r="C1855" s="132">
        <v>9</v>
      </c>
      <c r="D1855" s="132">
        <v>4.09</v>
      </c>
      <c r="E1855" s="664" t="str">
        <f>+VLOOKUP(B:B,APUS!A:C,3,FALSE)</f>
        <v>VIGA DE AMARRE SOBRE MURO VA1 (0,15X0,15M) INCLUYE ACERO DE REFUERZO Y CONCRETO  1:2:3 HECHO EN OBRA DE 3.000PSI APROX.</v>
      </c>
      <c r="F1855" s="722"/>
      <c r="G1855" s="722"/>
      <c r="H1855" s="722"/>
      <c r="I1855" s="722"/>
      <c r="J1855" s="722"/>
      <c r="K1855" s="722"/>
      <c r="L1855" s="128" t="str">
        <f>+VLOOKUP(B:B,APUS!A:D,4,FALSE)</f>
        <v>M</v>
      </c>
      <c r="M1855" s="595">
        <f>L1865</f>
        <v>0</v>
      </c>
    </row>
    <row r="1856" spans="2:13" ht="15" customHeight="1" outlineLevel="2" x14ac:dyDescent="0.25">
      <c r="B1856" s="723" t="s">
        <v>1465</v>
      </c>
      <c r="C1856" s="684"/>
      <c r="D1856" s="684"/>
      <c r="E1856" s="683" t="s">
        <v>1470</v>
      </c>
      <c r="F1856" s="683"/>
      <c r="G1856" s="683"/>
      <c r="H1856" s="683"/>
      <c r="I1856" s="683"/>
      <c r="J1856" s="684" t="s">
        <v>560</v>
      </c>
      <c r="K1856" s="684"/>
      <c r="L1856" s="686" t="s">
        <v>1464</v>
      </c>
    </row>
    <row r="1857" spans="2:13" ht="15" customHeight="1" outlineLevel="2" x14ac:dyDescent="0.25">
      <c r="B1857" s="724"/>
      <c r="C1857" s="685"/>
      <c r="D1857" s="685"/>
      <c r="E1857" s="104" t="s">
        <v>1461</v>
      </c>
      <c r="F1857" s="679" t="s">
        <v>1462</v>
      </c>
      <c r="G1857" s="680"/>
      <c r="H1857" s="679" t="s">
        <v>1463</v>
      </c>
      <c r="I1857" s="680"/>
      <c r="J1857" s="685"/>
      <c r="K1857" s="685"/>
      <c r="L1857" s="687"/>
    </row>
    <row r="1858" spans="2:13" ht="15" customHeight="1" outlineLevel="2" x14ac:dyDescent="0.25">
      <c r="B1858" s="655"/>
      <c r="C1858" s="656"/>
      <c r="D1858" s="656"/>
      <c r="E1858" s="105"/>
      <c r="F1858" s="688"/>
      <c r="G1858" s="688"/>
      <c r="H1858" s="688"/>
      <c r="I1858" s="688"/>
      <c r="J1858" s="688"/>
      <c r="K1858" s="688"/>
      <c r="L1858" s="56">
        <f t="shared" ref="L1858:L1864" si="169">+J1858</f>
        <v>0</v>
      </c>
    </row>
    <row r="1859" spans="2:13" ht="15" customHeight="1" outlineLevel="2" x14ac:dyDescent="0.25">
      <c r="B1859" s="628"/>
      <c r="C1859" s="629"/>
      <c r="D1859" s="629"/>
      <c r="E1859" s="106"/>
      <c r="F1859" s="630"/>
      <c r="G1859" s="630"/>
      <c r="H1859" s="630"/>
      <c r="I1859" s="630"/>
      <c r="J1859" s="630"/>
      <c r="K1859" s="630"/>
      <c r="L1859" s="56">
        <f t="shared" si="169"/>
        <v>0</v>
      </c>
    </row>
    <row r="1860" spans="2:13" ht="15" customHeight="1" outlineLevel="2" x14ac:dyDescent="0.25">
      <c r="B1860" s="628"/>
      <c r="C1860" s="629"/>
      <c r="D1860" s="629"/>
      <c r="E1860" s="106"/>
      <c r="F1860" s="630"/>
      <c r="G1860" s="630"/>
      <c r="H1860" s="630"/>
      <c r="I1860" s="630"/>
      <c r="J1860" s="630"/>
      <c r="K1860" s="630"/>
      <c r="L1860" s="56">
        <f t="shared" si="169"/>
        <v>0</v>
      </c>
    </row>
    <row r="1861" spans="2:13" ht="15" customHeight="1" outlineLevel="2" x14ac:dyDescent="0.25">
      <c r="B1861" s="628"/>
      <c r="C1861" s="629"/>
      <c r="D1861" s="629"/>
      <c r="E1861" s="106"/>
      <c r="F1861" s="630"/>
      <c r="G1861" s="630"/>
      <c r="H1861" s="630"/>
      <c r="I1861" s="630"/>
      <c r="J1861" s="630"/>
      <c r="K1861" s="630"/>
      <c r="L1861" s="56">
        <f t="shared" si="169"/>
        <v>0</v>
      </c>
    </row>
    <row r="1862" spans="2:13" ht="15" customHeight="1" outlineLevel="2" x14ac:dyDescent="0.25">
      <c r="B1862" s="628"/>
      <c r="C1862" s="629"/>
      <c r="D1862" s="629"/>
      <c r="E1862" s="106"/>
      <c r="F1862" s="630"/>
      <c r="G1862" s="630"/>
      <c r="H1862" s="630"/>
      <c r="I1862" s="630"/>
      <c r="J1862" s="630"/>
      <c r="K1862" s="630"/>
      <c r="L1862" s="56">
        <f t="shared" si="169"/>
        <v>0</v>
      </c>
    </row>
    <row r="1863" spans="2:13" ht="15" customHeight="1" outlineLevel="2" x14ac:dyDescent="0.25">
      <c r="B1863" s="628"/>
      <c r="C1863" s="629"/>
      <c r="D1863" s="629"/>
      <c r="E1863" s="106"/>
      <c r="F1863" s="630"/>
      <c r="G1863" s="630"/>
      <c r="H1863" s="630"/>
      <c r="I1863" s="630"/>
      <c r="J1863" s="630"/>
      <c r="K1863" s="630"/>
      <c r="L1863" s="56">
        <f t="shared" si="169"/>
        <v>0</v>
      </c>
    </row>
    <row r="1864" spans="2:13" ht="15" customHeight="1" outlineLevel="2" x14ac:dyDescent="0.25">
      <c r="B1864" s="631"/>
      <c r="C1864" s="632"/>
      <c r="D1864" s="632"/>
      <c r="E1864" s="107"/>
      <c r="F1864" s="633"/>
      <c r="G1864" s="633"/>
      <c r="H1864" s="633"/>
      <c r="I1864" s="633"/>
      <c r="J1864" s="633"/>
      <c r="K1864" s="633"/>
      <c r="L1864" s="56">
        <f t="shared" si="169"/>
        <v>0</v>
      </c>
    </row>
    <row r="1865" spans="2:13" ht="15" customHeight="1" outlineLevel="2" x14ac:dyDescent="0.25">
      <c r="B1865" s="634" t="s">
        <v>1468</v>
      </c>
      <c r="C1865" s="635"/>
      <c r="D1865" s="635"/>
      <c r="E1865" s="635"/>
      <c r="F1865" s="635"/>
      <c r="G1865" s="635"/>
      <c r="H1865" s="635"/>
      <c r="I1865" s="635"/>
      <c r="J1865" s="635"/>
      <c r="K1865" s="636"/>
      <c r="L1865" s="108">
        <f>+SUM(L1858:L1864)</f>
        <v>0</v>
      </c>
    </row>
    <row r="1866" spans="2:13" ht="36" customHeight="1" outlineLevel="1" x14ac:dyDescent="0.25">
      <c r="B1866" s="122" t="s">
        <v>1918</v>
      </c>
      <c r="C1866" s="132">
        <v>9</v>
      </c>
      <c r="D1866" s="133">
        <v>4.0999999999999996</v>
      </c>
      <c r="E1866" s="664" t="str">
        <f>+VLOOKUP(B:B,APUS!A:C,3,FALSE)</f>
        <v>VIGA DE AMARRE SOBRE MURO VA2 (0,15X0,10M) INCLUYE ACERO DE REFUERZO Y CONCRETO  1:2:3  HECHO EN OBRA DE 3.000PSI APROX.</v>
      </c>
      <c r="F1866" s="722"/>
      <c r="G1866" s="722"/>
      <c r="H1866" s="722"/>
      <c r="I1866" s="722"/>
      <c r="J1866" s="722"/>
      <c r="K1866" s="722"/>
      <c r="L1866" s="128" t="str">
        <f>+VLOOKUP(B:B,APUS!A:D,4,FALSE)</f>
        <v>M</v>
      </c>
      <c r="M1866" s="595">
        <f>L1876</f>
        <v>0</v>
      </c>
    </row>
    <row r="1867" spans="2:13" ht="15" customHeight="1" outlineLevel="2" x14ac:dyDescent="0.25">
      <c r="B1867" s="723" t="s">
        <v>1465</v>
      </c>
      <c r="C1867" s="684"/>
      <c r="D1867" s="684"/>
      <c r="E1867" s="683" t="s">
        <v>1470</v>
      </c>
      <c r="F1867" s="683"/>
      <c r="G1867" s="683"/>
      <c r="H1867" s="683"/>
      <c r="I1867" s="683"/>
      <c r="J1867" s="684" t="s">
        <v>560</v>
      </c>
      <c r="K1867" s="684"/>
      <c r="L1867" s="686" t="s">
        <v>1464</v>
      </c>
    </row>
    <row r="1868" spans="2:13" ht="15" customHeight="1" outlineLevel="2" x14ac:dyDescent="0.25">
      <c r="B1868" s="724"/>
      <c r="C1868" s="685"/>
      <c r="D1868" s="685"/>
      <c r="E1868" s="104" t="s">
        <v>1461</v>
      </c>
      <c r="F1868" s="679" t="s">
        <v>1462</v>
      </c>
      <c r="G1868" s="680"/>
      <c r="H1868" s="679" t="s">
        <v>1463</v>
      </c>
      <c r="I1868" s="680"/>
      <c r="J1868" s="685"/>
      <c r="K1868" s="685"/>
      <c r="L1868" s="687"/>
    </row>
    <row r="1869" spans="2:13" ht="15" customHeight="1" outlineLevel="2" x14ac:dyDescent="0.25">
      <c r="B1869" s="655"/>
      <c r="C1869" s="656"/>
      <c r="D1869" s="656"/>
      <c r="E1869" s="105"/>
      <c r="F1869" s="688"/>
      <c r="G1869" s="688"/>
      <c r="H1869" s="688"/>
      <c r="I1869" s="688"/>
      <c r="J1869" s="688"/>
      <c r="K1869" s="688"/>
      <c r="L1869" s="56">
        <f t="shared" ref="L1869:L1875" si="170">+J1869</f>
        <v>0</v>
      </c>
    </row>
    <row r="1870" spans="2:13" ht="15" customHeight="1" outlineLevel="2" x14ac:dyDescent="0.25">
      <c r="B1870" s="628"/>
      <c r="C1870" s="629"/>
      <c r="D1870" s="629"/>
      <c r="E1870" s="106"/>
      <c r="F1870" s="630"/>
      <c r="G1870" s="630"/>
      <c r="H1870" s="630"/>
      <c r="I1870" s="630"/>
      <c r="J1870" s="630"/>
      <c r="K1870" s="630"/>
      <c r="L1870" s="56">
        <f t="shared" si="170"/>
        <v>0</v>
      </c>
    </row>
    <row r="1871" spans="2:13" ht="15" customHeight="1" outlineLevel="2" x14ac:dyDescent="0.25">
      <c r="B1871" s="628"/>
      <c r="C1871" s="629"/>
      <c r="D1871" s="629"/>
      <c r="E1871" s="106"/>
      <c r="F1871" s="630"/>
      <c r="G1871" s="630"/>
      <c r="H1871" s="630"/>
      <c r="I1871" s="630"/>
      <c r="J1871" s="630"/>
      <c r="K1871" s="630"/>
      <c r="L1871" s="56">
        <f t="shared" si="170"/>
        <v>0</v>
      </c>
    </row>
    <row r="1872" spans="2:13" ht="15" customHeight="1" outlineLevel="2" x14ac:dyDescent="0.25">
      <c r="B1872" s="628"/>
      <c r="C1872" s="629"/>
      <c r="D1872" s="629"/>
      <c r="E1872" s="106"/>
      <c r="F1872" s="630"/>
      <c r="G1872" s="630"/>
      <c r="H1872" s="630"/>
      <c r="I1872" s="630"/>
      <c r="J1872" s="630"/>
      <c r="K1872" s="630"/>
      <c r="L1872" s="56">
        <f t="shared" si="170"/>
        <v>0</v>
      </c>
    </row>
    <row r="1873" spans="2:13" ht="15" customHeight="1" outlineLevel="2" x14ac:dyDescent="0.25">
      <c r="B1873" s="628"/>
      <c r="C1873" s="629"/>
      <c r="D1873" s="629"/>
      <c r="E1873" s="106"/>
      <c r="F1873" s="630"/>
      <c r="G1873" s="630"/>
      <c r="H1873" s="630"/>
      <c r="I1873" s="630"/>
      <c r="J1873" s="630"/>
      <c r="K1873" s="630"/>
      <c r="L1873" s="56">
        <f t="shared" si="170"/>
        <v>0</v>
      </c>
    </row>
    <row r="1874" spans="2:13" ht="15" customHeight="1" outlineLevel="2" x14ac:dyDescent="0.25">
      <c r="B1874" s="628"/>
      <c r="C1874" s="629"/>
      <c r="D1874" s="629"/>
      <c r="E1874" s="106"/>
      <c r="F1874" s="630"/>
      <c r="G1874" s="630"/>
      <c r="H1874" s="630"/>
      <c r="I1874" s="630"/>
      <c r="J1874" s="630"/>
      <c r="K1874" s="630"/>
      <c r="L1874" s="56">
        <f t="shared" si="170"/>
        <v>0</v>
      </c>
    </row>
    <row r="1875" spans="2:13" ht="15" customHeight="1" outlineLevel="2" x14ac:dyDescent="0.25">
      <c r="B1875" s="631"/>
      <c r="C1875" s="632"/>
      <c r="D1875" s="632"/>
      <c r="E1875" s="107"/>
      <c r="F1875" s="633"/>
      <c r="G1875" s="633"/>
      <c r="H1875" s="633"/>
      <c r="I1875" s="633"/>
      <c r="J1875" s="633"/>
      <c r="K1875" s="633"/>
      <c r="L1875" s="56">
        <f t="shared" si="170"/>
        <v>0</v>
      </c>
    </row>
    <row r="1876" spans="2:13" ht="15" customHeight="1" outlineLevel="2" x14ac:dyDescent="0.25">
      <c r="B1876" s="634" t="s">
        <v>1468</v>
      </c>
      <c r="C1876" s="635"/>
      <c r="D1876" s="635"/>
      <c r="E1876" s="635"/>
      <c r="F1876" s="635"/>
      <c r="G1876" s="635"/>
      <c r="H1876" s="635"/>
      <c r="I1876" s="635"/>
      <c r="J1876" s="635"/>
      <c r="K1876" s="636"/>
      <c r="L1876" s="108">
        <f>+SUM(L1869:L1875)</f>
        <v>0</v>
      </c>
    </row>
    <row r="1877" spans="2:13" ht="39.75" customHeight="1" outlineLevel="1" x14ac:dyDescent="0.25">
      <c r="B1877" s="122" t="s">
        <v>1919</v>
      </c>
      <c r="C1877" s="132">
        <v>9</v>
      </c>
      <c r="D1877" s="132">
        <v>4.1100000000000003</v>
      </c>
      <c r="E1877" s="664" t="str">
        <f>+VLOOKUP(B:B,APUS!A:C,3,FALSE)</f>
        <v>VIGA DE AMARRE SOBRE MURO VA3 (0,15X0,20M) INCLUYE ACERO DE REFUERZO  Y CONCRETO  1:2:3  HECHO EN OBRA DE APROX.3.000PSI.</v>
      </c>
      <c r="F1877" s="722"/>
      <c r="G1877" s="722"/>
      <c r="H1877" s="722"/>
      <c r="I1877" s="722"/>
      <c r="J1877" s="722"/>
      <c r="K1877" s="722"/>
      <c r="L1877" s="128" t="str">
        <f>+VLOOKUP(B:B,APUS!A:D,4,FALSE)</f>
        <v>M</v>
      </c>
      <c r="M1877" s="595">
        <f>L1887</f>
        <v>0</v>
      </c>
    </row>
    <row r="1878" spans="2:13" ht="15" customHeight="1" outlineLevel="2" x14ac:dyDescent="0.25">
      <c r="B1878" s="723" t="s">
        <v>1465</v>
      </c>
      <c r="C1878" s="684"/>
      <c r="D1878" s="684"/>
      <c r="E1878" s="683" t="s">
        <v>1470</v>
      </c>
      <c r="F1878" s="683"/>
      <c r="G1878" s="683"/>
      <c r="H1878" s="683"/>
      <c r="I1878" s="683"/>
      <c r="J1878" s="684" t="s">
        <v>560</v>
      </c>
      <c r="K1878" s="684"/>
      <c r="L1878" s="686" t="s">
        <v>1464</v>
      </c>
    </row>
    <row r="1879" spans="2:13" ht="15" customHeight="1" outlineLevel="2" x14ac:dyDescent="0.25">
      <c r="B1879" s="724"/>
      <c r="C1879" s="685"/>
      <c r="D1879" s="685"/>
      <c r="E1879" s="104" t="s">
        <v>1461</v>
      </c>
      <c r="F1879" s="679" t="s">
        <v>1462</v>
      </c>
      <c r="G1879" s="680"/>
      <c r="H1879" s="679" t="s">
        <v>1463</v>
      </c>
      <c r="I1879" s="680"/>
      <c r="J1879" s="685"/>
      <c r="K1879" s="685"/>
      <c r="L1879" s="687"/>
    </row>
    <row r="1880" spans="2:13" ht="15" customHeight="1" outlineLevel="2" x14ac:dyDescent="0.25">
      <c r="B1880" s="655"/>
      <c r="C1880" s="656"/>
      <c r="D1880" s="656"/>
      <c r="E1880" s="105"/>
      <c r="F1880" s="688"/>
      <c r="G1880" s="688"/>
      <c r="H1880" s="688"/>
      <c r="I1880" s="688"/>
      <c r="J1880" s="688"/>
      <c r="K1880" s="688"/>
      <c r="L1880" s="56">
        <f t="shared" ref="L1880:L1886" si="171">+J1880</f>
        <v>0</v>
      </c>
    </row>
    <row r="1881" spans="2:13" ht="15" customHeight="1" outlineLevel="2" x14ac:dyDescent="0.25">
      <c r="B1881" s="628"/>
      <c r="C1881" s="629"/>
      <c r="D1881" s="629"/>
      <c r="E1881" s="106"/>
      <c r="F1881" s="630"/>
      <c r="G1881" s="630"/>
      <c r="H1881" s="630"/>
      <c r="I1881" s="630"/>
      <c r="J1881" s="630"/>
      <c r="K1881" s="630"/>
      <c r="L1881" s="56">
        <f t="shared" si="171"/>
        <v>0</v>
      </c>
    </row>
    <row r="1882" spans="2:13" ht="15" customHeight="1" outlineLevel="2" x14ac:dyDescent="0.25">
      <c r="B1882" s="628"/>
      <c r="C1882" s="629"/>
      <c r="D1882" s="629"/>
      <c r="E1882" s="106"/>
      <c r="F1882" s="630"/>
      <c r="G1882" s="630"/>
      <c r="H1882" s="630"/>
      <c r="I1882" s="630"/>
      <c r="J1882" s="630"/>
      <c r="K1882" s="630"/>
      <c r="L1882" s="56">
        <f t="shared" si="171"/>
        <v>0</v>
      </c>
    </row>
    <row r="1883" spans="2:13" ht="15" customHeight="1" outlineLevel="2" x14ac:dyDescent="0.25">
      <c r="B1883" s="628"/>
      <c r="C1883" s="629"/>
      <c r="D1883" s="629"/>
      <c r="E1883" s="106"/>
      <c r="F1883" s="630"/>
      <c r="G1883" s="630"/>
      <c r="H1883" s="630"/>
      <c r="I1883" s="630"/>
      <c r="J1883" s="630"/>
      <c r="K1883" s="630"/>
      <c r="L1883" s="56">
        <f t="shared" si="171"/>
        <v>0</v>
      </c>
    </row>
    <row r="1884" spans="2:13" ht="15" customHeight="1" outlineLevel="2" x14ac:dyDescent="0.25">
      <c r="B1884" s="628"/>
      <c r="C1884" s="629"/>
      <c r="D1884" s="629"/>
      <c r="E1884" s="106"/>
      <c r="F1884" s="630"/>
      <c r="G1884" s="630"/>
      <c r="H1884" s="630"/>
      <c r="I1884" s="630"/>
      <c r="J1884" s="630"/>
      <c r="K1884" s="630"/>
      <c r="L1884" s="56">
        <f t="shared" si="171"/>
        <v>0</v>
      </c>
    </row>
    <row r="1885" spans="2:13" ht="15" customHeight="1" outlineLevel="2" x14ac:dyDescent="0.25">
      <c r="B1885" s="628"/>
      <c r="C1885" s="629"/>
      <c r="D1885" s="629"/>
      <c r="E1885" s="106"/>
      <c r="F1885" s="630"/>
      <c r="G1885" s="630"/>
      <c r="H1885" s="630"/>
      <c r="I1885" s="630"/>
      <c r="J1885" s="630"/>
      <c r="K1885" s="630"/>
      <c r="L1885" s="56">
        <f t="shared" si="171"/>
        <v>0</v>
      </c>
    </row>
    <row r="1886" spans="2:13" ht="15" customHeight="1" outlineLevel="2" x14ac:dyDescent="0.25">
      <c r="B1886" s="631"/>
      <c r="C1886" s="632"/>
      <c r="D1886" s="632"/>
      <c r="E1886" s="107"/>
      <c r="F1886" s="633"/>
      <c r="G1886" s="633"/>
      <c r="H1886" s="633"/>
      <c r="I1886" s="633"/>
      <c r="J1886" s="633"/>
      <c r="K1886" s="633"/>
      <c r="L1886" s="56">
        <f t="shared" si="171"/>
        <v>0</v>
      </c>
    </row>
    <row r="1887" spans="2:13" ht="15" customHeight="1" outlineLevel="2" x14ac:dyDescent="0.25">
      <c r="B1887" s="634" t="s">
        <v>1468</v>
      </c>
      <c r="C1887" s="635"/>
      <c r="D1887" s="635"/>
      <c r="E1887" s="635"/>
      <c r="F1887" s="635"/>
      <c r="G1887" s="635"/>
      <c r="H1887" s="635"/>
      <c r="I1887" s="635"/>
      <c r="J1887" s="635"/>
      <c r="K1887" s="636"/>
      <c r="L1887" s="108">
        <f>+SUM(L1880:L1886)</f>
        <v>0</v>
      </c>
    </row>
    <row r="1888" spans="2:13" ht="39" customHeight="1" outlineLevel="1" x14ac:dyDescent="0.25">
      <c r="B1888" s="122" t="s">
        <v>1920</v>
      </c>
      <c r="C1888" s="132">
        <v>9</v>
      </c>
      <c r="D1888" s="132">
        <v>4.12</v>
      </c>
      <c r="E1888" s="664" t="str">
        <f>+VLOOKUP(B:B,APUS!A:C,3,FALSE)</f>
        <v>VIGA DE AMARRE SOBRE MURO VA4 (0,10X0,20M) INCLUYE ACERO DE REFUERZO Y CONCRETO  1:2:3  HECHO EN OBRA DE 3.000PSI. APROX.</v>
      </c>
      <c r="F1888" s="722"/>
      <c r="G1888" s="722"/>
      <c r="H1888" s="722"/>
      <c r="I1888" s="722"/>
      <c r="J1888" s="722"/>
      <c r="K1888" s="722"/>
      <c r="L1888" s="128" t="str">
        <f>+VLOOKUP(B:B,APUS!A:D,4,FALSE)</f>
        <v>M</v>
      </c>
      <c r="M1888" s="595">
        <f>L1898</f>
        <v>0</v>
      </c>
    </row>
    <row r="1889" spans="2:13" ht="15" customHeight="1" outlineLevel="2" x14ac:dyDescent="0.25">
      <c r="B1889" s="723" t="s">
        <v>1465</v>
      </c>
      <c r="C1889" s="684"/>
      <c r="D1889" s="684"/>
      <c r="E1889" s="683" t="s">
        <v>1470</v>
      </c>
      <c r="F1889" s="683"/>
      <c r="G1889" s="683"/>
      <c r="H1889" s="683"/>
      <c r="I1889" s="683"/>
      <c r="J1889" s="684" t="s">
        <v>560</v>
      </c>
      <c r="K1889" s="684"/>
      <c r="L1889" s="686" t="s">
        <v>1464</v>
      </c>
    </row>
    <row r="1890" spans="2:13" ht="15" customHeight="1" outlineLevel="2" x14ac:dyDescent="0.25">
      <c r="B1890" s="724"/>
      <c r="C1890" s="685"/>
      <c r="D1890" s="685"/>
      <c r="E1890" s="104" t="s">
        <v>1461</v>
      </c>
      <c r="F1890" s="679" t="s">
        <v>1462</v>
      </c>
      <c r="G1890" s="680"/>
      <c r="H1890" s="679" t="s">
        <v>1463</v>
      </c>
      <c r="I1890" s="680"/>
      <c r="J1890" s="685"/>
      <c r="K1890" s="685"/>
      <c r="L1890" s="687"/>
    </row>
    <row r="1891" spans="2:13" ht="15" customHeight="1" outlineLevel="2" x14ac:dyDescent="0.25">
      <c r="B1891" s="655"/>
      <c r="C1891" s="656"/>
      <c r="D1891" s="656"/>
      <c r="E1891" s="105"/>
      <c r="F1891" s="688"/>
      <c r="G1891" s="688"/>
      <c r="H1891" s="688"/>
      <c r="I1891" s="688"/>
      <c r="J1891" s="688"/>
      <c r="K1891" s="688"/>
      <c r="L1891" s="56">
        <f t="shared" ref="L1891:L1897" si="172">+J1891</f>
        <v>0</v>
      </c>
    </row>
    <row r="1892" spans="2:13" ht="15" customHeight="1" outlineLevel="2" x14ac:dyDescent="0.25">
      <c r="B1892" s="628"/>
      <c r="C1892" s="629"/>
      <c r="D1892" s="629"/>
      <c r="E1892" s="106"/>
      <c r="F1892" s="630"/>
      <c r="G1892" s="630"/>
      <c r="H1892" s="630"/>
      <c r="I1892" s="630"/>
      <c r="J1892" s="630"/>
      <c r="K1892" s="630"/>
      <c r="L1892" s="56">
        <f t="shared" si="172"/>
        <v>0</v>
      </c>
    </row>
    <row r="1893" spans="2:13" ht="15" customHeight="1" outlineLevel="2" x14ac:dyDescent="0.25">
      <c r="B1893" s="628"/>
      <c r="C1893" s="629"/>
      <c r="D1893" s="629"/>
      <c r="E1893" s="106"/>
      <c r="F1893" s="630"/>
      <c r="G1893" s="630"/>
      <c r="H1893" s="630"/>
      <c r="I1893" s="630"/>
      <c r="J1893" s="630"/>
      <c r="K1893" s="630"/>
      <c r="L1893" s="56">
        <f t="shared" si="172"/>
        <v>0</v>
      </c>
    </row>
    <row r="1894" spans="2:13" ht="15" customHeight="1" outlineLevel="2" x14ac:dyDescent="0.25">
      <c r="B1894" s="628"/>
      <c r="C1894" s="629"/>
      <c r="D1894" s="629"/>
      <c r="E1894" s="106"/>
      <c r="F1894" s="630"/>
      <c r="G1894" s="630"/>
      <c r="H1894" s="630"/>
      <c r="I1894" s="630"/>
      <c r="J1894" s="630"/>
      <c r="K1894" s="630"/>
      <c r="L1894" s="56">
        <f t="shared" si="172"/>
        <v>0</v>
      </c>
    </row>
    <row r="1895" spans="2:13" ht="15" customHeight="1" outlineLevel="2" x14ac:dyDescent="0.25">
      <c r="B1895" s="628"/>
      <c r="C1895" s="629"/>
      <c r="D1895" s="629"/>
      <c r="E1895" s="106"/>
      <c r="F1895" s="630"/>
      <c r="G1895" s="630"/>
      <c r="H1895" s="630"/>
      <c r="I1895" s="630"/>
      <c r="J1895" s="630"/>
      <c r="K1895" s="630"/>
      <c r="L1895" s="56">
        <f t="shared" si="172"/>
        <v>0</v>
      </c>
    </row>
    <row r="1896" spans="2:13" ht="15" customHeight="1" outlineLevel="2" x14ac:dyDescent="0.25">
      <c r="B1896" s="628"/>
      <c r="C1896" s="629"/>
      <c r="D1896" s="629"/>
      <c r="E1896" s="106"/>
      <c r="F1896" s="630"/>
      <c r="G1896" s="630"/>
      <c r="H1896" s="630"/>
      <c r="I1896" s="630"/>
      <c r="J1896" s="630"/>
      <c r="K1896" s="630"/>
      <c r="L1896" s="56">
        <f t="shared" si="172"/>
        <v>0</v>
      </c>
    </row>
    <row r="1897" spans="2:13" ht="15" customHeight="1" outlineLevel="2" x14ac:dyDescent="0.25">
      <c r="B1897" s="631"/>
      <c r="C1897" s="632"/>
      <c r="D1897" s="632"/>
      <c r="E1897" s="107"/>
      <c r="F1897" s="633"/>
      <c r="G1897" s="633"/>
      <c r="H1897" s="633"/>
      <c r="I1897" s="633"/>
      <c r="J1897" s="633"/>
      <c r="K1897" s="633"/>
      <c r="L1897" s="56">
        <f t="shared" si="172"/>
        <v>0</v>
      </c>
    </row>
    <row r="1898" spans="2:13" ht="15" customHeight="1" outlineLevel="2" x14ac:dyDescent="0.25">
      <c r="B1898" s="634" t="s">
        <v>1468</v>
      </c>
      <c r="C1898" s="635"/>
      <c r="D1898" s="635"/>
      <c r="E1898" s="635"/>
      <c r="F1898" s="635"/>
      <c r="G1898" s="635"/>
      <c r="H1898" s="635"/>
      <c r="I1898" s="635"/>
      <c r="J1898" s="635"/>
      <c r="K1898" s="636"/>
      <c r="L1898" s="108">
        <f>+SUM(L1891:L1897)</f>
        <v>0</v>
      </c>
    </row>
    <row r="1899" spans="2:13" ht="33" customHeight="1" outlineLevel="1" x14ac:dyDescent="0.25">
      <c r="B1899" s="122" t="s">
        <v>1921</v>
      </c>
      <c r="C1899" s="132">
        <v>9</v>
      </c>
      <c r="D1899" s="132">
        <v>4.13</v>
      </c>
      <c r="E1899" s="664" t="str">
        <f>+VLOOKUP(B:B,APUS!A:C,3,FALSE)</f>
        <v>VIGA DE AMARRE SOBRE MURO VA5 (0,10X0,10M) INCLUYE ACERO DE REFUERZO Y CONCRETO  1:2:3  HECHO EN OBRA DE 3.000PSI. APROX.</v>
      </c>
      <c r="F1899" s="722"/>
      <c r="G1899" s="722"/>
      <c r="H1899" s="722"/>
      <c r="I1899" s="722"/>
      <c r="J1899" s="722"/>
      <c r="K1899" s="722"/>
      <c r="L1899" s="128" t="str">
        <f>+VLOOKUP(B:B,APUS!A:D,4,FALSE)</f>
        <v>M</v>
      </c>
      <c r="M1899" s="595">
        <f>L1909</f>
        <v>0</v>
      </c>
    </row>
    <row r="1900" spans="2:13" ht="15" customHeight="1" outlineLevel="2" x14ac:dyDescent="0.25">
      <c r="B1900" s="723" t="s">
        <v>1465</v>
      </c>
      <c r="C1900" s="684"/>
      <c r="D1900" s="684"/>
      <c r="E1900" s="683" t="s">
        <v>1470</v>
      </c>
      <c r="F1900" s="683"/>
      <c r="G1900" s="683"/>
      <c r="H1900" s="683"/>
      <c r="I1900" s="683"/>
      <c r="J1900" s="684" t="s">
        <v>560</v>
      </c>
      <c r="K1900" s="684"/>
      <c r="L1900" s="686" t="s">
        <v>1464</v>
      </c>
    </row>
    <row r="1901" spans="2:13" ht="15" customHeight="1" outlineLevel="2" x14ac:dyDescent="0.25">
      <c r="B1901" s="724"/>
      <c r="C1901" s="685"/>
      <c r="D1901" s="685"/>
      <c r="E1901" s="104" t="s">
        <v>1461</v>
      </c>
      <c r="F1901" s="679" t="s">
        <v>1462</v>
      </c>
      <c r="G1901" s="680"/>
      <c r="H1901" s="679" t="s">
        <v>1463</v>
      </c>
      <c r="I1901" s="680"/>
      <c r="J1901" s="685"/>
      <c r="K1901" s="685"/>
      <c r="L1901" s="687"/>
    </row>
    <row r="1902" spans="2:13" ht="15" customHeight="1" outlineLevel="2" x14ac:dyDescent="0.25">
      <c r="B1902" s="655"/>
      <c r="C1902" s="656"/>
      <c r="D1902" s="656"/>
      <c r="E1902" s="105"/>
      <c r="F1902" s="688"/>
      <c r="G1902" s="688"/>
      <c r="H1902" s="688"/>
      <c r="I1902" s="688"/>
      <c r="J1902" s="688"/>
      <c r="K1902" s="688"/>
      <c r="L1902" s="56">
        <f t="shared" ref="L1902:L1908" si="173">+J1902</f>
        <v>0</v>
      </c>
    </row>
    <row r="1903" spans="2:13" ht="15" customHeight="1" outlineLevel="2" x14ac:dyDescent="0.25">
      <c r="B1903" s="628"/>
      <c r="C1903" s="629"/>
      <c r="D1903" s="629"/>
      <c r="E1903" s="106"/>
      <c r="F1903" s="630"/>
      <c r="G1903" s="630"/>
      <c r="H1903" s="630"/>
      <c r="I1903" s="630"/>
      <c r="J1903" s="630"/>
      <c r="K1903" s="630"/>
      <c r="L1903" s="56">
        <f t="shared" si="173"/>
        <v>0</v>
      </c>
    </row>
    <row r="1904" spans="2:13" ht="15" customHeight="1" outlineLevel="2" x14ac:dyDescent="0.25">
      <c r="B1904" s="628"/>
      <c r="C1904" s="629"/>
      <c r="D1904" s="629"/>
      <c r="E1904" s="106"/>
      <c r="F1904" s="630"/>
      <c r="G1904" s="630"/>
      <c r="H1904" s="630"/>
      <c r="I1904" s="630"/>
      <c r="J1904" s="630"/>
      <c r="K1904" s="630"/>
      <c r="L1904" s="56">
        <f t="shared" si="173"/>
        <v>0</v>
      </c>
    </row>
    <row r="1905" spans="2:13" ht="15" customHeight="1" outlineLevel="2" x14ac:dyDescent="0.25">
      <c r="B1905" s="628"/>
      <c r="C1905" s="629"/>
      <c r="D1905" s="629"/>
      <c r="E1905" s="106"/>
      <c r="F1905" s="630"/>
      <c r="G1905" s="630"/>
      <c r="H1905" s="630"/>
      <c r="I1905" s="630"/>
      <c r="J1905" s="630"/>
      <c r="K1905" s="630"/>
      <c r="L1905" s="56">
        <f t="shared" si="173"/>
        <v>0</v>
      </c>
    </row>
    <row r="1906" spans="2:13" ht="15" customHeight="1" outlineLevel="2" x14ac:dyDescent="0.25">
      <c r="B1906" s="628"/>
      <c r="C1906" s="629"/>
      <c r="D1906" s="629"/>
      <c r="E1906" s="106"/>
      <c r="F1906" s="630"/>
      <c r="G1906" s="630"/>
      <c r="H1906" s="630"/>
      <c r="I1906" s="630"/>
      <c r="J1906" s="630"/>
      <c r="K1906" s="630"/>
      <c r="L1906" s="56">
        <f t="shared" si="173"/>
        <v>0</v>
      </c>
    </row>
    <row r="1907" spans="2:13" ht="15" customHeight="1" outlineLevel="2" x14ac:dyDescent="0.25">
      <c r="B1907" s="628"/>
      <c r="C1907" s="629"/>
      <c r="D1907" s="629"/>
      <c r="E1907" s="106"/>
      <c r="F1907" s="630"/>
      <c r="G1907" s="630"/>
      <c r="H1907" s="630"/>
      <c r="I1907" s="630"/>
      <c r="J1907" s="630"/>
      <c r="K1907" s="630"/>
      <c r="L1907" s="56">
        <f t="shared" si="173"/>
        <v>0</v>
      </c>
    </row>
    <row r="1908" spans="2:13" ht="15" customHeight="1" outlineLevel="2" x14ac:dyDescent="0.25">
      <c r="B1908" s="631"/>
      <c r="C1908" s="632"/>
      <c r="D1908" s="632"/>
      <c r="E1908" s="107"/>
      <c r="F1908" s="633"/>
      <c r="G1908" s="633"/>
      <c r="H1908" s="633"/>
      <c r="I1908" s="633"/>
      <c r="J1908" s="633"/>
      <c r="K1908" s="633"/>
      <c r="L1908" s="56">
        <f t="shared" si="173"/>
        <v>0</v>
      </c>
    </row>
    <row r="1909" spans="2:13" ht="15" customHeight="1" outlineLevel="2" x14ac:dyDescent="0.25">
      <c r="B1909" s="634" t="s">
        <v>1468</v>
      </c>
      <c r="C1909" s="635"/>
      <c r="D1909" s="635"/>
      <c r="E1909" s="635"/>
      <c r="F1909" s="635"/>
      <c r="G1909" s="635"/>
      <c r="H1909" s="635"/>
      <c r="I1909" s="635"/>
      <c r="J1909" s="635"/>
      <c r="K1909" s="636"/>
      <c r="L1909" s="108">
        <f>+SUM(L1902:L1908)</f>
        <v>0</v>
      </c>
    </row>
    <row r="1910" spans="2:13" ht="38.25" customHeight="1" outlineLevel="1" x14ac:dyDescent="0.25">
      <c r="B1910" s="122" t="s">
        <v>1922</v>
      </c>
      <c r="C1910" s="132">
        <v>9</v>
      </c>
      <c r="D1910" s="132">
        <v>4.1399999999999997</v>
      </c>
      <c r="E1910" s="664" t="str">
        <f>+VLOOKUP(B:B,APUS!A:C,3,FALSE)</f>
        <v>VIGA DE AMARRE AEREA VA1 (0,15X0,15M)  INCLUYE ACERO DE REFUERZO Y CONCRETO  1:2:3  HECHO EN OBRA DE 3.000PSI APROX.</v>
      </c>
      <c r="F1910" s="722"/>
      <c r="G1910" s="722"/>
      <c r="H1910" s="722"/>
      <c r="I1910" s="722"/>
      <c r="J1910" s="722"/>
      <c r="K1910" s="722"/>
      <c r="L1910" s="128" t="str">
        <f>+VLOOKUP(B:B,APUS!A:D,4,FALSE)</f>
        <v>M</v>
      </c>
      <c r="M1910" s="595">
        <f>L1920</f>
        <v>0</v>
      </c>
    </row>
    <row r="1911" spans="2:13" ht="15" customHeight="1" outlineLevel="2" x14ac:dyDescent="0.25">
      <c r="B1911" s="723" t="s">
        <v>1465</v>
      </c>
      <c r="C1911" s="684"/>
      <c r="D1911" s="684"/>
      <c r="E1911" s="683" t="s">
        <v>1470</v>
      </c>
      <c r="F1911" s="683"/>
      <c r="G1911" s="683"/>
      <c r="H1911" s="683"/>
      <c r="I1911" s="683"/>
      <c r="J1911" s="684" t="s">
        <v>560</v>
      </c>
      <c r="K1911" s="684"/>
      <c r="L1911" s="686" t="s">
        <v>1464</v>
      </c>
    </row>
    <row r="1912" spans="2:13" ht="15" customHeight="1" outlineLevel="2" x14ac:dyDescent="0.25">
      <c r="B1912" s="724"/>
      <c r="C1912" s="685"/>
      <c r="D1912" s="685"/>
      <c r="E1912" s="104" t="s">
        <v>1461</v>
      </c>
      <c r="F1912" s="679" t="s">
        <v>1462</v>
      </c>
      <c r="G1912" s="680"/>
      <c r="H1912" s="679" t="s">
        <v>1463</v>
      </c>
      <c r="I1912" s="680"/>
      <c r="J1912" s="685"/>
      <c r="K1912" s="685"/>
      <c r="L1912" s="687"/>
    </row>
    <row r="1913" spans="2:13" ht="15" customHeight="1" outlineLevel="2" x14ac:dyDescent="0.25">
      <c r="B1913" s="655"/>
      <c r="C1913" s="656"/>
      <c r="D1913" s="656"/>
      <c r="E1913" s="105"/>
      <c r="F1913" s="688"/>
      <c r="G1913" s="688"/>
      <c r="H1913" s="688"/>
      <c r="I1913" s="688"/>
      <c r="J1913" s="688"/>
      <c r="K1913" s="688"/>
      <c r="L1913" s="56">
        <f t="shared" ref="L1913:L1919" si="174">+J1913</f>
        <v>0</v>
      </c>
    </row>
    <row r="1914" spans="2:13" ht="15" customHeight="1" outlineLevel="2" x14ac:dyDescent="0.25">
      <c r="B1914" s="628"/>
      <c r="C1914" s="629"/>
      <c r="D1914" s="629"/>
      <c r="E1914" s="106"/>
      <c r="F1914" s="630"/>
      <c r="G1914" s="630"/>
      <c r="H1914" s="630"/>
      <c r="I1914" s="630"/>
      <c r="J1914" s="630"/>
      <c r="K1914" s="630"/>
      <c r="L1914" s="56">
        <f t="shared" si="174"/>
        <v>0</v>
      </c>
    </row>
    <row r="1915" spans="2:13" ht="15" customHeight="1" outlineLevel="2" x14ac:dyDescent="0.25">
      <c r="B1915" s="628"/>
      <c r="C1915" s="629"/>
      <c r="D1915" s="629"/>
      <c r="E1915" s="106"/>
      <c r="F1915" s="630"/>
      <c r="G1915" s="630"/>
      <c r="H1915" s="630"/>
      <c r="I1915" s="630"/>
      <c r="J1915" s="630"/>
      <c r="K1915" s="630"/>
      <c r="L1915" s="56">
        <f t="shared" si="174"/>
        <v>0</v>
      </c>
    </row>
    <row r="1916" spans="2:13" ht="15" customHeight="1" outlineLevel="2" x14ac:dyDescent="0.25">
      <c r="B1916" s="628"/>
      <c r="C1916" s="629"/>
      <c r="D1916" s="629"/>
      <c r="E1916" s="106"/>
      <c r="F1916" s="630"/>
      <c r="G1916" s="630"/>
      <c r="H1916" s="630"/>
      <c r="I1916" s="630"/>
      <c r="J1916" s="630"/>
      <c r="K1916" s="630"/>
      <c r="L1916" s="56">
        <f t="shared" si="174"/>
        <v>0</v>
      </c>
    </row>
    <row r="1917" spans="2:13" ht="15" customHeight="1" outlineLevel="2" x14ac:dyDescent="0.25">
      <c r="B1917" s="628"/>
      <c r="C1917" s="629"/>
      <c r="D1917" s="629"/>
      <c r="E1917" s="106"/>
      <c r="F1917" s="630"/>
      <c r="G1917" s="630"/>
      <c r="H1917" s="630"/>
      <c r="I1917" s="630"/>
      <c r="J1917" s="630"/>
      <c r="K1917" s="630"/>
      <c r="L1917" s="56">
        <f t="shared" si="174"/>
        <v>0</v>
      </c>
    </row>
    <row r="1918" spans="2:13" ht="15" customHeight="1" outlineLevel="2" x14ac:dyDescent="0.25">
      <c r="B1918" s="628"/>
      <c r="C1918" s="629"/>
      <c r="D1918" s="629"/>
      <c r="E1918" s="106"/>
      <c r="F1918" s="630"/>
      <c r="G1918" s="630"/>
      <c r="H1918" s="630"/>
      <c r="I1918" s="630"/>
      <c r="J1918" s="630"/>
      <c r="K1918" s="630"/>
      <c r="L1918" s="56">
        <f t="shared" si="174"/>
        <v>0</v>
      </c>
    </row>
    <row r="1919" spans="2:13" ht="15" customHeight="1" outlineLevel="2" x14ac:dyDescent="0.25">
      <c r="B1919" s="631"/>
      <c r="C1919" s="632"/>
      <c r="D1919" s="632"/>
      <c r="E1919" s="107"/>
      <c r="F1919" s="633"/>
      <c r="G1919" s="633"/>
      <c r="H1919" s="633"/>
      <c r="I1919" s="633"/>
      <c r="J1919" s="633"/>
      <c r="K1919" s="633"/>
      <c r="L1919" s="56">
        <f t="shared" si="174"/>
        <v>0</v>
      </c>
    </row>
    <row r="1920" spans="2:13" ht="15" customHeight="1" outlineLevel="2" x14ac:dyDescent="0.25">
      <c r="B1920" s="634" t="s">
        <v>1468</v>
      </c>
      <c r="C1920" s="635"/>
      <c r="D1920" s="635"/>
      <c r="E1920" s="635"/>
      <c r="F1920" s="635"/>
      <c r="G1920" s="635"/>
      <c r="H1920" s="635"/>
      <c r="I1920" s="635"/>
      <c r="J1920" s="635"/>
      <c r="K1920" s="636"/>
      <c r="L1920" s="108">
        <f>+SUM(L1913:L1919)</f>
        <v>0</v>
      </c>
    </row>
    <row r="1921" spans="2:13" ht="33" customHeight="1" outlineLevel="1" x14ac:dyDescent="0.25">
      <c r="B1921" s="122" t="s">
        <v>1923</v>
      </c>
      <c r="C1921" s="132">
        <v>9</v>
      </c>
      <c r="D1921" s="132">
        <v>4.1500000000000004</v>
      </c>
      <c r="E1921" s="664" t="str">
        <f>+VLOOKUP(B:B,APUS!A:C,3,FALSE)</f>
        <v>VIGA DE AMARRE AEREA VA1-B (0,15X0,15M)  INCLUYE ACERO DE REFUERZO Y CONCRETO  1:2:3  HECHO EN OBRA DE 3.000PSI APROX.</v>
      </c>
      <c r="F1921" s="722"/>
      <c r="G1921" s="722"/>
      <c r="H1921" s="722"/>
      <c r="I1921" s="722"/>
      <c r="J1921" s="722"/>
      <c r="K1921" s="722"/>
      <c r="L1921" s="128" t="str">
        <f>+VLOOKUP(B:B,APUS!A:D,4,FALSE)</f>
        <v>M</v>
      </c>
      <c r="M1921" s="595">
        <f>L1931</f>
        <v>0</v>
      </c>
    </row>
    <row r="1922" spans="2:13" ht="15" customHeight="1" outlineLevel="2" x14ac:dyDescent="0.25">
      <c r="B1922" s="723" t="s">
        <v>1465</v>
      </c>
      <c r="C1922" s="684"/>
      <c r="D1922" s="684"/>
      <c r="E1922" s="683" t="s">
        <v>1470</v>
      </c>
      <c r="F1922" s="683"/>
      <c r="G1922" s="683"/>
      <c r="H1922" s="683"/>
      <c r="I1922" s="683"/>
      <c r="J1922" s="684" t="s">
        <v>560</v>
      </c>
      <c r="K1922" s="684"/>
      <c r="L1922" s="686" t="s">
        <v>1464</v>
      </c>
    </row>
    <row r="1923" spans="2:13" ht="15" customHeight="1" outlineLevel="2" x14ac:dyDescent="0.25">
      <c r="B1923" s="724"/>
      <c r="C1923" s="685"/>
      <c r="D1923" s="685"/>
      <c r="E1923" s="104" t="s">
        <v>1461</v>
      </c>
      <c r="F1923" s="679" t="s">
        <v>1462</v>
      </c>
      <c r="G1923" s="680"/>
      <c r="H1923" s="679" t="s">
        <v>1463</v>
      </c>
      <c r="I1923" s="680"/>
      <c r="J1923" s="685"/>
      <c r="K1923" s="685"/>
      <c r="L1923" s="687"/>
    </row>
    <row r="1924" spans="2:13" ht="15" customHeight="1" outlineLevel="2" x14ac:dyDescent="0.25">
      <c r="B1924" s="655"/>
      <c r="C1924" s="656"/>
      <c r="D1924" s="656"/>
      <c r="E1924" s="105"/>
      <c r="F1924" s="688"/>
      <c r="G1924" s="688"/>
      <c r="H1924" s="688"/>
      <c r="I1924" s="688"/>
      <c r="J1924" s="688"/>
      <c r="K1924" s="688"/>
      <c r="L1924" s="56">
        <f t="shared" ref="L1924:L1930" si="175">+J1924</f>
        <v>0</v>
      </c>
    </row>
    <row r="1925" spans="2:13" ht="15" customHeight="1" outlineLevel="2" x14ac:dyDescent="0.25">
      <c r="B1925" s="628"/>
      <c r="C1925" s="629"/>
      <c r="D1925" s="629"/>
      <c r="E1925" s="106"/>
      <c r="F1925" s="630"/>
      <c r="G1925" s="630"/>
      <c r="H1925" s="630"/>
      <c r="I1925" s="630"/>
      <c r="J1925" s="630"/>
      <c r="K1925" s="630"/>
      <c r="L1925" s="56">
        <f t="shared" si="175"/>
        <v>0</v>
      </c>
    </row>
    <row r="1926" spans="2:13" ht="15" customHeight="1" outlineLevel="2" x14ac:dyDescent="0.25">
      <c r="B1926" s="628"/>
      <c r="C1926" s="629"/>
      <c r="D1926" s="629"/>
      <c r="E1926" s="106"/>
      <c r="F1926" s="630"/>
      <c r="G1926" s="630"/>
      <c r="H1926" s="630"/>
      <c r="I1926" s="630"/>
      <c r="J1926" s="630"/>
      <c r="K1926" s="630"/>
      <c r="L1926" s="56">
        <f t="shared" si="175"/>
        <v>0</v>
      </c>
    </row>
    <row r="1927" spans="2:13" ht="15" customHeight="1" outlineLevel="2" x14ac:dyDescent="0.25">
      <c r="B1927" s="628"/>
      <c r="C1927" s="629"/>
      <c r="D1927" s="629"/>
      <c r="E1927" s="106"/>
      <c r="F1927" s="630"/>
      <c r="G1927" s="630"/>
      <c r="H1927" s="630"/>
      <c r="I1927" s="630"/>
      <c r="J1927" s="630"/>
      <c r="K1927" s="630"/>
      <c r="L1927" s="56">
        <f t="shared" si="175"/>
        <v>0</v>
      </c>
    </row>
    <row r="1928" spans="2:13" ht="15" customHeight="1" outlineLevel="2" x14ac:dyDescent="0.25">
      <c r="B1928" s="628"/>
      <c r="C1928" s="629"/>
      <c r="D1928" s="629"/>
      <c r="E1928" s="106"/>
      <c r="F1928" s="630"/>
      <c r="G1928" s="630"/>
      <c r="H1928" s="630"/>
      <c r="I1928" s="630"/>
      <c r="J1928" s="630"/>
      <c r="K1928" s="630"/>
      <c r="L1928" s="56">
        <f t="shared" si="175"/>
        <v>0</v>
      </c>
    </row>
    <row r="1929" spans="2:13" ht="15" customHeight="1" outlineLevel="2" x14ac:dyDescent="0.25">
      <c r="B1929" s="628"/>
      <c r="C1929" s="629"/>
      <c r="D1929" s="629"/>
      <c r="E1929" s="106"/>
      <c r="F1929" s="630"/>
      <c r="G1929" s="630"/>
      <c r="H1929" s="630"/>
      <c r="I1929" s="630"/>
      <c r="J1929" s="630"/>
      <c r="K1929" s="630"/>
      <c r="L1929" s="56">
        <f t="shared" si="175"/>
        <v>0</v>
      </c>
    </row>
    <row r="1930" spans="2:13" ht="15" customHeight="1" outlineLevel="2" x14ac:dyDescent="0.25">
      <c r="B1930" s="631"/>
      <c r="C1930" s="632"/>
      <c r="D1930" s="632"/>
      <c r="E1930" s="107"/>
      <c r="F1930" s="633"/>
      <c r="G1930" s="633"/>
      <c r="H1930" s="633"/>
      <c r="I1930" s="633"/>
      <c r="J1930" s="633"/>
      <c r="K1930" s="633"/>
      <c r="L1930" s="56">
        <f t="shared" si="175"/>
        <v>0</v>
      </c>
    </row>
    <row r="1931" spans="2:13" ht="15" customHeight="1" outlineLevel="2" x14ac:dyDescent="0.25">
      <c r="B1931" s="634" t="s">
        <v>1468</v>
      </c>
      <c r="C1931" s="635"/>
      <c r="D1931" s="635"/>
      <c r="E1931" s="635"/>
      <c r="F1931" s="635"/>
      <c r="G1931" s="635"/>
      <c r="H1931" s="635"/>
      <c r="I1931" s="635"/>
      <c r="J1931" s="635"/>
      <c r="K1931" s="636"/>
      <c r="L1931" s="108">
        <f>+SUM(L1924:L1930)</f>
        <v>0</v>
      </c>
    </row>
    <row r="1932" spans="2:13" ht="39.75" customHeight="1" outlineLevel="1" x14ac:dyDescent="0.25">
      <c r="B1932" s="122" t="s">
        <v>1924</v>
      </c>
      <c r="C1932" s="132">
        <v>9</v>
      </c>
      <c r="D1932" s="132">
        <v>4.16</v>
      </c>
      <c r="E1932" s="664" t="str">
        <f>+VLOOKUP(B:B,APUS!A:C,3,FALSE)</f>
        <v>VIGA DE AMARRE AEREA VA3-A (0,15X0,20M)  INCLUYE ACERO DE REFUERZO Y CONCRETO  1:2:3  HECHO EN OBRA DE 3.000PSI APROX.</v>
      </c>
      <c r="F1932" s="722"/>
      <c r="G1932" s="722"/>
      <c r="H1932" s="722"/>
      <c r="I1932" s="722"/>
      <c r="J1932" s="722"/>
      <c r="K1932" s="722"/>
      <c r="L1932" s="128" t="str">
        <f>+VLOOKUP(B:B,APUS!A:D,4,FALSE)</f>
        <v>M</v>
      </c>
      <c r="M1932" s="595">
        <f>L1942</f>
        <v>0</v>
      </c>
    </row>
    <row r="1933" spans="2:13" ht="15" customHeight="1" outlineLevel="2" x14ac:dyDescent="0.25">
      <c r="B1933" s="723" t="s">
        <v>1465</v>
      </c>
      <c r="C1933" s="684"/>
      <c r="D1933" s="684"/>
      <c r="E1933" s="683" t="s">
        <v>1470</v>
      </c>
      <c r="F1933" s="683"/>
      <c r="G1933" s="683"/>
      <c r="H1933" s="683"/>
      <c r="I1933" s="683"/>
      <c r="J1933" s="684" t="s">
        <v>560</v>
      </c>
      <c r="K1933" s="684"/>
      <c r="L1933" s="686" t="s">
        <v>1464</v>
      </c>
    </row>
    <row r="1934" spans="2:13" ht="15" customHeight="1" outlineLevel="2" x14ac:dyDescent="0.25">
      <c r="B1934" s="724"/>
      <c r="C1934" s="685"/>
      <c r="D1934" s="685"/>
      <c r="E1934" s="104" t="s">
        <v>1461</v>
      </c>
      <c r="F1934" s="679" t="s">
        <v>1462</v>
      </c>
      <c r="G1934" s="680"/>
      <c r="H1934" s="679" t="s">
        <v>1463</v>
      </c>
      <c r="I1934" s="680"/>
      <c r="J1934" s="685"/>
      <c r="K1934" s="685"/>
      <c r="L1934" s="687"/>
    </row>
    <row r="1935" spans="2:13" ht="15" customHeight="1" outlineLevel="2" x14ac:dyDescent="0.25">
      <c r="B1935" s="655"/>
      <c r="C1935" s="656"/>
      <c r="D1935" s="656"/>
      <c r="E1935" s="105"/>
      <c r="F1935" s="688"/>
      <c r="G1935" s="688"/>
      <c r="H1935" s="688"/>
      <c r="I1935" s="688"/>
      <c r="J1935" s="688"/>
      <c r="K1935" s="688"/>
      <c r="L1935" s="56">
        <f t="shared" ref="L1935:L1941" si="176">+J1935</f>
        <v>0</v>
      </c>
    </row>
    <row r="1936" spans="2:13" ht="15" customHeight="1" outlineLevel="2" x14ac:dyDescent="0.25">
      <c r="B1936" s="628"/>
      <c r="C1936" s="629"/>
      <c r="D1936" s="629"/>
      <c r="E1936" s="106"/>
      <c r="F1936" s="630"/>
      <c r="G1936" s="630"/>
      <c r="H1936" s="630"/>
      <c r="I1936" s="630"/>
      <c r="J1936" s="630"/>
      <c r="K1936" s="630"/>
      <c r="L1936" s="56">
        <f t="shared" si="176"/>
        <v>0</v>
      </c>
    </row>
    <row r="1937" spans="2:13" ht="15" customHeight="1" outlineLevel="2" x14ac:dyDescent="0.25">
      <c r="B1937" s="628"/>
      <c r="C1937" s="629"/>
      <c r="D1937" s="629"/>
      <c r="E1937" s="106"/>
      <c r="F1937" s="630"/>
      <c r="G1937" s="630"/>
      <c r="H1937" s="630"/>
      <c r="I1937" s="630"/>
      <c r="J1937" s="630"/>
      <c r="K1937" s="630"/>
      <c r="L1937" s="56">
        <f t="shared" si="176"/>
        <v>0</v>
      </c>
    </row>
    <row r="1938" spans="2:13" ht="15" customHeight="1" outlineLevel="2" x14ac:dyDescent="0.25">
      <c r="B1938" s="628"/>
      <c r="C1938" s="629"/>
      <c r="D1938" s="629"/>
      <c r="E1938" s="106"/>
      <c r="F1938" s="630"/>
      <c r="G1938" s="630"/>
      <c r="H1938" s="630"/>
      <c r="I1938" s="630"/>
      <c r="J1938" s="630"/>
      <c r="K1938" s="630"/>
      <c r="L1938" s="56">
        <f t="shared" si="176"/>
        <v>0</v>
      </c>
    </row>
    <row r="1939" spans="2:13" ht="15" customHeight="1" outlineLevel="2" x14ac:dyDescent="0.25">
      <c r="B1939" s="628"/>
      <c r="C1939" s="629"/>
      <c r="D1939" s="629"/>
      <c r="E1939" s="106"/>
      <c r="F1939" s="630"/>
      <c r="G1939" s="630"/>
      <c r="H1939" s="630"/>
      <c r="I1939" s="630"/>
      <c r="J1939" s="630"/>
      <c r="K1939" s="630"/>
      <c r="L1939" s="56">
        <f t="shared" si="176"/>
        <v>0</v>
      </c>
    </row>
    <row r="1940" spans="2:13" ht="15" customHeight="1" outlineLevel="2" x14ac:dyDescent="0.25">
      <c r="B1940" s="628"/>
      <c r="C1940" s="629"/>
      <c r="D1940" s="629"/>
      <c r="E1940" s="106"/>
      <c r="F1940" s="630"/>
      <c r="G1940" s="630"/>
      <c r="H1940" s="630"/>
      <c r="I1940" s="630"/>
      <c r="J1940" s="630"/>
      <c r="K1940" s="630"/>
      <c r="L1940" s="56">
        <f t="shared" si="176"/>
        <v>0</v>
      </c>
    </row>
    <row r="1941" spans="2:13" ht="15" customHeight="1" outlineLevel="2" x14ac:dyDescent="0.25">
      <c r="B1941" s="631"/>
      <c r="C1941" s="632"/>
      <c r="D1941" s="632"/>
      <c r="E1941" s="107"/>
      <c r="F1941" s="633"/>
      <c r="G1941" s="633"/>
      <c r="H1941" s="633"/>
      <c r="I1941" s="633"/>
      <c r="J1941" s="633"/>
      <c r="K1941" s="633"/>
      <c r="L1941" s="56">
        <f t="shared" si="176"/>
        <v>0</v>
      </c>
    </row>
    <row r="1942" spans="2:13" ht="15" customHeight="1" outlineLevel="2" x14ac:dyDescent="0.25">
      <c r="B1942" s="634" t="s">
        <v>1468</v>
      </c>
      <c r="C1942" s="635"/>
      <c r="D1942" s="635"/>
      <c r="E1942" s="635"/>
      <c r="F1942" s="635"/>
      <c r="G1942" s="635"/>
      <c r="H1942" s="635"/>
      <c r="I1942" s="635"/>
      <c r="J1942" s="635"/>
      <c r="K1942" s="636"/>
      <c r="L1942" s="108">
        <f>+SUM(L1935:L1941)</f>
        <v>0</v>
      </c>
    </row>
    <row r="1943" spans="2:13" ht="36.75" customHeight="1" outlineLevel="1" x14ac:dyDescent="0.25">
      <c r="B1943" s="122" t="s">
        <v>1925</v>
      </c>
      <c r="C1943" s="132">
        <v>9</v>
      </c>
      <c r="D1943" s="132">
        <v>4.17</v>
      </c>
      <c r="E1943" s="664" t="str">
        <f>+VLOOKUP(B:B,APUS!A:C,3,FALSE)</f>
        <v>VIGA DE AMARRE AEREA VA3-B (0,15X0,20M)  INCLUYE ACERO DE REFUERZO Y CONCRETO  1:2:3  HECHO EN OBRA DE 3.000PSI APROX.</v>
      </c>
      <c r="F1943" s="722"/>
      <c r="G1943" s="722"/>
      <c r="H1943" s="722"/>
      <c r="I1943" s="722"/>
      <c r="J1943" s="722"/>
      <c r="K1943" s="722"/>
      <c r="L1943" s="128" t="str">
        <f>+VLOOKUP(B:B,APUS!A:D,4,FALSE)</f>
        <v>M</v>
      </c>
      <c r="M1943" s="595">
        <f>L1953</f>
        <v>0</v>
      </c>
    </row>
    <row r="1944" spans="2:13" ht="15" customHeight="1" outlineLevel="2" x14ac:dyDescent="0.25">
      <c r="B1944" s="723" t="s">
        <v>1465</v>
      </c>
      <c r="C1944" s="684"/>
      <c r="D1944" s="684"/>
      <c r="E1944" s="683" t="s">
        <v>1470</v>
      </c>
      <c r="F1944" s="683"/>
      <c r="G1944" s="683"/>
      <c r="H1944" s="683"/>
      <c r="I1944" s="683"/>
      <c r="J1944" s="684" t="s">
        <v>560</v>
      </c>
      <c r="K1944" s="684"/>
      <c r="L1944" s="686" t="s">
        <v>1464</v>
      </c>
    </row>
    <row r="1945" spans="2:13" ht="15" customHeight="1" outlineLevel="2" x14ac:dyDescent="0.25">
      <c r="B1945" s="724"/>
      <c r="C1945" s="685"/>
      <c r="D1945" s="685"/>
      <c r="E1945" s="104" t="s">
        <v>1461</v>
      </c>
      <c r="F1945" s="679" t="s">
        <v>1462</v>
      </c>
      <c r="G1945" s="680"/>
      <c r="H1945" s="679" t="s">
        <v>1463</v>
      </c>
      <c r="I1945" s="680"/>
      <c r="J1945" s="685"/>
      <c r="K1945" s="685"/>
      <c r="L1945" s="687"/>
    </row>
    <row r="1946" spans="2:13" ht="15" customHeight="1" outlineLevel="2" x14ac:dyDescent="0.25">
      <c r="B1946" s="655"/>
      <c r="C1946" s="656"/>
      <c r="D1946" s="656"/>
      <c r="E1946" s="105"/>
      <c r="F1946" s="688"/>
      <c r="G1946" s="688"/>
      <c r="H1946" s="688"/>
      <c r="I1946" s="688"/>
      <c r="J1946" s="688"/>
      <c r="K1946" s="688"/>
      <c r="L1946" s="56">
        <f t="shared" ref="L1946:L1952" si="177">+J1946</f>
        <v>0</v>
      </c>
    </row>
    <row r="1947" spans="2:13" ht="15" customHeight="1" outlineLevel="2" x14ac:dyDescent="0.25">
      <c r="B1947" s="628"/>
      <c r="C1947" s="629"/>
      <c r="D1947" s="629"/>
      <c r="E1947" s="106"/>
      <c r="F1947" s="630"/>
      <c r="G1947" s="630"/>
      <c r="H1947" s="630"/>
      <c r="I1947" s="630"/>
      <c r="J1947" s="630"/>
      <c r="K1947" s="630"/>
      <c r="L1947" s="56">
        <f t="shared" si="177"/>
        <v>0</v>
      </c>
    </row>
    <row r="1948" spans="2:13" ht="15" customHeight="1" outlineLevel="2" x14ac:dyDescent="0.25">
      <c r="B1948" s="628"/>
      <c r="C1948" s="629"/>
      <c r="D1948" s="629"/>
      <c r="E1948" s="106"/>
      <c r="F1948" s="630"/>
      <c r="G1948" s="630"/>
      <c r="H1948" s="630"/>
      <c r="I1948" s="630"/>
      <c r="J1948" s="630"/>
      <c r="K1948" s="630"/>
      <c r="L1948" s="56">
        <f t="shared" si="177"/>
        <v>0</v>
      </c>
    </row>
    <row r="1949" spans="2:13" ht="15" customHeight="1" outlineLevel="2" x14ac:dyDescent="0.25">
      <c r="B1949" s="628"/>
      <c r="C1949" s="629"/>
      <c r="D1949" s="629"/>
      <c r="E1949" s="106"/>
      <c r="F1949" s="630"/>
      <c r="G1949" s="630"/>
      <c r="H1949" s="630"/>
      <c r="I1949" s="630"/>
      <c r="J1949" s="630"/>
      <c r="K1949" s="630"/>
      <c r="L1949" s="56">
        <f t="shared" si="177"/>
        <v>0</v>
      </c>
    </row>
    <row r="1950" spans="2:13" ht="15" customHeight="1" outlineLevel="2" x14ac:dyDescent="0.25">
      <c r="B1950" s="628"/>
      <c r="C1950" s="629"/>
      <c r="D1950" s="629"/>
      <c r="E1950" s="106"/>
      <c r="F1950" s="630"/>
      <c r="G1950" s="630"/>
      <c r="H1950" s="630"/>
      <c r="I1950" s="630"/>
      <c r="J1950" s="630"/>
      <c r="K1950" s="630"/>
      <c r="L1950" s="56">
        <f t="shared" si="177"/>
        <v>0</v>
      </c>
    </row>
    <row r="1951" spans="2:13" ht="15" customHeight="1" outlineLevel="2" x14ac:dyDescent="0.25">
      <c r="B1951" s="628"/>
      <c r="C1951" s="629"/>
      <c r="D1951" s="629"/>
      <c r="E1951" s="106"/>
      <c r="F1951" s="630"/>
      <c r="G1951" s="630"/>
      <c r="H1951" s="630"/>
      <c r="I1951" s="630"/>
      <c r="J1951" s="630"/>
      <c r="K1951" s="630"/>
      <c r="L1951" s="56">
        <f t="shared" si="177"/>
        <v>0</v>
      </c>
    </row>
    <row r="1952" spans="2:13" ht="15" customHeight="1" outlineLevel="2" x14ac:dyDescent="0.25">
      <c r="B1952" s="631"/>
      <c r="C1952" s="632"/>
      <c r="D1952" s="632"/>
      <c r="E1952" s="107"/>
      <c r="F1952" s="633"/>
      <c r="G1952" s="633"/>
      <c r="H1952" s="633"/>
      <c r="I1952" s="633"/>
      <c r="J1952" s="633"/>
      <c r="K1952" s="633"/>
      <c r="L1952" s="56">
        <f t="shared" si="177"/>
        <v>0</v>
      </c>
    </row>
    <row r="1953" spans="2:13" ht="15" customHeight="1" outlineLevel="2" x14ac:dyDescent="0.25">
      <c r="B1953" s="634" t="s">
        <v>1468</v>
      </c>
      <c r="C1953" s="635"/>
      <c r="D1953" s="635"/>
      <c r="E1953" s="635"/>
      <c r="F1953" s="635"/>
      <c r="G1953" s="635"/>
      <c r="H1953" s="635"/>
      <c r="I1953" s="635"/>
      <c r="J1953" s="635"/>
      <c r="K1953" s="636"/>
      <c r="L1953" s="108">
        <f>+SUM(L1946:L1952)</f>
        <v>0</v>
      </c>
    </row>
    <row r="1954" spans="2:13" ht="44.25" customHeight="1" outlineLevel="1" x14ac:dyDescent="0.25">
      <c r="B1954" s="122" t="s">
        <v>1926</v>
      </c>
      <c r="C1954" s="132">
        <v>9</v>
      </c>
      <c r="D1954" s="132">
        <v>4.18</v>
      </c>
      <c r="E1954" s="664" t="str">
        <f>+VLOOKUP(B:B,APUS!A:C,3,FALSE)</f>
        <v>VIGA DE AMARRE AEREA VA4-A (0,10X0,20M)  INCLUYE ACERO DE REFUERZO Y CONCRETO  1:2:3  HECHO EN OBRA DE 3.000 PSI APROX.</v>
      </c>
      <c r="F1954" s="722"/>
      <c r="G1954" s="722"/>
      <c r="H1954" s="722"/>
      <c r="I1954" s="722"/>
      <c r="J1954" s="722"/>
      <c r="K1954" s="722"/>
      <c r="L1954" s="128" t="str">
        <f>+VLOOKUP(B:B,APUS!A:D,4,FALSE)</f>
        <v>M</v>
      </c>
      <c r="M1954" s="595">
        <f>L1964</f>
        <v>0</v>
      </c>
    </row>
    <row r="1955" spans="2:13" ht="15" customHeight="1" outlineLevel="2" x14ac:dyDescent="0.25">
      <c r="B1955" s="723" t="s">
        <v>1465</v>
      </c>
      <c r="C1955" s="684"/>
      <c r="D1955" s="684"/>
      <c r="E1955" s="683" t="s">
        <v>1470</v>
      </c>
      <c r="F1955" s="683"/>
      <c r="G1955" s="683"/>
      <c r="H1955" s="683"/>
      <c r="I1955" s="683"/>
      <c r="J1955" s="684" t="s">
        <v>560</v>
      </c>
      <c r="K1955" s="684"/>
      <c r="L1955" s="686" t="s">
        <v>1464</v>
      </c>
    </row>
    <row r="1956" spans="2:13" ht="15" customHeight="1" outlineLevel="2" x14ac:dyDescent="0.25">
      <c r="B1956" s="724"/>
      <c r="C1956" s="685"/>
      <c r="D1956" s="685"/>
      <c r="E1956" s="104" t="s">
        <v>1461</v>
      </c>
      <c r="F1956" s="679" t="s">
        <v>1462</v>
      </c>
      <c r="G1956" s="680"/>
      <c r="H1956" s="679" t="s">
        <v>1463</v>
      </c>
      <c r="I1956" s="680"/>
      <c r="J1956" s="685"/>
      <c r="K1956" s="685"/>
      <c r="L1956" s="687"/>
    </row>
    <row r="1957" spans="2:13" ht="15" customHeight="1" outlineLevel="2" x14ac:dyDescent="0.25">
      <c r="B1957" s="655"/>
      <c r="C1957" s="656"/>
      <c r="D1957" s="656"/>
      <c r="E1957" s="105"/>
      <c r="F1957" s="688"/>
      <c r="G1957" s="688"/>
      <c r="H1957" s="688"/>
      <c r="I1957" s="688"/>
      <c r="J1957" s="688"/>
      <c r="K1957" s="688"/>
      <c r="L1957" s="56">
        <f t="shared" ref="L1957:L1963" si="178">+J1957</f>
        <v>0</v>
      </c>
    </row>
    <row r="1958" spans="2:13" ht="15" customHeight="1" outlineLevel="2" x14ac:dyDescent="0.25">
      <c r="B1958" s="628"/>
      <c r="C1958" s="629"/>
      <c r="D1958" s="629"/>
      <c r="E1958" s="106"/>
      <c r="F1958" s="630"/>
      <c r="G1958" s="630"/>
      <c r="H1958" s="630"/>
      <c r="I1958" s="630"/>
      <c r="J1958" s="630"/>
      <c r="K1958" s="630"/>
      <c r="L1958" s="56">
        <f t="shared" si="178"/>
        <v>0</v>
      </c>
    </row>
    <row r="1959" spans="2:13" ht="15" customHeight="1" outlineLevel="2" x14ac:dyDescent="0.25">
      <c r="B1959" s="628"/>
      <c r="C1959" s="629"/>
      <c r="D1959" s="629"/>
      <c r="E1959" s="106"/>
      <c r="F1959" s="630"/>
      <c r="G1959" s="630"/>
      <c r="H1959" s="630"/>
      <c r="I1959" s="630"/>
      <c r="J1959" s="630"/>
      <c r="K1959" s="630"/>
      <c r="L1959" s="56">
        <f t="shared" si="178"/>
        <v>0</v>
      </c>
    </row>
    <row r="1960" spans="2:13" ht="15" customHeight="1" outlineLevel="2" x14ac:dyDescent="0.25">
      <c r="B1960" s="628"/>
      <c r="C1960" s="629"/>
      <c r="D1960" s="629"/>
      <c r="E1960" s="106"/>
      <c r="F1960" s="630"/>
      <c r="G1960" s="630"/>
      <c r="H1960" s="630"/>
      <c r="I1960" s="630"/>
      <c r="J1960" s="630"/>
      <c r="K1960" s="630"/>
      <c r="L1960" s="56">
        <f t="shared" si="178"/>
        <v>0</v>
      </c>
    </row>
    <row r="1961" spans="2:13" ht="15" customHeight="1" outlineLevel="2" x14ac:dyDescent="0.25">
      <c r="B1961" s="628"/>
      <c r="C1961" s="629"/>
      <c r="D1961" s="629"/>
      <c r="E1961" s="106"/>
      <c r="F1961" s="630"/>
      <c r="G1961" s="630"/>
      <c r="H1961" s="630"/>
      <c r="I1961" s="630"/>
      <c r="J1961" s="630"/>
      <c r="K1961" s="630"/>
      <c r="L1961" s="56">
        <f t="shared" si="178"/>
        <v>0</v>
      </c>
    </row>
    <row r="1962" spans="2:13" ht="15" customHeight="1" outlineLevel="2" x14ac:dyDescent="0.25">
      <c r="B1962" s="628"/>
      <c r="C1962" s="629"/>
      <c r="D1962" s="629"/>
      <c r="E1962" s="106"/>
      <c r="F1962" s="630"/>
      <c r="G1962" s="630"/>
      <c r="H1962" s="630"/>
      <c r="I1962" s="630"/>
      <c r="J1962" s="630"/>
      <c r="K1962" s="630"/>
      <c r="L1962" s="56">
        <f t="shared" si="178"/>
        <v>0</v>
      </c>
    </row>
    <row r="1963" spans="2:13" ht="15" customHeight="1" outlineLevel="2" x14ac:dyDescent="0.25">
      <c r="B1963" s="631"/>
      <c r="C1963" s="632"/>
      <c r="D1963" s="632"/>
      <c r="E1963" s="107"/>
      <c r="F1963" s="633"/>
      <c r="G1963" s="633"/>
      <c r="H1963" s="633"/>
      <c r="I1963" s="633"/>
      <c r="J1963" s="633"/>
      <c r="K1963" s="633"/>
      <c r="L1963" s="56">
        <f t="shared" si="178"/>
        <v>0</v>
      </c>
    </row>
    <row r="1964" spans="2:13" ht="15" customHeight="1" outlineLevel="2" x14ac:dyDescent="0.25">
      <c r="B1964" s="634" t="s">
        <v>1468</v>
      </c>
      <c r="C1964" s="635"/>
      <c r="D1964" s="635"/>
      <c r="E1964" s="635"/>
      <c r="F1964" s="635"/>
      <c r="G1964" s="635"/>
      <c r="H1964" s="635"/>
      <c r="I1964" s="635"/>
      <c r="J1964" s="635"/>
      <c r="K1964" s="636"/>
      <c r="L1964" s="108">
        <f>+SUM(L1957:L1963)</f>
        <v>0</v>
      </c>
    </row>
    <row r="1965" spans="2:13" ht="28.5" customHeight="1" outlineLevel="1" x14ac:dyDescent="0.25">
      <c r="B1965" s="122" t="s">
        <v>1927</v>
      </c>
      <c r="C1965" s="132">
        <v>9</v>
      </c>
      <c r="D1965" s="132">
        <v>4.1900000000000004</v>
      </c>
      <c r="E1965" s="664" t="str">
        <f>+VLOOKUP(B:B,APUS!A:C,3,FALSE)</f>
        <v>VIGA DE AMARRE AEREA VA4-AB (0,10X0,20M)  INCLUYE ACERO DE REFUERZO Y CONCRETO  1:2:3 HECHO EN OBRA DE 3.000PSI APROX.</v>
      </c>
      <c r="F1965" s="722"/>
      <c r="G1965" s="722"/>
      <c r="H1965" s="722"/>
      <c r="I1965" s="722"/>
      <c r="J1965" s="722"/>
      <c r="K1965" s="722"/>
      <c r="L1965" s="128" t="str">
        <f>+VLOOKUP(B:B,APUS!A:D,4,FALSE)</f>
        <v>M</v>
      </c>
      <c r="M1965" s="595">
        <f>L1975</f>
        <v>0</v>
      </c>
    </row>
    <row r="1966" spans="2:13" ht="15" customHeight="1" outlineLevel="2" x14ac:dyDescent="0.25">
      <c r="B1966" s="723" t="s">
        <v>1465</v>
      </c>
      <c r="C1966" s="684"/>
      <c r="D1966" s="684"/>
      <c r="E1966" s="683" t="s">
        <v>1470</v>
      </c>
      <c r="F1966" s="683"/>
      <c r="G1966" s="683"/>
      <c r="H1966" s="683"/>
      <c r="I1966" s="683"/>
      <c r="J1966" s="684" t="s">
        <v>560</v>
      </c>
      <c r="K1966" s="684"/>
      <c r="L1966" s="686" t="s">
        <v>1464</v>
      </c>
    </row>
    <row r="1967" spans="2:13" ht="15" customHeight="1" outlineLevel="2" x14ac:dyDescent="0.25">
      <c r="B1967" s="724"/>
      <c r="C1967" s="685"/>
      <c r="D1967" s="685"/>
      <c r="E1967" s="104" t="s">
        <v>1461</v>
      </c>
      <c r="F1967" s="679" t="s">
        <v>1462</v>
      </c>
      <c r="G1967" s="680"/>
      <c r="H1967" s="679" t="s">
        <v>1463</v>
      </c>
      <c r="I1967" s="680"/>
      <c r="J1967" s="685"/>
      <c r="K1967" s="685"/>
      <c r="L1967" s="687"/>
    </row>
    <row r="1968" spans="2:13" ht="15" customHeight="1" outlineLevel="2" x14ac:dyDescent="0.25">
      <c r="B1968" s="655"/>
      <c r="C1968" s="656"/>
      <c r="D1968" s="656"/>
      <c r="E1968" s="105"/>
      <c r="F1968" s="688"/>
      <c r="G1968" s="688"/>
      <c r="H1968" s="688"/>
      <c r="I1968" s="688"/>
      <c r="J1968" s="688"/>
      <c r="K1968" s="688"/>
      <c r="L1968" s="56">
        <f t="shared" ref="L1968:L1974" si="179">+J1968</f>
        <v>0</v>
      </c>
    </row>
    <row r="1969" spans="2:13" ht="15" customHeight="1" outlineLevel="2" x14ac:dyDescent="0.25">
      <c r="B1969" s="628"/>
      <c r="C1969" s="629"/>
      <c r="D1969" s="629"/>
      <c r="E1969" s="106"/>
      <c r="F1969" s="630"/>
      <c r="G1969" s="630"/>
      <c r="H1969" s="630"/>
      <c r="I1969" s="630"/>
      <c r="J1969" s="630"/>
      <c r="K1969" s="630"/>
      <c r="L1969" s="56">
        <f t="shared" si="179"/>
        <v>0</v>
      </c>
    </row>
    <row r="1970" spans="2:13" ht="15" customHeight="1" outlineLevel="2" x14ac:dyDescent="0.25">
      <c r="B1970" s="628"/>
      <c r="C1970" s="629"/>
      <c r="D1970" s="629"/>
      <c r="E1970" s="106"/>
      <c r="F1970" s="630"/>
      <c r="G1970" s="630"/>
      <c r="H1970" s="630"/>
      <c r="I1970" s="630"/>
      <c r="J1970" s="630"/>
      <c r="K1970" s="630"/>
      <c r="L1970" s="56">
        <f t="shared" si="179"/>
        <v>0</v>
      </c>
    </row>
    <row r="1971" spans="2:13" ht="15" customHeight="1" outlineLevel="2" x14ac:dyDescent="0.25">
      <c r="B1971" s="628"/>
      <c r="C1971" s="629"/>
      <c r="D1971" s="629"/>
      <c r="E1971" s="106"/>
      <c r="F1971" s="630"/>
      <c r="G1971" s="630"/>
      <c r="H1971" s="630"/>
      <c r="I1971" s="630"/>
      <c r="J1971" s="630"/>
      <c r="K1971" s="630"/>
      <c r="L1971" s="56">
        <f t="shared" si="179"/>
        <v>0</v>
      </c>
    </row>
    <row r="1972" spans="2:13" ht="15" customHeight="1" outlineLevel="2" x14ac:dyDescent="0.25">
      <c r="B1972" s="628"/>
      <c r="C1972" s="629"/>
      <c r="D1972" s="629"/>
      <c r="E1972" s="106"/>
      <c r="F1972" s="630"/>
      <c r="G1972" s="630"/>
      <c r="H1972" s="630"/>
      <c r="I1972" s="630"/>
      <c r="J1972" s="630"/>
      <c r="K1972" s="630"/>
      <c r="L1972" s="56">
        <f t="shared" si="179"/>
        <v>0</v>
      </c>
    </row>
    <row r="1973" spans="2:13" ht="15" customHeight="1" outlineLevel="2" x14ac:dyDescent="0.25">
      <c r="B1973" s="628"/>
      <c r="C1973" s="629"/>
      <c r="D1973" s="629"/>
      <c r="E1973" s="106"/>
      <c r="F1973" s="630"/>
      <c r="G1973" s="630"/>
      <c r="H1973" s="630"/>
      <c r="I1973" s="630"/>
      <c r="J1973" s="630"/>
      <c r="K1973" s="630"/>
      <c r="L1973" s="56">
        <f t="shared" si="179"/>
        <v>0</v>
      </c>
    </row>
    <row r="1974" spans="2:13" ht="15" customHeight="1" outlineLevel="2" x14ac:dyDescent="0.25">
      <c r="B1974" s="631"/>
      <c r="C1974" s="632"/>
      <c r="D1974" s="632"/>
      <c r="E1974" s="107"/>
      <c r="F1974" s="633"/>
      <c r="G1974" s="633"/>
      <c r="H1974" s="633"/>
      <c r="I1974" s="633"/>
      <c r="J1974" s="633"/>
      <c r="K1974" s="633"/>
      <c r="L1974" s="56">
        <f t="shared" si="179"/>
        <v>0</v>
      </c>
    </row>
    <row r="1975" spans="2:13" ht="15" customHeight="1" outlineLevel="2" x14ac:dyDescent="0.25">
      <c r="B1975" s="634" t="s">
        <v>1468</v>
      </c>
      <c r="C1975" s="635"/>
      <c r="D1975" s="635"/>
      <c r="E1975" s="635"/>
      <c r="F1975" s="635"/>
      <c r="G1975" s="635"/>
      <c r="H1975" s="635"/>
      <c r="I1975" s="635"/>
      <c r="J1975" s="635"/>
      <c r="K1975" s="636"/>
      <c r="L1975" s="108">
        <f>+SUM(L1968:L1974)</f>
        <v>0</v>
      </c>
    </row>
    <row r="1976" spans="2:13" ht="36.75" customHeight="1" outlineLevel="1" x14ac:dyDescent="0.25">
      <c r="B1976" s="122" t="s">
        <v>1928</v>
      </c>
      <c r="C1976" s="132">
        <v>9</v>
      </c>
      <c r="D1976" s="133">
        <v>4.2</v>
      </c>
      <c r="E1976" s="664" t="str">
        <f>+VLOOKUP(B:B,APUS!A:C,3,FALSE)</f>
        <v>VIGA DE AMARRE AEREA VA4-AC (0,10X0,20M)  INCLUYE ACERO DE REFUERZO Y CONCRETO  1:2:3  HECHO EN OBRA DE 3.000PSI APROX.</v>
      </c>
      <c r="F1976" s="722"/>
      <c r="G1976" s="722"/>
      <c r="H1976" s="722"/>
      <c r="I1976" s="722"/>
      <c r="J1976" s="722"/>
      <c r="K1976" s="722"/>
      <c r="L1976" s="128" t="str">
        <f>+VLOOKUP(B:B,APUS!A:D,4,FALSE)</f>
        <v>M</v>
      </c>
      <c r="M1976" s="595">
        <f>L1986</f>
        <v>0</v>
      </c>
    </row>
    <row r="1977" spans="2:13" ht="15" customHeight="1" outlineLevel="2" x14ac:dyDescent="0.25">
      <c r="B1977" s="723" t="s">
        <v>1465</v>
      </c>
      <c r="C1977" s="684"/>
      <c r="D1977" s="684"/>
      <c r="E1977" s="683" t="s">
        <v>1470</v>
      </c>
      <c r="F1977" s="683"/>
      <c r="G1977" s="683"/>
      <c r="H1977" s="683"/>
      <c r="I1977" s="683"/>
      <c r="J1977" s="684" t="s">
        <v>560</v>
      </c>
      <c r="K1977" s="684"/>
      <c r="L1977" s="686" t="s">
        <v>1464</v>
      </c>
    </row>
    <row r="1978" spans="2:13" ht="15" customHeight="1" outlineLevel="2" x14ac:dyDescent="0.25">
      <c r="B1978" s="724"/>
      <c r="C1978" s="685"/>
      <c r="D1978" s="685"/>
      <c r="E1978" s="104" t="s">
        <v>1461</v>
      </c>
      <c r="F1978" s="679" t="s">
        <v>1462</v>
      </c>
      <c r="G1978" s="680"/>
      <c r="H1978" s="679" t="s">
        <v>1463</v>
      </c>
      <c r="I1978" s="680"/>
      <c r="J1978" s="685"/>
      <c r="K1978" s="685"/>
      <c r="L1978" s="687"/>
    </row>
    <row r="1979" spans="2:13" ht="15" customHeight="1" outlineLevel="2" x14ac:dyDescent="0.25">
      <c r="B1979" s="655"/>
      <c r="C1979" s="656"/>
      <c r="D1979" s="656"/>
      <c r="E1979" s="105"/>
      <c r="F1979" s="688"/>
      <c r="G1979" s="688"/>
      <c r="H1979" s="688"/>
      <c r="I1979" s="688"/>
      <c r="J1979" s="688"/>
      <c r="K1979" s="688"/>
      <c r="L1979" s="56">
        <f t="shared" ref="L1979:L1985" si="180">+J1979</f>
        <v>0</v>
      </c>
    </row>
    <row r="1980" spans="2:13" ht="15" customHeight="1" outlineLevel="2" x14ac:dyDescent="0.25">
      <c r="B1980" s="628"/>
      <c r="C1980" s="629"/>
      <c r="D1980" s="629"/>
      <c r="E1980" s="106"/>
      <c r="F1980" s="630"/>
      <c r="G1980" s="630"/>
      <c r="H1980" s="630"/>
      <c r="I1980" s="630"/>
      <c r="J1980" s="630"/>
      <c r="K1980" s="630"/>
      <c r="L1980" s="56">
        <f t="shared" si="180"/>
        <v>0</v>
      </c>
    </row>
    <row r="1981" spans="2:13" ht="15" customHeight="1" outlineLevel="2" x14ac:dyDescent="0.25">
      <c r="B1981" s="628"/>
      <c r="C1981" s="629"/>
      <c r="D1981" s="629"/>
      <c r="E1981" s="106"/>
      <c r="F1981" s="630"/>
      <c r="G1981" s="630"/>
      <c r="H1981" s="630"/>
      <c r="I1981" s="630"/>
      <c r="J1981" s="630"/>
      <c r="K1981" s="630"/>
      <c r="L1981" s="56">
        <f t="shared" si="180"/>
        <v>0</v>
      </c>
    </row>
    <row r="1982" spans="2:13" ht="15" customHeight="1" outlineLevel="2" x14ac:dyDescent="0.25">
      <c r="B1982" s="628"/>
      <c r="C1982" s="629"/>
      <c r="D1982" s="629"/>
      <c r="E1982" s="106"/>
      <c r="F1982" s="630"/>
      <c r="G1982" s="630"/>
      <c r="H1982" s="630"/>
      <c r="I1982" s="630"/>
      <c r="J1982" s="630"/>
      <c r="K1982" s="630"/>
      <c r="L1982" s="56">
        <f t="shared" si="180"/>
        <v>0</v>
      </c>
    </row>
    <row r="1983" spans="2:13" ht="15" customHeight="1" outlineLevel="2" x14ac:dyDescent="0.25">
      <c r="B1983" s="628"/>
      <c r="C1983" s="629"/>
      <c r="D1983" s="629"/>
      <c r="E1983" s="106"/>
      <c r="F1983" s="630"/>
      <c r="G1983" s="630"/>
      <c r="H1983" s="630"/>
      <c r="I1983" s="630"/>
      <c r="J1983" s="630"/>
      <c r="K1983" s="630"/>
      <c r="L1983" s="56">
        <f t="shared" si="180"/>
        <v>0</v>
      </c>
    </row>
    <row r="1984" spans="2:13" ht="15" customHeight="1" outlineLevel="2" x14ac:dyDescent="0.25">
      <c r="B1984" s="628"/>
      <c r="C1984" s="629"/>
      <c r="D1984" s="629"/>
      <c r="E1984" s="106"/>
      <c r="F1984" s="630"/>
      <c r="G1984" s="630"/>
      <c r="H1984" s="630"/>
      <c r="I1984" s="630"/>
      <c r="J1984" s="630"/>
      <c r="K1984" s="630"/>
      <c r="L1984" s="56">
        <f t="shared" si="180"/>
        <v>0</v>
      </c>
    </row>
    <row r="1985" spans="2:13" ht="15" customHeight="1" outlineLevel="2" x14ac:dyDescent="0.25">
      <c r="B1985" s="631"/>
      <c r="C1985" s="632"/>
      <c r="D1985" s="632"/>
      <c r="E1985" s="107"/>
      <c r="F1985" s="633"/>
      <c r="G1985" s="633"/>
      <c r="H1985" s="633"/>
      <c r="I1985" s="633"/>
      <c r="J1985" s="633"/>
      <c r="K1985" s="633"/>
      <c r="L1985" s="56">
        <f t="shared" si="180"/>
        <v>0</v>
      </c>
    </row>
    <row r="1986" spans="2:13" ht="15" customHeight="1" outlineLevel="2" x14ac:dyDescent="0.25">
      <c r="B1986" s="634" t="s">
        <v>1468</v>
      </c>
      <c r="C1986" s="635"/>
      <c r="D1986" s="635"/>
      <c r="E1986" s="635"/>
      <c r="F1986" s="635"/>
      <c r="G1986" s="635"/>
      <c r="H1986" s="635"/>
      <c r="I1986" s="635"/>
      <c r="J1986" s="635"/>
      <c r="K1986" s="636"/>
      <c r="L1986" s="108">
        <f>+SUM(L1979:L1985)</f>
        <v>0</v>
      </c>
    </row>
    <row r="1987" spans="2:13" ht="37.5" customHeight="1" outlineLevel="1" x14ac:dyDescent="0.25">
      <c r="B1987" s="122" t="s">
        <v>1929</v>
      </c>
      <c r="C1987" s="132">
        <v>9</v>
      </c>
      <c r="D1987" s="132">
        <v>4.21</v>
      </c>
      <c r="E1987" s="664" t="str">
        <f>+VLOOKUP(B:B,APUS!A:C,3,FALSE)</f>
        <v>VIGA DE AMARRE AEREA VA5-A (0,25X0,25M)  INCLUYE ACERO DE REFUERZO Y CONCRETO  1:2:3  HECHO EN OBRA DE 3.000PSI APROX.</v>
      </c>
      <c r="F1987" s="722"/>
      <c r="G1987" s="722"/>
      <c r="H1987" s="722"/>
      <c r="I1987" s="722"/>
      <c r="J1987" s="722"/>
      <c r="K1987" s="722"/>
      <c r="L1987" s="128" t="str">
        <f>+VLOOKUP(B:B,APUS!A:D,4,FALSE)</f>
        <v>M</v>
      </c>
      <c r="M1987" s="595">
        <f>L1997</f>
        <v>0</v>
      </c>
    </row>
    <row r="1988" spans="2:13" ht="15" customHeight="1" outlineLevel="2" x14ac:dyDescent="0.25">
      <c r="B1988" s="723" t="s">
        <v>1465</v>
      </c>
      <c r="C1988" s="684"/>
      <c r="D1988" s="684"/>
      <c r="E1988" s="683" t="s">
        <v>1470</v>
      </c>
      <c r="F1988" s="683"/>
      <c r="G1988" s="683"/>
      <c r="H1988" s="683"/>
      <c r="I1988" s="683"/>
      <c r="J1988" s="684" t="s">
        <v>560</v>
      </c>
      <c r="K1988" s="684"/>
      <c r="L1988" s="686" t="s">
        <v>1464</v>
      </c>
    </row>
    <row r="1989" spans="2:13" ht="15" customHeight="1" outlineLevel="2" x14ac:dyDescent="0.25">
      <c r="B1989" s="724"/>
      <c r="C1989" s="685"/>
      <c r="D1989" s="685"/>
      <c r="E1989" s="104" t="s">
        <v>1461</v>
      </c>
      <c r="F1989" s="679" t="s">
        <v>1462</v>
      </c>
      <c r="G1989" s="680"/>
      <c r="H1989" s="679" t="s">
        <v>1463</v>
      </c>
      <c r="I1989" s="680"/>
      <c r="J1989" s="685"/>
      <c r="K1989" s="685"/>
      <c r="L1989" s="687"/>
    </row>
    <row r="1990" spans="2:13" ht="15" customHeight="1" outlineLevel="2" x14ac:dyDescent="0.25">
      <c r="B1990" s="655"/>
      <c r="C1990" s="656"/>
      <c r="D1990" s="656"/>
      <c r="E1990" s="105"/>
      <c r="F1990" s="688"/>
      <c r="G1990" s="688"/>
      <c r="H1990" s="688"/>
      <c r="I1990" s="688"/>
      <c r="J1990" s="688"/>
      <c r="K1990" s="688"/>
      <c r="L1990" s="56">
        <f t="shared" ref="L1990:L1996" si="181">+J1990</f>
        <v>0</v>
      </c>
    </row>
    <row r="1991" spans="2:13" ht="15" customHeight="1" outlineLevel="2" x14ac:dyDescent="0.25">
      <c r="B1991" s="628"/>
      <c r="C1991" s="629"/>
      <c r="D1991" s="629"/>
      <c r="E1991" s="106"/>
      <c r="F1991" s="630"/>
      <c r="G1991" s="630"/>
      <c r="H1991" s="630"/>
      <c r="I1991" s="630"/>
      <c r="J1991" s="630"/>
      <c r="K1991" s="630"/>
      <c r="L1991" s="56">
        <f t="shared" si="181"/>
        <v>0</v>
      </c>
    </row>
    <row r="1992" spans="2:13" ht="15" customHeight="1" outlineLevel="2" x14ac:dyDescent="0.25">
      <c r="B1992" s="628"/>
      <c r="C1992" s="629"/>
      <c r="D1992" s="629"/>
      <c r="E1992" s="106"/>
      <c r="F1992" s="630"/>
      <c r="G1992" s="630"/>
      <c r="H1992" s="630"/>
      <c r="I1992" s="630"/>
      <c r="J1992" s="630"/>
      <c r="K1992" s="630"/>
      <c r="L1992" s="56">
        <f t="shared" si="181"/>
        <v>0</v>
      </c>
    </row>
    <row r="1993" spans="2:13" ht="15" customHeight="1" outlineLevel="2" x14ac:dyDescent="0.25">
      <c r="B1993" s="628"/>
      <c r="C1993" s="629"/>
      <c r="D1993" s="629"/>
      <c r="E1993" s="106"/>
      <c r="F1993" s="630"/>
      <c r="G1993" s="630"/>
      <c r="H1993" s="630"/>
      <c r="I1993" s="630"/>
      <c r="J1993" s="630"/>
      <c r="K1993" s="630"/>
      <c r="L1993" s="56">
        <f t="shared" si="181"/>
        <v>0</v>
      </c>
    </row>
    <row r="1994" spans="2:13" ht="15" customHeight="1" outlineLevel="2" x14ac:dyDescent="0.25">
      <c r="B1994" s="628"/>
      <c r="C1994" s="629"/>
      <c r="D1994" s="629"/>
      <c r="E1994" s="106"/>
      <c r="F1994" s="630"/>
      <c r="G1994" s="630"/>
      <c r="H1994" s="630"/>
      <c r="I1994" s="630"/>
      <c r="J1994" s="630"/>
      <c r="K1994" s="630"/>
      <c r="L1994" s="56">
        <f t="shared" si="181"/>
        <v>0</v>
      </c>
    </row>
    <row r="1995" spans="2:13" ht="15" customHeight="1" outlineLevel="2" x14ac:dyDescent="0.25">
      <c r="B1995" s="628"/>
      <c r="C1995" s="629"/>
      <c r="D1995" s="629"/>
      <c r="E1995" s="106"/>
      <c r="F1995" s="630"/>
      <c r="G1995" s="630"/>
      <c r="H1995" s="630"/>
      <c r="I1995" s="630"/>
      <c r="J1995" s="630"/>
      <c r="K1995" s="630"/>
      <c r="L1995" s="56">
        <f t="shared" si="181"/>
        <v>0</v>
      </c>
    </row>
    <row r="1996" spans="2:13" ht="15" customHeight="1" outlineLevel="2" x14ac:dyDescent="0.25">
      <c r="B1996" s="631"/>
      <c r="C1996" s="632"/>
      <c r="D1996" s="632"/>
      <c r="E1996" s="107"/>
      <c r="F1996" s="633"/>
      <c r="G1996" s="633"/>
      <c r="H1996" s="633"/>
      <c r="I1996" s="633"/>
      <c r="J1996" s="633"/>
      <c r="K1996" s="633"/>
      <c r="L1996" s="56">
        <f t="shared" si="181"/>
        <v>0</v>
      </c>
    </row>
    <row r="1997" spans="2:13" ht="15" customHeight="1" outlineLevel="2" x14ac:dyDescent="0.25">
      <c r="B1997" s="634" t="s">
        <v>1468</v>
      </c>
      <c r="C1997" s="635"/>
      <c r="D1997" s="635"/>
      <c r="E1997" s="635"/>
      <c r="F1997" s="635"/>
      <c r="G1997" s="635"/>
      <c r="H1997" s="635"/>
      <c r="I1997" s="635"/>
      <c r="J1997" s="635"/>
      <c r="K1997" s="636"/>
      <c r="L1997" s="108">
        <f>+SUM(L1990:L1996)</f>
        <v>0</v>
      </c>
    </row>
    <row r="1998" spans="2:13" ht="30" customHeight="1" outlineLevel="1" x14ac:dyDescent="0.25">
      <c r="B1998" s="122" t="s">
        <v>1930</v>
      </c>
      <c r="C1998" s="132">
        <v>9</v>
      </c>
      <c r="D1998" s="132">
        <v>4.22</v>
      </c>
      <c r="E1998" s="664" t="str">
        <f>+VLOOKUP(B:B,APUS!A:C,3,FALSE)</f>
        <v>VIGA DE AMARRE AEREA VA6-A (0,25X0,25M)  INCLUYE ACERO DE REFUERZO Y CONCRETO  1:2:3  HECHO EN OBRA DE 3.000PSI APROX.</v>
      </c>
      <c r="F1998" s="722"/>
      <c r="G1998" s="722"/>
      <c r="H1998" s="722"/>
      <c r="I1998" s="722"/>
      <c r="J1998" s="722"/>
      <c r="K1998" s="722"/>
      <c r="L1998" s="128" t="str">
        <f>+VLOOKUP(B:B,APUS!A:D,4,FALSE)</f>
        <v>M</v>
      </c>
      <c r="M1998" s="595">
        <f>L2008</f>
        <v>0</v>
      </c>
    </row>
    <row r="1999" spans="2:13" ht="15" customHeight="1" outlineLevel="2" x14ac:dyDescent="0.25">
      <c r="B1999" s="723" t="s">
        <v>1465</v>
      </c>
      <c r="C1999" s="684"/>
      <c r="D1999" s="684"/>
      <c r="E1999" s="683" t="s">
        <v>1470</v>
      </c>
      <c r="F1999" s="683"/>
      <c r="G1999" s="683"/>
      <c r="H1999" s="683"/>
      <c r="I1999" s="683"/>
      <c r="J1999" s="684" t="s">
        <v>560</v>
      </c>
      <c r="K1999" s="684"/>
      <c r="L1999" s="686" t="s">
        <v>1464</v>
      </c>
    </row>
    <row r="2000" spans="2:13" ht="15" customHeight="1" outlineLevel="2" x14ac:dyDescent="0.25">
      <c r="B2000" s="724"/>
      <c r="C2000" s="685"/>
      <c r="D2000" s="685"/>
      <c r="E2000" s="104" t="s">
        <v>1461</v>
      </c>
      <c r="F2000" s="679" t="s">
        <v>1462</v>
      </c>
      <c r="G2000" s="680"/>
      <c r="H2000" s="679" t="s">
        <v>1463</v>
      </c>
      <c r="I2000" s="680"/>
      <c r="J2000" s="685"/>
      <c r="K2000" s="685"/>
      <c r="L2000" s="687"/>
    </row>
    <row r="2001" spans="2:13" ht="15" customHeight="1" outlineLevel="2" x14ac:dyDescent="0.25">
      <c r="B2001" s="655"/>
      <c r="C2001" s="656"/>
      <c r="D2001" s="656"/>
      <c r="E2001" s="105"/>
      <c r="F2001" s="688"/>
      <c r="G2001" s="688"/>
      <c r="H2001" s="688"/>
      <c r="I2001" s="688"/>
      <c r="J2001" s="688"/>
      <c r="K2001" s="688"/>
      <c r="L2001" s="56">
        <f t="shared" ref="L2001:L2007" si="182">+J2001</f>
        <v>0</v>
      </c>
    </row>
    <row r="2002" spans="2:13" ht="15" customHeight="1" outlineLevel="2" x14ac:dyDescent="0.25">
      <c r="B2002" s="628"/>
      <c r="C2002" s="629"/>
      <c r="D2002" s="629"/>
      <c r="E2002" s="106"/>
      <c r="F2002" s="630"/>
      <c r="G2002" s="630"/>
      <c r="H2002" s="630"/>
      <c r="I2002" s="630"/>
      <c r="J2002" s="630"/>
      <c r="K2002" s="630"/>
      <c r="L2002" s="56">
        <f t="shared" si="182"/>
        <v>0</v>
      </c>
    </row>
    <row r="2003" spans="2:13" ht="15" customHeight="1" outlineLevel="2" x14ac:dyDescent="0.25">
      <c r="B2003" s="628"/>
      <c r="C2003" s="629"/>
      <c r="D2003" s="629"/>
      <c r="E2003" s="106"/>
      <c r="F2003" s="630"/>
      <c r="G2003" s="630"/>
      <c r="H2003" s="630"/>
      <c r="I2003" s="630"/>
      <c r="J2003" s="630"/>
      <c r="K2003" s="630"/>
      <c r="L2003" s="56">
        <f t="shared" si="182"/>
        <v>0</v>
      </c>
    </row>
    <row r="2004" spans="2:13" ht="15" customHeight="1" outlineLevel="2" x14ac:dyDescent="0.25">
      <c r="B2004" s="628"/>
      <c r="C2004" s="629"/>
      <c r="D2004" s="629"/>
      <c r="E2004" s="106"/>
      <c r="F2004" s="630"/>
      <c r="G2004" s="630"/>
      <c r="H2004" s="630"/>
      <c r="I2004" s="630"/>
      <c r="J2004" s="630"/>
      <c r="K2004" s="630"/>
      <c r="L2004" s="56">
        <f t="shared" si="182"/>
        <v>0</v>
      </c>
    </row>
    <row r="2005" spans="2:13" ht="15" customHeight="1" outlineLevel="2" x14ac:dyDescent="0.25">
      <c r="B2005" s="628"/>
      <c r="C2005" s="629"/>
      <c r="D2005" s="629"/>
      <c r="E2005" s="106"/>
      <c r="F2005" s="630"/>
      <c r="G2005" s="630"/>
      <c r="H2005" s="630"/>
      <c r="I2005" s="630"/>
      <c r="J2005" s="630"/>
      <c r="K2005" s="630"/>
      <c r="L2005" s="56">
        <f t="shared" si="182"/>
        <v>0</v>
      </c>
    </row>
    <row r="2006" spans="2:13" ht="15" customHeight="1" outlineLevel="2" x14ac:dyDescent="0.25">
      <c r="B2006" s="628"/>
      <c r="C2006" s="629"/>
      <c r="D2006" s="629"/>
      <c r="E2006" s="106"/>
      <c r="F2006" s="630"/>
      <c r="G2006" s="630"/>
      <c r="H2006" s="630"/>
      <c r="I2006" s="630"/>
      <c r="J2006" s="630"/>
      <c r="K2006" s="630"/>
      <c r="L2006" s="56">
        <f t="shared" si="182"/>
        <v>0</v>
      </c>
    </row>
    <row r="2007" spans="2:13" ht="15" customHeight="1" outlineLevel="2" x14ac:dyDescent="0.25">
      <c r="B2007" s="631"/>
      <c r="C2007" s="632"/>
      <c r="D2007" s="632"/>
      <c r="E2007" s="107"/>
      <c r="F2007" s="633"/>
      <c r="G2007" s="633"/>
      <c r="H2007" s="633"/>
      <c r="I2007" s="633"/>
      <c r="J2007" s="633"/>
      <c r="K2007" s="633"/>
      <c r="L2007" s="56">
        <f t="shared" si="182"/>
        <v>0</v>
      </c>
    </row>
    <row r="2008" spans="2:13" ht="15" customHeight="1" outlineLevel="2" x14ac:dyDescent="0.25">
      <c r="B2008" s="634" t="s">
        <v>1468</v>
      </c>
      <c r="C2008" s="635"/>
      <c r="D2008" s="635"/>
      <c r="E2008" s="635"/>
      <c r="F2008" s="635"/>
      <c r="G2008" s="635"/>
      <c r="H2008" s="635"/>
      <c r="I2008" s="635"/>
      <c r="J2008" s="635"/>
      <c r="K2008" s="636"/>
      <c r="L2008" s="108">
        <f>+SUM(L2001:L2007)</f>
        <v>0</v>
      </c>
    </row>
    <row r="2009" spans="2:13" ht="43.5" customHeight="1" outlineLevel="1" x14ac:dyDescent="0.25">
      <c r="B2009" s="122" t="s">
        <v>1981</v>
      </c>
      <c r="C2009" s="132">
        <v>9</v>
      </c>
      <c r="D2009" s="132">
        <v>4.2300000000000004</v>
      </c>
      <c r="E2009" s="664" t="str">
        <f>+VLOOKUP(B:B,APUS!A:C,3,FALSE)</f>
        <v>VIGA DE AMARRE PARA MUROS NUEVOS  BAJO PLACA MACIZA EXISTENTE VA1-R (0,08XANCHO DE MURO) Incluye acero de refuerzo y concreto  1:2:3  hecho en obra de 3.000psi aprox.</v>
      </c>
      <c r="F2009" s="722"/>
      <c r="G2009" s="722"/>
      <c r="H2009" s="722"/>
      <c r="I2009" s="722"/>
      <c r="J2009" s="722"/>
      <c r="K2009" s="722"/>
      <c r="L2009" s="128" t="str">
        <f>+VLOOKUP(B:B,APUS!A:D,4,FALSE)</f>
        <v>M</v>
      </c>
      <c r="M2009" s="595">
        <f>L2019</f>
        <v>0</v>
      </c>
    </row>
    <row r="2010" spans="2:13" ht="15" customHeight="1" outlineLevel="2" x14ac:dyDescent="0.25">
      <c r="B2010" s="723" t="s">
        <v>1465</v>
      </c>
      <c r="C2010" s="684"/>
      <c r="D2010" s="684"/>
      <c r="E2010" s="683" t="s">
        <v>1470</v>
      </c>
      <c r="F2010" s="683"/>
      <c r="G2010" s="683"/>
      <c r="H2010" s="683"/>
      <c r="I2010" s="683"/>
      <c r="J2010" s="684" t="s">
        <v>560</v>
      </c>
      <c r="K2010" s="684"/>
      <c r="L2010" s="686" t="s">
        <v>1464</v>
      </c>
    </row>
    <row r="2011" spans="2:13" ht="15" customHeight="1" outlineLevel="2" x14ac:dyDescent="0.25">
      <c r="B2011" s="724"/>
      <c r="C2011" s="685"/>
      <c r="D2011" s="685"/>
      <c r="E2011" s="104" t="s">
        <v>1461</v>
      </c>
      <c r="F2011" s="679" t="s">
        <v>1462</v>
      </c>
      <c r="G2011" s="680"/>
      <c r="H2011" s="679" t="s">
        <v>1463</v>
      </c>
      <c r="I2011" s="680"/>
      <c r="J2011" s="685"/>
      <c r="K2011" s="685"/>
      <c r="L2011" s="687"/>
    </row>
    <row r="2012" spans="2:13" ht="15" customHeight="1" outlineLevel="2" x14ac:dyDescent="0.25">
      <c r="B2012" s="655"/>
      <c r="C2012" s="656"/>
      <c r="D2012" s="656"/>
      <c r="E2012" s="105"/>
      <c r="F2012" s="688"/>
      <c r="G2012" s="688"/>
      <c r="H2012" s="688"/>
      <c r="I2012" s="688"/>
      <c r="J2012" s="688"/>
      <c r="K2012" s="688"/>
      <c r="L2012" s="56">
        <f t="shared" ref="L2012:L2018" si="183">+J2012</f>
        <v>0</v>
      </c>
    </row>
    <row r="2013" spans="2:13" ht="15" customHeight="1" outlineLevel="2" x14ac:dyDescent="0.25">
      <c r="B2013" s="628"/>
      <c r="C2013" s="629"/>
      <c r="D2013" s="629"/>
      <c r="E2013" s="106"/>
      <c r="F2013" s="630"/>
      <c r="G2013" s="630"/>
      <c r="H2013" s="630"/>
      <c r="I2013" s="630"/>
      <c r="J2013" s="630"/>
      <c r="K2013" s="630"/>
      <c r="L2013" s="56">
        <f t="shared" si="183"/>
        <v>0</v>
      </c>
    </row>
    <row r="2014" spans="2:13" ht="15" customHeight="1" outlineLevel="2" x14ac:dyDescent="0.25">
      <c r="B2014" s="628"/>
      <c r="C2014" s="629"/>
      <c r="D2014" s="629"/>
      <c r="E2014" s="106"/>
      <c r="F2014" s="630"/>
      <c r="G2014" s="630"/>
      <c r="H2014" s="630"/>
      <c r="I2014" s="630"/>
      <c r="J2014" s="630"/>
      <c r="K2014" s="630"/>
      <c r="L2014" s="56">
        <f t="shared" si="183"/>
        <v>0</v>
      </c>
    </row>
    <row r="2015" spans="2:13" ht="15" customHeight="1" outlineLevel="2" x14ac:dyDescent="0.25">
      <c r="B2015" s="628"/>
      <c r="C2015" s="629"/>
      <c r="D2015" s="629"/>
      <c r="E2015" s="106"/>
      <c r="F2015" s="630"/>
      <c r="G2015" s="630"/>
      <c r="H2015" s="630"/>
      <c r="I2015" s="630"/>
      <c r="J2015" s="630"/>
      <c r="K2015" s="630"/>
      <c r="L2015" s="56">
        <f t="shared" si="183"/>
        <v>0</v>
      </c>
    </row>
    <row r="2016" spans="2:13" ht="15" customHeight="1" outlineLevel="2" x14ac:dyDescent="0.25">
      <c r="B2016" s="628"/>
      <c r="C2016" s="629"/>
      <c r="D2016" s="629"/>
      <c r="E2016" s="106"/>
      <c r="F2016" s="630"/>
      <c r="G2016" s="630"/>
      <c r="H2016" s="630"/>
      <c r="I2016" s="630"/>
      <c r="J2016" s="630"/>
      <c r="K2016" s="630"/>
      <c r="L2016" s="56">
        <f t="shared" si="183"/>
        <v>0</v>
      </c>
    </row>
    <row r="2017" spans="2:13" ht="15" customHeight="1" outlineLevel="2" x14ac:dyDescent="0.25">
      <c r="B2017" s="628"/>
      <c r="C2017" s="629"/>
      <c r="D2017" s="629"/>
      <c r="E2017" s="106"/>
      <c r="F2017" s="630"/>
      <c r="G2017" s="630"/>
      <c r="H2017" s="630"/>
      <c r="I2017" s="630"/>
      <c r="J2017" s="630"/>
      <c r="K2017" s="630"/>
      <c r="L2017" s="56">
        <f t="shared" si="183"/>
        <v>0</v>
      </c>
    </row>
    <row r="2018" spans="2:13" ht="15" customHeight="1" outlineLevel="2" x14ac:dyDescent="0.25">
      <c r="B2018" s="631"/>
      <c r="C2018" s="632"/>
      <c r="D2018" s="632"/>
      <c r="E2018" s="107"/>
      <c r="F2018" s="633"/>
      <c r="G2018" s="633"/>
      <c r="H2018" s="633"/>
      <c r="I2018" s="633"/>
      <c r="J2018" s="633"/>
      <c r="K2018" s="633"/>
      <c r="L2018" s="56">
        <f t="shared" si="183"/>
        <v>0</v>
      </c>
    </row>
    <row r="2019" spans="2:13" ht="15" customHeight="1" outlineLevel="2" x14ac:dyDescent="0.25">
      <c r="B2019" s="634" t="s">
        <v>1468</v>
      </c>
      <c r="C2019" s="635"/>
      <c r="D2019" s="635"/>
      <c r="E2019" s="635"/>
      <c r="F2019" s="635"/>
      <c r="G2019" s="635"/>
      <c r="H2019" s="635"/>
      <c r="I2019" s="635"/>
      <c r="J2019" s="635"/>
      <c r="K2019" s="636"/>
      <c r="L2019" s="108">
        <f>+SUM(L2012:L2018)</f>
        <v>0</v>
      </c>
    </row>
    <row r="2020" spans="2:13" ht="40.5" customHeight="1" outlineLevel="1" x14ac:dyDescent="0.25">
      <c r="B2020" s="122" t="s">
        <v>1982</v>
      </c>
      <c r="C2020" s="132">
        <v>9</v>
      </c>
      <c r="D2020" s="132">
        <v>4.2399999999999904</v>
      </c>
      <c r="E2020" s="664" t="str">
        <f>+VLOOKUP(B:B,APUS!A:C,3,FALSE)</f>
        <v>VIGA DE AMARRE PARA MUROS NUEVOS  BAJO PLACA ALIGERADAS EXISTENTES PERPENDICULAR  A LOS NERVIOS DE LA PLACA VA2-R (0,15XVAR)  (Incluye acero de refuerzo y concreto hecho en obra de 3.000psi aprox.)</v>
      </c>
      <c r="F2020" s="722"/>
      <c r="G2020" s="722"/>
      <c r="H2020" s="722"/>
      <c r="I2020" s="722"/>
      <c r="J2020" s="722"/>
      <c r="K2020" s="722"/>
      <c r="L2020" s="128" t="str">
        <f>+VLOOKUP(B:B,APUS!A:D,4,FALSE)</f>
        <v>M</v>
      </c>
      <c r="M2020" s="595">
        <f>L2030</f>
        <v>0</v>
      </c>
    </row>
    <row r="2021" spans="2:13" ht="15" customHeight="1" outlineLevel="2" x14ac:dyDescent="0.25">
      <c r="B2021" s="723" t="s">
        <v>1465</v>
      </c>
      <c r="C2021" s="684"/>
      <c r="D2021" s="684"/>
      <c r="E2021" s="683" t="s">
        <v>1470</v>
      </c>
      <c r="F2021" s="683"/>
      <c r="G2021" s="683"/>
      <c r="H2021" s="683"/>
      <c r="I2021" s="683"/>
      <c r="J2021" s="684" t="s">
        <v>560</v>
      </c>
      <c r="K2021" s="684"/>
      <c r="L2021" s="686" t="s">
        <v>1464</v>
      </c>
    </row>
    <row r="2022" spans="2:13" ht="15" customHeight="1" outlineLevel="2" x14ac:dyDescent="0.25">
      <c r="B2022" s="724"/>
      <c r="C2022" s="685"/>
      <c r="D2022" s="685"/>
      <c r="E2022" s="104" t="s">
        <v>1461</v>
      </c>
      <c r="F2022" s="679" t="s">
        <v>1462</v>
      </c>
      <c r="G2022" s="680"/>
      <c r="H2022" s="679" t="s">
        <v>1463</v>
      </c>
      <c r="I2022" s="680"/>
      <c r="J2022" s="685"/>
      <c r="K2022" s="685"/>
      <c r="L2022" s="687"/>
    </row>
    <row r="2023" spans="2:13" ht="15" customHeight="1" outlineLevel="2" x14ac:dyDescent="0.25">
      <c r="B2023" s="655"/>
      <c r="C2023" s="656"/>
      <c r="D2023" s="656"/>
      <c r="E2023" s="105"/>
      <c r="F2023" s="688"/>
      <c r="G2023" s="688"/>
      <c r="H2023" s="688"/>
      <c r="I2023" s="688"/>
      <c r="J2023" s="688"/>
      <c r="K2023" s="688"/>
      <c r="L2023" s="56">
        <f t="shared" ref="L2023:L2029" si="184">+J2023</f>
        <v>0</v>
      </c>
    </row>
    <row r="2024" spans="2:13" ht="15" customHeight="1" outlineLevel="2" x14ac:dyDescent="0.25">
      <c r="B2024" s="628"/>
      <c r="C2024" s="629"/>
      <c r="D2024" s="629"/>
      <c r="E2024" s="106"/>
      <c r="F2024" s="630"/>
      <c r="G2024" s="630"/>
      <c r="H2024" s="630"/>
      <c r="I2024" s="630"/>
      <c r="J2024" s="630"/>
      <c r="K2024" s="630"/>
      <c r="L2024" s="56">
        <f t="shared" si="184"/>
        <v>0</v>
      </c>
    </row>
    <row r="2025" spans="2:13" ht="15" customHeight="1" outlineLevel="2" x14ac:dyDescent="0.25">
      <c r="B2025" s="628"/>
      <c r="C2025" s="629"/>
      <c r="D2025" s="629"/>
      <c r="E2025" s="106"/>
      <c r="F2025" s="630"/>
      <c r="G2025" s="630"/>
      <c r="H2025" s="630"/>
      <c r="I2025" s="630"/>
      <c r="J2025" s="630"/>
      <c r="K2025" s="630"/>
      <c r="L2025" s="56">
        <f t="shared" si="184"/>
        <v>0</v>
      </c>
    </row>
    <row r="2026" spans="2:13" ht="15" customHeight="1" outlineLevel="2" x14ac:dyDescent="0.25">
      <c r="B2026" s="628"/>
      <c r="C2026" s="629"/>
      <c r="D2026" s="629"/>
      <c r="E2026" s="106"/>
      <c r="F2026" s="630"/>
      <c r="G2026" s="630"/>
      <c r="H2026" s="630"/>
      <c r="I2026" s="630"/>
      <c r="J2026" s="630"/>
      <c r="K2026" s="630"/>
      <c r="L2026" s="56">
        <f t="shared" si="184"/>
        <v>0</v>
      </c>
    </row>
    <row r="2027" spans="2:13" ht="15" customHeight="1" outlineLevel="2" x14ac:dyDescent="0.25">
      <c r="B2027" s="628"/>
      <c r="C2027" s="629"/>
      <c r="D2027" s="629"/>
      <c r="E2027" s="106"/>
      <c r="F2027" s="630"/>
      <c r="G2027" s="630"/>
      <c r="H2027" s="630"/>
      <c r="I2027" s="630"/>
      <c r="J2027" s="630"/>
      <c r="K2027" s="630"/>
      <c r="L2027" s="56">
        <f t="shared" si="184"/>
        <v>0</v>
      </c>
    </row>
    <row r="2028" spans="2:13" ht="15" customHeight="1" outlineLevel="2" x14ac:dyDescent="0.25">
      <c r="B2028" s="628"/>
      <c r="C2028" s="629"/>
      <c r="D2028" s="629"/>
      <c r="E2028" s="106"/>
      <c r="F2028" s="630"/>
      <c r="G2028" s="630"/>
      <c r="H2028" s="630"/>
      <c r="I2028" s="630"/>
      <c r="J2028" s="630"/>
      <c r="K2028" s="630"/>
      <c r="L2028" s="56">
        <f t="shared" si="184"/>
        <v>0</v>
      </c>
    </row>
    <row r="2029" spans="2:13" ht="15" customHeight="1" outlineLevel="2" x14ac:dyDescent="0.25">
      <c r="B2029" s="631"/>
      <c r="C2029" s="632"/>
      <c r="D2029" s="632"/>
      <c r="E2029" s="107"/>
      <c r="F2029" s="633"/>
      <c r="G2029" s="633"/>
      <c r="H2029" s="633"/>
      <c r="I2029" s="633"/>
      <c r="J2029" s="633"/>
      <c r="K2029" s="633"/>
      <c r="L2029" s="56">
        <f t="shared" si="184"/>
        <v>0</v>
      </c>
    </row>
    <row r="2030" spans="2:13" ht="15" customHeight="1" outlineLevel="2" x14ac:dyDescent="0.25">
      <c r="B2030" s="634" t="s">
        <v>1468</v>
      </c>
      <c r="C2030" s="635"/>
      <c r="D2030" s="635"/>
      <c r="E2030" s="635"/>
      <c r="F2030" s="635"/>
      <c r="G2030" s="635"/>
      <c r="H2030" s="635"/>
      <c r="I2030" s="635"/>
      <c r="J2030" s="635"/>
      <c r="K2030" s="636"/>
      <c r="L2030" s="108">
        <f>+SUM(L2023:L2029)</f>
        <v>0</v>
      </c>
    </row>
    <row r="2031" spans="2:13" ht="38.25" customHeight="1" outlineLevel="1" x14ac:dyDescent="0.25">
      <c r="B2031" s="122" t="s">
        <v>1984</v>
      </c>
      <c r="C2031" s="132">
        <v>9</v>
      </c>
      <c r="D2031" s="132">
        <v>4.2499999999999902</v>
      </c>
      <c r="E2031" s="664" t="str">
        <f>+VLOOKUP(B:B,APUS!A:C,3,FALSE)</f>
        <v>VIGA DE AMARRE PARA MUROS NUEVOS  BAJO PLACA ALIGERADAS EXISTENTES  PARALELO  A LOS NERVIOS DE LA PLACA  ALIGERADA VA3-R (0,15XVAR)  (Incluye acero de refuerzo y concreto 1:2:3  hecho en obra de 3.000psi aprox.)</v>
      </c>
      <c r="F2031" s="722"/>
      <c r="G2031" s="722"/>
      <c r="H2031" s="722"/>
      <c r="I2031" s="722"/>
      <c r="J2031" s="722"/>
      <c r="K2031" s="722"/>
      <c r="L2031" s="128" t="str">
        <f>+VLOOKUP(B:B,APUS!A:D,4,FALSE)</f>
        <v>M</v>
      </c>
      <c r="M2031" s="595">
        <f>L2041</f>
        <v>0</v>
      </c>
    </row>
    <row r="2032" spans="2:13" ht="15" customHeight="1" outlineLevel="2" x14ac:dyDescent="0.25">
      <c r="B2032" s="723" t="s">
        <v>1465</v>
      </c>
      <c r="C2032" s="684"/>
      <c r="D2032" s="684"/>
      <c r="E2032" s="683" t="s">
        <v>1470</v>
      </c>
      <c r="F2032" s="683"/>
      <c r="G2032" s="683"/>
      <c r="H2032" s="683"/>
      <c r="I2032" s="683"/>
      <c r="J2032" s="684" t="s">
        <v>560</v>
      </c>
      <c r="K2032" s="684"/>
      <c r="L2032" s="686" t="s">
        <v>1464</v>
      </c>
    </row>
    <row r="2033" spans="2:13" ht="15" customHeight="1" outlineLevel="2" x14ac:dyDescent="0.25">
      <c r="B2033" s="724"/>
      <c r="C2033" s="685"/>
      <c r="D2033" s="685"/>
      <c r="E2033" s="104" t="s">
        <v>1461</v>
      </c>
      <c r="F2033" s="679" t="s">
        <v>1462</v>
      </c>
      <c r="G2033" s="680"/>
      <c r="H2033" s="679" t="s">
        <v>1463</v>
      </c>
      <c r="I2033" s="680"/>
      <c r="J2033" s="685"/>
      <c r="K2033" s="685"/>
      <c r="L2033" s="687"/>
    </row>
    <row r="2034" spans="2:13" ht="15" customHeight="1" outlineLevel="2" x14ac:dyDescent="0.25">
      <c r="B2034" s="655"/>
      <c r="C2034" s="656"/>
      <c r="D2034" s="656"/>
      <c r="E2034" s="105"/>
      <c r="F2034" s="688"/>
      <c r="G2034" s="688"/>
      <c r="H2034" s="688"/>
      <c r="I2034" s="688"/>
      <c r="J2034" s="688"/>
      <c r="K2034" s="688"/>
      <c r="L2034" s="56">
        <f t="shared" ref="L2034:L2040" si="185">+J2034</f>
        <v>0</v>
      </c>
    </row>
    <row r="2035" spans="2:13" ht="15" customHeight="1" outlineLevel="2" x14ac:dyDescent="0.25">
      <c r="B2035" s="628"/>
      <c r="C2035" s="629"/>
      <c r="D2035" s="629"/>
      <c r="E2035" s="106"/>
      <c r="F2035" s="630"/>
      <c r="G2035" s="630"/>
      <c r="H2035" s="630"/>
      <c r="I2035" s="630"/>
      <c r="J2035" s="630"/>
      <c r="K2035" s="630"/>
      <c r="L2035" s="56">
        <f t="shared" si="185"/>
        <v>0</v>
      </c>
    </row>
    <row r="2036" spans="2:13" ht="15" customHeight="1" outlineLevel="2" x14ac:dyDescent="0.25">
      <c r="B2036" s="628"/>
      <c r="C2036" s="629"/>
      <c r="D2036" s="629"/>
      <c r="E2036" s="106"/>
      <c r="F2036" s="630"/>
      <c r="G2036" s="630"/>
      <c r="H2036" s="630"/>
      <c r="I2036" s="630"/>
      <c r="J2036" s="630"/>
      <c r="K2036" s="630"/>
      <c r="L2036" s="56">
        <f t="shared" si="185"/>
        <v>0</v>
      </c>
    </row>
    <row r="2037" spans="2:13" ht="15" customHeight="1" outlineLevel="2" x14ac:dyDescent="0.25">
      <c r="B2037" s="628"/>
      <c r="C2037" s="629"/>
      <c r="D2037" s="629"/>
      <c r="E2037" s="106"/>
      <c r="F2037" s="630"/>
      <c r="G2037" s="630"/>
      <c r="H2037" s="630"/>
      <c r="I2037" s="630"/>
      <c r="J2037" s="630"/>
      <c r="K2037" s="630"/>
      <c r="L2037" s="56">
        <f t="shared" si="185"/>
        <v>0</v>
      </c>
    </row>
    <row r="2038" spans="2:13" ht="15" customHeight="1" outlineLevel="2" x14ac:dyDescent="0.25">
      <c r="B2038" s="628"/>
      <c r="C2038" s="629"/>
      <c r="D2038" s="629"/>
      <c r="E2038" s="106"/>
      <c r="F2038" s="630"/>
      <c r="G2038" s="630"/>
      <c r="H2038" s="630"/>
      <c r="I2038" s="630"/>
      <c r="J2038" s="630"/>
      <c r="K2038" s="630"/>
      <c r="L2038" s="56">
        <f t="shared" si="185"/>
        <v>0</v>
      </c>
    </row>
    <row r="2039" spans="2:13" ht="15" customHeight="1" outlineLevel="2" x14ac:dyDescent="0.25">
      <c r="B2039" s="628"/>
      <c r="C2039" s="629"/>
      <c r="D2039" s="629"/>
      <c r="E2039" s="106"/>
      <c r="F2039" s="630"/>
      <c r="G2039" s="630"/>
      <c r="H2039" s="630"/>
      <c r="I2039" s="630"/>
      <c r="J2039" s="630"/>
      <c r="K2039" s="630"/>
      <c r="L2039" s="56">
        <f t="shared" si="185"/>
        <v>0</v>
      </c>
    </row>
    <row r="2040" spans="2:13" ht="15" customHeight="1" outlineLevel="2" x14ac:dyDescent="0.25">
      <c r="B2040" s="631"/>
      <c r="C2040" s="632"/>
      <c r="D2040" s="632"/>
      <c r="E2040" s="107"/>
      <c r="F2040" s="633"/>
      <c r="G2040" s="633"/>
      <c r="H2040" s="633"/>
      <c r="I2040" s="633"/>
      <c r="J2040" s="633"/>
      <c r="K2040" s="633"/>
      <c r="L2040" s="56">
        <f t="shared" si="185"/>
        <v>0</v>
      </c>
    </row>
    <row r="2041" spans="2:13" ht="15" customHeight="1" outlineLevel="2" x14ac:dyDescent="0.25">
      <c r="B2041" s="634" t="s">
        <v>1468</v>
      </c>
      <c r="C2041" s="635"/>
      <c r="D2041" s="635"/>
      <c r="E2041" s="635"/>
      <c r="F2041" s="635"/>
      <c r="G2041" s="635"/>
      <c r="H2041" s="635"/>
      <c r="I2041" s="635"/>
      <c r="J2041" s="635"/>
      <c r="K2041" s="636"/>
      <c r="L2041" s="108">
        <f>+SUM(L2034:L2040)</f>
        <v>0</v>
      </c>
    </row>
    <row r="2042" spans="2:13" ht="39" customHeight="1" outlineLevel="1" x14ac:dyDescent="0.25">
      <c r="B2042" s="122" t="s">
        <v>1985</v>
      </c>
      <c r="C2042" s="132">
        <v>9</v>
      </c>
      <c r="D2042" s="132">
        <v>4.25999999999999</v>
      </c>
      <c r="E2042" s="664" t="str">
        <f>+VLOOKUP(B:B,APUS!A:C,3,FALSE)</f>
        <v>VIGA DE AMARRE PARA MUROS  NUEVOS DEBAJO DE LOS NERVIOS DE LA PLACA ALIGERADA EXISTENTE VA4-R (0,15XVAR)  (Incluye acero de refuerzo y concreto  1:2:3  hecho en obra de 3.000psi aprox.)</v>
      </c>
      <c r="F2042" s="722"/>
      <c r="G2042" s="722"/>
      <c r="H2042" s="722"/>
      <c r="I2042" s="722"/>
      <c r="J2042" s="722"/>
      <c r="K2042" s="722"/>
      <c r="L2042" s="128" t="str">
        <f>+VLOOKUP(B:B,APUS!A:D,4,FALSE)</f>
        <v>M</v>
      </c>
      <c r="M2042" s="595">
        <f>L2052</f>
        <v>0</v>
      </c>
    </row>
    <row r="2043" spans="2:13" ht="15" customHeight="1" outlineLevel="2" x14ac:dyDescent="0.25">
      <c r="B2043" s="723" t="s">
        <v>1465</v>
      </c>
      <c r="C2043" s="684"/>
      <c r="D2043" s="684"/>
      <c r="E2043" s="683" t="s">
        <v>1470</v>
      </c>
      <c r="F2043" s="683"/>
      <c r="G2043" s="683"/>
      <c r="H2043" s="683"/>
      <c r="I2043" s="683"/>
      <c r="J2043" s="684" t="s">
        <v>560</v>
      </c>
      <c r="K2043" s="684"/>
      <c r="L2043" s="686" t="s">
        <v>1464</v>
      </c>
    </row>
    <row r="2044" spans="2:13" ht="15" customHeight="1" outlineLevel="2" x14ac:dyDescent="0.25">
      <c r="B2044" s="724"/>
      <c r="C2044" s="685"/>
      <c r="D2044" s="685"/>
      <c r="E2044" s="104" t="s">
        <v>1461</v>
      </c>
      <c r="F2044" s="679" t="s">
        <v>1462</v>
      </c>
      <c r="G2044" s="680"/>
      <c r="H2044" s="679" t="s">
        <v>1463</v>
      </c>
      <c r="I2044" s="680"/>
      <c r="J2044" s="685"/>
      <c r="K2044" s="685"/>
      <c r="L2044" s="687"/>
    </row>
    <row r="2045" spans="2:13" ht="15" customHeight="1" outlineLevel="2" x14ac:dyDescent="0.25">
      <c r="B2045" s="655"/>
      <c r="C2045" s="656"/>
      <c r="D2045" s="656"/>
      <c r="E2045" s="105"/>
      <c r="F2045" s="688"/>
      <c r="G2045" s="688"/>
      <c r="H2045" s="688"/>
      <c r="I2045" s="688"/>
      <c r="J2045" s="688"/>
      <c r="K2045" s="688"/>
      <c r="L2045" s="56">
        <f t="shared" ref="L2045:L2051" si="186">+J2045</f>
        <v>0</v>
      </c>
    </row>
    <row r="2046" spans="2:13" ht="15" customHeight="1" outlineLevel="2" x14ac:dyDescent="0.25">
      <c r="B2046" s="628"/>
      <c r="C2046" s="629"/>
      <c r="D2046" s="629"/>
      <c r="E2046" s="106"/>
      <c r="F2046" s="630"/>
      <c r="G2046" s="630"/>
      <c r="H2046" s="630"/>
      <c r="I2046" s="630"/>
      <c r="J2046" s="630"/>
      <c r="K2046" s="630"/>
      <c r="L2046" s="56">
        <f t="shared" si="186"/>
        <v>0</v>
      </c>
    </row>
    <row r="2047" spans="2:13" ht="15" customHeight="1" outlineLevel="2" x14ac:dyDescent="0.25">
      <c r="B2047" s="628"/>
      <c r="C2047" s="629"/>
      <c r="D2047" s="629"/>
      <c r="E2047" s="106"/>
      <c r="F2047" s="630"/>
      <c r="G2047" s="630"/>
      <c r="H2047" s="630"/>
      <c r="I2047" s="630"/>
      <c r="J2047" s="630"/>
      <c r="K2047" s="630"/>
      <c r="L2047" s="56">
        <f t="shared" si="186"/>
        <v>0</v>
      </c>
    </row>
    <row r="2048" spans="2:13" ht="15" customHeight="1" outlineLevel="2" x14ac:dyDescent="0.25">
      <c r="B2048" s="628"/>
      <c r="C2048" s="629"/>
      <c r="D2048" s="629"/>
      <c r="E2048" s="106"/>
      <c r="F2048" s="630"/>
      <c r="G2048" s="630"/>
      <c r="H2048" s="630"/>
      <c r="I2048" s="630"/>
      <c r="J2048" s="630"/>
      <c r="K2048" s="630"/>
      <c r="L2048" s="56">
        <f t="shared" si="186"/>
        <v>0</v>
      </c>
    </row>
    <row r="2049" spans="2:13" ht="15" customHeight="1" outlineLevel="2" x14ac:dyDescent="0.25">
      <c r="B2049" s="628"/>
      <c r="C2049" s="629"/>
      <c r="D2049" s="629"/>
      <c r="E2049" s="106"/>
      <c r="F2049" s="630"/>
      <c r="G2049" s="630"/>
      <c r="H2049" s="630"/>
      <c r="I2049" s="630"/>
      <c r="J2049" s="630"/>
      <c r="K2049" s="630"/>
      <c r="L2049" s="56">
        <f t="shared" si="186"/>
        <v>0</v>
      </c>
    </row>
    <row r="2050" spans="2:13" ht="15" customHeight="1" outlineLevel="2" x14ac:dyDescent="0.25">
      <c r="B2050" s="628"/>
      <c r="C2050" s="629"/>
      <c r="D2050" s="629"/>
      <c r="E2050" s="106"/>
      <c r="F2050" s="630"/>
      <c r="G2050" s="630"/>
      <c r="H2050" s="630"/>
      <c r="I2050" s="630"/>
      <c r="J2050" s="630"/>
      <c r="K2050" s="630"/>
      <c r="L2050" s="56">
        <f t="shared" si="186"/>
        <v>0</v>
      </c>
    </row>
    <row r="2051" spans="2:13" ht="15" customHeight="1" outlineLevel="2" x14ac:dyDescent="0.25">
      <c r="B2051" s="631"/>
      <c r="C2051" s="632"/>
      <c r="D2051" s="632"/>
      <c r="E2051" s="107"/>
      <c r="F2051" s="633"/>
      <c r="G2051" s="633"/>
      <c r="H2051" s="633"/>
      <c r="I2051" s="633"/>
      <c r="J2051" s="633"/>
      <c r="K2051" s="633"/>
      <c r="L2051" s="56">
        <f t="shared" si="186"/>
        <v>0</v>
      </c>
    </row>
    <row r="2052" spans="2:13" ht="15" customHeight="1" outlineLevel="2" x14ac:dyDescent="0.25">
      <c r="B2052" s="634" t="s">
        <v>1468</v>
      </c>
      <c r="C2052" s="635"/>
      <c r="D2052" s="635"/>
      <c r="E2052" s="635"/>
      <c r="F2052" s="635"/>
      <c r="G2052" s="635"/>
      <c r="H2052" s="635"/>
      <c r="I2052" s="635"/>
      <c r="J2052" s="635"/>
      <c r="K2052" s="636"/>
      <c r="L2052" s="108">
        <f>+SUM(L2045:L2051)</f>
        <v>0</v>
      </c>
    </row>
    <row r="2053" spans="2:13" ht="39.75" customHeight="1" outlineLevel="1" x14ac:dyDescent="0.25">
      <c r="B2053" s="122" t="s">
        <v>1986</v>
      </c>
      <c r="C2053" s="132">
        <v>9</v>
      </c>
      <c r="D2053" s="132">
        <v>4.2699999999999898</v>
      </c>
      <c r="E2053" s="664" t="str">
        <f>+VLOOKUP(B:B,APUS!A:C,3,FALSE)</f>
        <v>VIGA DE AMARRE PARA SISTEMAS PLACA FACIL  MAL  INSTALADA EN DIRECCION PERPENDICULAR AL PERFIL DE LA PLACA  FACIL EXISTENTE VA5-R (0,15X0,23M)  (Incluye acero de refuerzo y concreto  1:2:3  hecho en obra de 3.000psi aprox.)</v>
      </c>
      <c r="F2053" s="722"/>
      <c r="G2053" s="722"/>
      <c r="H2053" s="722"/>
      <c r="I2053" s="722"/>
      <c r="J2053" s="722"/>
      <c r="K2053" s="722"/>
      <c r="L2053" s="128" t="str">
        <f>+VLOOKUP(B:B,APUS!A:D,4,FALSE)</f>
        <v>M</v>
      </c>
      <c r="M2053" s="595">
        <f>L2063</f>
        <v>0</v>
      </c>
    </row>
    <row r="2054" spans="2:13" ht="15" customHeight="1" outlineLevel="2" x14ac:dyDescent="0.25">
      <c r="B2054" s="723" t="s">
        <v>1465</v>
      </c>
      <c r="C2054" s="684"/>
      <c r="D2054" s="684"/>
      <c r="E2054" s="683" t="s">
        <v>1470</v>
      </c>
      <c r="F2054" s="683"/>
      <c r="G2054" s="683"/>
      <c r="H2054" s="683"/>
      <c r="I2054" s="683"/>
      <c r="J2054" s="684" t="s">
        <v>560</v>
      </c>
      <c r="K2054" s="684"/>
      <c r="L2054" s="686" t="s">
        <v>1464</v>
      </c>
    </row>
    <row r="2055" spans="2:13" ht="15" customHeight="1" outlineLevel="2" x14ac:dyDescent="0.25">
      <c r="B2055" s="724"/>
      <c r="C2055" s="685"/>
      <c r="D2055" s="685"/>
      <c r="E2055" s="104" t="s">
        <v>1461</v>
      </c>
      <c r="F2055" s="679" t="s">
        <v>1462</v>
      </c>
      <c r="G2055" s="680"/>
      <c r="H2055" s="679" t="s">
        <v>1463</v>
      </c>
      <c r="I2055" s="680"/>
      <c r="J2055" s="685"/>
      <c r="K2055" s="685"/>
      <c r="L2055" s="687"/>
    </row>
    <row r="2056" spans="2:13" ht="15" customHeight="1" outlineLevel="2" x14ac:dyDescent="0.25">
      <c r="B2056" s="655"/>
      <c r="C2056" s="656"/>
      <c r="D2056" s="656"/>
      <c r="E2056" s="105"/>
      <c r="F2056" s="688"/>
      <c r="G2056" s="688"/>
      <c r="H2056" s="688"/>
      <c r="I2056" s="688"/>
      <c r="J2056" s="688"/>
      <c r="K2056" s="688"/>
      <c r="L2056" s="56">
        <f t="shared" ref="L2056:L2062" si="187">+J2056</f>
        <v>0</v>
      </c>
    </row>
    <row r="2057" spans="2:13" ht="15" customHeight="1" outlineLevel="2" x14ac:dyDescent="0.25">
      <c r="B2057" s="628"/>
      <c r="C2057" s="629"/>
      <c r="D2057" s="629"/>
      <c r="E2057" s="106"/>
      <c r="F2057" s="630"/>
      <c r="G2057" s="630"/>
      <c r="H2057" s="630"/>
      <c r="I2057" s="630"/>
      <c r="J2057" s="630"/>
      <c r="K2057" s="630"/>
      <c r="L2057" s="56">
        <f t="shared" si="187"/>
        <v>0</v>
      </c>
    </row>
    <row r="2058" spans="2:13" ht="15" customHeight="1" outlineLevel="2" x14ac:dyDescent="0.25">
      <c r="B2058" s="628"/>
      <c r="C2058" s="629"/>
      <c r="D2058" s="629"/>
      <c r="E2058" s="106"/>
      <c r="F2058" s="630"/>
      <c r="G2058" s="630"/>
      <c r="H2058" s="630"/>
      <c r="I2058" s="630"/>
      <c r="J2058" s="630"/>
      <c r="K2058" s="630"/>
      <c r="L2058" s="56">
        <f t="shared" si="187"/>
        <v>0</v>
      </c>
    </row>
    <row r="2059" spans="2:13" ht="15" customHeight="1" outlineLevel="2" x14ac:dyDescent="0.25">
      <c r="B2059" s="628"/>
      <c r="C2059" s="629"/>
      <c r="D2059" s="629"/>
      <c r="E2059" s="106"/>
      <c r="F2059" s="630"/>
      <c r="G2059" s="630"/>
      <c r="H2059" s="630"/>
      <c r="I2059" s="630"/>
      <c r="J2059" s="630"/>
      <c r="K2059" s="630"/>
      <c r="L2059" s="56">
        <f t="shared" si="187"/>
        <v>0</v>
      </c>
    </row>
    <row r="2060" spans="2:13" ht="15" customHeight="1" outlineLevel="2" x14ac:dyDescent="0.25">
      <c r="B2060" s="628"/>
      <c r="C2060" s="629"/>
      <c r="D2060" s="629"/>
      <c r="E2060" s="106"/>
      <c r="F2060" s="630"/>
      <c r="G2060" s="630"/>
      <c r="H2060" s="630"/>
      <c r="I2060" s="630"/>
      <c r="J2060" s="630"/>
      <c r="K2060" s="630"/>
      <c r="L2060" s="56">
        <f t="shared" si="187"/>
        <v>0</v>
      </c>
    </row>
    <row r="2061" spans="2:13" ht="15" customHeight="1" outlineLevel="2" x14ac:dyDescent="0.25">
      <c r="B2061" s="628"/>
      <c r="C2061" s="629"/>
      <c r="D2061" s="629"/>
      <c r="E2061" s="106"/>
      <c r="F2061" s="630"/>
      <c r="G2061" s="630"/>
      <c r="H2061" s="630"/>
      <c r="I2061" s="630"/>
      <c r="J2061" s="630"/>
      <c r="K2061" s="630"/>
      <c r="L2061" s="56">
        <f t="shared" si="187"/>
        <v>0</v>
      </c>
    </row>
    <row r="2062" spans="2:13" ht="15" customHeight="1" outlineLevel="2" x14ac:dyDescent="0.25">
      <c r="B2062" s="631"/>
      <c r="C2062" s="632"/>
      <c r="D2062" s="632"/>
      <c r="E2062" s="107"/>
      <c r="F2062" s="633"/>
      <c r="G2062" s="633"/>
      <c r="H2062" s="633"/>
      <c r="I2062" s="633"/>
      <c r="J2062" s="633"/>
      <c r="K2062" s="633"/>
      <c r="L2062" s="56">
        <f t="shared" si="187"/>
        <v>0</v>
      </c>
    </row>
    <row r="2063" spans="2:13" ht="15" customHeight="1" outlineLevel="2" x14ac:dyDescent="0.25">
      <c r="B2063" s="634" t="s">
        <v>1468</v>
      </c>
      <c r="C2063" s="635"/>
      <c r="D2063" s="635"/>
      <c r="E2063" s="635"/>
      <c r="F2063" s="635"/>
      <c r="G2063" s="635"/>
      <c r="H2063" s="635"/>
      <c r="I2063" s="635"/>
      <c r="J2063" s="635"/>
      <c r="K2063" s="636"/>
      <c r="L2063" s="108">
        <f>+SUM(L2056:L2062)</f>
        <v>0</v>
      </c>
    </row>
    <row r="2064" spans="2:13" ht="40.5" customHeight="1" outlineLevel="1" x14ac:dyDescent="0.25">
      <c r="B2064" s="122" t="s">
        <v>1987</v>
      </c>
      <c r="C2064" s="132">
        <v>9</v>
      </c>
      <c r="D2064" s="132">
        <v>4.2799999999999896</v>
      </c>
      <c r="E2064" s="664" t="str">
        <f>+VLOOKUP(B:B,APUS!A:C,3,FALSE)</f>
        <v>VIGA DE AMARRE PARA SISTEMAS PLACA FACIL  MAL  INSTALADA EN DIRECCION PARALELA AL PERFIL DE LA PLACA  FACIL EXISTENTE VA6-R (0,15X0,23M)  (Incluye acero de refuerzo y concreto  1:2:3  hecho en obra de 3.000psi aprox.)</v>
      </c>
      <c r="F2064" s="722"/>
      <c r="G2064" s="722"/>
      <c r="H2064" s="722"/>
      <c r="I2064" s="722"/>
      <c r="J2064" s="722"/>
      <c r="K2064" s="722"/>
      <c r="L2064" s="128" t="str">
        <f>+VLOOKUP(B:B,APUS!A:D,4,FALSE)</f>
        <v>M</v>
      </c>
      <c r="M2064" s="595">
        <f>L2074</f>
        <v>0</v>
      </c>
    </row>
    <row r="2065" spans="2:13" ht="15" customHeight="1" outlineLevel="2" x14ac:dyDescent="0.25">
      <c r="B2065" s="723" t="s">
        <v>1465</v>
      </c>
      <c r="C2065" s="684"/>
      <c r="D2065" s="684"/>
      <c r="E2065" s="683" t="s">
        <v>1470</v>
      </c>
      <c r="F2065" s="683"/>
      <c r="G2065" s="683"/>
      <c r="H2065" s="683"/>
      <c r="I2065" s="683"/>
      <c r="J2065" s="684" t="s">
        <v>560</v>
      </c>
      <c r="K2065" s="684"/>
      <c r="L2065" s="686" t="s">
        <v>1464</v>
      </c>
    </row>
    <row r="2066" spans="2:13" ht="15" customHeight="1" outlineLevel="2" x14ac:dyDescent="0.25">
      <c r="B2066" s="724"/>
      <c r="C2066" s="685"/>
      <c r="D2066" s="685"/>
      <c r="E2066" s="104" t="s">
        <v>1461</v>
      </c>
      <c r="F2066" s="679" t="s">
        <v>1462</v>
      </c>
      <c r="G2066" s="680"/>
      <c r="H2066" s="679" t="s">
        <v>1463</v>
      </c>
      <c r="I2066" s="680"/>
      <c r="J2066" s="685"/>
      <c r="K2066" s="685"/>
      <c r="L2066" s="687"/>
    </row>
    <row r="2067" spans="2:13" ht="15" customHeight="1" outlineLevel="2" x14ac:dyDescent="0.25">
      <c r="B2067" s="655"/>
      <c r="C2067" s="656"/>
      <c r="D2067" s="656"/>
      <c r="E2067" s="105"/>
      <c r="F2067" s="688"/>
      <c r="G2067" s="688"/>
      <c r="H2067" s="688"/>
      <c r="I2067" s="688"/>
      <c r="J2067" s="688"/>
      <c r="K2067" s="688"/>
      <c r="L2067" s="56">
        <f t="shared" ref="L2067:L2073" si="188">+J2067</f>
        <v>0</v>
      </c>
    </row>
    <row r="2068" spans="2:13" ht="15" customHeight="1" outlineLevel="2" x14ac:dyDescent="0.25">
      <c r="B2068" s="628"/>
      <c r="C2068" s="629"/>
      <c r="D2068" s="629"/>
      <c r="E2068" s="106"/>
      <c r="F2068" s="630"/>
      <c r="G2068" s="630"/>
      <c r="H2068" s="630"/>
      <c r="I2068" s="630"/>
      <c r="J2068" s="630"/>
      <c r="K2068" s="630"/>
      <c r="L2068" s="56">
        <f t="shared" si="188"/>
        <v>0</v>
      </c>
    </row>
    <row r="2069" spans="2:13" ht="15" customHeight="1" outlineLevel="2" x14ac:dyDescent="0.25">
      <c r="B2069" s="628"/>
      <c r="C2069" s="629"/>
      <c r="D2069" s="629"/>
      <c r="E2069" s="106"/>
      <c r="F2069" s="630"/>
      <c r="G2069" s="630"/>
      <c r="H2069" s="630"/>
      <c r="I2069" s="630"/>
      <c r="J2069" s="630"/>
      <c r="K2069" s="630"/>
      <c r="L2069" s="56">
        <f t="shared" si="188"/>
        <v>0</v>
      </c>
    </row>
    <row r="2070" spans="2:13" ht="15" customHeight="1" outlineLevel="2" x14ac:dyDescent="0.25">
      <c r="B2070" s="628"/>
      <c r="C2070" s="629"/>
      <c r="D2070" s="629"/>
      <c r="E2070" s="106"/>
      <c r="F2070" s="630"/>
      <c r="G2070" s="630"/>
      <c r="H2070" s="630"/>
      <c r="I2070" s="630"/>
      <c r="J2070" s="630"/>
      <c r="K2070" s="630"/>
      <c r="L2070" s="56">
        <f t="shared" si="188"/>
        <v>0</v>
      </c>
    </row>
    <row r="2071" spans="2:13" ht="15" customHeight="1" outlineLevel="2" x14ac:dyDescent="0.25">
      <c r="B2071" s="628"/>
      <c r="C2071" s="629"/>
      <c r="D2071" s="629"/>
      <c r="E2071" s="106"/>
      <c r="F2071" s="630"/>
      <c r="G2071" s="630"/>
      <c r="H2071" s="630"/>
      <c r="I2071" s="630"/>
      <c r="J2071" s="630"/>
      <c r="K2071" s="630"/>
      <c r="L2071" s="56">
        <f t="shared" si="188"/>
        <v>0</v>
      </c>
    </row>
    <row r="2072" spans="2:13" ht="15" customHeight="1" outlineLevel="2" x14ac:dyDescent="0.25">
      <c r="B2072" s="628"/>
      <c r="C2072" s="629"/>
      <c r="D2072" s="629"/>
      <c r="E2072" s="106"/>
      <c r="F2072" s="630"/>
      <c r="G2072" s="630"/>
      <c r="H2072" s="630"/>
      <c r="I2072" s="630"/>
      <c r="J2072" s="630"/>
      <c r="K2072" s="630"/>
      <c r="L2072" s="56">
        <f t="shared" si="188"/>
        <v>0</v>
      </c>
    </row>
    <row r="2073" spans="2:13" ht="15" customHeight="1" outlineLevel="2" x14ac:dyDescent="0.25">
      <c r="B2073" s="631"/>
      <c r="C2073" s="632"/>
      <c r="D2073" s="632"/>
      <c r="E2073" s="107"/>
      <c r="F2073" s="633"/>
      <c r="G2073" s="633"/>
      <c r="H2073" s="633"/>
      <c r="I2073" s="633"/>
      <c r="J2073" s="633"/>
      <c r="K2073" s="633"/>
      <c r="L2073" s="56">
        <f t="shared" si="188"/>
        <v>0</v>
      </c>
    </row>
    <row r="2074" spans="2:13" ht="15" customHeight="1" outlineLevel="2" x14ac:dyDescent="0.25">
      <c r="B2074" s="634" t="s">
        <v>1468</v>
      </c>
      <c r="C2074" s="635"/>
      <c r="D2074" s="635"/>
      <c r="E2074" s="635"/>
      <c r="F2074" s="635"/>
      <c r="G2074" s="635"/>
      <c r="H2074" s="635"/>
      <c r="I2074" s="635"/>
      <c r="J2074" s="635"/>
      <c r="K2074" s="636"/>
      <c r="L2074" s="108">
        <f>+SUM(L2067:L2073)</f>
        <v>0</v>
      </c>
    </row>
    <row r="2075" spans="2:13" ht="38.25" customHeight="1" outlineLevel="1" x14ac:dyDescent="0.25">
      <c r="B2075" s="122" t="s">
        <v>1992</v>
      </c>
      <c r="C2075" s="132">
        <v>9</v>
      </c>
      <c r="D2075" s="132">
        <v>4.2899999999999903</v>
      </c>
      <c r="E2075" s="664" t="str">
        <f>+VLOOKUP(B:B,APUS!A:C,3,FALSE)</f>
        <v>VIGA DE AMARRE SOBRE MURO VA2 (0,15X0,10) Incluye acero de refuerzo y concreto  1:2:3 hecho en obra de 3.000psi aprox.</v>
      </c>
      <c r="F2075" s="722"/>
      <c r="G2075" s="722"/>
      <c r="H2075" s="722"/>
      <c r="I2075" s="722"/>
      <c r="J2075" s="722"/>
      <c r="K2075" s="722"/>
      <c r="L2075" s="128" t="str">
        <f>+VLOOKUP(B:B,APUS!A:D,4,FALSE)</f>
        <v>M</v>
      </c>
      <c r="M2075" s="595">
        <f>L2085</f>
        <v>0</v>
      </c>
    </row>
    <row r="2076" spans="2:13" ht="15" customHeight="1" outlineLevel="2" x14ac:dyDescent="0.25">
      <c r="B2076" s="723" t="s">
        <v>1465</v>
      </c>
      <c r="C2076" s="684"/>
      <c r="D2076" s="684"/>
      <c r="E2076" s="683" t="s">
        <v>1470</v>
      </c>
      <c r="F2076" s="683"/>
      <c r="G2076" s="683"/>
      <c r="H2076" s="683"/>
      <c r="I2076" s="683"/>
      <c r="J2076" s="684" t="s">
        <v>560</v>
      </c>
      <c r="K2076" s="684"/>
      <c r="L2076" s="686" t="s">
        <v>1464</v>
      </c>
    </row>
    <row r="2077" spans="2:13" ht="15" customHeight="1" outlineLevel="2" x14ac:dyDescent="0.25">
      <c r="B2077" s="724"/>
      <c r="C2077" s="685"/>
      <c r="D2077" s="685"/>
      <c r="E2077" s="104" t="s">
        <v>1461</v>
      </c>
      <c r="F2077" s="679" t="s">
        <v>1462</v>
      </c>
      <c r="G2077" s="680"/>
      <c r="H2077" s="679" t="s">
        <v>1463</v>
      </c>
      <c r="I2077" s="680"/>
      <c r="J2077" s="685"/>
      <c r="K2077" s="685"/>
      <c r="L2077" s="687"/>
    </row>
    <row r="2078" spans="2:13" ht="15" customHeight="1" outlineLevel="2" x14ac:dyDescent="0.25">
      <c r="B2078" s="655"/>
      <c r="C2078" s="656"/>
      <c r="D2078" s="656"/>
      <c r="E2078" s="105"/>
      <c r="F2078" s="688"/>
      <c r="G2078" s="688"/>
      <c r="H2078" s="688"/>
      <c r="I2078" s="688"/>
      <c r="J2078" s="688"/>
      <c r="K2078" s="688"/>
      <c r="L2078" s="56">
        <f t="shared" ref="L2078:L2084" si="189">+J2078</f>
        <v>0</v>
      </c>
    </row>
    <row r="2079" spans="2:13" ht="15" customHeight="1" outlineLevel="2" x14ac:dyDescent="0.25">
      <c r="B2079" s="628"/>
      <c r="C2079" s="629"/>
      <c r="D2079" s="629"/>
      <c r="E2079" s="106"/>
      <c r="F2079" s="630"/>
      <c r="G2079" s="630"/>
      <c r="H2079" s="630"/>
      <c r="I2079" s="630"/>
      <c r="J2079" s="630"/>
      <c r="K2079" s="630"/>
      <c r="L2079" s="56">
        <f t="shared" si="189"/>
        <v>0</v>
      </c>
    </row>
    <row r="2080" spans="2:13" ht="15" customHeight="1" outlineLevel="2" x14ac:dyDescent="0.25">
      <c r="B2080" s="628"/>
      <c r="C2080" s="629"/>
      <c r="D2080" s="629"/>
      <c r="E2080" s="106"/>
      <c r="F2080" s="630"/>
      <c r="G2080" s="630"/>
      <c r="H2080" s="630"/>
      <c r="I2080" s="630"/>
      <c r="J2080" s="630"/>
      <c r="K2080" s="630"/>
      <c r="L2080" s="56">
        <f t="shared" si="189"/>
        <v>0</v>
      </c>
    </row>
    <row r="2081" spans="2:13" ht="15" customHeight="1" outlineLevel="2" x14ac:dyDescent="0.25">
      <c r="B2081" s="628"/>
      <c r="C2081" s="629"/>
      <c r="D2081" s="629"/>
      <c r="E2081" s="106"/>
      <c r="F2081" s="630"/>
      <c r="G2081" s="630"/>
      <c r="H2081" s="630"/>
      <c r="I2081" s="630"/>
      <c r="J2081" s="630"/>
      <c r="K2081" s="630"/>
      <c r="L2081" s="56">
        <f t="shared" si="189"/>
        <v>0</v>
      </c>
    </row>
    <row r="2082" spans="2:13" ht="15" customHeight="1" outlineLevel="2" x14ac:dyDescent="0.25">
      <c r="B2082" s="628"/>
      <c r="C2082" s="629"/>
      <c r="D2082" s="629"/>
      <c r="E2082" s="106"/>
      <c r="F2082" s="630"/>
      <c r="G2082" s="630"/>
      <c r="H2082" s="630"/>
      <c r="I2082" s="630"/>
      <c r="J2082" s="630"/>
      <c r="K2082" s="630"/>
      <c r="L2082" s="56">
        <f t="shared" si="189"/>
        <v>0</v>
      </c>
    </row>
    <row r="2083" spans="2:13" ht="15" customHeight="1" outlineLevel="2" x14ac:dyDescent="0.25">
      <c r="B2083" s="628"/>
      <c r="C2083" s="629"/>
      <c r="D2083" s="629"/>
      <c r="E2083" s="106"/>
      <c r="F2083" s="630"/>
      <c r="G2083" s="630"/>
      <c r="H2083" s="630"/>
      <c r="I2083" s="630"/>
      <c r="J2083" s="630"/>
      <c r="K2083" s="630"/>
      <c r="L2083" s="56">
        <f t="shared" si="189"/>
        <v>0</v>
      </c>
    </row>
    <row r="2084" spans="2:13" ht="15" customHeight="1" outlineLevel="2" x14ac:dyDescent="0.25">
      <c r="B2084" s="631"/>
      <c r="C2084" s="632"/>
      <c r="D2084" s="632"/>
      <c r="E2084" s="107"/>
      <c r="F2084" s="633"/>
      <c r="G2084" s="633"/>
      <c r="H2084" s="633"/>
      <c r="I2084" s="633"/>
      <c r="J2084" s="633"/>
      <c r="K2084" s="633"/>
      <c r="L2084" s="56">
        <f t="shared" si="189"/>
        <v>0</v>
      </c>
    </row>
    <row r="2085" spans="2:13" ht="15" customHeight="1" outlineLevel="2" x14ac:dyDescent="0.25">
      <c r="B2085" s="634" t="s">
        <v>1468</v>
      </c>
      <c r="C2085" s="635"/>
      <c r="D2085" s="635"/>
      <c r="E2085" s="635"/>
      <c r="F2085" s="635"/>
      <c r="G2085" s="635"/>
      <c r="H2085" s="635"/>
      <c r="I2085" s="635"/>
      <c r="J2085" s="635"/>
      <c r="K2085" s="636"/>
      <c r="L2085" s="108">
        <f>+SUM(L2078:L2084)</f>
        <v>0</v>
      </c>
    </row>
    <row r="2086" spans="2:13" ht="15" customHeight="1" outlineLevel="1" x14ac:dyDescent="0.25">
      <c r="B2086" s="508"/>
      <c r="C2086" s="510">
        <v>9</v>
      </c>
      <c r="D2086" s="510">
        <v>5</v>
      </c>
      <c r="E2086" s="699" t="s">
        <v>2490</v>
      </c>
      <c r="F2086" s="699"/>
      <c r="G2086" s="699"/>
      <c r="H2086" s="699"/>
      <c r="I2086" s="699"/>
      <c r="J2086" s="699"/>
      <c r="K2086" s="699"/>
      <c r="L2086" s="509"/>
    </row>
    <row r="2087" spans="2:13" ht="15" customHeight="1" outlineLevel="1" x14ac:dyDescent="0.25">
      <c r="B2087" s="121" t="s">
        <v>2473</v>
      </c>
      <c r="C2087" s="132">
        <v>9</v>
      </c>
      <c r="D2087" s="132">
        <v>5.0999999999999996</v>
      </c>
      <c r="E2087" s="664" t="str">
        <f>+VLOOKUP(B:B,APUS!A:C,3,FALSE)</f>
        <v>MURO DE CONTENCION CONCRETO EN OBRA (APROX. 3.000PSI) NO INCLUYE ACERO DE REFUERZO.</v>
      </c>
      <c r="F2087" s="665"/>
      <c r="G2087" s="665"/>
      <c r="H2087" s="665"/>
      <c r="I2087" s="665"/>
      <c r="J2087" s="665"/>
      <c r="K2087" s="665"/>
      <c r="L2087" s="128" t="str">
        <f>+VLOOKUP(B:B,APUS!A:D,4,FALSE)</f>
        <v>M3</v>
      </c>
      <c r="M2087" s="595">
        <f>L2097</f>
        <v>0</v>
      </c>
    </row>
    <row r="2088" spans="2:13" ht="15" customHeight="1" outlineLevel="2" x14ac:dyDescent="0.25">
      <c r="B2088" s="666" t="s">
        <v>1465</v>
      </c>
      <c r="C2088" s="667"/>
      <c r="D2088" s="668"/>
      <c r="E2088" s="672" t="s">
        <v>1470</v>
      </c>
      <c r="F2088" s="673"/>
      <c r="G2088" s="673"/>
      <c r="H2088" s="673"/>
      <c r="I2088" s="674"/>
      <c r="J2088" s="675" t="s">
        <v>560</v>
      </c>
      <c r="K2088" s="668"/>
      <c r="L2088" s="677" t="s">
        <v>1464</v>
      </c>
    </row>
    <row r="2089" spans="2:13" ht="15" customHeight="1" outlineLevel="2" x14ac:dyDescent="0.25">
      <c r="B2089" s="669"/>
      <c r="C2089" s="670"/>
      <c r="D2089" s="671"/>
      <c r="E2089" s="104" t="s">
        <v>1461</v>
      </c>
      <c r="F2089" s="679" t="s">
        <v>1462</v>
      </c>
      <c r="G2089" s="680"/>
      <c r="H2089" s="679" t="s">
        <v>1463</v>
      </c>
      <c r="I2089" s="680"/>
      <c r="J2089" s="676"/>
      <c r="K2089" s="671"/>
      <c r="L2089" s="678"/>
    </row>
    <row r="2090" spans="2:13" ht="15" customHeight="1" outlineLevel="2" x14ac:dyDescent="0.25">
      <c r="B2090" s="655"/>
      <c r="C2090" s="656"/>
      <c r="D2090" s="657"/>
      <c r="E2090" s="105"/>
      <c r="F2090" s="658"/>
      <c r="G2090" s="659"/>
      <c r="H2090" s="658"/>
      <c r="I2090" s="659"/>
      <c r="J2090" s="658"/>
      <c r="K2090" s="681"/>
      <c r="L2090" s="56">
        <f t="shared" ref="L2090:L2096" si="190">+J2090</f>
        <v>0</v>
      </c>
    </row>
    <row r="2091" spans="2:13" ht="15" customHeight="1" outlineLevel="2" x14ac:dyDescent="0.25">
      <c r="B2091" s="628"/>
      <c r="C2091" s="629"/>
      <c r="D2091" s="660"/>
      <c r="E2091" s="106"/>
      <c r="F2091" s="661"/>
      <c r="G2091" s="660"/>
      <c r="H2091" s="661"/>
      <c r="I2091" s="660"/>
      <c r="J2091" s="661"/>
      <c r="K2091" s="682"/>
      <c r="L2091" s="56">
        <f t="shared" si="190"/>
        <v>0</v>
      </c>
    </row>
    <row r="2092" spans="2:13" ht="15" customHeight="1" outlineLevel="2" x14ac:dyDescent="0.25">
      <c r="B2092" s="628"/>
      <c r="C2092" s="629"/>
      <c r="D2092" s="660"/>
      <c r="E2092" s="106"/>
      <c r="F2092" s="661"/>
      <c r="G2092" s="660"/>
      <c r="H2092" s="661"/>
      <c r="I2092" s="660"/>
      <c r="J2092" s="661"/>
      <c r="K2092" s="682"/>
      <c r="L2092" s="56">
        <f t="shared" si="190"/>
        <v>0</v>
      </c>
    </row>
    <row r="2093" spans="2:13" ht="15" customHeight="1" outlineLevel="2" x14ac:dyDescent="0.25">
      <c r="B2093" s="628"/>
      <c r="C2093" s="629"/>
      <c r="D2093" s="660"/>
      <c r="E2093" s="106"/>
      <c r="F2093" s="661"/>
      <c r="G2093" s="660"/>
      <c r="H2093" s="661"/>
      <c r="I2093" s="660"/>
      <c r="J2093" s="661"/>
      <c r="K2093" s="682"/>
      <c r="L2093" s="56">
        <f t="shared" si="190"/>
        <v>0</v>
      </c>
    </row>
    <row r="2094" spans="2:13" ht="15" customHeight="1" outlineLevel="2" x14ac:dyDescent="0.25">
      <c r="B2094" s="628"/>
      <c r="C2094" s="629"/>
      <c r="D2094" s="660"/>
      <c r="E2094" s="106"/>
      <c r="F2094" s="661"/>
      <c r="G2094" s="660"/>
      <c r="H2094" s="661"/>
      <c r="I2094" s="660"/>
      <c r="J2094" s="661"/>
      <c r="K2094" s="682"/>
      <c r="L2094" s="56">
        <f t="shared" si="190"/>
        <v>0</v>
      </c>
    </row>
    <row r="2095" spans="2:13" ht="15" customHeight="1" outlineLevel="2" x14ac:dyDescent="0.25">
      <c r="B2095" s="628"/>
      <c r="C2095" s="629"/>
      <c r="D2095" s="629"/>
      <c r="E2095" s="106"/>
      <c r="F2095" s="630"/>
      <c r="G2095" s="630"/>
      <c r="H2095" s="630"/>
      <c r="I2095" s="630"/>
      <c r="J2095" s="630"/>
      <c r="K2095" s="630"/>
      <c r="L2095" s="56">
        <f t="shared" si="190"/>
        <v>0</v>
      </c>
    </row>
    <row r="2096" spans="2:13" ht="15" customHeight="1" outlineLevel="2" x14ac:dyDescent="0.25">
      <c r="B2096" s="631"/>
      <c r="C2096" s="632"/>
      <c r="D2096" s="632"/>
      <c r="E2096" s="107"/>
      <c r="F2096" s="633"/>
      <c r="G2096" s="633"/>
      <c r="H2096" s="633"/>
      <c r="I2096" s="633"/>
      <c r="J2096" s="633"/>
      <c r="K2096" s="633"/>
      <c r="L2096" s="56">
        <f t="shared" si="190"/>
        <v>0</v>
      </c>
    </row>
    <row r="2097" spans="2:13" ht="15" customHeight="1" outlineLevel="2" x14ac:dyDescent="0.25">
      <c r="B2097" s="634" t="s">
        <v>1468</v>
      </c>
      <c r="C2097" s="635"/>
      <c r="D2097" s="635"/>
      <c r="E2097" s="635"/>
      <c r="F2097" s="635"/>
      <c r="G2097" s="635"/>
      <c r="H2097" s="635"/>
      <c r="I2097" s="635"/>
      <c r="J2097" s="635"/>
      <c r="K2097" s="636"/>
      <c r="L2097" s="108">
        <f>+SUM(L2090:L2096)</f>
        <v>0</v>
      </c>
    </row>
    <row r="2098" spans="2:13" ht="36" customHeight="1" outlineLevel="1" x14ac:dyDescent="0.25">
      <c r="B2098" s="121" t="s">
        <v>2480</v>
      </c>
      <c r="C2098" s="132">
        <v>9</v>
      </c>
      <c r="D2098" s="132">
        <v>5.2</v>
      </c>
      <c r="E2098" s="664" t="str">
        <f>+VLOOKUP(B:B,APUS!A:C,3,FALSE)</f>
        <v>RELLENO ESTRUCTURAL PARA REPARACION DE (HUECOS) EN MURO DE CONTENCION EN CONCRETO,CON MORTERO CEMENTOSO Y RESINA ACRILICA. (SIKATOP-122; Rto: 0,10 m2 por LT)</v>
      </c>
      <c r="F2098" s="665"/>
      <c r="G2098" s="665"/>
      <c r="H2098" s="665"/>
      <c r="I2098" s="665"/>
      <c r="J2098" s="665"/>
      <c r="K2098" s="665"/>
      <c r="L2098" s="128" t="str">
        <f>+VLOOKUP(B:B,APUS!A:D,4,FALSE)</f>
        <v>LT</v>
      </c>
      <c r="M2098" s="595">
        <f>L2108</f>
        <v>0</v>
      </c>
    </row>
    <row r="2099" spans="2:13" ht="15" customHeight="1" outlineLevel="2" x14ac:dyDescent="0.25">
      <c r="B2099" s="666" t="s">
        <v>1465</v>
      </c>
      <c r="C2099" s="667"/>
      <c r="D2099" s="668"/>
      <c r="E2099" s="672" t="s">
        <v>1470</v>
      </c>
      <c r="F2099" s="673"/>
      <c r="G2099" s="673"/>
      <c r="H2099" s="673"/>
      <c r="I2099" s="674"/>
      <c r="J2099" s="675" t="s">
        <v>560</v>
      </c>
      <c r="K2099" s="668"/>
      <c r="L2099" s="677" t="s">
        <v>1464</v>
      </c>
    </row>
    <row r="2100" spans="2:13" ht="15" customHeight="1" outlineLevel="2" x14ac:dyDescent="0.25">
      <c r="B2100" s="669"/>
      <c r="C2100" s="670"/>
      <c r="D2100" s="671"/>
      <c r="E2100" s="104" t="s">
        <v>1461</v>
      </c>
      <c r="F2100" s="679" t="s">
        <v>1462</v>
      </c>
      <c r="G2100" s="680"/>
      <c r="H2100" s="679" t="s">
        <v>1463</v>
      </c>
      <c r="I2100" s="680"/>
      <c r="J2100" s="676"/>
      <c r="K2100" s="671"/>
      <c r="L2100" s="678"/>
    </row>
    <row r="2101" spans="2:13" ht="15" customHeight="1" outlineLevel="2" x14ac:dyDescent="0.25">
      <c r="B2101" s="655"/>
      <c r="C2101" s="656"/>
      <c r="D2101" s="657"/>
      <c r="E2101" s="105"/>
      <c r="F2101" s="658"/>
      <c r="G2101" s="659"/>
      <c r="H2101" s="658"/>
      <c r="I2101" s="659"/>
      <c r="J2101" s="658"/>
      <c r="K2101" s="681"/>
      <c r="L2101" s="56">
        <f t="shared" ref="L2101:L2107" si="191">+J2101</f>
        <v>0</v>
      </c>
    </row>
    <row r="2102" spans="2:13" ht="15" customHeight="1" outlineLevel="2" x14ac:dyDescent="0.25">
      <c r="B2102" s="628"/>
      <c r="C2102" s="629"/>
      <c r="D2102" s="660"/>
      <c r="E2102" s="106"/>
      <c r="F2102" s="661"/>
      <c r="G2102" s="660"/>
      <c r="H2102" s="661"/>
      <c r="I2102" s="660"/>
      <c r="J2102" s="661"/>
      <c r="K2102" s="682"/>
      <c r="L2102" s="56">
        <f t="shared" si="191"/>
        <v>0</v>
      </c>
    </row>
    <row r="2103" spans="2:13" ht="15" customHeight="1" outlineLevel="2" x14ac:dyDescent="0.25">
      <c r="B2103" s="628"/>
      <c r="C2103" s="629"/>
      <c r="D2103" s="660"/>
      <c r="E2103" s="106"/>
      <c r="F2103" s="661"/>
      <c r="G2103" s="660"/>
      <c r="H2103" s="661"/>
      <c r="I2103" s="660"/>
      <c r="J2103" s="661"/>
      <c r="K2103" s="682"/>
      <c r="L2103" s="56">
        <f t="shared" si="191"/>
        <v>0</v>
      </c>
    </row>
    <row r="2104" spans="2:13" ht="15" customHeight="1" outlineLevel="2" x14ac:dyDescent="0.25">
      <c r="B2104" s="628"/>
      <c r="C2104" s="629"/>
      <c r="D2104" s="660"/>
      <c r="E2104" s="106"/>
      <c r="F2104" s="661"/>
      <c r="G2104" s="660"/>
      <c r="H2104" s="661"/>
      <c r="I2104" s="660"/>
      <c r="J2104" s="661"/>
      <c r="K2104" s="682"/>
      <c r="L2104" s="56">
        <f t="shared" si="191"/>
        <v>0</v>
      </c>
    </row>
    <row r="2105" spans="2:13" ht="15" customHeight="1" outlineLevel="2" x14ac:dyDescent="0.25">
      <c r="B2105" s="628"/>
      <c r="C2105" s="629"/>
      <c r="D2105" s="660"/>
      <c r="E2105" s="106"/>
      <c r="F2105" s="661"/>
      <c r="G2105" s="660"/>
      <c r="H2105" s="661"/>
      <c r="I2105" s="660"/>
      <c r="J2105" s="661"/>
      <c r="K2105" s="682"/>
      <c r="L2105" s="56">
        <f t="shared" si="191"/>
        <v>0</v>
      </c>
    </row>
    <row r="2106" spans="2:13" ht="15" customHeight="1" outlineLevel="2" x14ac:dyDescent="0.25">
      <c r="B2106" s="628"/>
      <c r="C2106" s="629"/>
      <c r="D2106" s="629"/>
      <c r="E2106" s="106"/>
      <c r="F2106" s="630"/>
      <c r="G2106" s="630"/>
      <c r="H2106" s="630"/>
      <c r="I2106" s="630"/>
      <c r="J2106" s="630"/>
      <c r="K2106" s="630"/>
      <c r="L2106" s="56">
        <f t="shared" si="191"/>
        <v>0</v>
      </c>
    </row>
    <row r="2107" spans="2:13" ht="15" customHeight="1" outlineLevel="2" x14ac:dyDescent="0.25">
      <c r="B2107" s="631"/>
      <c r="C2107" s="632"/>
      <c r="D2107" s="632"/>
      <c r="E2107" s="107"/>
      <c r="F2107" s="633"/>
      <c r="G2107" s="633"/>
      <c r="H2107" s="633"/>
      <c r="I2107" s="633"/>
      <c r="J2107" s="633"/>
      <c r="K2107" s="633"/>
      <c r="L2107" s="56">
        <f t="shared" si="191"/>
        <v>0</v>
      </c>
    </row>
    <row r="2108" spans="2:13" ht="15" customHeight="1" outlineLevel="2" x14ac:dyDescent="0.25">
      <c r="B2108" s="634" t="s">
        <v>1468</v>
      </c>
      <c r="C2108" s="635"/>
      <c r="D2108" s="635"/>
      <c r="E2108" s="635"/>
      <c r="F2108" s="635"/>
      <c r="G2108" s="635"/>
      <c r="H2108" s="635"/>
      <c r="I2108" s="635"/>
      <c r="J2108" s="635"/>
      <c r="K2108" s="636"/>
      <c r="L2108" s="108">
        <f>+SUM(L2101:L2107)</f>
        <v>0</v>
      </c>
    </row>
    <row r="2109" spans="2:13" ht="42.75" customHeight="1" outlineLevel="1" x14ac:dyDescent="0.25">
      <c r="B2109" s="448" t="s">
        <v>2494</v>
      </c>
      <c r="C2109" s="442">
        <v>9</v>
      </c>
      <c r="D2109" s="449">
        <v>5.3</v>
      </c>
      <c r="E2109" s="637" t="str">
        <f>+VLOOKUP(B:B,INSUMOS!A:C,2,FALSE)</f>
        <v>SUMINISTRO, PREPARACION DE SUPERFICIE E INYECCION A PRESION DE ADHESIVO EPÓXICO DE ALTA RESISTENCIA PARA REOARACION DE (FISURAS) EN MUROS DE CONCRETO (SIKADUR 35 Hi-MOD-LV; Rto:-Aprox:3-5ml/Kg dependiendo de espesor de la grieta). Valor a todo costo.</v>
      </c>
      <c r="F2109" s="638"/>
      <c r="G2109" s="638"/>
      <c r="H2109" s="638"/>
      <c r="I2109" s="638"/>
      <c r="J2109" s="638"/>
      <c r="K2109" s="639"/>
      <c r="L2109" s="103" t="str">
        <f>+VLOOKUP(B:B,INSUMOS!A:C,3,FALSE)</f>
        <v>KG</v>
      </c>
      <c r="M2109" s="595">
        <f>L2119</f>
        <v>0</v>
      </c>
    </row>
    <row r="2110" spans="2:13" ht="15" customHeight="1" outlineLevel="2" x14ac:dyDescent="0.25">
      <c r="B2110" s="666" t="s">
        <v>1465</v>
      </c>
      <c r="C2110" s="667"/>
      <c r="D2110" s="668"/>
      <c r="E2110" s="672" t="s">
        <v>1470</v>
      </c>
      <c r="F2110" s="673"/>
      <c r="G2110" s="673"/>
      <c r="H2110" s="673"/>
      <c r="I2110" s="674"/>
      <c r="J2110" s="675" t="s">
        <v>560</v>
      </c>
      <c r="K2110" s="668"/>
      <c r="L2110" s="677" t="s">
        <v>1464</v>
      </c>
    </row>
    <row r="2111" spans="2:13" ht="15" customHeight="1" outlineLevel="2" x14ac:dyDescent="0.25">
      <c r="B2111" s="669"/>
      <c r="C2111" s="670"/>
      <c r="D2111" s="671"/>
      <c r="E2111" s="104" t="s">
        <v>1461</v>
      </c>
      <c r="F2111" s="679" t="s">
        <v>1462</v>
      </c>
      <c r="G2111" s="680"/>
      <c r="H2111" s="679" t="s">
        <v>1463</v>
      </c>
      <c r="I2111" s="680"/>
      <c r="J2111" s="676"/>
      <c r="K2111" s="671"/>
      <c r="L2111" s="678"/>
    </row>
    <row r="2112" spans="2:13" ht="15" customHeight="1" outlineLevel="2" x14ac:dyDescent="0.25">
      <c r="B2112" s="655"/>
      <c r="C2112" s="656"/>
      <c r="D2112" s="657"/>
      <c r="E2112" s="105"/>
      <c r="F2112" s="658"/>
      <c r="G2112" s="659"/>
      <c r="H2112" s="658"/>
      <c r="I2112" s="659"/>
      <c r="J2112" s="658"/>
      <c r="K2112" s="681"/>
      <c r="L2112" s="56">
        <f t="shared" ref="L2112:L2118" si="192">+J2112</f>
        <v>0</v>
      </c>
    </row>
    <row r="2113" spans="2:13" ht="15" customHeight="1" outlineLevel="2" x14ac:dyDescent="0.25">
      <c r="B2113" s="628"/>
      <c r="C2113" s="629"/>
      <c r="D2113" s="660"/>
      <c r="E2113" s="106"/>
      <c r="F2113" s="661"/>
      <c r="G2113" s="660"/>
      <c r="H2113" s="661"/>
      <c r="I2113" s="660"/>
      <c r="J2113" s="661"/>
      <c r="K2113" s="682"/>
      <c r="L2113" s="56">
        <f t="shared" si="192"/>
        <v>0</v>
      </c>
    </row>
    <row r="2114" spans="2:13" ht="15" customHeight="1" outlineLevel="2" x14ac:dyDescent="0.25">
      <c r="B2114" s="628"/>
      <c r="C2114" s="629"/>
      <c r="D2114" s="660"/>
      <c r="E2114" s="106"/>
      <c r="F2114" s="661"/>
      <c r="G2114" s="660"/>
      <c r="H2114" s="661"/>
      <c r="I2114" s="660"/>
      <c r="J2114" s="661"/>
      <c r="K2114" s="682"/>
      <c r="L2114" s="56">
        <f t="shared" si="192"/>
        <v>0</v>
      </c>
    </row>
    <row r="2115" spans="2:13" ht="15" customHeight="1" outlineLevel="2" x14ac:dyDescent="0.25">
      <c r="B2115" s="628"/>
      <c r="C2115" s="629"/>
      <c r="D2115" s="660"/>
      <c r="E2115" s="106"/>
      <c r="F2115" s="661"/>
      <c r="G2115" s="660"/>
      <c r="H2115" s="661"/>
      <c r="I2115" s="660"/>
      <c r="J2115" s="661"/>
      <c r="K2115" s="682"/>
      <c r="L2115" s="56">
        <f t="shared" si="192"/>
        <v>0</v>
      </c>
    </row>
    <row r="2116" spans="2:13" ht="15" customHeight="1" outlineLevel="2" x14ac:dyDescent="0.25">
      <c r="B2116" s="628"/>
      <c r="C2116" s="629"/>
      <c r="D2116" s="660"/>
      <c r="E2116" s="106"/>
      <c r="F2116" s="661"/>
      <c r="G2116" s="660"/>
      <c r="H2116" s="661"/>
      <c r="I2116" s="660"/>
      <c r="J2116" s="661"/>
      <c r="K2116" s="682"/>
      <c r="L2116" s="56">
        <f t="shared" si="192"/>
        <v>0</v>
      </c>
    </row>
    <row r="2117" spans="2:13" ht="15" customHeight="1" outlineLevel="2" x14ac:dyDescent="0.25">
      <c r="B2117" s="628"/>
      <c r="C2117" s="629"/>
      <c r="D2117" s="629"/>
      <c r="E2117" s="106"/>
      <c r="F2117" s="630"/>
      <c r="G2117" s="630"/>
      <c r="H2117" s="630"/>
      <c r="I2117" s="630"/>
      <c r="J2117" s="630"/>
      <c r="K2117" s="630"/>
      <c r="L2117" s="56">
        <f t="shared" si="192"/>
        <v>0</v>
      </c>
    </row>
    <row r="2118" spans="2:13" ht="15" customHeight="1" outlineLevel="2" x14ac:dyDescent="0.25">
      <c r="B2118" s="631"/>
      <c r="C2118" s="632"/>
      <c r="D2118" s="632"/>
      <c r="E2118" s="107"/>
      <c r="F2118" s="633"/>
      <c r="G2118" s="633"/>
      <c r="H2118" s="633"/>
      <c r="I2118" s="633"/>
      <c r="J2118" s="633"/>
      <c r="K2118" s="633"/>
      <c r="L2118" s="56">
        <f t="shared" si="192"/>
        <v>0</v>
      </c>
    </row>
    <row r="2119" spans="2:13" ht="15" customHeight="1" outlineLevel="2" x14ac:dyDescent="0.25">
      <c r="B2119" s="634" t="s">
        <v>1468</v>
      </c>
      <c r="C2119" s="635"/>
      <c r="D2119" s="635"/>
      <c r="E2119" s="635"/>
      <c r="F2119" s="635"/>
      <c r="G2119" s="635"/>
      <c r="H2119" s="635"/>
      <c r="I2119" s="635"/>
      <c r="J2119" s="635"/>
      <c r="K2119" s="636"/>
      <c r="L2119" s="108">
        <f>+SUM(L2112:L2118)</f>
        <v>0</v>
      </c>
    </row>
    <row r="2120" spans="2:13" ht="15" customHeight="1" x14ac:dyDescent="0.25">
      <c r="B2120" s="99"/>
      <c r="C2120" s="100">
        <v>10</v>
      </c>
      <c r="D2120" s="703" t="str">
        <f>+'208-MV-Ft-10-MV-HAB.'!D213</f>
        <v>ANCLAJES</v>
      </c>
      <c r="E2120" s="720"/>
      <c r="F2120" s="720"/>
      <c r="G2120" s="720"/>
      <c r="H2120" s="720"/>
      <c r="I2120" s="720"/>
      <c r="J2120" s="720"/>
      <c r="K2120" s="720"/>
      <c r="L2120" s="721"/>
    </row>
    <row r="2121" spans="2:13" ht="33" customHeight="1" outlineLevel="1" x14ac:dyDescent="0.25">
      <c r="B2121" s="121" t="s">
        <v>1385</v>
      </c>
      <c r="C2121" s="132">
        <v>10</v>
      </c>
      <c r="D2121" s="132">
        <v>1</v>
      </c>
      <c r="E2121" s="664" t="str">
        <f>+VLOOKUP(B:B,APUS!A:C,3,FALSE)</f>
        <v xml:space="preserve">SUMINISTRO E INSTALACIÓN ANCLAJE DE 3/8" ESTRUCTURAL, LONGITUD MÍNIMA = 0,30 M, INCLUYE PERFORACIÓN, LIMPIEZA E INYECCIÓN APLICACIÓN EPÓXICO E INCRUSTACIÓN DE LA VARILLA. </v>
      </c>
      <c r="F2121" s="665"/>
      <c r="G2121" s="665"/>
      <c r="H2121" s="665"/>
      <c r="I2121" s="665"/>
      <c r="J2121" s="665"/>
      <c r="K2121" s="665"/>
      <c r="L2121" s="128" t="str">
        <f>+VLOOKUP(B:B,APUS!A:D,4,FALSE)</f>
        <v>UN</v>
      </c>
      <c r="M2121" s="595">
        <f>L2131</f>
        <v>0</v>
      </c>
    </row>
    <row r="2122" spans="2:13" ht="15" customHeight="1" outlineLevel="2" x14ac:dyDescent="0.25">
      <c r="B2122" s="666" t="s">
        <v>1465</v>
      </c>
      <c r="C2122" s="667"/>
      <c r="D2122" s="668"/>
      <c r="E2122" s="672" t="s">
        <v>1470</v>
      </c>
      <c r="F2122" s="673"/>
      <c r="G2122" s="673"/>
      <c r="H2122" s="673"/>
      <c r="I2122" s="674"/>
      <c r="J2122" s="675" t="s">
        <v>560</v>
      </c>
      <c r="K2122" s="668"/>
      <c r="L2122" s="677" t="s">
        <v>1464</v>
      </c>
    </row>
    <row r="2123" spans="2:13" ht="15" customHeight="1" outlineLevel="2" x14ac:dyDescent="0.25">
      <c r="B2123" s="669"/>
      <c r="C2123" s="670"/>
      <c r="D2123" s="671"/>
      <c r="E2123" s="104" t="s">
        <v>1461</v>
      </c>
      <c r="F2123" s="679" t="s">
        <v>1462</v>
      </c>
      <c r="G2123" s="680"/>
      <c r="H2123" s="679" t="s">
        <v>1463</v>
      </c>
      <c r="I2123" s="680"/>
      <c r="J2123" s="676"/>
      <c r="K2123" s="671"/>
      <c r="L2123" s="678"/>
    </row>
    <row r="2124" spans="2:13" ht="15" customHeight="1" outlineLevel="2" x14ac:dyDescent="0.25">
      <c r="B2124" s="655"/>
      <c r="C2124" s="656"/>
      <c r="D2124" s="657"/>
      <c r="E2124" s="105"/>
      <c r="F2124" s="658"/>
      <c r="G2124" s="659"/>
      <c r="H2124" s="658"/>
      <c r="I2124" s="659"/>
      <c r="J2124" s="658"/>
      <c r="K2124" s="681"/>
      <c r="L2124" s="56">
        <f t="shared" ref="L2124:L2130" si="193">+J2124</f>
        <v>0</v>
      </c>
    </row>
    <row r="2125" spans="2:13" ht="15" customHeight="1" outlineLevel="2" x14ac:dyDescent="0.25">
      <c r="B2125" s="628"/>
      <c r="C2125" s="629"/>
      <c r="D2125" s="660"/>
      <c r="E2125" s="106"/>
      <c r="F2125" s="661"/>
      <c r="G2125" s="660"/>
      <c r="H2125" s="661"/>
      <c r="I2125" s="660"/>
      <c r="J2125" s="661"/>
      <c r="K2125" s="682"/>
      <c r="L2125" s="56">
        <f t="shared" si="193"/>
        <v>0</v>
      </c>
    </row>
    <row r="2126" spans="2:13" ht="15" customHeight="1" outlineLevel="2" x14ac:dyDescent="0.25">
      <c r="B2126" s="628"/>
      <c r="C2126" s="629"/>
      <c r="D2126" s="660"/>
      <c r="E2126" s="106"/>
      <c r="F2126" s="661"/>
      <c r="G2126" s="660"/>
      <c r="H2126" s="661"/>
      <c r="I2126" s="660"/>
      <c r="J2126" s="661"/>
      <c r="K2126" s="682"/>
      <c r="L2126" s="56">
        <f t="shared" si="193"/>
        <v>0</v>
      </c>
    </row>
    <row r="2127" spans="2:13" ht="15" customHeight="1" outlineLevel="2" x14ac:dyDescent="0.25">
      <c r="B2127" s="628"/>
      <c r="C2127" s="629"/>
      <c r="D2127" s="660"/>
      <c r="E2127" s="106"/>
      <c r="F2127" s="661"/>
      <c r="G2127" s="660"/>
      <c r="H2127" s="661"/>
      <c r="I2127" s="660"/>
      <c r="J2127" s="661"/>
      <c r="K2127" s="682"/>
      <c r="L2127" s="56">
        <f t="shared" si="193"/>
        <v>0</v>
      </c>
    </row>
    <row r="2128" spans="2:13" ht="15" customHeight="1" outlineLevel="2" x14ac:dyDescent="0.25">
      <c r="B2128" s="628"/>
      <c r="C2128" s="629"/>
      <c r="D2128" s="660"/>
      <c r="E2128" s="106"/>
      <c r="F2128" s="661"/>
      <c r="G2128" s="660"/>
      <c r="H2128" s="661"/>
      <c r="I2128" s="660"/>
      <c r="J2128" s="661"/>
      <c r="K2128" s="682"/>
      <c r="L2128" s="56">
        <f t="shared" si="193"/>
        <v>0</v>
      </c>
    </row>
    <row r="2129" spans="2:13" ht="15" customHeight="1" outlineLevel="2" x14ac:dyDescent="0.25">
      <c r="B2129" s="628"/>
      <c r="C2129" s="629"/>
      <c r="D2129" s="629"/>
      <c r="E2129" s="106"/>
      <c r="F2129" s="630"/>
      <c r="G2129" s="630"/>
      <c r="H2129" s="630"/>
      <c r="I2129" s="630"/>
      <c r="J2129" s="630"/>
      <c r="K2129" s="630"/>
      <c r="L2129" s="56">
        <f t="shared" si="193"/>
        <v>0</v>
      </c>
    </row>
    <row r="2130" spans="2:13" ht="15" customHeight="1" outlineLevel="2" x14ac:dyDescent="0.25">
      <c r="B2130" s="631"/>
      <c r="C2130" s="632"/>
      <c r="D2130" s="632"/>
      <c r="E2130" s="107"/>
      <c r="F2130" s="633"/>
      <c r="G2130" s="633"/>
      <c r="H2130" s="633"/>
      <c r="I2130" s="633"/>
      <c r="J2130" s="633"/>
      <c r="K2130" s="633"/>
      <c r="L2130" s="56">
        <f t="shared" si="193"/>
        <v>0</v>
      </c>
    </row>
    <row r="2131" spans="2:13" ht="15" customHeight="1" outlineLevel="2" x14ac:dyDescent="0.25">
      <c r="B2131" s="634" t="s">
        <v>1468</v>
      </c>
      <c r="C2131" s="635"/>
      <c r="D2131" s="635"/>
      <c r="E2131" s="635"/>
      <c r="F2131" s="635"/>
      <c r="G2131" s="635"/>
      <c r="H2131" s="635"/>
      <c r="I2131" s="635"/>
      <c r="J2131" s="635"/>
      <c r="K2131" s="636"/>
      <c r="L2131" s="108">
        <f>+SUM(L2124:L2130)</f>
        <v>0</v>
      </c>
    </row>
    <row r="2132" spans="2:13" ht="43.5" customHeight="1" outlineLevel="1" x14ac:dyDescent="0.25">
      <c r="B2132" s="121" t="s">
        <v>1386</v>
      </c>
      <c r="C2132" s="132">
        <v>10</v>
      </c>
      <c r="D2132" s="132">
        <v>2</v>
      </c>
      <c r="E2132" s="664" t="str">
        <f>+VLOOKUP(B:B,APUS!A:C,3,FALSE)</f>
        <v>SUMINISTRO E INSTALACIÓN ANCLAJE DE 1/2" ESTRUCTURAL, LONGITUD MÍNIMA = 0,15 M INCLUYE PERFORACIÓN, LIMPIEZA E INYECCIÓN APLICACIÓN EPÓXICO E INCRUSTACIÓN DE LA VARILLA.</v>
      </c>
      <c r="F2132" s="722"/>
      <c r="G2132" s="722"/>
      <c r="H2132" s="722"/>
      <c r="I2132" s="722"/>
      <c r="J2132" s="722"/>
      <c r="K2132" s="722"/>
      <c r="L2132" s="128" t="str">
        <f>+VLOOKUP(B:B,APUS!A:D,4,FALSE)</f>
        <v>UN</v>
      </c>
      <c r="M2132" s="595">
        <f>L2142</f>
        <v>0</v>
      </c>
    </row>
    <row r="2133" spans="2:13" ht="15" customHeight="1" outlineLevel="2" x14ac:dyDescent="0.25">
      <c r="B2133" s="723" t="s">
        <v>1465</v>
      </c>
      <c r="C2133" s="684"/>
      <c r="D2133" s="684"/>
      <c r="E2133" s="683" t="s">
        <v>1470</v>
      </c>
      <c r="F2133" s="683"/>
      <c r="G2133" s="683"/>
      <c r="H2133" s="683"/>
      <c r="I2133" s="683"/>
      <c r="J2133" s="684" t="s">
        <v>560</v>
      </c>
      <c r="K2133" s="684"/>
      <c r="L2133" s="686" t="s">
        <v>1464</v>
      </c>
    </row>
    <row r="2134" spans="2:13" ht="15" customHeight="1" outlineLevel="2" x14ac:dyDescent="0.25">
      <c r="B2134" s="724"/>
      <c r="C2134" s="685"/>
      <c r="D2134" s="685"/>
      <c r="E2134" s="104" t="s">
        <v>1461</v>
      </c>
      <c r="F2134" s="679" t="s">
        <v>1462</v>
      </c>
      <c r="G2134" s="680"/>
      <c r="H2134" s="679" t="s">
        <v>1463</v>
      </c>
      <c r="I2134" s="680"/>
      <c r="J2134" s="685"/>
      <c r="K2134" s="685"/>
      <c r="L2134" s="687"/>
    </row>
    <row r="2135" spans="2:13" ht="15" customHeight="1" outlineLevel="2" x14ac:dyDescent="0.25">
      <c r="B2135" s="655"/>
      <c r="C2135" s="656"/>
      <c r="D2135" s="656"/>
      <c r="E2135" s="105"/>
      <c r="F2135" s="688"/>
      <c r="G2135" s="688"/>
      <c r="H2135" s="688"/>
      <c r="I2135" s="688"/>
      <c r="J2135" s="688"/>
      <c r="K2135" s="688"/>
      <c r="L2135" s="56">
        <f t="shared" ref="L2135:L2141" si="194">+J2135</f>
        <v>0</v>
      </c>
    </row>
    <row r="2136" spans="2:13" ht="15" customHeight="1" outlineLevel="2" x14ac:dyDescent="0.25">
      <c r="B2136" s="628"/>
      <c r="C2136" s="629"/>
      <c r="D2136" s="629"/>
      <c r="E2136" s="106"/>
      <c r="F2136" s="630"/>
      <c r="G2136" s="630"/>
      <c r="H2136" s="630"/>
      <c r="I2136" s="630"/>
      <c r="J2136" s="630"/>
      <c r="K2136" s="630"/>
      <c r="L2136" s="56">
        <f t="shared" si="194"/>
        <v>0</v>
      </c>
    </row>
    <row r="2137" spans="2:13" ht="15" customHeight="1" outlineLevel="2" x14ac:dyDescent="0.25">
      <c r="B2137" s="628"/>
      <c r="C2137" s="629"/>
      <c r="D2137" s="629"/>
      <c r="E2137" s="106"/>
      <c r="F2137" s="630"/>
      <c r="G2137" s="630"/>
      <c r="H2137" s="630"/>
      <c r="I2137" s="630"/>
      <c r="J2137" s="630"/>
      <c r="K2137" s="630"/>
      <c r="L2137" s="56">
        <f t="shared" si="194"/>
        <v>0</v>
      </c>
    </row>
    <row r="2138" spans="2:13" ht="15" customHeight="1" outlineLevel="2" x14ac:dyDescent="0.25">
      <c r="B2138" s="628"/>
      <c r="C2138" s="629"/>
      <c r="D2138" s="629"/>
      <c r="E2138" s="106"/>
      <c r="F2138" s="630"/>
      <c r="G2138" s="630"/>
      <c r="H2138" s="630"/>
      <c r="I2138" s="630"/>
      <c r="J2138" s="630"/>
      <c r="K2138" s="630"/>
      <c r="L2138" s="56">
        <f t="shared" si="194"/>
        <v>0</v>
      </c>
    </row>
    <row r="2139" spans="2:13" ht="15" customHeight="1" outlineLevel="2" x14ac:dyDescent="0.25">
      <c r="B2139" s="628"/>
      <c r="C2139" s="629"/>
      <c r="D2139" s="629"/>
      <c r="E2139" s="106"/>
      <c r="F2139" s="630"/>
      <c r="G2139" s="630"/>
      <c r="H2139" s="630"/>
      <c r="I2139" s="630"/>
      <c r="J2139" s="630"/>
      <c r="K2139" s="630"/>
      <c r="L2139" s="56">
        <f t="shared" si="194"/>
        <v>0</v>
      </c>
    </row>
    <row r="2140" spans="2:13" ht="15" customHeight="1" outlineLevel="2" x14ac:dyDescent="0.25">
      <c r="B2140" s="628"/>
      <c r="C2140" s="629"/>
      <c r="D2140" s="629"/>
      <c r="E2140" s="106"/>
      <c r="F2140" s="630"/>
      <c r="G2140" s="630"/>
      <c r="H2140" s="630"/>
      <c r="I2140" s="630"/>
      <c r="J2140" s="630"/>
      <c r="K2140" s="630"/>
      <c r="L2140" s="56">
        <f t="shared" si="194"/>
        <v>0</v>
      </c>
    </row>
    <row r="2141" spans="2:13" ht="15" customHeight="1" outlineLevel="2" x14ac:dyDescent="0.25">
      <c r="B2141" s="631"/>
      <c r="C2141" s="632"/>
      <c r="D2141" s="632"/>
      <c r="E2141" s="107"/>
      <c r="F2141" s="633"/>
      <c r="G2141" s="633"/>
      <c r="H2141" s="633"/>
      <c r="I2141" s="633"/>
      <c r="J2141" s="633"/>
      <c r="K2141" s="633"/>
      <c r="L2141" s="56">
        <f t="shared" si="194"/>
        <v>0</v>
      </c>
    </row>
    <row r="2142" spans="2:13" ht="15" customHeight="1" outlineLevel="2" x14ac:dyDescent="0.25">
      <c r="B2142" s="634" t="s">
        <v>1468</v>
      </c>
      <c r="C2142" s="635"/>
      <c r="D2142" s="635"/>
      <c r="E2142" s="635"/>
      <c r="F2142" s="635"/>
      <c r="G2142" s="635"/>
      <c r="H2142" s="635"/>
      <c r="I2142" s="635"/>
      <c r="J2142" s="635"/>
      <c r="K2142" s="636"/>
      <c r="L2142" s="108">
        <f>+SUM(L2135:L2141)</f>
        <v>0</v>
      </c>
    </row>
    <row r="2143" spans="2:13" ht="15" customHeight="1" x14ac:dyDescent="0.25">
      <c r="B2143" s="99"/>
      <c r="C2143" s="100">
        <v>11</v>
      </c>
      <c r="D2143" s="703" t="str">
        <f>+'208-MV-Ft-10-MV-HAB.'!D216</f>
        <v>INSTALACIONES HIDRAULICAS Y SANITARIAS</v>
      </c>
      <c r="E2143" s="704"/>
      <c r="F2143" s="704"/>
      <c r="G2143" s="704"/>
      <c r="H2143" s="704"/>
      <c r="I2143" s="704"/>
      <c r="J2143" s="704"/>
      <c r="K2143" s="704"/>
      <c r="L2143" s="437"/>
    </row>
    <row r="2144" spans="2:13" ht="15" customHeight="1" outlineLevel="1" x14ac:dyDescent="0.25">
      <c r="B2144" s="119"/>
      <c r="C2144" s="123">
        <v>11</v>
      </c>
      <c r="D2144" s="123">
        <v>1</v>
      </c>
      <c r="E2144" s="719" t="s">
        <v>2319</v>
      </c>
      <c r="F2144" s="719"/>
      <c r="G2144" s="719"/>
      <c r="H2144" s="719"/>
      <c r="I2144" s="719"/>
      <c r="J2144" s="719"/>
      <c r="K2144" s="719"/>
      <c r="L2144" s="131"/>
    </row>
    <row r="2145" spans="2:13" ht="19.5" customHeight="1" outlineLevel="1" x14ac:dyDescent="0.25">
      <c r="B2145" s="101" t="s">
        <v>1395</v>
      </c>
      <c r="C2145" s="102">
        <v>11</v>
      </c>
      <c r="D2145" s="102">
        <v>1.01</v>
      </c>
      <c r="E2145" s="694" t="str">
        <f>+VLOOKUP(B:B,APUS!A:C,3,FALSE)</f>
        <v>PUNTO HIDRÁULICO DE ½”</v>
      </c>
      <c r="F2145" s="695"/>
      <c r="G2145" s="695"/>
      <c r="H2145" s="695"/>
      <c r="I2145" s="695"/>
      <c r="J2145" s="695"/>
      <c r="K2145" s="696"/>
      <c r="L2145" s="103" t="str">
        <f>+VLOOKUP(B:B,APUS!A:D,4,FALSE)</f>
        <v>UN</v>
      </c>
      <c r="M2145" s="595">
        <f>L2155</f>
        <v>0</v>
      </c>
    </row>
    <row r="2146" spans="2:13" ht="15" customHeight="1" outlineLevel="2" x14ac:dyDescent="0.25">
      <c r="B2146" s="666" t="s">
        <v>1465</v>
      </c>
      <c r="C2146" s="697"/>
      <c r="D2146" s="668"/>
      <c r="E2146" s="672" t="s">
        <v>1470</v>
      </c>
      <c r="F2146" s="673"/>
      <c r="G2146" s="673"/>
      <c r="H2146" s="673"/>
      <c r="I2146" s="674"/>
      <c r="J2146" s="675" t="s">
        <v>560</v>
      </c>
      <c r="K2146" s="668"/>
      <c r="L2146" s="677" t="s">
        <v>1464</v>
      </c>
    </row>
    <row r="2147" spans="2:13" ht="15" customHeight="1" outlineLevel="2" x14ac:dyDescent="0.25">
      <c r="B2147" s="669"/>
      <c r="C2147" s="670"/>
      <c r="D2147" s="671"/>
      <c r="E2147" s="104" t="s">
        <v>1461</v>
      </c>
      <c r="F2147" s="679" t="s">
        <v>1462</v>
      </c>
      <c r="G2147" s="680"/>
      <c r="H2147" s="679" t="s">
        <v>1463</v>
      </c>
      <c r="I2147" s="680"/>
      <c r="J2147" s="676"/>
      <c r="K2147" s="671"/>
      <c r="L2147" s="701"/>
    </row>
    <row r="2148" spans="2:13" ht="24.95" customHeight="1" outlineLevel="2" x14ac:dyDescent="0.25">
      <c r="B2148" s="655"/>
      <c r="C2148" s="656"/>
      <c r="D2148" s="657"/>
      <c r="E2148" s="105"/>
      <c r="F2148" s="658"/>
      <c r="G2148" s="659"/>
      <c r="H2148" s="658"/>
      <c r="I2148" s="659"/>
      <c r="J2148" s="658"/>
      <c r="K2148" s="659"/>
      <c r="L2148" s="56">
        <f t="shared" ref="L2148:L2154" si="195">+J2148</f>
        <v>0</v>
      </c>
    </row>
    <row r="2149" spans="2:13" ht="24.95" customHeight="1" outlineLevel="2" x14ac:dyDescent="0.25">
      <c r="B2149" s="628"/>
      <c r="C2149" s="629"/>
      <c r="D2149" s="660"/>
      <c r="E2149" s="106"/>
      <c r="F2149" s="661"/>
      <c r="G2149" s="660"/>
      <c r="H2149" s="661"/>
      <c r="I2149" s="660"/>
      <c r="J2149" s="661"/>
      <c r="K2149" s="660"/>
      <c r="L2149" s="56">
        <f t="shared" si="195"/>
        <v>0</v>
      </c>
    </row>
    <row r="2150" spans="2:13" ht="24.95" customHeight="1" outlineLevel="2" x14ac:dyDescent="0.25">
      <c r="B2150" s="628"/>
      <c r="C2150" s="629"/>
      <c r="D2150" s="660"/>
      <c r="E2150" s="106"/>
      <c r="F2150" s="661"/>
      <c r="G2150" s="660"/>
      <c r="H2150" s="661"/>
      <c r="I2150" s="660"/>
      <c r="J2150" s="661"/>
      <c r="K2150" s="660"/>
      <c r="L2150" s="56">
        <f t="shared" si="195"/>
        <v>0</v>
      </c>
    </row>
    <row r="2151" spans="2:13" ht="24.95" customHeight="1" outlineLevel="2" x14ac:dyDescent="0.25">
      <c r="B2151" s="628"/>
      <c r="C2151" s="629"/>
      <c r="D2151" s="660"/>
      <c r="E2151" s="106"/>
      <c r="F2151" s="661"/>
      <c r="G2151" s="660"/>
      <c r="H2151" s="661"/>
      <c r="I2151" s="660"/>
      <c r="J2151" s="661"/>
      <c r="K2151" s="660"/>
      <c r="L2151" s="56">
        <f t="shared" si="195"/>
        <v>0</v>
      </c>
    </row>
    <row r="2152" spans="2:13" ht="24.95" customHeight="1" outlineLevel="2" x14ac:dyDescent="0.25">
      <c r="B2152" s="628"/>
      <c r="C2152" s="629"/>
      <c r="D2152" s="660"/>
      <c r="E2152" s="106"/>
      <c r="F2152" s="661"/>
      <c r="G2152" s="660"/>
      <c r="H2152" s="661"/>
      <c r="I2152" s="660"/>
      <c r="J2152" s="661"/>
      <c r="K2152" s="660"/>
      <c r="L2152" s="56">
        <f t="shared" si="195"/>
        <v>0</v>
      </c>
    </row>
    <row r="2153" spans="2:13" ht="24.95" customHeight="1" outlineLevel="2" x14ac:dyDescent="0.25">
      <c r="B2153" s="628"/>
      <c r="C2153" s="629"/>
      <c r="D2153" s="660"/>
      <c r="E2153" s="106"/>
      <c r="F2153" s="661"/>
      <c r="G2153" s="660"/>
      <c r="H2153" s="661"/>
      <c r="I2153" s="660"/>
      <c r="J2153" s="661"/>
      <c r="K2153" s="660"/>
      <c r="L2153" s="56">
        <f t="shared" si="195"/>
        <v>0</v>
      </c>
    </row>
    <row r="2154" spans="2:13" ht="24.95" customHeight="1" outlineLevel="2" x14ac:dyDescent="0.25">
      <c r="B2154" s="631"/>
      <c r="C2154" s="632"/>
      <c r="D2154" s="662"/>
      <c r="E2154" s="107"/>
      <c r="F2154" s="663"/>
      <c r="G2154" s="662"/>
      <c r="H2154" s="663"/>
      <c r="I2154" s="662"/>
      <c r="J2154" s="663"/>
      <c r="K2154" s="662"/>
      <c r="L2154" s="56">
        <f t="shared" si="195"/>
        <v>0</v>
      </c>
    </row>
    <row r="2155" spans="2:13" ht="24.95" customHeight="1" outlineLevel="2" x14ac:dyDescent="0.25">
      <c r="B2155" s="634" t="s">
        <v>1468</v>
      </c>
      <c r="C2155" s="635"/>
      <c r="D2155" s="635"/>
      <c r="E2155" s="635"/>
      <c r="F2155" s="635"/>
      <c r="G2155" s="635"/>
      <c r="H2155" s="635"/>
      <c r="I2155" s="635"/>
      <c r="J2155" s="635"/>
      <c r="K2155" s="636"/>
      <c r="L2155" s="108">
        <f>+SUM(L2148:L2154)</f>
        <v>0</v>
      </c>
    </row>
    <row r="2156" spans="2:13" ht="19.5" customHeight="1" outlineLevel="1" x14ac:dyDescent="0.25">
      <c r="B2156" s="101" t="s">
        <v>1396</v>
      </c>
      <c r="C2156" s="102">
        <v>11</v>
      </c>
      <c r="D2156" s="102">
        <v>1.02</v>
      </c>
      <c r="E2156" s="694" t="str">
        <f>+VLOOKUP(B:B,APUS!A:C,3,FALSE)</f>
        <v>REGISTRO RED WHITE DE ½"</v>
      </c>
      <c r="F2156" s="695"/>
      <c r="G2156" s="695"/>
      <c r="H2156" s="695"/>
      <c r="I2156" s="695"/>
      <c r="J2156" s="695"/>
      <c r="K2156" s="696"/>
      <c r="L2156" s="103" t="str">
        <f>+VLOOKUP(B:B,APUS!A:D,4,FALSE)</f>
        <v>UN</v>
      </c>
      <c r="M2156" s="595">
        <f>L2166</f>
        <v>0</v>
      </c>
    </row>
    <row r="2157" spans="2:13" ht="15" customHeight="1" outlineLevel="2" x14ac:dyDescent="0.25">
      <c r="B2157" s="666" t="s">
        <v>1465</v>
      </c>
      <c r="C2157" s="697"/>
      <c r="D2157" s="668"/>
      <c r="E2157" s="672" t="s">
        <v>1470</v>
      </c>
      <c r="F2157" s="673"/>
      <c r="G2157" s="673"/>
      <c r="H2157" s="673"/>
      <c r="I2157" s="674"/>
      <c r="J2157" s="675" t="s">
        <v>560</v>
      </c>
      <c r="K2157" s="668"/>
      <c r="L2157" s="677" t="s">
        <v>1464</v>
      </c>
    </row>
    <row r="2158" spans="2:13" ht="15" customHeight="1" outlineLevel="2" x14ac:dyDescent="0.25">
      <c r="B2158" s="669"/>
      <c r="C2158" s="670"/>
      <c r="D2158" s="671"/>
      <c r="E2158" s="104" t="s">
        <v>1461</v>
      </c>
      <c r="F2158" s="679" t="s">
        <v>1462</v>
      </c>
      <c r="G2158" s="680"/>
      <c r="H2158" s="679" t="s">
        <v>1463</v>
      </c>
      <c r="I2158" s="680"/>
      <c r="J2158" s="676"/>
      <c r="K2158" s="671"/>
      <c r="L2158" s="701"/>
    </row>
    <row r="2159" spans="2:13" ht="24.95" customHeight="1" outlineLevel="2" x14ac:dyDescent="0.25">
      <c r="B2159" s="655"/>
      <c r="C2159" s="656"/>
      <c r="D2159" s="657"/>
      <c r="E2159" s="105"/>
      <c r="F2159" s="658"/>
      <c r="G2159" s="659"/>
      <c r="H2159" s="658"/>
      <c r="I2159" s="659"/>
      <c r="J2159" s="658"/>
      <c r="K2159" s="659"/>
      <c r="L2159" s="56">
        <f t="shared" ref="L2159:L2165" si="196">+J2159</f>
        <v>0</v>
      </c>
    </row>
    <row r="2160" spans="2:13" ht="24.95" customHeight="1" outlineLevel="2" x14ac:dyDescent="0.25">
      <c r="B2160" s="628"/>
      <c r="C2160" s="629"/>
      <c r="D2160" s="660"/>
      <c r="E2160" s="106"/>
      <c r="F2160" s="661"/>
      <c r="G2160" s="660"/>
      <c r="H2160" s="661"/>
      <c r="I2160" s="660"/>
      <c r="J2160" s="661"/>
      <c r="K2160" s="660"/>
      <c r="L2160" s="56">
        <f t="shared" si="196"/>
        <v>0</v>
      </c>
    </row>
    <row r="2161" spans="2:13" ht="24.95" customHeight="1" outlineLevel="2" x14ac:dyDescent="0.25">
      <c r="B2161" s="628"/>
      <c r="C2161" s="629"/>
      <c r="D2161" s="660"/>
      <c r="E2161" s="106"/>
      <c r="F2161" s="661"/>
      <c r="G2161" s="660"/>
      <c r="H2161" s="661"/>
      <c r="I2161" s="660"/>
      <c r="J2161" s="661"/>
      <c r="K2161" s="660"/>
      <c r="L2161" s="56">
        <f t="shared" si="196"/>
        <v>0</v>
      </c>
    </row>
    <row r="2162" spans="2:13" ht="24.95" customHeight="1" outlineLevel="2" x14ac:dyDescent="0.25">
      <c r="B2162" s="628"/>
      <c r="C2162" s="629"/>
      <c r="D2162" s="660"/>
      <c r="E2162" s="106"/>
      <c r="F2162" s="661"/>
      <c r="G2162" s="660"/>
      <c r="H2162" s="661"/>
      <c r="I2162" s="660"/>
      <c r="J2162" s="661"/>
      <c r="K2162" s="660"/>
      <c r="L2162" s="56">
        <f t="shared" si="196"/>
        <v>0</v>
      </c>
    </row>
    <row r="2163" spans="2:13" ht="24.95" customHeight="1" outlineLevel="2" x14ac:dyDescent="0.25">
      <c r="B2163" s="628"/>
      <c r="C2163" s="629"/>
      <c r="D2163" s="660"/>
      <c r="E2163" s="106"/>
      <c r="F2163" s="661"/>
      <c r="G2163" s="660"/>
      <c r="H2163" s="661"/>
      <c r="I2163" s="660"/>
      <c r="J2163" s="661"/>
      <c r="K2163" s="660"/>
      <c r="L2163" s="56">
        <f t="shared" si="196"/>
        <v>0</v>
      </c>
    </row>
    <row r="2164" spans="2:13" ht="24.95" customHeight="1" outlineLevel="2" x14ac:dyDescent="0.25">
      <c r="B2164" s="628"/>
      <c r="C2164" s="629"/>
      <c r="D2164" s="660"/>
      <c r="E2164" s="106"/>
      <c r="F2164" s="661"/>
      <c r="G2164" s="660"/>
      <c r="H2164" s="661"/>
      <c r="I2164" s="660"/>
      <c r="J2164" s="661"/>
      <c r="K2164" s="660"/>
      <c r="L2164" s="56">
        <f t="shared" si="196"/>
        <v>0</v>
      </c>
    </row>
    <row r="2165" spans="2:13" ht="24.95" customHeight="1" outlineLevel="2" x14ac:dyDescent="0.25">
      <c r="B2165" s="631"/>
      <c r="C2165" s="632"/>
      <c r="D2165" s="662"/>
      <c r="E2165" s="107"/>
      <c r="F2165" s="663"/>
      <c r="G2165" s="662"/>
      <c r="H2165" s="663"/>
      <c r="I2165" s="662"/>
      <c r="J2165" s="663"/>
      <c r="K2165" s="662"/>
      <c r="L2165" s="56">
        <f t="shared" si="196"/>
        <v>0</v>
      </c>
    </row>
    <row r="2166" spans="2:13" ht="24.95" customHeight="1" outlineLevel="2" x14ac:dyDescent="0.25">
      <c r="B2166" s="634" t="s">
        <v>1468</v>
      </c>
      <c r="C2166" s="635"/>
      <c r="D2166" s="635"/>
      <c r="E2166" s="635"/>
      <c r="F2166" s="635"/>
      <c r="G2166" s="635"/>
      <c r="H2166" s="635"/>
      <c r="I2166" s="635"/>
      <c r="J2166" s="635"/>
      <c r="K2166" s="636"/>
      <c r="L2166" s="108">
        <f>+SUM(L2159:L2165)</f>
        <v>0</v>
      </c>
    </row>
    <row r="2167" spans="2:13" ht="19.5" customHeight="1" outlineLevel="1" x14ac:dyDescent="0.25">
      <c r="B2167" s="101" t="s">
        <v>1397</v>
      </c>
      <c r="C2167" s="102">
        <v>11</v>
      </c>
      <c r="D2167" s="102">
        <v>1.03</v>
      </c>
      <c r="E2167" s="694" t="str">
        <f>+VLOOKUP(B:B,APUS!A:C,3,FALSE)</f>
        <v>PUNTO HIDRÁULICO DE ¾”</v>
      </c>
      <c r="F2167" s="695"/>
      <c r="G2167" s="695"/>
      <c r="H2167" s="695"/>
      <c r="I2167" s="695"/>
      <c r="J2167" s="695"/>
      <c r="K2167" s="696"/>
      <c r="L2167" s="103" t="str">
        <f>+VLOOKUP(B:B,APUS!A:D,4,FALSE)</f>
        <v>UN</v>
      </c>
      <c r="M2167" s="595">
        <f>L2177</f>
        <v>0</v>
      </c>
    </row>
    <row r="2168" spans="2:13" ht="15" customHeight="1" outlineLevel="2" x14ac:dyDescent="0.25">
      <c r="B2168" s="666" t="s">
        <v>1465</v>
      </c>
      <c r="C2168" s="697"/>
      <c r="D2168" s="668"/>
      <c r="E2168" s="672" t="s">
        <v>1470</v>
      </c>
      <c r="F2168" s="673"/>
      <c r="G2168" s="673"/>
      <c r="H2168" s="673"/>
      <c r="I2168" s="674"/>
      <c r="J2168" s="675" t="s">
        <v>560</v>
      </c>
      <c r="K2168" s="668"/>
      <c r="L2168" s="677" t="s">
        <v>1464</v>
      </c>
    </row>
    <row r="2169" spans="2:13" ht="15" customHeight="1" outlineLevel="2" x14ac:dyDescent="0.25">
      <c r="B2169" s="669"/>
      <c r="C2169" s="670"/>
      <c r="D2169" s="671"/>
      <c r="E2169" s="104" t="s">
        <v>1461</v>
      </c>
      <c r="F2169" s="679" t="s">
        <v>1462</v>
      </c>
      <c r="G2169" s="680"/>
      <c r="H2169" s="679" t="s">
        <v>1463</v>
      </c>
      <c r="I2169" s="680"/>
      <c r="J2169" s="676"/>
      <c r="K2169" s="671"/>
      <c r="L2169" s="701"/>
    </row>
    <row r="2170" spans="2:13" ht="24.95" customHeight="1" outlineLevel="2" x14ac:dyDescent="0.25">
      <c r="B2170" s="655"/>
      <c r="C2170" s="656"/>
      <c r="D2170" s="657"/>
      <c r="E2170" s="105"/>
      <c r="F2170" s="658"/>
      <c r="G2170" s="659"/>
      <c r="H2170" s="658"/>
      <c r="I2170" s="659"/>
      <c r="J2170" s="658"/>
      <c r="K2170" s="659"/>
      <c r="L2170" s="56">
        <f t="shared" ref="L2170:L2176" si="197">+J2170</f>
        <v>0</v>
      </c>
    </row>
    <row r="2171" spans="2:13" ht="24.95" customHeight="1" outlineLevel="2" x14ac:dyDescent="0.25">
      <c r="B2171" s="628"/>
      <c r="C2171" s="629"/>
      <c r="D2171" s="660"/>
      <c r="E2171" s="106"/>
      <c r="F2171" s="661"/>
      <c r="G2171" s="660"/>
      <c r="H2171" s="661"/>
      <c r="I2171" s="660"/>
      <c r="J2171" s="661"/>
      <c r="K2171" s="660"/>
      <c r="L2171" s="56">
        <f t="shared" si="197"/>
        <v>0</v>
      </c>
    </row>
    <row r="2172" spans="2:13" ht="24.95" customHeight="1" outlineLevel="2" x14ac:dyDescent="0.25">
      <c r="B2172" s="628"/>
      <c r="C2172" s="629"/>
      <c r="D2172" s="660"/>
      <c r="E2172" s="106"/>
      <c r="F2172" s="661"/>
      <c r="G2172" s="660"/>
      <c r="H2172" s="661"/>
      <c r="I2172" s="660"/>
      <c r="J2172" s="661"/>
      <c r="K2172" s="660"/>
      <c r="L2172" s="56">
        <f t="shared" si="197"/>
        <v>0</v>
      </c>
    </row>
    <row r="2173" spans="2:13" ht="24.95" customHeight="1" outlineLevel="2" x14ac:dyDescent="0.25">
      <c r="B2173" s="628"/>
      <c r="C2173" s="629"/>
      <c r="D2173" s="660"/>
      <c r="E2173" s="106"/>
      <c r="F2173" s="661"/>
      <c r="G2173" s="660"/>
      <c r="H2173" s="661"/>
      <c r="I2173" s="660"/>
      <c r="J2173" s="661"/>
      <c r="K2173" s="660"/>
      <c r="L2173" s="56">
        <f t="shared" si="197"/>
        <v>0</v>
      </c>
    </row>
    <row r="2174" spans="2:13" ht="24.95" customHeight="1" outlineLevel="2" x14ac:dyDescent="0.25">
      <c r="B2174" s="628"/>
      <c r="C2174" s="629"/>
      <c r="D2174" s="660"/>
      <c r="E2174" s="106"/>
      <c r="F2174" s="661"/>
      <c r="G2174" s="660"/>
      <c r="H2174" s="661"/>
      <c r="I2174" s="660"/>
      <c r="J2174" s="661"/>
      <c r="K2174" s="660"/>
      <c r="L2174" s="56">
        <f t="shared" si="197"/>
        <v>0</v>
      </c>
    </row>
    <row r="2175" spans="2:13" ht="24.95" customHeight="1" outlineLevel="2" x14ac:dyDescent="0.25">
      <c r="B2175" s="628"/>
      <c r="C2175" s="629"/>
      <c r="D2175" s="660"/>
      <c r="E2175" s="106"/>
      <c r="F2175" s="661"/>
      <c r="G2175" s="660"/>
      <c r="H2175" s="661"/>
      <c r="I2175" s="660"/>
      <c r="J2175" s="661"/>
      <c r="K2175" s="660"/>
      <c r="L2175" s="56">
        <f t="shared" si="197"/>
        <v>0</v>
      </c>
    </row>
    <row r="2176" spans="2:13" ht="24.95" customHeight="1" outlineLevel="2" x14ac:dyDescent="0.25">
      <c r="B2176" s="631"/>
      <c r="C2176" s="632"/>
      <c r="D2176" s="662"/>
      <c r="E2176" s="107"/>
      <c r="F2176" s="663"/>
      <c r="G2176" s="662"/>
      <c r="H2176" s="663"/>
      <c r="I2176" s="662"/>
      <c r="J2176" s="663"/>
      <c r="K2176" s="662"/>
      <c r="L2176" s="56">
        <f t="shared" si="197"/>
        <v>0</v>
      </c>
    </row>
    <row r="2177" spans="2:13" ht="24.95" customHeight="1" outlineLevel="2" x14ac:dyDescent="0.25">
      <c r="B2177" s="634" t="s">
        <v>1468</v>
      </c>
      <c r="C2177" s="635"/>
      <c r="D2177" s="635"/>
      <c r="E2177" s="635"/>
      <c r="F2177" s="635"/>
      <c r="G2177" s="635"/>
      <c r="H2177" s="635"/>
      <c r="I2177" s="635"/>
      <c r="J2177" s="635"/>
      <c r="K2177" s="636"/>
      <c r="L2177" s="108">
        <f>+SUM(L2170:L2176)</f>
        <v>0</v>
      </c>
    </row>
    <row r="2178" spans="2:13" ht="19.5" customHeight="1" outlineLevel="1" x14ac:dyDescent="0.25">
      <c r="B2178" s="101" t="s">
        <v>1398</v>
      </c>
      <c r="C2178" s="102">
        <v>11</v>
      </c>
      <c r="D2178" s="102">
        <v>1.04</v>
      </c>
      <c r="E2178" s="694" t="str">
        <f>+VLOOKUP(B:B,APUS!A:C,3,FALSE)</f>
        <v>REGISTRO RED WHITE DE ¾”</v>
      </c>
      <c r="F2178" s="695"/>
      <c r="G2178" s="695"/>
      <c r="H2178" s="695"/>
      <c r="I2178" s="695"/>
      <c r="J2178" s="695"/>
      <c r="K2178" s="696"/>
      <c r="L2178" s="103" t="str">
        <f>+VLOOKUP(B:B,APUS!A:D,4,FALSE)</f>
        <v>UN</v>
      </c>
      <c r="M2178" s="595">
        <f>L2188</f>
        <v>0</v>
      </c>
    </row>
    <row r="2179" spans="2:13" ht="15" customHeight="1" outlineLevel="2" x14ac:dyDescent="0.25">
      <c r="B2179" s="666" t="s">
        <v>1465</v>
      </c>
      <c r="C2179" s="697"/>
      <c r="D2179" s="668"/>
      <c r="E2179" s="672" t="s">
        <v>1470</v>
      </c>
      <c r="F2179" s="673"/>
      <c r="G2179" s="673"/>
      <c r="H2179" s="673"/>
      <c r="I2179" s="674"/>
      <c r="J2179" s="675" t="s">
        <v>560</v>
      </c>
      <c r="K2179" s="668"/>
      <c r="L2179" s="677" t="s">
        <v>1464</v>
      </c>
    </row>
    <row r="2180" spans="2:13" ht="15" customHeight="1" outlineLevel="2" x14ac:dyDescent="0.25">
      <c r="B2180" s="669"/>
      <c r="C2180" s="670"/>
      <c r="D2180" s="671"/>
      <c r="E2180" s="104" t="s">
        <v>1461</v>
      </c>
      <c r="F2180" s="679" t="s">
        <v>1462</v>
      </c>
      <c r="G2180" s="680"/>
      <c r="H2180" s="679" t="s">
        <v>1463</v>
      </c>
      <c r="I2180" s="680"/>
      <c r="J2180" s="676"/>
      <c r="K2180" s="671"/>
      <c r="L2180" s="701"/>
    </row>
    <row r="2181" spans="2:13" ht="24.95" customHeight="1" outlineLevel="2" x14ac:dyDescent="0.25">
      <c r="B2181" s="655"/>
      <c r="C2181" s="656"/>
      <c r="D2181" s="657"/>
      <c r="E2181" s="105"/>
      <c r="F2181" s="658"/>
      <c r="G2181" s="659"/>
      <c r="H2181" s="658"/>
      <c r="I2181" s="659"/>
      <c r="J2181" s="658"/>
      <c r="K2181" s="659"/>
      <c r="L2181" s="56">
        <f t="shared" ref="L2181:L2187" si="198">+J2181</f>
        <v>0</v>
      </c>
    </row>
    <row r="2182" spans="2:13" ht="24.95" customHeight="1" outlineLevel="2" x14ac:dyDescent="0.25">
      <c r="B2182" s="628"/>
      <c r="C2182" s="629"/>
      <c r="D2182" s="660"/>
      <c r="E2182" s="106"/>
      <c r="F2182" s="661"/>
      <c r="G2182" s="660"/>
      <c r="H2182" s="661"/>
      <c r="I2182" s="660"/>
      <c r="J2182" s="661"/>
      <c r="K2182" s="660"/>
      <c r="L2182" s="56">
        <f t="shared" si="198"/>
        <v>0</v>
      </c>
    </row>
    <row r="2183" spans="2:13" ht="24.95" customHeight="1" outlineLevel="2" x14ac:dyDescent="0.25">
      <c r="B2183" s="628"/>
      <c r="C2183" s="629"/>
      <c r="D2183" s="660"/>
      <c r="E2183" s="106"/>
      <c r="F2183" s="661"/>
      <c r="G2183" s="660"/>
      <c r="H2183" s="661"/>
      <c r="I2183" s="660"/>
      <c r="J2183" s="661"/>
      <c r="K2183" s="660"/>
      <c r="L2183" s="56">
        <f t="shared" si="198"/>
        <v>0</v>
      </c>
    </row>
    <row r="2184" spans="2:13" ht="24.95" customHeight="1" outlineLevel="2" x14ac:dyDescent="0.25">
      <c r="B2184" s="628"/>
      <c r="C2184" s="629"/>
      <c r="D2184" s="660"/>
      <c r="E2184" s="106"/>
      <c r="F2184" s="661"/>
      <c r="G2184" s="660"/>
      <c r="H2184" s="661"/>
      <c r="I2184" s="660"/>
      <c r="J2184" s="661"/>
      <c r="K2184" s="660"/>
      <c r="L2184" s="56">
        <f t="shared" si="198"/>
        <v>0</v>
      </c>
    </row>
    <row r="2185" spans="2:13" ht="24.95" customHeight="1" outlineLevel="2" x14ac:dyDescent="0.25">
      <c r="B2185" s="628"/>
      <c r="C2185" s="629"/>
      <c r="D2185" s="660"/>
      <c r="E2185" s="106"/>
      <c r="F2185" s="661"/>
      <c r="G2185" s="660"/>
      <c r="H2185" s="661"/>
      <c r="I2185" s="660"/>
      <c r="J2185" s="661"/>
      <c r="K2185" s="660"/>
      <c r="L2185" s="56">
        <f t="shared" si="198"/>
        <v>0</v>
      </c>
    </row>
    <row r="2186" spans="2:13" ht="24.95" customHeight="1" outlineLevel="2" x14ac:dyDescent="0.25">
      <c r="B2186" s="628"/>
      <c r="C2186" s="629"/>
      <c r="D2186" s="660"/>
      <c r="E2186" s="106"/>
      <c r="F2186" s="661"/>
      <c r="G2186" s="660"/>
      <c r="H2186" s="661"/>
      <c r="I2186" s="660"/>
      <c r="J2186" s="661"/>
      <c r="K2186" s="660"/>
      <c r="L2186" s="56">
        <f t="shared" si="198"/>
        <v>0</v>
      </c>
    </row>
    <row r="2187" spans="2:13" ht="24.95" customHeight="1" outlineLevel="2" x14ac:dyDescent="0.25">
      <c r="B2187" s="631"/>
      <c r="C2187" s="632"/>
      <c r="D2187" s="662"/>
      <c r="E2187" s="107"/>
      <c r="F2187" s="663"/>
      <c r="G2187" s="662"/>
      <c r="H2187" s="663"/>
      <c r="I2187" s="662"/>
      <c r="J2187" s="663"/>
      <c r="K2187" s="662"/>
      <c r="L2187" s="56">
        <f t="shared" si="198"/>
        <v>0</v>
      </c>
    </row>
    <row r="2188" spans="2:13" ht="24.95" customHeight="1" outlineLevel="2" x14ac:dyDescent="0.25">
      <c r="B2188" s="634" t="s">
        <v>1468</v>
      </c>
      <c r="C2188" s="635"/>
      <c r="D2188" s="635"/>
      <c r="E2188" s="635"/>
      <c r="F2188" s="635"/>
      <c r="G2188" s="635"/>
      <c r="H2188" s="635"/>
      <c r="I2188" s="635"/>
      <c r="J2188" s="635"/>
      <c r="K2188" s="636"/>
      <c r="L2188" s="108">
        <f>+SUM(L2181:L2187)</f>
        <v>0</v>
      </c>
    </row>
    <row r="2189" spans="2:13" ht="19.5" customHeight="1" outlineLevel="1" x14ac:dyDescent="0.25">
      <c r="B2189" s="101" t="s">
        <v>1399</v>
      </c>
      <c r="C2189" s="102">
        <v>11</v>
      </c>
      <c r="D2189" s="102">
        <v>1.05</v>
      </c>
      <c r="E2189" s="694" t="str">
        <f>+VLOOKUP(B:B,APUS!A:C,3,FALSE)</f>
        <v>PUNTO AGUA CALIENTE CPVC 1/2"</v>
      </c>
      <c r="F2189" s="695"/>
      <c r="G2189" s="695"/>
      <c r="H2189" s="695"/>
      <c r="I2189" s="695"/>
      <c r="J2189" s="695"/>
      <c r="K2189" s="696"/>
      <c r="L2189" s="103" t="str">
        <f>+VLOOKUP(B:B,APUS!A:D,4,FALSE)</f>
        <v>UN</v>
      </c>
      <c r="M2189" s="595">
        <f>L2199</f>
        <v>0</v>
      </c>
    </row>
    <row r="2190" spans="2:13" ht="15" customHeight="1" outlineLevel="2" x14ac:dyDescent="0.25">
      <c r="B2190" s="666" t="s">
        <v>1465</v>
      </c>
      <c r="C2190" s="697"/>
      <c r="D2190" s="668"/>
      <c r="E2190" s="672" t="s">
        <v>1470</v>
      </c>
      <c r="F2190" s="673"/>
      <c r="G2190" s="673"/>
      <c r="H2190" s="673"/>
      <c r="I2190" s="674"/>
      <c r="J2190" s="675" t="s">
        <v>560</v>
      </c>
      <c r="K2190" s="668"/>
      <c r="L2190" s="677" t="s">
        <v>1464</v>
      </c>
    </row>
    <row r="2191" spans="2:13" ht="15" customHeight="1" outlineLevel="2" x14ac:dyDescent="0.25">
      <c r="B2191" s="669"/>
      <c r="C2191" s="670"/>
      <c r="D2191" s="671"/>
      <c r="E2191" s="104" t="s">
        <v>1461</v>
      </c>
      <c r="F2191" s="679" t="s">
        <v>1462</v>
      </c>
      <c r="G2191" s="680"/>
      <c r="H2191" s="679" t="s">
        <v>1463</v>
      </c>
      <c r="I2191" s="680"/>
      <c r="J2191" s="676"/>
      <c r="K2191" s="671"/>
      <c r="L2191" s="701"/>
    </row>
    <row r="2192" spans="2:13" ht="24.95" customHeight="1" outlineLevel="2" x14ac:dyDescent="0.25">
      <c r="B2192" s="655"/>
      <c r="C2192" s="656"/>
      <c r="D2192" s="657"/>
      <c r="E2192" s="105"/>
      <c r="F2192" s="658"/>
      <c r="G2192" s="659"/>
      <c r="H2192" s="658"/>
      <c r="I2192" s="659"/>
      <c r="J2192" s="658"/>
      <c r="K2192" s="659"/>
      <c r="L2192" s="56">
        <f t="shared" ref="L2192:L2198" si="199">+J2192</f>
        <v>0</v>
      </c>
    </row>
    <row r="2193" spans="2:13" ht="24.95" customHeight="1" outlineLevel="2" x14ac:dyDescent="0.25">
      <c r="B2193" s="628"/>
      <c r="C2193" s="629"/>
      <c r="D2193" s="660"/>
      <c r="E2193" s="106"/>
      <c r="F2193" s="661"/>
      <c r="G2193" s="660"/>
      <c r="H2193" s="661"/>
      <c r="I2193" s="660"/>
      <c r="J2193" s="661"/>
      <c r="K2193" s="660"/>
      <c r="L2193" s="56">
        <f t="shared" si="199"/>
        <v>0</v>
      </c>
    </row>
    <row r="2194" spans="2:13" ht="24.95" customHeight="1" outlineLevel="2" x14ac:dyDescent="0.25">
      <c r="B2194" s="628"/>
      <c r="C2194" s="629"/>
      <c r="D2194" s="660"/>
      <c r="E2194" s="106"/>
      <c r="F2194" s="661"/>
      <c r="G2194" s="660"/>
      <c r="H2194" s="661"/>
      <c r="I2194" s="660"/>
      <c r="J2194" s="661"/>
      <c r="K2194" s="660"/>
      <c r="L2194" s="56">
        <f t="shared" si="199"/>
        <v>0</v>
      </c>
    </row>
    <row r="2195" spans="2:13" ht="24.95" customHeight="1" outlineLevel="2" x14ac:dyDescent="0.25">
      <c r="B2195" s="628"/>
      <c r="C2195" s="629"/>
      <c r="D2195" s="660"/>
      <c r="E2195" s="106"/>
      <c r="F2195" s="661"/>
      <c r="G2195" s="660"/>
      <c r="H2195" s="661"/>
      <c r="I2195" s="660"/>
      <c r="J2195" s="661"/>
      <c r="K2195" s="660"/>
      <c r="L2195" s="56">
        <f t="shared" si="199"/>
        <v>0</v>
      </c>
    </row>
    <row r="2196" spans="2:13" ht="24.95" customHeight="1" outlineLevel="2" x14ac:dyDescent="0.25">
      <c r="B2196" s="628"/>
      <c r="C2196" s="629"/>
      <c r="D2196" s="660"/>
      <c r="E2196" s="106"/>
      <c r="F2196" s="661"/>
      <c r="G2196" s="660"/>
      <c r="H2196" s="661"/>
      <c r="I2196" s="660"/>
      <c r="J2196" s="661"/>
      <c r="K2196" s="660"/>
      <c r="L2196" s="56">
        <f t="shared" si="199"/>
        <v>0</v>
      </c>
    </row>
    <row r="2197" spans="2:13" ht="24.95" customHeight="1" outlineLevel="2" x14ac:dyDescent="0.25">
      <c r="B2197" s="628"/>
      <c r="C2197" s="629"/>
      <c r="D2197" s="660"/>
      <c r="E2197" s="106"/>
      <c r="F2197" s="661"/>
      <c r="G2197" s="660"/>
      <c r="H2197" s="661"/>
      <c r="I2197" s="660"/>
      <c r="J2197" s="661"/>
      <c r="K2197" s="660"/>
      <c r="L2197" s="56">
        <f t="shared" si="199"/>
        <v>0</v>
      </c>
    </row>
    <row r="2198" spans="2:13" ht="24.95" customHeight="1" outlineLevel="2" x14ac:dyDescent="0.25">
      <c r="B2198" s="631"/>
      <c r="C2198" s="632"/>
      <c r="D2198" s="662"/>
      <c r="E2198" s="107"/>
      <c r="F2198" s="663"/>
      <c r="G2198" s="662"/>
      <c r="H2198" s="663"/>
      <c r="I2198" s="662"/>
      <c r="J2198" s="663"/>
      <c r="K2198" s="662"/>
      <c r="L2198" s="56">
        <f t="shared" si="199"/>
        <v>0</v>
      </c>
    </row>
    <row r="2199" spans="2:13" ht="24.95" customHeight="1" outlineLevel="2" x14ac:dyDescent="0.25">
      <c r="B2199" s="634" t="s">
        <v>1468</v>
      </c>
      <c r="C2199" s="635"/>
      <c r="D2199" s="635"/>
      <c r="E2199" s="635"/>
      <c r="F2199" s="635"/>
      <c r="G2199" s="635"/>
      <c r="H2199" s="635"/>
      <c r="I2199" s="635"/>
      <c r="J2199" s="635"/>
      <c r="K2199" s="636"/>
      <c r="L2199" s="108">
        <f>+SUM(L2192:L2198)</f>
        <v>0</v>
      </c>
    </row>
    <row r="2200" spans="2:13" ht="19.5" customHeight="1" outlineLevel="1" x14ac:dyDescent="0.25">
      <c r="B2200" s="101" t="s">
        <v>1400</v>
      </c>
      <c r="C2200" s="102">
        <v>11</v>
      </c>
      <c r="D2200" s="102">
        <v>1.06</v>
      </c>
      <c r="E2200" s="694" t="str">
        <f>+VLOOKUP(B:B,APUS!A:C,3,FALSE)</f>
        <v>REGISTRO DE 1/2" PVC</v>
      </c>
      <c r="F2200" s="695"/>
      <c r="G2200" s="695"/>
      <c r="H2200" s="695"/>
      <c r="I2200" s="695"/>
      <c r="J2200" s="695"/>
      <c r="K2200" s="696"/>
      <c r="L2200" s="103" t="str">
        <f>+VLOOKUP(B:B,APUS!A:D,4,FALSE)</f>
        <v>UN</v>
      </c>
      <c r="M2200" s="595">
        <f>L2210</f>
        <v>0</v>
      </c>
    </row>
    <row r="2201" spans="2:13" ht="15" customHeight="1" outlineLevel="2" x14ac:dyDescent="0.25">
      <c r="B2201" s="666" t="s">
        <v>1465</v>
      </c>
      <c r="C2201" s="697"/>
      <c r="D2201" s="668"/>
      <c r="E2201" s="672" t="s">
        <v>1470</v>
      </c>
      <c r="F2201" s="673"/>
      <c r="G2201" s="673"/>
      <c r="H2201" s="673"/>
      <c r="I2201" s="674"/>
      <c r="J2201" s="675" t="s">
        <v>560</v>
      </c>
      <c r="K2201" s="668"/>
      <c r="L2201" s="677" t="s">
        <v>1464</v>
      </c>
    </row>
    <row r="2202" spans="2:13" ht="15" customHeight="1" outlineLevel="2" x14ac:dyDescent="0.25">
      <c r="B2202" s="669"/>
      <c r="C2202" s="670"/>
      <c r="D2202" s="671"/>
      <c r="E2202" s="104" t="s">
        <v>1461</v>
      </c>
      <c r="F2202" s="679" t="s">
        <v>1462</v>
      </c>
      <c r="G2202" s="680"/>
      <c r="H2202" s="679" t="s">
        <v>1463</v>
      </c>
      <c r="I2202" s="680"/>
      <c r="J2202" s="676"/>
      <c r="K2202" s="671"/>
      <c r="L2202" s="701"/>
    </row>
    <row r="2203" spans="2:13" ht="24.95" customHeight="1" outlineLevel="2" x14ac:dyDescent="0.25">
      <c r="B2203" s="655"/>
      <c r="C2203" s="656"/>
      <c r="D2203" s="657"/>
      <c r="E2203" s="105"/>
      <c r="F2203" s="658"/>
      <c r="G2203" s="659"/>
      <c r="H2203" s="658"/>
      <c r="I2203" s="659"/>
      <c r="J2203" s="658"/>
      <c r="K2203" s="659"/>
      <c r="L2203" s="56">
        <f t="shared" ref="L2203:L2209" si="200">+J2203</f>
        <v>0</v>
      </c>
    </row>
    <row r="2204" spans="2:13" ht="24.95" customHeight="1" outlineLevel="2" x14ac:dyDescent="0.25">
      <c r="B2204" s="628"/>
      <c r="C2204" s="629"/>
      <c r="D2204" s="660"/>
      <c r="E2204" s="106"/>
      <c r="F2204" s="661"/>
      <c r="G2204" s="660"/>
      <c r="H2204" s="661"/>
      <c r="I2204" s="660"/>
      <c r="J2204" s="661"/>
      <c r="K2204" s="660"/>
      <c r="L2204" s="56">
        <f t="shared" si="200"/>
        <v>0</v>
      </c>
    </row>
    <row r="2205" spans="2:13" ht="24.95" customHeight="1" outlineLevel="2" x14ac:dyDescent="0.25">
      <c r="B2205" s="628"/>
      <c r="C2205" s="629"/>
      <c r="D2205" s="660"/>
      <c r="E2205" s="106"/>
      <c r="F2205" s="661"/>
      <c r="G2205" s="660"/>
      <c r="H2205" s="661"/>
      <c r="I2205" s="660"/>
      <c r="J2205" s="661"/>
      <c r="K2205" s="660"/>
      <c r="L2205" s="56">
        <f t="shared" si="200"/>
        <v>0</v>
      </c>
    </row>
    <row r="2206" spans="2:13" ht="24.95" customHeight="1" outlineLevel="2" x14ac:dyDescent="0.25">
      <c r="B2206" s="628"/>
      <c r="C2206" s="629"/>
      <c r="D2206" s="660"/>
      <c r="E2206" s="106"/>
      <c r="F2206" s="661"/>
      <c r="G2206" s="660"/>
      <c r="H2206" s="661"/>
      <c r="I2206" s="660"/>
      <c r="J2206" s="661"/>
      <c r="K2206" s="660"/>
      <c r="L2206" s="56">
        <f t="shared" si="200"/>
        <v>0</v>
      </c>
    </row>
    <row r="2207" spans="2:13" ht="24.95" customHeight="1" outlineLevel="2" x14ac:dyDescent="0.25">
      <c r="B2207" s="628"/>
      <c r="C2207" s="629"/>
      <c r="D2207" s="660"/>
      <c r="E2207" s="106"/>
      <c r="F2207" s="661"/>
      <c r="G2207" s="660"/>
      <c r="H2207" s="661"/>
      <c r="I2207" s="660"/>
      <c r="J2207" s="661"/>
      <c r="K2207" s="660"/>
      <c r="L2207" s="56">
        <f t="shared" si="200"/>
        <v>0</v>
      </c>
    </row>
    <row r="2208" spans="2:13" ht="24.95" customHeight="1" outlineLevel="2" x14ac:dyDescent="0.25">
      <c r="B2208" s="628"/>
      <c r="C2208" s="629"/>
      <c r="D2208" s="660"/>
      <c r="E2208" s="106"/>
      <c r="F2208" s="661"/>
      <c r="G2208" s="660"/>
      <c r="H2208" s="661"/>
      <c r="I2208" s="660"/>
      <c r="J2208" s="661"/>
      <c r="K2208" s="660"/>
      <c r="L2208" s="56">
        <f t="shared" si="200"/>
        <v>0</v>
      </c>
    </row>
    <row r="2209" spans="2:13" ht="24.95" customHeight="1" outlineLevel="2" x14ac:dyDescent="0.25">
      <c r="B2209" s="631"/>
      <c r="C2209" s="632"/>
      <c r="D2209" s="662"/>
      <c r="E2209" s="107"/>
      <c r="F2209" s="663"/>
      <c r="G2209" s="662"/>
      <c r="H2209" s="663"/>
      <c r="I2209" s="662"/>
      <c r="J2209" s="663"/>
      <c r="K2209" s="662"/>
      <c r="L2209" s="56">
        <f t="shared" si="200"/>
        <v>0</v>
      </c>
    </row>
    <row r="2210" spans="2:13" ht="24.95" customHeight="1" outlineLevel="2" x14ac:dyDescent="0.25">
      <c r="B2210" s="634" t="s">
        <v>1468</v>
      </c>
      <c r="C2210" s="635"/>
      <c r="D2210" s="635"/>
      <c r="E2210" s="635"/>
      <c r="F2210" s="635"/>
      <c r="G2210" s="635"/>
      <c r="H2210" s="635"/>
      <c r="I2210" s="635"/>
      <c r="J2210" s="635"/>
      <c r="K2210" s="636"/>
      <c r="L2210" s="108">
        <f>+SUM(L2203:L2209)</f>
        <v>0</v>
      </c>
    </row>
    <row r="2211" spans="2:13" ht="19.5" customHeight="1" outlineLevel="1" x14ac:dyDescent="0.25">
      <c r="B2211" s="101" t="s">
        <v>1401</v>
      </c>
      <c r="C2211" s="102">
        <v>11</v>
      </c>
      <c r="D2211" s="102">
        <v>1.07</v>
      </c>
      <c r="E2211" s="694" t="str">
        <f>+VLOOKUP(B:B,APUS!A:C,3,FALSE)</f>
        <v>TAPONAR PUNTO HIDRÁULICO DE 1/2" SOLDADO</v>
      </c>
      <c r="F2211" s="695"/>
      <c r="G2211" s="695"/>
      <c r="H2211" s="695"/>
      <c r="I2211" s="695"/>
      <c r="J2211" s="695"/>
      <c r="K2211" s="696"/>
      <c r="L2211" s="103" t="str">
        <f>+VLOOKUP(B:B,APUS!A:D,4,FALSE)</f>
        <v>UN</v>
      </c>
      <c r="M2211" s="595">
        <f>L2221</f>
        <v>0</v>
      </c>
    </row>
    <row r="2212" spans="2:13" ht="15" customHeight="1" outlineLevel="2" x14ac:dyDescent="0.25">
      <c r="B2212" s="666" t="s">
        <v>1465</v>
      </c>
      <c r="C2212" s="697"/>
      <c r="D2212" s="668"/>
      <c r="E2212" s="672" t="s">
        <v>1470</v>
      </c>
      <c r="F2212" s="673"/>
      <c r="G2212" s="673"/>
      <c r="H2212" s="673"/>
      <c r="I2212" s="674"/>
      <c r="J2212" s="675" t="s">
        <v>560</v>
      </c>
      <c r="K2212" s="668"/>
      <c r="L2212" s="677" t="s">
        <v>1464</v>
      </c>
    </row>
    <row r="2213" spans="2:13" ht="15" customHeight="1" outlineLevel="2" x14ac:dyDescent="0.25">
      <c r="B2213" s="669"/>
      <c r="C2213" s="670"/>
      <c r="D2213" s="671"/>
      <c r="E2213" s="104" t="s">
        <v>1461</v>
      </c>
      <c r="F2213" s="679" t="s">
        <v>1462</v>
      </c>
      <c r="G2213" s="680"/>
      <c r="H2213" s="679" t="s">
        <v>1463</v>
      </c>
      <c r="I2213" s="680"/>
      <c r="J2213" s="676"/>
      <c r="K2213" s="671"/>
      <c r="L2213" s="701"/>
    </row>
    <row r="2214" spans="2:13" ht="24.95" customHeight="1" outlineLevel="2" x14ac:dyDescent="0.25">
      <c r="B2214" s="655"/>
      <c r="C2214" s="656"/>
      <c r="D2214" s="657"/>
      <c r="E2214" s="105"/>
      <c r="F2214" s="658"/>
      <c r="G2214" s="659"/>
      <c r="H2214" s="658"/>
      <c r="I2214" s="659"/>
      <c r="J2214" s="658"/>
      <c r="K2214" s="659"/>
      <c r="L2214" s="56">
        <f t="shared" ref="L2214:L2220" si="201">+J2214</f>
        <v>0</v>
      </c>
    </row>
    <row r="2215" spans="2:13" ht="24.95" customHeight="1" outlineLevel="2" x14ac:dyDescent="0.25">
      <c r="B2215" s="628"/>
      <c r="C2215" s="629"/>
      <c r="D2215" s="660"/>
      <c r="E2215" s="106"/>
      <c r="F2215" s="661"/>
      <c r="G2215" s="660"/>
      <c r="H2215" s="661"/>
      <c r="I2215" s="660"/>
      <c r="J2215" s="661"/>
      <c r="K2215" s="660"/>
      <c r="L2215" s="56">
        <f t="shared" si="201"/>
        <v>0</v>
      </c>
    </row>
    <row r="2216" spans="2:13" ht="24.95" customHeight="1" outlineLevel="2" x14ac:dyDescent="0.25">
      <c r="B2216" s="628"/>
      <c r="C2216" s="629"/>
      <c r="D2216" s="660"/>
      <c r="E2216" s="106"/>
      <c r="F2216" s="661"/>
      <c r="G2216" s="660"/>
      <c r="H2216" s="661"/>
      <c r="I2216" s="660"/>
      <c r="J2216" s="661"/>
      <c r="K2216" s="660"/>
      <c r="L2216" s="56">
        <f t="shared" si="201"/>
        <v>0</v>
      </c>
    </row>
    <row r="2217" spans="2:13" ht="24.95" customHeight="1" outlineLevel="2" x14ac:dyDescent="0.25">
      <c r="B2217" s="628"/>
      <c r="C2217" s="629"/>
      <c r="D2217" s="660"/>
      <c r="E2217" s="106"/>
      <c r="F2217" s="661"/>
      <c r="G2217" s="660"/>
      <c r="H2217" s="661"/>
      <c r="I2217" s="660"/>
      <c r="J2217" s="661"/>
      <c r="K2217" s="660"/>
      <c r="L2217" s="56">
        <f t="shared" si="201"/>
        <v>0</v>
      </c>
    </row>
    <row r="2218" spans="2:13" ht="24.95" customHeight="1" outlineLevel="2" x14ac:dyDescent="0.25">
      <c r="B2218" s="628"/>
      <c r="C2218" s="629"/>
      <c r="D2218" s="660"/>
      <c r="E2218" s="106"/>
      <c r="F2218" s="661"/>
      <c r="G2218" s="660"/>
      <c r="H2218" s="661"/>
      <c r="I2218" s="660"/>
      <c r="J2218" s="661"/>
      <c r="K2218" s="660"/>
      <c r="L2218" s="56">
        <f t="shared" si="201"/>
        <v>0</v>
      </c>
    </row>
    <row r="2219" spans="2:13" ht="24.95" customHeight="1" outlineLevel="2" x14ac:dyDescent="0.25">
      <c r="B2219" s="628"/>
      <c r="C2219" s="629"/>
      <c r="D2219" s="660"/>
      <c r="E2219" s="106"/>
      <c r="F2219" s="661"/>
      <c r="G2219" s="660"/>
      <c r="H2219" s="661"/>
      <c r="I2219" s="660"/>
      <c r="J2219" s="661"/>
      <c r="K2219" s="660"/>
      <c r="L2219" s="56">
        <f t="shared" si="201"/>
        <v>0</v>
      </c>
    </row>
    <row r="2220" spans="2:13" ht="24.95" customHeight="1" outlineLevel="2" x14ac:dyDescent="0.25">
      <c r="B2220" s="631"/>
      <c r="C2220" s="632"/>
      <c r="D2220" s="662"/>
      <c r="E2220" s="107"/>
      <c r="F2220" s="663"/>
      <c r="G2220" s="662"/>
      <c r="H2220" s="663"/>
      <c r="I2220" s="662"/>
      <c r="J2220" s="663"/>
      <c r="K2220" s="662"/>
      <c r="L2220" s="56">
        <f t="shared" si="201"/>
        <v>0</v>
      </c>
    </row>
    <row r="2221" spans="2:13" ht="24.95" customHeight="1" outlineLevel="2" x14ac:dyDescent="0.25">
      <c r="B2221" s="634" t="s">
        <v>1468</v>
      </c>
      <c r="C2221" s="635"/>
      <c r="D2221" s="635"/>
      <c r="E2221" s="635"/>
      <c r="F2221" s="635"/>
      <c r="G2221" s="635"/>
      <c r="H2221" s="635"/>
      <c r="I2221" s="635"/>
      <c r="J2221" s="635"/>
      <c r="K2221" s="636"/>
      <c r="L2221" s="108">
        <f>+SUM(L2214:L2220)</f>
        <v>0</v>
      </c>
    </row>
    <row r="2222" spans="2:13" ht="19.5" customHeight="1" outlineLevel="1" x14ac:dyDescent="0.25">
      <c r="B2222" s="101" t="s">
        <v>1402</v>
      </c>
      <c r="C2222" s="102">
        <v>11</v>
      </c>
      <c r="D2222" s="102">
        <v>1.08</v>
      </c>
      <c r="E2222" s="694" t="str">
        <f>+VLOOKUP(B:B,APUS!A:C,3,FALSE)</f>
        <v>TAPONAR PUNTO SANITARIO DE 4"</v>
      </c>
      <c r="F2222" s="695"/>
      <c r="G2222" s="695"/>
      <c r="H2222" s="695"/>
      <c r="I2222" s="695"/>
      <c r="J2222" s="695"/>
      <c r="K2222" s="696"/>
      <c r="L2222" s="103" t="str">
        <f>+VLOOKUP(B:B,APUS!A:D,4,FALSE)</f>
        <v>UN</v>
      </c>
      <c r="M2222" s="595">
        <f>L2232</f>
        <v>0</v>
      </c>
    </row>
    <row r="2223" spans="2:13" ht="15" customHeight="1" outlineLevel="2" x14ac:dyDescent="0.25">
      <c r="B2223" s="666" t="s">
        <v>1465</v>
      </c>
      <c r="C2223" s="697"/>
      <c r="D2223" s="668"/>
      <c r="E2223" s="672" t="s">
        <v>1470</v>
      </c>
      <c r="F2223" s="673"/>
      <c r="G2223" s="673"/>
      <c r="H2223" s="673"/>
      <c r="I2223" s="674"/>
      <c r="J2223" s="675" t="s">
        <v>560</v>
      </c>
      <c r="K2223" s="668"/>
      <c r="L2223" s="677" t="s">
        <v>1464</v>
      </c>
    </row>
    <row r="2224" spans="2:13" ht="15" customHeight="1" outlineLevel="2" x14ac:dyDescent="0.25">
      <c r="B2224" s="669"/>
      <c r="C2224" s="670"/>
      <c r="D2224" s="671"/>
      <c r="E2224" s="104" t="s">
        <v>1461</v>
      </c>
      <c r="F2224" s="679" t="s">
        <v>1462</v>
      </c>
      <c r="G2224" s="680"/>
      <c r="H2224" s="679" t="s">
        <v>1463</v>
      </c>
      <c r="I2224" s="680"/>
      <c r="J2224" s="676"/>
      <c r="K2224" s="671"/>
      <c r="L2224" s="701"/>
    </row>
    <row r="2225" spans="2:13" ht="24.95" customHeight="1" outlineLevel="2" x14ac:dyDescent="0.25">
      <c r="B2225" s="655"/>
      <c r="C2225" s="656"/>
      <c r="D2225" s="657"/>
      <c r="E2225" s="105"/>
      <c r="F2225" s="658"/>
      <c r="G2225" s="659"/>
      <c r="H2225" s="658"/>
      <c r="I2225" s="659"/>
      <c r="J2225" s="658"/>
      <c r="K2225" s="659"/>
      <c r="L2225" s="56">
        <f t="shared" ref="L2225:L2231" si="202">+J2225</f>
        <v>0</v>
      </c>
    </row>
    <row r="2226" spans="2:13" ht="24.95" customHeight="1" outlineLevel="2" x14ac:dyDescent="0.25">
      <c r="B2226" s="628"/>
      <c r="C2226" s="629"/>
      <c r="D2226" s="660"/>
      <c r="E2226" s="106"/>
      <c r="F2226" s="661"/>
      <c r="G2226" s="660"/>
      <c r="H2226" s="661"/>
      <c r="I2226" s="660"/>
      <c r="J2226" s="661"/>
      <c r="K2226" s="660"/>
      <c r="L2226" s="56">
        <f t="shared" si="202"/>
        <v>0</v>
      </c>
    </row>
    <row r="2227" spans="2:13" ht="24.95" customHeight="1" outlineLevel="2" x14ac:dyDescent="0.25">
      <c r="B2227" s="628"/>
      <c r="C2227" s="629"/>
      <c r="D2227" s="660"/>
      <c r="E2227" s="106"/>
      <c r="F2227" s="661"/>
      <c r="G2227" s="660"/>
      <c r="H2227" s="661"/>
      <c r="I2227" s="660"/>
      <c r="J2227" s="661"/>
      <c r="K2227" s="660"/>
      <c r="L2227" s="56">
        <f t="shared" si="202"/>
        <v>0</v>
      </c>
    </row>
    <row r="2228" spans="2:13" ht="24.95" customHeight="1" outlineLevel="2" x14ac:dyDescent="0.25">
      <c r="B2228" s="628"/>
      <c r="C2228" s="629"/>
      <c r="D2228" s="660"/>
      <c r="E2228" s="106"/>
      <c r="F2228" s="661"/>
      <c r="G2228" s="660"/>
      <c r="H2228" s="661"/>
      <c r="I2228" s="660"/>
      <c r="J2228" s="661"/>
      <c r="K2228" s="660"/>
      <c r="L2228" s="56">
        <f t="shared" si="202"/>
        <v>0</v>
      </c>
    </row>
    <row r="2229" spans="2:13" ht="24.95" customHeight="1" outlineLevel="2" x14ac:dyDescent="0.25">
      <c r="B2229" s="628"/>
      <c r="C2229" s="629"/>
      <c r="D2229" s="660"/>
      <c r="E2229" s="106"/>
      <c r="F2229" s="661"/>
      <c r="G2229" s="660"/>
      <c r="H2229" s="661"/>
      <c r="I2229" s="660"/>
      <c r="J2229" s="661"/>
      <c r="K2229" s="660"/>
      <c r="L2229" s="56">
        <f t="shared" si="202"/>
        <v>0</v>
      </c>
    </row>
    <row r="2230" spans="2:13" ht="24.95" customHeight="1" outlineLevel="2" x14ac:dyDescent="0.25">
      <c r="B2230" s="628"/>
      <c r="C2230" s="629"/>
      <c r="D2230" s="660"/>
      <c r="E2230" s="106"/>
      <c r="F2230" s="661"/>
      <c r="G2230" s="660"/>
      <c r="H2230" s="661"/>
      <c r="I2230" s="660"/>
      <c r="J2230" s="661"/>
      <c r="K2230" s="660"/>
      <c r="L2230" s="56">
        <f t="shared" si="202"/>
        <v>0</v>
      </c>
    </row>
    <row r="2231" spans="2:13" ht="24.95" customHeight="1" outlineLevel="2" x14ac:dyDescent="0.25">
      <c r="B2231" s="631"/>
      <c r="C2231" s="632"/>
      <c r="D2231" s="662"/>
      <c r="E2231" s="107"/>
      <c r="F2231" s="663"/>
      <c r="G2231" s="662"/>
      <c r="H2231" s="663"/>
      <c r="I2231" s="662"/>
      <c r="J2231" s="663"/>
      <c r="K2231" s="662"/>
      <c r="L2231" s="56">
        <f t="shared" si="202"/>
        <v>0</v>
      </c>
    </row>
    <row r="2232" spans="2:13" ht="24.95" customHeight="1" outlineLevel="2" x14ac:dyDescent="0.25">
      <c r="B2232" s="634" t="s">
        <v>1468</v>
      </c>
      <c r="C2232" s="635"/>
      <c r="D2232" s="635"/>
      <c r="E2232" s="635"/>
      <c r="F2232" s="635"/>
      <c r="G2232" s="635"/>
      <c r="H2232" s="635"/>
      <c r="I2232" s="635"/>
      <c r="J2232" s="635"/>
      <c r="K2232" s="636"/>
      <c r="L2232" s="108">
        <f>+SUM(L2225:L2231)</f>
        <v>0</v>
      </c>
    </row>
    <row r="2233" spans="2:13" ht="19.5" customHeight="1" outlineLevel="1" x14ac:dyDescent="0.25">
      <c r="B2233" s="101" t="s">
        <v>1403</v>
      </c>
      <c r="C2233" s="102">
        <v>11</v>
      </c>
      <c r="D2233" s="102">
        <v>1.0900000000000001</v>
      </c>
      <c r="E2233" s="694" t="str">
        <f>+VLOOKUP(B:B,APUS!A:C,3,FALSE)</f>
        <v>TAPA REGISTRO 15X15 CM</v>
      </c>
      <c r="F2233" s="695"/>
      <c r="G2233" s="695"/>
      <c r="H2233" s="695"/>
      <c r="I2233" s="695"/>
      <c r="J2233" s="695"/>
      <c r="K2233" s="696"/>
      <c r="L2233" s="103" t="str">
        <f>+VLOOKUP(B:B,APUS!A:D,4,FALSE)</f>
        <v>UN</v>
      </c>
      <c r="M2233" s="595">
        <f>L2243</f>
        <v>0</v>
      </c>
    </row>
    <row r="2234" spans="2:13" ht="15" customHeight="1" outlineLevel="2" x14ac:dyDescent="0.25">
      <c r="B2234" s="666" t="s">
        <v>1465</v>
      </c>
      <c r="C2234" s="697"/>
      <c r="D2234" s="668"/>
      <c r="E2234" s="672" t="s">
        <v>1470</v>
      </c>
      <c r="F2234" s="673"/>
      <c r="G2234" s="673"/>
      <c r="H2234" s="673"/>
      <c r="I2234" s="674"/>
      <c r="J2234" s="675" t="s">
        <v>560</v>
      </c>
      <c r="K2234" s="668"/>
      <c r="L2234" s="677" t="s">
        <v>1464</v>
      </c>
    </row>
    <row r="2235" spans="2:13" ht="15" customHeight="1" outlineLevel="2" x14ac:dyDescent="0.25">
      <c r="B2235" s="669"/>
      <c r="C2235" s="670"/>
      <c r="D2235" s="671"/>
      <c r="E2235" s="104" t="s">
        <v>1461</v>
      </c>
      <c r="F2235" s="679" t="s">
        <v>1462</v>
      </c>
      <c r="G2235" s="680"/>
      <c r="H2235" s="679" t="s">
        <v>1463</v>
      </c>
      <c r="I2235" s="680"/>
      <c r="J2235" s="676"/>
      <c r="K2235" s="671"/>
      <c r="L2235" s="701"/>
    </row>
    <row r="2236" spans="2:13" ht="24.95" customHeight="1" outlineLevel="2" x14ac:dyDescent="0.25">
      <c r="B2236" s="655"/>
      <c r="C2236" s="656"/>
      <c r="D2236" s="657"/>
      <c r="E2236" s="105"/>
      <c r="F2236" s="658"/>
      <c r="G2236" s="659"/>
      <c r="H2236" s="658"/>
      <c r="I2236" s="659"/>
      <c r="J2236" s="658"/>
      <c r="K2236" s="659"/>
      <c r="L2236" s="56">
        <f t="shared" ref="L2236:L2242" si="203">+J2236</f>
        <v>0</v>
      </c>
    </row>
    <row r="2237" spans="2:13" ht="24.95" customHeight="1" outlineLevel="2" x14ac:dyDescent="0.25">
      <c r="B2237" s="628"/>
      <c r="C2237" s="629"/>
      <c r="D2237" s="660"/>
      <c r="E2237" s="106"/>
      <c r="F2237" s="661"/>
      <c r="G2237" s="660"/>
      <c r="H2237" s="661"/>
      <c r="I2237" s="660"/>
      <c r="J2237" s="661"/>
      <c r="K2237" s="660"/>
      <c r="L2237" s="56">
        <f t="shared" si="203"/>
        <v>0</v>
      </c>
    </row>
    <row r="2238" spans="2:13" ht="24.95" customHeight="1" outlineLevel="2" x14ac:dyDescent="0.25">
      <c r="B2238" s="628"/>
      <c r="C2238" s="629"/>
      <c r="D2238" s="660"/>
      <c r="E2238" s="106"/>
      <c r="F2238" s="661"/>
      <c r="G2238" s="660"/>
      <c r="H2238" s="661"/>
      <c r="I2238" s="660"/>
      <c r="J2238" s="661"/>
      <c r="K2238" s="660"/>
      <c r="L2238" s="56">
        <f t="shared" si="203"/>
        <v>0</v>
      </c>
    </row>
    <row r="2239" spans="2:13" ht="24.95" customHeight="1" outlineLevel="2" x14ac:dyDescent="0.25">
      <c r="B2239" s="628"/>
      <c r="C2239" s="629"/>
      <c r="D2239" s="660"/>
      <c r="E2239" s="106"/>
      <c r="F2239" s="661"/>
      <c r="G2239" s="660"/>
      <c r="H2239" s="661"/>
      <c r="I2239" s="660"/>
      <c r="J2239" s="661"/>
      <c r="K2239" s="660"/>
      <c r="L2239" s="56">
        <f t="shared" si="203"/>
        <v>0</v>
      </c>
    </row>
    <row r="2240" spans="2:13" ht="24.95" customHeight="1" outlineLevel="2" x14ac:dyDescent="0.25">
      <c r="B2240" s="628"/>
      <c r="C2240" s="629"/>
      <c r="D2240" s="660"/>
      <c r="E2240" s="106"/>
      <c r="F2240" s="661"/>
      <c r="G2240" s="660"/>
      <c r="H2240" s="661"/>
      <c r="I2240" s="660"/>
      <c r="J2240" s="661"/>
      <c r="K2240" s="660"/>
      <c r="L2240" s="56">
        <f t="shared" si="203"/>
        <v>0</v>
      </c>
    </row>
    <row r="2241" spans="2:13" ht="24.95" customHeight="1" outlineLevel="2" x14ac:dyDescent="0.25">
      <c r="B2241" s="628"/>
      <c r="C2241" s="629"/>
      <c r="D2241" s="660"/>
      <c r="E2241" s="106"/>
      <c r="F2241" s="661"/>
      <c r="G2241" s="660"/>
      <c r="H2241" s="661"/>
      <c r="I2241" s="660"/>
      <c r="J2241" s="661"/>
      <c r="K2241" s="660"/>
      <c r="L2241" s="56">
        <f t="shared" si="203"/>
        <v>0</v>
      </c>
    </row>
    <row r="2242" spans="2:13" ht="24.95" customHeight="1" outlineLevel="2" x14ac:dyDescent="0.25">
      <c r="B2242" s="631"/>
      <c r="C2242" s="632"/>
      <c r="D2242" s="662"/>
      <c r="E2242" s="107"/>
      <c r="F2242" s="663"/>
      <c r="G2242" s="662"/>
      <c r="H2242" s="663"/>
      <c r="I2242" s="662"/>
      <c r="J2242" s="663"/>
      <c r="K2242" s="662"/>
      <c r="L2242" s="56">
        <f t="shared" si="203"/>
        <v>0</v>
      </c>
    </row>
    <row r="2243" spans="2:13" ht="24.95" customHeight="1" outlineLevel="2" x14ac:dyDescent="0.25">
      <c r="B2243" s="634" t="s">
        <v>1468</v>
      </c>
      <c r="C2243" s="635"/>
      <c r="D2243" s="635"/>
      <c r="E2243" s="635"/>
      <c r="F2243" s="635"/>
      <c r="G2243" s="635"/>
      <c r="H2243" s="635"/>
      <c r="I2243" s="635"/>
      <c r="J2243" s="635"/>
      <c r="K2243" s="636"/>
      <c r="L2243" s="108">
        <f>+SUM(L2236:L2242)</f>
        <v>0</v>
      </c>
    </row>
    <row r="2244" spans="2:13" ht="19.5" customHeight="1" outlineLevel="1" x14ac:dyDescent="0.25">
      <c r="B2244" s="101" t="s">
        <v>1404</v>
      </c>
      <c r="C2244" s="102">
        <v>11</v>
      </c>
      <c r="D2244" s="112">
        <v>1.1000000000000001</v>
      </c>
      <c r="E2244" s="694" t="str">
        <f>+VLOOKUP(B:B,APUS!A:C,3,FALSE)</f>
        <v>TAPA REGISTRO 20X20 CM</v>
      </c>
      <c r="F2244" s="695"/>
      <c r="G2244" s="695"/>
      <c r="H2244" s="695"/>
      <c r="I2244" s="695"/>
      <c r="J2244" s="695"/>
      <c r="K2244" s="696"/>
      <c r="L2244" s="103" t="str">
        <f>+VLOOKUP(B:B,APUS!A:D,4,FALSE)</f>
        <v>UN</v>
      </c>
      <c r="M2244" s="595">
        <f>L2254</f>
        <v>0</v>
      </c>
    </row>
    <row r="2245" spans="2:13" ht="15" customHeight="1" outlineLevel="2" x14ac:dyDescent="0.25">
      <c r="B2245" s="666" t="s">
        <v>1465</v>
      </c>
      <c r="C2245" s="697"/>
      <c r="D2245" s="668"/>
      <c r="E2245" s="672" t="s">
        <v>1470</v>
      </c>
      <c r="F2245" s="673"/>
      <c r="G2245" s="673"/>
      <c r="H2245" s="673"/>
      <c r="I2245" s="674"/>
      <c r="J2245" s="675" t="s">
        <v>560</v>
      </c>
      <c r="K2245" s="668"/>
      <c r="L2245" s="677" t="s">
        <v>1464</v>
      </c>
    </row>
    <row r="2246" spans="2:13" ht="15" customHeight="1" outlineLevel="2" x14ac:dyDescent="0.25">
      <c r="B2246" s="669"/>
      <c r="C2246" s="670"/>
      <c r="D2246" s="671"/>
      <c r="E2246" s="104" t="s">
        <v>1461</v>
      </c>
      <c r="F2246" s="679" t="s">
        <v>1462</v>
      </c>
      <c r="G2246" s="680"/>
      <c r="H2246" s="679" t="s">
        <v>1463</v>
      </c>
      <c r="I2246" s="680"/>
      <c r="J2246" s="676"/>
      <c r="K2246" s="671"/>
      <c r="L2246" s="701"/>
    </row>
    <row r="2247" spans="2:13" ht="24.95" customHeight="1" outlineLevel="2" x14ac:dyDescent="0.25">
      <c r="B2247" s="655"/>
      <c r="C2247" s="656"/>
      <c r="D2247" s="657"/>
      <c r="E2247" s="105"/>
      <c r="F2247" s="658"/>
      <c r="G2247" s="659"/>
      <c r="H2247" s="658"/>
      <c r="I2247" s="659"/>
      <c r="J2247" s="658"/>
      <c r="K2247" s="659"/>
      <c r="L2247" s="56">
        <f t="shared" ref="L2247:L2253" si="204">+J2247</f>
        <v>0</v>
      </c>
    </row>
    <row r="2248" spans="2:13" ht="24.95" customHeight="1" outlineLevel="2" x14ac:dyDescent="0.25">
      <c r="B2248" s="628"/>
      <c r="C2248" s="629"/>
      <c r="D2248" s="660"/>
      <c r="E2248" s="106"/>
      <c r="F2248" s="661"/>
      <c r="G2248" s="660"/>
      <c r="H2248" s="661"/>
      <c r="I2248" s="660"/>
      <c r="J2248" s="661"/>
      <c r="K2248" s="660"/>
      <c r="L2248" s="56">
        <f t="shared" si="204"/>
        <v>0</v>
      </c>
    </row>
    <row r="2249" spans="2:13" ht="24.95" customHeight="1" outlineLevel="2" x14ac:dyDescent="0.25">
      <c r="B2249" s="628"/>
      <c r="C2249" s="629"/>
      <c r="D2249" s="660"/>
      <c r="E2249" s="106"/>
      <c r="F2249" s="661"/>
      <c r="G2249" s="660"/>
      <c r="H2249" s="661"/>
      <c r="I2249" s="660"/>
      <c r="J2249" s="661"/>
      <c r="K2249" s="660"/>
      <c r="L2249" s="56">
        <f t="shared" si="204"/>
        <v>0</v>
      </c>
    </row>
    <row r="2250" spans="2:13" ht="24.95" customHeight="1" outlineLevel="2" x14ac:dyDescent="0.25">
      <c r="B2250" s="628"/>
      <c r="C2250" s="629"/>
      <c r="D2250" s="660"/>
      <c r="E2250" s="106"/>
      <c r="F2250" s="661"/>
      <c r="G2250" s="660"/>
      <c r="H2250" s="661"/>
      <c r="I2250" s="660"/>
      <c r="J2250" s="661"/>
      <c r="K2250" s="660"/>
      <c r="L2250" s="56">
        <f t="shared" si="204"/>
        <v>0</v>
      </c>
    </row>
    <row r="2251" spans="2:13" ht="24.95" customHeight="1" outlineLevel="2" x14ac:dyDescent="0.25">
      <c r="B2251" s="628"/>
      <c r="C2251" s="629"/>
      <c r="D2251" s="660"/>
      <c r="E2251" s="106"/>
      <c r="F2251" s="661"/>
      <c r="G2251" s="660"/>
      <c r="H2251" s="661"/>
      <c r="I2251" s="660"/>
      <c r="J2251" s="661"/>
      <c r="K2251" s="660"/>
      <c r="L2251" s="56">
        <f t="shared" si="204"/>
        <v>0</v>
      </c>
    </row>
    <row r="2252" spans="2:13" ht="24.95" customHeight="1" outlineLevel="2" x14ac:dyDescent="0.25">
      <c r="B2252" s="628"/>
      <c r="C2252" s="629"/>
      <c r="D2252" s="660"/>
      <c r="E2252" s="106"/>
      <c r="F2252" s="661"/>
      <c r="G2252" s="660"/>
      <c r="H2252" s="661"/>
      <c r="I2252" s="660"/>
      <c r="J2252" s="661"/>
      <c r="K2252" s="660"/>
      <c r="L2252" s="56">
        <f t="shared" si="204"/>
        <v>0</v>
      </c>
    </row>
    <row r="2253" spans="2:13" ht="24.95" customHeight="1" outlineLevel="2" x14ac:dyDescent="0.25">
      <c r="B2253" s="631"/>
      <c r="C2253" s="632"/>
      <c r="D2253" s="662"/>
      <c r="E2253" s="107"/>
      <c r="F2253" s="663"/>
      <c r="G2253" s="662"/>
      <c r="H2253" s="663"/>
      <c r="I2253" s="662"/>
      <c r="J2253" s="663"/>
      <c r="K2253" s="662"/>
      <c r="L2253" s="56">
        <f t="shared" si="204"/>
        <v>0</v>
      </c>
    </row>
    <row r="2254" spans="2:13" ht="24.95" customHeight="1" outlineLevel="2" x14ac:dyDescent="0.25">
      <c r="B2254" s="634" t="s">
        <v>1468</v>
      </c>
      <c r="C2254" s="635"/>
      <c r="D2254" s="635"/>
      <c r="E2254" s="635"/>
      <c r="F2254" s="635"/>
      <c r="G2254" s="635"/>
      <c r="H2254" s="635"/>
      <c r="I2254" s="635"/>
      <c r="J2254" s="635"/>
      <c r="K2254" s="636"/>
      <c r="L2254" s="108">
        <f>+SUM(L2247:L2253)</f>
        <v>0</v>
      </c>
    </row>
    <row r="2255" spans="2:13" ht="19.5" customHeight="1" outlineLevel="1" x14ac:dyDescent="0.25">
      <c r="B2255" s="101" t="s">
        <v>1407</v>
      </c>
      <c r="C2255" s="102">
        <v>11</v>
      </c>
      <c r="D2255" s="102">
        <v>1.1100000000000001</v>
      </c>
      <c r="E2255" s="694" t="str">
        <f>+VLOOKUP(B:B,APUS!A:C,3,FALSE)</f>
        <v xml:space="preserve">RED SUMINISTRO PVC P DE 1/2" </v>
      </c>
      <c r="F2255" s="695"/>
      <c r="G2255" s="695"/>
      <c r="H2255" s="695"/>
      <c r="I2255" s="695"/>
      <c r="J2255" s="695"/>
      <c r="K2255" s="696"/>
      <c r="L2255" s="103" t="str">
        <f>+VLOOKUP(B:B,APUS!A:D,4,FALSE)</f>
        <v>M</v>
      </c>
      <c r="M2255" s="595">
        <f>L2265</f>
        <v>0</v>
      </c>
    </row>
    <row r="2256" spans="2:13" ht="15" customHeight="1" outlineLevel="2" x14ac:dyDescent="0.25">
      <c r="B2256" s="666" t="s">
        <v>1465</v>
      </c>
      <c r="C2256" s="697"/>
      <c r="D2256" s="668"/>
      <c r="E2256" s="672" t="s">
        <v>1470</v>
      </c>
      <c r="F2256" s="673"/>
      <c r="G2256" s="673"/>
      <c r="H2256" s="673"/>
      <c r="I2256" s="674"/>
      <c r="J2256" s="675" t="s">
        <v>560</v>
      </c>
      <c r="K2256" s="668"/>
      <c r="L2256" s="677" t="s">
        <v>1464</v>
      </c>
    </row>
    <row r="2257" spans="2:13" ht="15" customHeight="1" outlineLevel="2" x14ac:dyDescent="0.25">
      <c r="B2257" s="669"/>
      <c r="C2257" s="670"/>
      <c r="D2257" s="671"/>
      <c r="E2257" s="104" t="s">
        <v>1461</v>
      </c>
      <c r="F2257" s="679" t="s">
        <v>1462</v>
      </c>
      <c r="G2257" s="680"/>
      <c r="H2257" s="679" t="s">
        <v>1463</v>
      </c>
      <c r="I2257" s="680"/>
      <c r="J2257" s="676"/>
      <c r="K2257" s="671"/>
      <c r="L2257" s="701"/>
    </row>
    <row r="2258" spans="2:13" ht="24.95" customHeight="1" outlineLevel="2" x14ac:dyDescent="0.25">
      <c r="B2258" s="655"/>
      <c r="C2258" s="656"/>
      <c r="D2258" s="657"/>
      <c r="E2258" s="105"/>
      <c r="F2258" s="658"/>
      <c r="G2258" s="659"/>
      <c r="H2258" s="658"/>
      <c r="I2258" s="659"/>
      <c r="J2258" s="658"/>
      <c r="K2258" s="659"/>
      <c r="L2258" s="56">
        <f t="shared" ref="L2258:L2264" si="205">+J2258</f>
        <v>0</v>
      </c>
    </row>
    <row r="2259" spans="2:13" ht="24.95" customHeight="1" outlineLevel="2" x14ac:dyDescent="0.25">
      <c r="B2259" s="628"/>
      <c r="C2259" s="629"/>
      <c r="D2259" s="660"/>
      <c r="E2259" s="106"/>
      <c r="F2259" s="661"/>
      <c r="G2259" s="660"/>
      <c r="H2259" s="661"/>
      <c r="I2259" s="660"/>
      <c r="J2259" s="661"/>
      <c r="K2259" s="660"/>
      <c r="L2259" s="56">
        <f t="shared" si="205"/>
        <v>0</v>
      </c>
    </row>
    <row r="2260" spans="2:13" ht="24.95" customHeight="1" outlineLevel="2" x14ac:dyDescent="0.25">
      <c r="B2260" s="628"/>
      <c r="C2260" s="629"/>
      <c r="D2260" s="660"/>
      <c r="E2260" s="106"/>
      <c r="F2260" s="661"/>
      <c r="G2260" s="660"/>
      <c r="H2260" s="661"/>
      <c r="I2260" s="660"/>
      <c r="J2260" s="661"/>
      <c r="K2260" s="660"/>
      <c r="L2260" s="56">
        <f t="shared" si="205"/>
        <v>0</v>
      </c>
    </row>
    <row r="2261" spans="2:13" ht="24.95" customHeight="1" outlineLevel="2" x14ac:dyDescent="0.25">
      <c r="B2261" s="628"/>
      <c r="C2261" s="629"/>
      <c r="D2261" s="660"/>
      <c r="E2261" s="106"/>
      <c r="F2261" s="661"/>
      <c r="G2261" s="660"/>
      <c r="H2261" s="661"/>
      <c r="I2261" s="660"/>
      <c r="J2261" s="661"/>
      <c r="K2261" s="660"/>
      <c r="L2261" s="56">
        <f t="shared" si="205"/>
        <v>0</v>
      </c>
    </row>
    <row r="2262" spans="2:13" ht="24.95" customHeight="1" outlineLevel="2" x14ac:dyDescent="0.25">
      <c r="B2262" s="628"/>
      <c r="C2262" s="629"/>
      <c r="D2262" s="660"/>
      <c r="E2262" s="106"/>
      <c r="F2262" s="661"/>
      <c r="G2262" s="660"/>
      <c r="H2262" s="661"/>
      <c r="I2262" s="660"/>
      <c r="J2262" s="661"/>
      <c r="K2262" s="660"/>
      <c r="L2262" s="56">
        <f t="shared" si="205"/>
        <v>0</v>
      </c>
    </row>
    <row r="2263" spans="2:13" ht="24.95" customHeight="1" outlineLevel="2" x14ac:dyDescent="0.25">
      <c r="B2263" s="628"/>
      <c r="C2263" s="629"/>
      <c r="D2263" s="660"/>
      <c r="E2263" s="106"/>
      <c r="F2263" s="661"/>
      <c r="G2263" s="660"/>
      <c r="H2263" s="661"/>
      <c r="I2263" s="660"/>
      <c r="J2263" s="661"/>
      <c r="K2263" s="660"/>
      <c r="L2263" s="56">
        <f t="shared" si="205"/>
        <v>0</v>
      </c>
    </row>
    <row r="2264" spans="2:13" ht="24.95" customHeight="1" outlineLevel="2" x14ac:dyDescent="0.25">
      <c r="B2264" s="631"/>
      <c r="C2264" s="632"/>
      <c r="D2264" s="662"/>
      <c r="E2264" s="107"/>
      <c r="F2264" s="663"/>
      <c r="G2264" s="662"/>
      <c r="H2264" s="663"/>
      <c r="I2264" s="662"/>
      <c r="J2264" s="663"/>
      <c r="K2264" s="662"/>
      <c r="L2264" s="56">
        <f t="shared" si="205"/>
        <v>0</v>
      </c>
    </row>
    <row r="2265" spans="2:13" ht="24.95" customHeight="1" outlineLevel="2" x14ac:dyDescent="0.25">
      <c r="B2265" s="634" t="s">
        <v>1468</v>
      </c>
      <c r="C2265" s="635"/>
      <c r="D2265" s="635"/>
      <c r="E2265" s="635"/>
      <c r="F2265" s="635"/>
      <c r="G2265" s="635"/>
      <c r="H2265" s="635"/>
      <c r="I2265" s="635"/>
      <c r="J2265" s="635"/>
      <c r="K2265" s="636"/>
      <c r="L2265" s="108">
        <f>+SUM(L2258:L2264)</f>
        <v>0</v>
      </c>
    </row>
    <row r="2266" spans="2:13" ht="19.5" customHeight="1" outlineLevel="1" x14ac:dyDescent="0.25">
      <c r="B2266" s="101" t="s">
        <v>1408</v>
      </c>
      <c r="C2266" s="102">
        <v>11</v>
      </c>
      <c r="D2266" s="102">
        <v>1.1200000000000001</v>
      </c>
      <c r="E2266" s="694" t="str">
        <f>+VLOOKUP(B:B,APUS!A:C,3,FALSE)</f>
        <v>RED SUMINISTRO PVC P DE 3/4"</v>
      </c>
      <c r="F2266" s="695"/>
      <c r="G2266" s="695"/>
      <c r="H2266" s="695"/>
      <c r="I2266" s="695"/>
      <c r="J2266" s="695"/>
      <c r="K2266" s="696"/>
      <c r="L2266" s="103" t="str">
        <f>+VLOOKUP(B:B,APUS!A:D,4,FALSE)</f>
        <v>M</v>
      </c>
      <c r="M2266" s="595">
        <f>L2276</f>
        <v>0</v>
      </c>
    </row>
    <row r="2267" spans="2:13" ht="15" customHeight="1" outlineLevel="2" x14ac:dyDescent="0.25">
      <c r="B2267" s="666" t="s">
        <v>1465</v>
      </c>
      <c r="C2267" s="697"/>
      <c r="D2267" s="668"/>
      <c r="E2267" s="672" t="s">
        <v>1470</v>
      </c>
      <c r="F2267" s="673"/>
      <c r="G2267" s="673"/>
      <c r="H2267" s="673"/>
      <c r="I2267" s="674"/>
      <c r="J2267" s="675" t="s">
        <v>560</v>
      </c>
      <c r="K2267" s="668"/>
      <c r="L2267" s="677" t="s">
        <v>1464</v>
      </c>
    </row>
    <row r="2268" spans="2:13" ht="15" customHeight="1" outlineLevel="2" x14ac:dyDescent="0.25">
      <c r="B2268" s="669"/>
      <c r="C2268" s="670"/>
      <c r="D2268" s="671"/>
      <c r="E2268" s="104" t="s">
        <v>1461</v>
      </c>
      <c r="F2268" s="679" t="s">
        <v>1462</v>
      </c>
      <c r="G2268" s="680"/>
      <c r="H2268" s="679" t="s">
        <v>1463</v>
      </c>
      <c r="I2268" s="680"/>
      <c r="J2268" s="676"/>
      <c r="K2268" s="671"/>
      <c r="L2268" s="701"/>
    </row>
    <row r="2269" spans="2:13" ht="24.95" customHeight="1" outlineLevel="2" x14ac:dyDescent="0.25">
      <c r="B2269" s="655"/>
      <c r="C2269" s="656"/>
      <c r="D2269" s="657"/>
      <c r="E2269" s="105"/>
      <c r="F2269" s="658"/>
      <c r="G2269" s="659"/>
      <c r="H2269" s="658"/>
      <c r="I2269" s="659"/>
      <c r="J2269" s="658"/>
      <c r="K2269" s="659"/>
      <c r="L2269" s="56">
        <f t="shared" ref="L2269:L2275" si="206">+J2269</f>
        <v>0</v>
      </c>
    </row>
    <row r="2270" spans="2:13" ht="24.95" customHeight="1" outlineLevel="2" x14ac:dyDescent="0.25">
      <c r="B2270" s="628"/>
      <c r="C2270" s="629"/>
      <c r="D2270" s="660"/>
      <c r="E2270" s="106"/>
      <c r="F2270" s="661"/>
      <c r="G2270" s="660"/>
      <c r="H2270" s="661"/>
      <c r="I2270" s="660"/>
      <c r="J2270" s="661"/>
      <c r="K2270" s="660"/>
      <c r="L2270" s="56">
        <f t="shared" si="206"/>
        <v>0</v>
      </c>
    </row>
    <row r="2271" spans="2:13" ht="24.95" customHeight="1" outlineLevel="2" x14ac:dyDescent="0.25">
      <c r="B2271" s="628"/>
      <c r="C2271" s="629"/>
      <c r="D2271" s="660"/>
      <c r="E2271" s="106"/>
      <c r="F2271" s="661"/>
      <c r="G2271" s="660"/>
      <c r="H2271" s="661"/>
      <c r="I2271" s="660"/>
      <c r="J2271" s="661"/>
      <c r="K2271" s="660"/>
      <c r="L2271" s="56">
        <f t="shared" si="206"/>
        <v>0</v>
      </c>
    </row>
    <row r="2272" spans="2:13" ht="24.95" customHeight="1" outlineLevel="2" x14ac:dyDescent="0.25">
      <c r="B2272" s="628"/>
      <c r="C2272" s="629"/>
      <c r="D2272" s="660"/>
      <c r="E2272" s="106"/>
      <c r="F2272" s="661"/>
      <c r="G2272" s="660"/>
      <c r="H2272" s="661"/>
      <c r="I2272" s="660"/>
      <c r="J2272" s="661"/>
      <c r="K2272" s="660"/>
      <c r="L2272" s="56">
        <f t="shared" si="206"/>
        <v>0</v>
      </c>
    </row>
    <row r="2273" spans="2:13" ht="24.95" customHeight="1" outlineLevel="2" x14ac:dyDescent="0.25">
      <c r="B2273" s="628"/>
      <c r="C2273" s="629"/>
      <c r="D2273" s="660"/>
      <c r="E2273" s="106"/>
      <c r="F2273" s="661"/>
      <c r="G2273" s="660"/>
      <c r="H2273" s="661"/>
      <c r="I2273" s="660"/>
      <c r="J2273" s="661"/>
      <c r="K2273" s="660"/>
      <c r="L2273" s="56">
        <f t="shared" si="206"/>
        <v>0</v>
      </c>
    </row>
    <row r="2274" spans="2:13" ht="24.95" customHeight="1" outlineLevel="2" x14ac:dyDescent="0.25">
      <c r="B2274" s="628"/>
      <c r="C2274" s="629"/>
      <c r="D2274" s="660"/>
      <c r="E2274" s="106"/>
      <c r="F2274" s="661"/>
      <c r="G2274" s="660"/>
      <c r="H2274" s="661"/>
      <c r="I2274" s="660"/>
      <c r="J2274" s="661"/>
      <c r="K2274" s="660"/>
      <c r="L2274" s="56">
        <f t="shared" si="206"/>
        <v>0</v>
      </c>
    </row>
    <row r="2275" spans="2:13" ht="24.95" customHeight="1" outlineLevel="2" x14ac:dyDescent="0.25">
      <c r="B2275" s="631"/>
      <c r="C2275" s="632"/>
      <c r="D2275" s="662"/>
      <c r="E2275" s="107"/>
      <c r="F2275" s="663"/>
      <c r="G2275" s="662"/>
      <c r="H2275" s="663"/>
      <c r="I2275" s="662"/>
      <c r="J2275" s="663"/>
      <c r="K2275" s="662"/>
      <c r="L2275" s="56">
        <f t="shared" si="206"/>
        <v>0</v>
      </c>
    </row>
    <row r="2276" spans="2:13" ht="24.95" customHeight="1" outlineLevel="2" x14ac:dyDescent="0.25">
      <c r="B2276" s="634" t="s">
        <v>1468</v>
      </c>
      <c r="C2276" s="635"/>
      <c r="D2276" s="635"/>
      <c r="E2276" s="635"/>
      <c r="F2276" s="635"/>
      <c r="G2276" s="635"/>
      <c r="H2276" s="635"/>
      <c r="I2276" s="635"/>
      <c r="J2276" s="635"/>
      <c r="K2276" s="636"/>
      <c r="L2276" s="108">
        <f>+SUM(L2269:L2275)</f>
        <v>0</v>
      </c>
    </row>
    <row r="2277" spans="2:13" ht="45" customHeight="1" outlineLevel="1" x14ac:dyDescent="0.25">
      <c r="B2277" s="101" t="s">
        <v>1409</v>
      </c>
      <c r="C2277" s="102">
        <v>11</v>
      </c>
      <c r="D2277" s="102">
        <v>1.1299999999999999</v>
      </c>
      <c r="E2277" s="637" t="str">
        <f>+VLOOKUP(B:B,APUS!A:C,3,FALSE)</f>
        <v>LLAVE JARDÍN DE  1/2" X3/4", 1.9 CM DE DIÁMETRO SALIDA (BRONCE- GRIVAL) IGUAL O DE CALIDAD SUPERIOR.</v>
      </c>
      <c r="F2277" s="638"/>
      <c r="G2277" s="638"/>
      <c r="H2277" s="638"/>
      <c r="I2277" s="638"/>
      <c r="J2277" s="638"/>
      <c r="K2277" s="639"/>
      <c r="L2277" s="103" t="str">
        <f>+VLOOKUP(B:B,APUS!A:D,4,FALSE)</f>
        <v>UN</v>
      </c>
      <c r="M2277" s="595">
        <f>L2287</f>
        <v>0</v>
      </c>
    </row>
    <row r="2278" spans="2:13" ht="15" customHeight="1" outlineLevel="2" x14ac:dyDescent="0.25">
      <c r="B2278" s="666" t="s">
        <v>1465</v>
      </c>
      <c r="C2278" s="697"/>
      <c r="D2278" s="668"/>
      <c r="E2278" s="672" t="s">
        <v>1470</v>
      </c>
      <c r="F2278" s="673"/>
      <c r="G2278" s="673"/>
      <c r="H2278" s="673"/>
      <c r="I2278" s="674"/>
      <c r="J2278" s="675" t="s">
        <v>560</v>
      </c>
      <c r="K2278" s="668"/>
      <c r="L2278" s="677" t="s">
        <v>1464</v>
      </c>
    </row>
    <row r="2279" spans="2:13" ht="15" customHeight="1" outlineLevel="2" x14ac:dyDescent="0.25">
      <c r="B2279" s="669"/>
      <c r="C2279" s="670"/>
      <c r="D2279" s="671"/>
      <c r="E2279" s="104" t="s">
        <v>1461</v>
      </c>
      <c r="F2279" s="679" t="s">
        <v>1462</v>
      </c>
      <c r="G2279" s="680"/>
      <c r="H2279" s="679" t="s">
        <v>1463</v>
      </c>
      <c r="I2279" s="680"/>
      <c r="J2279" s="676"/>
      <c r="K2279" s="671"/>
      <c r="L2279" s="701"/>
    </row>
    <row r="2280" spans="2:13" ht="24.95" customHeight="1" outlineLevel="2" x14ac:dyDescent="0.25">
      <c r="B2280" s="655"/>
      <c r="C2280" s="656"/>
      <c r="D2280" s="657"/>
      <c r="E2280" s="105"/>
      <c r="F2280" s="658"/>
      <c r="G2280" s="659"/>
      <c r="H2280" s="658"/>
      <c r="I2280" s="659"/>
      <c r="J2280" s="658"/>
      <c r="K2280" s="659"/>
      <c r="L2280" s="56">
        <f t="shared" ref="L2280:L2286" si="207">+J2280</f>
        <v>0</v>
      </c>
    </row>
    <row r="2281" spans="2:13" ht="24.95" customHeight="1" outlineLevel="2" x14ac:dyDescent="0.25">
      <c r="B2281" s="628"/>
      <c r="C2281" s="629"/>
      <c r="D2281" s="660"/>
      <c r="E2281" s="106"/>
      <c r="F2281" s="661"/>
      <c r="G2281" s="660"/>
      <c r="H2281" s="661"/>
      <c r="I2281" s="660"/>
      <c r="J2281" s="661"/>
      <c r="K2281" s="660"/>
      <c r="L2281" s="56">
        <f t="shared" si="207"/>
        <v>0</v>
      </c>
    </row>
    <row r="2282" spans="2:13" ht="24.95" customHeight="1" outlineLevel="2" x14ac:dyDescent="0.25">
      <c r="B2282" s="628"/>
      <c r="C2282" s="629"/>
      <c r="D2282" s="660"/>
      <c r="E2282" s="106"/>
      <c r="F2282" s="661"/>
      <c r="G2282" s="660"/>
      <c r="H2282" s="661"/>
      <c r="I2282" s="660"/>
      <c r="J2282" s="661"/>
      <c r="K2282" s="660"/>
      <c r="L2282" s="56">
        <f t="shared" si="207"/>
        <v>0</v>
      </c>
    </row>
    <row r="2283" spans="2:13" ht="24.95" customHeight="1" outlineLevel="2" x14ac:dyDescent="0.25">
      <c r="B2283" s="628"/>
      <c r="C2283" s="629"/>
      <c r="D2283" s="660"/>
      <c r="E2283" s="106"/>
      <c r="F2283" s="661"/>
      <c r="G2283" s="660"/>
      <c r="H2283" s="661"/>
      <c r="I2283" s="660"/>
      <c r="J2283" s="661"/>
      <c r="K2283" s="660"/>
      <c r="L2283" s="56">
        <f t="shared" si="207"/>
        <v>0</v>
      </c>
    </row>
    <row r="2284" spans="2:13" ht="24.95" customHeight="1" outlineLevel="2" x14ac:dyDescent="0.25">
      <c r="B2284" s="628"/>
      <c r="C2284" s="629"/>
      <c r="D2284" s="660"/>
      <c r="E2284" s="106"/>
      <c r="F2284" s="661"/>
      <c r="G2284" s="660"/>
      <c r="H2284" s="661"/>
      <c r="I2284" s="660"/>
      <c r="J2284" s="661"/>
      <c r="K2284" s="660"/>
      <c r="L2284" s="56">
        <f t="shared" si="207"/>
        <v>0</v>
      </c>
    </row>
    <row r="2285" spans="2:13" ht="24.95" customHeight="1" outlineLevel="2" x14ac:dyDescent="0.25">
      <c r="B2285" s="628"/>
      <c r="C2285" s="629"/>
      <c r="D2285" s="660"/>
      <c r="E2285" s="106"/>
      <c r="F2285" s="661"/>
      <c r="G2285" s="660"/>
      <c r="H2285" s="661"/>
      <c r="I2285" s="660"/>
      <c r="J2285" s="661"/>
      <c r="K2285" s="660"/>
      <c r="L2285" s="56">
        <f t="shared" si="207"/>
        <v>0</v>
      </c>
    </row>
    <row r="2286" spans="2:13" ht="24.95" customHeight="1" outlineLevel="2" x14ac:dyDescent="0.25">
      <c r="B2286" s="631"/>
      <c r="C2286" s="632"/>
      <c r="D2286" s="662"/>
      <c r="E2286" s="107"/>
      <c r="F2286" s="663"/>
      <c r="G2286" s="662"/>
      <c r="H2286" s="663"/>
      <c r="I2286" s="662"/>
      <c r="J2286" s="663"/>
      <c r="K2286" s="662"/>
      <c r="L2286" s="56">
        <f t="shared" si="207"/>
        <v>0</v>
      </c>
    </row>
    <row r="2287" spans="2:13" ht="24.95" customHeight="1" outlineLevel="2" x14ac:dyDescent="0.25">
      <c r="B2287" s="634" t="s">
        <v>1468</v>
      </c>
      <c r="C2287" s="635"/>
      <c r="D2287" s="635"/>
      <c r="E2287" s="635"/>
      <c r="F2287" s="635"/>
      <c r="G2287" s="635"/>
      <c r="H2287" s="635"/>
      <c r="I2287" s="635"/>
      <c r="J2287" s="635"/>
      <c r="K2287" s="636"/>
      <c r="L2287" s="108">
        <f>+SUM(L2280:L2286)</f>
        <v>0</v>
      </c>
    </row>
    <row r="2288" spans="2:13" ht="19.5" customHeight="1" outlineLevel="1" x14ac:dyDescent="0.25">
      <c r="B2288" s="101" t="s">
        <v>1410</v>
      </c>
      <c r="C2288" s="102">
        <v>11</v>
      </c>
      <c r="D2288" s="102">
        <v>1.1399999999999999</v>
      </c>
      <c r="E2288" s="694" t="str">
        <f>+VLOOKUP(B:B,APUS!A:C,3,FALSE)</f>
        <v>FLOTADOR MECÁNICO 1”</v>
      </c>
      <c r="F2288" s="695"/>
      <c r="G2288" s="695"/>
      <c r="H2288" s="695"/>
      <c r="I2288" s="695"/>
      <c r="J2288" s="695"/>
      <c r="K2288" s="696"/>
      <c r="L2288" s="103" t="str">
        <f>+VLOOKUP(B:B,APUS!A:D,4,FALSE)</f>
        <v>UN</v>
      </c>
      <c r="M2288" s="595">
        <f>L2298</f>
        <v>0</v>
      </c>
    </row>
    <row r="2289" spans="2:13" ht="15" customHeight="1" outlineLevel="2" x14ac:dyDescent="0.25">
      <c r="B2289" s="666" t="s">
        <v>1465</v>
      </c>
      <c r="C2289" s="697"/>
      <c r="D2289" s="668"/>
      <c r="E2289" s="672" t="s">
        <v>1470</v>
      </c>
      <c r="F2289" s="673"/>
      <c r="G2289" s="673"/>
      <c r="H2289" s="673"/>
      <c r="I2289" s="674"/>
      <c r="J2289" s="675" t="s">
        <v>560</v>
      </c>
      <c r="K2289" s="668"/>
      <c r="L2289" s="677" t="s">
        <v>1464</v>
      </c>
    </row>
    <row r="2290" spans="2:13" ht="15" customHeight="1" outlineLevel="2" x14ac:dyDescent="0.25">
      <c r="B2290" s="669"/>
      <c r="C2290" s="670"/>
      <c r="D2290" s="671"/>
      <c r="E2290" s="104" t="s">
        <v>1461</v>
      </c>
      <c r="F2290" s="679" t="s">
        <v>1462</v>
      </c>
      <c r="G2290" s="680"/>
      <c r="H2290" s="679" t="s">
        <v>1463</v>
      </c>
      <c r="I2290" s="680"/>
      <c r="J2290" s="676"/>
      <c r="K2290" s="671"/>
      <c r="L2290" s="701"/>
    </row>
    <row r="2291" spans="2:13" ht="24.95" customHeight="1" outlineLevel="2" x14ac:dyDescent="0.25">
      <c r="B2291" s="655"/>
      <c r="C2291" s="656"/>
      <c r="D2291" s="657"/>
      <c r="E2291" s="105"/>
      <c r="F2291" s="658"/>
      <c r="G2291" s="659"/>
      <c r="H2291" s="658"/>
      <c r="I2291" s="659"/>
      <c r="J2291" s="658"/>
      <c r="K2291" s="659"/>
      <c r="L2291" s="56">
        <f t="shared" ref="L2291:L2297" si="208">+J2291</f>
        <v>0</v>
      </c>
    </row>
    <row r="2292" spans="2:13" ht="24.95" customHeight="1" outlineLevel="2" x14ac:dyDescent="0.25">
      <c r="B2292" s="628"/>
      <c r="C2292" s="629"/>
      <c r="D2292" s="660"/>
      <c r="E2292" s="106"/>
      <c r="F2292" s="661"/>
      <c r="G2292" s="660"/>
      <c r="H2292" s="661"/>
      <c r="I2292" s="660"/>
      <c r="J2292" s="661"/>
      <c r="K2292" s="660"/>
      <c r="L2292" s="56">
        <f t="shared" si="208"/>
        <v>0</v>
      </c>
    </row>
    <row r="2293" spans="2:13" ht="24.95" customHeight="1" outlineLevel="2" x14ac:dyDescent="0.25">
      <c r="B2293" s="628"/>
      <c r="C2293" s="629"/>
      <c r="D2293" s="660"/>
      <c r="E2293" s="106"/>
      <c r="F2293" s="661"/>
      <c r="G2293" s="660"/>
      <c r="H2293" s="661"/>
      <c r="I2293" s="660"/>
      <c r="J2293" s="661"/>
      <c r="K2293" s="660"/>
      <c r="L2293" s="56">
        <f t="shared" si="208"/>
        <v>0</v>
      </c>
    </row>
    <row r="2294" spans="2:13" ht="24.95" customHeight="1" outlineLevel="2" x14ac:dyDescent="0.25">
      <c r="B2294" s="628"/>
      <c r="C2294" s="629"/>
      <c r="D2294" s="660"/>
      <c r="E2294" s="106"/>
      <c r="F2294" s="661"/>
      <c r="G2294" s="660"/>
      <c r="H2294" s="661"/>
      <c r="I2294" s="660"/>
      <c r="J2294" s="661"/>
      <c r="K2294" s="660"/>
      <c r="L2294" s="56">
        <f t="shared" si="208"/>
        <v>0</v>
      </c>
    </row>
    <row r="2295" spans="2:13" ht="24.95" customHeight="1" outlineLevel="2" x14ac:dyDescent="0.25">
      <c r="B2295" s="628"/>
      <c r="C2295" s="629"/>
      <c r="D2295" s="660"/>
      <c r="E2295" s="106"/>
      <c r="F2295" s="661"/>
      <c r="G2295" s="660"/>
      <c r="H2295" s="661"/>
      <c r="I2295" s="660"/>
      <c r="J2295" s="661"/>
      <c r="K2295" s="660"/>
      <c r="L2295" s="56">
        <f t="shared" si="208"/>
        <v>0</v>
      </c>
    </row>
    <row r="2296" spans="2:13" ht="24.95" customHeight="1" outlineLevel="2" x14ac:dyDescent="0.25">
      <c r="B2296" s="628"/>
      <c r="C2296" s="629"/>
      <c r="D2296" s="660"/>
      <c r="E2296" s="106"/>
      <c r="F2296" s="661"/>
      <c r="G2296" s="660"/>
      <c r="H2296" s="661"/>
      <c r="I2296" s="660"/>
      <c r="J2296" s="661"/>
      <c r="K2296" s="660"/>
      <c r="L2296" s="56">
        <f t="shared" si="208"/>
        <v>0</v>
      </c>
    </row>
    <row r="2297" spans="2:13" ht="24.95" customHeight="1" outlineLevel="2" x14ac:dyDescent="0.25">
      <c r="B2297" s="631"/>
      <c r="C2297" s="632"/>
      <c r="D2297" s="662"/>
      <c r="E2297" s="107"/>
      <c r="F2297" s="663"/>
      <c r="G2297" s="662"/>
      <c r="H2297" s="663"/>
      <c r="I2297" s="662"/>
      <c r="J2297" s="663"/>
      <c r="K2297" s="662"/>
      <c r="L2297" s="56">
        <f t="shared" si="208"/>
        <v>0</v>
      </c>
    </row>
    <row r="2298" spans="2:13" ht="24.95" customHeight="1" outlineLevel="2" x14ac:dyDescent="0.25">
      <c r="B2298" s="634" t="s">
        <v>1468</v>
      </c>
      <c r="C2298" s="635"/>
      <c r="D2298" s="635"/>
      <c r="E2298" s="635"/>
      <c r="F2298" s="635"/>
      <c r="G2298" s="635"/>
      <c r="H2298" s="635"/>
      <c r="I2298" s="635"/>
      <c r="J2298" s="635"/>
      <c r="K2298" s="636"/>
      <c r="L2298" s="108">
        <f>+SUM(L2291:L2297)</f>
        <v>0</v>
      </c>
    </row>
    <row r="2299" spans="2:13" ht="19.5" customHeight="1" outlineLevel="1" x14ac:dyDescent="0.25">
      <c r="B2299" s="101" t="s">
        <v>1411</v>
      </c>
      <c r="C2299" s="102">
        <v>11</v>
      </c>
      <c r="D2299" s="102">
        <v>1.1499999999999999</v>
      </c>
      <c r="E2299" s="694" t="str">
        <f>+VLOOKUP(B:B,APUS!A:C,3,FALSE)</f>
        <v>FLOTADOR MECÁNICO 1/2”</v>
      </c>
      <c r="F2299" s="695"/>
      <c r="G2299" s="695"/>
      <c r="H2299" s="695"/>
      <c r="I2299" s="695"/>
      <c r="J2299" s="695"/>
      <c r="K2299" s="696"/>
      <c r="L2299" s="103" t="str">
        <f>+VLOOKUP(B:B,APUS!A:D,4,FALSE)</f>
        <v>UN</v>
      </c>
      <c r="M2299" s="595">
        <f>L2309</f>
        <v>0</v>
      </c>
    </row>
    <row r="2300" spans="2:13" ht="15" customHeight="1" outlineLevel="2" x14ac:dyDescent="0.25">
      <c r="B2300" s="666" t="s">
        <v>1465</v>
      </c>
      <c r="C2300" s="697"/>
      <c r="D2300" s="668"/>
      <c r="E2300" s="672" t="s">
        <v>1470</v>
      </c>
      <c r="F2300" s="673"/>
      <c r="G2300" s="673"/>
      <c r="H2300" s="673"/>
      <c r="I2300" s="674"/>
      <c r="J2300" s="675" t="s">
        <v>560</v>
      </c>
      <c r="K2300" s="668"/>
      <c r="L2300" s="677" t="s">
        <v>1464</v>
      </c>
    </row>
    <row r="2301" spans="2:13" ht="15" customHeight="1" outlineLevel="2" x14ac:dyDescent="0.25">
      <c r="B2301" s="669"/>
      <c r="C2301" s="670"/>
      <c r="D2301" s="671"/>
      <c r="E2301" s="104" t="s">
        <v>1461</v>
      </c>
      <c r="F2301" s="679" t="s">
        <v>1462</v>
      </c>
      <c r="G2301" s="680"/>
      <c r="H2301" s="679" t="s">
        <v>1463</v>
      </c>
      <c r="I2301" s="680"/>
      <c r="J2301" s="676"/>
      <c r="K2301" s="671"/>
      <c r="L2301" s="701"/>
    </row>
    <row r="2302" spans="2:13" ht="24.95" customHeight="1" outlineLevel="2" x14ac:dyDescent="0.25">
      <c r="B2302" s="655"/>
      <c r="C2302" s="656"/>
      <c r="D2302" s="657"/>
      <c r="E2302" s="105"/>
      <c r="F2302" s="658"/>
      <c r="G2302" s="659"/>
      <c r="H2302" s="658"/>
      <c r="I2302" s="659"/>
      <c r="J2302" s="658"/>
      <c r="K2302" s="659"/>
      <c r="L2302" s="56">
        <f t="shared" ref="L2302:L2308" si="209">+J2302</f>
        <v>0</v>
      </c>
    </row>
    <row r="2303" spans="2:13" ht="24.95" customHeight="1" outlineLevel="2" x14ac:dyDescent="0.25">
      <c r="B2303" s="628"/>
      <c r="C2303" s="629"/>
      <c r="D2303" s="660"/>
      <c r="E2303" s="106"/>
      <c r="F2303" s="661"/>
      <c r="G2303" s="660"/>
      <c r="H2303" s="661"/>
      <c r="I2303" s="660"/>
      <c r="J2303" s="661"/>
      <c r="K2303" s="660"/>
      <c r="L2303" s="56">
        <f t="shared" si="209"/>
        <v>0</v>
      </c>
    </row>
    <row r="2304" spans="2:13" ht="24.95" customHeight="1" outlineLevel="2" x14ac:dyDescent="0.25">
      <c r="B2304" s="628"/>
      <c r="C2304" s="629"/>
      <c r="D2304" s="660"/>
      <c r="E2304" s="106"/>
      <c r="F2304" s="661"/>
      <c r="G2304" s="660"/>
      <c r="H2304" s="661"/>
      <c r="I2304" s="660"/>
      <c r="J2304" s="661"/>
      <c r="K2304" s="660"/>
      <c r="L2304" s="56">
        <f t="shared" si="209"/>
        <v>0</v>
      </c>
    </row>
    <row r="2305" spans="2:13" ht="24.95" customHeight="1" outlineLevel="2" x14ac:dyDescent="0.25">
      <c r="B2305" s="628"/>
      <c r="C2305" s="629"/>
      <c r="D2305" s="660"/>
      <c r="E2305" s="106"/>
      <c r="F2305" s="661"/>
      <c r="G2305" s="660"/>
      <c r="H2305" s="661"/>
      <c r="I2305" s="660"/>
      <c r="J2305" s="661"/>
      <c r="K2305" s="660"/>
      <c r="L2305" s="56">
        <f t="shared" si="209"/>
        <v>0</v>
      </c>
    </row>
    <row r="2306" spans="2:13" ht="24.95" customHeight="1" outlineLevel="2" x14ac:dyDescent="0.25">
      <c r="B2306" s="628"/>
      <c r="C2306" s="629"/>
      <c r="D2306" s="660"/>
      <c r="E2306" s="106"/>
      <c r="F2306" s="661"/>
      <c r="G2306" s="660"/>
      <c r="H2306" s="661"/>
      <c r="I2306" s="660"/>
      <c r="J2306" s="661"/>
      <c r="K2306" s="660"/>
      <c r="L2306" s="56">
        <f t="shared" si="209"/>
        <v>0</v>
      </c>
    </row>
    <row r="2307" spans="2:13" ht="24.95" customHeight="1" outlineLevel="2" x14ac:dyDescent="0.25">
      <c r="B2307" s="628"/>
      <c r="C2307" s="629"/>
      <c r="D2307" s="660"/>
      <c r="E2307" s="106"/>
      <c r="F2307" s="661"/>
      <c r="G2307" s="660"/>
      <c r="H2307" s="661"/>
      <c r="I2307" s="660"/>
      <c r="J2307" s="661"/>
      <c r="K2307" s="660"/>
      <c r="L2307" s="56">
        <f t="shared" si="209"/>
        <v>0</v>
      </c>
    </row>
    <row r="2308" spans="2:13" ht="24.95" customHeight="1" outlineLevel="2" x14ac:dyDescent="0.25">
      <c r="B2308" s="631"/>
      <c r="C2308" s="632"/>
      <c r="D2308" s="662"/>
      <c r="E2308" s="107"/>
      <c r="F2308" s="663"/>
      <c r="G2308" s="662"/>
      <c r="H2308" s="663"/>
      <c r="I2308" s="662"/>
      <c r="J2308" s="663"/>
      <c r="K2308" s="662"/>
      <c r="L2308" s="56">
        <f t="shared" si="209"/>
        <v>0</v>
      </c>
    </row>
    <row r="2309" spans="2:13" ht="24.95" customHeight="1" outlineLevel="2" x14ac:dyDescent="0.25">
      <c r="B2309" s="634" t="s">
        <v>1468</v>
      </c>
      <c r="C2309" s="635"/>
      <c r="D2309" s="635"/>
      <c r="E2309" s="635"/>
      <c r="F2309" s="635"/>
      <c r="G2309" s="635"/>
      <c r="H2309" s="635"/>
      <c r="I2309" s="635"/>
      <c r="J2309" s="635"/>
      <c r="K2309" s="636"/>
      <c r="L2309" s="108">
        <f>+SUM(L2302:L2308)</f>
        <v>0</v>
      </c>
    </row>
    <row r="2310" spans="2:13" ht="19.5" customHeight="1" outlineLevel="1" x14ac:dyDescent="0.25">
      <c r="B2310" s="101" t="s">
        <v>1412</v>
      </c>
      <c r="C2310" s="102">
        <v>11</v>
      </c>
      <c r="D2310" s="102">
        <v>1.1599999999999999</v>
      </c>
      <c r="E2310" s="694" t="str">
        <f>+VLOOKUP(B:B,APUS!A:C,3,FALSE)</f>
        <v>CONEXIÓN TANQUE ELEVADO PVC</v>
      </c>
      <c r="F2310" s="695"/>
      <c r="G2310" s="695"/>
      <c r="H2310" s="695"/>
      <c r="I2310" s="695"/>
      <c r="J2310" s="695"/>
      <c r="K2310" s="696"/>
      <c r="L2310" s="103" t="str">
        <f>+VLOOKUP(B:B,APUS!A:D,4,FALSE)</f>
        <v>UN</v>
      </c>
      <c r="M2310" s="595">
        <f>L2320</f>
        <v>0</v>
      </c>
    </row>
    <row r="2311" spans="2:13" ht="15" customHeight="1" outlineLevel="2" x14ac:dyDescent="0.25">
      <c r="B2311" s="666" t="s">
        <v>1465</v>
      </c>
      <c r="C2311" s="697"/>
      <c r="D2311" s="668"/>
      <c r="E2311" s="672" t="s">
        <v>1470</v>
      </c>
      <c r="F2311" s="673"/>
      <c r="G2311" s="673"/>
      <c r="H2311" s="673"/>
      <c r="I2311" s="674"/>
      <c r="J2311" s="675" t="s">
        <v>560</v>
      </c>
      <c r="K2311" s="668"/>
      <c r="L2311" s="677" t="s">
        <v>1464</v>
      </c>
    </row>
    <row r="2312" spans="2:13" ht="15" customHeight="1" outlineLevel="2" x14ac:dyDescent="0.25">
      <c r="B2312" s="669"/>
      <c r="C2312" s="670"/>
      <c r="D2312" s="671"/>
      <c r="E2312" s="104" t="s">
        <v>1461</v>
      </c>
      <c r="F2312" s="679" t="s">
        <v>1462</v>
      </c>
      <c r="G2312" s="680"/>
      <c r="H2312" s="679" t="s">
        <v>1463</v>
      </c>
      <c r="I2312" s="680"/>
      <c r="J2312" s="676"/>
      <c r="K2312" s="671"/>
      <c r="L2312" s="701"/>
    </row>
    <row r="2313" spans="2:13" ht="24.95" customHeight="1" outlineLevel="2" x14ac:dyDescent="0.25">
      <c r="B2313" s="655"/>
      <c r="C2313" s="656"/>
      <c r="D2313" s="657"/>
      <c r="E2313" s="105"/>
      <c r="F2313" s="658"/>
      <c r="G2313" s="659"/>
      <c r="H2313" s="658"/>
      <c r="I2313" s="659"/>
      <c r="J2313" s="658"/>
      <c r="K2313" s="659"/>
      <c r="L2313" s="56">
        <f t="shared" ref="L2313:L2319" si="210">+J2313</f>
        <v>0</v>
      </c>
    </row>
    <row r="2314" spans="2:13" ht="24.95" customHeight="1" outlineLevel="2" x14ac:dyDescent="0.25">
      <c r="B2314" s="628"/>
      <c r="C2314" s="629"/>
      <c r="D2314" s="660"/>
      <c r="E2314" s="106"/>
      <c r="F2314" s="661"/>
      <c r="G2314" s="660"/>
      <c r="H2314" s="661"/>
      <c r="I2314" s="660"/>
      <c r="J2314" s="661"/>
      <c r="K2314" s="660"/>
      <c r="L2314" s="56">
        <f t="shared" si="210"/>
        <v>0</v>
      </c>
    </row>
    <row r="2315" spans="2:13" ht="24.95" customHeight="1" outlineLevel="2" x14ac:dyDescent="0.25">
      <c r="B2315" s="628"/>
      <c r="C2315" s="629"/>
      <c r="D2315" s="660"/>
      <c r="E2315" s="106"/>
      <c r="F2315" s="661"/>
      <c r="G2315" s="660"/>
      <c r="H2315" s="661"/>
      <c r="I2315" s="660"/>
      <c r="J2315" s="661"/>
      <c r="K2315" s="660"/>
      <c r="L2315" s="56">
        <f t="shared" si="210"/>
        <v>0</v>
      </c>
    </row>
    <row r="2316" spans="2:13" ht="24.95" customHeight="1" outlineLevel="2" x14ac:dyDescent="0.25">
      <c r="B2316" s="628"/>
      <c r="C2316" s="629"/>
      <c r="D2316" s="660"/>
      <c r="E2316" s="106"/>
      <c r="F2316" s="661"/>
      <c r="G2316" s="660"/>
      <c r="H2316" s="661"/>
      <c r="I2316" s="660"/>
      <c r="J2316" s="661"/>
      <c r="K2316" s="660"/>
      <c r="L2316" s="56">
        <f t="shared" si="210"/>
        <v>0</v>
      </c>
    </row>
    <row r="2317" spans="2:13" ht="24.95" customHeight="1" outlineLevel="2" x14ac:dyDescent="0.25">
      <c r="B2317" s="628"/>
      <c r="C2317" s="629"/>
      <c r="D2317" s="660"/>
      <c r="E2317" s="106"/>
      <c r="F2317" s="661"/>
      <c r="G2317" s="660"/>
      <c r="H2317" s="661"/>
      <c r="I2317" s="660"/>
      <c r="J2317" s="661"/>
      <c r="K2317" s="660"/>
      <c r="L2317" s="56">
        <f t="shared" si="210"/>
        <v>0</v>
      </c>
    </row>
    <row r="2318" spans="2:13" ht="24.95" customHeight="1" outlineLevel="2" x14ac:dyDescent="0.25">
      <c r="B2318" s="628"/>
      <c r="C2318" s="629"/>
      <c r="D2318" s="660"/>
      <c r="E2318" s="106"/>
      <c r="F2318" s="661"/>
      <c r="G2318" s="660"/>
      <c r="H2318" s="661"/>
      <c r="I2318" s="660"/>
      <c r="J2318" s="661"/>
      <c r="K2318" s="660"/>
      <c r="L2318" s="56">
        <f t="shared" si="210"/>
        <v>0</v>
      </c>
    </row>
    <row r="2319" spans="2:13" ht="24.95" customHeight="1" outlineLevel="2" x14ac:dyDescent="0.25">
      <c r="B2319" s="631"/>
      <c r="C2319" s="632"/>
      <c r="D2319" s="662"/>
      <c r="E2319" s="107"/>
      <c r="F2319" s="663"/>
      <c r="G2319" s="662"/>
      <c r="H2319" s="663"/>
      <c r="I2319" s="662"/>
      <c r="J2319" s="663"/>
      <c r="K2319" s="662"/>
      <c r="L2319" s="56">
        <f t="shared" si="210"/>
        <v>0</v>
      </c>
    </row>
    <row r="2320" spans="2:13" ht="24.95" customHeight="1" outlineLevel="2" x14ac:dyDescent="0.25">
      <c r="B2320" s="634" t="s">
        <v>1468</v>
      </c>
      <c r="C2320" s="635"/>
      <c r="D2320" s="635"/>
      <c r="E2320" s="635"/>
      <c r="F2320" s="635"/>
      <c r="G2320" s="635"/>
      <c r="H2320" s="635"/>
      <c r="I2320" s="635"/>
      <c r="J2320" s="635"/>
      <c r="K2320" s="636"/>
      <c r="L2320" s="108">
        <f>+SUM(L2313:L2319)</f>
        <v>0</v>
      </c>
    </row>
    <row r="2321" spans="2:13" ht="19.5" customHeight="1" outlineLevel="1" x14ac:dyDescent="0.25">
      <c r="B2321" s="101" t="s">
        <v>1413</v>
      </c>
      <c r="C2321" s="102">
        <v>11</v>
      </c>
      <c r="D2321" s="102">
        <v>1.17</v>
      </c>
      <c r="E2321" s="694" t="str">
        <f>+VLOOKUP(B:B,APUS!A:C,3,FALSE)</f>
        <v xml:space="preserve">TANQUE DE DISTRIBUCIÓN CAP.  1.000 L, EN PVC  </v>
      </c>
      <c r="F2321" s="695"/>
      <c r="G2321" s="695"/>
      <c r="H2321" s="695"/>
      <c r="I2321" s="695"/>
      <c r="J2321" s="695"/>
      <c r="K2321" s="696"/>
      <c r="L2321" s="103" t="str">
        <f>+VLOOKUP(B:B,APUS!A:D,4,FALSE)</f>
        <v>UN</v>
      </c>
      <c r="M2321" s="595">
        <f>L2331</f>
        <v>0</v>
      </c>
    </row>
    <row r="2322" spans="2:13" ht="15" customHeight="1" outlineLevel="2" x14ac:dyDescent="0.25">
      <c r="B2322" s="666" t="s">
        <v>1465</v>
      </c>
      <c r="C2322" s="697"/>
      <c r="D2322" s="668"/>
      <c r="E2322" s="672" t="s">
        <v>1470</v>
      </c>
      <c r="F2322" s="673"/>
      <c r="G2322" s="673"/>
      <c r="H2322" s="673"/>
      <c r="I2322" s="674"/>
      <c r="J2322" s="675" t="s">
        <v>560</v>
      </c>
      <c r="K2322" s="668"/>
      <c r="L2322" s="677" t="s">
        <v>1464</v>
      </c>
    </row>
    <row r="2323" spans="2:13" ht="15" customHeight="1" outlineLevel="2" x14ac:dyDescent="0.25">
      <c r="B2323" s="669"/>
      <c r="C2323" s="670"/>
      <c r="D2323" s="671"/>
      <c r="E2323" s="104" t="s">
        <v>1461</v>
      </c>
      <c r="F2323" s="679" t="s">
        <v>1462</v>
      </c>
      <c r="G2323" s="680"/>
      <c r="H2323" s="679" t="s">
        <v>1463</v>
      </c>
      <c r="I2323" s="680"/>
      <c r="J2323" s="676"/>
      <c r="K2323" s="671"/>
      <c r="L2323" s="701"/>
    </row>
    <row r="2324" spans="2:13" ht="24.95" customHeight="1" outlineLevel="2" x14ac:dyDescent="0.25">
      <c r="B2324" s="655"/>
      <c r="C2324" s="656"/>
      <c r="D2324" s="657"/>
      <c r="E2324" s="105"/>
      <c r="F2324" s="658"/>
      <c r="G2324" s="659"/>
      <c r="H2324" s="658"/>
      <c r="I2324" s="659"/>
      <c r="J2324" s="658"/>
      <c r="K2324" s="659"/>
      <c r="L2324" s="56">
        <f t="shared" ref="L2324:L2330" si="211">+J2324</f>
        <v>0</v>
      </c>
    </row>
    <row r="2325" spans="2:13" ht="24.95" customHeight="1" outlineLevel="2" x14ac:dyDescent="0.25">
      <c r="B2325" s="628"/>
      <c r="C2325" s="629"/>
      <c r="D2325" s="660"/>
      <c r="E2325" s="106"/>
      <c r="F2325" s="661"/>
      <c r="G2325" s="660"/>
      <c r="H2325" s="661"/>
      <c r="I2325" s="660"/>
      <c r="J2325" s="661"/>
      <c r="K2325" s="660"/>
      <c r="L2325" s="56">
        <f t="shared" si="211"/>
        <v>0</v>
      </c>
    </row>
    <row r="2326" spans="2:13" ht="24.95" customHeight="1" outlineLevel="2" x14ac:dyDescent="0.25">
      <c r="B2326" s="628"/>
      <c r="C2326" s="629"/>
      <c r="D2326" s="660"/>
      <c r="E2326" s="106"/>
      <c r="F2326" s="661"/>
      <c r="G2326" s="660"/>
      <c r="H2326" s="661"/>
      <c r="I2326" s="660"/>
      <c r="J2326" s="661"/>
      <c r="K2326" s="660"/>
      <c r="L2326" s="56">
        <f t="shared" si="211"/>
        <v>0</v>
      </c>
    </row>
    <row r="2327" spans="2:13" ht="24.95" customHeight="1" outlineLevel="2" x14ac:dyDescent="0.25">
      <c r="B2327" s="628"/>
      <c r="C2327" s="629"/>
      <c r="D2327" s="660"/>
      <c r="E2327" s="106"/>
      <c r="F2327" s="661"/>
      <c r="G2327" s="660"/>
      <c r="H2327" s="661"/>
      <c r="I2327" s="660"/>
      <c r="J2327" s="661"/>
      <c r="K2327" s="660"/>
      <c r="L2327" s="56">
        <f t="shared" si="211"/>
        <v>0</v>
      </c>
    </row>
    <row r="2328" spans="2:13" ht="24.95" customHeight="1" outlineLevel="2" x14ac:dyDescent="0.25">
      <c r="B2328" s="628"/>
      <c r="C2328" s="629"/>
      <c r="D2328" s="660"/>
      <c r="E2328" s="106"/>
      <c r="F2328" s="661"/>
      <c r="G2328" s="660"/>
      <c r="H2328" s="661"/>
      <c r="I2328" s="660"/>
      <c r="J2328" s="661"/>
      <c r="K2328" s="660"/>
      <c r="L2328" s="56">
        <f t="shared" si="211"/>
        <v>0</v>
      </c>
    </row>
    <row r="2329" spans="2:13" ht="24.95" customHeight="1" outlineLevel="2" x14ac:dyDescent="0.25">
      <c r="B2329" s="628"/>
      <c r="C2329" s="629"/>
      <c r="D2329" s="660"/>
      <c r="E2329" s="106"/>
      <c r="F2329" s="661"/>
      <c r="G2329" s="660"/>
      <c r="H2329" s="661"/>
      <c r="I2329" s="660"/>
      <c r="J2329" s="661"/>
      <c r="K2329" s="660"/>
      <c r="L2329" s="56">
        <f t="shared" si="211"/>
        <v>0</v>
      </c>
    </row>
    <row r="2330" spans="2:13" ht="24.95" customHeight="1" outlineLevel="2" x14ac:dyDescent="0.25">
      <c r="B2330" s="631"/>
      <c r="C2330" s="632"/>
      <c r="D2330" s="662"/>
      <c r="E2330" s="107"/>
      <c r="F2330" s="663"/>
      <c r="G2330" s="662"/>
      <c r="H2330" s="663"/>
      <c r="I2330" s="662"/>
      <c r="J2330" s="663"/>
      <c r="K2330" s="662"/>
      <c r="L2330" s="56">
        <f t="shared" si="211"/>
        <v>0</v>
      </c>
    </row>
    <row r="2331" spans="2:13" ht="24.95" customHeight="1" outlineLevel="2" x14ac:dyDescent="0.25">
      <c r="B2331" s="634" t="s">
        <v>1468</v>
      </c>
      <c r="C2331" s="635"/>
      <c r="D2331" s="635"/>
      <c r="E2331" s="635"/>
      <c r="F2331" s="635"/>
      <c r="G2331" s="635"/>
      <c r="H2331" s="635"/>
      <c r="I2331" s="635"/>
      <c r="J2331" s="635"/>
      <c r="K2331" s="636"/>
      <c r="L2331" s="108">
        <f>+SUM(L2324:L2330)</f>
        <v>0</v>
      </c>
    </row>
    <row r="2332" spans="2:13" ht="19.5" customHeight="1" outlineLevel="1" x14ac:dyDescent="0.25">
      <c r="B2332" s="101" t="s">
        <v>1414</v>
      </c>
      <c r="C2332" s="102">
        <v>11</v>
      </c>
      <c r="D2332" s="102">
        <v>1.18</v>
      </c>
      <c r="E2332" s="694" t="str">
        <f>+VLOOKUP(B:B,APUS!A:C,3,FALSE)</f>
        <v xml:space="preserve">TANQUE DE DISTRIBUCIÓN CAP.  500 L, EN PVC </v>
      </c>
      <c r="F2332" s="695"/>
      <c r="G2332" s="695"/>
      <c r="H2332" s="695"/>
      <c r="I2332" s="695"/>
      <c r="J2332" s="695"/>
      <c r="K2332" s="696"/>
      <c r="L2332" s="103" t="str">
        <f>+VLOOKUP(B:B,APUS!A:D,4,FALSE)</f>
        <v>UN</v>
      </c>
      <c r="M2332" s="595">
        <f>L2342</f>
        <v>0</v>
      </c>
    </row>
    <row r="2333" spans="2:13" ht="15" customHeight="1" outlineLevel="2" x14ac:dyDescent="0.25">
      <c r="B2333" s="666" t="s">
        <v>1465</v>
      </c>
      <c r="C2333" s="697"/>
      <c r="D2333" s="668"/>
      <c r="E2333" s="672" t="s">
        <v>1470</v>
      </c>
      <c r="F2333" s="673"/>
      <c r="G2333" s="673"/>
      <c r="H2333" s="673"/>
      <c r="I2333" s="674"/>
      <c r="J2333" s="675" t="s">
        <v>560</v>
      </c>
      <c r="K2333" s="668"/>
      <c r="L2333" s="677" t="s">
        <v>1464</v>
      </c>
    </row>
    <row r="2334" spans="2:13" ht="15" customHeight="1" outlineLevel="2" x14ac:dyDescent="0.25">
      <c r="B2334" s="669"/>
      <c r="C2334" s="670"/>
      <c r="D2334" s="671"/>
      <c r="E2334" s="104" t="s">
        <v>1461</v>
      </c>
      <c r="F2334" s="679" t="s">
        <v>1462</v>
      </c>
      <c r="G2334" s="680"/>
      <c r="H2334" s="679" t="s">
        <v>1463</v>
      </c>
      <c r="I2334" s="680"/>
      <c r="J2334" s="676"/>
      <c r="K2334" s="671"/>
      <c r="L2334" s="701"/>
    </row>
    <row r="2335" spans="2:13" ht="24.95" customHeight="1" outlineLevel="2" x14ac:dyDescent="0.25">
      <c r="B2335" s="655"/>
      <c r="C2335" s="656"/>
      <c r="D2335" s="657"/>
      <c r="E2335" s="105"/>
      <c r="F2335" s="658"/>
      <c r="G2335" s="659"/>
      <c r="H2335" s="658"/>
      <c r="I2335" s="659"/>
      <c r="J2335" s="658"/>
      <c r="K2335" s="659"/>
      <c r="L2335" s="56">
        <f t="shared" ref="L2335:L2341" si="212">+J2335</f>
        <v>0</v>
      </c>
    </row>
    <row r="2336" spans="2:13" ht="24.95" customHeight="1" outlineLevel="2" x14ac:dyDescent="0.25">
      <c r="B2336" s="628"/>
      <c r="C2336" s="629"/>
      <c r="D2336" s="660"/>
      <c r="E2336" s="106"/>
      <c r="F2336" s="661"/>
      <c r="G2336" s="660"/>
      <c r="H2336" s="661"/>
      <c r="I2336" s="660"/>
      <c r="J2336" s="661"/>
      <c r="K2336" s="660"/>
      <c r="L2336" s="56">
        <f t="shared" si="212"/>
        <v>0</v>
      </c>
    </row>
    <row r="2337" spans="2:13" ht="24.95" customHeight="1" outlineLevel="2" x14ac:dyDescent="0.25">
      <c r="B2337" s="628"/>
      <c r="C2337" s="629"/>
      <c r="D2337" s="660"/>
      <c r="E2337" s="106"/>
      <c r="F2337" s="661"/>
      <c r="G2337" s="660"/>
      <c r="H2337" s="661"/>
      <c r="I2337" s="660"/>
      <c r="J2337" s="661"/>
      <c r="K2337" s="660"/>
      <c r="L2337" s="56">
        <f t="shared" si="212"/>
        <v>0</v>
      </c>
    </row>
    <row r="2338" spans="2:13" ht="24.95" customHeight="1" outlineLevel="2" x14ac:dyDescent="0.25">
      <c r="B2338" s="628"/>
      <c r="C2338" s="629"/>
      <c r="D2338" s="660"/>
      <c r="E2338" s="106"/>
      <c r="F2338" s="661"/>
      <c r="G2338" s="660"/>
      <c r="H2338" s="661"/>
      <c r="I2338" s="660"/>
      <c r="J2338" s="661"/>
      <c r="K2338" s="660"/>
      <c r="L2338" s="56">
        <f t="shared" si="212"/>
        <v>0</v>
      </c>
    </row>
    <row r="2339" spans="2:13" ht="24.95" customHeight="1" outlineLevel="2" x14ac:dyDescent="0.25">
      <c r="B2339" s="628"/>
      <c r="C2339" s="629"/>
      <c r="D2339" s="660"/>
      <c r="E2339" s="106"/>
      <c r="F2339" s="661"/>
      <c r="G2339" s="660"/>
      <c r="H2339" s="661"/>
      <c r="I2339" s="660"/>
      <c r="J2339" s="661"/>
      <c r="K2339" s="660"/>
      <c r="L2339" s="56">
        <f t="shared" si="212"/>
        <v>0</v>
      </c>
    </row>
    <row r="2340" spans="2:13" ht="24.95" customHeight="1" outlineLevel="2" x14ac:dyDescent="0.25">
      <c r="B2340" s="628"/>
      <c r="C2340" s="629"/>
      <c r="D2340" s="660"/>
      <c r="E2340" s="106"/>
      <c r="F2340" s="661"/>
      <c r="G2340" s="660"/>
      <c r="H2340" s="661"/>
      <c r="I2340" s="660"/>
      <c r="J2340" s="661"/>
      <c r="K2340" s="660"/>
      <c r="L2340" s="56">
        <f t="shared" si="212"/>
        <v>0</v>
      </c>
    </row>
    <row r="2341" spans="2:13" ht="24.95" customHeight="1" outlineLevel="2" x14ac:dyDescent="0.25">
      <c r="B2341" s="631"/>
      <c r="C2341" s="632"/>
      <c r="D2341" s="662"/>
      <c r="E2341" s="107"/>
      <c r="F2341" s="663"/>
      <c r="G2341" s="662"/>
      <c r="H2341" s="663"/>
      <c r="I2341" s="662"/>
      <c r="J2341" s="663"/>
      <c r="K2341" s="662"/>
      <c r="L2341" s="56">
        <f t="shared" si="212"/>
        <v>0</v>
      </c>
    </row>
    <row r="2342" spans="2:13" ht="24.95" customHeight="1" outlineLevel="2" x14ac:dyDescent="0.25">
      <c r="B2342" s="634" t="s">
        <v>1468</v>
      </c>
      <c r="C2342" s="635"/>
      <c r="D2342" s="635"/>
      <c r="E2342" s="635"/>
      <c r="F2342" s="635"/>
      <c r="G2342" s="635"/>
      <c r="H2342" s="635"/>
      <c r="I2342" s="635"/>
      <c r="J2342" s="635"/>
      <c r="K2342" s="636"/>
      <c r="L2342" s="108">
        <f>+SUM(L2335:L2341)</f>
        <v>0</v>
      </c>
    </row>
    <row r="2343" spans="2:13" ht="19.5" customHeight="1" outlineLevel="1" x14ac:dyDescent="0.25">
      <c r="B2343" s="101" t="s">
        <v>1415</v>
      </c>
      <c r="C2343" s="102">
        <v>11</v>
      </c>
      <c r="D2343" s="102">
        <v>1.19</v>
      </c>
      <c r="E2343" s="694" t="str">
        <f>+VLOOKUP(B:B,APUS!A:C,3,FALSE)</f>
        <v xml:space="preserve">TANQUE DE DISTRIBUCIÓN CAP.  250 L, EN PVC  </v>
      </c>
      <c r="F2343" s="695"/>
      <c r="G2343" s="695"/>
      <c r="H2343" s="695"/>
      <c r="I2343" s="695"/>
      <c r="J2343" s="695"/>
      <c r="K2343" s="696"/>
      <c r="L2343" s="103" t="str">
        <f>+VLOOKUP(B:B,APUS!A:D,4,FALSE)</f>
        <v>UN</v>
      </c>
      <c r="M2343" s="595">
        <f>L2353</f>
        <v>0</v>
      </c>
    </row>
    <row r="2344" spans="2:13" ht="15" customHeight="1" outlineLevel="2" x14ac:dyDescent="0.25">
      <c r="B2344" s="666" t="s">
        <v>1465</v>
      </c>
      <c r="C2344" s="697"/>
      <c r="D2344" s="668"/>
      <c r="E2344" s="672" t="s">
        <v>1470</v>
      </c>
      <c r="F2344" s="673"/>
      <c r="G2344" s="673"/>
      <c r="H2344" s="673"/>
      <c r="I2344" s="674"/>
      <c r="J2344" s="675" t="s">
        <v>560</v>
      </c>
      <c r="K2344" s="668"/>
      <c r="L2344" s="677" t="s">
        <v>1464</v>
      </c>
    </row>
    <row r="2345" spans="2:13" ht="15" customHeight="1" outlineLevel="2" x14ac:dyDescent="0.25">
      <c r="B2345" s="669"/>
      <c r="C2345" s="670"/>
      <c r="D2345" s="671"/>
      <c r="E2345" s="104" t="s">
        <v>1461</v>
      </c>
      <c r="F2345" s="679" t="s">
        <v>1462</v>
      </c>
      <c r="G2345" s="680"/>
      <c r="H2345" s="679" t="s">
        <v>1463</v>
      </c>
      <c r="I2345" s="680"/>
      <c r="J2345" s="676"/>
      <c r="K2345" s="671"/>
      <c r="L2345" s="701"/>
    </row>
    <row r="2346" spans="2:13" ht="24.95" customHeight="1" outlineLevel="2" x14ac:dyDescent="0.25">
      <c r="B2346" s="655"/>
      <c r="C2346" s="656"/>
      <c r="D2346" s="657"/>
      <c r="E2346" s="105"/>
      <c r="F2346" s="658"/>
      <c r="G2346" s="659"/>
      <c r="H2346" s="658"/>
      <c r="I2346" s="659"/>
      <c r="J2346" s="658"/>
      <c r="K2346" s="659"/>
      <c r="L2346" s="56">
        <f t="shared" ref="L2346:L2352" si="213">+J2346</f>
        <v>0</v>
      </c>
    </row>
    <row r="2347" spans="2:13" ht="24.95" customHeight="1" outlineLevel="2" x14ac:dyDescent="0.25">
      <c r="B2347" s="628"/>
      <c r="C2347" s="629"/>
      <c r="D2347" s="660"/>
      <c r="E2347" s="106"/>
      <c r="F2347" s="661"/>
      <c r="G2347" s="660"/>
      <c r="H2347" s="661"/>
      <c r="I2347" s="660"/>
      <c r="J2347" s="661"/>
      <c r="K2347" s="660"/>
      <c r="L2347" s="56">
        <f t="shared" si="213"/>
        <v>0</v>
      </c>
    </row>
    <row r="2348" spans="2:13" ht="24.95" customHeight="1" outlineLevel="2" x14ac:dyDescent="0.25">
      <c r="B2348" s="628"/>
      <c r="C2348" s="629"/>
      <c r="D2348" s="660"/>
      <c r="E2348" s="106"/>
      <c r="F2348" s="661"/>
      <c r="G2348" s="660"/>
      <c r="H2348" s="661"/>
      <c r="I2348" s="660"/>
      <c r="J2348" s="661"/>
      <c r="K2348" s="660"/>
      <c r="L2348" s="56">
        <f t="shared" si="213"/>
        <v>0</v>
      </c>
    </row>
    <row r="2349" spans="2:13" ht="24.95" customHeight="1" outlineLevel="2" x14ac:dyDescent="0.25">
      <c r="B2349" s="628"/>
      <c r="C2349" s="629"/>
      <c r="D2349" s="660"/>
      <c r="E2349" s="106"/>
      <c r="F2349" s="661"/>
      <c r="G2349" s="660"/>
      <c r="H2349" s="661"/>
      <c r="I2349" s="660"/>
      <c r="J2349" s="661"/>
      <c r="K2349" s="660"/>
      <c r="L2349" s="56">
        <f t="shared" si="213"/>
        <v>0</v>
      </c>
    </row>
    <row r="2350" spans="2:13" ht="24.95" customHeight="1" outlineLevel="2" x14ac:dyDescent="0.25">
      <c r="B2350" s="628"/>
      <c r="C2350" s="629"/>
      <c r="D2350" s="660"/>
      <c r="E2350" s="106"/>
      <c r="F2350" s="661"/>
      <c r="G2350" s="660"/>
      <c r="H2350" s="661"/>
      <c r="I2350" s="660"/>
      <c r="J2350" s="661"/>
      <c r="K2350" s="660"/>
      <c r="L2350" s="56">
        <f t="shared" si="213"/>
        <v>0</v>
      </c>
    </row>
    <row r="2351" spans="2:13" ht="24.95" customHeight="1" outlineLevel="2" x14ac:dyDescent="0.25">
      <c r="B2351" s="628"/>
      <c r="C2351" s="629"/>
      <c r="D2351" s="660"/>
      <c r="E2351" s="106"/>
      <c r="F2351" s="661"/>
      <c r="G2351" s="660"/>
      <c r="H2351" s="661"/>
      <c r="I2351" s="660"/>
      <c r="J2351" s="661"/>
      <c r="K2351" s="660"/>
      <c r="L2351" s="56">
        <f t="shared" si="213"/>
        <v>0</v>
      </c>
    </row>
    <row r="2352" spans="2:13" ht="24.95" customHeight="1" outlineLevel="2" x14ac:dyDescent="0.25">
      <c r="B2352" s="631"/>
      <c r="C2352" s="632"/>
      <c r="D2352" s="662"/>
      <c r="E2352" s="107"/>
      <c r="F2352" s="663"/>
      <c r="G2352" s="662"/>
      <c r="H2352" s="663"/>
      <c r="I2352" s="662"/>
      <c r="J2352" s="663"/>
      <c r="K2352" s="662"/>
      <c r="L2352" s="56">
        <f t="shared" si="213"/>
        <v>0</v>
      </c>
    </row>
    <row r="2353" spans="2:13" ht="24.95" customHeight="1" outlineLevel="2" x14ac:dyDescent="0.25">
      <c r="B2353" s="634" t="s">
        <v>1468</v>
      </c>
      <c r="C2353" s="635"/>
      <c r="D2353" s="635"/>
      <c r="E2353" s="635"/>
      <c r="F2353" s="635"/>
      <c r="G2353" s="635"/>
      <c r="H2353" s="635"/>
      <c r="I2353" s="635"/>
      <c r="J2353" s="635"/>
      <c r="K2353" s="636"/>
      <c r="L2353" s="108">
        <f>+SUM(L2346:L2352)</f>
        <v>0</v>
      </c>
    </row>
    <row r="2354" spans="2:13" ht="24.95" customHeight="1" outlineLevel="1" x14ac:dyDescent="0.25">
      <c r="B2354" s="436"/>
      <c r="C2354" s="447">
        <v>11</v>
      </c>
      <c r="D2354" s="447">
        <v>2</v>
      </c>
      <c r="E2354" s="793" t="s">
        <v>2321</v>
      </c>
      <c r="F2354" s="794"/>
      <c r="G2354" s="794"/>
      <c r="H2354" s="794"/>
      <c r="I2354" s="794"/>
      <c r="J2354" s="794"/>
      <c r="K2354" s="794"/>
      <c r="L2354" s="108"/>
    </row>
    <row r="2355" spans="2:13" ht="47.25" customHeight="1" outlineLevel="1" x14ac:dyDescent="0.25">
      <c r="B2355" s="448" t="s">
        <v>2322</v>
      </c>
      <c r="C2355" s="442">
        <v>11</v>
      </c>
      <c r="D2355" s="449">
        <v>2.0099999999999998</v>
      </c>
      <c r="E2355" s="637" t="str">
        <f>+VLOOKUP(B:B,INSUMOS!A:C,2,FALSE)</f>
        <v>ACOMETIDA NUEVA DE ACUEDUCTO 1/2" EN PISO (Anden en recebo/tierra) Inc. Mano de obra,exc,transporte, materiales,conexion a red principal y red interna, cajilla no reciclable y recuperac. espacio publico) no incluye medidor y registro de bola - Res. Acueducto N°0303-02-04-2019: Vigente</v>
      </c>
      <c r="F2355" s="638"/>
      <c r="G2355" s="638"/>
      <c r="H2355" s="638"/>
      <c r="I2355" s="638"/>
      <c r="J2355" s="638"/>
      <c r="K2355" s="639"/>
      <c r="L2355" s="103" t="str">
        <f>+VLOOKUP(B:B,INSUMOS!A:C,3,FALSE)</f>
        <v>UN</v>
      </c>
      <c r="M2355" s="595">
        <f>L2365</f>
        <v>0</v>
      </c>
    </row>
    <row r="2356" spans="2:13" ht="24.95" customHeight="1" outlineLevel="2" x14ac:dyDescent="0.25">
      <c r="B2356" s="666" t="s">
        <v>1465</v>
      </c>
      <c r="C2356" s="697"/>
      <c r="D2356" s="668"/>
      <c r="E2356" s="672" t="s">
        <v>1470</v>
      </c>
      <c r="F2356" s="673"/>
      <c r="G2356" s="673"/>
      <c r="H2356" s="673"/>
      <c r="I2356" s="674"/>
      <c r="J2356" s="675" t="s">
        <v>560</v>
      </c>
      <c r="K2356" s="668"/>
      <c r="L2356" s="677" t="s">
        <v>1464</v>
      </c>
    </row>
    <row r="2357" spans="2:13" ht="24.95" customHeight="1" outlineLevel="2" x14ac:dyDescent="0.25">
      <c r="B2357" s="669"/>
      <c r="C2357" s="670"/>
      <c r="D2357" s="671"/>
      <c r="E2357" s="104" t="s">
        <v>1461</v>
      </c>
      <c r="F2357" s="679" t="s">
        <v>1462</v>
      </c>
      <c r="G2357" s="680"/>
      <c r="H2357" s="679" t="s">
        <v>1463</v>
      </c>
      <c r="I2357" s="680"/>
      <c r="J2357" s="676"/>
      <c r="K2357" s="671"/>
      <c r="L2357" s="701"/>
    </row>
    <row r="2358" spans="2:13" ht="24.95" customHeight="1" outlineLevel="2" x14ac:dyDescent="0.25">
      <c r="B2358" s="655"/>
      <c r="C2358" s="656"/>
      <c r="D2358" s="657"/>
      <c r="E2358" s="105"/>
      <c r="F2358" s="658"/>
      <c r="G2358" s="659"/>
      <c r="H2358" s="658"/>
      <c r="I2358" s="659"/>
      <c r="J2358" s="658"/>
      <c r="K2358" s="659"/>
      <c r="L2358" s="56">
        <f t="shared" ref="L2358:L2364" si="214">+J2358</f>
        <v>0</v>
      </c>
    </row>
    <row r="2359" spans="2:13" ht="24.95" customHeight="1" outlineLevel="2" x14ac:dyDescent="0.25">
      <c r="B2359" s="628"/>
      <c r="C2359" s="629"/>
      <c r="D2359" s="660"/>
      <c r="E2359" s="106"/>
      <c r="F2359" s="661"/>
      <c r="G2359" s="660"/>
      <c r="H2359" s="661"/>
      <c r="I2359" s="660"/>
      <c r="J2359" s="661"/>
      <c r="K2359" s="660"/>
      <c r="L2359" s="56">
        <f t="shared" si="214"/>
        <v>0</v>
      </c>
    </row>
    <row r="2360" spans="2:13" ht="24.95" customHeight="1" outlineLevel="2" x14ac:dyDescent="0.25">
      <c r="B2360" s="628"/>
      <c r="C2360" s="629"/>
      <c r="D2360" s="660"/>
      <c r="E2360" s="106"/>
      <c r="F2360" s="661"/>
      <c r="G2360" s="660"/>
      <c r="H2360" s="661"/>
      <c r="I2360" s="660"/>
      <c r="J2360" s="661"/>
      <c r="K2360" s="660"/>
      <c r="L2360" s="56">
        <f t="shared" si="214"/>
        <v>0</v>
      </c>
    </row>
    <row r="2361" spans="2:13" ht="24.95" customHeight="1" outlineLevel="2" x14ac:dyDescent="0.25">
      <c r="B2361" s="628"/>
      <c r="C2361" s="629"/>
      <c r="D2361" s="660"/>
      <c r="E2361" s="106"/>
      <c r="F2361" s="661"/>
      <c r="G2361" s="660"/>
      <c r="H2361" s="661"/>
      <c r="I2361" s="660"/>
      <c r="J2361" s="661"/>
      <c r="K2361" s="660"/>
      <c r="L2361" s="56">
        <f t="shared" si="214"/>
        <v>0</v>
      </c>
    </row>
    <row r="2362" spans="2:13" ht="24.95" customHeight="1" outlineLevel="2" x14ac:dyDescent="0.25">
      <c r="B2362" s="628"/>
      <c r="C2362" s="629"/>
      <c r="D2362" s="660"/>
      <c r="E2362" s="106"/>
      <c r="F2362" s="661"/>
      <c r="G2362" s="660"/>
      <c r="H2362" s="661"/>
      <c r="I2362" s="660"/>
      <c r="J2362" s="661"/>
      <c r="K2362" s="660"/>
      <c r="L2362" s="56">
        <f t="shared" si="214"/>
        <v>0</v>
      </c>
    </row>
    <row r="2363" spans="2:13" ht="24.95" customHeight="1" outlineLevel="2" x14ac:dyDescent="0.25">
      <c r="B2363" s="628"/>
      <c r="C2363" s="629"/>
      <c r="D2363" s="660"/>
      <c r="E2363" s="106"/>
      <c r="F2363" s="661"/>
      <c r="G2363" s="660"/>
      <c r="H2363" s="661"/>
      <c r="I2363" s="660"/>
      <c r="J2363" s="661"/>
      <c r="K2363" s="660"/>
      <c r="L2363" s="56">
        <f t="shared" si="214"/>
        <v>0</v>
      </c>
    </row>
    <row r="2364" spans="2:13" ht="24.95" customHeight="1" outlineLevel="2" x14ac:dyDescent="0.25">
      <c r="B2364" s="631"/>
      <c r="C2364" s="632"/>
      <c r="D2364" s="662"/>
      <c r="E2364" s="107"/>
      <c r="F2364" s="663"/>
      <c r="G2364" s="662"/>
      <c r="H2364" s="663"/>
      <c r="I2364" s="662"/>
      <c r="J2364" s="663"/>
      <c r="K2364" s="662"/>
      <c r="L2364" s="56">
        <f t="shared" si="214"/>
        <v>0</v>
      </c>
    </row>
    <row r="2365" spans="2:13" ht="24.95" customHeight="1" outlineLevel="2" x14ac:dyDescent="0.25">
      <c r="B2365" s="634" t="s">
        <v>1468</v>
      </c>
      <c r="C2365" s="635"/>
      <c r="D2365" s="635"/>
      <c r="E2365" s="635"/>
      <c r="F2365" s="635"/>
      <c r="G2365" s="635"/>
      <c r="H2365" s="635"/>
      <c r="I2365" s="635"/>
      <c r="J2365" s="635"/>
      <c r="K2365" s="636"/>
      <c r="L2365" s="108">
        <f>+SUM(L2358:L2364)</f>
        <v>0</v>
      </c>
    </row>
    <row r="2366" spans="2:13" ht="45" customHeight="1" outlineLevel="1" x14ac:dyDescent="0.25">
      <c r="B2366" s="448" t="s">
        <v>2323</v>
      </c>
      <c r="C2366" s="442">
        <v>11</v>
      </c>
      <c r="D2366" s="449">
        <v>2.02</v>
      </c>
      <c r="E2366" s="637" t="str">
        <f>+VLOOKUP(B:B,INSUMOS!A:C,2,FALSE)</f>
        <v>ACOMETIDA NUEVA DE ACUEDUCTO 1/2" EN PISO (Anden en concretoy/o tableta no idu) Inc. Mano de obra,exc,transporte, materiales,conexion a red principal y red interna,cajilla no reciclable y recuperac. espacio publico) no incluye medidor y registro de bola - Res. Acueducto N°0303-02-04-2019: Vigente</v>
      </c>
      <c r="F2366" s="638"/>
      <c r="G2366" s="638"/>
      <c r="H2366" s="638"/>
      <c r="I2366" s="638"/>
      <c r="J2366" s="638"/>
      <c r="K2366" s="639"/>
      <c r="L2366" s="103" t="str">
        <f>+VLOOKUP(B:B,INSUMOS!A:C,3,FALSE)</f>
        <v>UN</v>
      </c>
      <c r="M2366" s="595">
        <f>L2376</f>
        <v>0</v>
      </c>
    </row>
    <row r="2367" spans="2:13" ht="24.95" customHeight="1" outlineLevel="2" x14ac:dyDescent="0.25">
      <c r="B2367" s="666" t="s">
        <v>1465</v>
      </c>
      <c r="C2367" s="697"/>
      <c r="D2367" s="668"/>
      <c r="E2367" s="672" t="s">
        <v>1470</v>
      </c>
      <c r="F2367" s="673"/>
      <c r="G2367" s="673"/>
      <c r="H2367" s="673"/>
      <c r="I2367" s="674"/>
      <c r="J2367" s="675" t="s">
        <v>560</v>
      </c>
      <c r="K2367" s="668"/>
      <c r="L2367" s="677" t="s">
        <v>1464</v>
      </c>
    </row>
    <row r="2368" spans="2:13" ht="24.95" customHeight="1" outlineLevel="2" x14ac:dyDescent="0.25">
      <c r="B2368" s="669"/>
      <c r="C2368" s="670"/>
      <c r="D2368" s="671"/>
      <c r="E2368" s="104" t="s">
        <v>1461</v>
      </c>
      <c r="F2368" s="679" t="s">
        <v>1462</v>
      </c>
      <c r="G2368" s="680"/>
      <c r="H2368" s="679" t="s">
        <v>1463</v>
      </c>
      <c r="I2368" s="680"/>
      <c r="J2368" s="676"/>
      <c r="K2368" s="671"/>
      <c r="L2368" s="701"/>
    </row>
    <row r="2369" spans="2:13" ht="24.95" customHeight="1" outlineLevel="2" x14ac:dyDescent="0.25">
      <c r="B2369" s="655"/>
      <c r="C2369" s="656"/>
      <c r="D2369" s="657"/>
      <c r="E2369" s="105"/>
      <c r="F2369" s="658"/>
      <c r="G2369" s="659"/>
      <c r="H2369" s="658"/>
      <c r="I2369" s="659"/>
      <c r="J2369" s="658"/>
      <c r="K2369" s="659"/>
      <c r="L2369" s="56">
        <f t="shared" ref="L2369:L2375" si="215">+J2369</f>
        <v>0</v>
      </c>
    </row>
    <row r="2370" spans="2:13" ht="24.95" customHeight="1" outlineLevel="2" x14ac:dyDescent="0.25">
      <c r="B2370" s="628"/>
      <c r="C2370" s="629"/>
      <c r="D2370" s="660"/>
      <c r="E2370" s="106"/>
      <c r="F2370" s="661"/>
      <c r="G2370" s="660"/>
      <c r="H2370" s="661"/>
      <c r="I2370" s="660"/>
      <c r="J2370" s="661"/>
      <c r="K2370" s="660"/>
      <c r="L2370" s="56">
        <f t="shared" si="215"/>
        <v>0</v>
      </c>
    </row>
    <row r="2371" spans="2:13" ht="24.95" customHeight="1" outlineLevel="2" x14ac:dyDescent="0.25">
      <c r="B2371" s="628"/>
      <c r="C2371" s="629"/>
      <c r="D2371" s="660"/>
      <c r="E2371" s="106"/>
      <c r="F2371" s="661"/>
      <c r="G2371" s="660"/>
      <c r="H2371" s="661"/>
      <c r="I2371" s="660"/>
      <c r="J2371" s="661"/>
      <c r="K2371" s="660"/>
      <c r="L2371" s="56">
        <f t="shared" si="215"/>
        <v>0</v>
      </c>
    </row>
    <row r="2372" spans="2:13" ht="24.95" customHeight="1" outlineLevel="2" x14ac:dyDescent="0.25">
      <c r="B2372" s="628"/>
      <c r="C2372" s="629"/>
      <c r="D2372" s="660"/>
      <c r="E2372" s="106"/>
      <c r="F2372" s="661"/>
      <c r="G2372" s="660"/>
      <c r="H2372" s="661"/>
      <c r="I2372" s="660"/>
      <c r="J2372" s="661"/>
      <c r="K2372" s="660"/>
      <c r="L2372" s="56">
        <f t="shared" si="215"/>
        <v>0</v>
      </c>
    </row>
    <row r="2373" spans="2:13" ht="24.95" customHeight="1" outlineLevel="2" x14ac:dyDescent="0.25">
      <c r="B2373" s="628"/>
      <c r="C2373" s="629"/>
      <c r="D2373" s="660"/>
      <c r="E2373" s="106"/>
      <c r="F2373" s="661"/>
      <c r="G2373" s="660"/>
      <c r="H2373" s="661"/>
      <c r="I2373" s="660"/>
      <c r="J2373" s="661"/>
      <c r="K2373" s="660"/>
      <c r="L2373" s="56">
        <f t="shared" si="215"/>
        <v>0</v>
      </c>
    </row>
    <row r="2374" spans="2:13" ht="24.95" customHeight="1" outlineLevel="2" x14ac:dyDescent="0.25">
      <c r="B2374" s="628"/>
      <c r="C2374" s="629"/>
      <c r="D2374" s="660"/>
      <c r="E2374" s="106"/>
      <c r="F2374" s="661"/>
      <c r="G2374" s="660"/>
      <c r="H2374" s="661"/>
      <c r="I2374" s="660"/>
      <c r="J2374" s="661"/>
      <c r="K2374" s="660"/>
      <c r="L2374" s="56">
        <f t="shared" si="215"/>
        <v>0</v>
      </c>
    </row>
    <row r="2375" spans="2:13" ht="24.95" customHeight="1" outlineLevel="2" x14ac:dyDescent="0.25">
      <c r="B2375" s="631"/>
      <c r="C2375" s="632"/>
      <c r="D2375" s="662"/>
      <c r="E2375" s="107"/>
      <c r="F2375" s="663"/>
      <c r="G2375" s="662"/>
      <c r="H2375" s="663"/>
      <c r="I2375" s="662"/>
      <c r="J2375" s="663"/>
      <c r="K2375" s="662"/>
      <c r="L2375" s="56">
        <f t="shared" si="215"/>
        <v>0</v>
      </c>
    </row>
    <row r="2376" spans="2:13" ht="24.95" customHeight="1" outlineLevel="2" x14ac:dyDescent="0.25">
      <c r="B2376" s="634" t="s">
        <v>1468</v>
      </c>
      <c r="C2376" s="635"/>
      <c r="D2376" s="635"/>
      <c r="E2376" s="635"/>
      <c r="F2376" s="635"/>
      <c r="G2376" s="635"/>
      <c r="H2376" s="635"/>
      <c r="I2376" s="635"/>
      <c r="J2376" s="635"/>
      <c r="K2376" s="636"/>
      <c r="L2376" s="108">
        <f>+SUM(L2369:L2375)</f>
        <v>0</v>
      </c>
    </row>
    <row r="2377" spans="2:13" ht="48" customHeight="1" outlineLevel="1" x14ac:dyDescent="0.25">
      <c r="B2377" s="448" t="s">
        <v>2324</v>
      </c>
      <c r="C2377" s="442">
        <v>11</v>
      </c>
      <c r="D2377" s="449">
        <v>2.0299999999999998</v>
      </c>
      <c r="E2377" s="637" t="str">
        <f>+VLOOKUP(B:B,INSUMOS!A:C,2,FALSE)</f>
        <v>ACOMETIDA NUEVA DE ACUEDUCTO 1/2" EN PISO (Anden en loseta tipo Idu) Inc. Mano de obra,exc,transporte, materiales,conexion a red principal y red inerna, cajilla no reciclable y recuperac. espacio publico) no incluye medidor y registro de bola - Res. Acueducto N°0303-02-04-2019: Vigente</v>
      </c>
      <c r="F2377" s="638"/>
      <c r="G2377" s="638"/>
      <c r="H2377" s="638"/>
      <c r="I2377" s="638"/>
      <c r="J2377" s="638"/>
      <c r="K2377" s="639"/>
      <c r="L2377" s="103" t="str">
        <f>+VLOOKUP(B:B,INSUMOS!A:C,3,FALSE)</f>
        <v>UN</v>
      </c>
      <c r="M2377" s="595">
        <f>L2387</f>
        <v>0</v>
      </c>
    </row>
    <row r="2378" spans="2:13" ht="24.95" customHeight="1" outlineLevel="2" x14ac:dyDescent="0.25">
      <c r="B2378" s="666" t="s">
        <v>1465</v>
      </c>
      <c r="C2378" s="697"/>
      <c r="D2378" s="668"/>
      <c r="E2378" s="672" t="s">
        <v>1470</v>
      </c>
      <c r="F2378" s="673"/>
      <c r="G2378" s="673"/>
      <c r="H2378" s="673"/>
      <c r="I2378" s="674"/>
      <c r="J2378" s="675" t="s">
        <v>560</v>
      </c>
      <c r="K2378" s="668"/>
      <c r="L2378" s="677" t="s">
        <v>1464</v>
      </c>
    </row>
    <row r="2379" spans="2:13" ht="24.95" customHeight="1" outlineLevel="2" x14ac:dyDescent="0.25">
      <c r="B2379" s="669"/>
      <c r="C2379" s="670"/>
      <c r="D2379" s="671"/>
      <c r="E2379" s="104" t="s">
        <v>1461</v>
      </c>
      <c r="F2379" s="679" t="s">
        <v>1462</v>
      </c>
      <c r="G2379" s="680"/>
      <c r="H2379" s="679" t="s">
        <v>1463</v>
      </c>
      <c r="I2379" s="680"/>
      <c r="J2379" s="676"/>
      <c r="K2379" s="671"/>
      <c r="L2379" s="701"/>
    </row>
    <row r="2380" spans="2:13" ht="24.95" customHeight="1" outlineLevel="2" x14ac:dyDescent="0.25">
      <c r="B2380" s="655"/>
      <c r="C2380" s="656"/>
      <c r="D2380" s="657"/>
      <c r="E2380" s="105"/>
      <c r="F2380" s="658"/>
      <c r="G2380" s="659"/>
      <c r="H2380" s="658"/>
      <c r="I2380" s="659"/>
      <c r="J2380" s="658"/>
      <c r="K2380" s="659"/>
      <c r="L2380" s="56">
        <f t="shared" ref="L2380:L2386" si="216">+J2380</f>
        <v>0</v>
      </c>
    </row>
    <row r="2381" spans="2:13" ht="24.95" customHeight="1" outlineLevel="2" x14ac:dyDescent="0.25">
      <c r="B2381" s="628"/>
      <c r="C2381" s="629"/>
      <c r="D2381" s="660"/>
      <c r="E2381" s="106"/>
      <c r="F2381" s="661"/>
      <c r="G2381" s="660"/>
      <c r="H2381" s="661"/>
      <c r="I2381" s="660"/>
      <c r="J2381" s="661"/>
      <c r="K2381" s="660"/>
      <c r="L2381" s="56">
        <f t="shared" si="216"/>
        <v>0</v>
      </c>
    </row>
    <row r="2382" spans="2:13" ht="24.95" customHeight="1" outlineLevel="2" x14ac:dyDescent="0.25">
      <c r="B2382" s="628"/>
      <c r="C2382" s="629"/>
      <c r="D2382" s="660"/>
      <c r="E2382" s="106"/>
      <c r="F2382" s="661"/>
      <c r="G2382" s="660"/>
      <c r="H2382" s="661"/>
      <c r="I2382" s="660"/>
      <c r="J2382" s="661"/>
      <c r="K2382" s="660"/>
      <c r="L2382" s="56">
        <f t="shared" si="216"/>
        <v>0</v>
      </c>
    </row>
    <row r="2383" spans="2:13" ht="24.95" customHeight="1" outlineLevel="2" x14ac:dyDescent="0.25">
      <c r="B2383" s="628"/>
      <c r="C2383" s="629"/>
      <c r="D2383" s="660"/>
      <c r="E2383" s="106"/>
      <c r="F2383" s="661"/>
      <c r="G2383" s="660"/>
      <c r="H2383" s="661"/>
      <c r="I2383" s="660"/>
      <c r="J2383" s="661"/>
      <c r="K2383" s="660"/>
      <c r="L2383" s="56">
        <f t="shared" si="216"/>
        <v>0</v>
      </c>
    </row>
    <row r="2384" spans="2:13" ht="24.95" customHeight="1" outlineLevel="2" x14ac:dyDescent="0.25">
      <c r="B2384" s="628"/>
      <c r="C2384" s="629"/>
      <c r="D2384" s="660"/>
      <c r="E2384" s="106"/>
      <c r="F2384" s="661"/>
      <c r="G2384" s="660"/>
      <c r="H2384" s="661"/>
      <c r="I2384" s="660"/>
      <c r="J2384" s="661"/>
      <c r="K2384" s="660"/>
      <c r="L2384" s="56">
        <f t="shared" si="216"/>
        <v>0</v>
      </c>
    </row>
    <row r="2385" spans="2:13" ht="24.95" customHeight="1" outlineLevel="2" x14ac:dyDescent="0.25">
      <c r="B2385" s="628"/>
      <c r="C2385" s="629"/>
      <c r="D2385" s="660"/>
      <c r="E2385" s="106"/>
      <c r="F2385" s="661"/>
      <c r="G2385" s="660"/>
      <c r="H2385" s="661"/>
      <c r="I2385" s="660"/>
      <c r="J2385" s="661"/>
      <c r="K2385" s="660"/>
      <c r="L2385" s="56">
        <f t="shared" si="216"/>
        <v>0</v>
      </c>
    </row>
    <row r="2386" spans="2:13" ht="24.95" customHeight="1" outlineLevel="2" x14ac:dyDescent="0.25">
      <c r="B2386" s="631"/>
      <c r="C2386" s="632"/>
      <c r="D2386" s="662"/>
      <c r="E2386" s="107"/>
      <c r="F2386" s="663"/>
      <c r="G2386" s="662"/>
      <c r="H2386" s="663"/>
      <c r="I2386" s="662"/>
      <c r="J2386" s="663"/>
      <c r="K2386" s="662"/>
      <c r="L2386" s="56">
        <f t="shared" si="216"/>
        <v>0</v>
      </c>
    </row>
    <row r="2387" spans="2:13" ht="24.95" customHeight="1" outlineLevel="2" x14ac:dyDescent="0.25">
      <c r="B2387" s="634" t="s">
        <v>1468</v>
      </c>
      <c r="C2387" s="635"/>
      <c r="D2387" s="635"/>
      <c r="E2387" s="635"/>
      <c r="F2387" s="635"/>
      <c r="G2387" s="635"/>
      <c r="H2387" s="635"/>
      <c r="I2387" s="635"/>
      <c r="J2387" s="635"/>
      <c r="K2387" s="636"/>
      <c r="L2387" s="108">
        <f>+SUM(L2380:L2386)</f>
        <v>0</v>
      </c>
    </row>
    <row r="2388" spans="2:13" ht="44.25" customHeight="1" outlineLevel="1" x14ac:dyDescent="0.25">
      <c r="B2388" s="448" t="s">
        <v>2325</v>
      </c>
      <c r="C2388" s="442">
        <v>11</v>
      </c>
      <c r="D2388" s="449">
        <v>2.04</v>
      </c>
      <c r="E2388" s="637" t="str">
        <f>+VLOOKUP(B:B,INSUMOS!A:C,2,FALSE)</f>
        <v>ACOMETIDA NUEVA DE ACUEDUCTO 1/2" EN PISO (Anden en adoquin ladrillo tipo Idu) Inc. Mano de obra,exc,transporte, materiales,conexion a red principal y red inerna,cajilla no reciclable y  recuperac. espacio publico) no incluye medidor y registro de bola - Res. Acueducto N°0303-02-04-2019: Vigente</v>
      </c>
      <c r="F2388" s="638"/>
      <c r="G2388" s="638"/>
      <c r="H2388" s="638"/>
      <c r="I2388" s="638"/>
      <c r="J2388" s="638"/>
      <c r="K2388" s="639"/>
      <c r="L2388" s="103" t="str">
        <f>+VLOOKUP(B:B,INSUMOS!A:C,3,FALSE)</f>
        <v>UN</v>
      </c>
      <c r="M2388" s="595">
        <f>L2398</f>
        <v>0</v>
      </c>
    </row>
    <row r="2389" spans="2:13" ht="24.95" customHeight="1" outlineLevel="2" x14ac:dyDescent="0.25">
      <c r="B2389" s="666" t="s">
        <v>1465</v>
      </c>
      <c r="C2389" s="697"/>
      <c r="D2389" s="668"/>
      <c r="E2389" s="672" t="s">
        <v>1470</v>
      </c>
      <c r="F2389" s="673"/>
      <c r="G2389" s="673"/>
      <c r="H2389" s="673"/>
      <c r="I2389" s="674"/>
      <c r="J2389" s="675" t="s">
        <v>560</v>
      </c>
      <c r="K2389" s="668"/>
      <c r="L2389" s="677" t="s">
        <v>1464</v>
      </c>
    </row>
    <row r="2390" spans="2:13" ht="24.95" customHeight="1" outlineLevel="2" x14ac:dyDescent="0.25">
      <c r="B2390" s="669"/>
      <c r="C2390" s="670"/>
      <c r="D2390" s="671"/>
      <c r="E2390" s="104" t="s">
        <v>1461</v>
      </c>
      <c r="F2390" s="679" t="s">
        <v>1462</v>
      </c>
      <c r="G2390" s="680"/>
      <c r="H2390" s="679" t="s">
        <v>1463</v>
      </c>
      <c r="I2390" s="680"/>
      <c r="J2390" s="676"/>
      <c r="K2390" s="671"/>
      <c r="L2390" s="701"/>
    </row>
    <row r="2391" spans="2:13" ht="24.95" customHeight="1" outlineLevel="2" x14ac:dyDescent="0.25">
      <c r="B2391" s="655"/>
      <c r="C2391" s="656"/>
      <c r="D2391" s="657"/>
      <c r="E2391" s="105"/>
      <c r="F2391" s="658"/>
      <c r="G2391" s="659"/>
      <c r="H2391" s="658"/>
      <c r="I2391" s="659"/>
      <c r="J2391" s="658"/>
      <c r="K2391" s="659"/>
      <c r="L2391" s="56">
        <f t="shared" ref="L2391:L2397" si="217">+J2391</f>
        <v>0</v>
      </c>
    </row>
    <row r="2392" spans="2:13" ht="24.95" customHeight="1" outlineLevel="2" x14ac:dyDescent="0.25">
      <c r="B2392" s="628"/>
      <c r="C2392" s="629"/>
      <c r="D2392" s="660"/>
      <c r="E2392" s="106"/>
      <c r="F2392" s="661"/>
      <c r="G2392" s="660"/>
      <c r="H2392" s="661"/>
      <c r="I2392" s="660"/>
      <c r="J2392" s="661"/>
      <c r="K2392" s="660"/>
      <c r="L2392" s="56">
        <f t="shared" si="217"/>
        <v>0</v>
      </c>
    </row>
    <row r="2393" spans="2:13" ht="24.95" customHeight="1" outlineLevel="2" x14ac:dyDescent="0.25">
      <c r="B2393" s="628"/>
      <c r="C2393" s="629"/>
      <c r="D2393" s="660"/>
      <c r="E2393" s="106"/>
      <c r="F2393" s="661"/>
      <c r="G2393" s="660"/>
      <c r="H2393" s="661"/>
      <c r="I2393" s="660"/>
      <c r="J2393" s="661"/>
      <c r="K2393" s="660"/>
      <c r="L2393" s="56">
        <f t="shared" si="217"/>
        <v>0</v>
      </c>
    </row>
    <row r="2394" spans="2:13" ht="24.95" customHeight="1" outlineLevel="2" x14ac:dyDescent="0.25">
      <c r="B2394" s="628"/>
      <c r="C2394" s="629"/>
      <c r="D2394" s="660"/>
      <c r="E2394" s="106"/>
      <c r="F2394" s="661"/>
      <c r="G2394" s="660"/>
      <c r="H2394" s="661"/>
      <c r="I2394" s="660"/>
      <c r="J2394" s="661"/>
      <c r="K2394" s="660"/>
      <c r="L2394" s="56">
        <f t="shared" si="217"/>
        <v>0</v>
      </c>
    </row>
    <row r="2395" spans="2:13" ht="24.95" customHeight="1" outlineLevel="2" x14ac:dyDescent="0.25">
      <c r="B2395" s="628"/>
      <c r="C2395" s="629"/>
      <c r="D2395" s="660"/>
      <c r="E2395" s="106"/>
      <c r="F2395" s="661"/>
      <c r="G2395" s="660"/>
      <c r="H2395" s="661"/>
      <c r="I2395" s="660"/>
      <c r="J2395" s="661"/>
      <c r="K2395" s="660"/>
      <c r="L2395" s="56">
        <f t="shared" si="217"/>
        <v>0</v>
      </c>
    </row>
    <row r="2396" spans="2:13" ht="24.95" customHeight="1" outlineLevel="2" x14ac:dyDescent="0.25">
      <c r="B2396" s="628"/>
      <c r="C2396" s="629"/>
      <c r="D2396" s="660"/>
      <c r="E2396" s="106"/>
      <c r="F2396" s="661"/>
      <c r="G2396" s="660"/>
      <c r="H2396" s="661"/>
      <c r="I2396" s="660"/>
      <c r="J2396" s="661"/>
      <c r="K2396" s="660"/>
      <c r="L2396" s="56">
        <f t="shared" si="217"/>
        <v>0</v>
      </c>
    </row>
    <row r="2397" spans="2:13" ht="24.95" customHeight="1" outlineLevel="2" x14ac:dyDescent="0.25">
      <c r="B2397" s="631"/>
      <c r="C2397" s="632"/>
      <c r="D2397" s="662"/>
      <c r="E2397" s="107"/>
      <c r="F2397" s="663"/>
      <c r="G2397" s="662"/>
      <c r="H2397" s="663"/>
      <c r="I2397" s="662"/>
      <c r="J2397" s="663"/>
      <c r="K2397" s="662"/>
      <c r="L2397" s="56">
        <f t="shared" si="217"/>
        <v>0</v>
      </c>
    </row>
    <row r="2398" spans="2:13" ht="24.95" customHeight="1" outlineLevel="2" x14ac:dyDescent="0.25">
      <c r="B2398" s="634" t="s">
        <v>1468</v>
      </c>
      <c r="C2398" s="635"/>
      <c r="D2398" s="635"/>
      <c r="E2398" s="635"/>
      <c r="F2398" s="635"/>
      <c r="G2398" s="635"/>
      <c r="H2398" s="635"/>
      <c r="I2398" s="635"/>
      <c r="J2398" s="635"/>
      <c r="K2398" s="636"/>
      <c r="L2398" s="108">
        <f>+SUM(L2391:L2397)</f>
        <v>0</v>
      </c>
    </row>
    <row r="2399" spans="2:13" ht="54" customHeight="1" outlineLevel="1" x14ac:dyDescent="0.25">
      <c r="B2399" s="448" t="s">
        <v>2326</v>
      </c>
      <c r="C2399" s="442">
        <v>11</v>
      </c>
      <c r="D2399" s="449">
        <v>2.0499999999999998</v>
      </c>
      <c r="E2399" s="637" t="str">
        <f>+VLOOKUP(B:B,INSUMOS!A:C,2,FALSE)</f>
        <v>ACOMETIDA NUEVA DE ACUEDUCTO 1/2" EN PISO (Via  en recebo/tierra) Inc. Mano de obra,exc, transporte, materiales,conexion a red principal y red inerna, cajilla no reciclable y recuperac. espacio publico) no incluye medidor y registro de bola - Res. Acueducto N°0303-02-04-2019: Vigente</v>
      </c>
      <c r="F2399" s="638"/>
      <c r="G2399" s="638"/>
      <c r="H2399" s="638"/>
      <c r="I2399" s="638"/>
      <c r="J2399" s="638"/>
      <c r="K2399" s="639"/>
      <c r="L2399" s="103" t="str">
        <f>+VLOOKUP(B:B,INSUMOS!A:C,3,FALSE)</f>
        <v>UN</v>
      </c>
      <c r="M2399" s="595">
        <f>L2409</f>
        <v>0</v>
      </c>
    </row>
    <row r="2400" spans="2:13" ht="24.95" customHeight="1" outlineLevel="2" x14ac:dyDescent="0.25">
      <c r="B2400" s="666" t="s">
        <v>1465</v>
      </c>
      <c r="C2400" s="697"/>
      <c r="D2400" s="668"/>
      <c r="E2400" s="672" t="s">
        <v>1470</v>
      </c>
      <c r="F2400" s="673"/>
      <c r="G2400" s="673"/>
      <c r="H2400" s="673"/>
      <c r="I2400" s="674"/>
      <c r="J2400" s="675" t="s">
        <v>560</v>
      </c>
      <c r="K2400" s="668"/>
      <c r="L2400" s="677" t="s">
        <v>1464</v>
      </c>
    </row>
    <row r="2401" spans="2:13" ht="24.95" customHeight="1" outlineLevel="2" x14ac:dyDescent="0.25">
      <c r="B2401" s="669"/>
      <c r="C2401" s="670"/>
      <c r="D2401" s="671"/>
      <c r="E2401" s="104" t="s">
        <v>1461</v>
      </c>
      <c r="F2401" s="679" t="s">
        <v>1462</v>
      </c>
      <c r="G2401" s="680"/>
      <c r="H2401" s="679" t="s">
        <v>1463</v>
      </c>
      <c r="I2401" s="680"/>
      <c r="J2401" s="676"/>
      <c r="K2401" s="671"/>
      <c r="L2401" s="701"/>
    </row>
    <row r="2402" spans="2:13" ht="24.95" customHeight="1" outlineLevel="2" x14ac:dyDescent="0.25">
      <c r="B2402" s="655"/>
      <c r="C2402" s="656"/>
      <c r="D2402" s="657"/>
      <c r="E2402" s="105"/>
      <c r="F2402" s="658"/>
      <c r="G2402" s="659"/>
      <c r="H2402" s="658"/>
      <c r="I2402" s="659"/>
      <c r="J2402" s="658"/>
      <c r="K2402" s="659"/>
      <c r="L2402" s="56">
        <f t="shared" ref="L2402:L2408" si="218">+J2402</f>
        <v>0</v>
      </c>
    </row>
    <row r="2403" spans="2:13" ht="24.95" customHeight="1" outlineLevel="2" x14ac:dyDescent="0.25">
      <c r="B2403" s="628"/>
      <c r="C2403" s="629"/>
      <c r="D2403" s="660"/>
      <c r="E2403" s="106"/>
      <c r="F2403" s="661"/>
      <c r="G2403" s="660"/>
      <c r="H2403" s="661"/>
      <c r="I2403" s="660"/>
      <c r="J2403" s="661"/>
      <c r="K2403" s="660"/>
      <c r="L2403" s="56">
        <f t="shared" si="218"/>
        <v>0</v>
      </c>
    </row>
    <row r="2404" spans="2:13" ht="24.95" customHeight="1" outlineLevel="2" x14ac:dyDescent="0.25">
      <c r="B2404" s="628"/>
      <c r="C2404" s="629"/>
      <c r="D2404" s="660"/>
      <c r="E2404" s="106"/>
      <c r="F2404" s="661"/>
      <c r="G2404" s="660"/>
      <c r="H2404" s="661"/>
      <c r="I2404" s="660"/>
      <c r="J2404" s="661"/>
      <c r="K2404" s="660"/>
      <c r="L2404" s="56">
        <f t="shared" si="218"/>
        <v>0</v>
      </c>
    </row>
    <row r="2405" spans="2:13" ht="24.95" customHeight="1" outlineLevel="2" x14ac:dyDescent="0.25">
      <c r="B2405" s="628"/>
      <c r="C2405" s="629"/>
      <c r="D2405" s="660"/>
      <c r="E2405" s="106"/>
      <c r="F2405" s="661"/>
      <c r="G2405" s="660"/>
      <c r="H2405" s="661"/>
      <c r="I2405" s="660"/>
      <c r="J2405" s="661"/>
      <c r="K2405" s="660"/>
      <c r="L2405" s="56">
        <f t="shared" si="218"/>
        <v>0</v>
      </c>
    </row>
    <row r="2406" spans="2:13" ht="24.95" customHeight="1" outlineLevel="2" x14ac:dyDescent="0.25">
      <c r="B2406" s="628"/>
      <c r="C2406" s="629"/>
      <c r="D2406" s="660"/>
      <c r="E2406" s="106"/>
      <c r="F2406" s="661"/>
      <c r="G2406" s="660"/>
      <c r="H2406" s="661"/>
      <c r="I2406" s="660"/>
      <c r="J2406" s="661"/>
      <c r="K2406" s="660"/>
      <c r="L2406" s="56">
        <f t="shared" si="218"/>
        <v>0</v>
      </c>
    </row>
    <row r="2407" spans="2:13" ht="24.95" customHeight="1" outlineLevel="2" x14ac:dyDescent="0.25">
      <c r="B2407" s="628"/>
      <c r="C2407" s="629"/>
      <c r="D2407" s="660"/>
      <c r="E2407" s="106"/>
      <c r="F2407" s="661"/>
      <c r="G2407" s="660"/>
      <c r="H2407" s="661"/>
      <c r="I2407" s="660"/>
      <c r="J2407" s="661"/>
      <c r="K2407" s="660"/>
      <c r="L2407" s="56">
        <f t="shared" si="218"/>
        <v>0</v>
      </c>
    </row>
    <row r="2408" spans="2:13" ht="24.95" customHeight="1" outlineLevel="2" x14ac:dyDescent="0.25">
      <c r="B2408" s="631"/>
      <c r="C2408" s="632"/>
      <c r="D2408" s="662"/>
      <c r="E2408" s="107"/>
      <c r="F2408" s="663"/>
      <c r="G2408" s="662"/>
      <c r="H2408" s="663"/>
      <c r="I2408" s="662"/>
      <c r="J2408" s="663"/>
      <c r="K2408" s="662"/>
      <c r="L2408" s="56">
        <f t="shared" si="218"/>
        <v>0</v>
      </c>
    </row>
    <row r="2409" spans="2:13" ht="24.95" customHeight="1" outlineLevel="2" x14ac:dyDescent="0.25">
      <c r="B2409" s="634" t="s">
        <v>1468</v>
      </c>
      <c r="C2409" s="635"/>
      <c r="D2409" s="635"/>
      <c r="E2409" s="635"/>
      <c r="F2409" s="635"/>
      <c r="G2409" s="635"/>
      <c r="H2409" s="635"/>
      <c r="I2409" s="635"/>
      <c r="J2409" s="635"/>
      <c r="K2409" s="636"/>
      <c r="L2409" s="108">
        <f>+SUM(L2402:L2408)</f>
        <v>0</v>
      </c>
    </row>
    <row r="2410" spans="2:13" ht="54.75" customHeight="1" outlineLevel="1" x14ac:dyDescent="0.25">
      <c r="B2410" s="448" t="s">
        <v>2327</v>
      </c>
      <c r="C2410" s="442">
        <v>11</v>
      </c>
      <c r="D2410" s="449">
        <v>2.06</v>
      </c>
      <c r="E2410" s="637" t="str">
        <f>+VLOOKUP(B:B,INSUMOS!A:C,2,FALSE)</f>
        <v>ACOMETIDA NUEVA DE ACUEDUCTO 1/2" EN PISO (Via  en asfalto) Inc. Mano de obra,exc, transporte, materiales,conexion a red principal y red inerna, cajilla no reciclable y recuperac. espacio publico) no incluye medidor y registro de bola - Res. Acueducto N°0303-02-04-2019: Vigente</v>
      </c>
      <c r="F2410" s="638"/>
      <c r="G2410" s="638"/>
      <c r="H2410" s="638"/>
      <c r="I2410" s="638"/>
      <c r="J2410" s="638"/>
      <c r="K2410" s="639"/>
      <c r="L2410" s="103" t="str">
        <f>+VLOOKUP(B:B,INSUMOS!A:C,3,FALSE)</f>
        <v>UN</v>
      </c>
      <c r="M2410" s="595">
        <f>L2420</f>
        <v>0</v>
      </c>
    </row>
    <row r="2411" spans="2:13" ht="24.95" customHeight="1" outlineLevel="2" x14ac:dyDescent="0.25">
      <c r="B2411" s="666" t="s">
        <v>1465</v>
      </c>
      <c r="C2411" s="697"/>
      <c r="D2411" s="668"/>
      <c r="E2411" s="672" t="s">
        <v>1470</v>
      </c>
      <c r="F2411" s="673"/>
      <c r="G2411" s="673"/>
      <c r="H2411" s="673"/>
      <c r="I2411" s="674"/>
      <c r="J2411" s="675" t="s">
        <v>560</v>
      </c>
      <c r="K2411" s="668"/>
      <c r="L2411" s="677" t="s">
        <v>1464</v>
      </c>
    </row>
    <row r="2412" spans="2:13" ht="24.95" customHeight="1" outlineLevel="2" x14ac:dyDescent="0.25">
      <c r="B2412" s="669"/>
      <c r="C2412" s="670"/>
      <c r="D2412" s="671"/>
      <c r="E2412" s="104" t="s">
        <v>1461</v>
      </c>
      <c r="F2412" s="679" t="s">
        <v>1462</v>
      </c>
      <c r="G2412" s="680"/>
      <c r="H2412" s="679" t="s">
        <v>1463</v>
      </c>
      <c r="I2412" s="680"/>
      <c r="J2412" s="676"/>
      <c r="K2412" s="671"/>
      <c r="L2412" s="701"/>
    </row>
    <row r="2413" spans="2:13" ht="24.95" customHeight="1" outlineLevel="2" x14ac:dyDescent="0.25">
      <c r="B2413" s="655"/>
      <c r="C2413" s="656"/>
      <c r="D2413" s="657"/>
      <c r="E2413" s="105"/>
      <c r="F2413" s="658"/>
      <c r="G2413" s="659"/>
      <c r="H2413" s="658"/>
      <c r="I2413" s="659"/>
      <c r="J2413" s="658"/>
      <c r="K2413" s="659"/>
      <c r="L2413" s="56">
        <f t="shared" ref="L2413:L2419" si="219">+J2413</f>
        <v>0</v>
      </c>
    </row>
    <row r="2414" spans="2:13" ht="24.95" customHeight="1" outlineLevel="2" x14ac:dyDescent="0.25">
      <c r="B2414" s="628"/>
      <c r="C2414" s="629"/>
      <c r="D2414" s="660"/>
      <c r="E2414" s="106"/>
      <c r="F2414" s="661"/>
      <c r="G2414" s="660"/>
      <c r="H2414" s="661"/>
      <c r="I2414" s="660"/>
      <c r="J2414" s="661"/>
      <c r="K2414" s="660"/>
      <c r="L2414" s="56">
        <f t="shared" si="219"/>
        <v>0</v>
      </c>
    </row>
    <row r="2415" spans="2:13" ht="24.95" customHeight="1" outlineLevel="2" x14ac:dyDescent="0.25">
      <c r="B2415" s="628"/>
      <c r="C2415" s="629"/>
      <c r="D2415" s="660"/>
      <c r="E2415" s="106"/>
      <c r="F2415" s="661"/>
      <c r="G2415" s="660"/>
      <c r="H2415" s="661"/>
      <c r="I2415" s="660"/>
      <c r="J2415" s="661"/>
      <c r="K2415" s="660"/>
      <c r="L2415" s="56">
        <f t="shared" si="219"/>
        <v>0</v>
      </c>
    </row>
    <row r="2416" spans="2:13" ht="24.95" customHeight="1" outlineLevel="2" x14ac:dyDescent="0.25">
      <c r="B2416" s="628"/>
      <c r="C2416" s="629"/>
      <c r="D2416" s="660"/>
      <c r="E2416" s="106"/>
      <c r="F2416" s="661"/>
      <c r="G2416" s="660"/>
      <c r="H2416" s="661"/>
      <c r="I2416" s="660"/>
      <c r="J2416" s="661"/>
      <c r="K2416" s="660"/>
      <c r="L2416" s="56">
        <f t="shared" si="219"/>
        <v>0</v>
      </c>
    </row>
    <row r="2417" spans="2:13" ht="24.95" customHeight="1" outlineLevel="2" x14ac:dyDescent="0.25">
      <c r="B2417" s="628"/>
      <c r="C2417" s="629"/>
      <c r="D2417" s="660"/>
      <c r="E2417" s="106"/>
      <c r="F2417" s="661"/>
      <c r="G2417" s="660"/>
      <c r="H2417" s="661"/>
      <c r="I2417" s="660"/>
      <c r="J2417" s="661"/>
      <c r="K2417" s="660"/>
      <c r="L2417" s="56">
        <f t="shared" si="219"/>
        <v>0</v>
      </c>
    </row>
    <row r="2418" spans="2:13" ht="24.95" customHeight="1" outlineLevel="2" x14ac:dyDescent="0.25">
      <c r="B2418" s="628"/>
      <c r="C2418" s="629"/>
      <c r="D2418" s="660"/>
      <c r="E2418" s="106"/>
      <c r="F2418" s="661"/>
      <c r="G2418" s="660"/>
      <c r="H2418" s="661"/>
      <c r="I2418" s="660"/>
      <c r="J2418" s="661"/>
      <c r="K2418" s="660"/>
      <c r="L2418" s="56">
        <f t="shared" si="219"/>
        <v>0</v>
      </c>
    </row>
    <row r="2419" spans="2:13" ht="24.95" customHeight="1" outlineLevel="2" x14ac:dyDescent="0.25">
      <c r="B2419" s="631"/>
      <c r="C2419" s="632"/>
      <c r="D2419" s="662"/>
      <c r="E2419" s="107"/>
      <c r="F2419" s="663"/>
      <c r="G2419" s="662"/>
      <c r="H2419" s="663"/>
      <c r="I2419" s="662"/>
      <c r="J2419" s="663"/>
      <c r="K2419" s="662"/>
      <c r="L2419" s="56">
        <f t="shared" si="219"/>
        <v>0</v>
      </c>
    </row>
    <row r="2420" spans="2:13" ht="24.95" customHeight="1" outlineLevel="2" x14ac:dyDescent="0.25">
      <c r="B2420" s="634" t="s">
        <v>1468</v>
      </c>
      <c r="C2420" s="635"/>
      <c r="D2420" s="635"/>
      <c r="E2420" s="635"/>
      <c r="F2420" s="635"/>
      <c r="G2420" s="635"/>
      <c r="H2420" s="635"/>
      <c r="I2420" s="635"/>
      <c r="J2420" s="635"/>
      <c r="K2420" s="636"/>
      <c r="L2420" s="108">
        <f>+SUM(L2413:L2419)</f>
        <v>0</v>
      </c>
    </row>
    <row r="2421" spans="2:13" ht="53.25" customHeight="1" outlineLevel="1" x14ac:dyDescent="0.25">
      <c r="B2421" s="448" t="s">
        <v>2328</v>
      </c>
      <c r="C2421" s="450">
        <v>11</v>
      </c>
      <c r="D2421" s="451">
        <v>2.0699999999999998</v>
      </c>
      <c r="E2421" s="637" t="str">
        <f>+VLOOKUP(B:B,INSUMOS!A:C,2,FALSE)</f>
        <v>ACOMETIDA NUEVA DE ACUEDUCTO 1/2" EN PISO (Via en concreto) Inc. Mano de obra,exc, transporte, materiales,conexion a red principal y red interna, cajilla no reciclable y recuperac. espacio publico) no incluye medidor y registro de bola - Res. Acueducto N°0303-02-04-2019: Vigente</v>
      </c>
      <c r="F2421" s="638"/>
      <c r="G2421" s="638"/>
      <c r="H2421" s="638"/>
      <c r="I2421" s="638"/>
      <c r="J2421" s="638"/>
      <c r="K2421" s="639"/>
      <c r="L2421" s="103" t="str">
        <f>+VLOOKUP(B:B,INSUMOS!A:C,3,FALSE)</f>
        <v>UN</v>
      </c>
      <c r="M2421" s="595">
        <f>L2431</f>
        <v>0</v>
      </c>
    </row>
    <row r="2422" spans="2:13" ht="24.95" customHeight="1" outlineLevel="2" x14ac:dyDescent="0.25">
      <c r="B2422" s="666" t="s">
        <v>1465</v>
      </c>
      <c r="C2422" s="697"/>
      <c r="D2422" s="668"/>
      <c r="E2422" s="672" t="s">
        <v>1470</v>
      </c>
      <c r="F2422" s="673"/>
      <c r="G2422" s="673"/>
      <c r="H2422" s="673"/>
      <c r="I2422" s="674"/>
      <c r="J2422" s="675" t="s">
        <v>560</v>
      </c>
      <c r="K2422" s="668"/>
      <c r="L2422" s="677" t="s">
        <v>1464</v>
      </c>
    </row>
    <row r="2423" spans="2:13" ht="24.95" customHeight="1" outlineLevel="2" x14ac:dyDescent="0.25">
      <c r="B2423" s="669"/>
      <c r="C2423" s="670"/>
      <c r="D2423" s="671"/>
      <c r="E2423" s="104" t="s">
        <v>1461</v>
      </c>
      <c r="F2423" s="679" t="s">
        <v>1462</v>
      </c>
      <c r="G2423" s="680"/>
      <c r="H2423" s="679" t="s">
        <v>1463</v>
      </c>
      <c r="I2423" s="680"/>
      <c r="J2423" s="676"/>
      <c r="K2423" s="671"/>
      <c r="L2423" s="701"/>
    </row>
    <row r="2424" spans="2:13" ht="24.95" customHeight="1" outlineLevel="2" x14ac:dyDescent="0.25">
      <c r="B2424" s="655"/>
      <c r="C2424" s="656"/>
      <c r="D2424" s="657"/>
      <c r="E2424" s="105"/>
      <c r="F2424" s="658"/>
      <c r="G2424" s="659"/>
      <c r="H2424" s="658"/>
      <c r="I2424" s="659"/>
      <c r="J2424" s="658"/>
      <c r="K2424" s="659"/>
      <c r="L2424" s="56">
        <f t="shared" ref="L2424:L2430" si="220">+J2424</f>
        <v>0</v>
      </c>
    </row>
    <row r="2425" spans="2:13" ht="24.95" customHeight="1" outlineLevel="2" x14ac:dyDescent="0.25">
      <c r="B2425" s="628"/>
      <c r="C2425" s="629"/>
      <c r="D2425" s="660"/>
      <c r="E2425" s="106"/>
      <c r="F2425" s="661"/>
      <c r="G2425" s="660"/>
      <c r="H2425" s="661"/>
      <c r="I2425" s="660"/>
      <c r="J2425" s="661"/>
      <c r="K2425" s="660"/>
      <c r="L2425" s="56">
        <f t="shared" si="220"/>
        <v>0</v>
      </c>
    </row>
    <row r="2426" spans="2:13" ht="24.95" customHeight="1" outlineLevel="2" x14ac:dyDescent="0.25">
      <c r="B2426" s="628"/>
      <c r="C2426" s="629"/>
      <c r="D2426" s="660"/>
      <c r="E2426" s="106"/>
      <c r="F2426" s="661"/>
      <c r="G2426" s="660"/>
      <c r="H2426" s="661"/>
      <c r="I2426" s="660"/>
      <c r="J2426" s="661"/>
      <c r="K2426" s="660"/>
      <c r="L2426" s="56">
        <f t="shared" si="220"/>
        <v>0</v>
      </c>
    </row>
    <row r="2427" spans="2:13" ht="24.95" customHeight="1" outlineLevel="2" x14ac:dyDescent="0.25">
      <c r="B2427" s="628"/>
      <c r="C2427" s="629"/>
      <c r="D2427" s="660"/>
      <c r="E2427" s="106"/>
      <c r="F2427" s="661"/>
      <c r="G2427" s="660"/>
      <c r="H2427" s="661"/>
      <c r="I2427" s="660"/>
      <c r="J2427" s="661"/>
      <c r="K2427" s="660"/>
      <c r="L2427" s="56">
        <f t="shared" si="220"/>
        <v>0</v>
      </c>
    </row>
    <row r="2428" spans="2:13" ht="24.95" customHeight="1" outlineLevel="2" x14ac:dyDescent="0.25">
      <c r="B2428" s="628"/>
      <c r="C2428" s="629"/>
      <c r="D2428" s="660"/>
      <c r="E2428" s="106"/>
      <c r="F2428" s="661"/>
      <c r="G2428" s="660"/>
      <c r="H2428" s="661"/>
      <c r="I2428" s="660"/>
      <c r="J2428" s="661"/>
      <c r="K2428" s="660"/>
      <c r="L2428" s="56">
        <f t="shared" si="220"/>
        <v>0</v>
      </c>
    </row>
    <row r="2429" spans="2:13" ht="24.95" customHeight="1" outlineLevel="2" x14ac:dyDescent="0.25">
      <c r="B2429" s="628"/>
      <c r="C2429" s="629"/>
      <c r="D2429" s="660"/>
      <c r="E2429" s="106"/>
      <c r="F2429" s="661"/>
      <c r="G2429" s="660"/>
      <c r="H2429" s="661"/>
      <c r="I2429" s="660"/>
      <c r="J2429" s="661"/>
      <c r="K2429" s="660"/>
      <c r="L2429" s="56">
        <f t="shared" si="220"/>
        <v>0</v>
      </c>
    </row>
    <row r="2430" spans="2:13" ht="24.95" customHeight="1" outlineLevel="2" x14ac:dyDescent="0.25">
      <c r="B2430" s="631"/>
      <c r="C2430" s="632"/>
      <c r="D2430" s="662"/>
      <c r="E2430" s="107"/>
      <c r="F2430" s="663"/>
      <c r="G2430" s="662"/>
      <c r="H2430" s="663"/>
      <c r="I2430" s="662"/>
      <c r="J2430" s="663"/>
      <c r="K2430" s="662"/>
      <c r="L2430" s="56">
        <f t="shared" si="220"/>
        <v>0</v>
      </c>
    </row>
    <row r="2431" spans="2:13" ht="24.95" customHeight="1" outlineLevel="2" x14ac:dyDescent="0.25">
      <c r="B2431" s="634" t="s">
        <v>1468</v>
      </c>
      <c r="C2431" s="635"/>
      <c r="D2431" s="635"/>
      <c r="E2431" s="635"/>
      <c r="F2431" s="635"/>
      <c r="G2431" s="635"/>
      <c r="H2431" s="635"/>
      <c r="I2431" s="635"/>
      <c r="J2431" s="635"/>
      <c r="K2431" s="636"/>
      <c r="L2431" s="108">
        <f>+SUM(L2424:L2430)</f>
        <v>0</v>
      </c>
    </row>
    <row r="2432" spans="2:13" ht="40.5" customHeight="1" outlineLevel="1" x14ac:dyDescent="0.25">
      <c r="B2432" s="452" t="s">
        <v>2333</v>
      </c>
      <c r="C2432" s="450">
        <v>11</v>
      </c>
      <c r="D2432" s="453">
        <v>2.08</v>
      </c>
      <c r="E2432" s="637" t="str">
        <f>+VLOOKUP(B:B,INSUMOS!A:C,2,FALSE)</f>
        <v>SUMINISTRO E INSTALACION DE MEDIDOR DE ACUEDUCTO (Con componentes de 1/2")y recuperac. espacio publico</v>
      </c>
      <c r="F2432" s="638"/>
      <c r="G2432" s="638"/>
      <c r="H2432" s="638"/>
      <c r="I2432" s="638"/>
      <c r="J2432" s="638"/>
      <c r="K2432" s="639"/>
      <c r="L2432" s="103" t="str">
        <f>+VLOOKUP(B:B,INSUMOS!A:C,3,FALSE)</f>
        <v>UN</v>
      </c>
      <c r="M2432" s="595">
        <f>L2442</f>
        <v>0</v>
      </c>
    </row>
    <row r="2433" spans="2:13" ht="24.95" customHeight="1" outlineLevel="2" x14ac:dyDescent="0.25">
      <c r="B2433" s="666" t="s">
        <v>1465</v>
      </c>
      <c r="C2433" s="697"/>
      <c r="D2433" s="668"/>
      <c r="E2433" s="672" t="s">
        <v>1470</v>
      </c>
      <c r="F2433" s="673"/>
      <c r="G2433" s="673"/>
      <c r="H2433" s="673"/>
      <c r="I2433" s="674"/>
      <c r="J2433" s="675" t="s">
        <v>560</v>
      </c>
      <c r="K2433" s="668"/>
      <c r="L2433" s="677" t="s">
        <v>1464</v>
      </c>
    </row>
    <row r="2434" spans="2:13" ht="24.95" customHeight="1" outlineLevel="2" x14ac:dyDescent="0.25">
      <c r="B2434" s="669"/>
      <c r="C2434" s="670"/>
      <c r="D2434" s="671"/>
      <c r="E2434" s="104" t="s">
        <v>1461</v>
      </c>
      <c r="F2434" s="679" t="s">
        <v>1462</v>
      </c>
      <c r="G2434" s="680"/>
      <c r="H2434" s="679" t="s">
        <v>1463</v>
      </c>
      <c r="I2434" s="680"/>
      <c r="J2434" s="676"/>
      <c r="K2434" s="671"/>
      <c r="L2434" s="701"/>
    </row>
    <row r="2435" spans="2:13" ht="24.95" customHeight="1" outlineLevel="2" x14ac:dyDescent="0.25">
      <c r="B2435" s="655"/>
      <c r="C2435" s="656"/>
      <c r="D2435" s="657"/>
      <c r="E2435" s="105"/>
      <c r="F2435" s="658"/>
      <c r="G2435" s="659"/>
      <c r="H2435" s="658"/>
      <c r="I2435" s="659"/>
      <c r="J2435" s="658"/>
      <c r="K2435" s="659"/>
      <c r="L2435" s="56">
        <f t="shared" ref="L2435:L2441" si="221">+J2435</f>
        <v>0</v>
      </c>
    </row>
    <row r="2436" spans="2:13" ht="24.95" customHeight="1" outlineLevel="2" x14ac:dyDescent="0.25">
      <c r="B2436" s="628"/>
      <c r="C2436" s="629"/>
      <c r="D2436" s="660"/>
      <c r="E2436" s="106"/>
      <c r="F2436" s="661"/>
      <c r="G2436" s="660"/>
      <c r="H2436" s="661"/>
      <c r="I2436" s="660"/>
      <c r="J2436" s="661"/>
      <c r="K2436" s="660"/>
      <c r="L2436" s="56">
        <f t="shared" si="221"/>
        <v>0</v>
      </c>
    </row>
    <row r="2437" spans="2:13" ht="24.95" customHeight="1" outlineLevel="2" x14ac:dyDescent="0.25">
      <c r="B2437" s="628"/>
      <c r="C2437" s="629"/>
      <c r="D2437" s="660"/>
      <c r="E2437" s="106"/>
      <c r="F2437" s="661"/>
      <c r="G2437" s="660"/>
      <c r="H2437" s="661"/>
      <c r="I2437" s="660"/>
      <c r="J2437" s="661"/>
      <c r="K2437" s="660"/>
      <c r="L2437" s="56">
        <f t="shared" si="221"/>
        <v>0</v>
      </c>
    </row>
    <row r="2438" spans="2:13" ht="24.95" customHeight="1" outlineLevel="2" x14ac:dyDescent="0.25">
      <c r="B2438" s="628"/>
      <c r="C2438" s="629"/>
      <c r="D2438" s="660"/>
      <c r="E2438" s="106"/>
      <c r="F2438" s="661"/>
      <c r="G2438" s="660"/>
      <c r="H2438" s="661"/>
      <c r="I2438" s="660"/>
      <c r="J2438" s="661"/>
      <c r="K2438" s="660"/>
      <c r="L2438" s="56">
        <f t="shared" si="221"/>
        <v>0</v>
      </c>
    </row>
    <row r="2439" spans="2:13" ht="24.95" customHeight="1" outlineLevel="2" x14ac:dyDescent="0.25">
      <c r="B2439" s="628"/>
      <c r="C2439" s="629"/>
      <c r="D2439" s="660"/>
      <c r="E2439" s="106"/>
      <c r="F2439" s="661"/>
      <c r="G2439" s="660"/>
      <c r="H2439" s="661"/>
      <c r="I2439" s="660"/>
      <c r="J2439" s="661"/>
      <c r="K2439" s="660"/>
      <c r="L2439" s="56">
        <f t="shared" si="221"/>
        <v>0</v>
      </c>
    </row>
    <row r="2440" spans="2:13" ht="24.95" customHeight="1" outlineLevel="2" x14ac:dyDescent="0.25">
      <c r="B2440" s="628"/>
      <c r="C2440" s="629"/>
      <c r="D2440" s="660"/>
      <c r="E2440" s="106"/>
      <c r="F2440" s="661"/>
      <c r="G2440" s="660"/>
      <c r="H2440" s="661"/>
      <c r="I2440" s="660"/>
      <c r="J2440" s="661"/>
      <c r="K2440" s="660"/>
      <c r="L2440" s="56">
        <f t="shared" si="221"/>
        <v>0</v>
      </c>
    </row>
    <row r="2441" spans="2:13" ht="24.95" customHeight="1" outlineLevel="2" x14ac:dyDescent="0.25">
      <c r="B2441" s="631"/>
      <c r="C2441" s="632"/>
      <c r="D2441" s="662"/>
      <c r="E2441" s="107"/>
      <c r="F2441" s="663"/>
      <c r="G2441" s="662"/>
      <c r="H2441" s="663"/>
      <c r="I2441" s="662"/>
      <c r="J2441" s="663"/>
      <c r="K2441" s="662"/>
      <c r="L2441" s="56">
        <f t="shared" si="221"/>
        <v>0</v>
      </c>
    </row>
    <row r="2442" spans="2:13" ht="24.95" customHeight="1" outlineLevel="2" x14ac:dyDescent="0.25">
      <c r="B2442" s="634" t="s">
        <v>1468</v>
      </c>
      <c r="C2442" s="635"/>
      <c r="D2442" s="635"/>
      <c r="E2442" s="635"/>
      <c r="F2442" s="635"/>
      <c r="G2442" s="635"/>
      <c r="H2442" s="635"/>
      <c r="I2442" s="635"/>
      <c r="J2442" s="635"/>
      <c r="K2442" s="636"/>
      <c r="L2442" s="108">
        <f>+SUM(L2435:L2441)</f>
        <v>0</v>
      </c>
    </row>
    <row r="2443" spans="2:13" ht="24.95" customHeight="1" outlineLevel="1" x14ac:dyDescent="0.25">
      <c r="B2443" s="436"/>
      <c r="C2443" s="454">
        <v>11</v>
      </c>
      <c r="D2443" s="455">
        <v>3</v>
      </c>
      <c r="E2443" s="803" t="s">
        <v>2347</v>
      </c>
      <c r="F2443" s="804"/>
      <c r="G2443" s="804"/>
      <c r="H2443" s="804"/>
      <c r="I2443" s="804"/>
      <c r="J2443" s="804"/>
      <c r="K2443" s="804"/>
      <c r="L2443" s="108"/>
    </row>
    <row r="2444" spans="2:13" ht="24.95" customHeight="1" outlineLevel="1" x14ac:dyDescent="0.25">
      <c r="B2444" s="456" t="s">
        <v>1405</v>
      </c>
      <c r="C2444" s="457">
        <v>11</v>
      </c>
      <c r="D2444" s="458">
        <v>3.01</v>
      </c>
      <c r="E2444" s="694" t="str">
        <f>+VLOOKUP(B:B,APUS!A:C,3,FALSE)</f>
        <v>RE-VENTILACIÓN DE 3" X  2”</v>
      </c>
      <c r="F2444" s="695"/>
      <c r="G2444" s="695"/>
      <c r="H2444" s="695"/>
      <c r="I2444" s="695"/>
      <c r="J2444" s="695"/>
      <c r="K2444" s="696"/>
      <c r="L2444" s="103" t="str">
        <f>+VLOOKUP(B:B,APUS!A:D,4,FALSE)</f>
        <v>M</v>
      </c>
      <c r="M2444" s="595">
        <f>L2454</f>
        <v>0</v>
      </c>
    </row>
    <row r="2445" spans="2:13" ht="24.95" customHeight="1" outlineLevel="2" x14ac:dyDescent="0.25">
      <c r="B2445" s="666" t="s">
        <v>1465</v>
      </c>
      <c r="C2445" s="697"/>
      <c r="D2445" s="668"/>
      <c r="E2445" s="672" t="s">
        <v>1470</v>
      </c>
      <c r="F2445" s="673"/>
      <c r="G2445" s="673"/>
      <c r="H2445" s="673"/>
      <c r="I2445" s="674"/>
      <c r="J2445" s="675" t="s">
        <v>560</v>
      </c>
      <c r="K2445" s="668"/>
      <c r="L2445" s="677" t="s">
        <v>1464</v>
      </c>
    </row>
    <row r="2446" spans="2:13" ht="24.95" customHeight="1" outlineLevel="2" x14ac:dyDescent="0.25">
      <c r="B2446" s="669"/>
      <c r="C2446" s="670"/>
      <c r="D2446" s="671"/>
      <c r="E2446" s="104" t="s">
        <v>1461</v>
      </c>
      <c r="F2446" s="679" t="s">
        <v>1462</v>
      </c>
      <c r="G2446" s="680"/>
      <c r="H2446" s="679" t="s">
        <v>1463</v>
      </c>
      <c r="I2446" s="680"/>
      <c r="J2446" s="676"/>
      <c r="K2446" s="671"/>
      <c r="L2446" s="701"/>
    </row>
    <row r="2447" spans="2:13" ht="24.95" customHeight="1" outlineLevel="2" x14ac:dyDescent="0.25">
      <c r="B2447" s="655"/>
      <c r="C2447" s="656"/>
      <c r="D2447" s="657"/>
      <c r="E2447" s="105"/>
      <c r="F2447" s="658"/>
      <c r="G2447" s="659"/>
      <c r="H2447" s="658"/>
      <c r="I2447" s="659"/>
      <c r="J2447" s="658"/>
      <c r="K2447" s="659"/>
      <c r="L2447" s="56">
        <f t="shared" ref="L2447:L2453" si="222">+J2447</f>
        <v>0</v>
      </c>
    </row>
    <row r="2448" spans="2:13" ht="24.95" customHeight="1" outlineLevel="2" x14ac:dyDescent="0.25">
      <c r="B2448" s="628"/>
      <c r="C2448" s="629"/>
      <c r="D2448" s="660"/>
      <c r="E2448" s="106"/>
      <c r="F2448" s="661"/>
      <c r="G2448" s="660"/>
      <c r="H2448" s="661"/>
      <c r="I2448" s="660"/>
      <c r="J2448" s="661"/>
      <c r="K2448" s="660"/>
      <c r="L2448" s="56">
        <f t="shared" si="222"/>
        <v>0</v>
      </c>
    </row>
    <row r="2449" spans="2:13" ht="24.95" customHeight="1" outlineLevel="2" x14ac:dyDescent="0.25">
      <c r="B2449" s="628"/>
      <c r="C2449" s="629"/>
      <c r="D2449" s="660"/>
      <c r="E2449" s="106"/>
      <c r="F2449" s="661"/>
      <c r="G2449" s="660"/>
      <c r="H2449" s="661"/>
      <c r="I2449" s="660"/>
      <c r="J2449" s="661"/>
      <c r="K2449" s="660"/>
      <c r="L2449" s="56">
        <f t="shared" si="222"/>
        <v>0</v>
      </c>
    </row>
    <row r="2450" spans="2:13" ht="24.95" customHeight="1" outlineLevel="2" x14ac:dyDescent="0.25">
      <c r="B2450" s="628"/>
      <c r="C2450" s="629"/>
      <c r="D2450" s="660"/>
      <c r="E2450" s="106"/>
      <c r="F2450" s="661"/>
      <c r="G2450" s="660"/>
      <c r="H2450" s="661"/>
      <c r="I2450" s="660"/>
      <c r="J2450" s="661"/>
      <c r="K2450" s="660"/>
      <c r="L2450" s="56">
        <f t="shared" si="222"/>
        <v>0</v>
      </c>
    </row>
    <row r="2451" spans="2:13" ht="24.95" customHeight="1" outlineLevel="2" x14ac:dyDescent="0.25">
      <c r="B2451" s="628"/>
      <c r="C2451" s="629"/>
      <c r="D2451" s="660"/>
      <c r="E2451" s="106"/>
      <c r="F2451" s="661"/>
      <c r="G2451" s="660"/>
      <c r="H2451" s="661"/>
      <c r="I2451" s="660"/>
      <c r="J2451" s="661"/>
      <c r="K2451" s="660"/>
      <c r="L2451" s="56">
        <f t="shared" si="222"/>
        <v>0</v>
      </c>
    </row>
    <row r="2452" spans="2:13" ht="24.95" customHeight="1" outlineLevel="2" x14ac:dyDescent="0.25">
      <c r="B2452" s="628"/>
      <c r="C2452" s="629"/>
      <c r="D2452" s="660"/>
      <c r="E2452" s="106"/>
      <c r="F2452" s="661"/>
      <c r="G2452" s="660"/>
      <c r="H2452" s="661"/>
      <c r="I2452" s="660"/>
      <c r="J2452" s="661"/>
      <c r="K2452" s="660"/>
      <c r="L2452" s="56">
        <f t="shared" si="222"/>
        <v>0</v>
      </c>
    </row>
    <row r="2453" spans="2:13" ht="24.95" customHeight="1" outlineLevel="2" x14ac:dyDescent="0.25">
      <c r="B2453" s="631"/>
      <c r="C2453" s="632"/>
      <c r="D2453" s="662"/>
      <c r="E2453" s="107"/>
      <c r="F2453" s="663"/>
      <c r="G2453" s="662"/>
      <c r="H2453" s="663"/>
      <c r="I2453" s="662"/>
      <c r="J2453" s="663"/>
      <c r="K2453" s="662"/>
      <c r="L2453" s="56">
        <f t="shared" si="222"/>
        <v>0</v>
      </c>
    </row>
    <row r="2454" spans="2:13" ht="24.95" customHeight="1" outlineLevel="2" x14ac:dyDescent="0.25">
      <c r="B2454" s="634" t="s">
        <v>1468</v>
      </c>
      <c r="C2454" s="635"/>
      <c r="D2454" s="635"/>
      <c r="E2454" s="635"/>
      <c r="F2454" s="635"/>
      <c r="G2454" s="635"/>
      <c r="H2454" s="635"/>
      <c r="I2454" s="635"/>
      <c r="J2454" s="635"/>
      <c r="K2454" s="636"/>
      <c r="L2454" s="108">
        <f>+SUM(L2447:L2453)</f>
        <v>0</v>
      </c>
    </row>
    <row r="2455" spans="2:13" ht="24.95" customHeight="1" outlineLevel="1" x14ac:dyDescent="0.25">
      <c r="B2455" s="456" t="s">
        <v>1406</v>
      </c>
      <c r="C2455" s="459">
        <v>11</v>
      </c>
      <c r="D2455" s="460">
        <v>3.02</v>
      </c>
      <c r="E2455" s="694" t="str">
        <f>+VLOOKUP(B:B,APUS!A:C,3,FALSE)</f>
        <v>RE-VENTILACIÓN DE 4" X 2”</v>
      </c>
      <c r="F2455" s="695"/>
      <c r="G2455" s="695"/>
      <c r="H2455" s="695"/>
      <c r="I2455" s="695"/>
      <c r="J2455" s="695"/>
      <c r="K2455" s="696"/>
      <c r="L2455" s="103" t="str">
        <f>+VLOOKUP(B:B,APUS!A:D,4,FALSE)</f>
        <v>M</v>
      </c>
      <c r="M2455" s="595">
        <f>L2465</f>
        <v>0</v>
      </c>
    </row>
    <row r="2456" spans="2:13" ht="24.95" customHeight="1" outlineLevel="2" x14ac:dyDescent="0.25">
      <c r="B2456" s="666" t="s">
        <v>1465</v>
      </c>
      <c r="C2456" s="697"/>
      <c r="D2456" s="668"/>
      <c r="E2456" s="672" t="s">
        <v>1470</v>
      </c>
      <c r="F2456" s="673"/>
      <c r="G2456" s="673"/>
      <c r="H2456" s="673"/>
      <c r="I2456" s="674"/>
      <c r="J2456" s="675" t="s">
        <v>560</v>
      </c>
      <c r="K2456" s="668"/>
      <c r="L2456" s="677" t="s">
        <v>1464</v>
      </c>
    </row>
    <row r="2457" spans="2:13" ht="24.95" customHeight="1" outlineLevel="2" x14ac:dyDescent="0.25">
      <c r="B2457" s="669"/>
      <c r="C2457" s="670"/>
      <c r="D2457" s="671"/>
      <c r="E2457" s="104" t="s">
        <v>1461</v>
      </c>
      <c r="F2457" s="679" t="s">
        <v>1462</v>
      </c>
      <c r="G2457" s="680"/>
      <c r="H2457" s="679" t="s">
        <v>1463</v>
      </c>
      <c r="I2457" s="680"/>
      <c r="J2457" s="676"/>
      <c r="K2457" s="671"/>
      <c r="L2457" s="701"/>
    </row>
    <row r="2458" spans="2:13" ht="24.95" customHeight="1" outlineLevel="2" x14ac:dyDescent="0.25">
      <c r="B2458" s="655"/>
      <c r="C2458" s="656"/>
      <c r="D2458" s="657"/>
      <c r="E2458" s="105"/>
      <c r="F2458" s="658"/>
      <c r="G2458" s="659"/>
      <c r="H2458" s="658"/>
      <c r="I2458" s="659"/>
      <c r="J2458" s="658"/>
      <c r="K2458" s="659"/>
      <c r="L2458" s="56">
        <f t="shared" ref="L2458:L2464" si="223">+J2458</f>
        <v>0</v>
      </c>
    </row>
    <row r="2459" spans="2:13" ht="24.95" customHeight="1" outlineLevel="2" x14ac:dyDescent="0.25">
      <c r="B2459" s="628"/>
      <c r="C2459" s="629"/>
      <c r="D2459" s="660"/>
      <c r="E2459" s="106"/>
      <c r="F2459" s="661"/>
      <c r="G2459" s="660"/>
      <c r="H2459" s="661"/>
      <c r="I2459" s="660"/>
      <c r="J2459" s="661"/>
      <c r="K2459" s="660"/>
      <c r="L2459" s="56">
        <f t="shared" si="223"/>
        <v>0</v>
      </c>
    </row>
    <row r="2460" spans="2:13" ht="24.95" customHeight="1" outlineLevel="2" x14ac:dyDescent="0.25">
      <c r="B2460" s="628"/>
      <c r="C2460" s="629"/>
      <c r="D2460" s="660"/>
      <c r="E2460" s="106"/>
      <c r="F2460" s="661"/>
      <c r="G2460" s="660"/>
      <c r="H2460" s="661"/>
      <c r="I2460" s="660"/>
      <c r="J2460" s="661"/>
      <c r="K2460" s="660"/>
      <c r="L2460" s="56">
        <f t="shared" si="223"/>
        <v>0</v>
      </c>
    </row>
    <row r="2461" spans="2:13" ht="24.95" customHeight="1" outlineLevel="2" x14ac:dyDescent="0.25">
      <c r="B2461" s="628"/>
      <c r="C2461" s="629"/>
      <c r="D2461" s="660"/>
      <c r="E2461" s="106"/>
      <c r="F2461" s="661"/>
      <c r="G2461" s="660"/>
      <c r="H2461" s="661"/>
      <c r="I2461" s="660"/>
      <c r="J2461" s="661"/>
      <c r="K2461" s="660"/>
      <c r="L2461" s="56">
        <f t="shared" si="223"/>
        <v>0</v>
      </c>
    </row>
    <row r="2462" spans="2:13" ht="24.95" customHeight="1" outlineLevel="2" x14ac:dyDescent="0.25">
      <c r="B2462" s="628"/>
      <c r="C2462" s="629"/>
      <c r="D2462" s="660"/>
      <c r="E2462" s="106"/>
      <c r="F2462" s="661"/>
      <c r="G2462" s="660"/>
      <c r="H2462" s="661"/>
      <c r="I2462" s="660"/>
      <c r="J2462" s="661"/>
      <c r="K2462" s="660"/>
      <c r="L2462" s="56">
        <f t="shared" si="223"/>
        <v>0</v>
      </c>
    </row>
    <row r="2463" spans="2:13" ht="24.95" customHeight="1" outlineLevel="2" x14ac:dyDescent="0.25">
      <c r="B2463" s="628"/>
      <c r="C2463" s="629"/>
      <c r="D2463" s="660"/>
      <c r="E2463" s="106"/>
      <c r="F2463" s="661"/>
      <c r="G2463" s="660"/>
      <c r="H2463" s="661"/>
      <c r="I2463" s="660"/>
      <c r="J2463" s="661"/>
      <c r="K2463" s="660"/>
      <c r="L2463" s="56">
        <f t="shared" si="223"/>
        <v>0</v>
      </c>
    </row>
    <row r="2464" spans="2:13" ht="24.95" customHeight="1" outlineLevel="2" x14ac:dyDescent="0.25">
      <c r="B2464" s="631"/>
      <c r="C2464" s="632"/>
      <c r="D2464" s="662"/>
      <c r="E2464" s="107"/>
      <c r="F2464" s="663"/>
      <c r="G2464" s="662"/>
      <c r="H2464" s="663"/>
      <c r="I2464" s="662"/>
      <c r="J2464" s="663"/>
      <c r="K2464" s="662"/>
      <c r="L2464" s="56">
        <f t="shared" si="223"/>
        <v>0</v>
      </c>
    </row>
    <row r="2465" spans="2:13" ht="24.95" customHeight="1" outlineLevel="2" x14ac:dyDescent="0.25">
      <c r="B2465" s="634" t="s">
        <v>1468</v>
      </c>
      <c r="C2465" s="635"/>
      <c r="D2465" s="635"/>
      <c r="E2465" s="635"/>
      <c r="F2465" s="635"/>
      <c r="G2465" s="635"/>
      <c r="H2465" s="635"/>
      <c r="I2465" s="635"/>
      <c r="J2465" s="635"/>
      <c r="K2465" s="636"/>
      <c r="L2465" s="108">
        <f>+SUM(L2458:L2464)</f>
        <v>0</v>
      </c>
    </row>
    <row r="2466" spans="2:13" ht="19.5" customHeight="1" outlineLevel="1" x14ac:dyDescent="0.25">
      <c r="B2466" s="101" t="s">
        <v>1416</v>
      </c>
      <c r="C2466" s="102">
        <v>11</v>
      </c>
      <c r="D2466" s="102">
        <v>3.03</v>
      </c>
      <c r="E2466" s="694" t="str">
        <f>+VLOOKUP(B:B,APUS!A:C,3,FALSE)</f>
        <v xml:space="preserve">TUBERÍA PVC S 2" </v>
      </c>
      <c r="F2466" s="695"/>
      <c r="G2466" s="695"/>
      <c r="H2466" s="695"/>
      <c r="I2466" s="695"/>
      <c r="J2466" s="695"/>
      <c r="K2466" s="696"/>
      <c r="L2466" s="103" t="str">
        <f>+VLOOKUP(B:B,APUS!A:D,4,FALSE)</f>
        <v>M</v>
      </c>
      <c r="M2466" s="595">
        <f>L2476</f>
        <v>0</v>
      </c>
    </row>
    <row r="2467" spans="2:13" ht="15" customHeight="1" outlineLevel="2" x14ac:dyDescent="0.25">
      <c r="B2467" s="666" t="s">
        <v>1465</v>
      </c>
      <c r="C2467" s="697"/>
      <c r="D2467" s="668"/>
      <c r="E2467" s="672" t="s">
        <v>1470</v>
      </c>
      <c r="F2467" s="673"/>
      <c r="G2467" s="673"/>
      <c r="H2467" s="673"/>
      <c r="I2467" s="674"/>
      <c r="J2467" s="675" t="s">
        <v>560</v>
      </c>
      <c r="K2467" s="668"/>
      <c r="L2467" s="677" t="s">
        <v>1464</v>
      </c>
    </row>
    <row r="2468" spans="2:13" ht="15" customHeight="1" outlineLevel="2" x14ac:dyDescent="0.25">
      <c r="B2468" s="669"/>
      <c r="C2468" s="670"/>
      <c r="D2468" s="671"/>
      <c r="E2468" s="104" t="s">
        <v>1461</v>
      </c>
      <c r="F2468" s="679" t="s">
        <v>1462</v>
      </c>
      <c r="G2468" s="680"/>
      <c r="H2468" s="679" t="s">
        <v>1463</v>
      </c>
      <c r="I2468" s="680"/>
      <c r="J2468" s="676"/>
      <c r="K2468" s="671"/>
      <c r="L2468" s="701"/>
    </row>
    <row r="2469" spans="2:13" ht="24.95" customHeight="1" outlineLevel="2" x14ac:dyDescent="0.25">
      <c r="B2469" s="655"/>
      <c r="C2469" s="656"/>
      <c r="D2469" s="657"/>
      <c r="E2469" s="105"/>
      <c r="F2469" s="658"/>
      <c r="G2469" s="659"/>
      <c r="H2469" s="658"/>
      <c r="I2469" s="659"/>
      <c r="J2469" s="658"/>
      <c r="K2469" s="659"/>
      <c r="L2469" s="56">
        <f t="shared" ref="L2469:L2475" si="224">+J2469</f>
        <v>0</v>
      </c>
    </row>
    <row r="2470" spans="2:13" ht="24.95" customHeight="1" outlineLevel="2" x14ac:dyDescent="0.25">
      <c r="B2470" s="628"/>
      <c r="C2470" s="629"/>
      <c r="D2470" s="660"/>
      <c r="E2470" s="106"/>
      <c r="F2470" s="661"/>
      <c r="G2470" s="660"/>
      <c r="H2470" s="661"/>
      <c r="I2470" s="660"/>
      <c r="J2470" s="661"/>
      <c r="K2470" s="660"/>
      <c r="L2470" s="56">
        <f t="shared" si="224"/>
        <v>0</v>
      </c>
    </row>
    <row r="2471" spans="2:13" ht="24.95" customHeight="1" outlineLevel="2" x14ac:dyDescent="0.25">
      <c r="B2471" s="628"/>
      <c r="C2471" s="629"/>
      <c r="D2471" s="660"/>
      <c r="E2471" s="106"/>
      <c r="F2471" s="661"/>
      <c r="G2471" s="660"/>
      <c r="H2471" s="661"/>
      <c r="I2471" s="660"/>
      <c r="J2471" s="661"/>
      <c r="K2471" s="660"/>
      <c r="L2471" s="56">
        <f t="shared" si="224"/>
        <v>0</v>
      </c>
    </row>
    <row r="2472" spans="2:13" ht="24.95" customHeight="1" outlineLevel="2" x14ac:dyDescent="0.25">
      <c r="B2472" s="628"/>
      <c r="C2472" s="629"/>
      <c r="D2472" s="660"/>
      <c r="E2472" s="106"/>
      <c r="F2472" s="661"/>
      <c r="G2472" s="660"/>
      <c r="H2472" s="661"/>
      <c r="I2472" s="660"/>
      <c r="J2472" s="661"/>
      <c r="K2472" s="660"/>
      <c r="L2472" s="56">
        <f t="shared" si="224"/>
        <v>0</v>
      </c>
    </row>
    <row r="2473" spans="2:13" ht="24.95" customHeight="1" outlineLevel="2" x14ac:dyDescent="0.25">
      <c r="B2473" s="628"/>
      <c r="C2473" s="629"/>
      <c r="D2473" s="660"/>
      <c r="E2473" s="106"/>
      <c r="F2473" s="661"/>
      <c r="G2473" s="660"/>
      <c r="H2473" s="661"/>
      <c r="I2473" s="660"/>
      <c r="J2473" s="661"/>
      <c r="K2473" s="660"/>
      <c r="L2473" s="56">
        <f t="shared" si="224"/>
        <v>0</v>
      </c>
    </row>
    <row r="2474" spans="2:13" ht="24.95" customHeight="1" outlineLevel="2" x14ac:dyDescent="0.25">
      <c r="B2474" s="628"/>
      <c r="C2474" s="629"/>
      <c r="D2474" s="660"/>
      <c r="E2474" s="106"/>
      <c r="F2474" s="661"/>
      <c r="G2474" s="660"/>
      <c r="H2474" s="661"/>
      <c r="I2474" s="660"/>
      <c r="J2474" s="661"/>
      <c r="K2474" s="660"/>
      <c r="L2474" s="56">
        <f t="shared" si="224"/>
        <v>0</v>
      </c>
    </row>
    <row r="2475" spans="2:13" ht="24.95" customHeight="1" outlineLevel="2" x14ac:dyDescent="0.25">
      <c r="B2475" s="631"/>
      <c r="C2475" s="632"/>
      <c r="D2475" s="662"/>
      <c r="E2475" s="107"/>
      <c r="F2475" s="663"/>
      <c r="G2475" s="662"/>
      <c r="H2475" s="663"/>
      <c r="I2475" s="662"/>
      <c r="J2475" s="663"/>
      <c r="K2475" s="662"/>
      <c r="L2475" s="56">
        <f t="shared" si="224"/>
        <v>0</v>
      </c>
    </row>
    <row r="2476" spans="2:13" ht="24.95" customHeight="1" outlineLevel="2" x14ac:dyDescent="0.25">
      <c r="B2476" s="634" t="s">
        <v>1468</v>
      </c>
      <c r="C2476" s="635"/>
      <c r="D2476" s="635"/>
      <c r="E2476" s="635"/>
      <c r="F2476" s="635"/>
      <c r="G2476" s="635"/>
      <c r="H2476" s="635"/>
      <c r="I2476" s="635"/>
      <c r="J2476" s="635"/>
      <c r="K2476" s="636"/>
      <c r="L2476" s="108">
        <f>+SUM(L2469:L2475)</f>
        <v>0</v>
      </c>
    </row>
    <row r="2477" spans="2:13" ht="19.5" customHeight="1" outlineLevel="1" x14ac:dyDescent="0.25">
      <c r="B2477" s="101" t="s">
        <v>1417</v>
      </c>
      <c r="C2477" s="102">
        <v>11</v>
      </c>
      <c r="D2477" s="102">
        <v>3.04</v>
      </c>
      <c r="E2477" s="694" t="str">
        <f>+VLOOKUP(B:B,APUS!A:C,3,FALSE)</f>
        <v>TUBERÍA PVC S 3"</v>
      </c>
      <c r="F2477" s="695"/>
      <c r="G2477" s="695"/>
      <c r="H2477" s="695"/>
      <c r="I2477" s="695"/>
      <c r="J2477" s="695"/>
      <c r="K2477" s="696"/>
      <c r="L2477" s="103" t="str">
        <f>+VLOOKUP(B:B,APUS!A:D,4,FALSE)</f>
        <v>M</v>
      </c>
      <c r="M2477" s="595">
        <f>L2487</f>
        <v>0</v>
      </c>
    </row>
    <row r="2478" spans="2:13" ht="15" customHeight="1" outlineLevel="2" x14ac:dyDescent="0.25">
      <c r="B2478" s="666" t="s">
        <v>1465</v>
      </c>
      <c r="C2478" s="697"/>
      <c r="D2478" s="668"/>
      <c r="E2478" s="672" t="s">
        <v>1470</v>
      </c>
      <c r="F2478" s="673"/>
      <c r="G2478" s="673"/>
      <c r="H2478" s="673"/>
      <c r="I2478" s="674"/>
      <c r="J2478" s="675" t="s">
        <v>560</v>
      </c>
      <c r="K2478" s="668"/>
      <c r="L2478" s="677" t="s">
        <v>1464</v>
      </c>
    </row>
    <row r="2479" spans="2:13" ht="15" customHeight="1" outlineLevel="2" x14ac:dyDescent="0.25">
      <c r="B2479" s="669"/>
      <c r="C2479" s="670"/>
      <c r="D2479" s="671"/>
      <c r="E2479" s="104" t="s">
        <v>1461</v>
      </c>
      <c r="F2479" s="679" t="s">
        <v>1462</v>
      </c>
      <c r="G2479" s="680"/>
      <c r="H2479" s="679" t="s">
        <v>1463</v>
      </c>
      <c r="I2479" s="680"/>
      <c r="J2479" s="676"/>
      <c r="K2479" s="671"/>
      <c r="L2479" s="701"/>
    </row>
    <row r="2480" spans="2:13" ht="24.95" customHeight="1" outlineLevel="2" x14ac:dyDescent="0.25">
      <c r="B2480" s="655"/>
      <c r="C2480" s="656"/>
      <c r="D2480" s="657"/>
      <c r="E2480" s="105"/>
      <c r="F2480" s="658"/>
      <c r="G2480" s="659"/>
      <c r="H2480" s="658"/>
      <c r="I2480" s="659"/>
      <c r="J2480" s="658"/>
      <c r="K2480" s="659"/>
      <c r="L2480" s="56">
        <f t="shared" ref="L2480:L2486" si="225">+J2480</f>
        <v>0</v>
      </c>
    </row>
    <row r="2481" spans="2:13" ht="24.95" customHeight="1" outlineLevel="2" x14ac:dyDescent="0.25">
      <c r="B2481" s="628"/>
      <c r="C2481" s="629"/>
      <c r="D2481" s="660"/>
      <c r="E2481" s="106"/>
      <c r="F2481" s="661"/>
      <c r="G2481" s="660"/>
      <c r="H2481" s="661"/>
      <c r="I2481" s="660"/>
      <c r="J2481" s="661"/>
      <c r="K2481" s="660"/>
      <c r="L2481" s="56">
        <f t="shared" si="225"/>
        <v>0</v>
      </c>
    </row>
    <row r="2482" spans="2:13" ht="24.95" customHeight="1" outlineLevel="2" x14ac:dyDescent="0.25">
      <c r="B2482" s="628"/>
      <c r="C2482" s="629"/>
      <c r="D2482" s="660"/>
      <c r="E2482" s="106"/>
      <c r="F2482" s="661"/>
      <c r="G2482" s="660"/>
      <c r="H2482" s="661"/>
      <c r="I2482" s="660"/>
      <c r="J2482" s="661"/>
      <c r="K2482" s="660"/>
      <c r="L2482" s="56">
        <f t="shared" si="225"/>
        <v>0</v>
      </c>
    </row>
    <row r="2483" spans="2:13" ht="24.95" customHeight="1" outlineLevel="2" x14ac:dyDescent="0.25">
      <c r="B2483" s="628"/>
      <c r="C2483" s="629"/>
      <c r="D2483" s="660"/>
      <c r="E2483" s="106"/>
      <c r="F2483" s="661"/>
      <c r="G2483" s="660"/>
      <c r="H2483" s="661"/>
      <c r="I2483" s="660"/>
      <c r="J2483" s="661"/>
      <c r="K2483" s="660"/>
      <c r="L2483" s="56">
        <f t="shared" si="225"/>
        <v>0</v>
      </c>
    </row>
    <row r="2484" spans="2:13" ht="24.95" customHeight="1" outlineLevel="2" x14ac:dyDescent="0.25">
      <c r="B2484" s="628"/>
      <c r="C2484" s="629"/>
      <c r="D2484" s="660"/>
      <c r="E2484" s="106"/>
      <c r="F2484" s="661"/>
      <c r="G2484" s="660"/>
      <c r="H2484" s="661"/>
      <c r="I2484" s="660"/>
      <c r="J2484" s="661"/>
      <c r="K2484" s="660"/>
      <c r="L2484" s="56">
        <f t="shared" si="225"/>
        <v>0</v>
      </c>
    </row>
    <row r="2485" spans="2:13" ht="24.95" customHeight="1" outlineLevel="2" x14ac:dyDescent="0.25">
      <c r="B2485" s="628"/>
      <c r="C2485" s="629"/>
      <c r="D2485" s="660"/>
      <c r="E2485" s="106"/>
      <c r="F2485" s="661"/>
      <c r="G2485" s="660"/>
      <c r="H2485" s="661"/>
      <c r="I2485" s="660"/>
      <c r="J2485" s="661"/>
      <c r="K2485" s="660"/>
      <c r="L2485" s="56">
        <f t="shared" si="225"/>
        <v>0</v>
      </c>
    </row>
    <row r="2486" spans="2:13" ht="24.95" customHeight="1" outlineLevel="2" x14ac:dyDescent="0.25">
      <c r="B2486" s="631"/>
      <c r="C2486" s="632"/>
      <c r="D2486" s="662"/>
      <c r="E2486" s="107"/>
      <c r="F2486" s="663"/>
      <c r="G2486" s="662"/>
      <c r="H2486" s="663"/>
      <c r="I2486" s="662"/>
      <c r="J2486" s="663"/>
      <c r="K2486" s="662"/>
      <c r="L2486" s="56">
        <f t="shared" si="225"/>
        <v>0</v>
      </c>
    </row>
    <row r="2487" spans="2:13" ht="24.95" customHeight="1" outlineLevel="2" x14ac:dyDescent="0.25">
      <c r="B2487" s="634" t="s">
        <v>1468</v>
      </c>
      <c r="C2487" s="635"/>
      <c r="D2487" s="635"/>
      <c r="E2487" s="635"/>
      <c r="F2487" s="635"/>
      <c r="G2487" s="635"/>
      <c r="H2487" s="635"/>
      <c r="I2487" s="635"/>
      <c r="J2487" s="635"/>
      <c r="K2487" s="636"/>
      <c r="L2487" s="108">
        <f>+SUM(L2480:L2486)</f>
        <v>0</v>
      </c>
    </row>
    <row r="2488" spans="2:13" ht="19.5" customHeight="1" outlineLevel="1" x14ac:dyDescent="0.25">
      <c r="B2488" s="101" t="s">
        <v>1418</v>
      </c>
      <c r="C2488" s="102">
        <v>11</v>
      </c>
      <c r="D2488" s="102">
        <v>3.05</v>
      </c>
      <c r="E2488" s="694" t="str">
        <f>+VLOOKUP(B:B,APUS!A:C,3,FALSE)</f>
        <v xml:space="preserve">TUBERÍA PVC S 4" </v>
      </c>
      <c r="F2488" s="695"/>
      <c r="G2488" s="695"/>
      <c r="H2488" s="695"/>
      <c r="I2488" s="695"/>
      <c r="J2488" s="695"/>
      <c r="K2488" s="696"/>
      <c r="L2488" s="103" t="str">
        <f>+VLOOKUP(B:B,APUS!A:D,4,FALSE)</f>
        <v>M</v>
      </c>
      <c r="M2488" s="595">
        <f>L2498</f>
        <v>0</v>
      </c>
    </row>
    <row r="2489" spans="2:13" ht="15" customHeight="1" outlineLevel="2" x14ac:dyDescent="0.25">
      <c r="B2489" s="666" t="s">
        <v>1465</v>
      </c>
      <c r="C2489" s="697"/>
      <c r="D2489" s="668"/>
      <c r="E2489" s="672" t="s">
        <v>1470</v>
      </c>
      <c r="F2489" s="673"/>
      <c r="G2489" s="673"/>
      <c r="H2489" s="673"/>
      <c r="I2489" s="674"/>
      <c r="J2489" s="675" t="s">
        <v>560</v>
      </c>
      <c r="K2489" s="668"/>
      <c r="L2489" s="677" t="s">
        <v>1464</v>
      </c>
    </row>
    <row r="2490" spans="2:13" ht="15" customHeight="1" outlineLevel="2" x14ac:dyDescent="0.25">
      <c r="B2490" s="669"/>
      <c r="C2490" s="670"/>
      <c r="D2490" s="671"/>
      <c r="E2490" s="104" t="s">
        <v>1461</v>
      </c>
      <c r="F2490" s="679" t="s">
        <v>1462</v>
      </c>
      <c r="G2490" s="680"/>
      <c r="H2490" s="679" t="s">
        <v>1463</v>
      </c>
      <c r="I2490" s="680"/>
      <c r="J2490" s="676"/>
      <c r="K2490" s="671"/>
      <c r="L2490" s="701"/>
    </row>
    <row r="2491" spans="2:13" ht="24.95" customHeight="1" outlineLevel="2" x14ac:dyDescent="0.25">
      <c r="B2491" s="655"/>
      <c r="C2491" s="656"/>
      <c r="D2491" s="657"/>
      <c r="E2491" s="105"/>
      <c r="F2491" s="658"/>
      <c r="G2491" s="659"/>
      <c r="H2491" s="658"/>
      <c r="I2491" s="659"/>
      <c r="J2491" s="658"/>
      <c r="K2491" s="659"/>
      <c r="L2491" s="56">
        <f t="shared" ref="L2491:L2497" si="226">+J2491</f>
        <v>0</v>
      </c>
    </row>
    <row r="2492" spans="2:13" ht="24.95" customHeight="1" outlineLevel="2" x14ac:dyDescent="0.25">
      <c r="B2492" s="628"/>
      <c r="C2492" s="629"/>
      <c r="D2492" s="660"/>
      <c r="E2492" s="106"/>
      <c r="F2492" s="661"/>
      <c r="G2492" s="660"/>
      <c r="H2492" s="661"/>
      <c r="I2492" s="660"/>
      <c r="J2492" s="661"/>
      <c r="K2492" s="660"/>
      <c r="L2492" s="56">
        <f t="shared" si="226"/>
        <v>0</v>
      </c>
    </row>
    <row r="2493" spans="2:13" ht="24.95" customHeight="1" outlineLevel="2" x14ac:dyDescent="0.25">
      <c r="B2493" s="628"/>
      <c r="C2493" s="629"/>
      <c r="D2493" s="660"/>
      <c r="E2493" s="106"/>
      <c r="F2493" s="661"/>
      <c r="G2493" s="660"/>
      <c r="H2493" s="661"/>
      <c r="I2493" s="660"/>
      <c r="J2493" s="661"/>
      <c r="K2493" s="660"/>
      <c r="L2493" s="56">
        <f t="shared" si="226"/>
        <v>0</v>
      </c>
    </row>
    <row r="2494" spans="2:13" ht="24.95" customHeight="1" outlineLevel="2" x14ac:dyDescent="0.25">
      <c r="B2494" s="628"/>
      <c r="C2494" s="629"/>
      <c r="D2494" s="660"/>
      <c r="E2494" s="106"/>
      <c r="F2494" s="661"/>
      <c r="G2494" s="660"/>
      <c r="H2494" s="661"/>
      <c r="I2494" s="660"/>
      <c r="J2494" s="661"/>
      <c r="K2494" s="660"/>
      <c r="L2494" s="56">
        <f t="shared" si="226"/>
        <v>0</v>
      </c>
    </row>
    <row r="2495" spans="2:13" ht="24.95" customHeight="1" outlineLevel="2" x14ac:dyDescent="0.25">
      <c r="B2495" s="628"/>
      <c r="C2495" s="629"/>
      <c r="D2495" s="660"/>
      <c r="E2495" s="106"/>
      <c r="F2495" s="661"/>
      <c r="G2495" s="660"/>
      <c r="H2495" s="661"/>
      <c r="I2495" s="660"/>
      <c r="J2495" s="661"/>
      <c r="K2495" s="660"/>
      <c r="L2495" s="56">
        <f t="shared" si="226"/>
        <v>0</v>
      </c>
    </row>
    <row r="2496" spans="2:13" ht="24.95" customHeight="1" outlineLevel="2" x14ac:dyDescent="0.25">
      <c r="B2496" s="628"/>
      <c r="C2496" s="629"/>
      <c r="D2496" s="660"/>
      <c r="E2496" s="106"/>
      <c r="F2496" s="661"/>
      <c r="G2496" s="660"/>
      <c r="H2496" s="661"/>
      <c r="I2496" s="660"/>
      <c r="J2496" s="661"/>
      <c r="K2496" s="660"/>
      <c r="L2496" s="56">
        <f t="shared" si="226"/>
        <v>0</v>
      </c>
    </row>
    <row r="2497" spans="2:13" ht="24.95" customHeight="1" outlineLevel="2" x14ac:dyDescent="0.25">
      <c r="B2497" s="631"/>
      <c r="C2497" s="632"/>
      <c r="D2497" s="662"/>
      <c r="E2497" s="107"/>
      <c r="F2497" s="663"/>
      <c r="G2497" s="662"/>
      <c r="H2497" s="663"/>
      <c r="I2497" s="662"/>
      <c r="J2497" s="663"/>
      <c r="K2497" s="662"/>
      <c r="L2497" s="56">
        <f t="shared" si="226"/>
        <v>0</v>
      </c>
    </row>
    <row r="2498" spans="2:13" ht="24.95" customHeight="1" outlineLevel="2" x14ac:dyDescent="0.25">
      <c r="B2498" s="634" t="s">
        <v>1468</v>
      </c>
      <c r="C2498" s="635"/>
      <c r="D2498" s="635"/>
      <c r="E2498" s="635"/>
      <c r="F2498" s="635"/>
      <c r="G2498" s="635"/>
      <c r="H2498" s="635"/>
      <c r="I2498" s="635"/>
      <c r="J2498" s="635"/>
      <c r="K2498" s="636"/>
      <c r="L2498" s="108">
        <f>+SUM(L2491:L2497)</f>
        <v>0</v>
      </c>
    </row>
    <row r="2499" spans="2:13" ht="19.5" customHeight="1" outlineLevel="1" x14ac:dyDescent="0.25">
      <c r="B2499" s="101" t="s">
        <v>1419</v>
      </c>
      <c r="C2499" s="102">
        <v>11</v>
      </c>
      <c r="D2499" s="102">
        <v>3.06</v>
      </c>
      <c r="E2499" s="694" t="str">
        <f>+VLOOKUP(B:B,APUS!A:C,3,FALSE)</f>
        <v>CAJA DE INSPECCIÓN 0.60 M X 0.60 M X 0.40  M  INCLUYE EXCAVACIÓN Y TAPA</v>
      </c>
      <c r="F2499" s="695"/>
      <c r="G2499" s="695"/>
      <c r="H2499" s="695"/>
      <c r="I2499" s="695"/>
      <c r="J2499" s="695"/>
      <c r="K2499" s="696"/>
      <c r="L2499" s="103" t="str">
        <f>+VLOOKUP(B:B,APUS!A:D,4,FALSE)</f>
        <v>UN</v>
      </c>
      <c r="M2499" s="595">
        <f>L2509</f>
        <v>0</v>
      </c>
    </row>
    <row r="2500" spans="2:13" ht="15" customHeight="1" outlineLevel="2" x14ac:dyDescent="0.25">
      <c r="B2500" s="666" t="s">
        <v>1465</v>
      </c>
      <c r="C2500" s="697"/>
      <c r="D2500" s="668"/>
      <c r="E2500" s="672" t="s">
        <v>1470</v>
      </c>
      <c r="F2500" s="673"/>
      <c r="G2500" s="673"/>
      <c r="H2500" s="673"/>
      <c r="I2500" s="674"/>
      <c r="J2500" s="675" t="s">
        <v>560</v>
      </c>
      <c r="K2500" s="668"/>
      <c r="L2500" s="677" t="s">
        <v>1464</v>
      </c>
    </row>
    <row r="2501" spans="2:13" ht="15" customHeight="1" outlineLevel="2" x14ac:dyDescent="0.25">
      <c r="B2501" s="669"/>
      <c r="C2501" s="670"/>
      <c r="D2501" s="671"/>
      <c r="E2501" s="104" t="s">
        <v>1461</v>
      </c>
      <c r="F2501" s="679" t="s">
        <v>1462</v>
      </c>
      <c r="G2501" s="680"/>
      <c r="H2501" s="679" t="s">
        <v>1463</v>
      </c>
      <c r="I2501" s="680"/>
      <c r="J2501" s="676"/>
      <c r="K2501" s="671"/>
      <c r="L2501" s="701"/>
    </row>
    <row r="2502" spans="2:13" ht="24.95" customHeight="1" outlineLevel="2" x14ac:dyDescent="0.25">
      <c r="B2502" s="655"/>
      <c r="C2502" s="656"/>
      <c r="D2502" s="657"/>
      <c r="E2502" s="105"/>
      <c r="F2502" s="658"/>
      <c r="G2502" s="659"/>
      <c r="H2502" s="658"/>
      <c r="I2502" s="659"/>
      <c r="J2502" s="658"/>
      <c r="K2502" s="659"/>
      <c r="L2502" s="56">
        <f t="shared" ref="L2502:L2508" si="227">+J2502</f>
        <v>0</v>
      </c>
    </row>
    <row r="2503" spans="2:13" ht="24.95" customHeight="1" outlineLevel="2" x14ac:dyDescent="0.25">
      <c r="B2503" s="628"/>
      <c r="C2503" s="629"/>
      <c r="D2503" s="660"/>
      <c r="E2503" s="106"/>
      <c r="F2503" s="661"/>
      <c r="G2503" s="660"/>
      <c r="H2503" s="661"/>
      <c r="I2503" s="660"/>
      <c r="J2503" s="661"/>
      <c r="K2503" s="660"/>
      <c r="L2503" s="56">
        <f t="shared" si="227"/>
        <v>0</v>
      </c>
    </row>
    <row r="2504" spans="2:13" ht="24.95" customHeight="1" outlineLevel="2" x14ac:dyDescent="0.25">
      <c r="B2504" s="628"/>
      <c r="C2504" s="629"/>
      <c r="D2504" s="660"/>
      <c r="E2504" s="106"/>
      <c r="F2504" s="661"/>
      <c r="G2504" s="660"/>
      <c r="H2504" s="661"/>
      <c r="I2504" s="660"/>
      <c r="J2504" s="661"/>
      <c r="K2504" s="660"/>
      <c r="L2504" s="56">
        <f t="shared" si="227"/>
        <v>0</v>
      </c>
    </row>
    <row r="2505" spans="2:13" ht="24.95" customHeight="1" outlineLevel="2" x14ac:dyDescent="0.25">
      <c r="B2505" s="628"/>
      <c r="C2505" s="629"/>
      <c r="D2505" s="660"/>
      <c r="E2505" s="106"/>
      <c r="F2505" s="661"/>
      <c r="G2505" s="660"/>
      <c r="H2505" s="661"/>
      <c r="I2505" s="660"/>
      <c r="J2505" s="661"/>
      <c r="K2505" s="660"/>
      <c r="L2505" s="56">
        <f t="shared" si="227"/>
        <v>0</v>
      </c>
    </row>
    <row r="2506" spans="2:13" ht="24.95" customHeight="1" outlineLevel="2" x14ac:dyDescent="0.25">
      <c r="B2506" s="628"/>
      <c r="C2506" s="629"/>
      <c r="D2506" s="660"/>
      <c r="E2506" s="106"/>
      <c r="F2506" s="661"/>
      <c r="G2506" s="660"/>
      <c r="H2506" s="661"/>
      <c r="I2506" s="660"/>
      <c r="J2506" s="661"/>
      <c r="K2506" s="660"/>
      <c r="L2506" s="56">
        <f t="shared" si="227"/>
        <v>0</v>
      </c>
    </row>
    <row r="2507" spans="2:13" ht="24.95" customHeight="1" outlineLevel="2" x14ac:dyDescent="0.25">
      <c r="B2507" s="628"/>
      <c r="C2507" s="629"/>
      <c r="D2507" s="660"/>
      <c r="E2507" s="106"/>
      <c r="F2507" s="661"/>
      <c r="G2507" s="660"/>
      <c r="H2507" s="661"/>
      <c r="I2507" s="660"/>
      <c r="J2507" s="661"/>
      <c r="K2507" s="660"/>
      <c r="L2507" s="56">
        <f t="shared" si="227"/>
        <v>0</v>
      </c>
    </row>
    <row r="2508" spans="2:13" ht="24.95" customHeight="1" outlineLevel="2" x14ac:dyDescent="0.25">
      <c r="B2508" s="631"/>
      <c r="C2508" s="632"/>
      <c r="D2508" s="662"/>
      <c r="E2508" s="107"/>
      <c r="F2508" s="663"/>
      <c r="G2508" s="662"/>
      <c r="H2508" s="663"/>
      <c r="I2508" s="662"/>
      <c r="J2508" s="663"/>
      <c r="K2508" s="662"/>
      <c r="L2508" s="56">
        <f t="shared" si="227"/>
        <v>0</v>
      </c>
    </row>
    <row r="2509" spans="2:13" ht="24.95" customHeight="1" outlineLevel="2" x14ac:dyDescent="0.25">
      <c r="B2509" s="634" t="s">
        <v>1468</v>
      </c>
      <c r="C2509" s="635"/>
      <c r="D2509" s="635"/>
      <c r="E2509" s="635"/>
      <c r="F2509" s="635"/>
      <c r="G2509" s="635"/>
      <c r="H2509" s="635"/>
      <c r="I2509" s="635"/>
      <c r="J2509" s="635"/>
      <c r="K2509" s="636"/>
      <c r="L2509" s="108">
        <f>+SUM(L2502:L2508)</f>
        <v>0</v>
      </c>
    </row>
    <row r="2510" spans="2:13" ht="19.5" customHeight="1" outlineLevel="1" x14ac:dyDescent="0.25">
      <c r="B2510" s="101" t="s">
        <v>1420</v>
      </c>
      <c r="C2510" s="102">
        <v>11</v>
      </c>
      <c r="D2510" s="102">
        <v>3.07</v>
      </c>
      <c r="E2510" s="694" t="str">
        <f>+VLOOKUP(B:B,APUS!A:C,3,FALSE)</f>
        <v>CAJA DE INSPECCIÓN 0.60 M X 0.60 M X 0.60  M  INCLUYE EXCAVACIÓN Y TAPA</v>
      </c>
      <c r="F2510" s="695"/>
      <c r="G2510" s="695"/>
      <c r="H2510" s="695"/>
      <c r="I2510" s="695"/>
      <c r="J2510" s="695"/>
      <c r="K2510" s="696"/>
      <c r="L2510" s="103" t="str">
        <f>+VLOOKUP(B:B,APUS!A:D,4,FALSE)</f>
        <v>UN</v>
      </c>
      <c r="M2510" s="595">
        <f>L2520</f>
        <v>0</v>
      </c>
    </row>
    <row r="2511" spans="2:13" ht="15" customHeight="1" outlineLevel="2" x14ac:dyDescent="0.25">
      <c r="B2511" s="666" t="s">
        <v>1465</v>
      </c>
      <c r="C2511" s="697"/>
      <c r="D2511" s="668"/>
      <c r="E2511" s="672" t="s">
        <v>1470</v>
      </c>
      <c r="F2511" s="673"/>
      <c r="G2511" s="673"/>
      <c r="H2511" s="673"/>
      <c r="I2511" s="674"/>
      <c r="J2511" s="675" t="s">
        <v>560</v>
      </c>
      <c r="K2511" s="668"/>
      <c r="L2511" s="677" t="s">
        <v>1464</v>
      </c>
    </row>
    <row r="2512" spans="2:13" ht="15" customHeight="1" outlineLevel="2" x14ac:dyDescent="0.25">
      <c r="B2512" s="669"/>
      <c r="C2512" s="670"/>
      <c r="D2512" s="671"/>
      <c r="E2512" s="104" t="s">
        <v>1461</v>
      </c>
      <c r="F2512" s="679" t="s">
        <v>1462</v>
      </c>
      <c r="G2512" s="680"/>
      <c r="H2512" s="679" t="s">
        <v>1463</v>
      </c>
      <c r="I2512" s="680"/>
      <c r="J2512" s="676"/>
      <c r="K2512" s="671"/>
      <c r="L2512" s="701"/>
    </row>
    <row r="2513" spans="2:13" ht="24.95" customHeight="1" outlineLevel="2" x14ac:dyDescent="0.25">
      <c r="B2513" s="655"/>
      <c r="C2513" s="656"/>
      <c r="D2513" s="657"/>
      <c r="E2513" s="105"/>
      <c r="F2513" s="658"/>
      <c r="G2513" s="659"/>
      <c r="H2513" s="658"/>
      <c r="I2513" s="659"/>
      <c r="J2513" s="658"/>
      <c r="K2513" s="659"/>
      <c r="L2513" s="56">
        <f t="shared" ref="L2513:L2519" si="228">+J2513</f>
        <v>0</v>
      </c>
    </row>
    <row r="2514" spans="2:13" ht="24.95" customHeight="1" outlineLevel="2" x14ac:dyDescent="0.25">
      <c r="B2514" s="628"/>
      <c r="C2514" s="629"/>
      <c r="D2514" s="660"/>
      <c r="E2514" s="106"/>
      <c r="F2514" s="661"/>
      <c r="G2514" s="660"/>
      <c r="H2514" s="661"/>
      <c r="I2514" s="660"/>
      <c r="J2514" s="661"/>
      <c r="K2514" s="660"/>
      <c r="L2514" s="56">
        <f t="shared" si="228"/>
        <v>0</v>
      </c>
    </row>
    <row r="2515" spans="2:13" ht="24.95" customHeight="1" outlineLevel="2" x14ac:dyDescent="0.25">
      <c r="B2515" s="628"/>
      <c r="C2515" s="629"/>
      <c r="D2515" s="660"/>
      <c r="E2515" s="106"/>
      <c r="F2515" s="661"/>
      <c r="G2515" s="660"/>
      <c r="H2515" s="661"/>
      <c r="I2515" s="660"/>
      <c r="J2515" s="661"/>
      <c r="K2515" s="660"/>
      <c r="L2515" s="56">
        <f t="shared" si="228"/>
        <v>0</v>
      </c>
    </row>
    <row r="2516" spans="2:13" ht="24.95" customHeight="1" outlineLevel="2" x14ac:dyDescent="0.25">
      <c r="B2516" s="628"/>
      <c r="C2516" s="629"/>
      <c r="D2516" s="660"/>
      <c r="E2516" s="106"/>
      <c r="F2516" s="661"/>
      <c r="G2516" s="660"/>
      <c r="H2516" s="661"/>
      <c r="I2516" s="660"/>
      <c r="J2516" s="661"/>
      <c r="K2516" s="660"/>
      <c r="L2516" s="56">
        <f t="shared" si="228"/>
        <v>0</v>
      </c>
    </row>
    <row r="2517" spans="2:13" ht="24.95" customHeight="1" outlineLevel="2" x14ac:dyDescent="0.25">
      <c r="B2517" s="628"/>
      <c r="C2517" s="629"/>
      <c r="D2517" s="660"/>
      <c r="E2517" s="106"/>
      <c r="F2517" s="661"/>
      <c r="G2517" s="660"/>
      <c r="H2517" s="661"/>
      <c r="I2517" s="660"/>
      <c r="J2517" s="661"/>
      <c r="K2517" s="660"/>
      <c r="L2517" s="56">
        <f t="shared" si="228"/>
        <v>0</v>
      </c>
    </row>
    <row r="2518" spans="2:13" ht="24.95" customHeight="1" outlineLevel="2" x14ac:dyDescent="0.25">
      <c r="B2518" s="628"/>
      <c r="C2518" s="629"/>
      <c r="D2518" s="660"/>
      <c r="E2518" s="106"/>
      <c r="F2518" s="661"/>
      <c r="G2518" s="660"/>
      <c r="H2518" s="661"/>
      <c r="I2518" s="660"/>
      <c r="J2518" s="661"/>
      <c r="K2518" s="660"/>
      <c r="L2518" s="56">
        <f t="shared" si="228"/>
        <v>0</v>
      </c>
    </row>
    <row r="2519" spans="2:13" ht="24.95" customHeight="1" outlineLevel="2" x14ac:dyDescent="0.25">
      <c r="B2519" s="631"/>
      <c r="C2519" s="632"/>
      <c r="D2519" s="662"/>
      <c r="E2519" s="107"/>
      <c r="F2519" s="663"/>
      <c r="G2519" s="662"/>
      <c r="H2519" s="663"/>
      <c r="I2519" s="662"/>
      <c r="J2519" s="663"/>
      <c r="K2519" s="662"/>
      <c r="L2519" s="56">
        <f t="shared" si="228"/>
        <v>0</v>
      </c>
    </row>
    <row r="2520" spans="2:13" ht="24.95" customHeight="1" outlineLevel="2" x14ac:dyDescent="0.25">
      <c r="B2520" s="634" t="s">
        <v>1468</v>
      </c>
      <c r="C2520" s="635"/>
      <c r="D2520" s="635"/>
      <c r="E2520" s="635"/>
      <c r="F2520" s="635"/>
      <c r="G2520" s="635"/>
      <c r="H2520" s="635"/>
      <c r="I2520" s="635"/>
      <c r="J2520" s="635"/>
      <c r="K2520" s="636"/>
      <c r="L2520" s="108">
        <f>+SUM(L2513:L2519)</f>
        <v>0</v>
      </c>
    </row>
    <row r="2521" spans="2:13" ht="19.5" customHeight="1" outlineLevel="1" x14ac:dyDescent="0.25">
      <c r="B2521" s="101" t="s">
        <v>1421</v>
      </c>
      <c r="C2521" s="102">
        <v>11</v>
      </c>
      <c r="D2521" s="102">
        <v>3.08</v>
      </c>
      <c r="E2521" s="694" t="str">
        <f>+VLOOKUP(B:B,APUS!A:C,3,FALSE)</f>
        <v>CAJA DE INSPECCIÓN 0.80 M X 0.80 M X 0.80  M  INCLUYE EXCAVACIÓN Y TAPA</v>
      </c>
      <c r="F2521" s="695"/>
      <c r="G2521" s="695"/>
      <c r="H2521" s="695"/>
      <c r="I2521" s="695"/>
      <c r="J2521" s="695"/>
      <c r="K2521" s="696"/>
      <c r="L2521" s="103" t="str">
        <f>+VLOOKUP(B:B,APUS!A:D,4,FALSE)</f>
        <v>UN</v>
      </c>
      <c r="M2521" s="595">
        <f>L2531</f>
        <v>0</v>
      </c>
    </row>
    <row r="2522" spans="2:13" ht="15" customHeight="1" outlineLevel="2" x14ac:dyDescent="0.25">
      <c r="B2522" s="666" t="s">
        <v>1465</v>
      </c>
      <c r="C2522" s="697"/>
      <c r="D2522" s="668"/>
      <c r="E2522" s="672" t="s">
        <v>1470</v>
      </c>
      <c r="F2522" s="673"/>
      <c r="G2522" s="673"/>
      <c r="H2522" s="673"/>
      <c r="I2522" s="674"/>
      <c r="J2522" s="675" t="s">
        <v>560</v>
      </c>
      <c r="K2522" s="668"/>
      <c r="L2522" s="677" t="s">
        <v>1464</v>
      </c>
    </row>
    <row r="2523" spans="2:13" ht="15" customHeight="1" outlineLevel="2" x14ac:dyDescent="0.25">
      <c r="B2523" s="669"/>
      <c r="C2523" s="670"/>
      <c r="D2523" s="671"/>
      <c r="E2523" s="104" t="s">
        <v>1461</v>
      </c>
      <c r="F2523" s="679" t="s">
        <v>1462</v>
      </c>
      <c r="G2523" s="680"/>
      <c r="H2523" s="679" t="s">
        <v>1463</v>
      </c>
      <c r="I2523" s="680"/>
      <c r="J2523" s="676"/>
      <c r="K2523" s="671"/>
      <c r="L2523" s="701"/>
    </row>
    <row r="2524" spans="2:13" ht="24.95" customHeight="1" outlineLevel="2" x14ac:dyDescent="0.25">
      <c r="B2524" s="655"/>
      <c r="C2524" s="656"/>
      <c r="D2524" s="657"/>
      <c r="E2524" s="105"/>
      <c r="F2524" s="658"/>
      <c r="G2524" s="659"/>
      <c r="H2524" s="658"/>
      <c r="I2524" s="659"/>
      <c r="J2524" s="658"/>
      <c r="K2524" s="659"/>
      <c r="L2524" s="56">
        <f t="shared" ref="L2524:L2530" si="229">+J2524</f>
        <v>0</v>
      </c>
    </row>
    <row r="2525" spans="2:13" ht="24.95" customHeight="1" outlineLevel="2" x14ac:dyDescent="0.25">
      <c r="B2525" s="628"/>
      <c r="C2525" s="629"/>
      <c r="D2525" s="660"/>
      <c r="E2525" s="106"/>
      <c r="F2525" s="661"/>
      <c r="G2525" s="660"/>
      <c r="H2525" s="661"/>
      <c r="I2525" s="660"/>
      <c r="J2525" s="661"/>
      <c r="K2525" s="660"/>
      <c r="L2525" s="56">
        <f t="shared" si="229"/>
        <v>0</v>
      </c>
    </row>
    <row r="2526" spans="2:13" ht="24.95" customHeight="1" outlineLevel="2" x14ac:dyDescent="0.25">
      <c r="B2526" s="628"/>
      <c r="C2526" s="629"/>
      <c r="D2526" s="660"/>
      <c r="E2526" s="106"/>
      <c r="F2526" s="661"/>
      <c r="G2526" s="660"/>
      <c r="H2526" s="661"/>
      <c r="I2526" s="660"/>
      <c r="J2526" s="661"/>
      <c r="K2526" s="660"/>
      <c r="L2526" s="56">
        <f t="shared" si="229"/>
        <v>0</v>
      </c>
    </row>
    <row r="2527" spans="2:13" ht="24.95" customHeight="1" outlineLevel="2" x14ac:dyDescent="0.25">
      <c r="B2527" s="628"/>
      <c r="C2527" s="629"/>
      <c r="D2527" s="660"/>
      <c r="E2527" s="106"/>
      <c r="F2527" s="661"/>
      <c r="G2527" s="660"/>
      <c r="H2527" s="661"/>
      <c r="I2527" s="660"/>
      <c r="J2527" s="661"/>
      <c r="K2527" s="660"/>
      <c r="L2527" s="56">
        <f t="shared" si="229"/>
        <v>0</v>
      </c>
    </row>
    <row r="2528" spans="2:13" ht="24.95" customHeight="1" outlineLevel="2" x14ac:dyDescent="0.25">
      <c r="B2528" s="628"/>
      <c r="C2528" s="629"/>
      <c r="D2528" s="660"/>
      <c r="E2528" s="106"/>
      <c r="F2528" s="661"/>
      <c r="G2528" s="660"/>
      <c r="H2528" s="661"/>
      <c r="I2528" s="660"/>
      <c r="J2528" s="661"/>
      <c r="K2528" s="660"/>
      <c r="L2528" s="56">
        <f t="shared" si="229"/>
        <v>0</v>
      </c>
    </row>
    <row r="2529" spans="2:13" ht="24.95" customHeight="1" outlineLevel="2" x14ac:dyDescent="0.25">
      <c r="B2529" s="628"/>
      <c r="C2529" s="629"/>
      <c r="D2529" s="660"/>
      <c r="E2529" s="106"/>
      <c r="F2529" s="661"/>
      <c r="G2529" s="660"/>
      <c r="H2529" s="661"/>
      <c r="I2529" s="660"/>
      <c r="J2529" s="661"/>
      <c r="K2529" s="660"/>
      <c r="L2529" s="56">
        <f t="shared" si="229"/>
        <v>0</v>
      </c>
    </row>
    <row r="2530" spans="2:13" ht="24.95" customHeight="1" outlineLevel="2" x14ac:dyDescent="0.25">
      <c r="B2530" s="631"/>
      <c r="C2530" s="632"/>
      <c r="D2530" s="662"/>
      <c r="E2530" s="107"/>
      <c r="F2530" s="663"/>
      <c r="G2530" s="662"/>
      <c r="H2530" s="663"/>
      <c r="I2530" s="662"/>
      <c r="J2530" s="663"/>
      <c r="K2530" s="662"/>
      <c r="L2530" s="56">
        <f t="shared" si="229"/>
        <v>0</v>
      </c>
    </row>
    <row r="2531" spans="2:13" ht="24.95" customHeight="1" outlineLevel="2" x14ac:dyDescent="0.25">
      <c r="B2531" s="634" t="s">
        <v>1468</v>
      </c>
      <c r="C2531" s="635"/>
      <c r="D2531" s="635"/>
      <c r="E2531" s="635"/>
      <c r="F2531" s="635"/>
      <c r="G2531" s="635"/>
      <c r="H2531" s="635"/>
      <c r="I2531" s="635"/>
      <c r="J2531" s="635"/>
      <c r="K2531" s="636"/>
      <c r="L2531" s="108">
        <f>+SUM(L2524:L2530)</f>
        <v>0</v>
      </c>
    </row>
    <row r="2532" spans="2:13" ht="19.5" customHeight="1" outlineLevel="1" x14ac:dyDescent="0.25">
      <c r="B2532" s="101" t="s">
        <v>1422</v>
      </c>
      <c r="C2532" s="102">
        <v>11</v>
      </c>
      <c r="D2532" s="102">
        <v>3.09</v>
      </c>
      <c r="E2532" s="694" t="str">
        <f>+VLOOKUP(B:B,APUS!A:C,3,FALSE)</f>
        <v>CAJA DE INSPECCIÓN 1.00 M X 1.00 M X 1.00 M  INCLUYE EXCAVACIÓN Y TAPA</v>
      </c>
      <c r="F2532" s="695"/>
      <c r="G2532" s="695"/>
      <c r="H2532" s="695"/>
      <c r="I2532" s="695"/>
      <c r="J2532" s="695"/>
      <c r="K2532" s="696"/>
      <c r="L2532" s="103" t="str">
        <f>+VLOOKUP(B:B,APUS!A:D,4,FALSE)</f>
        <v>UN</v>
      </c>
      <c r="M2532" s="595">
        <f>L2542</f>
        <v>0</v>
      </c>
    </row>
    <row r="2533" spans="2:13" ht="15" customHeight="1" outlineLevel="2" x14ac:dyDescent="0.25">
      <c r="B2533" s="666" t="s">
        <v>1465</v>
      </c>
      <c r="C2533" s="697"/>
      <c r="D2533" s="668"/>
      <c r="E2533" s="672" t="s">
        <v>1470</v>
      </c>
      <c r="F2533" s="673"/>
      <c r="G2533" s="673"/>
      <c r="H2533" s="673"/>
      <c r="I2533" s="674"/>
      <c r="J2533" s="675" t="s">
        <v>560</v>
      </c>
      <c r="K2533" s="668"/>
      <c r="L2533" s="677" t="s">
        <v>1464</v>
      </c>
    </row>
    <row r="2534" spans="2:13" ht="15" customHeight="1" outlineLevel="2" x14ac:dyDescent="0.25">
      <c r="B2534" s="669"/>
      <c r="C2534" s="670"/>
      <c r="D2534" s="671"/>
      <c r="E2534" s="104" t="s">
        <v>1461</v>
      </c>
      <c r="F2534" s="679" t="s">
        <v>1462</v>
      </c>
      <c r="G2534" s="680"/>
      <c r="H2534" s="679" t="s">
        <v>1463</v>
      </c>
      <c r="I2534" s="680"/>
      <c r="J2534" s="676"/>
      <c r="K2534" s="671"/>
      <c r="L2534" s="701"/>
    </row>
    <row r="2535" spans="2:13" ht="24.95" customHeight="1" outlineLevel="2" x14ac:dyDescent="0.25">
      <c r="B2535" s="655"/>
      <c r="C2535" s="656"/>
      <c r="D2535" s="657"/>
      <c r="E2535" s="105"/>
      <c r="F2535" s="658"/>
      <c r="G2535" s="659"/>
      <c r="H2535" s="658"/>
      <c r="I2535" s="659"/>
      <c r="J2535" s="658"/>
      <c r="K2535" s="659"/>
      <c r="L2535" s="56">
        <f t="shared" ref="L2535:L2541" si="230">+J2535</f>
        <v>0</v>
      </c>
    </row>
    <row r="2536" spans="2:13" ht="24.95" customHeight="1" outlineLevel="2" x14ac:dyDescent="0.25">
      <c r="B2536" s="628"/>
      <c r="C2536" s="629"/>
      <c r="D2536" s="660"/>
      <c r="E2536" s="106"/>
      <c r="F2536" s="661"/>
      <c r="G2536" s="660"/>
      <c r="H2536" s="661"/>
      <c r="I2536" s="660"/>
      <c r="J2536" s="661"/>
      <c r="K2536" s="660"/>
      <c r="L2536" s="56">
        <f t="shared" si="230"/>
        <v>0</v>
      </c>
    </row>
    <row r="2537" spans="2:13" ht="24.95" customHeight="1" outlineLevel="2" x14ac:dyDescent="0.25">
      <c r="B2537" s="628"/>
      <c r="C2537" s="629"/>
      <c r="D2537" s="660"/>
      <c r="E2537" s="106"/>
      <c r="F2537" s="661"/>
      <c r="G2537" s="660"/>
      <c r="H2537" s="661"/>
      <c r="I2537" s="660"/>
      <c r="J2537" s="661"/>
      <c r="K2537" s="660"/>
      <c r="L2537" s="56">
        <f t="shared" si="230"/>
        <v>0</v>
      </c>
    </row>
    <row r="2538" spans="2:13" ht="24.95" customHeight="1" outlineLevel="2" x14ac:dyDescent="0.25">
      <c r="B2538" s="628"/>
      <c r="C2538" s="629"/>
      <c r="D2538" s="660"/>
      <c r="E2538" s="106"/>
      <c r="F2538" s="661"/>
      <c r="G2538" s="660"/>
      <c r="H2538" s="661"/>
      <c r="I2538" s="660"/>
      <c r="J2538" s="661"/>
      <c r="K2538" s="660"/>
      <c r="L2538" s="56">
        <f t="shared" si="230"/>
        <v>0</v>
      </c>
    </row>
    <row r="2539" spans="2:13" ht="24.95" customHeight="1" outlineLevel="2" x14ac:dyDescent="0.25">
      <c r="B2539" s="628"/>
      <c r="C2539" s="629"/>
      <c r="D2539" s="660"/>
      <c r="E2539" s="106"/>
      <c r="F2539" s="661"/>
      <c r="G2539" s="660"/>
      <c r="H2539" s="661"/>
      <c r="I2539" s="660"/>
      <c r="J2539" s="661"/>
      <c r="K2539" s="660"/>
      <c r="L2539" s="56">
        <f t="shared" si="230"/>
        <v>0</v>
      </c>
    </row>
    <row r="2540" spans="2:13" ht="24.95" customHeight="1" outlineLevel="2" x14ac:dyDescent="0.25">
      <c r="B2540" s="628"/>
      <c r="C2540" s="629"/>
      <c r="D2540" s="660"/>
      <c r="E2540" s="106"/>
      <c r="F2540" s="661"/>
      <c r="G2540" s="660"/>
      <c r="H2540" s="661"/>
      <c r="I2540" s="660"/>
      <c r="J2540" s="661"/>
      <c r="K2540" s="660"/>
      <c r="L2540" s="56">
        <f t="shared" si="230"/>
        <v>0</v>
      </c>
    </row>
    <row r="2541" spans="2:13" ht="24.95" customHeight="1" outlineLevel="2" x14ac:dyDescent="0.25">
      <c r="B2541" s="631"/>
      <c r="C2541" s="632"/>
      <c r="D2541" s="662"/>
      <c r="E2541" s="107"/>
      <c r="F2541" s="663"/>
      <c r="G2541" s="662"/>
      <c r="H2541" s="663"/>
      <c r="I2541" s="662"/>
      <c r="J2541" s="663"/>
      <c r="K2541" s="662"/>
      <c r="L2541" s="56">
        <f t="shared" si="230"/>
        <v>0</v>
      </c>
    </row>
    <row r="2542" spans="2:13" ht="24.95" customHeight="1" outlineLevel="2" x14ac:dyDescent="0.25">
      <c r="B2542" s="634" t="s">
        <v>1468</v>
      </c>
      <c r="C2542" s="635"/>
      <c r="D2542" s="635"/>
      <c r="E2542" s="635"/>
      <c r="F2542" s="635"/>
      <c r="G2542" s="635"/>
      <c r="H2542" s="635"/>
      <c r="I2542" s="635"/>
      <c r="J2542" s="635"/>
      <c r="K2542" s="636"/>
      <c r="L2542" s="108">
        <f>+SUM(L2535:L2541)</f>
        <v>0</v>
      </c>
    </row>
    <row r="2543" spans="2:13" ht="19.5" customHeight="1" outlineLevel="1" x14ac:dyDescent="0.25">
      <c r="B2543" s="101" t="s">
        <v>1423</v>
      </c>
      <c r="C2543" s="102">
        <v>11</v>
      </c>
      <c r="D2543" s="112">
        <v>3.1</v>
      </c>
      <c r="E2543" s="694" t="str">
        <f>+VLOOKUP(B:B,APUS!A:C,3,FALSE)</f>
        <v>REJILLA PLÁSTICA SOSCO 3X2</v>
      </c>
      <c r="F2543" s="695"/>
      <c r="G2543" s="695"/>
      <c r="H2543" s="695"/>
      <c r="I2543" s="695"/>
      <c r="J2543" s="695"/>
      <c r="K2543" s="696"/>
      <c r="L2543" s="103" t="str">
        <f>+VLOOKUP(B:B,APUS!A:D,4,FALSE)</f>
        <v>UN</v>
      </c>
      <c r="M2543" s="595">
        <f>L2553</f>
        <v>0</v>
      </c>
    </row>
    <row r="2544" spans="2:13" ht="15" customHeight="1" outlineLevel="2" x14ac:dyDescent="0.25">
      <c r="B2544" s="666" t="s">
        <v>1465</v>
      </c>
      <c r="C2544" s="697"/>
      <c r="D2544" s="668"/>
      <c r="E2544" s="672" t="s">
        <v>1470</v>
      </c>
      <c r="F2544" s="673"/>
      <c r="G2544" s="673"/>
      <c r="H2544" s="673"/>
      <c r="I2544" s="674"/>
      <c r="J2544" s="675" t="s">
        <v>560</v>
      </c>
      <c r="K2544" s="668"/>
      <c r="L2544" s="677" t="s">
        <v>1464</v>
      </c>
    </row>
    <row r="2545" spans="2:13" ht="15" customHeight="1" outlineLevel="2" x14ac:dyDescent="0.25">
      <c r="B2545" s="669"/>
      <c r="C2545" s="670"/>
      <c r="D2545" s="671"/>
      <c r="E2545" s="104" t="s">
        <v>1461</v>
      </c>
      <c r="F2545" s="679" t="s">
        <v>1462</v>
      </c>
      <c r="G2545" s="680"/>
      <c r="H2545" s="679" t="s">
        <v>1463</v>
      </c>
      <c r="I2545" s="680"/>
      <c r="J2545" s="676"/>
      <c r="K2545" s="671"/>
      <c r="L2545" s="701"/>
    </row>
    <row r="2546" spans="2:13" ht="24.95" customHeight="1" outlineLevel="2" x14ac:dyDescent="0.25">
      <c r="B2546" s="655"/>
      <c r="C2546" s="656"/>
      <c r="D2546" s="657"/>
      <c r="E2546" s="105"/>
      <c r="F2546" s="658"/>
      <c r="G2546" s="659"/>
      <c r="H2546" s="658"/>
      <c r="I2546" s="659"/>
      <c r="J2546" s="658"/>
      <c r="K2546" s="659"/>
      <c r="L2546" s="56">
        <f t="shared" ref="L2546:L2552" si="231">+J2546</f>
        <v>0</v>
      </c>
    </row>
    <row r="2547" spans="2:13" ht="24.95" customHeight="1" outlineLevel="2" x14ac:dyDescent="0.25">
      <c r="B2547" s="628"/>
      <c r="C2547" s="629"/>
      <c r="D2547" s="660"/>
      <c r="E2547" s="106"/>
      <c r="F2547" s="661"/>
      <c r="G2547" s="660"/>
      <c r="H2547" s="661"/>
      <c r="I2547" s="660"/>
      <c r="J2547" s="661"/>
      <c r="K2547" s="660"/>
      <c r="L2547" s="56">
        <f t="shared" si="231"/>
        <v>0</v>
      </c>
    </row>
    <row r="2548" spans="2:13" ht="24.95" customHeight="1" outlineLevel="2" x14ac:dyDescent="0.25">
      <c r="B2548" s="628"/>
      <c r="C2548" s="629"/>
      <c r="D2548" s="660"/>
      <c r="E2548" s="106"/>
      <c r="F2548" s="661"/>
      <c r="G2548" s="660"/>
      <c r="H2548" s="661"/>
      <c r="I2548" s="660"/>
      <c r="J2548" s="661"/>
      <c r="K2548" s="660"/>
      <c r="L2548" s="56">
        <f t="shared" si="231"/>
        <v>0</v>
      </c>
    </row>
    <row r="2549" spans="2:13" ht="24.95" customHeight="1" outlineLevel="2" x14ac:dyDescent="0.25">
      <c r="B2549" s="628"/>
      <c r="C2549" s="629"/>
      <c r="D2549" s="660"/>
      <c r="E2549" s="106"/>
      <c r="F2549" s="661"/>
      <c r="G2549" s="660"/>
      <c r="H2549" s="661"/>
      <c r="I2549" s="660"/>
      <c r="J2549" s="661"/>
      <c r="K2549" s="660"/>
      <c r="L2549" s="56">
        <f t="shared" si="231"/>
        <v>0</v>
      </c>
    </row>
    <row r="2550" spans="2:13" ht="24.95" customHeight="1" outlineLevel="2" x14ac:dyDescent="0.25">
      <c r="B2550" s="628"/>
      <c r="C2550" s="629"/>
      <c r="D2550" s="660"/>
      <c r="E2550" s="106"/>
      <c r="F2550" s="661"/>
      <c r="G2550" s="660"/>
      <c r="H2550" s="661"/>
      <c r="I2550" s="660"/>
      <c r="J2550" s="661"/>
      <c r="K2550" s="660"/>
      <c r="L2550" s="56">
        <f t="shared" si="231"/>
        <v>0</v>
      </c>
    </row>
    <row r="2551" spans="2:13" ht="24.95" customHeight="1" outlineLevel="2" x14ac:dyDescent="0.25">
      <c r="B2551" s="628"/>
      <c r="C2551" s="629"/>
      <c r="D2551" s="660"/>
      <c r="E2551" s="106"/>
      <c r="F2551" s="661"/>
      <c r="G2551" s="660"/>
      <c r="H2551" s="661"/>
      <c r="I2551" s="660"/>
      <c r="J2551" s="661"/>
      <c r="K2551" s="660"/>
      <c r="L2551" s="56">
        <f t="shared" si="231"/>
        <v>0</v>
      </c>
    </row>
    <row r="2552" spans="2:13" ht="24.95" customHeight="1" outlineLevel="2" x14ac:dyDescent="0.25">
      <c r="B2552" s="631"/>
      <c r="C2552" s="632"/>
      <c r="D2552" s="662"/>
      <c r="E2552" s="107"/>
      <c r="F2552" s="663"/>
      <c r="G2552" s="662"/>
      <c r="H2552" s="663"/>
      <c r="I2552" s="662"/>
      <c r="J2552" s="663"/>
      <c r="K2552" s="662"/>
      <c r="L2552" s="56">
        <f t="shared" si="231"/>
        <v>0</v>
      </c>
    </row>
    <row r="2553" spans="2:13" ht="24.95" customHeight="1" outlineLevel="2" x14ac:dyDescent="0.25">
      <c r="B2553" s="634" t="s">
        <v>1468</v>
      </c>
      <c r="C2553" s="635"/>
      <c r="D2553" s="635"/>
      <c r="E2553" s="635"/>
      <c r="F2553" s="635"/>
      <c r="G2553" s="635"/>
      <c r="H2553" s="635"/>
      <c r="I2553" s="635"/>
      <c r="J2553" s="635"/>
      <c r="K2553" s="636"/>
      <c r="L2553" s="108">
        <f>+SUM(L2546:L2552)</f>
        <v>0</v>
      </c>
    </row>
    <row r="2554" spans="2:13" ht="19.5" customHeight="1" outlineLevel="1" x14ac:dyDescent="0.25">
      <c r="B2554" s="101" t="s">
        <v>1424</v>
      </c>
      <c r="C2554" s="102">
        <v>11</v>
      </c>
      <c r="D2554" s="102">
        <v>3.11</v>
      </c>
      <c r="E2554" s="694" t="str">
        <f>+VLOOKUP(B:B,APUS!A:C,3,FALSE)</f>
        <v>REJILLA SIFON REDONDA 1/2"</v>
      </c>
      <c r="F2554" s="695"/>
      <c r="G2554" s="695"/>
      <c r="H2554" s="695"/>
      <c r="I2554" s="695"/>
      <c r="J2554" s="695"/>
      <c r="K2554" s="696"/>
      <c r="L2554" s="103" t="str">
        <f>+VLOOKUP(B:B,APUS!A:D,4,FALSE)</f>
        <v>UN</v>
      </c>
      <c r="M2554" s="595">
        <f>L2564</f>
        <v>0</v>
      </c>
    </row>
    <row r="2555" spans="2:13" ht="15" customHeight="1" outlineLevel="2" x14ac:dyDescent="0.25">
      <c r="B2555" s="666" t="s">
        <v>1465</v>
      </c>
      <c r="C2555" s="697"/>
      <c r="D2555" s="668"/>
      <c r="E2555" s="672" t="s">
        <v>1470</v>
      </c>
      <c r="F2555" s="673"/>
      <c r="G2555" s="673"/>
      <c r="H2555" s="673"/>
      <c r="I2555" s="674"/>
      <c r="J2555" s="675" t="s">
        <v>560</v>
      </c>
      <c r="K2555" s="668"/>
      <c r="L2555" s="677" t="s">
        <v>1464</v>
      </c>
    </row>
    <row r="2556" spans="2:13" ht="15" customHeight="1" outlineLevel="2" x14ac:dyDescent="0.25">
      <c r="B2556" s="669"/>
      <c r="C2556" s="670"/>
      <c r="D2556" s="671"/>
      <c r="E2556" s="104" t="s">
        <v>1461</v>
      </c>
      <c r="F2556" s="679" t="s">
        <v>1462</v>
      </c>
      <c r="G2556" s="680"/>
      <c r="H2556" s="679" t="s">
        <v>1463</v>
      </c>
      <c r="I2556" s="680"/>
      <c r="J2556" s="676"/>
      <c r="K2556" s="671"/>
      <c r="L2556" s="701"/>
    </row>
    <row r="2557" spans="2:13" ht="24.95" customHeight="1" outlineLevel="2" x14ac:dyDescent="0.25">
      <c r="B2557" s="655"/>
      <c r="C2557" s="656"/>
      <c r="D2557" s="657"/>
      <c r="E2557" s="105"/>
      <c r="F2557" s="658"/>
      <c r="G2557" s="659"/>
      <c r="H2557" s="658"/>
      <c r="I2557" s="659"/>
      <c r="J2557" s="658"/>
      <c r="K2557" s="659"/>
      <c r="L2557" s="56">
        <f t="shared" ref="L2557:L2563" si="232">+J2557</f>
        <v>0</v>
      </c>
    </row>
    <row r="2558" spans="2:13" ht="24.95" customHeight="1" outlineLevel="2" x14ac:dyDescent="0.25">
      <c r="B2558" s="628"/>
      <c r="C2558" s="629"/>
      <c r="D2558" s="660"/>
      <c r="E2558" s="106"/>
      <c r="F2558" s="661"/>
      <c r="G2558" s="660"/>
      <c r="H2558" s="661"/>
      <c r="I2558" s="660"/>
      <c r="J2558" s="661"/>
      <c r="K2558" s="660"/>
      <c r="L2558" s="56">
        <f t="shared" si="232"/>
        <v>0</v>
      </c>
    </row>
    <row r="2559" spans="2:13" ht="24.95" customHeight="1" outlineLevel="2" x14ac:dyDescent="0.25">
      <c r="B2559" s="628"/>
      <c r="C2559" s="629"/>
      <c r="D2559" s="660"/>
      <c r="E2559" s="106"/>
      <c r="F2559" s="661"/>
      <c r="G2559" s="660"/>
      <c r="H2559" s="661"/>
      <c r="I2559" s="660"/>
      <c r="J2559" s="661"/>
      <c r="K2559" s="660"/>
      <c r="L2559" s="56">
        <f t="shared" si="232"/>
        <v>0</v>
      </c>
    </row>
    <row r="2560" spans="2:13" ht="24.95" customHeight="1" outlineLevel="2" x14ac:dyDescent="0.25">
      <c r="B2560" s="628"/>
      <c r="C2560" s="629"/>
      <c r="D2560" s="660"/>
      <c r="E2560" s="106"/>
      <c r="F2560" s="661"/>
      <c r="G2560" s="660"/>
      <c r="H2560" s="661"/>
      <c r="I2560" s="660"/>
      <c r="J2560" s="661"/>
      <c r="K2560" s="660"/>
      <c r="L2560" s="56">
        <f t="shared" si="232"/>
        <v>0</v>
      </c>
    </row>
    <row r="2561" spans="2:13" ht="24.95" customHeight="1" outlineLevel="2" x14ac:dyDescent="0.25">
      <c r="B2561" s="628"/>
      <c r="C2561" s="629"/>
      <c r="D2561" s="660"/>
      <c r="E2561" s="106"/>
      <c r="F2561" s="661"/>
      <c r="G2561" s="660"/>
      <c r="H2561" s="661"/>
      <c r="I2561" s="660"/>
      <c r="J2561" s="661"/>
      <c r="K2561" s="660"/>
      <c r="L2561" s="56">
        <f t="shared" si="232"/>
        <v>0</v>
      </c>
    </row>
    <row r="2562" spans="2:13" ht="24.95" customHeight="1" outlineLevel="2" x14ac:dyDescent="0.25">
      <c r="B2562" s="628"/>
      <c r="C2562" s="629"/>
      <c r="D2562" s="660"/>
      <c r="E2562" s="106"/>
      <c r="F2562" s="661"/>
      <c r="G2562" s="660"/>
      <c r="H2562" s="661"/>
      <c r="I2562" s="660"/>
      <c r="J2562" s="661"/>
      <c r="K2562" s="660"/>
      <c r="L2562" s="56">
        <f t="shared" si="232"/>
        <v>0</v>
      </c>
    </row>
    <row r="2563" spans="2:13" ht="24.95" customHeight="1" outlineLevel="2" x14ac:dyDescent="0.25">
      <c r="B2563" s="631"/>
      <c r="C2563" s="632"/>
      <c r="D2563" s="662"/>
      <c r="E2563" s="107"/>
      <c r="F2563" s="663"/>
      <c r="G2563" s="662"/>
      <c r="H2563" s="663"/>
      <c r="I2563" s="662"/>
      <c r="J2563" s="663"/>
      <c r="K2563" s="662"/>
      <c r="L2563" s="56">
        <f t="shared" si="232"/>
        <v>0</v>
      </c>
    </row>
    <row r="2564" spans="2:13" ht="24.95" customHeight="1" outlineLevel="2" x14ac:dyDescent="0.25">
      <c r="B2564" s="634" t="s">
        <v>1468</v>
      </c>
      <c r="C2564" s="635"/>
      <c r="D2564" s="635"/>
      <c r="E2564" s="635"/>
      <c r="F2564" s="635"/>
      <c r="G2564" s="635"/>
      <c r="H2564" s="635"/>
      <c r="I2564" s="635"/>
      <c r="J2564" s="635"/>
      <c r="K2564" s="636"/>
      <c r="L2564" s="108">
        <f>+SUM(L2557:L2563)</f>
        <v>0</v>
      </c>
    </row>
    <row r="2565" spans="2:13" ht="19.5" customHeight="1" outlineLevel="1" x14ac:dyDescent="0.25">
      <c r="B2565" s="101" t="s">
        <v>1425</v>
      </c>
      <c r="C2565" s="102">
        <v>11</v>
      </c>
      <c r="D2565" s="102">
        <v>3.12</v>
      </c>
      <c r="E2565" s="694" t="str">
        <f>+VLOOKUP(B:B,APUS!A:C,3,FALSE)</f>
        <v>REJILLAS SIFON CUADRADA 20X20 CM</v>
      </c>
      <c r="F2565" s="695"/>
      <c r="G2565" s="695"/>
      <c r="H2565" s="695"/>
      <c r="I2565" s="695"/>
      <c r="J2565" s="695"/>
      <c r="K2565" s="696"/>
      <c r="L2565" s="103" t="str">
        <f>+VLOOKUP(B:B,APUS!A:D,4,FALSE)</f>
        <v>UN</v>
      </c>
      <c r="M2565" s="595">
        <f>L2575</f>
        <v>0</v>
      </c>
    </row>
    <row r="2566" spans="2:13" ht="15" customHeight="1" outlineLevel="2" x14ac:dyDescent="0.25">
      <c r="B2566" s="666" t="s">
        <v>1465</v>
      </c>
      <c r="C2566" s="697"/>
      <c r="D2566" s="668"/>
      <c r="E2566" s="672" t="s">
        <v>1470</v>
      </c>
      <c r="F2566" s="673"/>
      <c r="G2566" s="673"/>
      <c r="H2566" s="673"/>
      <c r="I2566" s="674"/>
      <c r="J2566" s="675" t="s">
        <v>560</v>
      </c>
      <c r="K2566" s="668"/>
      <c r="L2566" s="677" t="s">
        <v>1464</v>
      </c>
    </row>
    <row r="2567" spans="2:13" ht="15" customHeight="1" outlineLevel="2" x14ac:dyDescent="0.25">
      <c r="B2567" s="669"/>
      <c r="C2567" s="670"/>
      <c r="D2567" s="671"/>
      <c r="E2567" s="104" t="s">
        <v>1461</v>
      </c>
      <c r="F2567" s="679" t="s">
        <v>1462</v>
      </c>
      <c r="G2567" s="680"/>
      <c r="H2567" s="679" t="s">
        <v>1463</v>
      </c>
      <c r="I2567" s="680"/>
      <c r="J2567" s="676"/>
      <c r="K2567" s="671"/>
      <c r="L2567" s="701"/>
    </row>
    <row r="2568" spans="2:13" ht="24.95" customHeight="1" outlineLevel="2" x14ac:dyDescent="0.25">
      <c r="B2568" s="655"/>
      <c r="C2568" s="656"/>
      <c r="D2568" s="657"/>
      <c r="E2568" s="105"/>
      <c r="F2568" s="658"/>
      <c r="G2568" s="659"/>
      <c r="H2568" s="658"/>
      <c r="I2568" s="659"/>
      <c r="J2568" s="658"/>
      <c r="K2568" s="659"/>
      <c r="L2568" s="56">
        <f t="shared" ref="L2568:L2574" si="233">+J2568</f>
        <v>0</v>
      </c>
    </row>
    <row r="2569" spans="2:13" ht="24.95" customHeight="1" outlineLevel="2" x14ac:dyDescent="0.25">
      <c r="B2569" s="628"/>
      <c r="C2569" s="629"/>
      <c r="D2569" s="660"/>
      <c r="E2569" s="106"/>
      <c r="F2569" s="661"/>
      <c r="G2569" s="660"/>
      <c r="H2569" s="661"/>
      <c r="I2569" s="660"/>
      <c r="J2569" s="661"/>
      <c r="K2569" s="660"/>
      <c r="L2569" s="56">
        <f t="shared" si="233"/>
        <v>0</v>
      </c>
    </row>
    <row r="2570" spans="2:13" ht="24.95" customHeight="1" outlineLevel="2" x14ac:dyDescent="0.25">
      <c r="B2570" s="628"/>
      <c r="C2570" s="629"/>
      <c r="D2570" s="660"/>
      <c r="E2570" s="106"/>
      <c r="F2570" s="661"/>
      <c r="G2570" s="660"/>
      <c r="H2570" s="661"/>
      <c r="I2570" s="660"/>
      <c r="J2570" s="661"/>
      <c r="K2570" s="660"/>
      <c r="L2570" s="56">
        <f t="shared" si="233"/>
        <v>0</v>
      </c>
    </row>
    <row r="2571" spans="2:13" ht="24.95" customHeight="1" outlineLevel="2" x14ac:dyDescent="0.25">
      <c r="B2571" s="628"/>
      <c r="C2571" s="629"/>
      <c r="D2571" s="660"/>
      <c r="E2571" s="106"/>
      <c r="F2571" s="661"/>
      <c r="G2571" s="660"/>
      <c r="H2571" s="661"/>
      <c r="I2571" s="660"/>
      <c r="J2571" s="661"/>
      <c r="K2571" s="660"/>
      <c r="L2571" s="56">
        <f t="shared" si="233"/>
        <v>0</v>
      </c>
    </row>
    <row r="2572" spans="2:13" ht="24.95" customHeight="1" outlineLevel="2" x14ac:dyDescent="0.25">
      <c r="B2572" s="628"/>
      <c r="C2572" s="629"/>
      <c r="D2572" s="660"/>
      <c r="E2572" s="106"/>
      <c r="F2572" s="661"/>
      <c r="G2572" s="660"/>
      <c r="H2572" s="661"/>
      <c r="I2572" s="660"/>
      <c r="J2572" s="661"/>
      <c r="K2572" s="660"/>
      <c r="L2572" s="56">
        <f t="shared" si="233"/>
        <v>0</v>
      </c>
    </row>
    <row r="2573" spans="2:13" ht="24.95" customHeight="1" outlineLevel="2" x14ac:dyDescent="0.25">
      <c r="B2573" s="628"/>
      <c r="C2573" s="629"/>
      <c r="D2573" s="660"/>
      <c r="E2573" s="106"/>
      <c r="F2573" s="661"/>
      <c r="G2573" s="660"/>
      <c r="H2573" s="661"/>
      <c r="I2573" s="660"/>
      <c r="J2573" s="661"/>
      <c r="K2573" s="660"/>
      <c r="L2573" s="56">
        <f t="shared" si="233"/>
        <v>0</v>
      </c>
    </row>
    <row r="2574" spans="2:13" ht="24.95" customHeight="1" outlineLevel="2" x14ac:dyDescent="0.25">
      <c r="B2574" s="631"/>
      <c r="C2574" s="632"/>
      <c r="D2574" s="662"/>
      <c r="E2574" s="107"/>
      <c r="F2574" s="663"/>
      <c r="G2574" s="662"/>
      <c r="H2574" s="663"/>
      <c r="I2574" s="662"/>
      <c r="J2574" s="663"/>
      <c r="K2574" s="662"/>
      <c r="L2574" s="56">
        <f t="shared" si="233"/>
        <v>0</v>
      </c>
    </row>
    <row r="2575" spans="2:13" ht="24.95" customHeight="1" outlineLevel="2" x14ac:dyDescent="0.25">
      <c r="B2575" s="634" t="s">
        <v>1468</v>
      </c>
      <c r="C2575" s="635"/>
      <c r="D2575" s="635"/>
      <c r="E2575" s="635"/>
      <c r="F2575" s="635"/>
      <c r="G2575" s="635"/>
      <c r="H2575" s="635"/>
      <c r="I2575" s="635"/>
      <c r="J2575" s="635"/>
      <c r="K2575" s="636"/>
      <c r="L2575" s="108">
        <f>+SUM(L2568:L2574)</f>
        <v>0</v>
      </c>
    </row>
    <row r="2576" spans="2:13" ht="19.5" customHeight="1" outlineLevel="1" x14ac:dyDescent="0.25">
      <c r="B2576" s="101" t="s">
        <v>1426</v>
      </c>
      <c r="C2576" s="102">
        <v>11</v>
      </c>
      <c r="D2576" s="102">
        <v>3.13</v>
      </c>
      <c r="E2576" s="694" t="str">
        <f>+VLOOKUP(B:B,APUS!A:C,3,FALSE)</f>
        <v>REJILLAS PISO 0.30 DE ANCHO, ELABORADA EN VARILLA DE 1/2"</v>
      </c>
      <c r="F2576" s="695"/>
      <c r="G2576" s="695"/>
      <c r="H2576" s="695"/>
      <c r="I2576" s="695"/>
      <c r="J2576" s="695"/>
      <c r="K2576" s="696"/>
      <c r="L2576" s="103" t="str">
        <f>+VLOOKUP(B:B,APUS!A:D,4,FALSE)</f>
        <v>M</v>
      </c>
      <c r="M2576" s="595">
        <f>L2586</f>
        <v>0</v>
      </c>
    </row>
    <row r="2577" spans="2:13" ht="15" customHeight="1" outlineLevel="2" x14ac:dyDescent="0.25">
      <c r="B2577" s="666" t="s">
        <v>1465</v>
      </c>
      <c r="C2577" s="697"/>
      <c r="D2577" s="668"/>
      <c r="E2577" s="672" t="s">
        <v>1470</v>
      </c>
      <c r="F2577" s="673"/>
      <c r="G2577" s="673"/>
      <c r="H2577" s="673"/>
      <c r="I2577" s="674"/>
      <c r="J2577" s="675" t="s">
        <v>560</v>
      </c>
      <c r="K2577" s="668"/>
      <c r="L2577" s="677" t="s">
        <v>1464</v>
      </c>
    </row>
    <row r="2578" spans="2:13" ht="15" customHeight="1" outlineLevel="2" x14ac:dyDescent="0.25">
      <c r="B2578" s="669"/>
      <c r="C2578" s="670"/>
      <c r="D2578" s="671"/>
      <c r="E2578" s="104" t="s">
        <v>1461</v>
      </c>
      <c r="F2578" s="679" t="s">
        <v>1462</v>
      </c>
      <c r="G2578" s="680"/>
      <c r="H2578" s="679" t="s">
        <v>1463</v>
      </c>
      <c r="I2578" s="680"/>
      <c r="J2578" s="676"/>
      <c r="K2578" s="671"/>
      <c r="L2578" s="701"/>
    </row>
    <row r="2579" spans="2:13" ht="24.95" customHeight="1" outlineLevel="2" x14ac:dyDescent="0.25">
      <c r="B2579" s="655"/>
      <c r="C2579" s="656"/>
      <c r="D2579" s="657"/>
      <c r="E2579" s="105"/>
      <c r="F2579" s="658"/>
      <c r="G2579" s="659"/>
      <c r="H2579" s="658"/>
      <c r="I2579" s="659"/>
      <c r="J2579" s="658"/>
      <c r="K2579" s="659"/>
      <c r="L2579" s="56">
        <f t="shared" ref="L2579:L2585" si="234">+J2579</f>
        <v>0</v>
      </c>
    </row>
    <row r="2580" spans="2:13" ht="24.95" customHeight="1" outlineLevel="2" x14ac:dyDescent="0.25">
      <c r="B2580" s="628"/>
      <c r="C2580" s="629"/>
      <c r="D2580" s="660"/>
      <c r="E2580" s="106"/>
      <c r="F2580" s="661"/>
      <c r="G2580" s="660"/>
      <c r="H2580" s="661"/>
      <c r="I2580" s="660"/>
      <c r="J2580" s="661"/>
      <c r="K2580" s="660"/>
      <c r="L2580" s="56">
        <f t="shared" si="234"/>
        <v>0</v>
      </c>
    </row>
    <row r="2581" spans="2:13" ht="24.95" customHeight="1" outlineLevel="2" x14ac:dyDescent="0.25">
      <c r="B2581" s="628"/>
      <c r="C2581" s="629"/>
      <c r="D2581" s="660"/>
      <c r="E2581" s="106"/>
      <c r="F2581" s="661"/>
      <c r="G2581" s="660"/>
      <c r="H2581" s="661"/>
      <c r="I2581" s="660"/>
      <c r="J2581" s="661"/>
      <c r="K2581" s="660"/>
      <c r="L2581" s="56">
        <f t="shared" si="234"/>
        <v>0</v>
      </c>
    </row>
    <row r="2582" spans="2:13" ht="24.95" customHeight="1" outlineLevel="2" x14ac:dyDescent="0.25">
      <c r="B2582" s="628"/>
      <c r="C2582" s="629"/>
      <c r="D2582" s="660"/>
      <c r="E2582" s="106"/>
      <c r="F2582" s="661"/>
      <c r="G2582" s="660"/>
      <c r="H2582" s="661"/>
      <c r="I2582" s="660"/>
      <c r="J2582" s="661"/>
      <c r="K2582" s="660"/>
      <c r="L2582" s="56">
        <f t="shared" si="234"/>
        <v>0</v>
      </c>
    </row>
    <row r="2583" spans="2:13" ht="24.95" customHeight="1" outlineLevel="2" x14ac:dyDescent="0.25">
      <c r="B2583" s="628"/>
      <c r="C2583" s="629"/>
      <c r="D2583" s="660"/>
      <c r="E2583" s="106"/>
      <c r="F2583" s="661"/>
      <c r="G2583" s="660"/>
      <c r="H2583" s="661"/>
      <c r="I2583" s="660"/>
      <c r="J2583" s="661"/>
      <c r="K2583" s="660"/>
      <c r="L2583" s="56">
        <f t="shared" si="234"/>
        <v>0</v>
      </c>
    </row>
    <row r="2584" spans="2:13" ht="24.95" customHeight="1" outlineLevel="2" x14ac:dyDescent="0.25">
      <c r="B2584" s="628"/>
      <c r="C2584" s="629"/>
      <c r="D2584" s="660"/>
      <c r="E2584" s="106"/>
      <c r="F2584" s="661"/>
      <c r="G2584" s="660"/>
      <c r="H2584" s="661"/>
      <c r="I2584" s="660"/>
      <c r="J2584" s="661"/>
      <c r="K2584" s="660"/>
      <c r="L2584" s="56">
        <f t="shared" si="234"/>
        <v>0</v>
      </c>
    </row>
    <row r="2585" spans="2:13" ht="24.95" customHeight="1" outlineLevel="2" x14ac:dyDescent="0.25">
      <c r="B2585" s="631"/>
      <c r="C2585" s="632"/>
      <c r="D2585" s="662"/>
      <c r="E2585" s="107"/>
      <c r="F2585" s="663"/>
      <c r="G2585" s="662"/>
      <c r="H2585" s="663"/>
      <c r="I2585" s="662"/>
      <c r="J2585" s="663"/>
      <c r="K2585" s="662"/>
      <c r="L2585" s="56">
        <f t="shared" si="234"/>
        <v>0</v>
      </c>
    </row>
    <row r="2586" spans="2:13" ht="24.95" customHeight="1" outlineLevel="2" x14ac:dyDescent="0.25">
      <c r="B2586" s="634" t="s">
        <v>1468</v>
      </c>
      <c r="C2586" s="635"/>
      <c r="D2586" s="635"/>
      <c r="E2586" s="635"/>
      <c r="F2586" s="635"/>
      <c r="G2586" s="635"/>
      <c r="H2586" s="635"/>
      <c r="I2586" s="635"/>
      <c r="J2586" s="635"/>
      <c r="K2586" s="636"/>
      <c r="L2586" s="108">
        <f>+SUM(L2579:L2585)</f>
        <v>0</v>
      </c>
    </row>
    <row r="2587" spans="2:13" ht="19.5" customHeight="1" outlineLevel="1" x14ac:dyDescent="0.25">
      <c r="B2587" s="101" t="s">
        <v>1427</v>
      </c>
      <c r="C2587" s="102">
        <v>11</v>
      </c>
      <c r="D2587" s="102">
        <v>3.14</v>
      </c>
      <c r="E2587" s="694" t="str">
        <f>+VLOOKUP(B:B,APUS!A:C,3,FALSE)</f>
        <v>REJILLAS DE VENTILACION DE 20X20 CM PVC</v>
      </c>
      <c r="F2587" s="695"/>
      <c r="G2587" s="695"/>
      <c r="H2587" s="695"/>
      <c r="I2587" s="695"/>
      <c r="J2587" s="695"/>
      <c r="K2587" s="696"/>
      <c r="L2587" s="103" t="str">
        <f>+VLOOKUP(B:B,APUS!A:D,4,FALSE)</f>
        <v>UN</v>
      </c>
      <c r="M2587" s="595">
        <f>L2597</f>
        <v>0</v>
      </c>
    </row>
    <row r="2588" spans="2:13" ht="15" customHeight="1" outlineLevel="2" x14ac:dyDescent="0.25">
      <c r="B2588" s="666" t="s">
        <v>1465</v>
      </c>
      <c r="C2588" s="697"/>
      <c r="D2588" s="668"/>
      <c r="E2588" s="672" t="s">
        <v>1470</v>
      </c>
      <c r="F2588" s="673"/>
      <c r="G2588" s="673"/>
      <c r="H2588" s="673"/>
      <c r="I2588" s="674"/>
      <c r="J2588" s="675" t="s">
        <v>560</v>
      </c>
      <c r="K2588" s="668"/>
      <c r="L2588" s="677" t="s">
        <v>1464</v>
      </c>
    </row>
    <row r="2589" spans="2:13" ht="15" customHeight="1" outlineLevel="2" x14ac:dyDescent="0.25">
      <c r="B2589" s="669"/>
      <c r="C2589" s="670"/>
      <c r="D2589" s="671"/>
      <c r="E2589" s="104" t="s">
        <v>1461</v>
      </c>
      <c r="F2589" s="679" t="s">
        <v>1462</v>
      </c>
      <c r="G2589" s="680"/>
      <c r="H2589" s="679" t="s">
        <v>1463</v>
      </c>
      <c r="I2589" s="680"/>
      <c r="J2589" s="676"/>
      <c r="K2589" s="671"/>
      <c r="L2589" s="701"/>
    </row>
    <row r="2590" spans="2:13" ht="24.95" customHeight="1" outlineLevel="2" x14ac:dyDescent="0.25">
      <c r="B2590" s="655"/>
      <c r="C2590" s="656"/>
      <c r="D2590" s="657"/>
      <c r="E2590" s="105"/>
      <c r="F2590" s="658"/>
      <c r="G2590" s="659"/>
      <c r="H2590" s="658"/>
      <c r="I2590" s="659"/>
      <c r="J2590" s="658"/>
      <c r="K2590" s="659"/>
      <c r="L2590" s="56">
        <f t="shared" ref="L2590:L2596" si="235">+J2590</f>
        <v>0</v>
      </c>
    </row>
    <row r="2591" spans="2:13" ht="24.95" customHeight="1" outlineLevel="2" x14ac:dyDescent="0.25">
      <c r="B2591" s="628"/>
      <c r="C2591" s="629"/>
      <c r="D2591" s="660"/>
      <c r="E2591" s="106"/>
      <c r="F2591" s="661"/>
      <c r="G2591" s="660"/>
      <c r="H2591" s="661"/>
      <c r="I2591" s="660"/>
      <c r="J2591" s="661"/>
      <c r="K2591" s="660"/>
      <c r="L2591" s="56">
        <f t="shared" si="235"/>
        <v>0</v>
      </c>
    </row>
    <row r="2592" spans="2:13" ht="24.95" customHeight="1" outlineLevel="2" x14ac:dyDescent="0.25">
      <c r="B2592" s="628"/>
      <c r="C2592" s="629"/>
      <c r="D2592" s="660"/>
      <c r="E2592" s="106"/>
      <c r="F2592" s="661"/>
      <c r="G2592" s="660"/>
      <c r="H2592" s="661"/>
      <c r="I2592" s="660"/>
      <c r="J2592" s="661"/>
      <c r="K2592" s="660"/>
      <c r="L2592" s="56">
        <f t="shared" si="235"/>
        <v>0</v>
      </c>
    </row>
    <row r="2593" spans="2:13" ht="24.95" customHeight="1" outlineLevel="2" x14ac:dyDescent="0.25">
      <c r="B2593" s="628"/>
      <c r="C2593" s="629"/>
      <c r="D2593" s="660"/>
      <c r="E2593" s="106"/>
      <c r="F2593" s="661"/>
      <c r="G2593" s="660"/>
      <c r="H2593" s="661"/>
      <c r="I2593" s="660"/>
      <c r="J2593" s="661"/>
      <c r="K2593" s="660"/>
      <c r="L2593" s="56">
        <f t="shared" si="235"/>
        <v>0</v>
      </c>
    </row>
    <row r="2594" spans="2:13" ht="24.95" customHeight="1" outlineLevel="2" x14ac:dyDescent="0.25">
      <c r="B2594" s="628"/>
      <c r="C2594" s="629"/>
      <c r="D2594" s="660"/>
      <c r="E2594" s="106"/>
      <c r="F2594" s="661"/>
      <c r="G2594" s="660"/>
      <c r="H2594" s="661"/>
      <c r="I2594" s="660"/>
      <c r="J2594" s="661"/>
      <c r="K2594" s="660"/>
      <c r="L2594" s="56">
        <f t="shared" si="235"/>
        <v>0</v>
      </c>
    </row>
    <row r="2595" spans="2:13" ht="24.95" customHeight="1" outlineLevel="2" x14ac:dyDescent="0.25">
      <c r="B2595" s="628"/>
      <c r="C2595" s="629"/>
      <c r="D2595" s="660"/>
      <c r="E2595" s="106"/>
      <c r="F2595" s="661"/>
      <c r="G2595" s="660"/>
      <c r="H2595" s="661"/>
      <c r="I2595" s="660"/>
      <c r="J2595" s="661"/>
      <c r="K2595" s="660"/>
      <c r="L2595" s="56">
        <f t="shared" si="235"/>
        <v>0</v>
      </c>
    </row>
    <row r="2596" spans="2:13" ht="24.95" customHeight="1" outlineLevel="2" x14ac:dyDescent="0.25">
      <c r="B2596" s="631"/>
      <c r="C2596" s="632"/>
      <c r="D2596" s="662"/>
      <c r="E2596" s="107"/>
      <c r="F2596" s="663"/>
      <c r="G2596" s="662"/>
      <c r="H2596" s="663"/>
      <c r="I2596" s="662"/>
      <c r="J2596" s="663"/>
      <c r="K2596" s="662"/>
      <c r="L2596" s="56">
        <f t="shared" si="235"/>
        <v>0</v>
      </c>
    </row>
    <row r="2597" spans="2:13" ht="24.95" customHeight="1" outlineLevel="2" x14ac:dyDescent="0.25">
      <c r="B2597" s="634" t="s">
        <v>1468</v>
      </c>
      <c r="C2597" s="635"/>
      <c r="D2597" s="635"/>
      <c r="E2597" s="635"/>
      <c r="F2597" s="635"/>
      <c r="G2597" s="635"/>
      <c r="H2597" s="635"/>
      <c r="I2597" s="635"/>
      <c r="J2597" s="635"/>
      <c r="K2597" s="636"/>
      <c r="L2597" s="108">
        <f>+SUM(L2590:L2596)</f>
        <v>0</v>
      </c>
    </row>
    <row r="2598" spans="2:13" ht="19.5" customHeight="1" outlineLevel="1" x14ac:dyDescent="0.25">
      <c r="B2598" s="101" t="s">
        <v>1428</v>
      </c>
      <c r="C2598" s="102">
        <v>11</v>
      </c>
      <c r="D2598" s="102">
        <v>3.15</v>
      </c>
      <c r="E2598" s="694" t="str">
        <f>+VLOOKUP(B:B,APUS!A:C,3,FALSE)</f>
        <v>PUNTO SALIDA SANITARIA PVC S 2"</v>
      </c>
      <c r="F2598" s="695"/>
      <c r="G2598" s="695"/>
      <c r="H2598" s="695"/>
      <c r="I2598" s="695"/>
      <c r="J2598" s="695"/>
      <c r="K2598" s="696"/>
      <c r="L2598" s="103" t="str">
        <f>+VLOOKUP(B:B,APUS!A:D,4,FALSE)</f>
        <v>UN</v>
      </c>
      <c r="M2598" s="595">
        <f>L2608</f>
        <v>0</v>
      </c>
    </row>
    <row r="2599" spans="2:13" ht="15" customHeight="1" outlineLevel="2" x14ac:dyDescent="0.25">
      <c r="B2599" s="666" t="s">
        <v>1465</v>
      </c>
      <c r="C2599" s="697"/>
      <c r="D2599" s="668"/>
      <c r="E2599" s="672" t="s">
        <v>1470</v>
      </c>
      <c r="F2599" s="673"/>
      <c r="G2599" s="673"/>
      <c r="H2599" s="673"/>
      <c r="I2599" s="674"/>
      <c r="J2599" s="675" t="s">
        <v>560</v>
      </c>
      <c r="K2599" s="668"/>
      <c r="L2599" s="677" t="s">
        <v>1464</v>
      </c>
    </row>
    <row r="2600" spans="2:13" ht="15" customHeight="1" outlineLevel="2" x14ac:dyDescent="0.25">
      <c r="B2600" s="669"/>
      <c r="C2600" s="670"/>
      <c r="D2600" s="671"/>
      <c r="E2600" s="104" t="s">
        <v>1461</v>
      </c>
      <c r="F2600" s="679" t="s">
        <v>1462</v>
      </c>
      <c r="G2600" s="680"/>
      <c r="H2600" s="679" t="s">
        <v>1463</v>
      </c>
      <c r="I2600" s="680"/>
      <c r="J2600" s="676"/>
      <c r="K2600" s="671"/>
      <c r="L2600" s="701"/>
    </row>
    <row r="2601" spans="2:13" ht="24.95" customHeight="1" outlineLevel="2" x14ac:dyDescent="0.25">
      <c r="B2601" s="655"/>
      <c r="C2601" s="656"/>
      <c r="D2601" s="657"/>
      <c r="E2601" s="105"/>
      <c r="F2601" s="658"/>
      <c r="G2601" s="659"/>
      <c r="H2601" s="658"/>
      <c r="I2601" s="659"/>
      <c r="J2601" s="658"/>
      <c r="K2601" s="659"/>
      <c r="L2601" s="56">
        <f t="shared" ref="L2601:L2607" si="236">+J2601</f>
        <v>0</v>
      </c>
    </row>
    <row r="2602" spans="2:13" ht="24.95" customHeight="1" outlineLevel="2" x14ac:dyDescent="0.25">
      <c r="B2602" s="628"/>
      <c r="C2602" s="629"/>
      <c r="D2602" s="660"/>
      <c r="E2602" s="106"/>
      <c r="F2602" s="661"/>
      <c r="G2602" s="660"/>
      <c r="H2602" s="661"/>
      <c r="I2602" s="660"/>
      <c r="J2602" s="661"/>
      <c r="K2602" s="660"/>
      <c r="L2602" s="56">
        <f t="shared" si="236"/>
        <v>0</v>
      </c>
    </row>
    <row r="2603" spans="2:13" ht="24.95" customHeight="1" outlineLevel="2" x14ac:dyDescent="0.25">
      <c r="B2603" s="628"/>
      <c r="C2603" s="629"/>
      <c r="D2603" s="660"/>
      <c r="E2603" s="106"/>
      <c r="F2603" s="661"/>
      <c r="G2603" s="660"/>
      <c r="H2603" s="661"/>
      <c r="I2603" s="660"/>
      <c r="J2603" s="661"/>
      <c r="K2603" s="660"/>
      <c r="L2603" s="56">
        <f t="shared" si="236"/>
        <v>0</v>
      </c>
    </row>
    <row r="2604" spans="2:13" ht="24.95" customHeight="1" outlineLevel="2" x14ac:dyDescent="0.25">
      <c r="B2604" s="628"/>
      <c r="C2604" s="629"/>
      <c r="D2604" s="660"/>
      <c r="E2604" s="106"/>
      <c r="F2604" s="661"/>
      <c r="G2604" s="660"/>
      <c r="H2604" s="661"/>
      <c r="I2604" s="660"/>
      <c r="J2604" s="661"/>
      <c r="K2604" s="660"/>
      <c r="L2604" s="56">
        <f t="shared" si="236"/>
        <v>0</v>
      </c>
    </row>
    <row r="2605" spans="2:13" ht="24.95" customHeight="1" outlineLevel="2" x14ac:dyDescent="0.25">
      <c r="B2605" s="628"/>
      <c r="C2605" s="629"/>
      <c r="D2605" s="660"/>
      <c r="E2605" s="106"/>
      <c r="F2605" s="661"/>
      <c r="G2605" s="660"/>
      <c r="H2605" s="661"/>
      <c r="I2605" s="660"/>
      <c r="J2605" s="661"/>
      <c r="K2605" s="660"/>
      <c r="L2605" s="56">
        <f t="shared" si="236"/>
        <v>0</v>
      </c>
    </row>
    <row r="2606" spans="2:13" ht="24.95" customHeight="1" outlineLevel="2" x14ac:dyDescent="0.25">
      <c r="B2606" s="628"/>
      <c r="C2606" s="629"/>
      <c r="D2606" s="660"/>
      <c r="E2606" s="106"/>
      <c r="F2606" s="661"/>
      <c r="G2606" s="660"/>
      <c r="H2606" s="661"/>
      <c r="I2606" s="660"/>
      <c r="J2606" s="661"/>
      <c r="K2606" s="660"/>
      <c r="L2606" s="56">
        <f t="shared" si="236"/>
        <v>0</v>
      </c>
    </row>
    <row r="2607" spans="2:13" ht="24.95" customHeight="1" outlineLevel="2" x14ac:dyDescent="0.25">
      <c r="B2607" s="631"/>
      <c r="C2607" s="632"/>
      <c r="D2607" s="662"/>
      <c r="E2607" s="107"/>
      <c r="F2607" s="663"/>
      <c r="G2607" s="662"/>
      <c r="H2607" s="663"/>
      <c r="I2607" s="662"/>
      <c r="J2607" s="663"/>
      <c r="K2607" s="662"/>
      <c r="L2607" s="56">
        <f t="shared" si="236"/>
        <v>0</v>
      </c>
    </row>
    <row r="2608" spans="2:13" ht="24.95" customHeight="1" outlineLevel="2" x14ac:dyDescent="0.25">
      <c r="B2608" s="634" t="s">
        <v>1468</v>
      </c>
      <c r="C2608" s="635"/>
      <c r="D2608" s="635"/>
      <c r="E2608" s="635"/>
      <c r="F2608" s="635"/>
      <c r="G2608" s="635"/>
      <c r="H2608" s="635"/>
      <c r="I2608" s="635"/>
      <c r="J2608" s="635"/>
      <c r="K2608" s="636"/>
      <c r="L2608" s="108">
        <f>+SUM(L2601:L2607)</f>
        <v>0</v>
      </c>
    </row>
    <row r="2609" spans="2:13" ht="19.5" customHeight="1" outlineLevel="1" x14ac:dyDescent="0.25">
      <c r="B2609" s="101" t="s">
        <v>1429</v>
      </c>
      <c r="C2609" s="102">
        <v>11</v>
      </c>
      <c r="D2609" s="102">
        <v>3.16</v>
      </c>
      <c r="E2609" s="694" t="str">
        <f>+VLOOKUP(B:B,APUS!A:C,3,FALSE)</f>
        <v>PUNTO SALIDA SANITARIA PVC S 3"</v>
      </c>
      <c r="F2609" s="695"/>
      <c r="G2609" s="695"/>
      <c r="H2609" s="695"/>
      <c r="I2609" s="695"/>
      <c r="J2609" s="695"/>
      <c r="K2609" s="696"/>
      <c r="L2609" s="103" t="str">
        <f>+VLOOKUP(B:B,APUS!A:D,4,FALSE)</f>
        <v>UN</v>
      </c>
      <c r="M2609" s="595">
        <f>L2619</f>
        <v>0</v>
      </c>
    </row>
    <row r="2610" spans="2:13" ht="15" customHeight="1" outlineLevel="2" x14ac:dyDescent="0.25">
      <c r="B2610" s="666" t="s">
        <v>1465</v>
      </c>
      <c r="C2610" s="697"/>
      <c r="D2610" s="668"/>
      <c r="E2610" s="672" t="s">
        <v>1470</v>
      </c>
      <c r="F2610" s="673"/>
      <c r="G2610" s="673"/>
      <c r="H2610" s="673"/>
      <c r="I2610" s="674"/>
      <c r="J2610" s="675" t="s">
        <v>560</v>
      </c>
      <c r="K2610" s="668"/>
      <c r="L2610" s="677" t="s">
        <v>1464</v>
      </c>
    </row>
    <row r="2611" spans="2:13" ht="15" customHeight="1" outlineLevel="2" x14ac:dyDescent="0.25">
      <c r="B2611" s="669"/>
      <c r="C2611" s="670"/>
      <c r="D2611" s="671"/>
      <c r="E2611" s="104" t="s">
        <v>1461</v>
      </c>
      <c r="F2611" s="679" t="s">
        <v>1462</v>
      </c>
      <c r="G2611" s="680"/>
      <c r="H2611" s="679" t="s">
        <v>1463</v>
      </c>
      <c r="I2611" s="680"/>
      <c r="J2611" s="676"/>
      <c r="K2611" s="671"/>
      <c r="L2611" s="701"/>
    </row>
    <row r="2612" spans="2:13" ht="24.95" customHeight="1" outlineLevel="2" x14ac:dyDescent="0.25">
      <c r="B2612" s="655"/>
      <c r="C2612" s="656"/>
      <c r="D2612" s="657"/>
      <c r="E2612" s="105"/>
      <c r="F2612" s="658"/>
      <c r="G2612" s="659"/>
      <c r="H2612" s="658"/>
      <c r="I2612" s="659"/>
      <c r="J2612" s="658"/>
      <c r="K2612" s="659"/>
      <c r="L2612" s="56">
        <f t="shared" ref="L2612:L2618" si="237">+J2612</f>
        <v>0</v>
      </c>
    </row>
    <row r="2613" spans="2:13" ht="24.95" customHeight="1" outlineLevel="2" x14ac:dyDescent="0.25">
      <c r="B2613" s="628"/>
      <c r="C2613" s="629"/>
      <c r="D2613" s="660"/>
      <c r="E2613" s="106"/>
      <c r="F2613" s="661"/>
      <c r="G2613" s="660"/>
      <c r="H2613" s="661"/>
      <c r="I2613" s="660"/>
      <c r="J2613" s="661"/>
      <c r="K2613" s="660"/>
      <c r="L2613" s="56">
        <f t="shared" si="237"/>
        <v>0</v>
      </c>
    </row>
    <row r="2614" spans="2:13" ht="24.95" customHeight="1" outlineLevel="2" x14ac:dyDescent="0.25">
      <c r="B2614" s="628"/>
      <c r="C2614" s="629"/>
      <c r="D2614" s="660"/>
      <c r="E2614" s="106"/>
      <c r="F2614" s="661"/>
      <c r="G2614" s="660"/>
      <c r="H2614" s="661"/>
      <c r="I2614" s="660"/>
      <c r="J2614" s="661"/>
      <c r="K2614" s="660"/>
      <c r="L2614" s="56">
        <f t="shared" si="237"/>
        <v>0</v>
      </c>
    </row>
    <row r="2615" spans="2:13" ht="24.95" customHeight="1" outlineLevel="2" x14ac:dyDescent="0.25">
      <c r="B2615" s="628"/>
      <c r="C2615" s="629"/>
      <c r="D2615" s="660"/>
      <c r="E2615" s="106"/>
      <c r="F2615" s="661"/>
      <c r="G2615" s="660"/>
      <c r="H2615" s="661"/>
      <c r="I2615" s="660"/>
      <c r="J2615" s="661"/>
      <c r="K2615" s="660"/>
      <c r="L2615" s="56">
        <f t="shared" si="237"/>
        <v>0</v>
      </c>
    </row>
    <row r="2616" spans="2:13" ht="24.95" customHeight="1" outlineLevel="2" x14ac:dyDescent="0.25">
      <c r="B2616" s="628"/>
      <c r="C2616" s="629"/>
      <c r="D2616" s="660"/>
      <c r="E2616" s="106"/>
      <c r="F2616" s="661"/>
      <c r="G2616" s="660"/>
      <c r="H2616" s="661"/>
      <c r="I2616" s="660"/>
      <c r="J2616" s="661"/>
      <c r="K2616" s="660"/>
      <c r="L2616" s="56">
        <f t="shared" si="237"/>
        <v>0</v>
      </c>
    </row>
    <row r="2617" spans="2:13" ht="24.95" customHeight="1" outlineLevel="2" x14ac:dyDescent="0.25">
      <c r="B2617" s="628"/>
      <c r="C2617" s="629"/>
      <c r="D2617" s="660"/>
      <c r="E2617" s="106"/>
      <c r="F2617" s="661"/>
      <c r="G2617" s="660"/>
      <c r="H2617" s="661"/>
      <c r="I2617" s="660"/>
      <c r="J2617" s="661"/>
      <c r="K2617" s="660"/>
      <c r="L2617" s="56">
        <f t="shared" si="237"/>
        <v>0</v>
      </c>
    </row>
    <row r="2618" spans="2:13" ht="24.95" customHeight="1" outlineLevel="2" x14ac:dyDescent="0.25">
      <c r="B2618" s="631"/>
      <c r="C2618" s="632"/>
      <c r="D2618" s="662"/>
      <c r="E2618" s="107"/>
      <c r="F2618" s="663"/>
      <c r="G2618" s="662"/>
      <c r="H2618" s="663"/>
      <c r="I2618" s="662"/>
      <c r="J2618" s="663"/>
      <c r="K2618" s="662"/>
      <c r="L2618" s="56">
        <f t="shared" si="237"/>
        <v>0</v>
      </c>
    </row>
    <row r="2619" spans="2:13" ht="24.95" customHeight="1" outlineLevel="2" x14ac:dyDescent="0.25">
      <c r="B2619" s="634" t="s">
        <v>1468</v>
      </c>
      <c r="C2619" s="635"/>
      <c r="D2619" s="635"/>
      <c r="E2619" s="635"/>
      <c r="F2619" s="635"/>
      <c r="G2619" s="635"/>
      <c r="H2619" s="635"/>
      <c r="I2619" s="635"/>
      <c r="J2619" s="635"/>
      <c r="K2619" s="636"/>
      <c r="L2619" s="108">
        <f>+SUM(L2612:L2618)</f>
        <v>0</v>
      </c>
    </row>
    <row r="2620" spans="2:13" ht="19.5" customHeight="1" outlineLevel="1" x14ac:dyDescent="0.25">
      <c r="B2620" s="101" t="s">
        <v>1430</v>
      </c>
      <c r="C2620" s="102">
        <v>11</v>
      </c>
      <c r="D2620" s="102">
        <v>3.17</v>
      </c>
      <c r="E2620" s="694" t="str">
        <f>+VLOOKUP(B:B,APUS!A:C,3,FALSE)</f>
        <v>PUNTO SALIDA SANITARIA PVC S 4"</v>
      </c>
      <c r="F2620" s="695"/>
      <c r="G2620" s="695"/>
      <c r="H2620" s="695"/>
      <c r="I2620" s="695"/>
      <c r="J2620" s="695"/>
      <c r="K2620" s="696"/>
      <c r="L2620" s="103" t="str">
        <f>+VLOOKUP(B:B,APUS!A:D,4,FALSE)</f>
        <v>UN</v>
      </c>
      <c r="M2620" s="595">
        <f>L2630</f>
        <v>0</v>
      </c>
    </row>
    <row r="2621" spans="2:13" ht="15" customHeight="1" outlineLevel="2" x14ac:dyDescent="0.25">
      <c r="B2621" s="666" t="s">
        <v>1465</v>
      </c>
      <c r="C2621" s="697"/>
      <c r="D2621" s="668"/>
      <c r="E2621" s="672" t="s">
        <v>1470</v>
      </c>
      <c r="F2621" s="673"/>
      <c r="G2621" s="673"/>
      <c r="H2621" s="673"/>
      <c r="I2621" s="674"/>
      <c r="J2621" s="675" t="s">
        <v>560</v>
      </c>
      <c r="K2621" s="668"/>
      <c r="L2621" s="677" t="s">
        <v>1464</v>
      </c>
    </row>
    <row r="2622" spans="2:13" ht="15" customHeight="1" outlineLevel="2" x14ac:dyDescent="0.25">
      <c r="B2622" s="669"/>
      <c r="C2622" s="670"/>
      <c r="D2622" s="671"/>
      <c r="E2622" s="104" t="s">
        <v>1461</v>
      </c>
      <c r="F2622" s="679" t="s">
        <v>1462</v>
      </c>
      <c r="G2622" s="680"/>
      <c r="H2622" s="679" t="s">
        <v>1463</v>
      </c>
      <c r="I2622" s="680"/>
      <c r="J2622" s="676"/>
      <c r="K2622" s="671"/>
      <c r="L2622" s="701"/>
    </row>
    <row r="2623" spans="2:13" ht="24.95" customHeight="1" outlineLevel="2" x14ac:dyDescent="0.25">
      <c r="B2623" s="655"/>
      <c r="C2623" s="656"/>
      <c r="D2623" s="657"/>
      <c r="E2623" s="105"/>
      <c r="F2623" s="658"/>
      <c r="G2623" s="659"/>
      <c r="H2623" s="658"/>
      <c r="I2623" s="659"/>
      <c r="J2623" s="658"/>
      <c r="K2623" s="659"/>
      <c r="L2623" s="56">
        <f t="shared" ref="L2623:L2629" si="238">+J2623</f>
        <v>0</v>
      </c>
    </row>
    <row r="2624" spans="2:13" ht="24.95" customHeight="1" outlineLevel="2" x14ac:dyDescent="0.25">
      <c r="B2624" s="628"/>
      <c r="C2624" s="629"/>
      <c r="D2624" s="660"/>
      <c r="E2624" s="106"/>
      <c r="F2624" s="661"/>
      <c r="G2624" s="660"/>
      <c r="H2624" s="661"/>
      <c r="I2624" s="660"/>
      <c r="J2624" s="661"/>
      <c r="K2624" s="660"/>
      <c r="L2624" s="56">
        <f t="shared" si="238"/>
        <v>0</v>
      </c>
    </row>
    <row r="2625" spans="2:13" ht="24.95" customHeight="1" outlineLevel="2" x14ac:dyDescent="0.25">
      <c r="B2625" s="628"/>
      <c r="C2625" s="629"/>
      <c r="D2625" s="660"/>
      <c r="E2625" s="106"/>
      <c r="F2625" s="661"/>
      <c r="G2625" s="660"/>
      <c r="H2625" s="661"/>
      <c r="I2625" s="660"/>
      <c r="J2625" s="661"/>
      <c r="K2625" s="660"/>
      <c r="L2625" s="56">
        <f t="shared" si="238"/>
        <v>0</v>
      </c>
    </row>
    <row r="2626" spans="2:13" ht="24.95" customHeight="1" outlineLevel="2" x14ac:dyDescent="0.25">
      <c r="B2626" s="628"/>
      <c r="C2626" s="629"/>
      <c r="D2626" s="660"/>
      <c r="E2626" s="106"/>
      <c r="F2626" s="661"/>
      <c r="G2626" s="660"/>
      <c r="H2626" s="661"/>
      <c r="I2626" s="660"/>
      <c r="J2626" s="661"/>
      <c r="K2626" s="660"/>
      <c r="L2626" s="56">
        <f t="shared" si="238"/>
        <v>0</v>
      </c>
    </row>
    <row r="2627" spans="2:13" ht="24.95" customHeight="1" outlineLevel="2" x14ac:dyDescent="0.25">
      <c r="B2627" s="628"/>
      <c r="C2627" s="629"/>
      <c r="D2627" s="660"/>
      <c r="E2627" s="106"/>
      <c r="F2627" s="661"/>
      <c r="G2627" s="660"/>
      <c r="H2627" s="661"/>
      <c r="I2627" s="660"/>
      <c r="J2627" s="661"/>
      <c r="K2627" s="660"/>
      <c r="L2627" s="56">
        <f t="shared" si="238"/>
        <v>0</v>
      </c>
    </row>
    <row r="2628" spans="2:13" ht="24.95" customHeight="1" outlineLevel="2" x14ac:dyDescent="0.25">
      <c r="B2628" s="628"/>
      <c r="C2628" s="629"/>
      <c r="D2628" s="660"/>
      <c r="E2628" s="106"/>
      <c r="F2628" s="661"/>
      <c r="G2628" s="660"/>
      <c r="H2628" s="661"/>
      <c r="I2628" s="660"/>
      <c r="J2628" s="661"/>
      <c r="K2628" s="660"/>
      <c r="L2628" s="56">
        <f t="shared" si="238"/>
        <v>0</v>
      </c>
    </row>
    <row r="2629" spans="2:13" ht="24.95" customHeight="1" outlineLevel="2" x14ac:dyDescent="0.25">
      <c r="B2629" s="631"/>
      <c r="C2629" s="632"/>
      <c r="D2629" s="662"/>
      <c r="E2629" s="107"/>
      <c r="F2629" s="663"/>
      <c r="G2629" s="662"/>
      <c r="H2629" s="663"/>
      <c r="I2629" s="662"/>
      <c r="J2629" s="663"/>
      <c r="K2629" s="662"/>
      <c r="L2629" s="56">
        <f t="shared" si="238"/>
        <v>0</v>
      </c>
    </row>
    <row r="2630" spans="2:13" ht="24.95" customHeight="1" outlineLevel="2" x14ac:dyDescent="0.25">
      <c r="B2630" s="634" t="s">
        <v>1468</v>
      </c>
      <c r="C2630" s="635"/>
      <c r="D2630" s="635"/>
      <c r="E2630" s="635"/>
      <c r="F2630" s="635"/>
      <c r="G2630" s="635"/>
      <c r="H2630" s="635"/>
      <c r="I2630" s="635"/>
      <c r="J2630" s="635"/>
      <c r="K2630" s="636"/>
      <c r="L2630" s="108">
        <f>+SUM(L2623:L2629)</f>
        <v>0</v>
      </c>
    </row>
    <row r="2631" spans="2:13" ht="19.5" customHeight="1" outlineLevel="1" x14ac:dyDescent="0.25">
      <c r="B2631" s="101" t="s">
        <v>1431</v>
      </c>
      <c r="C2631" s="102">
        <v>11</v>
      </c>
      <c r="D2631" s="102">
        <v>3.18</v>
      </c>
      <c r="E2631" s="694" t="str">
        <f>+VLOOKUP(B:B,APUS!A:C,3,FALSE)</f>
        <v>PUNTO SALIDA SANITARIA PVC S 3"- SIFON DE PISO</v>
      </c>
      <c r="F2631" s="695"/>
      <c r="G2631" s="695"/>
      <c r="H2631" s="695"/>
      <c r="I2631" s="695"/>
      <c r="J2631" s="695"/>
      <c r="K2631" s="696"/>
      <c r="L2631" s="103" t="str">
        <f>+VLOOKUP(B:B,APUS!A:D,4,FALSE)</f>
        <v>UN</v>
      </c>
      <c r="M2631" s="595">
        <f>L2641</f>
        <v>0</v>
      </c>
    </row>
    <row r="2632" spans="2:13" ht="15" customHeight="1" outlineLevel="2" x14ac:dyDescent="0.25">
      <c r="B2632" s="666" t="s">
        <v>1465</v>
      </c>
      <c r="C2632" s="697"/>
      <c r="D2632" s="668"/>
      <c r="E2632" s="672" t="s">
        <v>1470</v>
      </c>
      <c r="F2632" s="673"/>
      <c r="G2632" s="673"/>
      <c r="H2632" s="673"/>
      <c r="I2632" s="674"/>
      <c r="J2632" s="675" t="s">
        <v>560</v>
      </c>
      <c r="K2632" s="668"/>
      <c r="L2632" s="677" t="s">
        <v>1464</v>
      </c>
    </row>
    <row r="2633" spans="2:13" ht="15" customHeight="1" outlineLevel="2" x14ac:dyDescent="0.25">
      <c r="B2633" s="669"/>
      <c r="C2633" s="670"/>
      <c r="D2633" s="671"/>
      <c r="E2633" s="104" t="s">
        <v>1461</v>
      </c>
      <c r="F2633" s="679" t="s">
        <v>1462</v>
      </c>
      <c r="G2633" s="680"/>
      <c r="H2633" s="679" t="s">
        <v>1463</v>
      </c>
      <c r="I2633" s="680"/>
      <c r="J2633" s="676"/>
      <c r="K2633" s="671"/>
      <c r="L2633" s="701"/>
    </row>
    <row r="2634" spans="2:13" ht="24.95" customHeight="1" outlineLevel="2" x14ac:dyDescent="0.25">
      <c r="B2634" s="655"/>
      <c r="C2634" s="656"/>
      <c r="D2634" s="657"/>
      <c r="E2634" s="105"/>
      <c r="F2634" s="658"/>
      <c r="G2634" s="659"/>
      <c r="H2634" s="658"/>
      <c r="I2634" s="659"/>
      <c r="J2634" s="658"/>
      <c r="K2634" s="659"/>
      <c r="L2634" s="56">
        <f t="shared" ref="L2634:L2640" si="239">+J2634</f>
        <v>0</v>
      </c>
    </row>
    <row r="2635" spans="2:13" ht="24.95" customHeight="1" outlineLevel="2" x14ac:dyDescent="0.25">
      <c r="B2635" s="628"/>
      <c r="C2635" s="629"/>
      <c r="D2635" s="660"/>
      <c r="E2635" s="106"/>
      <c r="F2635" s="661"/>
      <c r="G2635" s="660"/>
      <c r="H2635" s="661"/>
      <c r="I2635" s="660"/>
      <c r="J2635" s="661"/>
      <c r="K2635" s="660"/>
      <c r="L2635" s="56">
        <f t="shared" si="239"/>
        <v>0</v>
      </c>
    </row>
    <row r="2636" spans="2:13" ht="24.95" customHeight="1" outlineLevel="2" x14ac:dyDescent="0.25">
      <c r="B2636" s="628"/>
      <c r="C2636" s="629"/>
      <c r="D2636" s="660"/>
      <c r="E2636" s="106"/>
      <c r="F2636" s="661"/>
      <c r="G2636" s="660"/>
      <c r="H2636" s="661"/>
      <c r="I2636" s="660"/>
      <c r="J2636" s="661"/>
      <c r="K2636" s="660"/>
      <c r="L2636" s="56">
        <f t="shared" si="239"/>
        <v>0</v>
      </c>
    </row>
    <row r="2637" spans="2:13" ht="24.95" customHeight="1" outlineLevel="2" x14ac:dyDescent="0.25">
      <c r="B2637" s="628"/>
      <c r="C2637" s="629"/>
      <c r="D2637" s="660"/>
      <c r="E2637" s="106"/>
      <c r="F2637" s="661"/>
      <c r="G2637" s="660"/>
      <c r="H2637" s="661"/>
      <c r="I2637" s="660"/>
      <c r="J2637" s="661"/>
      <c r="K2637" s="660"/>
      <c r="L2637" s="56">
        <f t="shared" si="239"/>
        <v>0</v>
      </c>
    </row>
    <row r="2638" spans="2:13" ht="24.95" customHeight="1" outlineLevel="2" x14ac:dyDescent="0.25">
      <c r="B2638" s="628"/>
      <c r="C2638" s="629"/>
      <c r="D2638" s="660"/>
      <c r="E2638" s="106"/>
      <c r="F2638" s="661"/>
      <c r="G2638" s="660"/>
      <c r="H2638" s="661"/>
      <c r="I2638" s="660"/>
      <c r="J2638" s="661"/>
      <c r="K2638" s="660"/>
      <c r="L2638" s="56">
        <f t="shared" si="239"/>
        <v>0</v>
      </c>
    </row>
    <row r="2639" spans="2:13" ht="24.95" customHeight="1" outlineLevel="2" x14ac:dyDescent="0.25">
      <c r="B2639" s="628"/>
      <c r="C2639" s="629"/>
      <c r="D2639" s="660"/>
      <c r="E2639" s="106"/>
      <c r="F2639" s="661"/>
      <c r="G2639" s="660"/>
      <c r="H2639" s="661"/>
      <c r="I2639" s="660"/>
      <c r="J2639" s="661"/>
      <c r="K2639" s="660"/>
      <c r="L2639" s="56">
        <f t="shared" si="239"/>
        <v>0</v>
      </c>
    </row>
    <row r="2640" spans="2:13" ht="24.95" customHeight="1" outlineLevel="2" x14ac:dyDescent="0.25">
      <c r="B2640" s="631"/>
      <c r="C2640" s="632"/>
      <c r="D2640" s="662"/>
      <c r="E2640" s="107"/>
      <c r="F2640" s="663"/>
      <c r="G2640" s="662"/>
      <c r="H2640" s="663"/>
      <c r="I2640" s="662"/>
      <c r="J2640" s="663"/>
      <c r="K2640" s="662"/>
      <c r="L2640" s="56">
        <f t="shared" si="239"/>
        <v>0</v>
      </c>
    </row>
    <row r="2641" spans="2:13" ht="24.95" customHeight="1" outlineLevel="2" x14ac:dyDescent="0.25">
      <c r="B2641" s="634" t="s">
        <v>1468</v>
      </c>
      <c r="C2641" s="635"/>
      <c r="D2641" s="635"/>
      <c r="E2641" s="635"/>
      <c r="F2641" s="635"/>
      <c r="G2641" s="635"/>
      <c r="H2641" s="635"/>
      <c r="I2641" s="635"/>
      <c r="J2641" s="635"/>
      <c r="K2641" s="636"/>
      <c r="L2641" s="108">
        <f>+SUM(L2634:L2640)</f>
        <v>0</v>
      </c>
    </row>
    <row r="2642" spans="2:13" ht="19.5" customHeight="1" outlineLevel="1" x14ac:dyDescent="0.25">
      <c r="B2642" s="101" t="s">
        <v>1432</v>
      </c>
      <c r="C2642" s="102">
        <v>11</v>
      </c>
      <c r="D2642" s="102">
        <v>3.19</v>
      </c>
      <c r="E2642" s="694" t="str">
        <f>+VLOOKUP(B:B,APUS!A:C,3,FALSE)</f>
        <v>TUBERÍA DE REVENTILACIÓN DE 3"</v>
      </c>
      <c r="F2642" s="695"/>
      <c r="G2642" s="695"/>
      <c r="H2642" s="695"/>
      <c r="I2642" s="695"/>
      <c r="J2642" s="695"/>
      <c r="K2642" s="696"/>
      <c r="L2642" s="103" t="str">
        <f>+VLOOKUP(B:B,APUS!A:D,4,FALSE)</f>
        <v>M</v>
      </c>
      <c r="M2642" s="595">
        <f>L2652</f>
        <v>0</v>
      </c>
    </row>
    <row r="2643" spans="2:13" ht="15" customHeight="1" outlineLevel="2" x14ac:dyDescent="0.25">
      <c r="B2643" s="666" t="s">
        <v>1465</v>
      </c>
      <c r="C2643" s="697"/>
      <c r="D2643" s="668"/>
      <c r="E2643" s="672" t="s">
        <v>1470</v>
      </c>
      <c r="F2643" s="673"/>
      <c r="G2643" s="673"/>
      <c r="H2643" s="673"/>
      <c r="I2643" s="674"/>
      <c r="J2643" s="675" t="s">
        <v>560</v>
      </c>
      <c r="K2643" s="668"/>
      <c r="L2643" s="677" t="s">
        <v>1464</v>
      </c>
    </row>
    <row r="2644" spans="2:13" ht="15" customHeight="1" outlineLevel="2" x14ac:dyDescent="0.25">
      <c r="B2644" s="669"/>
      <c r="C2644" s="670"/>
      <c r="D2644" s="671"/>
      <c r="E2644" s="104" t="s">
        <v>1461</v>
      </c>
      <c r="F2644" s="679" t="s">
        <v>1462</v>
      </c>
      <c r="G2644" s="680"/>
      <c r="H2644" s="679" t="s">
        <v>1463</v>
      </c>
      <c r="I2644" s="680"/>
      <c r="J2644" s="676"/>
      <c r="K2644" s="671"/>
      <c r="L2644" s="701"/>
    </row>
    <row r="2645" spans="2:13" ht="24.95" customHeight="1" outlineLevel="2" x14ac:dyDescent="0.25">
      <c r="B2645" s="655"/>
      <c r="C2645" s="656"/>
      <c r="D2645" s="657"/>
      <c r="E2645" s="105"/>
      <c r="F2645" s="658"/>
      <c r="G2645" s="659"/>
      <c r="H2645" s="658"/>
      <c r="I2645" s="659"/>
      <c r="J2645" s="658"/>
      <c r="K2645" s="659"/>
      <c r="L2645" s="56">
        <f t="shared" ref="L2645:L2651" si="240">+J2645</f>
        <v>0</v>
      </c>
    </row>
    <row r="2646" spans="2:13" ht="24.95" customHeight="1" outlineLevel="2" x14ac:dyDescent="0.25">
      <c r="B2646" s="628"/>
      <c r="C2646" s="629"/>
      <c r="D2646" s="660"/>
      <c r="E2646" s="106"/>
      <c r="F2646" s="661"/>
      <c r="G2646" s="660"/>
      <c r="H2646" s="661"/>
      <c r="I2646" s="660"/>
      <c r="J2646" s="661"/>
      <c r="K2646" s="660"/>
      <c r="L2646" s="56">
        <f t="shared" si="240"/>
        <v>0</v>
      </c>
    </row>
    <row r="2647" spans="2:13" ht="24.95" customHeight="1" outlineLevel="2" x14ac:dyDescent="0.25">
      <c r="B2647" s="628"/>
      <c r="C2647" s="629"/>
      <c r="D2647" s="660"/>
      <c r="E2647" s="106"/>
      <c r="F2647" s="661"/>
      <c r="G2647" s="660"/>
      <c r="H2647" s="661"/>
      <c r="I2647" s="660"/>
      <c r="J2647" s="661"/>
      <c r="K2647" s="660"/>
      <c r="L2647" s="56">
        <f t="shared" si="240"/>
        <v>0</v>
      </c>
    </row>
    <row r="2648" spans="2:13" ht="24.95" customHeight="1" outlineLevel="2" x14ac:dyDescent="0.25">
      <c r="B2648" s="628"/>
      <c r="C2648" s="629"/>
      <c r="D2648" s="660"/>
      <c r="E2648" s="106"/>
      <c r="F2648" s="661"/>
      <c r="G2648" s="660"/>
      <c r="H2648" s="661"/>
      <c r="I2648" s="660"/>
      <c r="J2648" s="661"/>
      <c r="K2648" s="660"/>
      <c r="L2648" s="56">
        <f t="shared" si="240"/>
        <v>0</v>
      </c>
    </row>
    <row r="2649" spans="2:13" ht="24.95" customHeight="1" outlineLevel="2" x14ac:dyDescent="0.25">
      <c r="B2649" s="628"/>
      <c r="C2649" s="629"/>
      <c r="D2649" s="660"/>
      <c r="E2649" s="106"/>
      <c r="F2649" s="661"/>
      <c r="G2649" s="660"/>
      <c r="H2649" s="661"/>
      <c r="I2649" s="660"/>
      <c r="J2649" s="661"/>
      <c r="K2649" s="660"/>
      <c r="L2649" s="56">
        <f t="shared" si="240"/>
        <v>0</v>
      </c>
    </row>
    <row r="2650" spans="2:13" ht="24.95" customHeight="1" outlineLevel="2" x14ac:dyDescent="0.25">
      <c r="B2650" s="628"/>
      <c r="C2650" s="629"/>
      <c r="D2650" s="660"/>
      <c r="E2650" s="106"/>
      <c r="F2650" s="661"/>
      <c r="G2650" s="660"/>
      <c r="H2650" s="661"/>
      <c r="I2650" s="660"/>
      <c r="J2650" s="661"/>
      <c r="K2650" s="660"/>
      <c r="L2650" s="56">
        <f t="shared" si="240"/>
        <v>0</v>
      </c>
    </row>
    <row r="2651" spans="2:13" ht="24.95" customHeight="1" outlineLevel="2" x14ac:dyDescent="0.25">
      <c r="B2651" s="631"/>
      <c r="C2651" s="632"/>
      <c r="D2651" s="662"/>
      <c r="E2651" s="107"/>
      <c r="F2651" s="663"/>
      <c r="G2651" s="662"/>
      <c r="H2651" s="663"/>
      <c r="I2651" s="662"/>
      <c r="J2651" s="663"/>
      <c r="K2651" s="662"/>
      <c r="L2651" s="56">
        <f t="shared" si="240"/>
        <v>0</v>
      </c>
    </row>
    <row r="2652" spans="2:13" ht="24.95" customHeight="1" outlineLevel="2" x14ac:dyDescent="0.25">
      <c r="B2652" s="634" t="s">
        <v>1468</v>
      </c>
      <c r="C2652" s="635"/>
      <c r="D2652" s="635"/>
      <c r="E2652" s="635"/>
      <c r="F2652" s="635"/>
      <c r="G2652" s="635"/>
      <c r="H2652" s="635"/>
      <c r="I2652" s="635"/>
      <c r="J2652" s="635"/>
      <c r="K2652" s="636"/>
      <c r="L2652" s="108">
        <f>+SUM(L2645:L2651)</f>
        <v>0</v>
      </c>
    </row>
    <row r="2653" spans="2:13" ht="19.5" customHeight="1" outlineLevel="1" x14ac:dyDescent="0.25">
      <c r="B2653" s="101" t="s">
        <v>1433</v>
      </c>
      <c r="C2653" s="102">
        <v>11</v>
      </c>
      <c r="D2653" s="112">
        <v>3.2</v>
      </c>
      <c r="E2653" s="694" t="str">
        <f>+VLOOKUP(B:B,APUS!A:C,3,FALSE)</f>
        <v>TUBERÍA DE REVENTILACIÓN DE 4"</v>
      </c>
      <c r="F2653" s="695"/>
      <c r="G2653" s="695"/>
      <c r="H2653" s="695"/>
      <c r="I2653" s="695"/>
      <c r="J2653" s="695"/>
      <c r="K2653" s="696"/>
      <c r="L2653" s="103" t="str">
        <f>+VLOOKUP(B:B,APUS!A:D,4,FALSE)</f>
        <v>M</v>
      </c>
      <c r="M2653" s="595">
        <f>L2663</f>
        <v>0</v>
      </c>
    </row>
    <row r="2654" spans="2:13" ht="15" customHeight="1" outlineLevel="2" x14ac:dyDescent="0.25">
      <c r="B2654" s="666" t="s">
        <v>1465</v>
      </c>
      <c r="C2654" s="697"/>
      <c r="D2654" s="668"/>
      <c r="E2654" s="672" t="s">
        <v>1470</v>
      </c>
      <c r="F2654" s="673"/>
      <c r="G2654" s="673"/>
      <c r="H2654" s="673"/>
      <c r="I2654" s="674"/>
      <c r="J2654" s="675" t="s">
        <v>560</v>
      </c>
      <c r="K2654" s="668"/>
      <c r="L2654" s="677" t="s">
        <v>1464</v>
      </c>
    </row>
    <row r="2655" spans="2:13" ht="15" customHeight="1" outlineLevel="2" x14ac:dyDescent="0.25">
      <c r="B2655" s="669"/>
      <c r="C2655" s="670"/>
      <c r="D2655" s="671"/>
      <c r="E2655" s="104" t="s">
        <v>1461</v>
      </c>
      <c r="F2655" s="679" t="s">
        <v>1462</v>
      </c>
      <c r="G2655" s="680"/>
      <c r="H2655" s="679" t="s">
        <v>1463</v>
      </c>
      <c r="I2655" s="680"/>
      <c r="J2655" s="676"/>
      <c r="K2655" s="671"/>
      <c r="L2655" s="701"/>
    </row>
    <row r="2656" spans="2:13" ht="24.95" customHeight="1" outlineLevel="2" x14ac:dyDescent="0.25">
      <c r="B2656" s="655"/>
      <c r="C2656" s="656"/>
      <c r="D2656" s="657"/>
      <c r="E2656" s="105"/>
      <c r="F2656" s="658"/>
      <c r="G2656" s="659"/>
      <c r="H2656" s="658"/>
      <c r="I2656" s="659"/>
      <c r="J2656" s="658"/>
      <c r="K2656" s="659"/>
      <c r="L2656" s="56">
        <f t="shared" ref="L2656:L2662" si="241">+J2656</f>
        <v>0</v>
      </c>
    </row>
    <row r="2657" spans="2:13" ht="24.95" customHeight="1" outlineLevel="2" x14ac:dyDescent="0.25">
      <c r="B2657" s="628"/>
      <c r="C2657" s="629"/>
      <c r="D2657" s="660"/>
      <c r="E2657" s="106"/>
      <c r="F2657" s="661"/>
      <c r="G2657" s="660"/>
      <c r="H2657" s="661"/>
      <c r="I2657" s="660"/>
      <c r="J2657" s="661"/>
      <c r="K2657" s="660"/>
      <c r="L2657" s="56">
        <f t="shared" si="241"/>
        <v>0</v>
      </c>
    </row>
    <row r="2658" spans="2:13" ht="24.95" customHeight="1" outlineLevel="2" x14ac:dyDescent="0.25">
      <c r="B2658" s="628"/>
      <c r="C2658" s="629"/>
      <c r="D2658" s="660"/>
      <c r="E2658" s="106"/>
      <c r="F2658" s="661"/>
      <c r="G2658" s="660"/>
      <c r="H2658" s="661"/>
      <c r="I2658" s="660"/>
      <c r="J2658" s="661"/>
      <c r="K2658" s="660"/>
      <c r="L2658" s="56">
        <f t="shared" si="241"/>
        <v>0</v>
      </c>
    </row>
    <row r="2659" spans="2:13" ht="24.95" customHeight="1" outlineLevel="2" x14ac:dyDescent="0.25">
      <c r="B2659" s="628"/>
      <c r="C2659" s="629"/>
      <c r="D2659" s="660"/>
      <c r="E2659" s="106"/>
      <c r="F2659" s="661"/>
      <c r="G2659" s="660"/>
      <c r="H2659" s="661"/>
      <c r="I2659" s="660"/>
      <c r="J2659" s="661"/>
      <c r="K2659" s="660"/>
      <c r="L2659" s="56">
        <f t="shared" si="241"/>
        <v>0</v>
      </c>
    </row>
    <row r="2660" spans="2:13" ht="24.95" customHeight="1" outlineLevel="2" x14ac:dyDescent="0.25">
      <c r="B2660" s="628"/>
      <c r="C2660" s="629"/>
      <c r="D2660" s="660"/>
      <c r="E2660" s="106"/>
      <c r="F2660" s="661"/>
      <c r="G2660" s="660"/>
      <c r="H2660" s="661"/>
      <c r="I2660" s="660"/>
      <c r="J2660" s="661"/>
      <c r="K2660" s="660"/>
      <c r="L2660" s="56">
        <f t="shared" si="241"/>
        <v>0</v>
      </c>
    </row>
    <row r="2661" spans="2:13" ht="24.95" customHeight="1" outlineLevel="2" x14ac:dyDescent="0.25">
      <c r="B2661" s="628"/>
      <c r="C2661" s="629"/>
      <c r="D2661" s="660"/>
      <c r="E2661" s="106"/>
      <c r="F2661" s="661"/>
      <c r="G2661" s="660"/>
      <c r="H2661" s="661"/>
      <c r="I2661" s="660"/>
      <c r="J2661" s="661"/>
      <c r="K2661" s="660"/>
      <c r="L2661" s="56">
        <f t="shared" si="241"/>
        <v>0</v>
      </c>
    </row>
    <row r="2662" spans="2:13" ht="24.95" customHeight="1" outlineLevel="2" x14ac:dyDescent="0.25">
      <c r="B2662" s="631"/>
      <c r="C2662" s="632"/>
      <c r="D2662" s="662"/>
      <c r="E2662" s="107"/>
      <c r="F2662" s="663"/>
      <c r="G2662" s="662"/>
      <c r="H2662" s="663"/>
      <c r="I2662" s="662"/>
      <c r="J2662" s="663"/>
      <c r="K2662" s="662"/>
      <c r="L2662" s="56">
        <f t="shared" si="241"/>
        <v>0</v>
      </c>
    </row>
    <row r="2663" spans="2:13" ht="24.95" customHeight="1" outlineLevel="2" x14ac:dyDescent="0.25">
      <c r="B2663" s="634" t="s">
        <v>1468</v>
      </c>
      <c r="C2663" s="635"/>
      <c r="D2663" s="635"/>
      <c r="E2663" s="635"/>
      <c r="F2663" s="635"/>
      <c r="G2663" s="635"/>
      <c r="H2663" s="635"/>
      <c r="I2663" s="635"/>
      <c r="J2663" s="635"/>
      <c r="K2663" s="636"/>
      <c r="L2663" s="108">
        <f>+SUM(L2656:L2662)</f>
        <v>0</v>
      </c>
    </row>
    <row r="2664" spans="2:13" ht="19.5" customHeight="1" outlineLevel="1" x14ac:dyDescent="0.25">
      <c r="B2664" s="101" t="s">
        <v>1434</v>
      </c>
      <c r="C2664" s="102">
        <v>11</v>
      </c>
      <c r="D2664" s="102">
        <v>3.21</v>
      </c>
      <c r="E2664" s="694" t="str">
        <f>+VLOOKUP(B:B,APUS!A:C,3,FALSE)</f>
        <v>TUBERIA SANITARIA PVC  1 1/2"+ ACCESORIOS</v>
      </c>
      <c r="F2664" s="695"/>
      <c r="G2664" s="695"/>
      <c r="H2664" s="695"/>
      <c r="I2664" s="695"/>
      <c r="J2664" s="695"/>
      <c r="K2664" s="696"/>
      <c r="L2664" s="103" t="str">
        <f>+VLOOKUP(B:B,APUS!A:D,4,FALSE)</f>
        <v>M</v>
      </c>
      <c r="M2664" s="595">
        <f>L2674</f>
        <v>0</v>
      </c>
    </row>
    <row r="2665" spans="2:13" ht="15" customHeight="1" outlineLevel="2" x14ac:dyDescent="0.25">
      <c r="B2665" s="666" t="s">
        <v>1465</v>
      </c>
      <c r="C2665" s="697"/>
      <c r="D2665" s="668"/>
      <c r="E2665" s="672" t="s">
        <v>1470</v>
      </c>
      <c r="F2665" s="673"/>
      <c r="G2665" s="673"/>
      <c r="H2665" s="673"/>
      <c r="I2665" s="674"/>
      <c r="J2665" s="675" t="s">
        <v>560</v>
      </c>
      <c r="K2665" s="668"/>
      <c r="L2665" s="677" t="s">
        <v>1464</v>
      </c>
    </row>
    <row r="2666" spans="2:13" ht="15" customHeight="1" outlineLevel="2" x14ac:dyDescent="0.25">
      <c r="B2666" s="669"/>
      <c r="C2666" s="670"/>
      <c r="D2666" s="671"/>
      <c r="E2666" s="104" t="s">
        <v>1461</v>
      </c>
      <c r="F2666" s="679" t="s">
        <v>1462</v>
      </c>
      <c r="G2666" s="680"/>
      <c r="H2666" s="679" t="s">
        <v>1463</v>
      </c>
      <c r="I2666" s="680"/>
      <c r="J2666" s="676"/>
      <c r="K2666" s="671"/>
      <c r="L2666" s="701"/>
    </row>
    <row r="2667" spans="2:13" ht="24.95" customHeight="1" outlineLevel="2" x14ac:dyDescent="0.25">
      <c r="B2667" s="655"/>
      <c r="C2667" s="656"/>
      <c r="D2667" s="657"/>
      <c r="E2667" s="105"/>
      <c r="F2667" s="658"/>
      <c r="G2667" s="659"/>
      <c r="H2667" s="658"/>
      <c r="I2667" s="659"/>
      <c r="J2667" s="658"/>
      <c r="K2667" s="659"/>
      <c r="L2667" s="56">
        <f t="shared" ref="L2667:L2673" si="242">+J2667</f>
        <v>0</v>
      </c>
    </row>
    <row r="2668" spans="2:13" ht="24.95" customHeight="1" outlineLevel="2" x14ac:dyDescent="0.25">
      <c r="B2668" s="628"/>
      <c r="C2668" s="629"/>
      <c r="D2668" s="660"/>
      <c r="E2668" s="106"/>
      <c r="F2668" s="661"/>
      <c r="G2668" s="660"/>
      <c r="H2668" s="661"/>
      <c r="I2668" s="660"/>
      <c r="J2668" s="661"/>
      <c r="K2668" s="660"/>
      <c r="L2668" s="56">
        <f t="shared" si="242"/>
        <v>0</v>
      </c>
    </row>
    <row r="2669" spans="2:13" ht="24.95" customHeight="1" outlineLevel="2" x14ac:dyDescent="0.25">
      <c r="B2669" s="628"/>
      <c r="C2669" s="629"/>
      <c r="D2669" s="660"/>
      <c r="E2669" s="106"/>
      <c r="F2669" s="661"/>
      <c r="G2669" s="660"/>
      <c r="H2669" s="661"/>
      <c r="I2669" s="660"/>
      <c r="J2669" s="661"/>
      <c r="K2669" s="660"/>
      <c r="L2669" s="56">
        <f t="shared" si="242"/>
        <v>0</v>
      </c>
    </row>
    <row r="2670" spans="2:13" ht="24.95" customHeight="1" outlineLevel="2" x14ac:dyDescent="0.25">
      <c r="B2670" s="628"/>
      <c r="C2670" s="629"/>
      <c r="D2670" s="660"/>
      <c r="E2670" s="106"/>
      <c r="F2670" s="661"/>
      <c r="G2670" s="660"/>
      <c r="H2670" s="661"/>
      <c r="I2670" s="660"/>
      <c r="J2670" s="661"/>
      <c r="K2670" s="660"/>
      <c r="L2670" s="56">
        <f t="shared" si="242"/>
        <v>0</v>
      </c>
    </row>
    <row r="2671" spans="2:13" ht="24.95" customHeight="1" outlineLevel="2" x14ac:dyDescent="0.25">
      <c r="B2671" s="628"/>
      <c r="C2671" s="629"/>
      <c r="D2671" s="660"/>
      <c r="E2671" s="106"/>
      <c r="F2671" s="661"/>
      <c r="G2671" s="660"/>
      <c r="H2671" s="661"/>
      <c r="I2671" s="660"/>
      <c r="J2671" s="661"/>
      <c r="K2671" s="660"/>
      <c r="L2671" s="56">
        <f t="shared" si="242"/>
        <v>0</v>
      </c>
    </row>
    <row r="2672" spans="2:13" ht="24.95" customHeight="1" outlineLevel="2" x14ac:dyDescent="0.25">
      <c r="B2672" s="628"/>
      <c r="C2672" s="629"/>
      <c r="D2672" s="660"/>
      <c r="E2672" s="106"/>
      <c r="F2672" s="661"/>
      <c r="G2672" s="660"/>
      <c r="H2672" s="661"/>
      <c r="I2672" s="660"/>
      <c r="J2672" s="661"/>
      <c r="K2672" s="660"/>
      <c r="L2672" s="56">
        <f t="shared" si="242"/>
        <v>0</v>
      </c>
    </row>
    <row r="2673" spans="2:13" ht="24.95" customHeight="1" outlineLevel="2" x14ac:dyDescent="0.25">
      <c r="B2673" s="631"/>
      <c r="C2673" s="632"/>
      <c r="D2673" s="662"/>
      <c r="E2673" s="107"/>
      <c r="F2673" s="663"/>
      <c r="G2673" s="662"/>
      <c r="H2673" s="663"/>
      <c r="I2673" s="662"/>
      <c r="J2673" s="663"/>
      <c r="K2673" s="662"/>
      <c r="L2673" s="56">
        <f t="shared" si="242"/>
        <v>0</v>
      </c>
    </row>
    <row r="2674" spans="2:13" ht="24.95" customHeight="1" outlineLevel="2" x14ac:dyDescent="0.25">
      <c r="B2674" s="634" t="s">
        <v>1468</v>
      </c>
      <c r="C2674" s="635"/>
      <c r="D2674" s="635"/>
      <c r="E2674" s="635"/>
      <c r="F2674" s="635"/>
      <c r="G2674" s="635"/>
      <c r="H2674" s="635"/>
      <c r="I2674" s="635"/>
      <c r="J2674" s="635"/>
      <c r="K2674" s="636"/>
      <c r="L2674" s="108">
        <f>+SUM(L2667:L2673)</f>
        <v>0</v>
      </c>
    </row>
    <row r="2675" spans="2:13" ht="19.5" customHeight="1" outlineLevel="1" x14ac:dyDescent="0.25">
      <c r="B2675" s="101" t="s">
        <v>1435</v>
      </c>
      <c r="C2675" s="102">
        <v>11</v>
      </c>
      <c r="D2675" s="102">
        <v>3.22</v>
      </c>
      <c r="E2675" s="694" t="str">
        <f>+VLOOKUP(B:B,APUS!A:C,3,FALSE)</f>
        <v>TUBERIA SANITARIA PVC  2"+ ACCESORIOS</v>
      </c>
      <c r="F2675" s="695"/>
      <c r="G2675" s="695"/>
      <c r="H2675" s="695"/>
      <c r="I2675" s="695"/>
      <c r="J2675" s="695"/>
      <c r="K2675" s="696"/>
      <c r="L2675" s="103" t="str">
        <f>+VLOOKUP(B:B,APUS!A:D,4,FALSE)</f>
        <v>M</v>
      </c>
      <c r="M2675" s="595">
        <f>L2685</f>
        <v>0</v>
      </c>
    </row>
    <row r="2676" spans="2:13" ht="15" customHeight="1" outlineLevel="2" x14ac:dyDescent="0.25">
      <c r="B2676" s="666" t="s">
        <v>1465</v>
      </c>
      <c r="C2676" s="697"/>
      <c r="D2676" s="668"/>
      <c r="E2676" s="672" t="s">
        <v>1470</v>
      </c>
      <c r="F2676" s="673"/>
      <c r="G2676" s="673"/>
      <c r="H2676" s="673"/>
      <c r="I2676" s="674"/>
      <c r="J2676" s="675" t="s">
        <v>560</v>
      </c>
      <c r="K2676" s="668"/>
      <c r="L2676" s="677" t="s">
        <v>1464</v>
      </c>
    </row>
    <row r="2677" spans="2:13" ht="15" customHeight="1" outlineLevel="2" x14ac:dyDescent="0.25">
      <c r="B2677" s="669"/>
      <c r="C2677" s="670"/>
      <c r="D2677" s="671"/>
      <c r="E2677" s="104" t="s">
        <v>1461</v>
      </c>
      <c r="F2677" s="679" t="s">
        <v>1462</v>
      </c>
      <c r="G2677" s="680"/>
      <c r="H2677" s="679" t="s">
        <v>1463</v>
      </c>
      <c r="I2677" s="680"/>
      <c r="J2677" s="676"/>
      <c r="K2677" s="671"/>
      <c r="L2677" s="701"/>
    </row>
    <row r="2678" spans="2:13" ht="24.95" customHeight="1" outlineLevel="2" x14ac:dyDescent="0.25">
      <c r="B2678" s="655"/>
      <c r="C2678" s="656"/>
      <c r="D2678" s="657"/>
      <c r="E2678" s="105"/>
      <c r="F2678" s="658"/>
      <c r="G2678" s="659"/>
      <c r="H2678" s="658"/>
      <c r="I2678" s="659"/>
      <c r="J2678" s="658"/>
      <c r="K2678" s="659"/>
      <c r="L2678" s="56">
        <f t="shared" ref="L2678:L2684" si="243">+J2678</f>
        <v>0</v>
      </c>
    </row>
    <row r="2679" spans="2:13" ht="24.95" customHeight="1" outlineLevel="2" x14ac:dyDescent="0.25">
      <c r="B2679" s="628"/>
      <c r="C2679" s="629"/>
      <c r="D2679" s="660"/>
      <c r="E2679" s="106"/>
      <c r="F2679" s="661"/>
      <c r="G2679" s="660"/>
      <c r="H2679" s="661"/>
      <c r="I2679" s="660"/>
      <c r="J2679" s="661"/>
      <c r="K2679" s="660"/>
      <c r="L2679" s="56">
        <f t="shared" si="243"/>
        <v>0</v>
      </c>
    </row>
    <row r="2680" spans="2:13" ht="24.95" customHeight="1" outlineLevel="2" x14ac:dyDescent="0.25">
      <c r="B2680" s="628"/>
      <c r="C2680" s="629"/>
      <c r="D2680" s="660"/>
      <c r="E2680" s="106"/>
      <c r="F2680" s="661"/>
      <c r="G2680" s="660"/>
      <c r="H2680" s="661"/>
      <c r="I2680" s="660"/>
      <c r="J2680" s="661"/>
      <c r="K2680" s="660"/>
      <c r="L2680" s="56">
        <f t="shared" si="243"/>
        <v>0</v>
      </c>
    </row>
    <row r="2681" spans="2:13" ht="24.95" customHeight="1" outlineLevel="2" x14ac:dyDescent="0.25">
      <c r="B2681" s="628"/>
      <c r="C2681" s="629"/>
      <c r="D2681" s="660"/>
      <c r="E2681" s="106"/>
      <c r="F2681" s="661"/>
      <c r="G2681" s="660"/>
      <c r="H2681" s="661"/>
      <c r="I2681" s="660"/>
      <c r="J2681" s="661"/>
      <c r="K2681" s="660"/>
      <c r="L2681" s="56">
        <f t="shared" si="243"/>
        <v>0</v>
      </c>
    </row>
    <row r="2682" spans="2:13" ht="24.95" customHeight="1" outlineLevel="2" x14ac:dyDescent="0.25">
      <c r="B2682" s="628"/>
      <c r="C2682" s="629"/>
      <c r="D2682" s="660"/>
      <c r="E2682" s="106"/>
      <c r="F2682" s="661"/>
      <c r="G2682" s="660"/>
      <c r="H2682" s="661"/>
      <c r="I2682" s="660"/>
      <c r="J2682" s="661"/>
      <c r="K2682" s="660"/>
      <c r="L2682" s="56">
        <f t="shared" si="243"/>
        <v>0</v>
      </c>
    </row>
    <row r="2683" spans="2:13" ht="24.95" customHeight="1" outlineLevel="2" x14ac:dyDescent="0.25">
      <c r="B2683" s="628"/>
      <c r="C2683" s="629"/>
      <c r="D2683" s="660"/>
      <c r="E2683" s="106"/>
      <c r="F2683" s="661"/>
      <c r="G2683" s="660"/>
      <c r="H2683" s="661"/>
      <c r="I2683" s="660"/>
      <c r="J2683" s="661"/>
      <c r="K2683" s="660"/>
      <c r="L2683" s="56">
        <f t="shared" si="243"/>
        <v>0</v>
      </c>
    </row>
    <row r="2684" spans="2:13" ht="24.95" customHeight="1" outlineLevel="2" x14ac:dyDescent="0.25">
      <c r="B2684" s="631"/>
      <c r="C2684" s="632"/>
      <c r="D2684" s="662"/>
      <c r="E2684" s="107"/>
      <c r="F2684" s="663"/>
      <c r="G2684" s="662"/>
      <c r="H2684" s="663"/>
      <c r="I2684" s="662"/>
      <c r="J2684" s="663"/>
      <c r="K2684" s="662"/>
      <c r="L2684" s="56">
        <f t="shared" si="243"/>
        <v>0</v>
      </c>
    </row>
    <row r="2685" spans="2:13" ht="24.95" customHeight="1" outlineLevel="2" x14ac:dyDescent="0.25">
      <c r="B2685" s="634" t="s">
        <v>1468</v>
      </c>
      <c r="C2685" s="635"/>
      <c r="D2685" s="635"/>
      <c r="E2685" s="635"/>
      <c r="F2685" s="635"/>
      <c r="G2685" s="635"/>
      <c r="H2685" s="635"/>
      <c r="I2685" s="635"/>
      <c r="J2685" s="635"/>
      <c r="K2685" s="636"/>
      <c r="L2685" s="108">
        <f>+SUM(L2678:L2684)</f>
        <v>0</v>
      </c>
    </row>
    <row r="2686" spans="2:13" ht="19.5" customHeight="1" outlineLevel="1" x14ac:dyDescent="0.25">
      <c r="B2686" s="101" t="s">
        <v>1436</v>
      </c>
      <c r="C2686" s="102">
        <v>11</v>
      </c>
      <c r="D2686" s="102">
        <v>3.23</v>
      </c>
      <c r="E2686" s="694" t="str">
        <f>+VLOOKUP(B:B,APUS!A:C,3,FALSE)</f>
        <v>TUBERIA SANITARIA PVC  3"+ ACCESORIOS</v>
      </c>
      <c r="F2686" s="695"/>
      <c r="G2686" s="695"/>
      <c r="H2686" s="695"/>
      <c r="I2686" s="695"/>
      <c r="J2686" s="695"/>
      <c r="K2686" s="696"/>
      <c r="L2686" s="103" t="str">
        <f>+VLOOKUP(B:B,APUS!A:D,4,FALSE)</f>
        <v>M</v>
      </c>
      <c r="M2686" s="595">
        <f>L2696</f>
        <v>0</v>
      </c>
    </row>
    <row r="2687" spans="2:13" ht="15" customHeight="1" outlineLevel="2" x14ac:dyDescent="0.25">
      <c r="B2687" s="666" t="s">
        <v>1465</v>
      </c>
      <c r="C2687" s="697"/>
      <c r="D2687" s="668"/>
      <c r="E2687" s="672" t="s">
        <v>1470</v>
      </c>
      <c r="F2687" s="673"/>
      <c r="G2687" s="673"/>
      <c r="H2687" s="673"/>
      <c r="I2687" s="674"/>
      <c r="J2687" s="675" t="s">
        <v>560</v>
      </c>
      <c r="K2687" s="668"/>
      <c r="L2687" s="677" t="s">
        <v>1464</v>
      </c>
    </row>
    <row r="2688" spans="2:13" ht="15" customHeight="1" outlineLevel="2" x14ac:dyDescent="0.25">
      <c r="B2688" s="669"/>
      <c r="C2688" s="670"/>
      <c r="D2688" s="671"/>
      <c r="E2688" s="104" t="s">
        <v>1461</v>
      </c>
      <c r="F2688" s="679" t="s">
        <v>1462</v>
      </c>
      <c r="G2688" s="680"/>
      <c r="H2688" s="679" t="s">
        <v>1463</v>
      </c>
      <c r="I2688" s="680"/>
      <c r="J2688" s="676"/>
      <c r="K2688" s="671"/>
      <c r="L2688" s="701"/>
    </row>
    <row r="2689" spans="2:13" ht="24.95" customHeight="1" outlineLevel="2" x14ac:dyDescent="0.25">
      <c r="B2689" s="655"/>
      <c r="C2689" s="656"/>
      <c r="D2689" s="657"/>
      <c r="E2689" s="105"/>
      <c r="F2689" s="658"/>
      <c r="G2689" s="659"/>
      <c r="H2689" s="658"/>
      <c r="I2689" s="659"/>
      <c r="J2689" s="658"/>
      <c r="K2689" s="659"/>
      <c r="L2689" s="56">
        <f t="shared" ref="L2689:L2695" si="244">+J2689</f>
        <v>0</v>
      </c>
    </row>
    <row r="2690" spans="2:13" ht="24.95" customHeight="1" outlineLevel="2" x14ac:dyDescent="0.25">
      <c r="B2690" s="628"/>
      <c r="C2690" s="629"/>
      <c r="D2690" s="660"/>
      <c r="E2690" s="106"/>
      <c r="F2690" s="661"/>
      <c r="G2690" s="660"/>
      <c r="H2690" s="661"/>
      <c r="I2690" s="660"/>
      <c r="J2690" s="661"/>
      <c r="K2690" s="660"/>
      <c r="L2690" s="56">
        <f t="shared" si="244"/>
        <v>0</v>
      </c>
    </row>
    <row r="2691" spans="2:13" ht="24.95" customHeight="1" outlineLevel="2" x14ac:dyDescent="0.25">
      <c r="B2691" s="628"/>
      <c r="C2691" s="629"/>
      <c r="D2691" s="660"/>
      <c r="E2691" s="106"/>
      <c r="F2691" s="661"/>
      <c r="G2691" s="660"/>
      <c r="H2691" s="661"/>
      <c r="I2691" s="660"/>
      <c r="J2691" s="661"/>
      <c r="K2691" s="660"/>
      <c r="L2691" s="56">
        <f t="shared" si="244"/>
        <v>0</v>
      </c>
    </row>
    <row r="2692" spans="2:13" ht="24.95" customHeight="1" outlineLevel="2" x14ac:dyDescent="0.25">
      <c r="B2692" s="628"/>
      <c r="C2692" s="629"/>
      <c r="D2692" s="660"/>
      <c r="E2692" s="106"/>
      <c r="F2692" s="661"/>
      <c r="G2692" s="660"/>
      <c r="H2692" s="661"/>
      <c r="I2692" s="660"/>
      <c r="J2692" s="661"/>
      <c r="K2692" s="660"/>
      <c r="L2692" s="56">
        <f t="shared" si="244"/>
        <v>0</v>
      </c>
    </row>
    <row r="2693" spans="2:13" ht="24.95" customHeight="1" outlineLevel="2" x14ac:dyDescent="0.25">
      <c r="B2693" s="628"/>
      <c r="C2693" s="629"/>
      <c r="D2693" s="660"/>
      <c r="E2693" s="106"/>
      <c r="F2693" s="661"/>
      <c r="G2693" s="660"/>
      <c r="H2693" s="661"/>
      <c r="I2693" s="660"/>
      <c r="J2693" s="661"/>
      <c r="K2693" s="660"/>
      <c r="L2693" s="56">
        <f t="shared" si="244"/>
        <v>0</v>
      </c>
    </row>
    <row r="2694" spans="2:13" ht="24.95" customHeight="1" outlineLevel="2" x14ac:dyDescent="0.25">
      <c r="B2694" s="628"/>
      <c r="C2694" s="629"/>
      <c r="D2694" s="660"/>
      <c r="E2694" s="106"/>
      <c r="F2694" s="661"/>
      <c r="G2694" s="660"/>
      <c r="H2694" s="661"/>
      <c r="I2694" s="660"/>
      <c r="J2694" s="661"/>
      <c r="K2694" s="660"/>
      <c r="L2694" s="56">
        <f t="shared" si="244"/>
        <v>0</v>
      </c>
    </row>
    <row r="2695" spans="2:13" ht="24.95" customHeight="1" outlineLevel="2" x14ac:dyDescent="0.25">
      <c r="B2695" s="631"/>
      <c r="C2695" s="632"/>
      <c r="D2695" s="662"/>
      <c r="E2695" s="107"/>
      <c r="F2695" s="663"/>
      <c r="G2695" s="662"/>
      <c r="H2695" s="663"/>
      <c r="I2695" s="662"/>
      <c r="J2695" s="663"/>
      <c r="K2695" s="662"/>
      <c r="L2695" s="56">
        <f t="shared" si="244"/>
        <v>0</v>
      </c>
    </row>
    <row r="2696" spans="2:13" ht="24.95" customHeight="1" outlineLevel="2" x14ac:dyDescent="0.25">
      <c r="B2696" s="634" t="s">
        <v>1468</v>
      </c>
      <c r="C2696" s="635"/>
      <c r="D2696" s="635"/>
      <c r="E2696" s="635"/>
      <c r="F2696" s="635"/>
      <c r="G2696" s="635"/>
      <c r="H2696" s="635"/>
      <c r="I2696" s="635"/>
      <c r="J2696" s="635"/>
      <c r="K2696" s="636"/>
      <c r="L2696" s="108">
        <f>+SUM(L2689:L2695)</f>
        <v>0</v>
      </c>
    </row>
    <row r="2697" spans="2:13" ht="19.5" customHeight="1" outlineLevel="1" x14ac:dyDescent="0.25">
      <c r="B2697" s="101" t="s">
        <v>1437</v>
      </c>
      <c r="C2697" s="102">
        <v>11</v>
      </c>
      <c r="D2697" s="102">
        <v>3.24</v>
      </c>
      <c r="E2697" s="694" t="str">
        <f>+VLOOKUP(B:B,APUS!A:C,3,FALSE)</f>
        <v>TUBERIA SANITARIA PVC  4" + ACCESORIOS</v>
      </c>
      <c r="F2697" s="695"/>
      <c r="G2697" s="695"/>
      <c r="H2697" s="695"/>
      <c r="I2697" s="695"/>
      <c r="J2697" s="695"/>
      <c r="K2697" s="696"/>
      <c r="L2697" s="103" t="str">
        <f>+VLOOKUP(B:B,APUS!A:D,4,FALSE)</f>
        <v>M</v>
      </c>
      <c r="M2697" s="595">
        <f>L2707</f>
        <v>0</v>
      </c>
    </row>
    <row r="2698" spans="2:13" ht="15" customHeight="1" outlineLevel="2" x14ac:dyDescent="0.25">
      <c r="B2698" s="666" t="s">
        <v>1465</v>
      </c>
      <c r="C2698" s="697"/>
      <c r="D2698" s="668"/>
      <c r="E2698" s="672" t="s">
        <v>1470</v>
      </c>
      <c r="F2698" s="673"/>
      <c r="G2698" s="673"/>
      <c r="H2698" s="673"/>
      <c r="I2698" s="674"/>
      <c r="J2698" s="675" t="s">
        <v>560</v>
      </c>
      <c r="K2698" s="668"/>
      <c r="L2698" s="677" t="s">
        <v>1464</v>
      </c>
    </row>
    <row r="2699" spans="2:13" ht="15" customHeight="1" outlineLevel="2" x14ac:dyDescent="0.25">
      <c r="B2699" s="669"/>
      <c r="C2699" s="670"/>
      <c r="D2699" s="671"/>
      <c r="E2699" s="104" t="s">
        <v>1461</v>
      </c>
      <c r="F2699" s="679" t="s">
        <v>1462</v>
      </c>
      <c r="G2699" s="680"/>
      <c r="H2699" s="679" t="s">
        <v>1463</v>
      </c>
      <c r="I2699" s="680"/>
      <c r="J2699" s="676"/>
      <c r="K2699" s="671"/>
      <c r="L2699" s="701"/>
    </row>
    <row r="2700" spans="2:13" ht="24.95" customHeight="1" outlineLevel="2" x14ac:dyDescent="0.25">
      <c r="B2700" s="655"/>
      <c r="C2700" s="656"/>
      <c r="D2700" s="657"/>
      <c r="E2700" s="105"/>
      <c r="F2700" s="658"/>
      <c r="G2700" s="659"/>
      <c r="H2700" s="658"/>
      <c r="I2700" s="659"/>
      <c r="J2700" s="658"/>
      <c r="K2700" s="659"/>
      <c r="L2700" s="56">
        <f t="shared" ref="L2700:L2706" si="245">+J2700</f>
        <v>0</v>
      </c>
    </row>
    <row r="2701" spans="2:13" ht="24.95" customHeight="1" outlineLevel="2" x14ac:dyDescent="0.25">
      <c r="B2701" s="628"/>
      <c r="C2701" s="629"/>
      <c r="D2701" s="660"/>
      <c r="E2701" s="106"/>
      <c r="F2701" s="661"/>
      <c r="G2701" s="660"/>
      <c r="H2701" s="661"/>
      <c r="I2701" s="660"/>
      <c r="J2701" s="661"/>
      <c r="K2701" s="660"/>
      <c r="L2701" s="56">
        <f t="shared" si="245"/>
        <v>0</v>
      </c>
    </row>
    <row r="2702" spans="2:13" ht="24.95" customHeight="1" outlineLevel="2" x14ac:dyDescent="0.25">
      <c r="B2702" s="628"/>
      <c r="C2702" s="629"/>
      <c r="D2702" s="660"/>
      <c r="E2702" s="106"/>
      <c r="F2702" s="661"/>
      <c r="G2702" s="660"/>
      <c r="H2702" s="661"/>
      <c r="I2702" s="660"/>
      <c r="J2702" s="661"/>
      <c r="K2702" s="660"/>
      <c r="L2702" s="56">
        <f t="shared" si="245"/>
        <v>0</v>
      </c>
    </row>
    <row r="2703" spans="2:13" ht="24.95" customHeight="1" outlineLevel="2" x14ac:dyDescent="0.25">
      <c r="B2703" s="628"/>
      <c r="C2703" s="629"/>
      <c r="D2703" s="660"/>
      <c r="E2703" s="106"/>
      <c r="F2703" s="661"/>
      <c r="G2703" s="660"/>
      <c r="H2703" s="661"/>
      <c r="I2703" s="660"/>
      <c r="J2703" s="661"/>
      <c r="K2703" s="660"/>
      <c r="L2703" s="56">
        <f t="shared" si="245"/>
        <v>0</v>
      </c>
    </row>
    <row r="2704" spans="2:13" ht="24.95" customHeight="1" outlineLevel="2" x14ac:dyDescent="0.25">
      <c r="B2704" s="628"/>
      <c r="C2704" s="629"/>
      <c r="D2704" s="660"/>
      <c r="E2704" s="106"/>
      <c r="F2704" s="661"/>
      <c r="G2704" s="660"/>
      <c r="H2704" s="661"/>
      <c r="I2704" s="660"/>
      <c r="J2704" s="661"/>
      <c r="K2704" s="660"/>
      <c r="L2704" s="56">
        <f t="shared" si="245"/>
        <v>0</v>
      </c>
    </row>
    <row r="2705" spans="2:13" ht="24.95" customHeight="1" outlineLevel="2" x14ac:dyDescent="0.25">
      <c r="B2705" s="628"/>
      <c r="C2705" s="629"/>
      <c r="D2705" s="660"/>
      <c r="E2705" s="106"/>
      <c r="F2705" s="661"/>
      <c r="G2705" s="660"/>
      <c r="H2705" s="661"/>
      <c r="I2705" s="660"/>
      <c r="J2705" s="661"/>
      <c r="K2705" s="660"/>
      <c r="L2705" s="56">
        <f t="shared" si="245"/>
        <v>0</v>
      </c>
    </row>
    <row r="2706" spans="2:13" ht="24.95" customHeight="1" outlineLevel="2" x14ac:dyDescent="0.25">
      <c r="B2706" s="631"/>
      <c r="C2706" s="632"/>
      <c r="D2706" s="662"/>
      <c r="E2706" s="107"/>
      <c r="F2706" s="663"/>
      <c r="G2706" s="662"/>
      <c r="H2706" s="663"/>
      <c r="I2706" s="662"/>
      <c r="J2706" s="663"/>
      <c r="K2706" s="662"/>
      <c r="L2706" s="56">
        <f t="shared" si="245"/>
        <v>0</v>
      </c>
    </row>
    <row r="2707" spans="2:13" ht="24.95" customHeight="1" outlineLevel="2" x14ac:dyDescent="0.25">
      <c r="B2707" s="634" t="s">
        <v>1468</v>
      </c>
      <c r="C2707" s="635"/>
      <c r="D2707" s="635"/>
      <c r="E2707" s="635"/>
      <c r="F2707" s="635"/>
      <c r="G2707" s="635"/>
      <c r="H2707" s="635"/>
      <c r="I2707" s="635"/>
      <c r="J2707" s="635"/>
      <c r="K2707" s="636"/>
      <c r="L2707" s="108">
        <f>+SUM(L2700:L2706)</f>
        <v>0</v>
      </c>
    </row>
    <row r="2708" spans="2:13" ht="19.5" customHeight="1" outlineLevel="1" x14ac:dyDescent="0.25">
      <c r="B2708" s="101" t="s">
        <v>1438</v>
      </c>
      <c r="C2708" s="102">
        <v>11</v>
      </c>
      <c r="D2708" s="102">
        <v>3.25</v>
      </c>
      <c r="E2708" s="694" t="str">
        <f>+VLOOKUP(B:B,APUS!A:C,3,FALSE)</f>
        <v>BAJANTE A.LL. TUBERÍA PVC 4" (INCLUYE ACCESORIOS)</v>
      </c>
      <c r="F2708" s="695"/>
      <c r="G2708" s="695"/>
      <c r="H2708" s="695"/>
      <c r="I2708" s="695"/>
      <c r="J2708" s="695"/>
      <c r="K2708" s="696"/>
      <c r="L2708" s="103" t="str">
        <f>+VLOOKUP(B:B,APUS!A:D,4,FALSE)</f>
        <v>M</v>
      </c>
      <c r="M2708" s="595">
        <f>L2718</f>
        <v>0</v>
      </c>
    </row>
    <row r="2709" spans="2:13" ht="15" customHeight="1" outlineLevel="2" x14ac:dyDescent="0.25">
      <c r="B2709" s="666" t="s">
        <v>1465</v>
      </c>
      <c r="C2709" s="697"/>
      <c r="D2709" s="668"/>
      <c r="E2709" s="672" t="s">
        <v>1470</v>
      </c>
      <c r="F2709" s="673"/>
      <c r="G2709" s="673"/>
      <c r="H2709" s="673"/>
      <c r="I2709" s="674"/>
      <c r="J2709" s="675" t="s">
        <v>560</v>
      </c>
      <c r="K2709" s="668"/>
      <c r="L2709" s="677" t="s">
        <v>1464</v>
      </c>
    </row>
    <row r="2710" spans="2:13" ht="15" customHeight="1" outlineLevel="2" x14ac:dyDescent="0.25">
      <c r="B2710" s="669"/>
      <c r="C2710" s="670"/>
      <c r="D2710" s="671"/>
      <c r="E2710" s="104" t="s">
        <v>1461</v>
      </c>
      <c r="F2710" s="679" t="s">
        <v>1462</v>
      </c>
      <c r="G2710" s="680"/>
      <c r="H2710" s="679" t="s">
        <v>1463</v>
      </c>
      <c r="I2710" s="680"/>
      <c r="J2710" s="676"/>
      <c r="K2710" s="671"/>
      <c r="L2710" s="701"/>
    </row>
    <row r="2711" spans="2:13" ht="24.95" customHeight="1" outlineLevel="2" x14ac:dyDescent="0.25">
      <c r="B2711" s="655"/>
      <c r="C2711" s="656"/>
      <c r="D2711" s="657"/>
      <c r="E2711" s="105"/>
      <c r="F2711" s="658"/>
      <c r="G2711" s="659"/>
      <c r="H2711" s="658"/>
      <c r="I2711" s="659"/>
      <c r="J2711" s="658"/>
      <c r="K2711" s="659"/>
      <c r="L2711" s="56">
        <f t="shared" ref="L2711:L2717" si="246">+J2711</f>
        <v>0</v>
      </c>
    </row>
    <row r="2712" spans="2:13" ht="24.95" customHeight="1" outlineLevel="2" x14ac:dyDescent="0.25">
      <c r="B2712" s="628"/>
      <c r="C2712" s="629"/>
      <c r="D2712" s="660"/>
      <c r="E2712" s="106"/>
      <c r="F2712" s="661"/>
      <c r="G2712" s="660"/>
      <c r="H2712" s="661"/>
      <c r="I2712" s="660"/>
      <c r="J2712" s="661"/>
      <c r="K2712" s="660"/>
      <c r="L2712" s="56">
        <f t="shared" si="246"/>
        <v>0</v>
      </c>
    </row>
    <row r="2713" spans="2:13" ht="24.95" customHeight="1" outlineLevel="2" x14ac:dyDescent="0.25">
      <c r="B2713" s="628"/>
      <c r="C2713" s="629"/>
      <c r="D2713" s="660"/>
      <c r="E2713" s="106"/>
      <c r="F2713" s="661"/>
      <c r="G2713" s="660"/>
      <c r="H2713" s="661"/>
      <c r="I2713" s="660"/>
      <c r="J2713" s="661"/>
      <c r="K2713" s="660"/>
      <c r="L2713" s="56">
        <f t="shared" si="246"/>
        <v>0</v>
      </c>
    </row>
    <row r="2714" spans="2:13" ht="24.95" customHeight="1" outlineLevel="2" x14ac:dyDescent="0.25">
      <c r="B2714" s="628"/>
      <c r="C2714" s="629"/>
      <c r="D2714" s="660"/>
      <c r="E2714" s="106"/>
      <c r="F2714" s="661"/>
      <c r="G2714" s="660"/>
      <c r="H2714" s="661"/>
      <c r="I2714" s="660"/>
      <c r="J2714" s="661"/>
      <c r="K2714" s="660"/>
      <c r="L2714" s="56">
        <f t="shared" si="246"/>
        <v>0</v>
      </c>
    </row>
    <row r="2715" spans="2:13" ht="24.95" customHeight="1" outlineLevel="2" x14ac:dyDescent="0.25">
      <c r="B2715" s="628"/>
      <c r="C2715" s="629"/>
      <c r="D2715" s="660"/>
      <c r="E2715" s="106"/>
      <c r="F2715" s="661"/>
      <c r="G2715" s="660"/>
      <c r="H2715" s="661"/>
      <c r="I2715" s="660"/>
      <c r="J2715" s="661"/>
      <c r="K2715" s="660"/>
      <c r="L2715" s="56">
        <f t="shared" si="246"/>
        <v>0</v>
      </c>
    </row>
    <row r="2716" spans="2:13" ht="24.95" customHeight="1" outlineLevel="2" x14ac:dyDescent="0.25">
      <c r="B2716" s="628"/>
      <c r="C2716" s="629"/>
      <c r="D2716" s="660"/>
      <c r="E2716" s="106"/>
      <c r="F2716" s="661"/>
      <c r="G2716" s="660"/>
      <c r="H2716" s="661"/>
      <c r="I2716" s="660"/>
      <c r="J2716" s="661"/>
      <c r="K2716" s="660"/>
      <c r="L2716" s="56">
        <f t="shared" si="246"/>
        <v>0</v>
      </c>
    </row>
    <row r="2717" spans="2:13" ht="24.95" customHeight="1" outlineLevel="2" x14ac:dyDescent="0.25">
      <c r="B2717" s="631"/>
      <c r="C2717" s="632"/>
      <c r="D2717" s="662"/>
      <c r="E2717" s="107"/>
      <c r="F2717" s="663"/>
      <c r="G2717" s="662"/>
      <c r="H2717" s="663"/>
      <c r="I2717" s="662"/>
      <c r="J2717" s="663"/>
      <c r="K2717" s="662"/>
      <c r="L2717" s="56">
        <f t="shared" si="246"/>
        <v>0</v>
      </c>
    </row>
    <row r="2718" spans="2:13" ht="24.95" customHeight="1" outlineLevel="2" x14ac:dyDescent="0.25">
      <c r="B2718" s="634" t="s">
        <v>1468</v>
      </c>
      <c r="C2718" s="635"/>
      <c r="D2718" s="635"/>
      <c r="E2718" s="635"/>
      <c r="F2718" s="635"/>
      <c r="G2718" s="635"/>
      <c r="H2718" s="635"/>
      <c r="I2718" s="635"/>
      <c r="J2718" s="635"/>
      <c r="K2718" s="636"/>
      <c r="L2718" s="108">
        <f>+SUM(L2711:L2717)</f>
        <v>0</v>
      </c>
    </row>
    <row r="2719" spans="2:13" ht="19.5" customHeight="1" outlineLevel="1" x14ac:dyDescent="0.25">
      <c r="B2719" s="101" t="s">
        <v>1439</v>
      </c>
      <c r="C2719" s="102">
        <v>11</v>
      </c>
      <c r="D2719" s="102">
        <v>3.26</v>
      </c>
      <c r="E2719" s="694" t="str">
        <f>+VLOOKUP(B:B,APUS!A:C,3,FALSE)</f>
        <v>BAJANTE A.LL. TUBERÍA PVC 3" (INCLUYE ACCESORIOS)</v>
      </c>
      <c r="F2719" s="695"/>
      <c r="G2719" s="695"/>
      <c r="H2719" s="695"/>
      <c r="I2719" s="695"/>
      <c r="J2719" s="695"/>
      <c r="K2719" s="696"/>
      <c r="L2719" s="103" t="str">
        <f>+VLOOKUP(B:B,APUS!A:D,4,FALSE)</f>
        <v>M</v>
      </c>
      <c r="M2719" s="595">
        <f>L2729</f>
        <v>0</v>
      </c>
    </row>
    <row r="2720" spans="2:13" ht="15" customHeight="1" outlineLevel="2" x14ac:dyDescent="0.25">
      <c r="B2720" s="666" t="s">
        <v>1465</v>
      </c>
      <c r="C2720" s="697"/>
      <c r="D2720" s="668"/>
      <c r="E2720" s="672" t="s">
        <v>1470</v>
      </c>
      <c r="F2720" s="673"/>
      <c r="G2720" s="673"/>
      <c r="H2720" s="673"/>
      <c r="I2720" s="674"/>
      <c r="J2720" s="675" t="s">
        <v>560</v>
      </c>
      <c r="K2720" s="668"/>
      <c r="L2720" s="677" t="s">
        <v>1464</v>
      </c>
    </row>
    <row r="2721" spans="2:13" ht="15" customHeight="1" outlineLevel="2" x14ac:dyDescent="0.25">
      <c r="B2721" s="669"/>
      <c r="C2721" s="670"/>
      <c r="D2721" s="671"/>
      <c r="E2721" s="104" t="s">
        <v>1461</v>
      </c>
      <c r="F2721" s="679" t="s">
        <v>1462</v>
      </c>
      <c r="G2721" s="680"/>
      <c r="H2721" s="679" t="s">
        <v>1463</v>
      </c>
      <c r="I2721" s="680"/>
      <c r="J2721" s="676"/>
      <c r="K2721" s="671"/>
      <c r="L2721" s="701"/>
    </row>
    <row r="2722" spans="2:13" ht="24.95" customHeight="1" outlineLevel="2" x14ac:dyDescent="0.25">
      <c r="B2722" s="655"/>
      <c r="C2722" s="656"/>
      <c r="D2722" s="657"/>
      <c r="E2722" s="105"/>
      <c r="F2722" s="658"/>
      <c r="G2722" s="659"/>
      <c r="H2722" s="658"/>
      <c r="I2722" s="659"/>
      <c r="J2722" s="658"/>
      <c r="K2722" s="659"/>
      <c r="L2722" s="56">
        <f t="shared" ref="L2722:L2728" si="247">+J2722</f>
        <v>0</v>
      </c>
    </row>
    <row r="2723" spans="2:13" ht="24.95" customHeight="1" outlineLevel="2" x14ac:dyDescent="0.25">
      <c r="B2723" s="628"/>
      <c r="C2723" s="629"/>
      <c r="D2723" s="660"/>
      <c r="E2723" s="106"/>
      <c r="F2723" s="661"/>
      <c r="G2723" s="660"/>
      <c r="H2723" s="661"/>
      <c r="I2723" s="660"/>
      <c r="J2723" s="661"/>
      <c r="K2723" s="660"/>
      <c r="L2723" s="56">
        <f t="shared" si="247"/>
        <v>0</v>
      </c>
    </row>
    <row r="2724" spans="2:13" ht="24.95" customHeight="1" outlineLevel="2" x14ac:dyDescent="0.25">
      <c r="B2724" s="628"/>
      <c r="C2724" s="629"/>
      <c r="D2724" s="660"/>
      <c r="E2724" s="106"/>
      <c r="F2724" s="661"/>
      <c r="G2724" s="660"/>
      <c r="H2724" s="661"/>
      <c r="I2724" s="660"/>
      <c r="J2724" s="661"/>
      <c r="K2724" s="660"/>
      <c r="L2724" s="56">
        <f t="shared" si="247"/>
        <v>0</v>
      </c>
    </row>
    <row r="2725" spans="2:13" ht="24.95" customHeight="1" outlineLevel="2" x14ac:dyDescent="0.25">
      <c r="B2725" s="628"/>
      <c r="C2725" s="629"/>
      <c r="D2725" s="660"/>
      <c r="E2725" s="106"/>
      <c r="F2725" s="661"/>
      <c r="G2725" s="660"/>
      <c r="H2725" s="661"/>
      <c r="I2725" s="660"/>
      <c r="J2725" s="661"/>
      <c r="K2725" s="660"/>
      <c r="L2725" s="56">
        <f t="shared" si="247"/>
        <v>0</v>
      </c>
    </row>
    <row r="2726" spans="2:13" ht="24.95" customHeight="1" outlineLevel="2" x14ac:dyDescent="0.25">
      <c r="B2726" s="628"/>
      <c r="C2726" s="629"/>
      <c r="D2726" s="660"/>
      <c r="E2726" s="106"/>
      <c r="F2726" s="661"/>
      <c r="G2726" s="660"/>
      <c r="H2726" s="661"/>
      <c r="I2726" s="660"/>
      <c r="J2726" s="661"/>
      <c r="K2726" s="660"/>
      <c r="L2726" s="56">
        <f t="shared" si="247"/>
        <v>0</v>
      </c>
    </row>
    <row r="2727" spans="2:13" ht="24.95" customHeight="1" outlineLevel="2" x14ac:dyDescent="0.25">
      <c r="B2727" s="628"/>
      <c r="C2727" s="629"/>
      <c r="D2727" s="660"/>
      <c r="E2727" s="106"/>
      <c r="F2727" s="661"/>
      <c r="G2727" s="660"/>
      <c r="H2727" s="661"/>
      <c r="I2727" s="660"/>
      <c r="J2727" s="661"/>
      <c r="K2727" s="660"/>
      <c r="L2727" s="56">
        <f t="shared" si="247"/>
        <v>0</v>
      </c>
    </row>
    <row r="2728" spans="2:13" ht="24.95" customHeight="1" outlineLevel="2" x14ac:dyDescent="0.25">
      <c r="B2728" s="631"/>
      <c r="C2728" s="632"/>
      <c r="D2728" s="662"/>
      <c r="E2728" s="107"/>
      <c r="F2728" s="663"/>
      <c r="G2728" s="662"/>
      <c r="H2728" s="663"/>
      <c r="I2728" s="662"/>
      <c r="J2728" s="663"/>
      <c r="K2728" s="662"/>
      <c r="L2728" s="56">
        <f t="shared" si="247"/>
        <v>0</v>
      </c>
    </row>
    <row r="2729" spans="2:13" ht="24.95" customHeight="1" outlineLevel="2" x14ac:dyDescent="0.25">
      <c r="B2729" s="634" t="s">
        <v>1468</v>
      </c>
      <c r="C2729" s="635"/>
      <c r="D2729" s="635"/>
      <c r="E2729" s="635"/>
      <c r="F2729" s="635"/>
      <c r="G2729" s="635"/>
      <c r="H2729" s="635"/>
      <c r="I2729" s="635"/>
      <c r="J2729" s="635"/>
      <c r="K2729" s="636"/>
      <c r="L2729" s="108">
        <f>+SUM(L2722:L2728)</f>
        <v>0</v>
      </c>
    </row>
    <row r="2730" spans="2:13" ht="19.5" customHeight="1" outlineLevel="1" x14ac:dyDescent="0.25">
      <c r="B2730" s="101" t="s">
        <v>1440</v>
      </c>
      <c r="C2730" s="102">
        <v>11</v>
      </c>
      <c r="D2730" s="102">
        <v>3.27</v>
      </c>
      <c r="E2730" s="694" t="str">
        <f>+VLOOKUP(B:B,APUS!A:C,3,FALSE)</f>
        <v xml:space="preserve">BAJANTE AGUAS NEGRAS PVC 4" </v>
      </c>
      <c r="F2730" s="695"/>
      <c r="G2730" s="695"/>
      <c r="H2730" s="695"/>
      <c r="I2730" s="695"/>
      <c r="J2730" s="695"/>
      <c r="K2730" s="696"/>
      <c r="L2730" s="103" t="str">
        <f>+VLOOKUP(B:B,APUS!A:D,4,FALSE)</f>
        <v>M</v>
      </c>
      <c r="M2730" s="595">
        <f>L2740</f>
        <v>0</v>
      </c>
    </row>
    <row r="2731" spans="2:13" ht="15" customHeight="1" outlineLevel="2" x14ac:dyDescent="0.25">
      <c r="B2731" s="666" t="s">
        <v>1465</v>
      </c>
      <c r="C2731" s="697"/>
      <c r="D2731" s="668"/>
      <c r="E2731" s="672" t="s">
        <v>1470</v>
      </c>
      <c r="F2731" s="673"/>
      <c r="G2731" s="673"/>
      <c r="H2731" s="673"/>
      <c r="I2731" s="674"/>
      <c r="J2731" s="675" t="s">
        <v>560</v>
      </c>
      <c r="K2731" s="668"/>
      <c r="L2731" s="677" t="s">
        <v>1464</v>
      </c>
    </row>
    <row r="2732" spans="2:13" ht="15" customHeight="1" outlineLevel="2" x14ac:dyDescent="0.25">
      <c r="B2732" s="669"/>
      <c r="C2732" s="670"/>
      <c r="D2732" s="671"/>
      <c r="E2732" s="104" t="s">
        <v>1461</v>
      </c>
      <c r="F2732" s="679" t="s">
        <v>1462</v>
      </c>
      <c r="G2732" s="680"/>
      <c r="H2732" s="679" t="s">
        <v>1463</v>
      </c>
      <c r="I2732" s="680"/>
      <c r="J2732" s="676"/>
      <c r="K2732" s="671"/>
      <c r="L2732" s="701"/>
    </row>
    <row r="2733" spans="2:13" ht="24.95" customHeight="1" outlineLevel="2" x14ac:dyDescent="0.25">
      <c r="B2733" s="655"/>
      <c r="C2733" s="656"/>
      <c r="D2733" s="657"/>
      <c r="E2733" s="105"/>
      <c r="F2733" s="658"/>
      <c r="G2733" s="659"/>
      <c r="H2733" s="658"/>
      <c r="I2733" s="659"/>
      <c r="J2733" s="658"/>
      <c r="K2733" s="659"/>
      <c r="L2733" s="56">
        <f t="shared" ref="L2733:L2739" si="248">+J2733</f>
        <v>0</v>
      </c>
    </row>
    <row r="2734" spans="2:13" ht="24.95" customHeight="1" outlineLevel="2" x14ac:dyDescent="0.25">
      <c r="B2734" s="628"/>
      <c r="C2734" s="629"/>
      <c r="D2734" s="660"/>
      <c r="E2734" s="106"/>
      <c r="F2734" s="661"/>
      <c r="G2734" s="660"/>
      <c r="H2734" s="661"/>
      <c r="I2734" s="660"/>
      <c r="J2734" s="661"/>
      <c r="K2734" s="660"/>
      <c r="L2734" s="56">
        <f t="shared" si="248"/>
        <v>0</v>
      </c>
    </row>
    <row r="2735" spans="2:13" ht="24.95" customHeight="1" outlineLevel="2" x14ac:dyDescent="0.25">
      <c r="B2735" s="628"/>
      <c r="C2735" s="629"/>
      <c r="D2735" s="660"/>
      <c r="E2735" s="106"/>
      <c r="F2735" s="661"/>
      <c r="G2735" s="660"/>
      <c r="H2735" s="661"/>
      <c r="I2735" s="660"/>
      <c r="J2735" s="661"/>
      <c r="K2735" s="660"/>
      <c r="L2735" s="56">
        <f t="shared" si="248"/>
        <v>0</v>
      </c>
    </row>
    <row r="2736" spans="2:13" ht="24.95" customHeight="1" outlineLevel="2" x14ac:dyDescent="0.25">
      <c r="B2736" s="628"/>
      <c r="C2736" s="629"/>
      <c r="D2736" s="660"/>
      <c r="E2736" s="106"/>
      <c r="F2736" s="661"/>
      <c r="G2736" s="660"/>
      <c r="H2736" s="661"/>
      <c r="I2736" s="660"/>
      <c r="J2736" s="661"/>
      <c r="K2736" s="660"/>
      <c r="L2736" s="56">
        <f t="shared" si="248"/>
        <v>0</v>
      </c>
    </row>
    <row r="2737" spans="2:13" ht="24.95" customHeight="1" outlineLevel="2" x14ac:dyDescent="0.25">
      <c r="B2737" s="628"/>
      <c r="C2737" s="629"/>
      <c r="D2737" s="660"/>
      <c r="E2737" s="106"/>
      <c r="F2737" s="661"/>
      <c r="G2737" s="660"/>
      <c r="H2737" s="661"/>
      <c r="I2737" s="660"/>
      <c r="J2737" s="661"/>
      <c r="K2737" s="660"/>
      <c r="L2737" s="56">
        <f t="shared" si="248"/>
        <v>0</v>
      </c>
    </row>
    <row r="2738" spans="2:13" ht="24.95" customHeight="1" outlineLevel="2" x14ac:dyDescent="0.25">
      <c r="B2738" s="628"/>
      <c r="C2738" s="629"/>
      <c r="D2738" s="660"/>
      <c r="E2738" s="106"/>
      <c r="F2738" s="661"/>
      <c r="G2738" s="660"/>
      <c r="H2738" s="661"/>
      <c r="I2738" s="660"/>
      <c r="J2738" s="661"/>
      <c r="K2738" s="660"/>
      <c r="L2738" s="56">
        <f t="shared" si="248"/>
        <v>0</v>
      </c>
    </row>
    <row r="2739" spans="2:13" ht="24.95" customHeight="1" outlineLevel="2" x14ac:dyDescent="0.25">
      <c r="B2739" s="631"/>
      <c r="C2739" s="632"/>
      <c r="D2739" s="662"/>
      <c r="E2739" s="107"/>
      <c r="F2739" s="663"/>
      <c r="G2739" s="662"/>
      <c r="H2739" s="663"/>
      <c r="I2739" s="662"/>
      <c r="J2739" s="663"/>
      <c r="K2739" s="662"/>
      <c r="L2739" s="56">
        <f t="shared" si="248"/>
        <v>0</v>
      </c>
    </row>
    <row r="2740" spans="2:13" ht="24.95" customHeight="1" outlineLevel="2" x14ac:dyDescent="0.25">
      <c r="B2740" s="634" t="s">
        <v>1468</v>
      </c>
      <c r="C2740" s="635"/>
      <c r="D2740" s="635"/>
      <c r="E2740" s="635"/>
      <c r="F2740" s="635"/>
      <c r="G2740" s="635"/>
      <c r="H2740" s="635"/>
      <c r="I2740" s="635"/>
      <c r="J2740" s="635"/>
      <c r="K2740" s="636"/>
      <c r="L2740" s="108">
        <f>+SUM(L2733:L2739)</f>
        <v>0</v>
      </c>
    </row>
    <row r="2741" spans="2:13" ht="19.5" customHeight="1" outlineLevel="1" x14ac:dyDescent="0.25">
      <c r="B2741" s="101" t="s">
        <v>1441</v>
      </c>
      <c r="C2741" s="102">
        <v>11</v>
      </c>
      <c r="D2741" s="102">
        <v>3.28</v>
      </c>
      <c r="E2741" s="694" t="str">
        <f>+VLOOKUP(B:B,APUS!A:C,3,FALSE)</f>
        <v>BAJANTE AGUAS NEGRAS  PVC 3"</v>
      </c>
      <c r="F2741" s="695"/>
      <c r="G2741" s="695"/>
      <c r="H2741" s="695"/>
      <c r="I2741" s="695"/>
      <c r="J2741" s="695"/>
      <c r="K2741" s="696"/>
      <c r="L2741" s="103" t="str">
        <f>+VLOOKUP(B:B,APUS!A:D,4,FALSE)</f>
        <v>M</v>
      </c>
      <c r="M2741" s="595">
        <f>L2751</f>
        <v>0</v>
      </c>
    </row>
    <row r="2742" spans="2:13" ht="15" customHeight="1" outlineLevel="2" x14ac:dyDescent="0.25">
      <c r="B2742" s="666" t="s">
        <v>1465</v>
      </c>
      <c r="C2742" s="697"/>
      <c r="D2742" s="668"/>
      <c r="E2742" s="672" t="s">
        <v>1470</v>
      </c>
      <c r="F2742" s="673"/>
      <c r="G2742" s="673"/>
      <c r="H2742" s="673"/>
      <c r="I2742" s="674"/>
      <c r="J2742" s="675" t="s">
        <v>560</v>
      </c>
      <c r="K2742" s="668"/>
      <c r="L2742" s="677" t="s">
        <v>1464</v>
      </c>
    </row>
    <row r="2743" spans="2:13" ht="15" customHeight="1" outlineLevel="2" x14ac:dyDescent="0.25">
      <c r="B2743" s="669"/>
      <c r="C2743" s="670"/>
      <c r="D2743" s="671"/>
      <c r="E2743" s="104" t="s">
        <v>1461</v>
      </c>
      <c r="F2743" s="679" t="s">
        <v>1462</v>
      </c>
      <c r="G2743" s="680"/>
      <c r="H2743" s="679" t="s">
        <v>1463</v>
      </c>
      <c r="I2743" s="680"/>
      <c r="J2743" s="676"/>
      <c r="K2743" s="671"/>
      <c r="L2743" s="701"/>
    </row>
    <row r="2744" spans="2:13" ht="24.95" customHeight="1" outlineLevel="2" x14ac:dyDescent="0.25">
      <c r="B2744" s="655"/>
      <c r="C2744" s="656"/>
      <c r="D2744" s="657"/>
      <c r="E2744" s="105"/>
      <c r="F2744" s="658"/>
      <c r="G2744" s="659"/>
      <c r="H2744" s="658"/>
      <c r="I2744" s="659"/>
      <c r="J2744" s="658"/>
      <c r="K2744" s="659"/>
      <c r="L2744" s="56">
        <f t="shared" ref="L2744:L2750" si="249">+J2744</f>
        <v>0</v>
      </c>
    </row>
    <row r="2745" spans="2:13" ht="24.95" customHeight="1" outlineLevel="2" x14ac:dyDescent="0.25">
      <c r="B2745" s="628"/>
      <c r="C2745" s="629"/>
      <c r="D2745" s="660"/>
      <c r="E2745" s="106"/>
      <c r="F2745" s="661"/>
      <c r="G2745" s="660"/>
      <c r="H2745" s="661"/>
      <c r="I2745" s="660"/>
      <c r="J2745" s="661"/>
      <c r="K2745" s="660"/>
      <c r="L2745" s="56">
        <f t="shared" si="249"/>
        <v>0</v>
      </c>
    </row>
    <row r="2746" spans="2:13" ht="24.95" customHeight="1" outlineLevel="2" x14ac:dyDescent="0.25">
      <c r="B2746" s="628"/>
      <c r="C2746" s="629"/>
      <c r="D2746" s="660"/>
      <c r="E2746" s="106"/>
      <c r="F2746" s="661"/>
      <c r="G2746" s="660"/>
      <c r="H2746" s="661"/>
      <c r="I2746" s="660"/>
      <c r="J2746" s="661"/>
      <c r="K2746" s="660"/>
      <c r="L2746" s="56">
        <f t="shared" si="249"/>
        <v>0</v>
      </c>
    </row>
    <row r="2747" spans="2:13" ht="24.95" customHeight="1" outlineLevel="2" x14ac:dyDescent="0.25">
      <c r="B2747" s="628"/>
      <c r="C2747" s="629"/>
      <c r="D2747" s="660"/>
      <c r="E2747" s="106"/>
      <c r="F2747" s="661"/>
      <c r="G2747" s="660"/>
      <c r="H2747" s="661"/>
      <c r="I2747" s="660"/>
      <c r="J2747" s="661"/>
      <c r="K2747" s="660"/>
      <c r="L2747" s="56">
        <f t="shared" si="249"/>
        <v>0</v>
      </c>
    </row>
    <row r="2748" spans="2:13" ht="24.95" customHeight="1" outlineLevel="2" x14ac:dyDescent="0.25">
      <c r="B2748" s="628"/>
      <c r="C2748" s="629"/>
      <c r="D2748" s="660"/>
      <c r="E2748" s="106"/>
      <c r="F2748" s="661"/>
      <c r="G2748" s="660"/>
      <c r="H2748" s="661"/>
      <c r="I2748" s="660"/>
      <c r="J2748" s="661"/>
      <c r="K2748" s="660"/>
      <c r="L2748" s="56">
        <f t="shared" si="249"/>
        <v>0</v>
      </c>
    </row>
    <row r="2749" spans="2:13" ht="24.95" customHeight="1" outlineLevel="2" x14ac:dyDescent="0.25">
      <c r="B2749" s="628"/>
      <c r="C2749" s="629"/>
      <c r="D2749" s="660"/>
      <c r="E2749" s="106"/>
      <c r="F2749" s="661"/>
      <c r="G2749" s="660"/>
      <c r="H2749" s="661"/>
      <c r="I2749" s="660"/>
      <c r="J2749" s="661"/>
      <c r="K2749" s="660"/>
      <c r="L2749" s="56">
        <f t="shared" si="249"/>
        <v>0</v>
      </c>
    </row>
    <row r="2750" spans="2:13" ht="24.95" customHeight="1" outlineLevel="2" x14ac:dyDescent="0.25">
      <c r="B2750" s="631"/>
      <c r="C2750" s="632"/>
      <c r="D2750" s="662"/>
      <c r="E2750" s="107"/>
      <c r="F2750" s="663"/>
      <c r="G2750" s="662"/>
      <c r="H2750" s="663"/>
      <c r="I2750" s="662"/>
      <c r="J2750" s="663"/>
      <c r="K2750" s="662"/>
      <c r="L2750" s="56">
        <f t="shared" si="249"/>
        <v>0</v>
      </c>
    </row>
    <row r="2751" spans="2:13" ht="24.95" customHeight="1" outlineLevel="2" x14ac:dyDescent="0.25">
      <c r="B2751" s="634" t="s">
        <v>1468</v>
      </c>
      <c r="C2751" s="635"/>
      <c r="D2751" s="635"/>
      <c r="E2751" s="635"/>
      <c r="F2751" s="635"/>
      <c r="G2751" s="635"/>
      <c r="H2751" s="635"/>
      <c r="I2751" s="635"/>
      <c r="J2751" s="635"/>
      <c r="K2751" s="636"/>
      <c r="L2751" s="108">
        <f>+SUM(L2744:L2750)</f>
        <v>0</v>
      </c>
    </row>
    <row r="2752" spans="2:13" ht="19.5" customHeight="1" outlineLevel="1" x14ac:dyDescent="0.25">
      <c r="B2752" s="101" t="s">
        <v>1442</v>
      </c>
      <c r="C2752" s="102">
        <v>11</v>
      </c>
      <c r="D2752" s="102">
        <v>3.29</v>
      </c>
      <c r="E2752" s="694" t="str">
        <f>+VLOOKUP(B:B,APUS!A:C,3,FALSE)</f>
        <v xml:space="preserve">BAJANTE DE 12 X 6 CM, EN LÁMINA GALVANIZADA CAL 26 </v>
      </c>
      <c r="F2752" s="695"/>
      <c r="G2752" s="695"/>
      <c r="H2752" s="695"/>
      <c r="I2752" s="695"/>
      <c r="J2752" s="695"/>
      <c r="K2752" s="696"/>
      <c r="L2752" s="103" t="str">
        <f>+VLOOKUP(B:B,APUS!A:D,4,FALSE)</f>
        <v>M</v>
      </c>
      <c r="M2752" s="595">
        <f>L2762</f>
        <v>0</v>
      </c>
    </row>
    <row r="2753" spans="2:13" ht="15" customHeight="1" outlineLevel="2" x14ac:dyDescent="0.25">
      <c r="B2753" s="666" t="s">
        <v>1465</v>
      </c>
      <c r="C2753" s="697"/>
      <c r="D2753" s="668"/>
      <c r="E2753" s="672" t="s">
        <v>1470</v>
      </c>
      <c r="F2753" s="673"/>
      <c r="G2753" s="673"/>
      <c r="H2753" s="673"/>
      <c r="I2753" s="674"/>
      <c r="J2753" s="675" t="s">
        <v>560</v>
      </c>
      <c r="K2753" s="668"/>
      <c r="L2753" s="677" t="s">
        <v>1464</v>
      </c>
    </row>
    <row r="2754" spans="2:13" ht="15" customHeight="1" outlineLevel="2" x14ac:dyDescent="0.25">
      <c r="B2754" s="669"/>
      <c r="C2754" s="670"/>
      <c r="D2754" s="671"/>
      <c r="E2754" s="104" t="s">
        <v>1461</v>
      </c>
      <c r="F2754" s="679" t="s">
        <v>1462</v>
      </c>
      <c r="G2754" s="680"/>
      <c r="H2754" s="679" t="s">
        <v>1463</v>
      </c>
      <c r="I2754" s="680"/>
      <c r="J2754" s="676"/>
      <c r="K2754" s="671"/>
      <c r="L2754" s="701"/>
    </row>
    <row r="2755" spans="2:13" ht="24.95" customHeight="1" outlineLevel="2" x14ac:dyDescent="0.25">
      <c r="B2755" s="655"/>
      <c r="C2755" s="656"/>
      <c r="D2755" s="657"/>
      <c r="E2755" s="105"/>
      <c r="F2755" s="658"/>
      <c r="G2755" s="659"/>
      <c r="H2755" s="658"/>
      <c r="I2755" s="659"/>
      <c r="J2755" s="658"/>
      <c r="K2755" s="659"/>
      <c r="L2755" s="56">
        <f t="shared" ref="L2755:L2761" si="250">+J2755</f>
        <v>0</v>
      </c>
    </row>
    <row r="2756" spans="2:13" ht="24.95" customHeight="1" outlineLevel="2" x14ac:dyDescent="0.25">
      <c r="B2756" s="628"/>
      <c r="C2756" s="629"/>
      <c r="D2756" s="660"/>
      <c r="E2756" s="106"/>
      <c r="F2756" s="661"/>
      <c r="G2756" s="660"/>
      <c r="H2756" s="661"/>
      <c r="I2756" s="660"/>
      <c r="J2756" s="661"/>
      <c r="K2756" s="660"/>
      <c r="L2756" s="56">
        <f t="shared" si="250"/>
        <v>0</v>
      </c>
    </row>
    <row r="2757" spans="2:13" ht="24.95" customHeight="1" outlineLevel="2" x14ac:dyDescent="0.25">
      <c r="B2757" s="628"/>
      <c r="C2757" s="629"/>
      <c r="D2757" s="660"/>
      <c r="E2757" s="106"/>
      <c r="F2757" s="661"/>
      <c r="G2757" s="660"/>
      <c r="H2757" s="661"/>
      <c r="I2757" s="660"/>
      <c r="J2757" s="661"/>
      <c r="K2757" s="660"/>
      <c r="L2757" s="56">
        <f t="shared" si="250"/>
        <v>0</v>
      </c>
    </row>
    <row r="2758" spans="2:13" ht="24.95" customHeight="1" outlineLevel="2" x14ac:dyDescent="0.25">
      <c r="B2758" s="628"/>
      <c r="C2758" s="629"/>
      <c r="D2758" s="660"/>
      <c r="E2758" s="106"/>
      <c r="F2758" s="661"/>
      <c r="G2758" s="660"/>
      <c r="H2758" s="661"/>
      <c r="I2758" s="660"/>
      <c r="J2758" s="661"/>
      <c r="K2758" s="660"/>
      <c r="L2758" s="56">
        <f t="shared" si="250"/>
        <v>0</v>
      </c>
    </row>
    <row r="2759" spans="2:13" ht="24.95" customHeight="1" outlineLevel="2" x14ac:dyDescent="0.25">
      <c r="B2759" s="628"/>
      <c r="C2759" s="629"/>
      <c r="D2759" s="660"/>
      <c r="E2759" s="106"/>
      <c r="F2759" s="661"/>
      <c r="G2759" s="660"/>
      <c r="H2759" s="661"/>
      <c r="I2759" s="660"/>
      <c r="J2759" s="661"/>
      <c r="K2759" s="660"/>
      <c r="L2759" s="56">
        <f t="shared" si="250"/>
        <v>0</v>
      </c>
    </row>
    <row r="2760" spans="2:13" ht="24.95" customHeight="1" outlineLevel="2" x14ac:dyDescent="0.25">
      <c r="B2760" s="628"/>
      <c r="C2760" s="629"/>
      <c r="D2760" s="660"/>
      <c r="E2760" s="106"/>
      <c r="F2760" s="661"/>
      <c r="G2760" s="660"/>
      <c r="H2760" s="661"/>
      <c r="I2760" s="660"/>
      <c r="J2760" s="661"/>
      <c r="K2760" s="660"/>
      <c r="L2760" s="56">
        <f t="shared" si="250"/>
        <v>0</v>
      </c>
    </row>
    <row r="2761" spans="2:13" ht="24.95" customHeight="1" outlineLevel="2" x14ac:dyDescent="0.25">
      <c r="B2761" s="631"/>
      <c r="C2761" s="632"/>
      <c r="D2761" s="662"/>
      <c r="E2761" s="107"/>
      <c r="F2761" s="663"/>
      <c r="G2761" s="662"/>
      <c r="H2761" s="663"/>
      <c r="I2761" s="662"/>
      <c r="J2761" s="663"/>
      <c r="K2761" s="662"/>
      <c r="L2761" s="56">
        <f t="shared" si="250"/>
        <v>0</v>
      </c>
    </row>
    <row r="2762" spans="2:13" ht="24.95" customHeight="1" outlineLevel="2" x14ac:dyDescent="0.25">
      <c r="B2762" s="634" t="s">
        <v>1468</v>
      </c>
      <c r="C2762" s="635"/>
      <c r="D2762" s="635"/>
      <c r="E2762" s="635"/>
      <c r="F2762" s="635"/>
      <c r="G2762" s="635"/>
      <c r="H2762" s="635"/>
      <c r="I2762" s="635"/>
      <c r="J2762" s="635"/>
      <c r="K2762" s="636"/>
      <c r="L2762" s="108">
        <f>+SUM(L2755:L2761)</f>
        <v>0</v>
      </c>
    </row>
    <row r="2763" spans="2:13" ht="19.5" customHeight="1" outlineLevel="1" x14ac:dyDescent="0.25">
      <c r="B2763" s="101" t="s">
        <v>1443</v>
      </c>
      <c r="C2763" s="102">
        <v>11</v>
      </c>
      <c r="D2763" s="112">
        <v>3.3</v>
      </c>
      <c r="E2763" s="694" t="str">
        <f>+VLOOKUP(B:B,APUS!A:C,3,FALSE)</f>
        <v>BAJANTE PVC BLANCO EXTERNO LISO- SOBRE FACHADAS</v>
      </c>
      <c r="F2763" s="695"/>
      <c r="G2763" s="695"/>
      <c r="H2763" s="695"/>
      <c r="I2763" s="695"/>
      <c r="J2763" s="695"/>
      <c r="K2763" s="696"/>
      <c r="L2763" s="103" t="str">
        <f>+VLOOKUP(B:B,APUS!A:D,4,FALSE)</f>
        <v>M</v>
      </c>
      <c r="M2763" s="595">
        <f>L2773</f>
        <v>0</v>
      </c>
    </row>
    <row r="2764" spans="2:13" ht="15" customHeight="1" outlineLevel="2" x14ac:dyDescent="0.25">
      <c r="B2764" s="666" t="s">
        <v>1465</v>
      </c>
      <c r="C2764" s="697"/>
      <c r="D2764" s="668"/>
      <c r="E2764" s="672" t="s">
        <v>1470</v>
      </c>
      <c r="F2764" s="673"/>
      <c r="G2764" s="673"/>
      <c r="H2764" s="673"/>
      <c r="I2764" s="674"/>
      <c r="J2764" s="675" t="s">
        <v>560</v>
      </c>
      <c r="K2764" s="668"/>
      <c r="L2764" s="677" t="s">
        <v>1464</v>
      </c>
    </row>
    <row r="2765" spans="2:13" ht="15" customHeight="1" outlineLevel="2" x14ac:dyDescent="0.25">
      <c r="B2765" s="669"/>
      <c r="C2765" s="670"/>
      <c r="D2765" s="671"/>
      <c r="E2765" s="104" t="s">
        <v>1461</v>
      </c>
      <c r="F2765" s="679" t="s">
        <v>1462</v>
      </c>
      <c r="G2765" s="680"/>
      <c r="H2765" s="679" t="s">
        <v>1463</v>
      </c>
      <c r="I2765" s="680"/>
      <c r="J2765" s="676"/>
      <c r="K2765" s="671"/>
      <c r="L2765" s="701"/>
    </row>
    <row r="2766" spans="2:13" ht="24.95" customHeight="1" outlineLevel="2" x14ac:dyDescent="0.25">
      <c r="B2766" s="655"/>
      <c r="C2766" s="656"/>
      <c r="D2766" s="657"/>
      <c r="E2766" s="105"/>
      <c r="F2766" s="658"/>
      <c r="G2766" s="659"/>
      <c r="H2766" s="658"/>
      <c r="I2766" s="659"/>
      <c r="J2766" s="658"/>
      <c r="K2766" s="659"/>
      <c r="L2766" s="56">
        <f t="shared" ref="L2766:L2772" si="251">+J2766</f>
        <v>0</v>
      </c>
    </row>
    <row r="2767" spans="2:13" ht="24.95" customHeight="1" outlineLevel="2" x14ac:dyDescent="0.25">
      <c r="B2767" s="628"/>
      <c r="C2767" s="629"/>
      <c r="D2767" s="660"/>
      <c r="E2767" s="106"/>
      <c r="F2767" s="661"/>
      <c r="G2767" s="660"/>
      <c r="H2767" s="661"/>
      <c r="I2767" s="660"/>
      <c r="J2767" s="661"/>
      <c r="K2767" s="660"/>
      <c r="L2767" s="56">
        <f t="shared" si="251"/>
        <v>0</v>
      </c>
    </row>
    <row r="2768" spans="2:13" ht="24.95" customHeight="1" outlineLevel="2" x14ac:dyDescent="0.25">
      <c r="B2768" s="628"/>
      <c r="C2768" s="629"/>
      <c r="D2768" s="660"/>
      <c r="E2768" s="106"/>
      <c r="F2768" s="661"/>
      <c r="G2768" s="660"/>
      <c r="H2768" s="661"/>
      <c r="I2768" s="660"/>
      <c r="J2768" s="661"/>
      <c r="K2768" s="660"/>
      <c r="L2768" s="56">
        <f t="shared" si="251"/>
        <v>0</v>
      </c>
    </row>
    <row r="2769" spans="2:13" ht="24.95" customHeight="1" outlineLevel="2" x14ac:dyDescent="0.25">
      <c r="B2769" s="628"/>
      <c r="C2769" s="629"/>
      <c r="D2769" s="660"/>
      <c r="E2769" s="106"/>
      <c r="F2769" s="661"/>
      <c r="G2769" s="660"/>
      <c r="H2769" s="661"/>
      <c r="I2769" s="660"/>
      <c r="J2769" s="661"/>
      <c r="K2769" s="660"/>
      <c r="L2769" s="56">
        <f t="shared" si="251"/>
        <v>0</v>
      </c>
    </row>
    <row r="2770" spans="2:13" ht="24.95" customHeight="1" outlineLevel="2" x14ac:dyDescent="0.25">
      <c r="B2770" s="628"/>
      <c r="C2770" s="629"/>
      <c r="D2770" s="660"/>
      <c r="E2770" s="106"/>
      <c r="F2770" s="661"/>
      <c r="G2770" s="660"/>
      <c r="H2770" s="661"/>
      <c r="I2770" s="660"/>
      <c r="J2770" s="661"/>
      <c r="K2770" s="660"/>
      <c r="L2770" s="56">
        <f t="shared" si="251"/>
        <v>0</v>
      </c>
    </row>
    <row r="2771" spans="2:13" ht="24.95" customHeight="1" outlineLevel="2" x14ac:dyDescent="0.25">
      <c r="B2771" s="628"/>
      <c r="C2771" s="629"/>
      <c r="D2771" s="660"/>
      <c r="E2771" s="106"/>
      <c r="F2771" s="661"/>
      <c r="G2771" s="660"/>
      <c r="H2771" s="661"/>
      <c r="I2771" s="660"/>
      <c r="J2771" s="661"/>
      <c r="K2771" s="660"/>
      <c r="L2771" s="56">
        <f t="shared" si="251"/>
        <v>0</v>
      </c>
    </row>
    <row r="2772" spans="2:13" ht="24.95" customHeight="1" outlineLevel="2" x14ac:dyDescent="0.25">
      <c r="B2772" s="631"/>
      <c r="C2772" s="632"/>
      <c r="D2772" s="662"/>
      <c r="E2772" s="107"/>
      <c r="F2772" s="663"/>
      <c r="G2772" s="662"/>
      <c r="H2772" s="663"/>
      <c r="I2772" s="662"/>
      <c r="J2772" s="663"/>
      <c r="K2772" s="662"/>
      <c r="L2772" s="56">
        <f t="shared" si="251"/>
        <v>0</v>
      </c>
    </row>
    <row r="2773" spans="2:13" ht="24.95" customHeight="1" outlineLevel="2" x14ac:dyDescent="0.25">
      <c r="B2773" s="634" t="s">
        <v>1468</v>
      </c>
      <c r="C2773" s="635"/>
      <c r="D2773" s="635"/>
      <c r="E2773" s="635"/>
      <c r="F2773" s="635"/>
      <c r="G2773" s="635"/>
      <c r="H2773" s="635"/>
      <c r="I2773" s="635"/>
      <c r="J2773" s="635"/>
      <c r="K2773" s="636"/>
      <c r="L2773" s="108">
        <f>+SUM(L2766:L2772)</f>
        <v>0</v>
      </c>
    </row>
    <row r="2774" spans="2:13" ht="19.5" customHeight="1" outlineLevel="1" x14ac:dyDescent="0.25">
      <c r="B2774" s="101" t="s">
        <v>1444</v>
      </c>
      <c r="C2774" s="102">
        <v>11</v>
      </c>
      <c r="D2774" s="102">
        <v>3.31</v>
      </c>
      <c r="E2774" s="694" t="str">
        <f>+VLOOKUP(B:B,APUS!A:C,3,FALSE)</f>
        <v>CANAL PAVCO AMAZONA</v>
      </c>
      <c r="F2774" s="695"/>
      <c r="G2774" s="695"/>
      <c r="H2774" s="695"/>
      <c r="I2774" s="695"/>
      <c r="J2774" s="695"/>
      <c r="K2774" s="696"/>
      <c r="L2774" s="103" t="str">
        <f>+VLOOKUP(B:B,APUS!A:D,4,FALSE)</f>
        <v>M</v>
      </c>
      <c r="M2774" s="595">
        <f>L2784</f>
        <v>0</v>
      </c>
    </row>
    <row r="2775" spans="2:13" ht="15" customHeight="1" outlineLevel="2" x14ac:dyDescent="0.25">
      <c r="B2775" s="666" t="s">
        <v>1465</v>
      </c>
      <c r="C2775" s="697"/>
      <c r="D2775" s="668"/>
      <c r="E2775" s="672" t="s">
        <v>1470</v>
      </c>
      <c r="F2775" s="673"/>
      <c r="G2775" s="673"/>
      <c r="H2775" s="673"/>
      <c r="I2775" s="674"/>
      <c r="J2775" s="675" t="s">
        <v>560</v>
      </c>
      <c r="K2775" s="668"/>
      <c r="L2775" s="677" t="s">
        <v>1464</v>
      </c>
    </row>
    <row r="2776" spans="2:13" ht="15" customHeight="1" outlineLevel="2" x14ac:dyDescent="0.25">
      <c r="B2776" s="669"/>
      <c r="C2776" s="670"/>
      <c r="D2776" s="671"/>
      <c r="E2776" s="104" t="s">
        <v>1461</v>
      </c>
      <c r="F2776" s="679" t="s">
        <v>1462</v>
      </c>
      <c r="G2776" s="680"/>
      <c r="H2776" s="679" t="s">
        <v>1463</v>
      </c>
      <c r="I2776" s="680"/>
      <c r="J2776" s="676"/>
      <c r="K2776" s="671"/>
      <c r="L2776" s="701"/>
    </row>
    <row r="2777" spans="2:13" ht="24.95" customHeight="1" outlineLevel="2" x14ac:dyDescent="0.25">
      <c r="B2777" s="655"/>
      <c r="C2777" s="656"/>
      <c r="D2777" s="657"/>
      <c r="E2777" s="105"/>
      <c r="F2777" s="658"/>
      <c r="G2777" s="659"/>
      <c r="H2777" s="658"/>
      <c r="I2777" s="659"/>
      <c r="J2777" s="658"/>
      <c r="K2777" s="659"/>
      <c r="L2777" s="56">
        <f t="shared" ref="L2777:L2783" si="252">+J2777</f>
        <v>0</v>
      </c>
    </row>
    <row r="2778" spans="2:13" ht="24.95" customHeight="1" outlineLevel="2" x14ac:dyDescent="0.25">
      <c r="B2778" s="628"/>
      <c r="C2778" s="629"/>
      <c r="D2778" s="660"/>
      <c r="E2778" s="106"/>
      <c r="F2778" s="661"/>
      <c r="G2778" s="660"/>
      <c r="H2778" s="661"/>
      <c r="I2778" s="660"/>
      <c r="J2778" s="661"/>
      <c r="K2778" s="660"/>
      <c r="L2778" s="56">
        <f t="shared" si="252"/>
        <v>0</v>
      </c>
    </row>
    <row r="2779" spans="2:13" ht="24.95" customHeight="1" outlineLevel="2" x14ac:dyDescent="0.25">
      <c r="B2779" s="628"/>
      <c r="C2779" s="629"/>
      <c r="D2779" s="660"/>
      <c r="E2779" s="106"/>
      <c r="F2779" s="661"/>
      <c r="G2779" s="660"/>
      <c r="H2779" s="661"/>
      <c r="I2779" s="660"/>
      <c r="J2779" s="661"/>
      <c r="K2779" s="660"/>
      <c r="L2779" s="56">
        <f t="shared" si="252"/>
        <v>0</v>
      </c>
    </row>
    <row r="2780" spans="2:13" ht="24.95" customHeight="1" outlineLevel="2" x14ac:dyDescent="0.25">
      <c r="B2780" s="628"/>
      <c r="C2780" s="629"/>
      <c r="D2780" s="660"/>
      <c r="E2780" s="106"/>
      <c r="F2780" s="661"/>
      <c r="G2780" s="660"/>
      <c r="H2780" s="661"/>
      <c r="I2780" s="660"/>
      <c r="J2780" s="661"/>
      <c r="K2780" s="660"/>
      <c r="L2780" s="56">
        <f t="shared" si="252"/>
        <v>0</v>
      </c>
    </row>
    <row r="2781" spans="2:13" ht="24.95" customHeight="1" outlineLevel="2" x14ac:dyDescent="0.25">
      <c r="B2781" s="628"/>
      <c r="C2781" s="629"/>
      <c r="D2781" s="660"/>
      <c r="E2781" s="106"/>
      <c r="F2781" s="661"/>
      <c r="G2781" s="660"/>
      <c r="H2781" s="661"/>
      <c r="I2781" s="660"/>
      <c r="J2781" s="661"/>
      <c r="K2781" s="660"/>
      <c r="L2781" s="56">
        <f t="shared" si="252"/>
        <v>0</v>
      </c>
    </row>
    <row r="2782" spans="2:13" ht="24.95" customHeight="1" outlineLevel="2" x14ac:dyDescent="0.25">
      <c r="B2782" s="628"/>
      <c r="C2782" s="629"/>
      <c r="D2782" s="660"/>
      <c r="E2782" s="106"/>
      <c r="F2782" s="661"/>
      <c r="G2782" s="660"/>
      <c r="H2782" s="661"/>
      <c r="I2782" s="660"/>
      <c r="J2782" s="661"/>
      <c r="K2782" s="660"/>
      <c r="L2782" s="56">
        <f t="shared" si="252"/>
        <v>0</v>
      </c>
    </row>
    <row r="2783" spans="2:13" ht="24.95" customHeight="1" outlineLevel="2" x14ac:dyDescent="0.25">
      <c r="B2783" s="631"/>
      <c r="C2783" s="632"/>
      <c r="D2783" s="662"/>
      <c r="E2783" s="107"/>
      <c r="F2783" s="663"/>
      <c r="G2783" s="662"/>
      <c r="H2783" s="663"/>
      <c r="I2783" s="662"/>
      <c r="J2783" s="663"/>
      <c r="K2783" s="662"/>
      <c r="L2783" s="56">
        <f t="shared" si="252"/>
        <v>0</v>
      </c>
    </row>
    <row r="2784" spans="2:13" ht="24.95" customHeight="1" outlineLevel="2" x14ac:dyDescent="0.25">
      <c r="B2784" s="634" t="s">
        <v>1468</v>
      </c>
      <c r="C2784" s="635"/>
      <c r="D2784" s="635"/>
      <c r="E2784" s="635"/>
      <c r="F2784" s="635"/>
      <c r="G2784" s="635"/>
      <c r="H2784" s="635"/>
      <c r="I2784" s="635"/>
      <c r="J2784" s="635"/>
      <c r="K2784" s="636"/>
      <c r="L2784" s="108">
        <f>+SUM(L2777:L2783)</f>
        <v>0</v>
      </c>
    </row>
    <row r="2785" spans="2:13" ht="19.5" customHeight="1" outlineLevel="1" x14ac:dyDescent="0.25">
      <c r="B2785" s="101" t="s">
        <v>1445</v>
      </c>
      <c r="C2785" s="102">
        <v>11</v>
      </c>
      <c r="D2785" s="102">
        <v>3.32</v>
      </c>
      <c r="E2785" s="694" t="str">
        <f>+VLOOKUP(B:B,APUS!A:C,3,FALSE)</f>
        <v>CANAL PAVCO RAINGO</v>
      </c>
      <c r="F2785" s="695"/>
      <c r="G2785" s="695"/>
      <c r="H2785" s="695"/>
      <c r="I2785" s="695"/>
      <c r="J2785" s="695"/>
      <c r="K2785" s="696"/>
      <c r="L2785" s="103" t="str">
        <f>+VLOOKUP(B:B,APUS!A:D,4,FALSE)</f>
        <v>M</v>
      </c>
      <c r="M2785" s="595">
        <f>L2795</f>
        <v>0</v>
      </c>
    </row>
    <row r="2786" spans="2:13" ht="15" customHeight="1" outlineLevel="2" x14ac:dyDescent="0.25">
      <c r="B2786" s="666" t="s">
        <v>1465</v>
      </c>
      <c r="C2786" s="697"/>
      <c r="D2786" s="668"/>
      <c r="E2786" s="672" t="s">
        <v>1470</v>
      </c>
      <c r="F2786" s="673"/>
      <c r="G2786" s="673"/>
      <c r="H2786" s="673"/>
      <c r="I2786" s="674"/>
      <c r="J2786" s="675" t="s">
        <v>560</v>
      </c>
      <c r="K2786" s="668"/>
      <c r="L2786" s="677" t="s">
        <v>1464</v>
      </c>
    </row>
    <row r="2787" spans="2:13" ht="15" customHeight="1" outlineLevel="2" x14ac:dyDescent="0.25">
      <c r="B2787" s="669"/>
      <c r="C2787" s="670"/>
      <c r="D2787" s="671"/>
      <c r="E2787" s="104" t="s">
        <v>1461</v>
      </c>
      <c r="F2787" s="679" t="s">
        <v>1462</v>
      </c>
      <c r="G2787" s="680"/>
      <c r="H2787" s="679" t="s">
        <v>1463</v>
      </c>
      <c r="I2787" s="680"/>
      <c r="J2787" s="676"/>
      <c r="K2787" s="671"/>
      <c r="L2787" s="701"/>
    </row>
    <row r="2788" spans="2:13" ht="24.95" customHeight="1" outlineLevel="2" x14ac:dyDescent="0.25">
      <c r="B2788" s="655"/>
      <c r="C2788" s="656"/>
      <c r="D2788" s="657"/>
      <c r="E2788" s="105"/>
      <c r="F2788" s="658"/>
      <c r="G2788" s="659"/>
      <c r="H2788" s="658"/>
      <c r="I2788" s="659"/>
      <c r="J2788" s="658"/>
      <c r="K2788" s="659"/>
      <c r="L2788" s="56">
        <f t="shared" ref="L2788:L2794" si="253">+J2788</f>
        <v>0</v>
      </c>
    </row>
    <row r="2789" spans="2:13" ht="24.95" customHeight="1" outlineLevel="2" x14ac:dyDescent="0.25">
      <c r="B2789" s="628"/>
      <c r="C2789" s="629"/>
      <c r="D2789" s="660"/>
      <c r="E2789" s="106"/>
      <c r="F2789" s="661"/>
      <c r="G2789" s="660"/>
      <c r="H2789" s="661"/>
      <c r="I2789" s="660"/>
      <c r="J2789" s="661"/>
      <c r="K2789" s="660"/>
      <c r="L2789" s="56">
        <f t="shared" si="253"/>
        <v>0</v>
      </c>
    </row>
    <row r="2790" spans="2:13" ht="24.95" customHeight="1" outlineLevel="2" x14ac:dyDescent="0.25">
      <c r="B2790" s="628"/>
      <c r="C2790" s="629"/>
      <c r="D2790" s="660"/>
      <c r="E2790" s="106"/>
      <c r="F2790" s="661"/>
      <c r="G2790" s="660"/>
      <c r="H2790" s="661"/>
      <c r="I2790" s="660"/>
      <c r="J2790" s="661"/>
      <c r="K2790" s="660"/>
      <c r="L2790" s="56">
        <f t="shared" si="253"/>
        <v>0</v>
      </c>
    </row>
    <row r="2791" spans="2:13" ht="24.95" customHeight="1" outlineLevel="2" x14ac:dyDescent="0.25">
      <c r="B2791" s="628"/>
      <c r="C2791" s="629"/>
      <c r="D2791" s="660"/>
      <c r="E2791" s="106"/>
      <c r="F2791" s="661"/>
      <c r="G2791" s="660"/>
      <c r="H2791" s="661"/>
      <c r="I2791" s="660"/>
      <c r="J2791" s="661"/>
      <c r="K2791" s="660"/>
      <c r="L2791" s="56">
        <f t="shared" si="253"/>
        <v>0</v>
      </c>
    </row>
    <row r="2792" spans="2:13" ht="24.95" customHeight="1" outlineLevel="2" x14ac:dyDescent="0.25">
      <c r="B2792" s="628"/>
      <c r="C2792" s="629"/>
      <c r="D2792" s="660"/>
      <c r="E2792" s="106"/>
      <c r="F2792" s="661"/>
      <c r="G2792" s="660"/>
      <c r="H2792" s="661"/>
      <c r="I2792" s="660"/>
      <c r="J2792" s="661"/>
      <c r="K2792" s="660"/>
      <c r="L2792" s="56">
        <f t="shared" si="253"/>
        <v>0</v>
      </c>
    </row>
    <row r="2793" spans="2:13" ht="24.95" customHeight="1" outlineLevel="2" x14ac:dyDescent="0.25">
      <c r="B2793" s="628"/>
      <c r="C2793" s="629"/>
      <c r="D2793" s="660"/>
      <c r="E2793" s="106"/>
      <c r="F2793" s="661"/>
      <c r="G2793" s="660"/>
      <c r="H2793" s="661"/>
      <c r="I2793" s="660"/>
      <c r="J2793" s="661"/>
      <c r="K2793" s="660"/>
      <c r="L2793" s="56">
        <f t="shared" si="253"/>
        <v>0</v>
      </c>
    </row>
    <row r="2794" spans="2:13" ht="24.95" customHeight="1" outlineLevel="2" x14ac:dyDescent="0.25">
      <c r="B2794" s="631"/>
      <c r="C2794" s="632"/>
      <c r="D2794" s="662"/>
      <c r="E2794" s="107"/>
      <c r="F2794" s="663"/>
      <c r="G2794" s="662"/>
      <c r="H2794" s="663"/>
      <c r="I2794" s="662"/>
      <c r="J2794" s="663"/>
      <c r="K2794" s="662"/>
      <c r="L2794" s="56">
        <f t="shared" si="253"/>
        <v>0</v>
      </c>
    </row>
    <row r="2795" spans="2:13" ht="24.95" customHeight="1" outlineLevel="2" x14ac:dyDescent="0.25">
      <c r="B2795" s="634" t="s">
        <v>1468</v>
      </c>
      <c r="C2795" s="635"/>
      <c r="D2795" s="635"/>
      <c r="E2795" s="635"/>
      <c r="F2795" s="635"/>
      <c r="G2795" s="635"/>
      <c r="H2795" s="635"/>
      <c r="I2795" s="635"/>
      <c r="J2795" s="635"/>
      <c r="K2795" s="636"/>
      <c r="L2795" s="108">
        <f>+SUM(L2788:L2794)</f>
        <v>0</v>
      </c>
    </row>
    <row r="2796" spans="2:13" ht="19.5" customHeight="1" outlineLevel="1" x14ac:dyDescent="0.25">
      <c r="B2796" s="101" t="s">
        <v>1446</v>
      </c>
      <c r="C2796" s="102">
        <v>11</v>
      </c>
      <c r="D2796" s="102">
        <v>3.33</v>
      </c>
      <c r="E2796" s="694" t="str">
        <f>+VLOOKUP(B:B,APUS!A:C,3,FALSE)</f>
        <v>CAJAS CONTADORES DE AGUA</v>
      </c>
      <c r="F2796" s="695"/>
      <c r="G2796" s="695"/>
      <c r="H2796" s="695"/>
      <c r="I2796" s="695"/>
      <c r="J2796" s="695"/>
      <c r="K2796" s="696"/>
      <c r="L2796" s="103" t="str">
        <f>+VLOOKUP(B:B,APUS!A:D,4,FALSE)</f>
        <v>UN</v>
      </c>
      <c r="M2796" s="595">
        <f>L2806</f>
        <v>0</v>
      </c>
    </row>
    <row r="2797" spans="2:13" ht="15" customHeight="1" outlineLevel="2" x14ac:dyDescent="0.25">
      <c r="B2797" s="666" t="s">
        <v>1465</v>
      </c>
      <c r="C2797" s="697"/>
      <c r="D2797" s="668"/>
      <c r="E2797" s="672" t="s">
        <v>1470</v>
      </c>
      <c r="F2797" s="673"/>
      <c r="G2797" s="673"/>
      <c r="H2797" s="673"/>
      <c r="I2797" s="674"/>
      <c r="J2797" s="675" t="s">
        <v>560</v>
      </c>
      <c r="K2797" s="668"/>
      <c r="L2797" s="677" t="s">
        <v>1464</v>
      </c>
    </row>
    <row r="2798" spans="2:13" ht="15" customHeight="1" outlineLevel="2" x14ac:dyDescent="0.25">
      <c r="B2798" s="669"/>
      <c r="C2798" s="670"/>
      <c r="D2798" s="671"/>
      <c r="E2798" s="104" t="s">
        <v>1461</v>
      </c>
      <c r="F2798" s="679" t="s">
        <v>1462</v>
      </c>
      <c r="G2798" s="680"/>
      <c r="H2798" s="679" t="s">
        <v>1463</v>
      </c>
      <c r="I2798" s="680"/>
      <c r="J2798" s="676"/>
      <c r="K2798" s="671"/>
      <c r="L2798" s="701"/>
    </row>
    <row r="2799" spans="2:13" ht="24.95" customHeight="1" outlineLevel="2" x14ac:dyDescent="0.25">
      <c r="B2799" s="655"/>
      <c r="C2799" s="656"/>
      <c r="D2799" s="657"/>
      <c r="E2799" s="105"/>
      <c r="F2799" s="658"/>
      <c r="G2799" s="659"/>
      <c r="H2799" s="658"/>
      <c r="I2799" s="659"/>
      <c r="J2799" s="658"/>
      <c r="K2799" s="659"/>
      <c r="L2799" s="56">
        <f t="shared" ref="L2799:L2805" si="254">+J2799</f>
        <v>0</v>
      </c>
    </row>
    <row r="2800" spans="2:13" ht="24.95" customHeight="1" outlineLevel="2" x14ac:dyDescent="0.25">
      <c r="B2800" s="628"/>
      <c r="C2800" s="629"/>
      <c r="D2800" s="660"/>
      <c r="E2800" s="106"/>
      <c r="F2800" s="661"/>
      <c r="G2800" s="660"/>
      <c r="H2800" s="661"/>
      <c r="I2800" s="660"/>
      <c r="J2800" s="661"/>
      <c r="K2800" s="660"/>
      <c r="L2800" s="56">
        <f t="shared" si="254"/>
        <v>0</v>
      </c>
    </row>
    <row r="2801" spans="2:13" ht="24.95" customHeight="1" outlineLevel="2" x14ac:dyDescent="0.25">
      <c r="B2801" s="628"/>
      <c r="C2801" s="629"/>
      <c r="D2801" s="660"/>
      <c r="E2801" s="106"/>
      <c r="F2801" s="661"/>
      <c r="G2801" s="660"/>
      <c r="H2801" s="661"/>
      <c r="I2801" s="660"/>
      <c r="J2801" s="661"/>
      <c r="K2801" s="660"/>
      <c r="L2801" s="56">
        <f t="shared" si="254"/>
        <v>0</v>
      </c>
    </row>
    <row r="2802" spans="2:13" ht="24.95" customHeight="1" outlineLevel="2" x14ac:dyDescent="0.25">
      <c r="B2802" s="628"/>
      <c r="C2802" s="629"/>
      <c r="D2802" s="660"/>
      <c r="E2802" s="106"/>
      <c r="F2802" s="661"/>
      <c r="G2802" s="660"/>
      <c r="H2802" s="661"/>
      <c r="I2802" s="660"/>
      <c r="J2802" s="661"/>
      <c r="K2802" s="660"/>
      <c r="L2802" s="56">
        <f t="shared" si="254"/>
        <v>0</v>
      </c>
    </row>
    <row r="2803" spans="2:13" ht="24.95" customHeight="1" outlineLevel="2" x14ac:dyDescent="0.25">
      <c r="B2803" s="628"/>
      <c r="C2803" s="629"/>
      <c r="D2803" s="660"/>
      <c r="E2803" s="106"/>
      <c r="F2803" s="661"/>
      <c r="G2803" s="660"/>
      <c r="H2803" s="661"/>
      <c r="I2803" s="660"/>
      <c r="J2803" s="661"/>
      <c r="K2803" s="660"/>
      <c r="L2803" s="56">
        <f t="shared" si="254"/>
        <v>0</v>
      </c>
    </row>
    <row r="2804" spans="2:13" ht="24.95" customHeight="1" outlineLevel="2" x14ac:dyDescent="0.25">
      <c r="B2804" s="628"/>
      <c r="C2804" s="629"/>
      <c r="D2804" s="660"/>
      <c r="E2804" s="106"/>
      <c r="F2804" s="661"/>
      <c r="G2804" s="660"/>
      <c r="H2804" s="661"/>
      <c r="I2804" s="660"/>
      <c r="J2804" s="661"/>
      <c r="K2804" s="660"/>
      <c r="L2804" s="56">
        <f t="shared" si="254"/>
        <v>0</v>
      </c>
    </row>
    <row r="2805" spans="2:13" ht="24.95" customHeight="1" outlineLevel="2" x14ac:dyDescent="0.25">
      <c r="B2805" s="631"/>
      <c r="C2805" s="632"/>
      <c r="D2805" s="662"/>
      <c r="E2805" s="107"/>
      <c r="F2805" s="663"/>
      <c r="G2805" s="662"/>
      <c r="H2805" s="663"/>
      <c r="I2805" s="662"/>
      <c r="J2805" s="663"/>
      <c r="K2805" s="662"/>
      <c r="L2805" s="56">
        <f t="shared" si="254"/>
        <v>0</v>
      </c>
    </row>
    <row r="2806" spans="2:13" ht="24.95" customHeight="1" outlineLevel="2" x14ac:dyDescent="0.25">
      <c r="B2806" s="634" t="s">
        <v>1468</v>
      </c>
      <c r="C2806" s="635"/>
      <c r="D2806" s="635"/>
      <c r="E2806" s="635"/>
      <c r="F2806" s="635"/>
      <c r="G2806" s="635"/>
      <c r="H2806" s="635"/>
      <c r="I2806" s="635"/>
      <c r="J2806" s="635"/>
      <c r="K2806" s="636"/>
      <c r="L2806" s="108">
        <f>+SUM(L2799:L2805)</f>
        <v>0</v>
      </c>
    </row>
    <row r="2807" spans="2:13" ht="19.5" customHeight="1" outlineLevel="1" x14ac:dyDescent="0.25">
      <c r="B2807" s="101" t="s">
        <v>1475</v>
      </c>
      <c r="C2807" s="102">
        <v>11</v>
      </c>
      <c r="D2807" s="102">
        <v>3.34</v>
      </c>
      <c r="E2807" s="694" t="str">
        <f>+VLOOKUP(B:B,APUS!A:C,3,FALSE)</f>
        <v>GEOTEXTIL NO TEJIDO</v>
      </c>
      <c r="F2807" s="695"/>
      <c r="G2807" s="695"/>
      <c r="H2807" s="695"/>
      <c r="I2807" s="695"/>
      <c r="J2807" s="695"/>
      <c r="K2807" s="696"/>
      <c r="L2807" s="103" t="str">
        <f>+VLOOKUP(B:B,APUS!A:D,4,FALSE)</f>
        <v>M2</v>
      </c>
      <c r="M2807" s="595">
        <f>L2817</f>
        <v>0</v>
      </c>
    </row>
    <row r="2808" spans="2:13" ht="15" customHeight="1" outlineLevel="2" x14ac:dyDescent="0.25">
      <c r="B2808" s="666" t="s">
        <v>1465</v>
      </c>
      <c r="C2808" s="697"/>
      <c r="D2808" s="668"/>
      <c r="E2808" s="672" t="s">
        <v>1470</v>
      </c>
      <c r="F2808" s="673"/>
      <c r="G2808" s="673"/>
      <c r="H2808" s="673"/>
      <c r="I2808" s="674"/>
      <c r="J2808" s="675" t="s">
        <v>560</v>
      </c>
      <c r="K2808" s="668"/>
      <c r="L2808" s="677" t="s">
        <v>1464</v>
      </c>
    </row>
    <row r="2809" spans="2:13" ht="15" customHeight="1" outlineLevel="2" x14ac:dyDescent="0.25">
      <c r="B2809" s="669"/>
      <c r="C2809" s="670"/>
      <c r="D2809" s="671"/>
      <c r="E2809" s="104" t="s">
        <v>1461</v>
      </c>
      <c r="F2809" s="679" t="s">
        <v>1462</v>
      </c>
      <c r="G2809" s="680"/>
      <c r="H2809" s="679" t="s">
        <v>1463</v>
      </c>
      <c r="I2809" s="680"/>
      <c r="J2809" s="676"/>
      <c r="K2809" s="671"/>
      <c r="L2809" s="701"/>
    </row>
    <row r="2810" spans="2:13" ht="24.95" customHeight="1" outlineLevel="2" x14ac:dyDescent="0.25">
      <c r="B2810" s="655"/>
      <c r="C2810" s="656"/>
      <c r="D2810" s="657"/>
      <c r="E2810" s="105"/>
      <c r="F2810" s="658"/>
      <c r="G2810" s="659"/>
      <c r="H2810" s="658"/>
      <c r="I2810" s="659"/>
      <c r="J2810" s="658"/>
      <c r="K2810" s="659"/>
      <c r="L2810" s="56">
        <f t="shared" ref="L2810:L2816" si="255">+J2810</f>
        <v>0</v>
      </c>
    </row>
    <row r="2811" spans="2:13" ht="24.95" customHeight="1" outlineLevel="2" x14ac:dyDescent="0.25">
      <c r="B2811" s="628"/>
      <c r="C2811" s="629"/>
      <c r="D2811" s="660"/>
      <c r="E2811" s="106"/>
      <c r="F2811" s="661"/>
      <c r="G2811" s="660"/>
      <c r="H2811" s="661"/>
      <c r="I2811" s="660"/>
      <c r="J2811" s="661"/>
      <c r="K2811" s="660"/>
      <c r="L2811" s="56">
        <f t="shared" si="255"/>
        <v>0</v>
      </c>
    </row>
    <row r="2812" spans="2:13" ht="24.95" customHeight="1" outlineLevel="2" x14ac:dyDescent="0.25">
      <c r="B2812" s="628"/>
      <c r="C2812" s="629"/>
      <c r="D2812" s="660"/>
      <c r="E2812" s="106"/>
      <c r="F2812" s="661"/>
      <c r="G2812" s="660"/>
      <c r="H2812" s="661"/>
      <c r="I2812" s="660"/>
      <c r="J2812" s="661"/>
      <c r="K2812" s="660"/>
      <c r="L2812" s="56">
        <f t="shared" si="255"/>
        <v>0</v>
      </c>
    </row>
    <row r="2813" spans="2:13" ht="24.95" customHeight="1" outlineLevel="2" x14ac:dyDescent="0.25">
      <c r="B2813" s="628"/>
      <c r="C2813" s="629"/>
      <c r="D2813" s="660"/>
      <c r="E2813" s="106"/>
      <c r="F2813" s="661"/>
      <c r="G2813" s="660"/>
      <c r="H2813" s="661"/>
      <c r="I2813" s="660"/>
      <c r="J2813" s="661"/>
      <c r="K2813" s="660"/>
      <c r="L2813" s="56">
        <f t="shared" si="255"/>
        <v>0</v>
      </c>
    </row>
    <row r="2814" spans="2:13" ht="24.95" customHeight="1" outlineLevel="2" x14ac:dyDescent="0.25">
      <c r="B2814" s="628"/>
      <c r="C2814" s="629"/>
      <c r="D2814" s="660"/>
      <c r="E2814" s="106"/>
      <c r="F2814" s="661"/>
      <c r="G2814" s="660"/>
      <c r="H2814" s="661"/>
      <c r="I2814" s="660"/>
      <c r="J2814" s="661"/>
      <c r="K2814" s="660"/>
      <c r="L2814" s="56">
        <f t="shared" si="255"/>
        <v>0</v>
      </c>
    </row>
    <row r="2815" spans="2:13" ht="24.95" customHeight="1" outlineLevel="2" x14ac:dyDescent="0.25">
      <c r="B2815" s="628"/>
      <c r="C2815" s="629"/>
      <c r="D2815" s="660"/>
      <c r="E2815" s="106"/>
      <c r="F2815" s="661"/>
      <c r="G2815" s="660"/>
      <c r="H2815" s="661"/>
      <c r="I2815" s="660"/>
      <c r="J2815" s="661"/>
      <c r="K2815" s="660"/>
      <c r="L2815" s="56">
        <f t="shared" si="255"/>
        <v>0</v>
      </c>
    </row>
    <row r="2816" spans="2:13" ht="24.95" customHeight="1" outlineLevel="2" x14ac:dyDescent="0.25">
      <c r="B2816" s="631"/>
      <c r="C2816" s="632"/>
      <c r="D2816" s="662"/>
      <c r="E2816" s="107"/>
      <c r="F2816" s="663"/>
      <c r="G2816" s="662"/>
      <c r="H2816" s="663"/>
      <c r="I2816" s="662"/>
      <c r="J2816" s="663"/>
      <c r="K2816" s="662"/>
      <c r="L2816" s="56">
        <f t="shared" si="255"/>
        <v>0</v>
      </c>
    </row>
    <row r="2817" spans="2:13" ht="24.95" customHeight="1" outlineLevel="2" x14ac:dyDescent="0.25">
      <c r="B2817" s="634" t="s">
        <v>1468</v>
      </c>
      <c r="C2817" s="635"/>
      <c r="D2817" s="635"/>
      <c r="E2817" s="635"/>
      <c r="F2817" s="635"/>
      <c r="G2817" s="635"/>
      <c r="H2817" s="635"/>
      <c r="I2817" s="635"/>
      <c r="J2817" s="635"/>
      <c r="K2817" s="636"/>
      <c r="L2817" s="108">
        <f>+SUM(L2810:L2816)</f>
        <v>0</v>
      </c>
    </row>
    <row r="2818" spans="2:13" ht="19.5" customHeight="1" outlineLevel="1" x14ac:dyDescent="0.25">
      <c r="B2818" s="101" t="s">
        <v>1727</v>
      </c>
      <c r="C2818" s="102">
        <v>11</v>
      </c>
      <c r="D2818" s="102">
        <v>3.35</v>
      </c>
      <c r="E2818" s="694" t="str">
        <f>+VLOOKUP(B:B,APUS!A:C,3,FALSE)</f>
        <v>SUMINISTRO E INSTALACIÓN SIFÓN EN PVC PAVCO DE DIAMETRO 2"</v>
      </c>
      <c r="F2818" s="695"/>
      <c r="G2818" s="695"/>
      <c r="H2818" s="695"/>
      <c r="I2818" s="695"/>
      <c r="J2818" s="695"/>
      <c r="K2818" s="696"/>
      <c r="L2818" s="103" t="str">
        <f>+VLOOKUP(B:B,APUS!A:D,4,FALSE)</f>
        <v>UN</v>
      </c>
      <c r="M2818" s="595">
        <f>L2828</f>
        <v>0</v>
      </c>
    </row>
    <row r="2819" spans="2:13" ht="15" customHeight="1" outlineLevel="2" x14ac:dyDescent="0.25">
      <c r="B2819" s="666" t="s">
        <v>1465</v>
      </c>
      <c r="C2819" s="697"/>
      <c r="D2819" s="668"/>
      <c r="E2819" s="672" t="s">
        <v>1470</v>
      </c>
      <c r="F2819" s="673"/>
      <c r="G2819" s="673"/>
      <c r="H2819" s="673"/>
      <c r="I2819" s="674"/>
      <c r="J2819" s="675" t="s">
        <v>560</v>
      </c>
      <c r="K2819" s="668"/>
      <c r="L2819" s="677" t="s">
        <v>1464</v>
      </c>
    </row>
    <row r="2820" spans="2:13" ht="15" customHeight="1" outlineLevel="2" x14ac:dyDescent="0.25">
      <c r="B2820" s="669"/>
      <c r="C2820" s="670"/>
      <c r="D2820" s="671"/>
      <c r="E2820" s="104" t="s">
        <v>1461</v>
      </c>
      <c r="F2820" s="679" t="s">
        <v>1462</v>
      </c>
      <c r="G2820" s="680"/>
      <c r="H2820" s="679" t="s">
        <v>1463</v>
      </c>
      <c r="I2820" s="680"/>
      <c r="J2820" s="676"/>
      <c r="K2820" s="671"/>
      <c r="L2820" s="701"/>
    </row>
    <row r="2821" spans="2:13" ht="24.95" customHeight="1" outlineLevel="2" x14ac:dyDescent="0.25">
      <c r="B2821" s="655"/>
      <c r="C2821" s="656"/>
      <c r="D2821" s="657"/>
      <c r="E2821" s="105"/>
      <c r="F2821" s="658"/>
      <c r="G2821" s="659"/>
      <c r="H2821" s="658"/>
      <c r="I2821" s="659"/>
      <c r="J2821" s="658"/>
      <c r="K2821" s="659"/>
      <c r="L2821" s="56">
        <f t="shared" ref="L2821:L2827" si="256">+J2821</f>
        <v>0</v>
      </c>
    </row>
    <row r="2822" spans="2:13" ht="24.95" customHeight="1" outlineLevel="2" x14ac:dyDescent="0.25">
      <c r="B2822" s="628"/>
      <c r="C2822" s="629"/>
      <c r="D2822" s="660"/>
      <c r="E2822" s="106"/>
      <c r="F2822" s="661"/>
      <c r="G2822" s="660"/>
      <c r="H2822" s="661"/>
      <c r="I2822" s="660"/>
      <c r="J2822" s="661"/>
      <c r="K2822" s="660"/>
      <c r="L2822" s="56">
        <f t="shared" si="256"/>
        <v>0</v>
      </c>
    </row>
    <row r="2823" spans="2:13" ht="24.95" customHeight="1" outlineLevel="2" x14ac:dyDescent="0.25">
      <c r="B2823" s="628"/>
      <c r="C2823" s="629"/>
      <c r="D2823" s="660"/>
      <c r="E2823" s="106"/>
      <c r="F2823" s="661"/>
      <c r="G2823" s="660"/>
      <c r="H2823" s="661"/>
      <c r="I2823" s="660"/>
      <c r="J2823" s="661"/>
      <c r="K2823" s="660"/>
      <c r="L2823" s="56">
        <f t="shared" si="256"/>
        <v>0</v>
      </c>
    </row>
    <row r="2824" spans="2:13" ht="24.95" customHeight="1" outlineLevel="2" x14ac:dyDescent="0.25">
      <c r="B2824" s="628"/>
      <c r="C2824" s="629"/>
      <c r="D2824" s="660"/>
      <c r="E2824" s="106"/>
      <c r="F2824" s="661"/>
      <c r="G2824" s="660"/>
      <c r="H2824" s="661"/>
      <c r="I2824" s="660"/>
      <c r="J2824" s="661"/>
      <c r="K2824" s="660"/>
      <c r="L2824" s="56">
        <f t="shared" si="256"/>
        <v>0</v>
      </c>
    </row>
    <row r="2825" spans="2:13" ht="24.95" customHeight="1" outlineLevel="2" x14ac:dyDescent="0.25">
      <c r="B2825" s="628"/>
      <c r="C2825" s="629"/>
      <c r="D2825" s="660"/>
      <c r="E2825" s="106"/>
      <c r="F2825" s="661"/>
      <c r="G2825" s="660"/>
      <c r="H2825" s="661"/>
      <c r="I2825" s="660"/>
      <c r="J2825" s="661"/>
      <c r="K2825" s="660"/>
      <c r="L2825" s="56">
        <f t="shared" si="256"/>
        <v>0</v>
      </c>
    </row>
    <row r="2826" spans="2:13" ht="24.95" customHeight="1" outlineLevel="2" x14ac:dyDescent="0.25">
      <c r="B2826" s="628"/>
      <c r="C2826" s="629"/>
      <c r="D2826" s="660"/>
      <c r="E2826" s="106"/>
      <c r="F2826" s="661"/>
      <c r="G2826" s="660"/>
      <c r="H2826" s="661"/>
      <c r="I2826" s="660"/>
      <c r="J2826" s="661"/>
      <c r="K2826" s="660"/>
      <c r="L2826" s="56">
        <f t="shared" si="256"/>
        <v>0</v>
      </c>
    </row>
    <row r="2827" spans="2:13" ht="24.95" customHeight="1" outlineLevel="2" x14ac:dyDescent="0.25">
      <c r="B2827" s="631"/>
      <c r="C2827" s="632"/>
      <c r="D2827" s="662"/>
      <c r="E2827" s="107"/>
      <c r="F2827" s="663"/>
      <c r="G2827" s="662"/>
      <c r="H2827" s="663"/>
      <c r="I2827" s="662"/>
      <c r="J2827" s="663"/>
      <c r="K2827" s="662"/>
      <c r="L2827" s="56">
        <f t="shared" si="256"/>
        <v>0</v>
      </c>
    </row>
    <row r="2828" spans="2:13" ht="24.95" customHeight="1" outlineLevel="2" x14ac:dyDescent="0.25">
      <c r="B2828" s="634" t="s">
        <v>1468</v>
      </c>
      <c r="C2828" s="635"/>
      <c r="D2828" s="635"/>
      <c r="E2828" s="635"/>
      <c r="F2828" s="635"/>
      <c r="G2828" s="635"/>
      <c r="H2828" s="635"/>
      <c r="I2828" s="635"/>
      <c r="J2828" s="635"/>
      <c r="K2828" s="636"/>
      <c r="L2828" s="108">
        <f>+SUM(L2821:L2827)</f>
        <v>0</v>
      </c>
    </row>
    <row r="2829" spans="2:13" ht="19.5" customHeight="1" outlineLevel="1" x14ac:dyDescent="0.25">
      <c r="B2829" s="101" t="s">
        <v>1728</v>
      </c>
      <c r="C2829" s="102">
        <v>11</v>
      </c>
      <c r="D2829" s="102">
        <v>3.36</v>
      </c>
      <c r="E2829" s="694" t="str">
        <f>+VLOOKUP(B:B,APUS!A:C,3,FALSE)</f>
        <v>SUMINISTRO E INSTALACIÓN SIFÓN EN PVC PAVCO DE DIAMETRO 3"</v>
      </c>
      <c r="F2829" s="695"/>
      <c r="G2829" s="695"/>
      <c r="H2829" s="695"/>
      <c r="I2829" s="695"/>
      <c r="J2829" s="695"/>
      <c r="K2829" s="696"/>
      <c r="L2829" s="103" t="str">
        <f>+VLOOKUP(B:B,APUS!A:D,4,FALSE)</f>
        <v>UN</v>
      </c>
      <c r="M2829" s="595">
        <f>L2839</f>
        <v>0</v>
      </c>
    </row>
    <row r="2830" spans="2:13" ht="15" customHeight="1" outlineLevel="2" x14ac:dyDescent="0.25">
      <c r="B2830" s="666" t="s">
        <v>1465</v>
      </c>
      <c r="C2830" s="697"/>
      <c r="D2830" s="668"/>
      <c r="E2830" s="672" t="s">
        <v>1470</v>
      </c>
      <c r="F2830" s="673"/>
      <c r="G2830" s="673"/>
      <c r="H2830" s="673"/>
      <c r="I2830" s="674"/>
      <c r="J2830" s="675" t="s">
        <v>560</v>
      </c>
      <c r="K2830" s="668"/>
      <c r="L2830" s="677" t="s">
        <v>1464</v>
      </c>
    </row>
    <row r="2831" spans="2:13" ht="15" customHeight="1" outlineLevel="2" x14ac:dyDescent="0.25">
      <c r="B2831" s="669"/>
      <c r="C2831" s="670"/>
      <c r="D2831" s="671"/>
      <c r="E2831" s="104" t="s">
        <v>1461</v>
      </c>
      <c r="F2831" s="679" t="s">
        <v>1462</v>
      </c>
      <c r="G2831" s="680"/>
      <c r="H2831" s="679" t="s">
        <v>1463</v>
      </c>
      <c r="I2831" s="680"/>
      <c r="J2831" s="676"/>
      <c r="K2831" s="671"/>
      <c r="L2831" s="701"/>
    </row>
    <row r="2832" spans="2:13" ht="24.95" customHeight="1" outlineLevel="2" x14ac:dyDescent="0.25">
      <c r="B2832" s="655"/>
      <c r="C2832" s="656"/>
      <c r="D2832" s="657"/>
      <c r="E2832" s="105"/>
      <c r="F2832" s="658"/>
      <c r="G2832" s="659"/>
      <c r="H2832" s="658"/>
      <c r="I2832" s="659"/>
      <c r="J2832" s="658"/>
      <c r="K2832" s="659"/>
      <c r="L2832" s="56">
        <f t="shared" ref="L2832:L2838" si="257">+J2832</f>
        <v>0</v>
      </c>
    </row>
    <row r="2833" spans="2:13" ht="24.95" customHeight="1" outlineLevel="2" x14ac:dyDescent="0.25">
      <c r="B2833" s="628"/>
      <c r="C2833" s="629"/>
      <c r="D2833" s="660"/>
      <c r="E2833" s="106"/>
      <c r="F2833" s="661"/>
      <c r="G2833" s="660"/>
      <c r="H2833" s="661"/>
      <c r="I2833" s="660"/>
      <c r="J2833" s="661"/>
      <c r="K2833" s="660"/>
      <c r="L2833" s="56">
        <f t="shared" si="257"/>
        <v>0</v>
      </c>
    </row>
    <row r="2834" spans="2:13" ht="24.95" customHeight="1" outlineLevel="2" x14ac:dyDescent="0.25">
      <c r="B2834" s="628"/>
      <c r="C2834" s="629"/>
      <c r="D2834" s="660"/>
      <c r="E2834" s="106"/>
      <c r="F2834" s="661"/>
      <c r="G2834" s="660"/>
      <c r="H2834" s="661"/>
      <c r="I2834" s="660"/>
      <c r="J2834" s="661"/>
      <c r="K2834" s="660"/>
      <c r="L2834" s="56">
        <f t="shared" si="257"/>
        <v>0</v>
      </c>
    </row>
    <row r="2835" spans="2:13" ht="24.95" customHeight="1" outlineLevel="2" x14ac:dyDescent="0.25">
      <c r="B2835" s="628"/>
      <c r="C2835" s="629"/>
      <c r="D2835" s="660"/>
      <c r="E2835" s="106"/>
      <c r="F2835" s="661"/>
      <c r="G2835" s="660"/>
      <c r="H2835" s="661"/>
      <c r="I2835" s="660"/>
      <c r="J2835" s="661"/>
      <c r="K2835" s="660"/>
      <c r="L2835" s="56">
        <f t="shared" si="257"/>
        <v>0</v>
      </c>
    </row>
    <row r="2836" spans="2:13" ht="24.95" customHeight="1" outlineLevel="2" x14ac:dyDescent="0.25">
      <c r="B2836" s="628"/>
      <c r="C2836" s="629"/>
      <c r="D2836" s="660"/>
      <c r="E2836" s="106"/>
      <c r="F2836" s="661"/>
      <c r="G2836" s="660"/>
      <c r="H2836" s="661"/>
      <c r="I2836" s="660"/>
      <c r="J2836" s="661"/>
      <c r="K2836" s="660"/>
      <c r="L2836" s="56">
        <f t="shared" si="257"/>
        <v>0</v>
      </c>
    </row>
    <row r="2837" spans="2:13" ht="24.95" customHeight="1" outlineLevel="2" x14ac:dyDescent="0.25">
      <c r="B2837" s="628"/>
      <c r="C2837" s="629"/>
      <c r="D2837" s="660"/>
      <c r="E2837" s="106"/>
      <c r="F2837" s="661"/>
      <c r="G2837" s="660"/>
      <c r="H2837" s="661"/>
      <c r="I2837" s="660"/>
      <c r="J2837" s="661"/>
      <c r="K2837" s="660"/>
      <c r="L2837" s="56">
        <f t="shared" si="257"/>
        <v>0</v>
      </c>
    </row>
    <row r="2838" spans="2:13" ht="24.95" customHeight="1" outlineLevel="2" x14ac:dyDescent="0.25">
      <c r="B2838" s="631"/>
      <c r="C2838" s="632"/>
      <c r="D2838" s="662"/>
      <c r="E2838" s="107"/>
      <c r="F2838" s="663"/>
      <c r="G2838" s="662"/>
      <c r="H2838" s="663"/>
      <c r="I2838" s="662"/>
      <c r="J2838" s="663"/>
      <c r="K2838" s="662"/>
      <c r="L2838" s="56">
        <f t="shared" si="257"/>
        <v>0</v>
      </c>
    </row>
    <row r="2839" spans="2:13" ht="24.95" customHeight="1" outlineLevel="2" x14ac:dyDescent="0.25">
      <c r="B2839" s="634" t="s">
        <v>1468</v>
      </c>
      <c r="C2839" s="635"/>
      <c r="D2839" s="635"/>
      <c r="E2839" s="635"/>
      <c r="F2839" s="635"/>
      <c r="G2839" s="635"/>
      <c r="H2839" s="635"/>
      <c r="I2839" s="635"/>
      <c r="J2839" s="635"/>
      <c r="K2839" s="636"/>
      <c r="L2839" s="108">
        <f>+SUM(L2832:L2838)</f>
        <v>0</v>
      </c>
    </row>
    <row r="2840" spans="2:13" ht="19.5" customHeight="1" outlineLevel="1" x14ac:dyDescent="0.25">
      <c r="B2840" s="101" t="s">
        <v>1729</v>
      </c>
      <c r="C2840" s="102">
        <v>11</v>
      </c>
      <c r="D2840" s="102">
        <v>3.37</v>
      </c>
      <c r="E2840" s="694" t="str">
        <f>+VLOOKUP(B:B,APUS!A:C,3,FALSE)</f>
        <v>SUMINISTRO E INSTALACIÓN SIFÓN EN PVC PAVCO DE DIAMETRO 4"</v>
      </c>
      <c r="F2840" s="695"/>
      <c r="G2840" s="695"/>
      <c r="H2840" s="695"/>
      <c r="I2840" s="695"/>
      <c r="J2840" s="695"/>
      <c r="K2840" s="696"/>
      <c r="L2840" s="103" t="str">
        <f>+VLOOKUP(B:B,APUS!A:D,4,FALSE)</f>
        <v>UN</v>
      </c>
      <c r="M2840" s="595">
        <f>L2850</f>
        <v>0</v>
      </c>
    </row>
    <row r="2841" spans="2:13" ht="15" customHeight="1" outlineLevel="2" x14ac:dyDescent="0.25">
      <c r="B2841" s="666" t="s">
        <v>1465</v>
      </c>
      <c r="C2841" s="697"/>
      <c r="D2841" s="668"/>
      <c r="E2841" s="672" t="s">
        <v>1470</v>
      </c>
      <c r="F2841" s="673"/>
      <c r="G2841" s="673"/>
      <c r="H2841" s="673"/>
      <c r="I2841" s="674"/>
      <c r="J2841" s="675" t="s">
        <v>560</v>
      </c>
      <c r="K2841" s="668"/>
      <c r="L2841" s="677" t="s">
        <v>1464</v>
      </c>
    </row>
    <row r="2842" spans="2:13" ht="15" customHeight="1" outlineLevel="2" x14ac:dyDescent="0.25">
      <c r="B2842" s="669"/>
      <c r="C2842" s="670"/>
      <c r="D2842" s="671"/>
      <c r="E2842" s="104" t="s">
        <v>1461</v>
      </c>
      <c r="F2842" s="679" t="s">
        <v>1462</v>
      </c>
      <c r="G2842" s="680"/>
      <c r="H2842" s="679" t="s">
        <v>1463</v>
      </c>
      <c r="I2842" s="680"/>
      <c r="J2842" s="676"/>
      <c r="K2842" s="671"/>
      <c r="L2842" s="701"/>
    </row>
    <row r="2843" spans="2:13" ht="24.95" customHeight="1" outlineLevel="2" x14ac:dyDescent="0.25">
      <c r="B2843" s="655"/>
      <c r="C2843" s="656"/>
      <c r="D2843" s="657"/>
      <c r="E2843" s="105"/>
      <c r="F2843" s="658"/>
      <c r="G2843" s="659"/>
      <c r="H2843" s="658"/>
      <c r="I2843" s="659"/>
      <c r="J2843" s="658"/>
      <c r="K2843" s="659"/>
      <c r="L2843" s="56">
        <f t="shared" ref="L2843:L2849" si="258">+J2843</f>
        <v>0</v>
      </c>
    </row>
    <row r="2844" spans="2:13" ht="24.95" customHeight="1" outlineLevel="2" x14ac:dyDescent="0.25">
      <c r="B2844" s="628"/>
      <c r="C2844" s="629"/>
      <c r="D2844" s="660"/>
      <c r="E2844" s="106"/>
      <c r="F2844" s="661"/>
      <c r="G2844" s="660"/>
      <c r="H2844" s="661"/>
      <c r="I2844" s="660"/>
      <c r="J2844" s="661"/>
      <c r="K2844" s="660"/>
      <c r="L2844" s="56">
        <f t="shared" si="258"/>
        <v>0</v>
      </c>
    </row>
    <row r="2845" spans="2:13" ht="24.95" customHeight="1" outlineLevel="2" x14ac:dyDescent="0.25">
      <c r="B2845" s="628"/>
      <c r="C2845" s="629"/>
      <c r="D2845" s="660"/>
      <c r="E2845" s="106"/>
      <c r="F2845" s="661"/>
      <c r="G2845" s="660"/>
      <c r="H2845" s="661"/>
      <c r="I2845" s="660"/>
      <c r="J2845" s="661"/>
      <c r="K2845" s="660"/>
      <c r="L2845" s="56">
        <f t="shared" si="258"/>
        <v>0</v>
      </c>
    </row>
    <row r="2846" spans="2:13" ht="24.95" customHeight="1" outlineLevel="2" x14ac:dyDescent="0.25">
      <c r="B2846" s="628"/>
      <c r="C2846" s="629"/>
      <c r="D2846" s="660"/>
      <c r="E2846" s="106"/>
      <c r="F2846" s="661"/>
      <c r="G2846" s="660"/>
      <c r="H2846" s="661"/>
      <c r="I2846" s="660"/>
      <c r="J2846" s="661"/>
      <c r="K2846" s="660"/>
      <c r="L2846" s="56">
        <f t="shared" si="258"/>
        <v>0</v>
      </c>
    </row>
    <row r="2847" spans="2:13" ht="24.95" customHeight="1" outlineLevel="2" x14ac:dyDescent="0.25">
      <c r="B2847" s="628"/>
      <c r="C2847" s="629"/>
      <c r="D2847" s="660"/>
      <c r="E2847" s="106"/>
      <c r="F2847" s="661"/>
      <c r="G2847" s="660"/>
      <c r="H2847" s="661"/>
      <c r="I2847" s="660"/>
      <c r="J2847" s="661"/>
      <c r="K2847" s="660"/>
      <c r="L2847" s="56">
        <f t="shared" si="258"/>
        <v>0</v>
      </c>
    </row>
    <row r="2848" spans="2:13" ht="24.95" customHeight="1" outlineLevel="2" x14ac:dyDescent="0.25">
      <c r="B2848" s="628"/>
      <c r="C2848" s="629"/>
      <c r="D2848" s="660"/>
      <c r="E2848" s="106"/>
      <c r="F2848" s="661"/>
      <c r="G2848" s="660"/>
      <c r="H2848" s="661"/>
      <c r="I2848" s="660"/>
      <c r="J2848" s="661"/>
      <c r="K2848" s="660"/>
      <c r="L2848" s="56">
        <f t="shared" si="258"/>
        <v>0</v>
      </c>
    </row>
    <row r="2849" spans="2:13" ht="24.95" customHeight="1" outlineLevel="2" x14ac:dyDescent="0.25">
      <c r="B2849" s="631"/>
      <c r="C2849" s="632"/>
      <c r="D2849" s="662"/>
      <c r="E2849" s="107"/>
      <c r="F2849" s="663"/>
      <c r="G2849" s="662"/>
      <c r="H2849" s="663"/>
      <c r="I2849" s="662"/>
      <c r="J2849" s="663"/>
      <c r="K2849" s="662"/>
      <c r="L2849" s="56">
        <f t="shared" si="258"/>
        <v>0</v>
      </c>
    </row>
    <row r="2850" spans="2:13" ht="24.95" customHeight="1" outlineLevel="2" x14ac:dyDescent="0.25">
      <c r="B2850" s="634" t="s">
        <v>1468</v>
      </c>
      <c r="C2850" s="635"/>
      <c r="D2850" s="635"/>
      <c r="E2850" s="635"/>
      <c r="F2850" s="635"/>
      <c r="G2850" s="635"/>
      <c r="H2850" s="635"/>
      <c r="I2850" s="635"/>
      <c r="J2850" s="635"/>
      <c r="K2850" s="636"/>
      <c r="L2850" s="108">
        <f>+SUM(L2843:L2849)</f>
        <v>0</v>
      </c>
    </row>
    <row r="2851" spans="2:13" ht="24.95" customHeight="1" outlineLevel="1" x14ac:dyDescent="0.25">
      <c r="B2851" s="436"/>
      <c r="C2851" s="447">
        <v>11</v>
      </c>
      <c r="D2851" s="447">
        <v>4</v>
      </c>
      <c r="E2851" s="793" t="s">
        <v>2335</v>
      </c>
      <c r="F2851" s="794"/>
      <c r="G2851" s="794"/>
      <c r="H2851" s="794"/>
      <c r="I2851" s="794"/>
      <c r="J2851" s="794"/>
      <c r="K2851" s="794"/>
      <c r="L2851" s="108"/>
    </row>
    <row r="2852" spans="2:13" ht="42.75" customHeight="1" outlineLevel="1" x14ac:dyDescent="0.25">
      <c r="B2852" s="448" t="s">
        <v>2337</v>
      </c>
      <c r="C2852" s="442">
        <v>11</v>
      </c>
      <c r="D2852" s="442">
        <v>4.01</v>
      </c>
      <c r="E2852" s="637" t="str">
        <f>+VLOOKUP(B:B,INSUMOS!A:C,2,FALSE)</f>
        <v>CONEXIÓN DOMICILIARIA DE ALCANTARILLADO - (Via y anden en recebo/tierra)Inc. Exc.,Tuberia PVCS-8", accesorios de conexión a la red principal, recuperacion del espacio publico, rotura y reconstrucción) No incluye caja de inspección.Res. Acueducto N°0303-02-04-2019: Vigente</v>
      </c>
      <c r="F2852" s="638"/>
      <c r="G2852" s="638"/>
      <c r="H2852" s="638"/>
      <c r="I2852" s="638"/>
      <c r="J2852" s="638"/>
      <c r="K2852" s="639"/>
      <c r="L2852" s="103" t="str">
        <f>+VLOOKUP(B:B,INSUMOS!A:C,3,FALSE)</f>
        <v>ML</v>
      </c>
      <c r="M2852" s="595">
        <f>L2862</f>
        <v>0</v>
      </c>
    </row>
    <row r="2853" spans="2:13" ht="24.95" customHeight="1" outlineLevel="2" x14ac:dyDescent="0.25">
      <c r="B2853" s="666" t="s">
        <v>1465</v>
      </c>
      <c r="C2853" s="697"/>
      <c r="D2853" s="668"/>
      <c r="E2853" s="672" t="s">
        <v>1470</v>
      </c>
      <c r="F2853" s="673"/>
      <c r="G2853" s="673"/>
      <c r="H2853" s="673"/>
      <c r="I2853" s="674"/>
      <c r="J2853" s="675" t="s">
        <v>560</v>
      </c>
      <c r="K2853" s="668"/>
      <c r="L2853" s="677" t="s">
        <v>1464</v>
      </c>
    </row>
    <row r="2854" spans="2:13" ht="24.95" customHeight="1" outlineLevel="2" x14ac:dyDescent="0.25">
      <c r="B2854" s="669"/>
      <c r="C2854" s="670"/>
      <c r="D2854" s="671"/>
      <c r="E2854" s="104" t="s">
        <v>1461</v>
      </c>
      <c r="F2854" s="679" t="s">
        <v>1462</v>
      </c>
      <c r="G2854" s="680"/>
      <c r="H2854" s="679" t="s">
        <v>1463</v>
      </c>
      <c r="I2854" s="680"/>
      <c r="J2854" s="676"/>
      <c r="K2854" s="671"/>
      <c r="L2854" s="701"/>
    </row>
    <row r="2855" spans="2:13" ht="24.95" customHeight="1" outlineLevel="2" x14ac:dyDescent="0.25">
      <c r="B2855" s="655"/>
      <c r="C2855" s="656"/>
      <c r="D2855" s="657"/>
      <c r="E2855" s="105"/>
      <c r="F2855" s="658"/>
      <c r="G2855" s="659"/>
      <c r="H2855" s="658"/>
      <c r="I2855" s="659"/>
      <c r="J2855" s="658"/>
      <c r="K2855" s="659"/>
      <c r="L2855" s="56">
        <f t="shared" ref="L2855:L2861" si="259">+J2855</f>
        <v>0</v>
      </c>
    </row>
    <row r="2856" spans="2:13" ht="24.95" customHeight="1" outlineLevel="2" x14ac:dyDescent="0.25">
      <c r="B2856" s="628"/>
      <c r="C2856" s="629"/>
      <c r="D2856" s="660"/>
      <c r="E2856" s="106"/>
      <c r="F2856" s="661"/>
      <c r="G2856" s="660"/>
      <c r="H2856" s="661"/>
      <c r="I2856" s="660"/>
      <c r="J2856" s="661"/>
      <c r="K2856" s="660"/>
      <c r="L2856" s="56">
        <f t="shared" si="259"/>
        <v>0</v>
      </c>
    </row>
    <row r="2857" spans="2:13" ht="24.95" customHeight="1" outlineLevel="2" x14ac:dyDescent="0.25">
      <c r="B2857" s="628"/>
      <c r="C2857" s="629"/>
      <c r="D2857" s="660"/>
      <c r="E2857" s="106"/>
      <c r="F2857" s="661"/>
      <c r="G2857" s="660"/>
      <c r="H2857" s="661"/>
      <c r="I2857" s="660"/>
      <c r="J2857" s="661"/>
      <c r="K2857" s="660"/>
      <c r="L2857" s="56">
        <f t="shared" si="259"/>
        <v>0</v>
      </c>
    </row>
    <row r="2858" spans="2:13" ht="24.95" customHeight="1" outlineLevel="2" x14ac:dyDescent="0.25">
      <c r="B2858" s="628"/>
      <c r="C2858" s="629"/>
      <c r="D2858" s="660"/>
      <c r="E2858" s="106"/>
      <c r="F2858" s="661"/>
      <c r="G2858" s="660"/>
      <c r="H2858" s="661"/>
      <c r="I2858" s="660"/>
      <c r="J2858" s="661"/>
      <c r="K2858" s="660"/>
      <c r="L2858" s="56">
        <f t="shared" si="259"/>
        <v>0</v>
      </c>
    </row>
    <row r="2859" spans="2:13" ht="24.95" customHeight="1" outlineLevel="2" x14ac:dyDescent="0.25">
      <c r="B2859" s="628"/>
      <c r="C2859" s="629"/>
      <c r="D2859" s="660"/>
      <c r="E2859" s="106"/>
      <c r="F2859" s="661"/>
      <c r="G2859" s="660"/>
      <c r="H2859" s="661"/>
      <c r="I2859" s="660"/>
      <c r="J2859" s="661"/>
      <c r="K2859" s="660"/>
      <c r="L2859" s="56">
        <f t="shared" si="259"/>
        <v>0</v>
      </c>
    </row>
    <row r="2860" spans="2:13" ht="24.95" customHeight="1" outlineLevel="2" x14ac:dyDescent="0.25">
      <c r="B2860" s="628"/>
      <c r="C2860" s="629"/>
      <c r="D2860" s="660"/>
      <c r="E2860" s="106"/>
      <c r="F2860" s="661"/>
      <c r="G2860" s="660"/>
      <c r="H2860" s="661"/>
      <c r="I2860" s="660"/>
      <c r="J2860" s="661"/>
      <c r="K2860" s="660"/>
      <c r="L2860" s="56">
        <f t="shared" si="259"/>
        <v>0</v>
      </c>
    </row>
    <row r="2861" spans="2:13" ht="24.95" customHeight="1" outlineLevel="2" x14ac:dyDescent="0.25">
      <c r="B2861" s="631"/>
      <c r="C2861" s="632"/>
      <c r="D2861" s="662"/>
      <c r="E2861" s="107"/>
      <c r="F2861" s="663"/>
      <c r="G2861" s="662"/>
      <c r="H2861" s="663"/>
      <c r="I2861" s="662"/>
      <c r="J2861" s="663"/>
      <c r="K2861" s="662"/>
      <c r="L2861" s="56">
        <f t="shared" si="259"/>
        <v>0</v>
      </c>
    </row>
    <row r="2862" spans="2:13" ht="24.95" customHeight="1" outlineLevel="2" x14ac:dyDescent="0.25">
      <c r="B2862" s="634" t="s">
        <v>1468</v>
      </c>
      <c r="C2862" s="635"/>
      <c r="D2862" s="635"/>
      <c r="E2862" s="635"/>
      <c r="F2862" s="635"/>
      <c r="G2862" s="635"/>
      <c r="H2862" s="635"/>
      <c r="I2862" s="635"/>
      <c r="J2862" s="635"/>
      <c r="K2862" s="636"/>
      <c r="L2862" s="108">
        <f>+SUM(L2855:L2861)</f>
        <v>0</v>
      </c>
    </row>
    <row r="2863" spans="2:13" ht="45.75" customHeight="1" outlineLevel="1" x14ac:dyDescent="0.25">
      <c r="B2863" s="448" t="s">
        <v>2338</v>
      </c>
      <c r="C2863" s="442">
        <v>11</v>
      </c>
      <c r="D2863" s="442">
        <v>4.0199999999999996</v>
      </c>
      <c r="E2863" s="637" t="str">
        <f>+VLOOKUP(B:B,INSUMOS!A:C,2,FALSE)</f>
        <v>CONEXIÓN DOMICILIARIA DE ALCANTARILLADO - (Via Adoquin/ladrillo)Inc. Exc.,Tuberia PVCS-8", accesorios de conexión a la red principal, recuperacion del espacio publico, rotura y reconstrucción) No incluye caja de inspección. Res. Acueducto N°0303-02-04-2019: Vigente</v>
      </c>
      <c r="F2863" s="638"/>
      <c r="G2863" s="638"/>
      <c r="H2863" s="638"/>
      <c r="I2863" s="638"/>
      <c r="J2863" s="638"/>
      <c r="K2863" s="639"/>
      <c r="L2863" s="103" t="str">
        <f>+VLOOKUP(B:B,INSUMOS!A:C,3,FALSE)</f>
        <v>ML</v>
      </c>
      <c r="M2863" s="595">
        <f>L2873</f>
        <v>0</v>
      </c>
    </row>
    <row r="2864" spans="2:13" ht="24.95" customHeight="1" outlineLevel="2" x14ac:dyDescent="0.25">
      <c r="B2864" s="666" t="s">
        <v>1465</v>
      </c>
      <c r="C2864" s="697"/>
      <c r="D2864" s="668"/>
      <c r="E2864" s="672" t="s">
        <v>1470</v>
      </c>
      <c r="F2864" s="673"/>
      <c r="G2864" s="673"/>
      <c r="H2864" s="673"/>
      <c r="I2864" s="674"/>
      <c r="J2864" s="675" t="s">
        <v>560</v>
      </c>
      <c r="K2864" s="668"/>
      <c r="L2864" s="677" t="s">
        <v>1464</v>
      </c>
    </row>
    <row r="2865" spans="2:13" ht="24.95" customHeight="1" outlineLevel="2" x14ac:dyDescent="0.25">
      <c r="B2865" s="669"/>
      <c r="C2865" s="670"/>
      <c r="D2865" s="671"/>
      <c r="E2865" s="104" t="s">
        <v>1461</v>
      </c>
      <c r="F2865" s="679" t="s">
        <v>1462</v>
      </c>
      <c r="G2865" s="680"/>
      <c r="H2865" s="679" t="s">
        <v>1463</v>
      </c>
      <c r="I2865" s="680"/>
      <c r="J2865" s="676"/>
      <c r="K2865" s="671"/>
      <c r="L2865" s="701"/>
    </row>
    <row r="2866" spans="2:13" ht="24.95" customHeight="1" outlineLevel="2" x14ac:dyDescent="0.25">
      <c r="B2866" s="655"/>
      <c r="C2866" s="656"/>
      <c r="D2866" s="657"/>
      <c r="E2866" s="105"/>
      <c r="F2866" s="658"/>
      <c r="G2866" s="659"/>
      <c r="H2866" s="658"/>
      <c r="I2866" s="659"/>
      <c r="J2866" s="658"/>
      <c r="K2866" s="659"/>
      <c r="L2866" s="56">
        <f t="shared" ref="L2866:L2872" si="260">+J2866</f>
        <v>0</v>
      </c>
    </row>
    <row r="2867" spans="2:13" ht="24.95" customHeight="1" outlineLevel="2" x14ac:dyDescent="0.25">
      <c r="B2867" s="628"/>
      <c r="C2867" s="629"/>
      <c r="D2867" s="660"/>
      <c r="E2867" s="106"/>
      <c r="F2867" s="661"/>
      <c r="G2867" s="660"/>
      <c r="H2867" s="661"/>
      <c r="I2867" s="660"/>
      <c r="J2867" s="661"/>
      <c r="K2867" s="660"/>
      <c r="L2867" s="56">
        <f t="shared" si="260"/>
        <v>0</v>
      </c>
    </row>
    <row r="2868" spans="2:13" ht="24.95" customHeight="1" outlineLevel="2" x14ac:dyDescent="0.25">
      <c r="B2868" s="628"/>
      <c r="C2868" s="629"/>
      <c r="D2868" s="660"/>
      <c r="E2868" s="106"/>
      <c r="F2868" s="661"/>
      <c r="G2868" s="660"/>
      <c r="H2868" s="661"/>
      <c r="I2868" s="660"/>
      <c r="J2868" s="661"/>
      <c r="K2868" s="660"/>
      <c r="L2868" s="56">
        <f t="shared" si="260"/>
        <v>0</v>
      </c>
    </row>
    <row r="2869" spans="2:13" ht="24.95" customHeight="1" outlineLevel="2" x14ac:dyDescent="0.25">
      <c r="B2869" s="628"/>
      <c r="C2869" s="629"/>
      <c r="D2869" s="660"/>
      <c r="E2869" s="106"/>
      <c r="F2869" s="661"/>
      <c r="G2869" s="660"/>
      <c r="H2869" s="661"/>
      <c r="I2869" s="660"/>
      <c r="J2869" s="661"/>
      <c r="K2869" s="660"/>
      <c r="L2869" s="56">
        <f t="shared" si="260"/>
        <v>0</v>
      </c>
    </row>
    <row r="2870" spans="2:13" ht="24.95" customHeight="1" outlineLevel="2" x14ac:dyDescent="0.25">
      <c r="B2870" s="628"/>
      <c r="C2870" s="629"/>
      <c r="D2870" s="660"/>
      <c r="E2870" s="106"/>
      <c r="F2870" s="661"/>
      <c r="G2870" s="660"/>
      <c r="H2870" s="661"/>
      <c r="I2870" s="660"/>
      <c r="J2870" s="661"/>
      <c r="K2870" s="660"/>
      <c r="L2870" s="56">
        <f t="shared" si="260"/>
        <v>0</v>
      </c>
    </row>
    <row r="2871" spans="2:13" ht="24.95" customHeight="1" outlineLevel="2" x14ac:dyDescent="0.25">
      <c r="B2871" s="628"/>
      <c r="C2871" s="629"/>
      <c r="D2871" s="660"/>
      <c r="E2871" s="106"/>
      <c r="F2871" s="661"/>
      <c r="G2871" s="660"/>
      <c r="H2871" s="661"/>
      <c r="I2871" s="660"/>
      <c r="J2871" s="661"/>
      <c r="K2871" s="660"/>
      <c r="L2871" s="56">
        <f t="shared" si="260"/>
        <v>0</v>
      </c>
    </row>
    <row r="2872" spans="2:13" ht="24.95" customHeight="1" outlineLevel="2" x14ac:dyDescent="0.25">
      <c r="B2872" s="631"/>
      <c r="C2872" s="632"/>
      <c r="D2872" s="662"/>
      <c r="E2872" s="107"/>
      <c r="F2872" s="663"/>
      <c r="G2872" s="662"/>
      <c r="H2872" s="663"/>
      <c r="I2872" s="662"/>
      <c r="J2872" s="663"/>
      <c r="K2872" s="662"/>
      <c r="L2872" s="56">
        <f t="shared" si="260"/>
        <v>0</v>
      </c>
    </row>
    <row r="2873" spans="2:13" ht="24.95" customHeight="1" outlineLevel="2" x14ac:dyDescent="0.25">
      <c r="B2873" s="634" t="s">
        <v>1468</v>
      </c>
      <c r="C2873" s="635"/>
      <c r="D2873" s="635"/>
      <c r="E2873" s="635"/>
      <c r="F2873" s="635"/>
      <c r="G2873" s="635"/>
      <c r="H2873" s="635"/>
      <c r="I2873" s="635"/>
      <c r="J2873" s="635"/>
      <c r="K2873" s="636"/>
      <c r="L2873" s="108">
        <f>+SUM(L2866:L2872)</f>
        <v>0</v>
      </c>
    </row>
    <row r="2874" spans="2:13" ht="48" customHeight="1" outlineLevel="1" x14ac:dyDescent="0.25">
      <c r="B2874" s="448" t="s">
        <v>2339</v>
      </c>
      <c r="C2874" s="442">
        <v>11</v>
      </c>
      <c r="D2874" s="442">
        <v>4.03</v>
      </c>
      <c r="E2874" s="637" t="str">
        <f>+VLOOKUP(B:B,INSUMOS!A:C,2,FALSE)</f>
        <v>CONEXIÓN DOMICILIARIA DE ALCANTARILLADO - (Via adoquin en concreto)Inc. Exc.,Tuberia PVCS-8", accesorios de conexión a la red principal, recuperacion del espacio publico, rotura y reconstrucción) No incluye caja de inspección. Res. Acueducto N°0303-02-04-2019: Vigente</v>
      </c>
      <c r="F2874" s="638"/>
      <c r="G2874" s="638"/>
      <c r="H2874" s="638"/>
      <c r="I2874" s="638"/>
      <c r="J2874" s="638"/>
      <c r="K2874" s="639"/>
      <c r="L2874" s="103" t="str">
        <f>+VLOOKUP(B:B,INSUMOS!A:C,3,FALSE)</f>
        <v>ML</v>
      </c>
      <c r="M2874" s="595">
        <f>L2884</f>
        <v>0</v>
      </c>
    </row>
    <row r="2875" spans="2:13" ht="24.95" customHeight="1" outlineLevel="2" x14ac:dyDescent="0.25">
      <c r="B2875" s="666" t="s">
        <v>1465</v>
      </c>
      <c r="C2875" s="697"/>
      <c r="D2875" s="668"/>
      <c r="E2875" s="672" t="s">
        <v>1470</v>
      </c>
      <c r="F2875" s="673"/>
      <c r="G2875" s="673"/>
      <c r="H2875" s="673"/>
      <c r="I2875" s="674"/>
      <c r="J2875" s="675" t="s">
        <v>560</v>
      </c>
      <c r="K2875" s="668"/>
      <c r="L2875" s="677" t="s">
        <v>1464</v>
      </c>
    </row>
    <row r="2876" spans="2:13" ht="24.95" customHeight="1" outlineLevel="2" x14ac:dyDescent="0.25">
      <c r="B2876" s="669"/>
      <c r="C2876" s="670"/>
      <c r="D2876" s="671"/>
      <c r="E2876" s="104" t="s">
        <v>1461</v>
      </c>
      <c r="F2876" s="679" t="s">
        <v>1462</v>
      </c>
      <c r="G2876" s="680"/>
      <c r="H2876" s="679" t="s">
        <v>1463</v>
      </c>
      <c r="I2876" s="680"/>
      <c r="J2876" s="676"/>
      <c r="K2876" s="671"/>
      <c r="L2876" s="701"/>
    </row>
    <row r="2877" spans="2:13" ht="24.95" customHeight="1" outlineLevel="2" x14ac:dyDescent="0.25">
      <c r="B2877" s="655"/>
      <c r="C2877" s="656"/>
      <c r="D2877" s="657"/>
      <c r="E2877" s="105"/>
      <c r="F2877" s="658"/>
      <c r="G2877" s="659"/>
      <c r="H2877" s="658"/>
      <c r="I2877" s="659"/>
      <c r="J2877" s="658"/>
      <c r="K2877" s="659"/>
      <c r="L2877" s="56">
        <f t="shared" ref="L2877:L2883" si="261">+J2877</f>
        <v>0</v>
      </c>
    </row>
    <row r="2878" spans="2:13" ht="24.95" customHeight="1" outlineLevel="2" x14ac:dyDescent="0.25">
      <c r="B2878" s="628"/>
      <c r="C2878" s="629"/>
      <c r="D2878" s="660"/>
      <c r="E2878" s="106"/>
      <c r="F2878" s="661"/>
      <c r="G2878" s="660"/>
      <c r="H2878" s="661"/>
      <c r="I2878" s="660"/>
      <c r="J2878" s="661"/>
      <c r="K2878" s="660"/>
      <c r="L2878" s="56">
        <f t="shared" si="261"/>
        <v>0</v>
      </c>
    </row>
    <row r="2879" spans="2:13" ht="24.95" customHeight="1" outlineLevel="2" x14ac:dyDescent="0.25">
      <c r="B2879" s="628"/>
      <c r="C2879" s="629"/>
      <c r="D2879" s="660"/>
      <c r="E2879" s="106"/>
      <c r="F2879" s="661"/>
      <c r="G2879" s="660"/>
      <c r="H2879" s="661"/>
      <c r="I2879" s="660"/>
      <c r="J2879" s="661"/>
      <c r="K2879" s="660"/>
      <c r="L2879" s="56">
        <f t="shared" si="261"/>
        <v>0</v>
      </c>
    </row>
    <row r="2880" spans="2:13" ht="24.95" customHeight="1" outlineLevel="2" x14ac:dyDescent="0.25">
      <c r="B2880" s="628"/>
      <c r="C2880" s="629"/>
      <c r="D2880" s="660"/>
      <c r="E2880" s="106"/>
      <c r="F2880" s="661"/>
      <c r="G2880" s="660"/>
      <c r="H2880" s="661"/>
      <c r="I2880" s="660"/>
      <c r="J2880" s="661"/>
      <c r="K2880" s="660"/>
      <c r="L2880" s="56">
        <f t="shared" si="261"/>
        <v>0</v>
      </c>
    </row>
    <row r="2881" spans="2:13" ht="24.95" customHeight="1" outlineLevel="2" x14ac:dyDescent="0.25">
      <c r="B2881" s="628"/>
      <c r="C2881" s="629"/>
      <c r="D2881" s="660"/>
      <c r="E2881" s="106"/>
      <c r="F2881" s="661"/>
      <c r="G2881" s="660"/>
      <c r="H2881" s="661"/>
      <c r="I2881" s="660"/>
      <c r="J2881" s="661"/>
      <c r="K2881" s="660"/>
      <c r="L2881" s="56">
        <f t="shared" si="261"/>
        <v>0</v>
      </c>
    </row>
    <row r="2882" spans="2:13" ht="24.95" customHeight="1" outlineLevel="2" x14ac:dyDescent="0.25">
      <c r="B2882" s="628"/>
      <c r="C2882" s="629"/>
      <c r="D2882" s="660"/>
      <c r="E2882" s="106"/>
      <c r="F2882" s="661"/>
      <c r="G2882" s="660"/>
      <c r="H2882" s="661"/>
      <c r="I2882" s="660"/>
      <c r="J2882" s="661"/>
      <c r="K2882" s="660"/>
      <c r="L2882" s="56">
        <f t="shared" si="261"/>
        <v>0</v>
      </c>
    </row>
    <row r="2883" spans="2:13" ht="24.95" customHeight="1" outlineLevel="2" x14ac:dyDescent="0.25">
      <c r="B2883" s="631"/>
      <c r="C2883" s="632"/>
      <c r="D2883" s="662"/>
      <c r="E2883" s="107"/>
      <c r="F2883" s="663"/>
      <c r="G2883" s="662"/>
      <c r="H2883" s="663"/>
      <c r="I2883" s="662"/>
      <c r="J2883" s="663"/>
      <c r="K2883" s="662"/>
      <c r="L2883" s="56">
        <f t="shared" si="261"/>
        <v>0</v>
      </c>
    </row>
    <row r="2884" spans="2:13" ht="24.95" customHeight="1" outlineLevel="2" x14ac:dyDescent="0.25">
      <c r="B2884" s="634" t="s">
        <v>1468</v>
      </c>
      <c r="C2884" s="635"/>
      <c r="D2884" s="635"/>
      <c r="E2884" s="635"/>
      <c r="F2884" s="635"/>
      <c r="G2884" s="635"/>
      <c r="H2884" s="635"/>
      <c r="I2884" s="635"/>
      <c r="J2884" s="635"/>
      <c r="K2884" s="636"/>
      <c r="L2884" s="108">
        <f>+SUM(L2877:L2883)</f>
        <v>0</v>
      </c>
    </row>
    <row r="2885" spans="2:13" ht="44.25" customHeight="1" outlineLevel="1" x14ac:dyDescent="0.25">
      <c r="B2885" s="448" t="s">
        <v>2340</v>
      </c>
      <c r="C2885" s="442">
        <v>11</v>
      </c>
      <c r="D2885" s="442">
        <v>4.04</v>
      </c>
      <c r="E2885" s="637" t="str">
        <f>+VLOOKUP(B:B,INSUMOS!A:C,2,FALSE)</f>
        <v>CONEXIÓN DOMICILIARIA DE ALCANTARILLADO - (Via en asfalto)Inc. Exc.,Tuberia PVCS-8", accesorios de conexión a la red principal, recuperacion del espacio publico, rotura y reconstrucción) No incluye caja de inspección. Res. Acueducto N°0303-02-04-2019: Vigente</v>
      </c>
      <c r="F2885" s="638"/>
      <c r="G2885" s="638"/>
      <c r="H2885" s="638"/>
      <c r="I2885" s="638"/>
      <c r="J2885" s="638"/>
      <c r="K2885" s="639"/>
      <c r="L2885" s="103" t="str">
        <f>+VLOOKUP(B:B,INSUMOS!A:C,3,FALSE)</f>
        <v>ML</v>
      </c>
      <c r="M2885" s="595">
        <f>L2895</f>
        <v>0</v>
      </c>
    </row>
    <row r="2886" spans="2:13" ht="24.95" customHeight="1" outlineLevel="2" x14ac:dyDescent="0.25">
      <c r="B2886" s="666" t="s">
        <v>1465</v>
      </c>
      <c r="C2886" s="697"/>
      <c r="D2886" s="668"/>
      <c r="E2886" s="672" t="s">
        <v>1470</v>
      </c>
      <c r="F2886" s="673"/>
      <c r="G2886" s="673"/>
      <c r="H2886" s="673"/>
      <c r="I2886" s="674"/>
      <c r="J2886" s="675" t="s">
        <v>560</v>
      </c>
      <c r="K2886" s="668"/>
      <c r="L2886" s="677" t="s">
        <v>1464</v>
      </c>
    </row>
    <row r="2887" spans="2:13" ht="24.95" customHeight="1" outlineLevel="2" x14ac:dyDescent="0.25">
      <c r="B2887" s="669"/>
      <c r="C2887" s="670"/>
      <c r="D2887" s="671"/>
      <c r="E2887" s="104" t="s">
        <v>1461</v>
      </c>
      <c r="F2887" s="679" t="s">
        <v>1462</v>
      </c>
      <c r="G2887" s="680"/>
      <c r="H2887" s="679" t="s">
        <v>1463</v>
      </c>
      <c r="I2887" s="680"/>
      <c r="J2887" s="676"/>
      <c r="K2887" s="671"/>
      <c r="L2887" s="701"/>
    </row>
    <row r="2888" spans="2:13" ht="24.95" customHeight="1" outlineLevel="2" x14ac:dyDescent="0.25">
      <c r="B2888" s="655"/>
      <c r="C2888" s="656"/>
      <c r="D2888" s="657"/>
      <c r="E2888" s="105"/>
      <c r="F2888" s="658"/>
      <c r="G2888" s="659"/>
      <c r="H2888" s="658"/>
      <c r="I2888" s="659"/>
      <c r="J2888" s="658"/>
      <c r="K2888" s="659"/>
      <c r="L2888" s="56">
        <f t="shared" ref="L2888:L2894" si="262">+J2888</f>
        <v>0</v>
      </c>
    </row>
    <row r="2889" spans="2:13" ht="24.95" customHeight="1" outlineLevel="2" x14ac:dyDescent="0.25">
      <c r="B2889" s="628"/>
      <c r="C2889" s="629"/>
      <c r="D2889" s="660"/>
      <c r="E2889" s="106"/>
      <c r="F2889" s="661"/>
      <c r="G2889" s="660"/>
      <c r="H2889" s="661"/>
      <c r="I2889" s="660"/>
      <c r="J2889" s="661"/>
      <c r="K2889" s="660"/>
      <c r="L2889" s="56">
        <f t="shared" si="262"/>
        <v>0</v>
      </c>
    </row>
    <row r="2890" spans="2:13" ht="24.95" customHeight="1" outlineLevel="2" x14ac:dyDescent="0.25">
      <c r="B2890" s="628"/>
      <c r="C2890" s="629"/>
      <c r="D2890" s="660"/>
      <c r="E2890" s="106"/>
      <c r="F2890" s="661"/>
      <c r="G2890" s="660"/>
      <c r="H2890" s="661"/>
      <c r="I2890" s="660"/>
      <c r="J2890" s="661"/>
      <c r="K2890" s="660"/>
      <c r="L2890" s="56">
        <f t="shared" si="262"/>
        <v>0</v>
      </c>
    </row>
    <row r="2891" spans="2:13" ht="24.95" customHeight="1" outlineLevel="2" x14ac:dyDescent="0.25">
      <c r="B2891" s="628"/>
      <c r="C2891" s="629"/>
      <c r="D2891" s="660"/>
      <c r="E2891" s="106"/>
      <c r="F2891" s="661"/>
      <c r="G2891" s="660"/>
      <c r="H2891" s="661"/>
      <c r="I2891" s="660"/>
      <c r="J2891" s="661"/>
      <c r="K2891" s="660"/>
      <c r="L2891" s="56">
        <f t="shared" si="262"/>
        <v>0</v>
      </c>
    </row>
    <row r="2892" spans="2:13" ht="24.95" customHeight="1" outlineLevel="2" x14ac:dyDescent="0.25">
      <c r="B2892" s="628"/>
      <c r="C2892" s="629"/>
      <c r="D2892" s="660"/>
      <c r="E2892" s="106"/>
      <c r="F2892" s="661"/>
      <c r="G2892" s="660"/>
      <c r="H2892" s="661"/>
      <c r="I2892" s="660"/>
      <c r="J2892" s="661"/>
      <c r="K2892" s="660"/>
      <c r="L2892" s="56">
        <f t="shared" si="262"/>
        <v>0</v>
      </c>
    </row>
    <row r="2893" spans="2:13" ht="24.95" customHeight="1" outlineLevel="2" x14ac:dyDescent="0.25">
      <c r="B2893" s="628"/>
      <c r="C2893" s="629"/>
      <c r="D2893" s="660"/>
      <c r="E2893" s="106"/>
      <c r="F2893" s="661"/>
      <c r="G2893" s="660"/>
      <c r="H2893" s="661"/>
      <c r="I2893" s="660"/>
      <c r="J2893" s="661"/>
      <c r="K2893" s="660"/>
      <c r="L2893" s="56">
        <f t="shared" si="262"/>
        <v>0</v>
      </c>
    </row>
    <row r="2894" spans="2:13" ht="24.95" customHeight="1" outlineLevel="2" x14ac:dyDescent="0.25">
      <c r="B2894" s="631"/>
      <c r="C2894" s="632"/>
      <c r="D2894" s="662"/>
      <c r="E2894" s="107"/>
      <c r="F2894" s="663"/>
      <c r="G2894" s="662"/>
      <c r="H2894" s="663"/>
      <c r="I2894" s="662"/>
      <c r="J2894" s="663"/>
      <c r="K2894" s="662"/>
      <c r="L2894" s="56">
        <f t="shared" si="262"/>
        <v>0</v>
      </c>
    </row>
    <row r="2895" spans="2:13" ht="24.95" customHeight="1" outlineLevel="2" x14ac:dyDescent="0.25">
      <c r="B2895" s="634" t="s">
        <v>1468</v>
      </c>
      <c r="C2895" s="635"/>
      <c r="D2895" s="635"/>
      <c r="E2895" s="635"/>
      <c r="F2895" s="635"/>
      <c r="G2895" s="635"/>
      <c r="H2895" s="635"/>
      <c r="I2895" s="635"/>
      <c r="J2895" s="635"/>
      <c r="K2895" s="636"/>
      <c r="L2895" s="108">
        <f>+SUM(L2888:L2894)</f>
        <v>0</v>
      </c>
    </row>
    <row r="2896" spans="2:13" ht="49.5" customHeight="1" outlineLevel="1" x14ac:dyDescent="0.25">
      <c r="B2896" s="448" t="s">
        <v>2341</v>
      </c>
      <c r="C2896" s="442">
        <v>11</v>
      </c>
      <c r="D2896" s="442">
        <v>4.05</v>
      </c>
      <c r="E2896" s="637" t="str">
        <f>+VLOOKUP(B:B,INSUMOS!A:C,2,FALSE)</f>
        <v>CONEXIÓN DOMICILIARIA DE ALCANTARILLADO - (Via en concreto)Inc. Exc.,Tuberia PVCS-8", accesorios de conexión a la red principal, recuperacion del espacio publico, rotura y reconstrucción) No incluye caja de inspección.  Res. Acueducto N°0303-02-04-2019: Vigente</v>
      </c>
      <c r="F2896" s="638"/>
      <c r="G2896" s="638"/>
      <c r="H2896" s="638"/>
      <c r="I2896" s="638"/>
      <c r="J2896" s="638"/>
      <c r="K2896" s="639"/>
      <c r="L2896" s="103" t="str">
        <f>+VLOOKUP(B:B,INSUMOS!A:C,3,FALSE)</f>
        <v>ML</v>
      </c>
      <c r="M2896" s="595">
        <f>L2906</f>
        <v>0</v>
      </c>
    </row>
    <row r="2897" spans="2:13" ht="24.95" customHeight="1" outlineLevel="2" x14ac:dyDescent="0.25">
      <c r="B2897" s="666" t="s">
        <v>1465</v>
      </c>
      <c r="C2897" s="697"/>
      <c r="D2897" s="668"/>
      <c r="E2897" s="672" t="s">
        <v>1470</v>
      </c>
      <c r="F2897" s="673"/>
      <c r="G2897" s="673"/>
      <c r="H2897" s="673"/>
      <c r="I2897" s="674"/>
      <c r="J2897" s="675" t="s">
        <v>560</v>
      </c>
      <c r="K2897" s="668"/>
      <c r="L2897" s="677" t="s">
        <v>1464</v>
      </c>
    </row>
    <row r="2898" spans="2:13" ht="24.95" customHeight="1" outlineLevel="2" x14ac:dyDescent="0.25">
      <c r="B2898" s="669"/>
      <c r="C2898" s="670"/>
      <c r="D2898" s="671"/>
      <c r="E2898" s="104" t="s">
        <v>1461</v>
      </c>
      <c r="F2898" s="679" t="s">
        <v>1462</v>
      </c>
      <c r="G2898" s="680"/>
      <c r="H2898" s="679" t="s">
        <v>1463</v>
      </c>
      <c r="I2898" s="680"/>
      <c r="J2898" s="676"/>
      <c r="K2898" s="671"/>
      <c r="L2898" s="701"/>
    </row>
    <row r="2899" spans="2:13" ht="24.95" customHeight="1" outlineLevel="2" x14ac:dyDescent="0.25">
      <c r="B2899" s="655"/>
      <c r="C2899" s="656"/>
      <c r="D2899" s="657"/>
      <c r="E2899" s="105"/>
      <c r="F2899" s="658"/>
      <c r="G2899" s="659"/>
      <c r="H2899" s="658"/>
      <c r="I2899" s="659"/>
      <c r="J2899" s="658"/>
      <c r="K2899" s="659"/>
      <c r="L2899" s="56">
        <f t="shared" ref="L2899:L2905" si="263">+J2899</f>
        <v>0</v>
      </c>
    </row>
    <row r="2900" spans="2:13" ht="24.95" customHeight="1" outlineLevel="2" x14ac:dyDescent="0.25">
      <c r="B2900" s="628"/>
      <c r="C2900" s="629"/>
      <c r="D2900" s="660"/>
      <c r="E2900" s="106"/>
      <c r="F2900" s="661"/>
      <c r="G2900" s="660"/>
      <c r="H2900" s="661"/>
      <c r="I2900" s="660"/>
      <c r="J2900" s="661"/>
      <c r="K2900" s="660"/>
      <c r="L2900" s="56">
        <f t="shared" si="263"/>
        <v>0</v>
      </c>
    </row>
    <row r="2901" spans="2:13" ht="24.95" customHeight="1" outlineLevel="2" x14ac:dyDescent="0.25">
      <c r="B2901" s="628"/>
      <c r="C2901" s="629"/>
      <c r="D2901" s="660"/>
      <c r="E2901" s="106"/>
      <c r="F2901" s="661"/>
      <c r="G2901" s="660"/>
      <c r="H2901" s="661"/>
      <c r="I2901" s="660"/>
      <c r="J2901" s="661"/>
      <c r="K2901" s="660"/>
      <c r="L2901" s="56">
        <f t="shared" si="263"/>
        <v>0</v>
      </c>
    </row>
    <row r="2902" spans="2:13" ht="24.95" customHeight="1" outlineLevel="2" x14ac:dyDescent="0.25">
      <c r="B2902" s="628"/>
      <c r="C2902" s="629"/>
      <c r="D2902" s="660"/>
      <c r="E2902" s="106"/>
      <c r="F2902" s="661"/>
      <c r="G2902" s="660"/>
      <c r="H2902" s="661"/>
      <c r="I2902" s="660"/>
      <c r="J2902" s="661"/>
      <c r="K2902" s="660"/>
      <c r="L2902" s="56">
        <f t="shared" si="263"/>
        <v>0</v>
      </c>
    </row>
    <row r="2903" spans="2:13" ht="24.95" customHeight="1" outlineLevel="2" x14ac:dyDescent="0.25">
      <c r="B2903" s="628"/>
      <c r="C2903" s="629"/>
      <c r="D2903" s="660"/>
      <c r="E2903" s="106"/>
      <c r="F2903" s="661"/>
      <c r="G2903" s="660"/>
      <c r="H2903" s="661"/>
      <c r="I2903" s="660"/>
      <c r="J2903" s="661"/>
      <c r="K2903" s="660"/>
      <c r="L2903" s="56">
        <f t="shared" si="263"/>
        <v>0</v>
      </c>
    </row>
    <row r="2904" spans="2:13" ht="24.95" customHeight="1" outlineLevel="2" x14ac:dyDescent="0.25">
      <c r="B2904" s="628"/>
      <c r="C2904" s="629"/>
      <c r="D2904" s="660"/>
      <c r="E2904" s="106"/>
      <c r="F2904" s="661"/>
      <c r="G2904" s="660"/>
      <c r="H2904" s="661"/>
      <c r="I2904" s="660"/>
      <c r="J2904" s="661"/>
      <c r="K2904" s="660"/>
      <c r="L2904" s="56">
        <f t="shared" si="263"/>
        <v>0</v>
      </c>
    </row>
    <row r="2905" spans="2:13" ht="24.95" customHeight="1" outlineLevel="2" x14ac:dyDescent="0.25">
      <c r="B2905" s="631"/>
      <c r="C2905" s="632"/>
      <c r="D2905" s="662"/>
      <c r="E2905" s="107"/>
      <c r="F2905" s="663"/>
      <c r="G2905" s="662"/>
      <c r="H2905" s="663"/>
      <c r="I2905" s="662"/>
      <c r="J2905" s="663"/>
      <c r="K2905" s="662"/>
      <c r="L2905" s="56">
        <f t="shared" si="263"/>
        <v>0</v>
      </c>
    </row>
    <row r="2906" spans="2:13" ht="24.95" customHeight="1" outlineLevel="2" x14ac:dyDescent="0.25">
      <c r="B2906" s="634" t="s">
        <v>1468</v>
      </c>
      <c r="C2906" s="635"/>
      <c r="D2906" s="635"/>
      <c r="E2906" s="635"/>
      <c r="F2906" s="635"/>
      <c r="G2906" s="635"/>
      <c r="H2906" s="635"/>
      <c r="I2906" s="635"/>
      <c r="J2906" s="635"/>
      <c r="K2906" s="636"/>
      <c r="L2906" s="108">
        <f>+SUM(L2899:L2905)</f>
        <v>0</v>
      </c>
    </row>
    <row r="2907" spans="2:13" ht="15" customHeight="1" x14ac:dyDescent="0.25">
      <c r="B2907" s="99"/>
      <c r="C2907" s="100">
        <v>12</v>
      </c>
      <c r="D2907" s="703" t="str">
        <f>+'208-MV-Ft-10-MV-HAB.'!D290</f>
        <v>INSTALACIONES ELECTRICAS</v>
      </c>
      <c r="E2907" s="704"/>
      <c r="F2907" s="704"/>
      <c r="G2907" s="704"/>
      <c r="H2907" s="704"/>
      <c r="I2907" s="704"/>
      <c r="J2907" s="704"/>
      <c r="K2907" s="704"/>
      <c r="L2907" s="705"/>
    </row>
    <row r="2908" spans="2:13" ht="59.25" customHeight="1" outlineLevel="1" x14ac:dyDescent="0.25">
      <c r="B2908" s="111" t="s">
        <v>2239</v>
      </c>
      <c r="C2908" s="129">
        <v>12</v>
      </c>
      <c r="D2908" s="129">
        <v>1</v>
      </c>
      <c r="E2908" s="637" t="str">
        <f>+VLOOKUP(B:B,APUS!A:C,3,FALSE)</f>
        <v>SUMINISTRO E INSTALACIÓN DE CAJA DE 6 CIRCUITOS SNEIDER (PARA EL CORRECTO FUNCIONAMIENTO, SE DEBE INSTALAR CIRCUITOS INDEPENDIENTES ASÍ: UNO PARA SALIDAS ILUMINACIÓN, UNO PARA TOMAS-CORRIENTE, UNO PARA COCINA Y UNO PARA LAVADORA, QUEDANDO DOS CIRCUITOS DE RESERVA PARA FUTURAS NECESIDADES)</v>
      </c>
      <c r="F2908" s="638"/>
      <c r="G2908" s="638"/>
      <c r="H2908" s="638"/>
      <c r="I2908" s="638"/>
      <c r="J2908" s="638"/>
      <c r="K2908" s="639"/>
      <c r="L2908" s="103" t="str">
        <f>+VLOOKUP(B:B,APUS!A:D,4,FALSE)</f>
        <v>UN</v>
      </c>
      <c r="M2908" s="595">
        <f>L2918</f>
        <v>0</v>
      </c>
    </row>
    <row r="2909" spans="2:13" ht="15" customHeight="1" outlineLevel="2" x14ac:dyDescent="0.25">
      <c r="B2909" s="666" t="s">
        <v>1465</v>
      </c>
      <c r="C2909" s="697"/>
      <c r="D2909" s="668"/>
      <c r="E2909" s="672" t="s">
        <v>1470</v>
      </c>
      <c r="F2909" s="673"/>
      <c r="G2909" s="673"/>
      <c r="H2909" s="673"/>
      <c r="I2909" s="674"/>
      <c r="J2909" s="675" t="s">
        <v>560</v>
      </c>
      <c r="K2909" s="668"/>
      <c r="L2909" s="677" t="s">
        <v>1464</v>
      </c>
    </row>
    <row r="2910" spans="2:13" ht="15" customHeight="1" outlineLevel="2" x14ac:dyDescent="0.25">
      <c r="B2910" s="669"/>
      <c r="C2910" s="670"/>
      <c r="D2910" s="671"/>
      <c r="E2910" s="104" t="s">
        <v>1461</v>
      </c>
      <c r="F2910" s="679" t="s">
        <v>1462</v>
      </c>
      <c r="G2910" s="680"/>
      <c r="H2910" s="679" t="s">
        <v>1463</v>
      </c>
      <c r="I2910" s="680"/>
      <c r="J2910" s="676"/>
      <c r="K2910" s="671"/>
      <c r="L2910" s="701"/>
    </row>
    <row r="2911" spans="2:13" ht="24.95" customHeight="1" outlineLevel="2" x14ac:dyDescent="0.25">
      <c r="B2911" s="655"/>
      <c r="C2911" s="656"/>
      <c r="D2911" s="657"/>
      <c r="E2911" s="105"/>
      <c r="F2911" s="658"/>
      <c r="G2911" s="659"/>
      <c r="H2911" s="658"/>
      <c r="I2911" s="659"/>
      <c r="J2911" s="658"/>
      <c r="K2911" s="659"/>
      <c r="L2911" s="56">
        <f t="shared" ref="L2911:L2917" si="264">+J2911</f>
        <v>0</v>
      </c>
    </row>
    <row r="2912" spans="2:13" ht="24.95" customHeight="1" outlineLevel="2" x14ac:dyDescent="0.25">
      <c r="B2912" s="628"/>
      <c r="C2912" s="629"/>
      <c r="D2912" s="660"/>
      <c r="E2912" s="106"/>
      <c r="F2912" s="661"/>
      <c r="G2912" s="660"/>
      <c r="H2912" s="661"/>
      <c r="I2912" s="660"/>
      <c r="J2912" s="661"/>
      <c r="K2912" s="660"/>
      <c r="L2912" s="56">
        <f t="shared" si="264"/>
        <v>0</v>
      </c>
    </row>
    <row r="2913" spans="2:13" ht="24.95" customHeight="1" outlineLevel="2" x14ac:dyDescent="0.25">
      <c r="B2913" s="628"/>
      <c r="C2913" s="629"/>
      <c r="D2913" s="660"/>
      <c r="E2913" s="106"/>
      <c r="F2913" s="661"/>
      <c r="G2913" s="660"/>
      <c r="H2913" s="661"/>
      <c r="I2913" s="660"/>
      <c r="J2913" s="661"/>
      <c r="K2913" s="660"/>
      <c r="L2913" s="56">
        <f t="shared" si="264"/>
        <v>0</v>
      </c>
    </row>
    <row r="2914" spans="2:13" ht="24.95" customHeight="1" outlineLevel="2" x14ac:dyDescent="0.25">
      <c r="B2914" s="628"/>
      <c r="C2914" s="629"/>
      <c r="D2914" s="660"/>
      <c r="E2914" s="106"/>
      <c r="F2914" s="661"/>
      <c r="G2914" s="660"/>
      <c r="H2914" s="661"/>
      <c r="I2914" s="660"/>
      <c r="J2914" s="661"/>
      <c r="K2914" s="660"/>
      <c r="L2914" s="56">
        <f t="shared" si="264"/>
        <v>0</v>
      </c>
    </row>
    <row r="2915" spans="2:13" ht="24.95" customHeight="1" outlineLevel="2" x14ac:dyDescent="0.25">
      <c r="B2915" s="628"/>
      <c r="C2915" s="629"/>
      <c r="D2915" s="660"/>
      <c r="E2915" s="106"/>
      <c r="F2915" s="661"/>
      <c r="G2915" s="660"/>
      <c r="H2915" s="661"/>
      <c r="I2915" s="660"/>
      <c r="J2915" s="661"/>
      <c r="K2915" s="660"/>
      <c r="L2915" s="56">
        <f t="shared" si="264"/>
        <v>0</v>
      </c>
    </row>
    <row r="2916" spans="2:13" ht="24.95" customHeight="1" outlineLevel="2" x14ac:dyDescent="0.25">
      <c r="B2916" s="628"/>
      <c r="C2916" s="629"/>
      <c r="D2916" s="660"/>
      <c r="E2916" s="106"/>
      <c r="F2916" s="661"/>
      <c r="G2916" s="660"/>
      <c r="H2916" s="661"/>
      <c r="I2916" s="660"/>
      <c r="J2916" s="661"/>
      <c r="K2916" s="660"/>
      <c r="L2916" s="56">
        <f t="shared" si="264"/>
        <v>0</v>
      </c>
    </row>
    <row r="2917" spans="2:13" ht="24.95" customHeight="1" outlineLevel="2" x14ac:dyDescent="0.25">
      <c r="B2917" s="631"/>
      <c r="C2917" s="632"/>
      <c r="D2917" s="662"/>
      <c r="E2917" s="107"/>
      <c r="F2917" s="663"/>
      <c r="G2917" s="662"/>
      <c r="H2917" s="663"/>
      <c r="I2917" s="662"/>
      <c r="J2917" s="663"/>
      <c r="K2917" s="662"/>
      <c r="L2917" s="56">
        <f t="shared" si="264"/>
        <v>0</v>
      </c>
    </row>
    <row r="2918" spans="2:13" ht="24.95" customHeight="1" outlineLevel="2" x14ac:dyDescent="0.25">
      <c r="B2918" s="634" t="s">
        <v>1468</v>
      </c>
      <c r="C2918" s="635"/>
      <c r="D2918" s="635"/>
      <c r="E2918" s="635"/>
      <c r="F2918" s="635"/>
      <c r="G2918" s="635"/>
      <c r="H2918" s="635"/>
      <c r="I2918" s="635"/>
      <c r="J2918" s="635"/>
      <c r="K2918" s="636"/>
      <c r="L2918" s="108">
        <f>+SUM(L2911:L2917)</f>
        <v>0</v>
      </c>
    </row>
    <row r="2919" spans="2:13" ht="19.5" customHeight="1" outlineLevel="1" x14ac:dyDescent="0.25">
      <c r="B2919" s="111" t="s">
        <v>1447</v>
      </c>
      <c r="C2919" s="129">
        <v>12</v>
      </c>
      <c r="D2919" s="129">
        <v>2</v>
      </c>
      <c r="E2919" s="694" t="str">
        <f>+VLOOKUP(B:B,APUS!A:C,3,FALSE)</f>
        <v>SUMINISTRO E INSTALACIÓN DE PROTECCIÓN: 1X20A /30A/40A</v>
      </c>
      <c r="F2919" s="695"/>
      <c r="G2919" s="695"/>
      <c r="H2919" s="695"/>
      <c r="I2919" s="695"/>
      <c r="J2919" s="695"/>
      <c r="K2919" s="696"/>
      <c r="L2919" s="103" t="str">
        <f>+VLOOKUP(B:B,APUS!A:D,4,FALSE)</f>
        <v>UN</v>
      </c>
      <c r="M2919" s="595">
        <f>L2929</f>
        <v>0</v>
      </c>
    </row>
    <row r="2920" spans="2:13" ht="15" customHeight="1" outlineLevel="2" x14ac:dyDescent="0.25">
      <c r="B2920" s="666" t="s">
        <v>1465</v>
      </c>
      <c r="C2920" s="697"/>
      <c r="D2920" s="668"/>
      <c r="E2920" s="672" t="s">
        <v>1470</v>
      </c>
      <c r="F2920" s="673"/>
      <c r="G2920" s="673"/>
      <c r="H2920" s="673"/>
      <c r="I2920" s="674"/>
      <c r="J2920" s="675" t="s">
        <v>560</v>
      </c>
      <c r="K2920" s="668"/>
      <c r="L2920" s="677" t="s">
        <v>1464</v>
      </c>
    </row>
    <row r="2921" spans="2:13" ht="15" customHeight="1" outlineLevel="2" x14ac:dyDescent="0.25">
      <c r="B2921" s="669"/>
      <c r="C2921" s="670"/>
      <c r="D2921" s="671"/>
      <c r="E2921" s="104" t="s">
        <v>1461</v>
      </c>
      <c r="F2921" s="679" t="s">
        <v>1462</v>
      </c>
      <c r="G2921" s="680"/>
      <c r="H2921" s="679" t="s">
        <v>1463</v>
      </c>
      <c r="I2921" s="680"/>
      <c r="J2921" s="676"/>
      <c r="K2921" s="671"/>
      <c r="L2921" s="701"/>
    </row>
    <row r="2922" spans="2:13" ht="24.95" customHeight="1" outlineLevel="2" x14ac:dyDescent="0.25">
      <c r="B2922" s="655"/>
      <c r="C2922" s="656"/>
      <c r="D2922" s="657"/>
      <c r="E2922" s="105"/>
      <c r="F2922" s="658"/>
      <c r="G2922" s="659"/>
      <c r="H2922" s="658"/>
      <c r="I2922" s="659"/>
      <c r="J2922" s="658"/>
      <c r="K2922" s="659"/>
      <c r="L2922" s="56">
        <f t="shared" ref="L2922:L2928" si="265">+J2922</f>
        <v>0</v>
      </c>
    </row>
    <row r="2923" spans="2:13" ht="24.95" customHeight="1" outlineLevel="2" x14ac:dyDescent="0.25">
      <c r="B2923" s="628"/>
      <c r="C2923" s="629"/>
      <c r="D2923" s="660"/>
      <c r="E2923" s="106"/>
      <c r="F2923" s="661"/>
      <c r="G2923" s="660"/>
      <c r="H2923" s="661"/>
      <c r="I2923" s="660"/>
      <c r="J2923" s="661"/>
      <c r="K2923" s="660"/>
      <c r="L2923" s="56">
        <f t="shared" si="265"/>
        <v>0</v>
      </c>
    </row>
    <row r="2924" spans="2:13" ht="24.95" customHeight="1" outlineLevel="2" x14ac:dyDescent="0.25">
      <c r="B2924" s="628"/>
      <c r="C2924" s="629"/>
      <c r="D2924" s="660"/>
      <c r="E2924" s="106"/>
      <c r="F2924" s="661"/>
      <c r="G2924" s="660"/>
      <c r="H2924" s="661"/>
      <c r="I2924" s="660"/>
      <c r="J2924" s="661"/>
      <c r="K2924" s="660"/>
      <c r="L2924" s="56">
        <f t="shared" si="265"/>
        <v>0</v>
      </c>
    </row>
    <row r="2925" spans="2:13" ht="24.95" customHeight="1" outlineLevel="2" x14ac:dyDescent="0.25">
      <c r="B2925" s="628"/>
      <c r="C2925" s="629"/>
      <c r="D2925" s="660"/>
      <c r="E2925" s="106"/>
      <c r="F2925" s="661"/>
      <c r="G2925" s="660"/>
      <c r="H2925" s="661"/>
      <c r="I2925" s="660"/>
      <c r="J2925" s="661"/>
      <c r="K2925" s="660"/>
      <c r="L2925" s="56">
        <f t="shared" si="265"/>
        <v>0</v>
      </c>
    </row>
    <row r="2926" spans="2:13" ht="24.95" customHeight="1" outlineLevel="2" x14ac:dyDescent="0.25">
      <c r="B2926" s="628"/>
      <c r="C2926" s="629"/>
      <c r="D2926" s="660"/>
      <c r="E2926" s="106"/>
      <c r="F2926" s="661"/>
      <c r="G2926" s="660"/>
      <c r="H2926" s="661"/>
      <c r="I2926" s="660"/>
      <c r="J2926" s="661"/>
      <c r="K2926" s="660"/>
      <c r="L2926" s="56">
        <f t="shared" si="265"/>
        <v>0</v>
      </c>
    </row>
    <row r="2927" spans="2:13" ht="24.95" customHeight="1" outlineLevel="2" x14ac:dyDescent="0.25">
      <c r="B2927" s="628"/>
      <c r="C2927" s="629"/>
      <c r="D2927" s="660"/>
      <c r="E2927" s="106"/>
      <c r="F2927" s="661"/>
      <c r="G2927" s="660"/>
      <c r="H2927" s="661"/>
      <c r="I2927" s="660"/>
      <c r="J2927" s="661"/>
      <c r="K2927" s="660"/>
      <c r="L2927" s="56">
        <f t="shared" si="265"/>
        <v>0</v>
      </c>
    </row>
    <row r="2928" spans="2:13" ht="24.95" customHeight="1" outlineLevel="2" x14ac:dyDescent="0.25">
      <c r="B2928" s="631"/>
      <c r="C2928" s="632"/>
      <c r="D2928" s="662"/>
      <c r="E2928" s="107"/>
      <c r="F2928" s="663"/>
      <c r="G2928" s="662"/>
      <c r="H2928" s="663"/>
      <c r="I2928" s="662"/>
      <c r="J2928" s="663"/>
      <c r="K2928" s="662"/>
      <c r="L2928" s="56">
        <f t="shared" si="265"/>
        <v>0</v>
      </c>
    </row>
    <row r="2929" spans="2:13" ht="24.95" customHeight="1" outlineLevel="2" x14ac:dyDescent="0.25">
      <c r="B2929" s="634" t="s">
        <v>1468</v>
      </c>
      <c r="C2929" s="635"/>
      <c r="D2929" s="635"/>
      <c r="E2929" s="635"/>
      <c r="F2929" s="635"/>
      <c r="G2929" s="635"/>
      <c r="H2929" s="635"/>
      <c r="I2929" s="635"/>
      <c r="J2929" s="635"/>
      <c r="K2929" s="636"/>
      <c r="L2929" s="108">
        <f>+SUM(L2922:L2928)</f>
        <v>0</v>
      </c>
    </row>
    <row r="2930" spans="2:13" ht="19.5" customHeight="1" outlineLevel="1" x14ac:dyDescent="0.25">
      <c r="B2930" s="111" t="s">
        <v>2238</v>
      </c>
      <c r="C2930" s="129">
        <v>12</v>
      </c>
      <c r="D2930" s="129">
        <v>3</v>
      </c>
      <c r="E2930" s="694" t="str">
        <f>+VLOOKUP(B:B,APUS!A:C,3,FALSE)</f>
        <v>SUMINISTRO E INSTALACIÓN DE SALIDA TOMACORRIENTE DOBLE</v>
      </c>
      <c r="F2930" s="695"/>
      <c r="G2930" s="695"/>
      <c r="H2930" s="695"/>
      <c r="I2930" s="695"/>
      <c r="J2930" s="695"/>
      <c r="K2930" s="696"/>
      <c r="L2930" s="103" t="str">
        <f>+VLOOKUP(B:B,APUS!A:D,4,FALSE)</f>
        <v>UN</v>
      </c>
      <c r="M2930" s="595">
        <f>L2940</f>
        <v>0</v>
      </c>
    </row>
    <row r="2931" spans="2:13" ht="15" customHeight="1" outlineLevel="2" x14ac:dyDescent="0.25">
      <c r="B2931" s="666" t="s">
        <v>1465</v>
      </c>
      <c r="C2931" s="697"/>
      <c r="D2931" s="668"/>
      <c r="E2931" s="672" t="s">
        <v>1470</v>
      </c>
      <c r="F2931" s="673"/>
      <c r="G2931" s="673"/>
      <c r="H2931" s="673"/>
      <c r="I2931" s="674"/>
      <c r="J2931" s="675" t="s">
        <v>560</v>
      </c>
      <c r="K2931" s="668"/>
      <c r="L2931" s="677" t="s">
        <v>1464</v>
      </c>
    </row>
    <row r="2932" spans="2:13" ht="15" customHeight="1" outlineLevel="2" x14ac:dyDescent="0.25">
      <c r="B2932" s="669"/>
      <c r="C2932" s="670"/>
      <c r="D2932" s="671"/>
      <c r="E2932" s="104" t="s">
        <v>1461</v>
      </c>
      <c r="F2932" s="679" t="s">
        <v>1462</v>
      </c>
      <c r="G2932" s="680"/>
      <c r="H2932" s="679" t="s">
        <v>1463</v>
      </c>
      <c r="I2932" s="680"/>
      <c r="J2932" s="676"/>
      <c r="K2932" s="671"/>
      <c r="L2932" s="701"/>
    </row>
    <row r="2933" spans="2:13" ht="24.95" customHeight="1" outlineLevel="2" x14ac:dyDescent="0.25">
      <c r="B2933" s="655"/>
      <c r="C2933" s="656"/>
      <c r="D2933" s="657"/>
      <c r="E2933" s="105"/>
      <c r="F2933" s="658"/>
      <c r="G2933" s="659"/>
      <c r="H2933" s="658"/>
      <c r="I2933" s="659"/>
      <c r="J2933" s="658"/>
      <c r="K2933" s="659"/>
      <c r="L2933" s="56">
        <f t="shared" ref="L2933:L2939" si="266">+J2933</f>
        <v>0</v>
      </c>
    </row>
    <row r="2934" spans="2:13" ht="24.95" customHeight="1" outlineLevel="2" x14ac:dyDescent="0.25">
      <c r="B2934" s="628"/>
      <c r="C2934" s="629"/>
      <c r="D2934" s="660"/>
      <c r="E2934" s="106"/>
      <c r="F2934" s="661"/>
      <c r="G2934" s="660"/>
      <c r="H2934" s="661"/>
      <c r="I2934" s="660"/>
      <c r="J2934" s="661"/>
      <c r="K2934" s="660"/>
      <c r="L2934" s="56">
        <f t="shared" si="266"/>
        <v>0</v>
      </c>
    </row>
    <row r="2935" spans="2:13" ht="24.95" customHeight="1" outlineLevel="2" x14ac:dyDescent="0.25">
      <c r="B2935" s="628"/>
      <c r="C2935" s="629"/>
      <c r="D2935" s="660"/>
      <c r="E2935" s="106"/>
      <c r="F2935" s="661"/>
      <c r="G2935" s="660"/>
      <c r="H2935" s="661"/>
      <c r="I2935" s="660"/>
      <c r="J2935" s="661"/>
      <c r="K2935" s="660"/>
      <c r="L2935" s="56">
        <f t="shared" si="266"/>
        <v>0</v>
      </c>
    </row>
    <row r="2936" spans="2:13" ht="24.95" customHeight="1" outlineLevel="2" x14ac:dyDescent="0.25">
      <c r="B2936" s="628"/>
      <c r="C2936" s="629"/>
      <c r="D2936" s="660"/>
      <c r="E2936" s="106"/>
      <c r="F2936" s="661"/>
      <c r="G2936" s="660"/>
      <c r="H2936" s="661"/>
      <c r="I2936" s="660"/>
      <c r="J2936" s="661"/>
      <c r="K2936" s="660"/>
      <c r="L2936" s="56">
        <f t="shared" si="266"/>
        <v>0</v>
      </c>
    </row>
    <row r="2937" spans="2:13" ht="24.95" customHeight="1" outlineLevel="2" x14ac:dyDescent="0.25">
      <c r="B2937" s="628"/>
      <c r="C2937" s="629"/>
      <c r="D2937" s="660"/>
      <c r="E2937" s="106"/>
      <c r="F2937" s="661"/>
      <c r="G2937" s="660"/>
      <c r="H2937" s="661"/>
      <c r="I2937" s="660"/>
      <c r="J2937" s="661"/>
      <c r="K2937" s="660"/>
      <c r="L2937" s="56">
        <f t="shared" si="266"/>
        <v>0</v>
      </c>
    </row>
    <row r="2938" spans="2:13" ht="24.95" customHeight="1" outlineLevel="2" x14ac:dyDescent="0.25">
      <c r="B2938" s="628"/>
      <c r="C2938" s="629"/>
      <c r="D2938" s="660"/>
      <c r="E2938" s="106"/>
      <c r="F2938" s="661"/>
      <c r="G2938" s="660"/>
      <c r="H2938" s="661"/>
      <c r="I2938" s="660"/>
      <c r="J2938" s="661"/>
      <c r="K2938" s="660"/>
      <c r="L2938" s="56">
        <f t="shared" si="266"/>
        <v>0</v>
      </c>
    </row>
    <row r="2939" spans="2:13" ht="24.95" customHeight="1" outlineLevel="2" x14ac:dyDescent="0.25">
      <c r="B2939" s="631"/>
      <c r="C2939" s="632"/>
      <c r="D2939" s="662"/>
      <c r="E2939" s="107"/>
      <c r="F2939" s="663"/>
      <c r="G2939" s="662"/>
      <c r="H2939" s="663"/>
      <c r="I2939" s="662"/>
      <c r="J2939" s="663"/>
      <c r="K2939" s="662"/>
      <c r="L2939" s="56">
        <f t="shared" si="266"/>
        <v>0</v>
      </c>
    </row>
    <row r="2940" spans="2:13" ht="24.95" customHeight="1" outlineLevel="2" x14ac:dyDescent="0.25">
      <c r="B2940" s="634" t="s">
        <v>1468</v>
      </c>
      <c r="C2940" s="635"/>
      <c r="D2940" s="635"/>
      <c r="E2940" s="635"/>
      <c r="F2940" s="635"/>
      <c r="G2940" s="635"/>
      <c r="H2940" s="635"/>
      <c r="I2940" s="635"/>
      <c r="J2940" s="635"/>
      <c r="K2940" s="636"/>
      <c r="L2940" s="108">
        <f>+SUM(L2933:L2939)</f>
        <v>0</v>
      </c>
    </row>
    <row r="2941" spans="2:13" ht="44.25" customHeight="1" outlineLevel="1" x14ac:dyDescent="0.25">
      <c r="B2941" s="111" t="s">
        <v>2237</v>
      </c>
      <c r="C2941" s="129">
        <v>12</v>
      </c>
      <c r="D2941" s="129">
        <v>4</v>
      </c>
      <c r="E2941" s="637" t="str">
        <f>+VLOOKUP(B:B,APUS!A:C,3,FALSE)</f>
        <v>SUMINISTRO E INSTALACIÓN SALIDA  ILUMINACION(Incluye retiro del punto existente o aplica para púnto nuevo).</v>
      </c>
      <c r="F2941" s="638"/>
      <c r="G2941" s="638"/>
      <c r="H2941" s="638"/>
      <c r="I2941" s="638"/>
      <c r="J2941" s="638"/>
      <c r="K2941" s="639"/>
      <c r="L2941" s="103" t="str">
        <f>+VLOOKUP(B:B,APUS!A:D,4,FALSE)</f>
        <v>UN</v>
      </c>
      <c r="M2941" s="595">
        <f>L2951</f>
        <v>0</v>
      </c>
    </row>
    <row r="2942" spans="2:13" ht="15" customHeight="1" outlineLevel="2" x14ac:dyDescent="0.25">
      <c r="B2942" s="666" t="s">
        <v>1465</v>
      </c>
      <c r="C2942" s="697"/>
      <c r="D2942" s="668"/>
      <c r="E2942" s="672" t="s">
        <v>1470</v>
      </c>
      <c r="F2942" s="673"/>
      <c r="G2942" s="673"/>
      <c r="H2942" s="673"/>
      <c r="I2942" s="674"/>
      <c r="J2942" s="675" t="s">
        <v>560</v>
      </c>
      <c r="K2942" s="668"/>
      <c r="L2942" s="677" t="s">
        <v>1464</v>
      </c>
    </row>
    <row r="2943" spans="2:13" ht="15" customHeight="1" outlineLevel="2" x14ac:dyDescent="0.25">
      <c r="B2943" s="669"/>
      <c r="C2943" s="670"/>
      <c r="D2943" s="671"/>
      <c r="E2943" s="104" t="s">
        <v>1461</v>
      </c>
      <c r="F2943" s="679" t="s">
        <v>1462</v>
      </c>
      <c r="G2943" s="680"/>
      <c r="H2943" s="679" t="s">
        <v>1463</v>
      </c>
      <c r="I2943" s="680"/>
      <c r="J2943" s="676"/>
      <c r="K2943" s="671"/>
      <c r="L2943" s="701"/>
    </row>
    <row r="2944" spans="2:13" ht="24.95" customHeight="1" outlineLevel="2" x14ac:dyDescent="0.25">
      <c r="B2944" s="655"/>
      <c r="C2944" s="656"/>
      <c r="D2944" s="657"/>
      <c r="E2944" s="105"/>
      <c r="F2944" s="658"/>
      <c r="G2944" s="659"/>
      <c r="H2944" s="658"/>
      <c r="I2944" s="659"/>
      <c r="J2944" s="658"/>
      <c r="K2944" s="659"/>
      <c r="L2944" s="56">
        <f t="shared" ref="L2944:L2950" si="267">+J2944</f>
        <v>0</v>
      </c>
    </row>
    <row r="2945" spans="2:13" ht="24.95" customHeight="1" outlineLevel="2" x14ac:dyDescent="0.25">
      <c r="B2945" s="628"/>
      <c r="C2945" s="629"/>
      <c r="D2945" s="660"/>
      <c r="E2945" s="106"/>
      <c r="F2945" s="661"/>
      <c r="G2945" s="660"/>
      <c r="H2945" s="661"/>
      <c r="I2945" s="660"/>
      <c r="J2945" s="661"/>
      <c r="K2945" s="660"/>
      <c r="L2945" s="56">
        <f t="shared" si="267"/>
        <v>0</v>
      </c>
    </row>
    <row r="2946" spans="2:13" ht="24.95" customHeight="1" outlineLevel="2" x14ac:dyDescent="0.25">
      <c r="B2946" s="628"/>
      <c r="C2946" s="629"/>
      <c r="D2946" s="660"/>
      <c r="E2946" s="106"/>
      <c r="F2946" s="661"/>
      <c r="G2946" s="660"/>
      <c r="H2946" s="661"/>
      <c r="I2946" s="660"/>
      <c r="J2946" s="661"/>
      <c r="K2946" s="660"/>
      <c r="L2946" s="56">
        <f t="shared" si="267"/>
        <v>0</v>
      </c>
    </row>
    <row r="2947" spans="2:13" ht="24.95" customHeight="1" outlineLevel="2" x14ac:dyDescent="0.25">
      <c r="B2947" s="628"/>
      <c r="C2947" s="629"/>
      <c r="D2947" s="660"/>
      <c r="E2947" s="106"/>
      <c r="F2947" s="661"/>
      <c r="G2947" s="660"/>
      <c r="H2947" s="661"/>
      <c r="I2947" s="660"/>
      <c r="J2947" s="661"/>
      <c r="K2947" s="660"/>
      <c r="L2947" s="56">
        <f t="shared" si="267"/>
        <v>0</v>
      </c>
    </row>
    <row r="2948" spans="2:13" ht="24.95" customHeight="1" outlineLevel="2" x14ac:dyDescent="0.25">
      <c r="B2948" s="628"/>
      <c r="C2948" s="629"/>
      <c r="D2948" s="660"/>
      <c r="E2948" s="106"/>
      <c r="F2948" s="661"/>
      <c r="G2948" s="660"/>
      <c r="H2948" s="661"/>
      <c r="I2948" s="660"/>
      <c r="J2948" s="661"/>
      <c r="K2948" s="660"/>
      <c r="L2948" s="56">
        <f t="shared" si="267"/>
        <v>0</v>
      </c>
    </row>
    <row r="2949" spans="2:13" ht="24.95" customHeight="1" outlineLevel="2" x14ac:dyDescent="0.25">
      <c r="B2949" s="628"/>
      <c r="C2949" s="629"/>
      <c r="D2949" s="660"/>
      <c r="E2949" s="106"/>
      <c r="F2949" s="661"/>
      <c r="G2949" s="660"/>
      <c r="H2949" s="661"/>
      <c r="I2949" s="660"/>
      <c r="J2949" s="661"/>
      <c r="K2949" s="660"/>
      <c r="L2949" s="56">
        <f t="shared" si="267"/>
        <v>0</v>
      </c>
    </row>
    <row r="2950" spans="2:13" ht="24.95" customHeight="1" outlineLevel="2" x14ac:dyDescent="0.25">
      <c r="B2950" s="631"/>
      <c r="C2950" s="632"/>
      <c r="D2950" s="662"/>
      <c r="E2950" s="107"/>
      <c r="F2950" s="663"/>
      <c r="G2950" s="662"/>
      <c r="H2950" s="663"/>
      <c r="I2950" s="662"/>
      <c r="J2950" s="663"/>
      <c r="K2950" s="662"/>
      <c r="L2950" s="56">
        <f t="shared" si="267"/>
        <v>0</v>
      </c>
    </row>
    <row r="2951" spans="2:13" ht="24.95" customHeight="1" outlineLevel="2" x14ac:dyDescent="0.25">
      <c r="B2951" s="634" t="s">
        <v>1468</v>
      </c>
      <c r="C2951" s="635"/>
      <c r="D2951" s="635"/>
      <c r="E2951" s="635"/>
      <c r="F2951" s="635"/>
      <c r="G2951" s="635"/>
      <c r="H2951" s="635"/>
      <c r="I2951" s="635"/>
      <c r="J2951" s="635"/>
      <c r="K2951" s="636"/>
      <c r="L2951" s="108">
        <f>+SUM(L2944:L2950)</f>
        <v>0</v>
      </c>
    </row>
    <row r="2952" spans="2:13" ht="19.5" customHeight="1" outlineLevel="1" x14ac:dyDescent="0.25">
      <c r="B2952" s="111" t="s">
        <v>2236</v>
      </c>
      <c r="C2952" s="129">
        <v>12</v>
      </c>
      <c r="D2952" s="129">
        <v>5</v>
      </c>
      <c r="E2952" s="694" t="str">
        <f>+VLOOKUP(B:B,APUS!A:C,3,FALSE)</f>
        <v>SUMINISTRO E INSTALACIÓN DE ACOMETIDA MONOFÁSICA</v>
      </c>
      <c r="F2952" s="695"/>
      <c r="G2952" s="695"/>
      <c r="H2952" s="695"/>
      <c r="I2952" s="695"/>
      <c r="J2952" s="695"/>
      <c r="K2952" s="696"/>
      <c r="L2952" s="103" t="str">
        <f>+VLOOKUP(B:B,APUS!A:D,4,FALSE)</f>
        <v>UN</v>
      </c>
      <c r="M2952" s="595">
        <f>L2962</f>
        <v>0</v>
      </c>
    </row>
    <row r="2953" spans="2:13" ht="15" customHeight="1" outlineLevel="2" x14ac:dyDescent="0.25">
      <c r="B2953" s="666" t="s">
        <v>1465</v>
      </c>
      <c r="C2953" s="697"/>
      <c r="D2953" s="668"/>
      <c r="E2953" s="672" t="s">
        <v>1470</v>
      </c>
      <c r="F2953" s="673"/>
      <c r="G2953" s="673"/>
      <c r="H2953" s="673"/>
      <c r="I2953" s="674"/>
      <c r="J2953" s="675" t="s">
        <v>560</v>
      </c>
      <c r="K2953" s="668"/>
      <c r="L2953" s="677" t="s">
        <v>1464</v>
      </c>
    </row>
    <row r="2954" spans="2:13" ht="15" customHeight="1" outlineLevel="2" x14ac:dyDescent="0.25">
      <c r="B2954" s="669"/>
      <c r="C2954" s="670"/>
      <c r="D2954" s="671"/>
      <c r="E2954" s="104" t="s">
        <v>1461</v>
      </c>
      <c r="F2954" s="679" t="s">
        <v>1462</v>
      </c>
      <c r="G2954" s="680"/>
      <c r="H2954" s="679" t="s">
        <v>1463</v>
      </c>
      <c r="I2954" s="680"/>
      <c r="J2954" s="676"/>
      <c r="K2954" s="671"/>
      <c r="L2954" s="701"/>
    </row>
    <row r="2955" spans="2:13" ht="24.95" customHeight="1" outlineLevel="2" x14ac:dyDescent="0.25">
      <c r="B2955" s="655"/>
      <c r="C2955" s="656"/>
      <c r="D2955" s="657"/>
      <c r="E2955" s="105"/>
      <c r="F2955" s="658"/>
      <c r="G2955" s="659"/>
      <c r="H2955" s="658"/>
      <c r="I2955" s="659"/>
      <c r="J2955" s="658"/>
      <c r="K2955" s="659"/>
      <c r="L2955" s="56">
        <f t="shared" ref="L2955:L2961" si="268">+J2955</f>
        <v>0</v>
      </c>
    </row>
    <row r="2956" spans="2:13" ht="24.95" customHeight="1" outlineLevel="2" x14ac:dyDescent="0.25">
      <c r="B2956" s="628"/>
      <c r="C2956" s="629"/>
      <c r="D2956" s="660"/>
      <c r="E2956" s="106"/>
      <c r="F2956" s="661"/>
      <c r="G2956" s="660"/>
      <c r="H2956" s="661"/>
      <c r="I2956" s="660"/>
      <c r="J2956" s="661"/>
      <c r="K2956" s="660"/>
      <c r="L2956" s="56">
        <f t="shared" si="268"/>
        <v>0</v>
      </c>
    </row>
    <row r="2957" spans="2:13" ht="24.95" customHeight="1" outlineLevel="2" x14ac:dyDescent="0.25">
      <c r="B2957" s="628"/>
      <c r="C2957" s="629"/>
      <c r="D2957" s="660"/>
      <c r="E2957" s="106"/>
      <c r="F2957" s="661"/>
      <c r="G2957" s="660"/>
      <c r="H2957" s="661"/>
      <c r="I2957" s="660"/>
      <c r="J2957" s="661"/>
      <c r="K2957" s="660"/>
      <c r="L2957" s="56">
        <f t="shared" si="268"/>
        <v>0</v>
      </c>
    </row>
    <row r="2958" spans="2:13" ht="24.95" customHeight="1" outlineLevel="2" x14ac:dyDescent="0.25">
      <c r="B2958" s="628"/>
      <c r="C2958" s="629"/>
      <c r="D2958" s="660"/>
      <c r="E2958" s="106"/>
      <c r="F2958" s="661"/>
      <c r="G2958" s="660"/>
      <c r="H2958" s="661"/>
      <c r="I2958" s="660"/>
      <c r="J2958" s="661"/>
      <c r="K2958" s="660"/>
      <c r="L2958" s="56">
        <f t="shared" si="268"/>
        <v>0</v>
      </c>
    </row>
    <row r="2959" spans="2:13" ht="24.95" customHeight="1" outlineLevel="2" x14ac:dyDescent="0.25">
      <c r="B2959" s="628"/>
      <c r="C2959" s="629"/>
      <c r="D2959" s="660"/>
      <c r="E2959" s="106"/>
      <c r="F2959" s="661"/>
      <c r="G2959" s="660"/>
      <c r="H2959" s="661"/>
      <c r="I2959" s="660"/>
      <c r="J2959" s="661"/>
      <c r="K2959" s="660"/>
      <c r="L2959" s="56">
        <f t="shared" si="268"/>
        <v>0</v>
      </c>
    </row>
    <row r="2960" spans="2:13" ht="24.95" customHeight="1" outlineLevel="2" x14ac:dyDescent="0.25">
      <c r="B2960" s="628"/>
      <c r="C2960" s="629"/>
      <c r="D2960" s="660"/>
      <c r="E2960" s="106"/>
      <c r="F2960" s="661"/>
      <c r="G2960" s="660"/>
      <c r="H2960" s="661"/>
      <c r="I2960" s="660"/>
      <c r="J2960" s="661"/>
      <c r="K2960" s="660"/>
      <c r="L2960" s="56">
        <f t="shared" si="268"/>
        <v>0</v>
      </c>
    </row>
    <row r="2961" spans="2:13" ht="24.95" customHeight="1" outlineLevel="2" x14ac:dyDescent="0.25">
      <c r="B2961" s="631"/>
      <c r="C2961" s="632"/>
      <c r="D2961" s="662"/>
      <c r="E2961" s="107"/>
      <c r="F2961" s="663"/>
      <c r="G2961" s="662"/>
      <c r="H2961" s="663"/>
      <c r="I2961" s="662"/>
      <c r="J2961" s="663"/>
      <c r="K2961" s="662"/>
      <c r="L2961" s="56">
        <f t="shared" si="268"/>
        <v>0</v>
      </c>
    </row>
    <row r="2962" spans="2:13" ht="24.95" customHeight="1" outlineLevel="2" x14ac:dyDescent="0.25">
      <c r="B2962" s="634" t="s">
        <v>1468</v>
      </c>
      <c r="C2962" s="635"/>
      <c r="D2962" s="635"/>
      <c r="E2962" s="635"/>
      <c r="F2962" s="635"/>
      <c r="G2962" s="635"/>
      <c r="H2962" s="635"/>
      <c r="I2962" s="635"/>
      <c r="J2962" s="635"/>
      <c r="K2962" s="636"/>
      <c r="L2962" s="108">
        <f>+SUM(L2955:L2961)</f>
        <v>0</v>
      </c>
    </row>
    <row r="2963" spans="2:13" ht="39" customHeight="1" outlineLevel="1" x14ac:dyDescent="0.25">
      <c r="B2963" s="111" t="s">
        <v>2235</v>
      </c>
      <c r="C2963" s="129">
        <v>12</v>
      </c>
      <c r="D2963" s="129">
        <v>6</v>
      </c>
      <c r="E2963" s="637" t="str">
        <f>+VLOOKUP(B:B,APUS!A:C,3,FALSE)</f>
        <v>SUMINISTRO E INSTALACIÓN DE LA PARCIAL PRINCIPAL DE SALIDA DE MEDIDOR A TABLERO DE CARGA</v>
      </c>
      <c r="F2963" s="638"/>
      <c r="G2963" s="638"/>
      <c r="H2963" s="638"/>
      <c r="I2963" s="638"/>
      <c r="J2963" s="638"/>
      <c r="K2963" s="639"/>
      <c r="L2963" s="103" t="str">
        <f>+VLOOKUP(B:B,APUS!A:D,4,FALSE)</f>
        <v>UN</v>
      </c>
      <c r="M2963" s="595">
        <f>L2973</f>
        <v>0</v>
      </c>
    </row>
    <row r="2964" spans="2:13" ht="15" customHeight="1" outlineLevel="2" x14ac:dyDescent="0.25">
      <c r="B2964" s="666" t="s">
        <v>1465</v>
      </c>
      <c r="C2964" s="697"/>
      <c r="D2964" s="668"/>
      <c r="E2964" s="672" t="s">
        <v>1470</v>
      </c>
      <c r="F2964" s="673"/>
      <c r="G2964" s="673"/>
      <c r="H2964" s="673"/>
      <c r="I2964" s="674"/>
      <c r="J2964" s="675" t="s">
        <v>560</v>
      </c>
      <c r="K2964" s="668"/>
      <c r="L2964" s="677" t="s">
        <v>1464</v>
      </c>
    </row>
    <row r="2965" spans="2:13" ht="15" customHeight="1" outlineLevel="2" x14ac:dyDescent="0.25">
      <c r="B2965" s="669"/>
      <c r="C2965" s="670"/>
      <c r="D2965" s="671"/>
      <c r="E2965" s="104" t="s">
        <v>1461</v>
      </c>
      <c r="F2965" s="679" t="s">
        <v>1462</v>
      </c>
      <c r="G2965" s="680"/>
      <c r="H2965" s="679" t="s">
        <v>1463</v>
      </c>
      <c r="I2965" s="680"/>
      <c r="J2965" s="676"/>
      <c r="K2965" s="671"/>
      <c r="L2965" s="701"/>
    </row>
    <row r="2966" spans="2:13" ht="24.95" customHeight="1" outlineLevel="2" x14ac:dyDescent="0.25">
      <c r="B2966" s="655"/>
      <c r="C2966" s="656"/>
      <c r="D2966" s="657"/>
      <c r="E2966" s="105"/>
      <c r="F2966" s="658"/>
      <c r="G2966" s="659"/>
      <c r="H2966" s="658"/>
      <c r="I2966" s="659"/>
      <c r="J2966" s="658"/>
      <c r="K2966" s="659"/>
      <c r="L2966" s="56">
        <f t="shared" ref="L2966:L2972" si="269">+J2966</f>
        <v>0</v>
      </c>
    </row>
    <row r="2967" spans="2:13" ht="24.95" customHeight="1" outlineLevel="2" x14ac:dyDescent="0.25">
      <c r="B2967" s="628"/>
      <c r="C2967" s="629"/>
      <c r="D2967" s="660"/>
      <c r="E2967" s="106"/>
      <c r="F2967" s="661"/>
      <c r="G2967" s="660"/>
      <c r="H2967" s="661"/>
      <c r="I2967" s="660"/>
      <c r="J2967" s="661"/>
      <c r="K2967" s="660"/>
      <c r="L2967" s="56">
        <f t="shared" si="269"/>
        <v>0</v>
      </c>
    </row>
    <row r="2968" spans="2:13" ht="24.95" customHeight="1" outlineLevel="2" x14ac:dyDescent="0.25">
      <c r="B2968" s="628"/>
      <c r="C2968" s="629"/>
      <c r="D2968" s="660"/>
      <c r="E2968" s="106"/>
      <c r="F2968" s="661"/>
      <c r="G2968" s="660"/>
      <c r="H2968" s="661"/>
      <c r="I2968" s="660"/>
      <c r="J2968" s="661"/>
      <c r="K2968" s="660"/>
      <c r="L2968" s="56">
        <f t="shared" si="269"/>
        <v>0</v>
      </c>
    </row>
    <row r="2969" spans="2:13" ht="24.95" customHeight="1" outlineLevel="2" x14ac:dyDescent="0.25">
      <c r="B2969" s="628"/>
      <c r="C2969" s="629"/>
      <c r="D2969" s="660"/>
      <c r="E2969" s="106"/>
      <c r="F2969" s="661"/>
      <c r="G2969" s="660"/>
      <c r="H2969" s="661"/>
      <c r="I2969" s="660"/>
      <c r="J2969" s="661"/>
      <c r="K2969" s="660"/>
      <c r="L2969" s="56">
        <f t="shared" si="269"/>
        <v>0</v>
      </c>
    </row>
    <row r="2970" spans="2:13" ht="24.95" customHeight="1" outlineLevel="2" x14ac:dyDescent="0.25">
      <c r="B2970" s="628"/>
      <c r="C2970" s="629"/>
      <c r="D2970" s="660"/>
      <c r="E2970" s="106"/>
      <c r="F2970" s="661"/>
      <c r="G2970" s="660"/>
      <c r="H2970" s="661"/>
      <c r="I2970" s="660"/>
      <c r="J2970" s="661"/>
      <c r="K2970" s="660"/>
      <c r="L2970" s="56">
        <f t="shared" si="269"/>
        <v>0</v>
      </c>
    </row>
    <row r="2971" spans="2:13" ht="24.95" customHeight="1" outlineLevel="2" x14ac:dyDescent="0.25">
      <c r="B2971" s="628"/>
      <c r="C2971" s="629"/>
      <c r="D2971" s="660"/>
      <c r="E2971" s="106"/>
      <c r="F2971" s="661"/>
      <c r="G2971" s="660"/>
      <c r="H2971" s="661"/>
      <c r="I2971" s="660"/>
      <c r="J2971" s="661"/>
      <c r="K2971" s="660"/>
      <c r="L2971" s="56">
        <f t="shared" si="269"/>
        <v>0</v>
      </c>
    </row>
    <row r="2972" spans="2:13" ht="24.95" customHeight="1" outlineLevel="2" x14ac:dyDescent="0.25">
      <c r="B2972" s="631"/>
      <c r="C2972" s="632"/>
      <c r="D2972" s="662"/>
      <c r="E2972" s="107"/>
      <c r="F2972" s="663"/>
      <c r="G2972" s="662"/>
      <c r="H2972" s="663"/>
      <c r="I2972" s="662"/>
      <c r="J2972" s="663"/>
      <c r="K2972" s="662"/>
      <c r="L2972" s="56">
        <f t="shared" si="269"/>
        <v>0</v>
      </c>
    </row>
    <row r="2973" spans="2:13" ht="24.95" customHeight="1" outlineLevel="2" x14ac:dyDescent="0.25">
      <c r="B2973" s="634" t="s">
        <v>1468</v>
      </c>
      <c r="C2973" s="635"/>
      <c r="D2973" s="635"/>
      <c r="E2973" s="635"/>
      <c r="F2973" s="635"/>
      <c r="G2973" s="635"/>
      <c r="H2973" s="635"/>
      <c r="I2973" s="635"/>
      <c r="J2973" s="635"/>
      <c r="K2973" s="636"/>
      <c r="L2973" s="108">
        <f>+SUM(L2966:L2972)</f>
        <v>0</v>
      </c>
    </row>
    <row r="2974" spans="2:13" ht="33.75" customHeight="1" outlineLevel="1" x14ac:dyDescent="0.25">
      <c r="B2974" s="111" t="s">
        <v>2234</v>
      </c>
      <c r="C2974" s="129">
        <v>12</v>
      </c>
      <c r="D2974" s="129">
        <v>7</v>
      </c>
      <c r="E2974" s="637" t="str">
        <f>+VLOOKUP(B:B,APUS!A:C,3,FALSE)</f>
        <v>SUMINISTRO E INSTALACIÓN DE APARATOS COMO INTERRUPTOR SENCILLO Y/O INTERRUPTOR DOBLE</v>
      </c>
      <c r="F2974" s="638"/>
      <c r="G2974" s="638"/>
      <c r="H2974" s="638"/>
      <c r="I2974" s="638"/>
      <c r="J2974" s="638"/>
      <c r="K2974" s="639"/>
      <c r="L2974" s="103" t="str">
        <f>+VLOOKUP(B:B,APUS!A:D,4,FALSE)</f>
        <v>UN</v>
      </c>
      <c r="M2974" s="595">
        <f>L2984</f>
        <v>0</v>
      </c>
    </row>
    <row r="2975" spans="2:13" ht="15" customHeight="1" outlineLevel="2" x14ac:dyDescent="0.25">
      <c r="B2975" s="666" t="s">
        <v>1465</v>
      </c>
      <c r="C2975" s="697"/>
      <c r="D2975" s="668"/>
      <c r="E2975" s="672" t="s">
        <v>1470</v>
      </c>
      <c r="F2975" s="673"/>
      <c r="G2975" s="673"/>
      <c r="H2975" s="673"/>
      <c r="I2975" s="674"/>
      <c r="J2975" s="675" t="s">
        <v>560</v>
      </c>
      <c r="K2975" s="668"/>
      <c r="L2975" s="677" t="s">
        <v>1464</v>
      </c>
    </row>
    <row r="2976" spans="2:13" ht="15" customHeight="1" outlineLevel="2" x14ac:dyDescent="0.25">
      <c r="B2976" s="669"/>
      <c r="C2976" s="670"/>
      <c r="D2976" s="671"/>
      <c r="E2976" s="104" t="s">
        <v>1461</v>
      </c>
      <c r="F2976" s="679" t="s">
        <v>1462</v>
      </c>
      <c r="G2976" s="680"/>
      <c r="H2976" s="679" t="s">
        <v>1463</v>
      </c>
      <c r="I2976" s="680"/>
      <c r="J2976" s="676"/>
      <c r="K2976" s="671"/>
      <c r="L2976" s="701"/>
    </row>
    <row r="2977" spans="2:13" ht="24.95" customHeight="1" outlineLevel="2" x14ac:dyDescent="0.25">
      <c r="B2977" s="655"/>
      <c r="C2977" s="656"/>
      <c r="D2977" s="657"/>
      <c r="E2977" s="105"/>
      <c r="F2977" s="658"/>
      <c r="G2977" s="659"/>
      <c r="H2977" s="658"/>
      <c r="I2977" s="659"/>
      <c r="J2977" s="658"/>
      <c r="K2977" s="659"/>
      <c r="L2977" s="56">
        <f t="shared" ref="L2977:L2983" si="270">+J2977</f>
        <v>0</v>
      </c>
    </row>
    <row r="2978" spans="2:13" ht="24.95" customHeight="1" outlineLevel="2" x14ac:dyDescent="0.25">
      <c r="B2978" s="628"/>
      <c r="C2978" s="629"/>
      <c r="D2978" s="660"/>
      <c r="E2978" s="106"/>
      <c r="F2978" s="661"/>
      <c r="G2978" s="660"/>
      <c r="H2978" s="661"/>
      <c r="I2978" s="660"/>
      <c r="J2978" s="661"/>
      <c r="K2978" s="660"/>
      <c r="L2978" s="56">
        <f t="shared" si="270"/>
        <v>0</v>
      </c>
    </row>
    <row r="2979" spans="2:13" ht="24.95" customHeight="1" outlineLevel="2" x14ac:dyDescent="0.25">
      <c r="B2979" s="628"/>
      <c r="C2979" s="629"/>
      <c r="D2979" s="660"/>
      <c r="E2979" s="106"/>
      <c r="F2979" s="661"/>
      <c r="G2979" s="660"/>
      <c r="H2979" s="661"/>
      <c r="I2979" s="660"/>
      <c r="J2979" s="661"/>
      <c r="K2979" s="660"/>
      <c r="L2979" s="56">
        <f t="shared" si="270"/>
        <v>0</v>
      </c>
    </row>
    <row r="2980" spans="2:13" ht="24.95" customHeight="1" outlineLevel="2" x14ac:dyDescent="0.25">
      <c r="B2980" s="628"/>
      <c r="C2980" s="629"/>
      <c r="D2980" s="660"/>
      <c r="E2980" s="106"/>
      <c r="F2980" s="661"/>
      <c r="G2980" s="660"/>
      <c r="H2980" s="661"/>
      <c r="I2980" s="660"/>
      <c r="J2980" s="661"/>
      <c r="K2980" s="660"/>
      <c r="L2980" s="56">
        <f t="shared" si="270"/>
        <v>0</v>
      </c>
    </row>
    <row r="2981" spans="2:13" ht="24.95" customHeight="1" outlineLevel="2" x14ac:dyDescent="0.25">
      <c r="B2981" s="628"/>
      <c r="C2981" s="629"/>
      <c r="D2981" s="660"/>
      <c r="E2981" s="106"/>
      <c r="F2981" s="661"/>
      <c r="G2981" s="660"/>
      <c r="H2981" s="661"/>
      <c r="I2981" s="660"/>
      <c r="J2981" s="661"/>
      <c r="K2981" s="660"/>
      <c r="L2981" s="56">
        <f t="shared" si="270"/>
        <v>0</v>
      </c>
    </row>
    <row r="2982" spans="2:13" ht="24.95" customHeight="1" outlineLevel="2" x14ac:dyDescent="0.25">
      <c r="B2982" s="628"/>
      <c r="C2982" s="629"/>
      <c r="D2982" s="660"/>
      <c r="E2982" s="106"/>
      <c r="F2982" s="661"/>
      <c r="G2982" s="660"/>
      <c r="H2982" s="661"/>
      <c r="I2982" s="660"/>
      <c r="J2982" s="661"/>
      <c r="K2982" s="660"/>
      <c r="L2982" s="56">
        <f t="shared" si="270"/>
        <v>0</v>
      </c>
    </row>
    <row r="2983" spans="2:13" ht="24.95" customHeight="1" outlineLevel="2" x14ac:dyDescent="0.25">
      <c r="B2983" s="631"/>
      <c r="C2983" s="632"/>
      <c r="D2983" s="662"/>
      <c r="E2983" s="107"/>
      <c r="F2983" s="663"/>
      <c r="G2983" s="662"/>
      <c r="H2983" s="663"/>
      <c r="I2983" s="662"/>
      <c r="J2983" s="663"/>
      <c r="K2983" s="662"/>
      <c r="L2983" s="56">
        <f t="shared" si="270"/>
        <v>0</v>
      </c>
    </row>
    <row r="2984" spans="2:13" ht="24.95" customHeight="1" outlineLevel="2" x14ac:dyDescent="0.25">
      <c r="B2984" s="634" t="s">
        <v>1468</v>
      </c>
      <c r="C2984" s="635"/>
      <c r="D2984" s="635"/>
      <c r="E2984" s="635"/>
      <c r="F2984" s="635"/>
      <c r="G2984" s="635"/>
      <c r="H2984" s="635"/>
      <c r="I2984" s="635"/>
      <c r="J2984" s="635"/>
      <c r="K2984" s="636"/>
      <c r="L2984" s="108">
        <f>+SUM(L2977:L2983)</f>
        <v>0</v>
      </c>
    </row>
    <row r="2985" spans="2:13" ht="24.95" customHeight="1" outlineLevel="1" x14ac:dyDescent="0.25">
      <c r="B2985" s="121" t="s">
        <v>1833</v>
      </c>
      <c r="C2985" s="129">
        <v>12</v>
      </c>
      <c r="D2985" s="129">
        <v>8</v>
      </c>
      <c r="E2985" s="694" t="str">
        <f>+VLOOKUP(B:B,APUS!A:C,3,FALSE)</f>
        <v>BOMBILLOS LED PARA HABITACIONES - ESPACIOS AMPLIOS (BOMBILLO LED 14W-18W)</v>
      </c>
      <c r="F2985" s="695"/>
      <c r="G2985" s="695"/>
      <c r="H2985" s="695"/>
      <c r="I2985" s="695"/>
      <c r="J2985" s="695"/>
      <c r="K2985" s="696"/>
      <c r="L2985" s="103" t="str">
        <f>+VLOOKUP(B:B,APUS!A:D,4,FALSE)</f>
        <v>UN</v>
      </c>
      <c r="M2985" s="595">
        <f>L2995</f>
        <v>0</v>
      </c>
    </row>
    <row r="2986" spans="2:13" ht="24.95" customHeight="1" outlineLevel="2" x14ac:dyDescent="0.25">
      <c r="B2986" s="666" t="s">
        <v>1465</v>
      </c>
      <c r="C2986" s="697"/>
      <c r="D2986" s="668"/>
      <c r="E2986" s="672" t="s">
        <v>1470</v>
      </c>
      <c r="F2986" s="673"/>
      <c r="G2986" s="673"/>
      <c r="H2986" s="673"/>
      <c r="I2986" s="674"/>
      <c r="J2986" s="675" t="s">
        <v>560</v>
      </c>
      <c r="K2986" s="668"/>
      <c r="L2986" s="677" t="s">
        <v>1464</v>
      </c>
    </row>
    <row r="2987" spans="2:13" ht="24.95" customHeight="1" outlineLevel="2" x14ac:dyDescent="0.25">
      <c r="B2987" s="669"/>
      <c r="C2987" s="670"/>
      <c r="D2987" s="671"/>
      <c r="E2987" s="104" t="s">
        <v>1461</v>
      </c>
      <c r="F2987" s="679" t="s">
        <v>1462</v>
      </c>
      <c r="G2987" s="680"/>
      <c r="H2987" s="679" t="s">
        <v>1463</v>
      </c>
      <c r="I2987" s="680"/>
      <c r="J2987" s="676"/>
      <c r="K2987" s="671"/>
      <c r="L2987" s="701"/>
    </row>
    <row r="2988" spans="2:13" ht="24.95" customHeight="1" outlineLevel="2" x14ac:dyDescent="0.25">
      <c r="B2988" s="655"/>
      <c r="C2988" s="656"/>
      <c r="D2988" s="657"/>
      <c r="E2988" s="105"/>
      <c r="F2988" s="658"/>
      <c r="G2988" s="659"/>
      <c r="H2988" s="658"/>
      <c r="I2988" s="659"/>
      <c r="J2988" s="658"/>
      <c r="K2988" s="659"/>
      <c r="L2988" s="56">
        <f t="shared" ref="L2988:L2994" si="271">+J2988</f>
        <v>0</v>
      </c>
    </row>
    <row r="2989" spans="2:13" ht="24.95" customHeight="1" outlineLevel="2" x14ac:dyDescent="0.25">
      <c r="B2989" s="628"/>
      <c r="C2989" s="629"/>
      <c r="D2989" s="660"/>
      <c r="E2989" s="106"/>
      <c r="F2989" s="661"/>
      <c r="G2989" s="660"/>
      <c r="H2989" s="661"/>
      <c r="I2989" s="660"/>
      <c r="J2989" s="661"/>
      <c r="K2989" s="660"/>
      <c r="L2989" s="56">
        <f t="shared" si="271"/>
        <v>0</v>
      </c>
    </row>
    <row r="2990" spans="2:13" ht="24.95" customHeight="1" outlineLevel="2" x14ac:dyDescent="0.25">
      <c r="B2990" s="628"/>
      <c r="C2990" s="629"/>
      <c r="D2990" s="660"/>
      <c r="E2990" s="106"/>
      <c r="F2990" s="661"/>
      <c r="G2990" s="660"/>
      <c r="H2990" s="661"/>
      <c r="I2990" s="660"/>
      <c r="J2990" s="661"/>
      <c r="K2990" s="660"/>
      <c r="L2990" s="56">
        <f t="shared" si="271"/>
        <v>0</v>
      </c>
    </row>
    <row r="2991" spans="2:13" ht="24.95" customHeight="1" outlineLevel="2" x14ac:dyDescent="0.25">
      <c r="B2991" s="628"/>
      <c r="C2991" s="629"/>
      <c r="D2991" s="660"/>
      <c r="E2991" s="106"/>
      <c r="F2991" s="661"/>
      <c r="G2991" s="660"/>
      <c r="H2991" s="661"/>
      <c r="I2991" s="660"/>
      <c r="J2991" s="661"/>
      <c r="K2991" s="660"/>
      <c r="L2991" s="56">
        <f t="shared" si="271"/>
        <v>0</v>
      </c>
    </row>
    <row r="2992" spans="2:13" ht="24.95" customHeight="1" outlineLevel="2" x14ac:dyDescent="0.25">
      <c r="B2992" s="628"/>
      <c r="C2992" s="629"/>
      <c r="D2992" s="660"/>
      <c r="E2992" s="106"/>
      <c r="F2992" s="661"/>
      <c r="G2992" s="660"/>
      <c r="H2992" s="661"/>
      <c r="I2992" s="660"/>
      <c r="J2992" s="661"/>
      <c r="K2992" s="660"/>
      <c r="L2992" s="56">
        <f t="shared" si="271"/>
        <v>0</v>
      </c>
    </row>
    <row r="2993" spans="2:13" ht="24.95" customHeight="1" outlineLevel="2" x14ac:dyDescent="0.25">
      <c r="B2993" s="628"/>
      <c r="C2993" s="629"/>
      <c r="D2993" s="660"/>
      <c r="E2993" s="106"/>
      <c r="F2993" s="661"/>
      <c r="G2993" s="660"/>
      <c r="H2993" s="661"/>
      <c r="I2993" s="660"/>
      <c r="J2993" s="661"/>
      <c r="K2993" s="660"/>
      <c r="L2993" s="56">
        <f t="shared" si="271"/>
        <v>0</v>
      </c>
    </row>
    <row r="2994" spans="2:13" ht="24.95" customHeight="1" outlineLevel="2" x14ac:dyDescent="0.25">
      <c r="B2994" s="631"/>
      <c r="C2994" s="632"/>
      <c r="D2994" s="662"/>
      <c r="E2994" s="107"/>
      <c r="F2994" s="663"/>
      <c r="G2994" s="662"/>
      <c r="H2994" s="663"/>
      <c r="I2994" s="662"/>
      <c r="J2994" s="663"/>
      <c r="K2994" s="662"/>
      <c r="L2994" s="56">
        <f t="shared" si="271"/>
        <v>0</v>
      </c>
    </row>
    <row r="2995" spans="2:13" ht="24.95" customHeight="1" outlineLevel="2" x14ac:dyDescent="0.25">
      <c r="B2995" s="634" t="s">
        <v>1468</v>
      </c>
      <c r="C2995" s="635"/>
      <c r="D2995" s="635"/>
      <c r="E2995" s="635"/>
      <c r="F2995" s="635"/>
      <c r="G2995" s="635"/>
      <c r="H2995" s="635"/>
      <c r="I2995" s="635"/>
      <c r="J2995" s="635"/>
      <c r="K2995" s="636"/>
      <c r="L2995" s="108">
        <f>+SUM(L2988:L2994)</f>
        <v>0</v>
      </c>
    </row>
    <row r="2996" spans="2:13" ht="24.95" customHeight="1" outlineLevel="1" x14ac:dyDescent="0.25">
      <c r="B2996" s="121" t="s">
        <v>1838</v>
      </c>
      <c r="C2996" s="129">
        <v>12</v>
      </c>
      <c r="D2996" s="129">
        <v>9</v>
      </c>
      <c r="E2996" s="694" t="str">
        <f>+VLOOKUP(B:B,APUS!A:C,3,FALSE)</f>
        <v>BOMBILLOS LED PARA COCINAS BAÑOS- ESPACIOS PEQUEÑOS (BOMBILLO LED 11,5W-12W)</v>
      </c>
      <c r="F2996" s="695"/>
      <c r="G2996" s="695"/>
      <c r="H2996" s="695"/>
      <c r="I2996" s="695"/>
      <c r="J2996" s="695"/>
      <c r="K2996" s="696"/>
      <c r="L2996" s="103" t="str">
        <f>+VLOOKUP(B:B,APUS!A:D,4,FALSE)</f>
        <v>UN</v>
      </c>
      <c r="M2996" s="595">
        <f>L3006</f>
        <v>0</v>
      </c>
    </row>
    <row r="2997" spans="2:13" ht="24.95" customHeight="1" outlineLevel="2" x14ac:dyDescent="0.25">
      <c r="B2997" s="666" t="s">
        <v>1465</v>
      </c>
      <c r="C2997" s="697"/>
      <c r="D2997" s="668"/>
      <c r="E2997" s="672" t="s">
        <v>1470</v>
      </c>
      <c r="F2997" s="673"/>
      <c r="G2997" s="673"/>
      <c r="H2997" s="673"/>
      <c r="I2997" s="674"/>
      <c r="J2997" s="675" t="s">
        <v>560</v>
      </c>
      <c r="K2997" s="668"/>
      <c r="L2997" s="677" t="s">
        <v>1464</v>
      </c>
    </row>
    <row r="2998" spans="2:13" ht="24.95" customHeight="1" outlineLevel="2" x14ac:dyDescent="0.25">
      <c r="B2998" s="669"/>
      <c r="C2998" s="670"/>
      <c r="D2998" s="671"/>
      <c r="E2998" s="104" t="s">
        <v>1461</v>
      </c>
      <c r="F2998" s="679" t="s">
        <v>1462</v>
      </c>
      <c r="G2998" s="680"/>
      <c r="H2998" s="679" t="s">
        <v>1463</v>
      </c>
      <c r="I2998" s="680"/>
      <c r="J2998" s="676"/>
      <c r="K2998" s="671"/>
      <c r="L2998" s="701"/>
    </row>
    <row r="2999" spans="2:13" ht="24.95" customHeight="1" outlineLevel="2" x14ac:dyDescent="0.25">
      <c r="B2999" s="655"/>
      <c r="C2999" s="656"/>
      <c r="D2999" s="657"/>
      <c r="E2999" s="105"/>
      <c r="F2999" s="658"/>
      <c r="G2999" s="659"/>
      <c r="H2999" s="658"/>
      <c r="I2999" s="659"/>
      <c r="J2999" s="658"/>
      <c r="K2999" s="659"/>
      <c r="L2999" s="56">
        <f t="shared" ref="L2999:L3005" si="272">+J2999</f>
        <v>0</v>
      </c>
    </row>
    <row r="3000" spans="2:13" ht="24.95" customHeight="1" outlineLevel="2" x14ac:dyDescent="0.25">
      <c r="B3000" s="628"/>
      <c r="C3000" s="629"/>
      <c r="D3000" s="660"/>
      <c r="E3000" s="106"/>
      <c r="F3000" s="661"/>
      <c r="G3000" s="660"/>
      <c r="H3000" s="661"/>
      <c r="I3000" s="660"/>
      <c r="J3000" s="661"/>
      <c r="K3000" s="660"/>
      <c r="L3000" s="56">
        <f t="shared" si="272"/>
        <v>0</v>
      </c>
    </row>
    <row r="3001" spans="2:13" ht="24.95" customHeight="1" outlineLevel="2" x14ac:dyDescent="0.25">
      <c r="B3001" s="628"/>
      <c r="C3001" s="629"/>
      <c r="D3001" s="660"/>
      <c r="E3001" s="106"/>
      <c r="F3001" s="661"/>
      <c r="G3001" s="660"/>
      <c r="H3001" s="661"/>
      <c r="I3001" s="660"/>
      <c r="J3001" s="661"/>
      <c r="K3001" s="660"/>
      <c r="L3001" s="56">
        <f t="shared" si="272"/>
        <v>0</v>
      </c>
    </row>
    <row r="3002" spans="2:13" ht="24.95" customHeight="1" outlineLevel="2" x14ac:dyDescent="0.25">
      <c r="B3002" s="628"/>
      <c r="C3002" s="629"/>
      <c r="D3002" s="660"/>
      <c r="E3002" s="106"/>
      <c r="F3002" s="661"/>
      <c r="G3002" s="660"/>
      <c r="H3002" s="661"/>
      <c r="I3002" s="660"/>
      <c r="J3002" s="661"/>
      <c r="K3002" s="660"/>
      <c r="L3002" s="56">
        <f t="shared" si="272"/>
        <v>0</v>
      </c>
    </row>
    <row r="3003" spans="2:13" ht="24.95" customHeight="1" outlineLevel="2" x14ac:dyDescent="0.25">
      <c r="B3003" s="628"/>
      <c r="C3003" s="629"/>
      <c r="D3003" s="660"/>
      <c r="E3003" s="106"/>
      <c r="F3003" s="661"/>
      <c r="G3003" s="660"/>
      <c r="H3003" s="661"/>
      <c r="I3003" s="660"/>
      <c r="J3003" s="661"/>
      <c r="K3003" s="660"/>
      <c r="L3003" s="56">
        <f t="shared" si="272"/>
        <v>0</v>
      </c>
    </row>
    <row r="3004" spans="2:13" ht="24.95" customHeight="1" outlineLevel="2" x14ac:dyDescent="0.25">
      <c r="B3004" s="628"/>
      <c r="C3004" s="629"/>
      <c r="D3004" s="660"/>
      <c r="E3004" s="106"/>
      <c r="F3004" s="661"/>
      <c r="G3004" s="660"/>
      <c r="H3004" s="661"/>
      <c r="I3004" s="660"/>
      <c r="J3004" s="661"/>
      <c r="K3004" s="660"/>
      <c r="L3004" s="56">
        <f t="shared" si="272"/>
        <v>0</v>
      </c>
    </row>
    <row r="3005" spans="2:13" ht="24.95" customHeight="1" outlineLevel="2" x14ac:dyDescent="0.25">
      <c r="B3005" s="631"/>
      <c r="C3005" s="632"/>
      <c r="D3005" s="662"/>
      <c r="E3005" s="107"/>
      <c r="F3005" s="663"/>
      <c r="G3005" s="662"/>
      <c r="H3005" s="663"/>
      <c r="I3005" s="662"/>
      <c r="J3005" s="663"/>
      <c r="K3005" s="662"/>
      <c r="L3005" s="56">
        <f t="shared" si="272"/>
        <v>0</v>
      </c>
    </row>
    <row r="3006" spans="2:13" ht="24.95" customHeight="1" outlineLevel="2" x14ac:dyDescent="0.25">
      <c r="B3006" s="634" t="s">
        <v>1468</v>
      </c>
      <c r="C3006" s="635"/>
      <c r="D3006" s="635"/>
      <c r="E3006" s="635"/>
      <c r="F3006" s="635"/>
      <c r="G3006" s="635"/>
      <c r="H3006" s="635"/>
      <c r="I3006" s="635"/>
      <c r="J3006" s="635"/>
      <c r="K3006" s="636"/>
      <c r="L3006" s="108">
        <f>+SUM(L2999:L3005)</f>
        <v>0</v>
      </c>
    </row>
    <row r="3007" spans="2:13" ht="39" customHeight="1" outlineLevel="1" x14ac:dyDescent="0.25">
      <c r="B3007" s="121" t="s">
        <v>2410</v>
      </c>
      <c r="C3007" s="129">
        <v>12</v>
      </c>
      <c r="D3007" s="129">
        <v>10</v>
      </c>
      <c r="E3007" s="637" t="str">
        <f>+VLOOKUP(B:B,INSUMOS!A:C,2,FALSE)</f>
        <v>INSTALACION MEDIDOR DE ENERGIA MONOFASICO(corresponde a la mano de obra de instalacion y pruebas de medidor).</v>
      </c>
      <c r="F3007" s="638"/>
      <c r="G3007" s="638"/>
      <c r="H3007" s="638"/>
      <c r="I3007" s="638"/>
      <c r="J3007" s="638"/>
      <c r="K3007" s="639"/>
      <c r="L3007" s="103" t="str">
        <f>+VLOOKUP(B:B,INSUMOS!A:C,3,FALSE)</f>
        <v>UN</v>
      </c>
      <c r="M3007" s="595">
        <f>L3017</f>
        <v>0</v>
      </c>
    </row>
    <row r="3008" spans="2:13" ht="24.95" customHeight="1" outlineLevel="2" x14ac:dyDescent="0.25">
      <c r="B3008" s="666" t="s">
        <v>1465</v>
      </c>
      <c r="C3008" s="697"/>
      <c r="D3008" s="668"/>
      <c r="E3008" s="672" t="s">
        <v>1470</v>
      </c>
      <c r="F3008" s="673"/>
      <c r="G3008" s="673"/>
      <c r="H3008" s="673"/>
      <c r="I3008" s="674"/>
      <c r="J3008" s="675" t="s">
        <v>560</v>
      </c>
      <c r="K3008" s="668"/>
      <c r="L3008" s="677" t="s">
        <v>1464</v>
      </c>
    </row>
    <row r="3009" spans="2:13" ht="24.95" customHeight="1" outlineLevel="2" x14ac:dyDescent="0.25">
      <c r="B3009" s="669"/>
      <c r="C3009" s="670"/>
      <c r="D3009" s="671"/>
      <c r="E3009" s="104" t="s">
        <v>1461</v>
      </c>
      <c r="F3009" s="679" t="s">
        <v>1462</v>
      </c>
      <c r="G3009" s="680"/>
      <c r="H3009" s="679" t="s">
        <v>1463</v>
      </c>
      <c r="I3009" s="680"/>
      <c r="J3009" s="676"/>
      <c r="K3009" s="671"/>
      <c r="L3009" s="701"/>
    </row>
    <row r="3010" spans="2:13" ht="24.95" customHeight="1" outlineLevel="2" x14ac:dyDescent="0.25">
      <c r="B3010" s="655"/>
      <c r="C3010" s="656"/>
      <c r="D3010" s="657"/>
      <c r="E3010" s="105"/>
      <c r="F3010" s="658"/>
      <c r="G3010" s="659"/>
      <c r="H3010" s="658"/>
      <c r="I3010" s="659"/>
      <c r="J3010" s="658"/>
      <c r="K3010" s="659"/>
      <c r="L3010" s="56">
        <f t="shared" ref="L3010:L3016" si="273">+J3010</f>
        <v>0</v>
      </c>
    </row>
    <row r="3011" spans="2:13" ht="24.95" customHeight="1" outlineLevel="2" x14ac:dyDescent="0.25">
      <c r="B3011" s="628"/>
      <c r="C3011" s="629"/>
      <c r="D3011" s="660"/>
      <c r="E3011" s="106"/>
      <c r="F3011" s="661"/>
      <c r="G3011" s="660"/>
      <c r="H3011" s="661"/>
      <c r="I3011" s="660"/>
      <c r="J3011" s="661"/>
      <c r="K3011" s="660"/>
      <c r="L3011" s="56">
        <f t="shared" si="273"/>
        <v>0</v>
      </c>
    </row>
    <row r="3012" spans="2:13" ht="24.95" customHeight="1" outlineLevel="2" x14ac:dyDescent="0.25">
      <c r="B3012" s="628"/>
      <c r="C3012" s="629"/>
      <c r="D3012" s="660"/>
      <c r="E3012" s="106"/>
      <c r="F3012" s="661"/>
      <c r="G3012" s="660"/>
      <c r="H3012" s="661"/>
      <c r="I3012" s="660"/>
      <c r="J3012" s="661"/>
      <c r="K3012" s="660"/>
      <c r="L3012" s="56">
        <f t="shared" si="273"/>
        <v>0</v>
      </c>
    </row>
    <row r="3013" spans="2:13" ht="24.95" customHeight="1" outlineLevel="2" x14ac:dyDescent="0.25">
      <c r="B3013" s="628"/>
      <c r="C3013" s="629"/>
      <c r="D3013" s="660"/>
      <c r="E3013" s="106"/>
      <c r="F3013" s="661"/>
      <c r="G3013" s="660"/>
      <c r="H3013" s="661"/>
      <c r="I3013" s="660"/>
      <c r="J3013" s="661"/>
      <c r="K3013" s="660"/>
      <c r="L3013" s="56">
        <f t="shared" si="273"/>
        <v>0</v>
      </c>
    </row>
    <row r="3014" spans="2:13" ht="24.95" customHeight="1" outlineLevel="2" x14ac:dyDescent="0.25">
      <c r="B3014" s="628"/>
      <c r="C3014" s="629"/>
      <c r="D3014" s="660"/>
      <c r="E3014" s="106"/>
      <c r="F3014" s="661"/>
      <c r="G3014" s="660"/>
      <c r="H3014" s="661"/>
      <c r="I3014" s="660"/>
      <c r="J3014" s="661"/>
      <c r="K3014" s="660"/>
      <c r="L3014" s="56">
        <f t="shared" si="273"/>
        <v>0</v>
      </c>
    </row>
    <row r="3015" spans="2:13" ht="24.95" customHeight="1" outlineLevel="2" x14ac:dyDescent="0.25">
      <c r="B3015" s="628"/>
      <c r="C3015" s="629"/>
      <c r="D3015" s="660"/>
      <c r="E3015" s="106"/>
      <c r="F3015" s="661"/>
      <c r="G3015" s="660"/>
      <c r="H3015" s="661"/>
      <c r="I3015" s="660"/>
      <c r="J3015" s="661"/>
      <c r="K3015" s="660"/>
      <c r="L3015" s="56">
        <f t="shared" si="273"/>
        <v>0</v>
      </c>
    </row>
    <row r="3016" spans="2:13" ht="24.95" customHeight="1" outlineLevel="2" x14ac:dyDescent="0.25">
      <c r="B3016" s="631"/>
      <c r="C3016" s="632"/>
      <c r="D3016" s="662"/>
      <c r="E3016" s="107"/>
      <c r="F3016" s="663"/>
      <c r="G3016" s="662"/>
      <c r="H3016" s="663"/>
      <c r="I3016" s="662"/>
      <c r="J3016" s="663"/>
      <c r="K3016" s="662"/>
      <c r="L3016" s="56">
        <f t="shared" si="273"/>
        <v>0</v>
      </c>
    </row>
    <row r="3017" spans="2:13" ht="24.95" customHeight="1" outlineLevel="2" x14ac:dyDescent="0.25">
      <c r="B3017" s="634" t="s">
        <v>1468</v>
      </c>
      <c r="C3017" s="635"/>
      <c r="D3017" s="635"/>
      <c r="E3017" s="635"/>
      <c r="F3017" s="635"/>
      <c r="G3017" s="635"/>
      <c r="H3017" s="635"/>
      <c r="I3017" s="635"/>
      <c r="J3017" s="635"/>
      <c r="K3017" s="636"/>
      <c r="L3017" s="108">
        <f>+SUM(L3010:L3016)</f>
        <v>0</v>
      </c>
    </row>
    <row r="3018" spans="2:13" ht="32.25" customHeight="1" outlineLevel="1" x14ac:dyDescent="0.25">
      <c r="B3018" s="121" t="s">
        <v>2411</v>
      </c>
      <c r="C3018" s="129">
        <v>12</v>
      </c>
      <c r="D3018" s="129">
        <v>11</v>
      </c>
      <c r="E3018" s="637" t="str">
        <f>+VLOOKUP(B:B,INSUMOS!A:C,2,FALSE)</f>
        <v>INSTALACION MEDIDOR DE ENERGIA TRIFASICO(corresponde a la mano de obra de instalacion y pruebas de medidor).</v>
      </c>
      <c r="F3018" s="638"/>
      <c r="G3018" s="638"/>
      <c r="H3018" s="638"/>
      <c r="I3018" s="638"/>
      <c r="J3018" s="638"/>
      <c r="K3018" s="639"/>
      <c r="L3018" s="103" t="str">
        <f>+VLOOKUP(B:B,INSUMOS!A:C,3,FALSE)</f>
        <v>UN</v>
      </c>
      <c r="M3018" s="595">
        <f>L3028</f>
        <v>0</v>
      </c>
    </row>
    <row r="3019" spans="2:13" ht="24.95" customHeight="1" outlineLevel="2" x14ac:dyDescent="0.25">
      <c r="B3019" s="666" t="s">
        <v>1465</v>
      </c>
      <c r="C3019" s="697"/>
      <c r="D3019" s="668"/>
      <c r="E3019" s="672" t="s">
        <v>1470</v>
      </c>
      <c r="F3019" s="673"/>
      <c r="G3019" s="673"/>
      <c r="H3019" s="673"/>
      <c r="I3019" s="674"/>
      <c r="J3019" s="675" t="s">
        <v>560</v>
      </c>
      <c r="K3019" s="668"/>
      <c r="L3019" s="677" t="s">
        <v>1464</v>
      </c>
    </row>
    <row r="3020" spans="2:13" ht="24.95" customHeight="1" outlineLevel="2" x14ac:dyDescent="0.25">
      <c r="B3020" s="669"/>
      <c r="C3020" s="670"/>
      <c r="D3020" s="671"/>
      <c r="E3020" s="104" t="s">
        <v>1461</v>
      </c>
      <c r="F3020" s="679" t="s">
        <v>1462</v>
      </c>
      <c r="G3020" s="680"/>
      <c r="H3020" s="679" t="s">
        <v>1463</v>
      </c>
      <c r="I3020" s="680"/>
      <c r="J3020" s="676"/>
      <c r="K3020" s="671"/>
      <c r="L3020" s="701"/>
    </row>
    <row r="3021" spans="2:13" ht="24.95" customHeight="1" outlineLevel="2" x14ac:dyDescent="0.25">
      <c r="B3021" s="655"/>
      <c r="C3021" s="656"/>
      <c r="D3021" s="657"/>
      <c r="E3021" s="105"/>
      <c r="F3021" s="658"/>
      <c r="G3021" s="659"/>
      <c r="H3021" s="658"/>
      <c r="I3021" s="659"/>
      <c r="J3021" s="658"/>
      <c r="K3021" s="659"/>
      <c r="L3021" s="56">
        <f t="shared" ref="L3021:L3027" si="274">+J3021</f>
        <v>0</v>
      </c>
    </row>
    <row r="3022" spans="2:13" ht="24.95" customHeight="1" outlineLevel="2" x14ac:dyDescent="0.25">
      <c r="B3022" s="628"/>
      <c r="C3022" s="629"/>
      <c r="D3022" s="660"/>
      <c r="E3022" s="106"/>
      <c r="F3022" s="661"/>
      <c r="G3022" s="660"/>
      <c r="H3022" s="661"/>
      <c r="I3022" s="660"/>
      <c r="J3022" s="661"/>
      <c r="K3022" s="660"/>
      <c r="L3022" s="56">
        <f t="shared" si="274"/>
        <v>0</v>
      </c>
    </row>
    <row r="3023" spans="2:13" ht="24.95" customHeight="1" outlineLevel="2" x14ac:dyDescent="0.25">
      <c r="B3023" s="628"/>
      <c r="C3023" s="629"/>
      <c r="D3023" s="660"/>
      <c r="E3023" s="106"/>
      <c r="F3023" s="661"/>
      <c r="G3023" s="660"/>
      <c r="H3023" s="661"/>
      <c r="I3023" s="660"/>
      <c r="J3023" s="661"/>
      <c r="K3023" s="660"/>
      <c r="L3023" s="56">
        <f t="shared" si="274"/>
        <v>0</v>
      </c>
    </row>
    <row r="3024" spans="2:13" ht="24.95" customHeight="1" outlineLevel="2" x14ac:dyDescent="0.25">
      <c r="B3024" s="628"/>
      <c r="C3024" s="629"/>
      <c r="D3024" s="660"/>
      <c r="E3024" s="106"/>
      <c r="F3024" s="661"/>
      <c r="G3024" s="660"/>
      <c r="H3024" s="661"/>
      <c r="I3024" s="660"/>
      <c r="J3024" s="661"/>
      <c r="K3024" s="660"/>
      <c r="L3024" s="56">
        <f t="shared" si="274"/>
        <v>0</v>
      </c>
    </row>
    <row r="3025" spans="2:13" ht="24.95" customHeight="1" outlineLevel="2" x14ac:dyDescent="0.25">
      <c r="B3025" s="628"/>
      <c r="C3025" s="629"/>
      <c r="D3025" s="660"/>
      <c r="E3025" s="106"/>
      <c r="F3025" s="661"/>
      <c r="G3025" s="660"/>
      <c r="H3025" s="661"/>
      <c r="I3025" s="660"/>
      <c r="J3025" s="661"/>
      <c r="K3025" s="660"/>
      <c r="L3025" s="56">
        <f t="shared" si="274"/>
        <v>0</v>
      </c>
    </row>
    <row r="3026" spans="2:13" ht="24.95" customHeight="1" outlineLevel="2" x14ac:dyDescent="0.25">
      <c r="B3026" s="628"/>
      <c r="C3026" s="629"/>
      <c r="D3026" s="660"/>
      <c r="E3026" s="106"/>
      <c r="F3026" s="661"/>
      <c r="G3026" s="660"/>
      <c r="H3026" s="661"/>
      <c r="I3026" s="660"/>
      <c r="J3026" s="661"/>
      <c r="K3026" s="660"/>
      <c r="L3026" s="56">
        <f t="shared" si="274"/>
        <v>0</v>
      </c>
    </row>
    <row r="3027" spans="2:13" ht="24.95" customHeight="1" outlineLevel="2" x14ac:dyDescent="0.25">
      <c r="B3027" s="631"/>
      <c r="C3027" s="632"/>
      <c r="D3027" s="662"/>
      <c r="E3027" s="107"/>
      <c r="F3027" s="663"/>
      <c r="G3027" s="662"/>
      <c r="H3027" s="663"/>
      <c r="I3027" s="662"/>
      <c r="J3027" s="663"/>
      <c r="K3027" s="662"/>
      <c r="L3027" s="56">
        <f t="shared" si="274"/>
        <v>0</v>
      </c>
    </row>
    <row r="3028" spans="2:13" ht="24.95" customHeight="1" outlineLevel="2" x14ac:dyDescent="0.25">
      <c r="B3028" s="634" t="s">
        <v>1468</v>
      </c>
      <c r="C3028" s="635"/>
      <c r="D3028" s="635"/>
      <c r="E3028" s="635"/>
      <c r="F3028" s="635"/>
      <c r="G3028" s="635"/>
      <c r="H3028" s="635"/>
      <c r="I3028" s="635"/>
      <c r="J3028" s="635"/>
      <c r="K3028" s="636"/>
      <c r="L3028" s="108">
        <f>+SUM(L3021:L3027)</f>
        <v>0</v>
      </c>
    </row>
    <row r="3029" spans="2:13" ht="37.5" customHeight="1" outlineLevel="1" x14ac:dyDescent="0.25">
      <c r="B3029" s="121" t="s">
        <v>2412</v>
      </c>
      <c r="C3029" s="129">
        <v>12</v>
      </c>
      <c r="D3029" s="129">
        <v>12</v>
      </c>
      <c r="E3029" s="637" t="str">
        <f>+VLOOKUP(B:B,INSUMOS!A:C,2,FALSE)</f>
        <v>INSTALACION MEDIDOR DE ENERGIA MEDIDA INDIRECTA(corresponde a la mano de obra de instalacion y pruebas de medidor).</v>
      </c>
      <c r="F3029" s="638"/>
      <c r="G3029" s="638"/>
      <c r="H3029" s="638"/>
      <c r="I3029" s="638"/>
      <c r="J3029" s="638"/>
      <c r="K3029" s="639"/>
      <c r="L3029" s="103" t="str">
        <f>+VLOOKUP(B:B,INSUMOS!A:C,3,FALSE)</f>
        <v>UN</v>
      </c>
      <c r="M3029" s="595">
        <f>L3039</f>
        <v>0</v>
      </c>
    </row>
    <row r="3030" spans="2:13" ht="24.95" customHeight="1" outlineLevel="2" x14ac:dyDescent="0.25">
      <c r="B3030" s="666" t="s">
        <v>1465</v>
      </c>
      <c r="C3030" s="697"/>
      <c r="D3030" s="668"/>
      <c r="E3030" s="672" t="s">
        <v>1470</v>
      </c>
      <c r="F3030" s="673"/>
      <c r="G3030" s="673"/>
      <c r="H3030" s="673"/>
      <c r="I3030" s="674"/>
      <c r="J3030" s="675" t="s">
        <v>560</v>
      </c>
      <c r="K3030" s="668"/>
      <c r="L3030" s="677" t="s">
        <v>1464</v>
      </c>
    </row>
    <row r="3031" spans="2:13" ht="24.95" customHeight="1" outlineLevel="2" x14ac:dyDescent="0.25">
      <c r="B3031" s="669"/>
      <c r="C3031" s="670"/>
      <c r="D3031" s="671"/>
      <c r="E3031" s="104" t="s">
        <v>1461</v>
      </c>
      <c r="F3031" s="679" t="s">
        <v>1462</v>
      </c>
      <c r="G3031" s="680"/>
      <c r="H3031" s="679" t="s">
        <v>1463</v>
      </c>
      <c r="I3031" s="680"/>
      <c r="J3031" s="676"/>
      <c r="K3031" s="671"/>
      <c r="L3031" s="701"/>
    </row>
    <row r="3032" spans="2:13" ht="24.95" customHeight="1" outlineLevel="2" x14ac:dyDescent="0.25">
      <c r="B3032" s="655"/>
      <c r="C3032" s="656"/>
      <c r="D3032" s="657"/>
      <c r="E3032" s="105"/>
      <c r="F3032" s="658"/>
      <c r="G3032" s="659"/>
      <c r="H3032" s="658"/>
      <c r="I3032" s="659"/>
      <c r="J3032" s="658"/>
      <c r="K3032" s="659"/>
      <c r="L3032" s="56">
        <f t="shared" ref="L3032:L3038" si="275">+J3032</f>
        <v>0</v>
      </c>
    </row>
    <row r="3033" spans="2:13" ht="24.95" customHeight="1" outlineLevel="2" x14ac:dyDescent="0.25">
      <c r="B3033" s="628"/>
      <c r="C3033" s="629"/>
      <c r="D3033" s="660"/>
      <c r="E3033" s="106"/>
      <c r="F3033" s="661"/>
      <c r="G3033" s="660"/>
      <c r="H3033" s="661"/>
      <c r="I3033" s="660"/>
      <c r="J3033" s="661"/>
      <c r="K3033" s="660"/>
      <c r="L3033" s="56">
        <f t="shared" si="275"/>
        <v>0</v>
      </c>
    </row>
    <row r="3034" spans="2:13" ht="24.95" customHeight="1" outlineLevel="2" x14ac:dyDescent="0.25">
      <c r="B3034" s="628"/>
      <c r="C3034" s="629"/>
      <c r="D3034" s="660"/>
      <c r="E3034" s="106"/>
      <c r="F3034" s="661"/>
      <c r="G3034" s="660"/>
      <c r="H3034" s="661"/>
      <c r="I3034" s="660"/>
      <c r="J3034" s="661"/>
      <c r="K3034" s="660"/>
      <c r="L3034" s="56">
        <f t="shared" si="275"/>
        <v>0</v>
      </c>
    </row>
    <row r="3035" spans="2:13" ht="24.95" customHeight="1" outlineLevel="2" x14ac:dyDescent="0.25">
      <c r="B3035" s="628"/>
      <c r="C3035" s="629"/>
      <c r="D3035" s="660"/>
      <c r="E3035" s="106"/>
      <c r="F3035" s="661"/>
      <c r="G3035" s="660"/>
      <c r="H3035" s="661"/>
      <c r="I3035" s="660"/>
      <c r="J3035" s="661"/>
      <c r="K3035" s="660"/>
      <c r="L3035" s="56">
        <f t="shared" si="275"/>
        <v>0</v>
      </c>
    </row>
    <row r="3036" spans="2:13" ht="24.95" customHeight="1" outlineLevel="2" x14ac:dyDescent="0.25">
      <c r="B3036" s="628"/>
      <c r="C3036" s="629"/>
      <c r="D3036" s="660"/>
      <c r="E3036" s="106"/>
      <c r="F3036" s="661"/>
      <c r="G3036" s="660"/>
      <c r="H3036" s="661"/>
      <c r="I3036" s="660"/>
      <c r="J3036" s="661"/>
      <c r="K3036" s="660"/>
      <c r="L3036" s="56">
        <f t="shared" si="275"/>
        <v>0</v>
      </c>
    </row>
    <row r="3037" spans="2:13" ht="24.95" customHeight="1" outlineLevel="2" x14ac:dyDescent="0.25">
      <c r="B3037" s="628"/>
      <c r="C3037" s="629"/>
      <c r="D3037" s="660"/>
      <c r="E3037" s="106"/>
      <c r="F3037" s="661"/>
      <c r="G3037" s="660"/>
      <c r="H3037" s="661"/>
      <c r="I3037" s="660"/>
      <c r="J3037" s="661"/>
      <c r="K3037" s="660"/>
      <c r="L3037" s="56">
        <f t="shared" si="275"/>
        <v>0</v>
      </c>
    </row>
    <row r="3038" spans="2:13" ht="24.95" customHeight="1" outlineLevel="2" x14ac:dyDescent="0.25">
      <c r="B3038" s="631"/>
      <c r="C3038" s="632"/>
      <c r="D3038" s="662"/>
      <c r="E3038" s="107"/>
      <c r="F3038" s="663"/>
      <c r="G3038" s="662"/>
      <c r="H3038" s="663"/>
      <c r="I3038" s="662"/>
      <c r="J3038" s="663"/>
      <c r="K3038" s="662"/>
      <c r="L3038" s="56">
        <f t="shared" si="275"/>
        <v>0</v>
      </c>
    </row>
    <row r="3039" spans="2:13" ht="24.95" customHeight="1" outlineLevel="2" x14ac:dyDescent="0.25">
      <c r="B3039" s="634" t="s">
        <v>1468</v>
      </c>
      <c r="C3039" s="635"/>
      <c r="D3039" s="635"/>
      <c r="E3039" s="635"/>
      <c r="F3039" s="635"/>
      <c r="G3039" s="635"/>
      <c r="H3039" s="635"/>
      <c r="I3039" s="635"/>
      <c r="J3039" s="635"/>
      <c r="K3039" s="636"/>
      <c r="L3039" s="108">
        <f>+SUM(L3032:L3038)</f>
        <v>0</v>
      </c>
    </row>
    <row r="3040" spans="2:13" ht="24.95" customHeight="1" outlineLevel="1" x14ac:dyDescent="0.25">
      <c r="B3040" s="121" t="s">
        <v>2413</v>
      </c>
      <c r="C3040" s="129">
        <v>12</v>
      </c>
      <c r="D3040" s="129">
        <v>13</v>
      </c>
      <c r="E3040" s="694" t="str">
        <f>+VLOOKUP(B:B,INSUMOS!A:C,2,FALSE)</f>
        <v>MEDIDOR ENERGIA MONOFASICO(incluye solo material) 10(100)A clase 1.Con IVA</v>
      </c>
      <c r="F3040" s="695"/>
      <c r="G3040" s="695"/>
      <c r="H3040" s="695"/>
      <c r="I3040" s="695"/>
      <c r="J3040" s="695"/>
      <c r="K3040" s="696"/>
      <c r="L3040" s="103" t="str">
        <f>+VLOOKUP(B:B,INSUMOS!A:C,3,FALSE)</f>
        <v>UN</v>
      </c>
      <c r="M3040" s="595">
        <f>L3050</f>
        <v>0</v>
      </c>
    </row>
    <row r="3041" spans="2:13" ht="24.95" customHeight="1" outlineLevel="2" x14ac:dyDescent="0.25">
      <c r="B3041" s="666" t="s">
        <v>1465</v>
      </c>
      <c r="C3041" s="697"/>
      <c r="D3041" s="668"/>
      <c r="E3041" s="672" t="s">
        <v>1470</v>
      </c>
      <c r="F3041" s="673"/>
      <c r="G3041" s="673"/>
      <c r="H3041" s="673"/>
      <c r="I3041" s="674"/>
      <c r="J3041" s="675" t="s">
        <v>560</v>
      </c>
      <c r="K3041" s="668"/>
      <c r="L3041" s="677" t="s">
        <v>1464</v>
      </c>
    </row>
    <row r="3042" spans="2:13" ht="24.95" customHeight="1" outlineLevel="2" x14ac:dyDescent="0.25">
      <c r="B3042" s="669"/>
      <c r="C3042" s="670"/>
      <c r="D3042" s="671"/>
      <c r="E3042" s="104" t="s">
        <v>1461</v>
      </c>
      <c r="F3042" s="679" t="s">
        <v>1462</v>
      </c>
      <c r="G3042" s="680"/>
      <c r="H3042" s="679" t="s">
        <v>1463</v>
      </c>
      <c r="I3042" s="680"/>
      <c r="J3042" s="676"/>
      <c r="K3042" s="671"/>
      <c r="L3042" s="701"/>
    </row>
    <row r="3043" spans="2:13" ht="24.95" customHeight="1" outlineLevel="2" x14ac:dyDescent="0.25">
      <c r="B3043" s="655"/>
      <c r="C3043" s="656"/>
      <c r="D3043" s="657"/>
      <c r="E3043" s="105"/>
      <c r="F3043" s="658"/>
      <c r="G3043" s="659"/>
      <c r="H3043" s="658"/>
      <c r="I3043" s="659"/>
      <c r="J3043" s="658"/>
      <c r="K3043" s="659"/>
      <c r="L3043" s="56">
        <f t="shared" ref="L3043:L3049" si="276">+J3043</f>
        <v>0</v>
      </c>
    </row>
    <row r="3044" spans="2:13" ht="24.95" customHeight="1" outlineLevel="2" x14ac:dyDescent="0.25">
      <c r="B3044" s="628"/>
      <c r="C3044" s="629"/>
      <c r="D3044" s="660"/>
      <c r="E3044" s="106"/>
      <c r="F3044" s="661"/>
      <c r="G3044" s="660"/>
      <c r="H3044" s="661"/>
      <c r="I3044" s="660"/>
      <c r="J3044" s="661"/>
      <c r="K3044" s="660"/>
      <c r="L3044" s="56">
        <f t="shared" si="276"/>
        <v>0</v>
      </c>
    </row>
    <row r="3045" spans="2:13" ht="24.95" customHeight="1" outlineLevel="2" x14ac:dyDescent="0.25">
      <c r="B3045" s="628"/>
      <c r="C3045" s="629"/>
      <c r="D3045" s="660"/>
      <c r="E3045" s="106"/>
      <c r="F3045" s="661"/>
      <c r="G3045" s="660"/>
      <c r="H3045" s="661"/>
      <c r="I3045" s="660"/>
      <c r="J3045" s="661"/>
      <c r="K3045" s="660"/>
      <c r="L3045" s="56">
        <f t="shared" si="276"/>
        <v>0</v>
      </c>
    </row>
    <row r="3046" spans="2:13" ht="24.95" customHeight="1" outlineLevel="2" x14ac:dyDescent="0.25">
      <c r="B3046" s="628"/>
      <c r="C3046" s="629"/>
      <c r="D3046" s="660"/>
      <c r="E3046" s="106"/>
      <c r="F3046" s="661"/>
      <c r="G3046" s="660"/>
      <c r="H3046" s="661"/>
      <c r="I3046" s="660"/>
      <c r="J3046" s="661"/>
      <c r="K3046" s="660"/>
      <c r="L3046" s="56">
        <f t="shared" si="276"/>
        <v>0</v>
      </c>
    </row>
    <row r="3047" spans="2:13" ht="24.95" customHeight="1" outlineLevel="2" x14ac:dyDescent="0.25">
      <c r="B3047" s="628"/>
      <c r="C3047" s="629"/>
      <c r="D3047" s="660"/>
      <c r="E3047" s="106"/>
      <c r="F3047" s="661"/>
      <c r="G3047" s="660"/>
      <c r="H3047" s="661"/>
      <c r="I3047" s="660"/>
      <c r="J3047" s="661"/>
      <c r="K3047" s="660"/>
      <c r="L3047" s="56">
        <f t="shared" si="276"/>
        <v>0</v>
      </c>
    </row>
    <row r="3048" spans="2:13" ht="24.95" customHeight="1" outlineLevel="2" x14ac:dyDescent="0.25">
      <c r="B3048" s="628"/>
      <c r="C3048" s="629"/>
      <c r="D3048" s="660"/>
      <c r="E3048" s="106"/>
      <c r="F3048" s="661"/>
      <c r="G3048" s="660"/>
      <c r="H3048" s="661"/>
      <c r="I3048" s="660"/>
      <c r="J3048" s="661"/>
      <c r="K3048" s="660"/>
      <c r="L3048" s="56">
        <f t="shared" si="276"/>
        <v>0</v>
      </c>
    </row>
    <row r="3049" spans="2:13" ht="24.95" customHeight="1" outlineLevel="2" x14ac:dyDescent="0.25">
      <c r="B3049" s="631"/>
      <c r="C3049" s="632"/>
      <c r="D3049" s="662"/>
      <c r="E3049" s="107"/>
      <c r="F3049" s="663"/>
      <c r="G3049" s="662"/>
      <c r="H3049" s="663"/>
      <c r="I3049" s="662"/>
      <c r="J3049" s="663"/>
      <c r="K3049" s="662"/>
      <c r="L3049" s="56">
        <f t="shared" si="276"/>
        <v>0</v>
      </c>
    </row>
    <row r="3050" spans="2:13" ht="24.95" customHeight="1" outlineLevel="2" x14ac:dyDescent="0.25">
      <c r="B3050" s="634" t="s">
        <v>1468</v>
      </c>
      <c r="C3050" s="635"/>
      <c r="D3050" s="635"/>
      <c r="E3050" s="635"/>
      <c r="F3050" s="635"/>
      <c r="G3050" s="635"/>
      <c r="H3050" s="635"/>
      <c r="I3050" s="635"/>
      <c r="J3050" s="635"/>
      <c r="K3050" s="636"/>
      <c r="L3050" s="108">
        <f>+SUM(L3043:L3049)</f>
        <v>0</v>
      </c>
    </row>
    <row r="3051" spans="2:13" ht="24.95" customHeight="1" outlineLevel="1" x14ac:dyDescent="0.25">
      <c r="B3051" s="121" t="s">
        <v>2417</v>
      </c>
      <c r="C3051" s="129">
        <v>12</v>
      </c>
      <c r="D3051" s="129">
        <v>14</v>
      </c>
      <c r="E3051" s="694" t="str">
        <f>+VLOOKUP(B:B,INSUMOS!A:C,2,FALSE)</f>
        <v>MEDIDOR ENERGIA BIFASICO(incluye solo material) 10(100)A clase 1.Con IVA</v>
      </c>
      <c r="F3051" s="695"/>
      <c r="G3051" s="695"/>
      <c r="H3051" s="695"/>
      <c r="I3051" s="695"/>
      <c r="J3051" s="695"/>
      <c r="K3051" s="696"/>
      <c r="L3051" s="103" t="str">
        <f>+VLOOKUP(B:B,INSUMOS!A:C,3,FALSE)</f>
        <v>UN</v>
      </c>
      <c r="M3051" s="595">
        <f>L3061</f>
        <v>0</v>
      </c>
    </row>
    <row r="3052" spans="2:13" ht="24.95" customHeight="1" outlineLevel="2" x14ac:dyDescent="0.25">
      <c r="B3052" s="666" t="s">
        <v>1465</v>
      </c>
      <c r="C3052" s="697"/>
      <c r="D3052" s="668"/>
      <c r="E3052" s="672" t="s">
        <v>1470</v>
      </c>
      <c r="F3052" s="673"/>
      <c r="G3052" s="673"/>
      <c r="H3052" s="673"/>
      <c r="I3052" s="674"/>
      <c r="J3052" s="675" t="s">
        <v>560</v>
      </c>
      <c r="K3052" s="668"/>
      <c r="L3052" s="677" t="s">
        <v>1464</v>
      </c>
    </row>
    <row r="3053" spans="2:13" ht="24.95" customHeight="1" outlineLevel="2" x14ac:dyDescent="0.25">
      <c r="B3053" s="669"/>
      <c r="C3053" s="670"/>
      <c r="D3053" s="671"/>
      <c r="E3053" s="104" t="s">
        <v>1461</v>
      </c>
      <c r="F3053" s="679" t="s">
        <v>1462</v>
      </c>
      <c r="G3053" s="680"/>
      <c r="H3053" s="679" t="s">
        <v>1463</v>
      </c>
      <c r="I3053" s="680"/>
      <c r="J3053" s="676"/>
      <c r="K3053" s="671"/>
      <c r="L3053" s="701"/>
    </row>
    <row r="3054" spans="2:13" ht="24.95" customHeight="1" outlineLevel="2" x14ac:dyDescent="0.25">
      <c r="B3054" s="655"/>
      <c r="C3054" s="656"/>
      <c r="D3054" s="657"/>
      <c r="E3054" s="105"/>
      <c r="F3054" s="658"/>
      <c r="G3054" s="659"/>
      <c r="H3054" s="658"/>
      <c r="I3054" s="659"/>
      <c r="J3054" s="658"/>
      <c r="K3054" s="659"/>
      <c r="L3054" s="56">
        <f t="shared" ref="L3054:L3060" si="277">+J3054</f>
        <v>0</v>
      </c>
    </row>
    <row r="3055" spans="2:13" ht="24.95" customHeight="1" outlineLevel="2" x14ac:dyDescent="0.25">
      <c r="B3055" s="628"/>
      <c r="C3055" s="629"/>
      <c r="D3055" s="660"/>
      <c r="E3055" s="106"/>
      <c r="F3055" s="661"/>
      <c r="G3055" s="660"/>
      <c r="H3055" s="661"/>
      <c r="I3055" s="660"/>
      <c r="J3055" s="661"/>
      <c r="K3055" s="660"/>
      <c r="L3055" s="56">
        <f t="shared" si="277"/>
        <v>0</v>
      </c>
    </row>
    <row r="3056" spans="2:13" ht="24.95" customHeight="1" outlineLevel="2" x14ac:dyDescent="0.25">
      <c r="B3056" s="628"/>
      <c r="C3056" s="629"/>
      <c r="D3056" s="660"/>
      <c r="E3056" s="106"/>
      <c r="F3056" s="661"/>
      <c r="G3056" s="660"/>
      <c r="H3056" s="661"/>
      <c r="I3056" s="660"/>
      <c r="J3056" s="661"/>
      <c r="K3056" s="660"/>
      <c r="L3056" s="56">
        <f t="shared" si="277"/>
        <v>0</v>
      </c>
    </row>
    <row r="3057" spans="2:13" ht="24.95" customHeight="1" outlineLevel="2" x14ac:dyDescent="0.25">
      <c r="B3057" s="628"/>
      <c r="C3057" s="629"/>
      <c r="D3057" s="660"/>
      <c r="E3057" s="106"/>
      <c r="F3057" s="661"/>
      <c r="G3057" s="660"/>
      <c r="H3057" s="661"/>
      <c r="I3057" s="660"/>
      <c r="J3057" s="661"/>
      <c r="K3057" s="660"/>
      <c r="L3057" s="56">
        <f t="shared" si="277"/>
        <v>0</v>
      </c>
    </row>
    <row r="3058" spans="2:13" ht="24.95" customHeight="1" outlineLevel="2" x14ac:dyDescent="0.25">
      <c r="B3058" s="628"/>
      <c r="C3058" s="629"/>
      <c r="D3058" s="660"/>
      <c r="E3058" s="106"/>
      <c r="F3058" s="661"/>
      <c r="G3058" s="660"/>
      <c r="H3058" s="661"/>
      <c r="I3058" s="660"/>
      <c r="J3058" s="661"/>
      <c r="K3058" s="660"/>
      <c r="L3058" s="56">
        <f t="shared" si="277"/>
        <v>0</v>
      </c>
    </row>
    <row r="3059" spans="2:13" ht="24.95" customHeight="1" outlineLevel="2" x14ac:dyDescent="0.25">
      <c r="B3059" s="628"/>
      <c r="C3059" s="629"/>
      <c r="D3059" s="660"/>
      <c r="E3059" s="106"/>
      <c r="F3059" s="661"/>
      <c r="G3059" s="660"/>
      <c r="H3059" s="661"/>
      <c r="I3059" s="660"/>
      <c r="J3059" s="661"/>
      <c r="K3059" s="660"/>
      <c r="L3059" s="56">
        <f t="shared" si="277"/>
        <v>0</v>
      </c>
    </row>
    <row r="3060" spans="2:13" ht="24.95" customHeight="1" outlineLevel="2" x14ac:dyDescent="0.25">
      <c r="B3060" s="631"/>
      <c r="C3060" s="632"/>
      <c r="D3060" s="662"/>
      <c r="E3060" s="107"/>
      <c r="F3060" s="663"/>
      <c r="G3060" s="662"/>
      <c r="H3060" s="663"/>
      <c r="I3060" s="662"/>
      <c r="J3060" s="663"/>
      <c r="K3060" s="662"/>
      <c r="L3060" s="56">
        <f t="shared" si="277"/>
        <v>0</v>
      </c>
    </row>
    <row r="3061" spans="2:13" ht="24.95" customHeight="1" outlineLevel="2" x14ac:dyDescent="0.25">
      <c r="B3061" s="634" t="s">
        <v>1468</v>
      </c>
      <c r="C3061" s="635"/>
      <c r="D3061" s="635"/>
      <c r="E3061" s="635"/>
      <c r="F3061" s="635"/>
      <c r="G3061" s="635"/>
      <c r="H3061" s="635"/>
      <c r="I3061" s="635"/>
      <c r="J3061" s="635"/>
      <c r="K3061" s="636"/>
      <c r="L3061" s="108">
        <f>+SUM(L3054:L3060)</f>
        <v>0</v>
      </c>
    </row>
    <row r="3062" spans="2:13" ht="24.95" customHeight="1" outlineLevel="1" x14ac:dyDescent="0.25">
      <c r="B3062" s="121" t="s">
        <v>2418</v>
      </c>
      <c r="C3062" s="129">
        <v>12</v>
      </c>
      <c r="D3062" s="129">
        <v>15</v>
      </c>
      <c r="E3062" s="694" t="str">
        <f>+VLOOKUP(B:B,INSUMOS!A:C,2,FALSE)</f>
        <v>MEDIDOR ENERGIA TRIFASICO(incluye solo material) 10(100)A clase 1.Con IVA</v>
      </c>
      <c r="F3062" s="695"/>
      <c r="G3062" s="695"/>
      <c r="H3062" s="695"/>
      <c r="I3062" s="695"/>
      <c r="J3062" s="695"/>
      <c r="K3062" s="696"/>
      <c r="L3062" s="103" t="str">
        <f>+VLOOKUP(B:B,INSUMOS!A:C,3,FALSE)</f>
        <v>UN</v>
      </c>
      <c r="M3062" s="595">
        <f>L3072</f>
        <v>0</v>
      </c>
    </row>
    <row r="3063" spans="2:13" ht="24.95" customHeight="1" outlineLevel="2" x14ac:dyDescent="0.25">
      <c r="B3063" s="666" t="s">
        <v>1465</v>
      </c>
      <c r="C3063" s="697"/>
      <c r="D3063" s="668"/>
      <c r="E3063" s="672" t="s">
        <v>1470</v>
      </c>
      <c r="F3063" s="673"/>
      <c r="G3063" s="673"/>
      <c r="H3063" s="673"/>
      <c r="I3063" s="674"/>
      <c r="J3063" s="675" t="s">
        <v>560</v>
      </c>
      <c r="K3063" s="668"/>
      <c r="L3063" s="677" t="s">
        <v>1464</v>
      </c>
    </row>
    <row r="3064" spans="2:13" ht="24.95" customHeight="1" outlineLevel="2" x14ac:dyDescent="0.25">
      <c r="B3064" s="669"/>
      <c r="C3064" s="670"/>
      <c r="D3064" s="671"/>
      <c r="E3064" s="104" t="s">
        <v>1461</v>
      </c>
      <c r="F3064" s="679" t="s">
        <v>1462</v>
      </c>
      <c r="G3064" s="680"/>
      <c r="H3064" s="679" t="s">
        <v>1463</v>
      </c>
      <c r="I3064" s="680"/>
      <c r="J3064" s="676"/>
      <c r="K3064" s="671"/>
      <c r="L3064" s="701"/>
    </row>
    <row r="3065" spans="2:13" ht="24.95" customHeight="1" outlineLevel="2" x14ac:dyDescent="0.25">
      <c r="B3065" s="655"/>
      <c r="C3065" s="656"/>
      <c r="D3065" s="657"/>
      <c r="E3065" s="105"/>
      <c r="F3065" s="658"/>
      <c r="G3065" s="659"/>
      <c r="H3065" s="658"/>
      <c r="I3065" s="659"/>
      <c r="J3065" s="658"/>
      <c r="K3065" s="659"/>
      <c r="L3065" s="56">
        <f t="shared" ref="L3065:L3071" si="278">+J3065</f>
        <v>0</v>
      </c>
    </row>
    <row r="3066" spans="2:13" ht="24.95" customHeight="1" outlineLevel="2" x14ac:dyDescent="0.25">
      <c r="B3066" s="628"/>
      <c r="C3066" s="629"/>
      <c r="D3066" s="660"/>
      <c r="E3066" s="106"/>
      <c r="F3066" s="661"/>
      <c r="G3066" s="660"/>
      <c r="H3066" s="661"/>
      <c r="I3066" s="660"/>
      <c r="J3066" s="661"/>
      <c r="K3066" s="660"/>
      <c r="L3066" s="56">
        <f t="shared" si="278"/>
        <v>0</v>
      </c>
    </row>
    <row r="3067" spans="2:13" ht="24.95" customHeight="1" outlineLevel="2" x14ac:dyDescent="0.25">
      <c r="B3067" s="628"/>
      <c r="C3067" s="629"/>
      <c r="D3067" s="660"/>
      <c r="E3067" s="106"/>
      <c r="F3067" s="661"/>
      <c r="G3067" s="660"/>
      <c r="H3067" s="661"/>
      <c r="I3067" s="660"/>
      <c r="J3067" s="661"/>
      <c r="K3067" s="660"/>
      <c r="L3067" s="56">
        <f t="shared" si="278"/>
        <v>0</v>
      </c>
    </row>
    <row r="3068" spans="2:13" ht="24.95" customHeight="1" outlineLevel="2" x14ac:dyDescent="0.25">
      <c r="B3068" s="628"/>
      <c r="C3068" s="629"/>
      <c r="D3068" s="660"/>
      <c r="E3068" s="106"/>
      <c r="F3068" s="661"/>
      <c r="G3068" s="660"/>
      <c r="H3068" s="661"/>
      <c r="I3068" s="660"/>
      <c r="J3068" s="661"/>
      <c r="K3068" s="660"/>
      <c r="L3068" s="56">
        <f t="shared" si="278"/>
        <v>0</v>
      </c>
    </row>
    <row r="3069" spans="2:13" ht="24.95" customHeight="1" outlineLevel="2" x14ac:dyDescent="0.25">
      <c r="B3069" s="628"/>
      <c r="C3069" s="629"/>
      <c r="D3069" s="660"/>
      <c r="E3069" s="106"/>
      <c r="F3069" s="661"/>
      <c r="G3069" s="660"/>
      <c r="H3069" s="661"/>
      <c r="I3069" s="660"/>
      <c r="J3069" s="661"/>
      <c r="K3069" s="660"/>
      <c r="L3069" s="56">
        <f t="shared" si="278"/>
        <v>0</v>
      </c>
    </row>
    <row r="3070" spans="2:13" ht="24.95" customHeight="1" outlineLevel="2" x14ac:dyDescent="0.25">
      <c r="B3070" s="628"/>
      <c r="C3070" s="629"/>
      <c r="D3070" s="660"/>
      <c r="E3070" s="106"/>
      <c r="F3070" s="661"/>
      <c r="G3070" s="660"/>
      <c r="H3070" s="661"/>
      <c r="I3070" s="660"/>
      <c r="J3070" s="661"/>
      <c r="K3070" s="660"/>
      <c r="L3070" s="56">
        <f t="shared" si="278"/>
        <v>0</v>
      </c>
    </row>
    <row r="3071" spans="2:13" ht="24.95" customHeight="1" outlineLevel="2" x14ac:dyDescent="0.25">
      <c r="B3071" s="631"/>
      <c r="C3071" s="632"/>
      <c r="D3071" s="662"/>
      <c r="E3071" s="107"/>
      <c r="F3071" s="663"/>
      <c r="G3071" s="662"/>
      <c r="H3071" s="663"/>
      <c r="I3071" s="662"/>
      <c r="J3071" s="663"/>
      <c r="K3071" s="662"/>
      <c r="L3071" s="56">
        <f t="shared" si="278"/>
        <v>0</v>
      </c>
    </row>
    <row r="3072" spans="2:13" ht="24.95" customHeight="1" outlineLevel="2" x14ac:dyDescent="0.25">
      <c r="B3072" s="634" t="s">
        <v>1468</v>
      </c>
      <c r="C3072" s="635"/>
      <c r="D3072" s="635"/>
      <c r="E3072" s="635"/>
      <c r="F3072" s="635"/>
      <c r="G3072" s="635"/>
      <c r="H3072" s="635"/>
      <c r="I3072" s="635"/>
      <c r="J3072" s="635"/>
      <c r="K3072" s="636"/>
      <c r="L3072" s="108">
        <f>+SUM(L3065:L3071)</f>
        <v>0</v>
      </c>
    </row>
    <row r="3073" spans="2:13" ht="42.75" customHeight="1" outlineLevel="1" x14ac:dyDescent="0.25">
      <c r="B3073" s="121" t="s">
        <v>2419</v>
      </c>
      <c r="C3073" s="129">
        <v>12</v>
      </c>
      <c r="D3073" s="129">
        <v>16</v>
      </c>
      <c r="E3073" s="637" t="str">
        <f>+VLOOKUP(B:B,INSUMOS!A:C,2,FALSE)</f>
        <v>MEDIDOR ENERGIA TRIFASICO(incluye solo material) Multifuncional 30(150) clase 1.Con IVA</v>
      </c>
      <c r="F3073" s="638"/>
      <c r="G3073" s="638"/>
      <c r="H3073" s="638"/>
      <c r="I3073" s="638"/>
      <c r="J3073" s="638"/>
      <c r="K3073" s="639"/>
      <c r="L3073" s="103" t="str">
        <f>+VLOOKUP(B:B,INSUMOS!A:C,3,FALSE)</f>
        <v>UN</v>
      </c>
      <c r="M3073" s="595">
        <f>L3083</f>
        <v>0</v>
      </c>
    </row>
    <row r="3074" spans="2:13" ht="24.95" customHeight="1" outlineLevel="2" x14ac:dyDescent="0.25">
      <c r="B3074" s="666" t="s">
        <v>1465</v>
      </c>
      <c r="C3074" s="697"/>
      <c r="D3074" s="668"/>
      <c r="E3074" s="672" t="s">
        <v>1470</v>
      </c>
      <c r="F3074" s="673"/>
      <c r="G3074" s="673"/>
      <c r="H3074" s="673"/>
      <c r="I3074" s="674"/>
      <c r="J3074" s="675" t="s">
        <v>560</v>
      </c>
      <c r="K3074" s="668"/>
      <c r="L3074" s="677" t="s">
        <v>1464</v>
      </c>
    </row>
    <row r="3075" spans="2:13" ht="24.95" customHeight="1" outlineLevel="2" x14ac:dyDescent="0.25">
      <c r="B3075" s="669"/>
      <c r="C3075" s="670"/>
      <c r="D3075" s="671"/>
      <c r="E3075" s="104" t="s">
        <v>1461</v>
      </c>
      <c r="F3075" s="679" t="s">
        <v>1462</v>
      </c>
      <c r="G3075" s="680"/>
      <c r="H3075" s="679" t="s">
        <v>1463</v>
      </c>
      <c r="I3075" s="680"/>
      <c r="J3075" s="676"/>
      <c r="K3075" s="671"/>
      <c r="L3075" s="701"/>
    </row>
    <row r="3076" spans="2:13" ht="24.95" customHeight="1" outlineLevel="2" x14ac:dyDescent="0.25">
      <c r="B3076" s="655"/>
      <c r="C3076" s="656"/>
      <c r="D3076" s="657"/>
      <c r="E3076" s="105"/>
      <c r="F3076" s="658"/>
      <c r="G3076" s="659"/>
      <c r="H3076" s="658"/>
      <c r="I3076" s="659"/>
      <c r="J3076" s="658"/>
      <c r="K3076" s="659"/>
      <c r="L3076" s="56">
        <f t="shared" ref="L3076:L3082" si="279">+J3076</f>
        <v>0</v>
      </c>
    </row>
    <row r="3077" spans="2:13" ht="24.95" customHeight="1" outlineLevel="2" x14ac:dyDescent="0.25">
      <c r="B3077" s="628"/>
      <c r="C3077" s="629"/>
      <c r="D3077" s="660"/>
      <c r="E3077" s="106"/>
      <c r="F3077" s="661"/>
      <c r="G3077" s="660"/>
      <c r="H3077" s="661"/>
      <c r="I3077" s="660"/>
      <c r="J3077" s="661"/>
      <c r="K3077" s="660"/>
      <c r="L3077" s="56">
        <f t="shared" si="279"/>
        <v>0</v>
      </c>
    </row>
    <row r="3078" spans="2:13" ht="24.95" customHeight="1" outlineLevel="2" x14ac:dyDescent="0.25">
      <c r="B3078" s="628"/>
      <c r="C3078" s="629"/>
      <c r="D3078" s="660"/>
      <c r="E3078" s="106"/>
      <c r="F3078" s="661"/>
      <c r="G3078" s="660"/>
      <c r="H3078" s="661"/>
      <c r="I3078" s="660"/>
      <c r="J3078" s="661"/>
      <c r="K3078" s="660"/>
      <c r="L3078" s="56">
        <f t="shared" si="279"/>
        <v>0</v>
      </c>
    </row>
    <row r="3079" spans="2:13" ht="24.95" customHeight="1" outlineLevel="2" x14ac:dyDescent="0.25">
      <c r="B3079" s="628"/>
      <c r="C3079" s="629"/>
      <c r="D3079" s="660"/>
      <c r="E3079" s="106"/>
      <c r="F3079" s="661"/>
      <c r="G3079" s="660"/>
      <c r="H3079" s="661"/>
      <c r="I3079" s="660"/>
      <c r="J3079" s="661"/>
      <c r="K3079" s="660"/>
      <c r="L3079" s="56">
        <f t="shared" si="279"/>
        <v>0</v>
      </c>
    </row>
    <row r="3080" spans="2:13" ht="24.95" customHeight="1" outlineLevel="2" x14ac:dyDescent="0.25">
      <c r="B3080" s="628"/>
      <c r="C3080" s="629"/>
      <c r="D3080" s="660"/>
      <c r="E3080" s="106"/>
      <c r="F3080" s="661"/>
      <c r="G3080" s="660"/>
      <c r="H3080" s="661"/>
      <c r="I3080" s="660"/>
      <c r="J3080" s="661"/>
      <c r="K3080" s="660"/>
      <c r="L3080" s="56">
        <f t="shared" si="279"/>
        <v>0</v>
      </c>
    </row>
    <row r="3081" spans="2:13" ht="24.95" customHeight="1" outlineLevel="2" x14ac:dyDescent="0.25">
      <c r="B3081" s="628"/>
      <c r="C3081" s="629"/>
      <c r="D3081" s="660"/>
      <c r="E3081" s="106"/>
      <c r="F3081" s="661"/>
      <c r="G3081" s="660"/>
      <c r="H3081" s="661"/>
      <c r="I3081" s="660"/>
      <c r="J3081" s="661"/>
      <c r="K3081" s="660"/>
      <c r="L3081" s="56">
        <f t="shared" si="279"/>
        <v>0</v>
      </c>
    </row>
    <row r="3082" spans="2:13" ht="24.95" customHeight="1" outlineLevel="2" x14ac:dyDescent="0.25">
      <c r="B3082" s="631"/>
      <c r="C3082" s="632"/>
      <c r="D3082" s="662"/>
      <c r="E3082" s="107"/>
      <c r="F3082" s="663"/>
      <c r="G3082" s="662"/>
      <c r="H3082" s="663"/>
      <c r="I3082" s="662"/>
      <c r="J3082" s="663"/>
      <c r="K3082" s="662"/>
      <c r="L3082" s="56">
        <f t="shared" si="279"/>
        <v>0</v>
      </c>
    </row>
    <row r="3083" spans="2:13" ht="24.95" customHeight="1" outlineLevel="2" x14ac:dyDescent="0.25">
      <c r="B3083" s="634" t="s">
        <v>1468</v>
      </c>
      <c r="C3083" s="635"/>
      <c r="D3083" s="635"/>
      <c r="E3083" s="635"/>
      <c r="F3083" s="635"/>
      <c r="G3083" s="635"/>
      <c r="H3083" s="635"/>
      <c r="I3083" s="635"/>
      <c r="J3083" s="635"/>
      <c r="K3083" s="636"/>
      <c r="L3083" s="108">
        <f>+SUM(L3076:L3082)</f>
        <v>0</v>
      </c>
    </row>
    <row r="3084" spans="2:13" ht="65.25" customHeight="1" outlineLevel="1" x14ac:dyDescent="0.25">
      <c r="B3084" s="121" t="s">
        <v>2420</v>
      </c>
      <c r="C3084" s="129">
        <v>12</v>
      </c>
      <c r="D3084" s="129">
        <v>17</v>
      </c>
      <c r="E3084" s="637" t="str">
        <f>+VLOOKUP(B:B,INSUMOS!A:C,2,FALSE)</f>
        <v>SELLO Y RETIRO DE SELLOS(tarifa sobre la cual se debe cargar impuestos del IVA 19%, corresponde a la mano de obra asociada al retiro de los sellos y pruebas de medidor para que el cliente pueda realizar adecuaciones con un tercero).Con IVA</v>
      </c>
      <c r="F3084" s="638"/>
      <c r="G3084" s="638"/>
      <c r="H3084" s="638"/>
      <c r="I3084" s="638"/>
      <c r="J3084" s="638"/>
      <c r="K3084" s="639"/>
      <c r="L3084" s="103" t="str">
        <f>+VLOOKUP(B:B,INSUMOS!A:C,3,FALSE)</f>
        <v>UN</v>
      </c>
      <c r="M3084" s="595">
        <f>L3094</f>
        <v>0</v>
      </c>
    </row>
    <row r="3085" spans="2:13" ht="24.95" customHeight="1" outlineLevel="2" x14ac:dyDescent="0.25">
      <c r="B3085" s="666" t="s">
        <v>1465</v>
      </c>
      <c r="C3085" s="697"/>
      <c r="D3085" s="668"/>
      <c r="E3085" s="672" t="s">
        <v>1470</v>
      </c>
      <c r="F3085" s="673"/>
      <c r="G3085" s="673"/>
      <c r="H3085" s="673"/>
      <c r="I3085" s="674"/>
      <c r="J3085" s="675" t="s">
        <v>560</v>
      </c>
      <c r="K3085" s="668"/>
      <c r="L3085" s="677" t="s">
        <v>1464</v>
      </c>
    </row>
    <row r="3086" spans="2:13" ht="24.95" customHeight="1" outlineLevel="2" x14ac:dyDescent="0.25">
      <c r="B3086" s="669"/>
      <c r="C3086" s="670"/>
      <c r="D3086" s="671"/>
      <c r="E3086" s="104" t="s">
        <v>1461</v>
      </c>
      <c r="F3086" s="679" t="s">
        <v>1462</v>
      </c>
      <c r="G3086" s="680"/>
      <c r="H3086" s="679" t="s">
        <v>1463</v>
      </c>
      <c r="I3086" s="680"/>
      <c r="J3086" s="676"/>
      <c r="K3086" s="671"/>
      <c r="L3086" s="701"/>
    </row>
    <row r="3087" spans="2:13" ht="24.95" customHeight="1" outlineLevel="2" x14ac:dyDescent="0.25">
      <c r="B3087" s="655"/>
      <c r="C3087" s="656"/>
      <c r="D3087" s="657"/>
      <c r="E3087" s="105"/>
      <c r="F3087" s="658"/>
      <c r="G3087" s="659"/>
      <c r="H3087" s="658"/>
      <c r="I3087" s="659"/>
      <c r="J3087" s="658"/>
      <c r="K3087" s="659"/>
      <c r="L3087" s="56">
        <f t="shared" ref="L3087:L3093" si="280">+J3087</f>
        <v>0</v>
      </c>
    </row>
    <row r="3088" spans="2:13" ht="24.95" customHeight="1" outlineLevel="2" x14ac:dyDescent="0.25">
      <c r="B3088" s="628"/>
      <c r="C3088" s="629"/>
      <c r="D3088" s="660"/>
      <c r="E3088" s="106"/>
      <c r="F3088" s="661"/>
      <c r="G3088" s="660"/>
      <c r="H3088" s="661"/>
      <c r="I3088" s="660"/>
      <c r="J3088" s="661"/>
      <c r="K3088" s="660"/>
      <c r="L3088" s="56">
        <f t="shared" si="280"/>
        <v>0</v>
      </c>
    </row>
    <row r="3089" spans="2:13" ht="24.95" customHeight="1" outlineLevel="2" x14ac:dyDescent="0.25">
      <c r="B3089" s="628"/>
      <c r="C3089" s="629"/>
      <c r="D3089" s="660"/>
      <c r="E3089" s="106"/>
      <c r="F3089" s="661"/>
      <c r="G3089" s="660"/>
      <c r="H3089" s="661"/>
      <c r="I3089" s="660"/>
      <c r="J3089" s="661"/>
      <c r="K3089" s="660"/>
      <c r="L3089" s="56">
        <f t="shared" si="280"/>
        <v>0</v>
      </c>
    </row>
    <row r="3090" spans="2:13" ht="24.95" customHeight="1" outlineLevel="2" x14ac:dyDescent="0.25">
      <c r="B3090" s="628"/>
      <c r="C3090" s="629"/>
      <c r="D3090" s="660"/>
      <c r="E3090" s="106"/>
      <c r="F3090" s="661"/>
      <c r="G3090" s="660"/>
      <c r="H3090" s="661"/>
      <c r="I3090" s="660"/>
      <c r="J3090" s="661"/>
      <c r="K3090" s="660"/>
      <c r="L3090" s="56">
        <f t="shared" si="280"/>
        <v>0</v>
      </c>
    </row>
    <row r="3091" spans="2:13" ht="24.95" customHeight="1" outlineLevel="2" x14ac:dyDescent="0.25">
      <c r="B3091" s="628"/>
      <c r="C3091" s="629"/>
      <c r="D3091" s="660"/>
      <c r="E3091" s="106"/>
      <c r="F3091" s="661"/>
      <c r="G3091" s="660"/>
      <c r="H3091" s="661"/>
      <c r="I3091" s="660"/>
      <c r="J3091" s="661"/>
      <c r="K3091" s="660"/>
      <c r="L3091" s="56">
        <f t="shared" si="280"/>
        <v>0</v>
      </c>
    </row>
    <row r="3092" spans="2:13" ht="24.95" customHeight="1" outlineLevel="2" x14ac:dyDescent="0.25">
      <c r="B3092" s="628"/>
      <c r="C3092" s="629"/>
      <c r="D3092" s="660"/>
      <c r="E3092" s="106"/>
      <c r="F3092" s="661"/>
      <c r="G3092" s="660"/>
      <c r="H3092" s="661"/>
      <c r="I3092" s="660"/>
      <c r="J3092" s="661"/>
      <c r="K3092" s="660"/>
      <c r="L3092" s="56">
        <f t="shared" si="280"/>
        <v>0</v>
      </c>
    </row>
    <row r="3093" spans="2:13" ht="24.95" customHeight="1" outlineLevel="2" x14ac:dyDescent="0.25">
      <c r="B3093" s="631"/>
      <c r="C3093" s="632"/>
      <c r="D3093" s="662"/>
      <c r="E3093" s="107"/>
      <c r="F3093" s="663"/>
      <c r="G3093" s="662"/>
      <c r="H3093" s="663"/>
      <c r="I3093" s="662"/>
      <c r="J3093" s="663"/>
      <c r="K3093" s="662"/>
      <c r="L3093" s="56">
        <f t="shared" si="280"/>
        <v>0</v>
      </c>
    </row>
    <row r="3094" spans="2:13" ht="24.95" customHeight="1" outlineLevel="2" x14ac:dyDescent="0.25">
      <c r="B3094" s="634" t="s">
        <v>1468</v>
      </c>
      <c r="C3094" s="635"/>
      <c r="D3094" s="635"/>
      <c r="E3094" s="635"/>
      <c r="F3094" s="635"/>
      <c r="G3094" s="635"/>
      <c r="H3094" s="635"/>
      <c r="I3094" s="635"/>
      <c r="J3094" s="635"/>
      <c r="K3094" s="636"/>
      <c r="L3094" s="108">
        <f>+SUM(L3087:L3093)</f>
        <v>0</v>
      </c>
    </row>
    <row r="3095" spans="2:13" ht="63" customHeight="1" outlineLevel="1" x14ac:dyDescent="0.25">
      <c r="B3095" s="121" t="s">
        <v>2426</v>
      </c>
      <c r="C3095" s="129">
        <v>12</v>
      </c>
      <c r="D3095" s="129">
        <v>18</v>
      </c>
      <c r="E3095" s="637" t="str">
        <f>+VLOOKUP(B:B,INSUMOS!A:C,2,FALSE)</f>
        <v>MODIFICACION A LAS CONEXIÓN EXISTENTE MONOFASICO(corresponde a la conexión del servicio de una cuenta existente por modificaciones tecnicas en las instalaciones electricas y a solicitud del cliente. Incluye instalacion del medidor, desplazamiento, protocolo de puesta, conexion a la red y sellado).</v>
      </c>
      <c r="F3095" s="638"/>
      <c r="G3095" s="638"/>
      <c r="H3095" s="638"/>
      <c r="I3095" s="638"/>
      <c r="J3095" s="638"/>
      <c r="K3095" s="639"/>
      <c r="L3095" s="103" t="str">
        <f>+VLOOKUP(B:B,INSUMOS!A:C,3,FALSE)</f>
        <v>UN</v>
      </c>
      <c r="M3095" s="595">
        <f>L3105</f>
        <v>0</v>
      </c>
    </row>
    <row r="3096" spans="2:13" ht="24.95" customHeight="1" outlineLevel="2" x14ac:dyDescent="0.25">
      <c r="B3096" s="666" t="s">
        <v>1465</v>
      </c>
      <c r="C3096" s="697"/>
      <c r="D3096" s="668"/>
      <c r="E3096" s="672" t="s">
        <v>1470</v>
      </c>
      <c r="F3096" s="673"/>
      <c r="G3096" s="673"/>
      <c r="H3096" s="673"/>
      <c r="I3096" s="674"/>
      <c r="J3096" s="675" t="s">
        <v>560</v>
      </c>
      <c r="K3096" s="668"/>
      <c r="L3096" s="677" t="s">
        <v>1464</v>
      </c>
    </row>
    <row r="3097" spans="2:13" ht="24.95" customHeight="1" outlineLevel="2" x14ac:dyDescent="0.25">
      <c r="B3097" s="669"/>
      <c r="C3097" s="670"/>
      <c r="D3097" s="671"/>
      <c r="E3097" s="104" t="s">
        <v>1461</v>
      </c>
      <c r="F3097" s="679" t="s">
        <v>1462</v>
      </c>
      <c r="G3097" s="680"/>
      <c r="H3097" s="679" t="s">
        <v>1463</v>
      </c>
      <c r="I3097" s="680"/>
      <c r="J3097" s="676"/>
      <c r="K3097" s="671"/>
      <c r="L3097" s="701"/>
    </row>
    <row r="3098" spans="2:13" ht="24.95" customHeight="1" outlineLevel="2" x14ac:dyDescent="0.25">
      <c r="B3098" s="655"/>
      <c r="C3098" s="656"/>
      <c r="D3098" s="657"/>
      <c r="E3098" s="105"/>
      <c r="F3098" s="658"/>
      <c r="G3098" s="659"/>
      <c r="H3098" s="658"/>
      <c r="I3098" s="659"/>
      <c r="J3098" s="658"/>
      <c r="K3098" s="659"/>
      <c r="L3098" s="56">
        <f t="shared" ref="L3098:L3104" si="281">+J3098</f>
        <v>0</v>
      </c>
    </row>
    <row r="3099" spans="2:13" ht="24.95" customHeight="1" outlineLevel="2" x14ac:dyDescent="0.25">
      <c r="B3099" s="628"/>
      <c r="C3099" s="629"/>
      <c r="D3099" s="660"/>
      <c r="E3099" s="106"/>
      <c r="F3099" s="661"/>
      <c r="G3099" s="660"/>
      <c r="H3099" s="661"/>
      <c r="I3099" s="660"/>
      <c r="J3099" s="661"/>
      <c r="K3099" s="660"/>
      <c r="L3099" s="56">
        <f t="shared" si="281"/>
        <v>0</v>
      </c>
    </row>
    <row r="3100" spans="2:13" ht="24.95" customHeight="1" outlineLevel="2" x14ac:dyDescent="0.25">
      <c r="B3100" s="628"/>
      <c r="C3100" s="629"/>
      <c r="D3100" s="660"/>
      <c r="E3100" s="106"/>
      <c r="F3100" s="661"/>
      <c r="G3100" s="660"/>
      <c r="H3100" s="661"/>
      <c r="I3100" s="660"/>
      <c r="J3100" s="661"/>
      <c r="K3100" s="660"/>
      <c r="L3100" s="56">
        <f t="shared" si="281"/>
        <v>0</v>
      </c>
    </row>
    <row r="3101" spans="2:13" ht="24.95" customHeight="1" outlineLevel="2" x14ac:dyDescent="0.25">
      <c r="B3101" s="628"/>
      <c r="C3101" s="629"/>
      <c r="D3101" s="660"/>
      <c r="E3101" s="106"/>
      <c r="F3101" s="661"/>
      <c r="G3101" s="660"/>
      <c r="H3101" s="661"/>
      <c r="I3101" s="660"/>
      <c r="J3101" s="661"/>
      <c r="K3101" s="660"/>
      <c r="L3101" s="56">
        <f t="shared" si="281"/>
        <v>0</v>
      </c>
    </row>
    <row r="3102" spans="2:13" ht="24.95" customHeight="1" outlineLevel="2" x14ac:dyDescent="0.25">
      <c r="B3102" s="628"/>
      <c r="C3102" s="629"/>
      <c r="D3102" s="660"/>
      <c r="E3102" s="106"/>
      <c r="F3102" s="661"/>
      <c r="G3102" s="660"/>
      <c r="H3102" s="661"/>
      <c r="I3102" s="660"/>
      <c r="J3102" s="661"/>
      <c r="K3102" s="660"/>
      <c r="L3102" s="56">
        <f t="shared" si="281"/>
        <v>0</v>
      </c>
    </row>
    <row r="3103" spans="2:13" ht="24.95" customHeight="1" outlineLevel="2" x14ac:dyDescent="0.25">
      <c r="B3103" s="628"/>
      <c r="C3103" s="629"/>
      <c r="D3103" s="660"/>
      <c r="E3103" s="106"/>
      <c r="F3103" s="661"/>
      <c r="G3103" s="660"/>
      <c r="H3103" s="661"/>
      <c r="I3103" s="660"/>
      <c r="J3103" s="661"/>
      <c r="K3103" s="660"/>
      <c r="L3103" s="56">
        <f t="shared" si="281"/>
        <v>0</v>
      </c>
    </row>
    <row r="3104" spans="2:13" ht="24.95" customHeight="1" outlineLevel="2" x14ac:dyDescent="0.25">
      <c r="B3104" s="631"/>
      <c r="C3104" s="632"/>
      <c r="D3104" s="662"/>
      <c r="E3104" s="107"/>
      <c r="F3104" s="663"/>
      <c r="G3104" s="662"/>
      <c r="H3104" s="663"/>
      <c r="I3104" s="662"/>
      <c r="J3104" s="663"/>
      <c r="K3104" s="662"/>
      <c r="L3104" s="56">
        <f t="shared" si="281"/>
        <v>0</v>
      </c>
    </row>
    <row r="3105" spans="2:13" ht="24.95" customHeight="1" outlineLevel="2" x14ac:dyDescent="0.25">
      <c r="B3105" s="634" t="s">
        <v>1468</v>
      </c>
      <c r="C3105" s="635"/>
      <c r="D3105" s="635"/>
      <c r="E3105" s="635"/>
      <c r="F3105" s="635"/>
      <c r="G3105" s="635"/>
      <c r="H3105" s="635"/>
      <c r="I3105" s="635"/>
      <c r="J3105" s="635"/>
      <c r="K3105" s="636"/>
      <c r="L3105" s="108">
        <f>+SUM(L3098:L3104)</f>
        <v>0</v>
      </c>
    </row>
    <row r="3106" spans="2:13" ht="53.25" customHeight="1" outlineLevel="1" x14ac:dyDescent="0.25">
      <c r="B3106" s="121" t="s">
        <v>2427</v>
      </c>
      <c r="C3106" s="129">
        <v>12</v>
      </c>
      <c r="D3106" s="129">
        <v>19</v>
      </c>
      <c r="E3106" s="637" t="str">
        <f>+VLOOKUP(B:B,INSUMOS!A:C,2,FALSE)</f>
        <v>MODIFICACION A LAS CONEXIÓN EXISTENTE TRIFASICO(corresponde a la conexión del servicio de una cuenta existente por modificaciones tecnicas en las instalaciones electricas y a solicitud del cliente. Incluye instalacion del medidor, desplazamiento, protocolo de puesta, conexion a la red y sellado).</v>
      </c>
      <c r="F3106" s="638"/>
      <c r="G3106" s="638"/>
      <c r="H3106" s="638"/>
      <c r="I3106" s="638"/>
      <c r="J3106" s="638"/>
      <c r="K3106" s="639"/>
      <c r="L3106" s="103" t="str">
        <f>+VLOOKUP(B:B,INSUMOS!A:C,3,FALSE)</f>
        <v>UN</v>
      </c>
      <c r="M3106" s="595">
        <f>L3116</f>
        <v>0</v>
      </c>
    </row>
    <row r="3107" spans="2:13" ht="24.95" customHeight="1" outlineLevel="2" x14ac:dyDescent="0.25">
      <c r="B3107" s="666" t="s">
        <v>1465</v>
      </c>
      <c r="C3107" s="697"/>
      <c r="D3107" s="668"/>
      <c r="E3107" s="672" t="s">
        <v>1470</v>
      </c>
      <c r="F3107" s="673"/>
      <c r="G3107" s="673"/>
      <c r="H3107" s="673"/>
      <c r="I3107" s="674"/>
      <c r="J3107" s="675" t="s">
        <v>560</v>
      </c>
      <c r="K3107" s="668"/>
      <c r="L3107" s="677" t="s">
        <v>1464</v>
      </c>
    </row>
    <row r="3108" spans="2:13" ht="24.95" customHeight="1" outlineLevel="2" x14ac:dyDescent="0.25">
      <c r="B3108" s="669"/>
      <c r="C3108" s="670"/>
      <c r="D3108" s="671"/>
      <c r="E3108" s="104" t="s">
        <v>1461</v>
      </c>
      <c r="F3108" s="679" t="s">
        <v>1462</v>
      </c>
      <c r="G3108" s="680"/>
      <c r="H3108" s="679" t="s">
        <v>1463</v>
      </c>
      <c r="I3108" s="680"/>
      <c r="J3108" s="676"/>
      <c r="K3108" s="671"/>
      <c r="L3108" s="701"/>
    </row>
    <row r="3109" spans="2:13" ht="24.95" customHeight="1" outlineLevel="2" x14ac:dyDescent="0.25">
      <c r="B3109" s="655"/>
      <c r="C3109" s="656"/>
      <c r="D3109" s="657"/>
      <c r="E3109" s="105"/>
      <c r="F3109" s="658"/>
      <c r="G3109" s="659"/>
      <c r="H3109" s="658"/>
      <c r="I3109" s="659"/>
      <c r="J3109" s="658"/>
      <c r="K3109" s="659"/>
      <c r="L3109" s="56">
        <f t="shared" ref="L3109:L3115" si="282">+J3109</f>
        <v>0</v>
      </c>
    </row>
    <row r="3110" spans="2:13" ht="24.95" customHeight="1" outlineLevel="2" x14ac:dyDescent="0.25">
      <c r="B3110" s="628"/>
      <c r="C3110" s="629"/>
      <c r="D3110" s="660"/>
      <c r="E3110" s="106"/>
      <c r="F3110" s="661"/>
      <c r="G3110" s="660"/>
      <c r="H3110" s="661"/>
      <c r="I3110" s="660"/>
      <c r="J3110" s="661"/>
      <c r="K3110" s="660"/>
      <c r="L3110" s="56">
        <f t="shared" si="282"/>
        <v>0</v>
      </c>
    </row>
    <row r="3111" spans="2:13" ht="24.95" customHeight="1" outlineLevel="2" x14ac:dyDescent="0.25">
      <c r="B3111" s="628"/>
      <c r="C3111" s="629"/>
      <c r="D3111" s="660"/>
      <c r="E3111" s="106"/>
      <c r="F3111" s="661"/>
      <c r="G3111" s="660"/>
      <c r="H3111" s="661"/>
      <c r="I3111" s="660"/>
      <c r="J3111" s="661"/>
      <c r="K3111" s="660"/>
      <c r="L3111" s="56">
        <f t="shared" si="282"/>
        <v>0</v>
      </c>
    </row>
    <row r="3112" spans="2:13" ht="24.95" customHeight="1" outlineLevel="2" x14ac:dyDescent="0.25">
      <c r="B3112" s="628"/>
      <c r="C3112" s="629"/>
      <c r="D3112" s="660"/>
      <c r="E3112" s="106"/>
      <c r="F3112" s="661"/>
      <c r="G3112" s="660"/>
      <c r="H3112" s="661"/>
      <c r="I3112" s="660"/>
      <c r="J3112" s="661"/>
      <c r="K3112" s="660"/>
      <c r="L3112" s="56">
        <f t="shared" si="282"/>
        <v>0</v>
      </c>
    </row>
    <row r="3113" spans="2:13" ht="24.95" customHeight="1" outlineLevel="2" x14ac:dyDescent="0.25">
      <c r="B3113" s="628"/>
      <c r="C3113" s="629"/>
      <c r="D3113" s="660"/>
      <c r="E3113" s="106"/>
      <c r="F3113" s="661"/>
      <c r="G3113" s="660"/>
      <c r="H3113" s="661"/>
      <c r="I3113" s="660"/>
      <c r="J3113" s="661"/>
      <c r="K3113" s="660"/>
      <c r="L3113" s="56">
        <f t="shared" si="282"/>
        <v>0</v>
      </c>
    </row>
    <row r="3114" spans="2:13" ht="24.95" customHeight="1" outlineLevel="2" x14ac:dyDescent="0.25">
      <c r="B3114" s="628"/>
      <c r="C3114" s="629"/>
      <c r="D3114" s="660"/>
      <c r="E3114" s="106"/>
      <c r="F3114" s="661"/>
      <c r="G3114" s="660"/>
      <c r="H3114" s="661"/>
      <c r="I3114" s="660"/>
      <c r="J3114" s="661"/>
      <c r="K3114" s="660"/>
      <c r="L3114" s="56">
        <f t="shared" si="282"/>
        <v>0</v>
      </c>
    </row>
    <row r="3115" spans="2:13" ht="24.95" customHeight="1" outlineLevel="2" x14ac:dyDescent="0.25">
      <c r="B3115" s="631"/>
      <c r="C3115" s="632"/>
      <c r="D3115" s="662"/>
      <c r="E3115" s="107"/>
      <c r="F3115" s="663"/>
      <c r="G3115" s="662"/>
      <c r="H3115" s="663"/>
      <c r="I3115" s="662"/>
      <c r="J3115" s="663"/>
      <c r="K3115" s="662"/>
      <c r="L3115" s="56">
        <f t="shared" si="282"/>
        <v>0</v>
      </c>
    </row>
    <row r="3116" spans="2:13" ht="24.95" customHeight="1" outlineLevel="2" x14ac:dyDescent="0.25">
      <c r="B3116" s="634" t="s">
        <v>1468</v>
      </c>
      <c r="C3116" s="635"/>
      <c r="D3116" s="635"/>
      <c r="E3116" s="635"/>
      <c r="F3116" s="635"/>
      <c r="G3116" s="635"/>
      <c r="H3116" s="635"/>
      <c r="I3116" s="635"/>
      <c r="J3116" s="635"/>
      <c r="K3116" s="636"/>
      <c r="L3116" s="108">
        <f>+SUM(L3109:L3115)</f>
        <v>0</v>
      </c>
    </row>
    <row r="3117" spans="2:13" ht="62.25" customHeight="1" outlineLevel="1" x14ac:dyDescent="0.25">
      <c r="B3117" s="121" t="s">
        <v>2428</v>
      </c>
      <c r="C3117" s="129">
        <v>12</v>
      </c>
      <c r="D3117" s="129">
        <v>20</v>
      </c>
      <c r="E3117" s="637" t="str">
        <f>+VLOOKUP(B:B,INSUMOS!A:C,2,FALSE)</f>
        <v>MODIFICACION A LAS CONEXIÓN EXISTENTE MEDIDA INDIRECTA(corresponde a la conexión del servicio de una cuenta existente por modificaciones tecnicas en las instalaciones electricas y a solicitud del cliente. Incluye instalacion del medidor, desplazamiento, protocolo de puesta, conexion a la red y sellado).</v>
      </c>
      <c r="F3117" s="638"/>
      <c r="G3117" s="638"/>
      <c r="H3117" s="638"/>
      <c r="I3117" s="638"/>
      <c r="J3117" s="638"/>
      <c r="K3117" s="639"/>
      <c r="L3117" s="103" t="str">
        <f>+VLOOKUP(B:B,INSUMOS!A:C,3,FALSE)</f>
        <v>UN</v>
      </c>
      <c r="M3117" s="595">
        <f>L3127</f>
        <v>0</v>
      </c>
    </row>
    <row r="3118" spans="2:13" ht="24.95" customHeight="1" outlineLevel="2" x14ac:dyDescent="0.25">
      <c r="B3118" s="666" t="s">
        <v>1465</v>
      </c>
      <c r="C3118" s="697"/>
      <c r="D3118" s="668"/>
      <c r="E3118" s="672" t="s">
        <v>1470</v>
      </c>
      <c r="F3118" s="673"/>
      <c r="G3118" s="673"/>
      <c r="H3118" s="673"/>
      <c r="I3118" s="674"/>
      <c r="J3118" s="675" t="s">
        <v>560</v>
      </c>
      <c r="K3118" s="668"/>
      <c r="L3118" s="677" t="s">
        <v>1464</v>
      </c>
    </row>
    <row r="3119" spans="2:13" ht="24.95" customHeight="1" outlineLevel="2" x14ac:dyDescent="0.25">
      <c r="B3119" s="669"/>
      <c r="C3119" s="670"/>
      <c r="D3119" s="671"/>
      <c r="E3119" s="104" t="s">
        <v>1461</v>
      </c>
      <c r="F3119" s="679" t="s">
        <v>1462</v>
      </c>
      <c r="G3119" s="680"/>
      <c r="H3119" s="679" t="s">
        <v>1463</v>
      </c>
      <c r="I3119" s="680"/>
      <c r="J3119" s="676"/>
      <c r="K3119" s="671"/>
      <c r="L3119" s="701"/>
    </row>
    <row r="3120" spans="2:13" ht="24.95" customHeight="1" outlineLevel="2" x14ac:dyDescent="0.25">
      <c r="B3120" s="655"/>
      <c r="C3120" s="656"/>
      <c r="D3120" s="657"/>
      <c r="E3120" s="105"/>
      <c r="F3120" s="658"/>
      <c r="G3120" s="659"/>
      <c r="H3120" s="658"/>
      <c r="I3120" s="659"/>
      <c r="J3120" s="658"/>
      <c r="K3120" s="659"/>
      <c r="L3120" s="56">
        <f t="shared" ref="L3120:L3126" si="283">+J3120</f>
        <v>0</v>
      </c>
    </row>
    <row r="3121" spans="2:13" ht="24.95" customHeight="1" outlineLevel="2" x14ac:dyDescent="0.25">
      <c r="B3121" s="628"/>
      <c r="C3121" s="629"/>
      <c r="D3121" s="660"/>
      <c r="E3121" s="106"/>
      <c r="F3121" s="661"/>
      <c r="G3121" s="660"/>
      <c r="H3121" s="661"/>
      <c r="I3121" s="660"/>
      <c r="J3121" s="661"/>
      <c r="K3121" s="660"/>
      <c r="L3121" s="56">
        <f t="shared" si="283"/>
        <v>0</v>
      </c>
    </row>
    <row r="3122" spans="2:13" ht="24.95" customHeight="1" outlineLevel="2" x14ac:dyDescent="0.25">
      <c r="B3122" s="628"/>
      <c r="C3122" s="629"/>
      <c r="D3122" s="660"/>
      <c r="E3122" s="106"/>
      <c r="F3122" s="661"/>
      <c r="G3122" s="660"/>
      <c r="H3122" s="661"/>
      <c r="I3122" s="660"/>
      <c r="J3122" s="661"/>
      <c r="K3122" s="660"/>
      <c r="L3122" s="56">
        <f t="shared" si="283"/>
        <v>0</v>
      </c>
    </row>
    <row r="3123" spans="2:13" ht="24.95" customHeight="1" outlineLevel="2" x14ac:dyDescent="0.25">
      <c r="B3123" s="628"/>
      <c r="C3123" s="629"/>
      <c r="D3123" s="660"/>
      <c r="E3123" s="106"/>
      <c r="F3123" s="661"/>
      <c r="G3123" s="660"/>
      <c r="H3123" s="661"/>
      <c r="I3123" s="660"/>
      <c r="J3123" s="661"/>
      <c r="K3123" s="660"/>
      <c r="L3123" s="56">
        <f t="shared" si="283"/>
        <v>0</v>
      </c>
    </row>
    <row r="3124" spans="2:13" ht="24.95" customHeight="1" outlineLevel="2" x14ac:dyDescent="0.25">
      <c r="B3124" s="628"/>
      <c r="C3124" s="629"/>
      <c r="D3124" s="660"/>
      <c r="E3124" s="106"/>
      <c r="F3124" s="661"/>
      <c r="G3124" s="660"/>
      <c r="H3124" s="661"/>
      <c r="I3124" s="660"/>
      <c r="J3124" s="661"/>
      <c r="K3124" s="660"/>
      <c r="L3124" s="56">
        <f t="shared" si="283"/>
        <v>0</v>
      </c>
    </row>
    <row r="3125" spans="2:13" ht="24.95" customHeight="1" outlineLevel="2" x14ac:dyDescent="0.25">
      <c r="B3125" s="628"/>
      <c r="C3125" s="629"/>
      <c r="D3125" s="660"/>
      <c r="E3125" s="106"/>
      <c r="F3125" s="661"/>
      <c r="G3125" s="660"/>
      <c r="H3125" s="661"/>
      <c r="I3125" s="660"/>
      <c r="J3125" s="661"/>
      <c r="K3125" s="660"/>
      <c r="L3125" s="56">
        <f t="shared" si="283"/>
        <v>0</v>
      </c>
    </row>
    <row r="3126" spans="2:13" ht="24.95" customHeight="1" outlineLevel="2" x14ac:dyDescent="0.25">
      <c r="B3126" s="631"/>
      <c r="C3126" s="632"/>
      <c r="D3126" s="662"/>
      <c r="E3126" s="107"/>
      <c r="F3126" s="663"/>
      <c r="G3126" s="662"/>
      <c r="H3126" s="663"/>
      <c r="I3126" s="662"/>
      <c r="J3126" s="663"/>
      <c r="K3126" s="662"/>
      <c r="L3126" s="56">
        <f t="shared" si="283"/>
        <v>0</v>
      </c>
    </row>
    <row r="3127" spans="2:13" ht="24.95" customHeight="1" outlineLevel="2" x14ac:dyDescent="0.25">
      <c r="B3127" s="634" t="s">
        <v>1468</v>
      </c>
      <c r="C3127" s="635"/>
      <c r="D3127" s="635"/>
      <c r="E3127" s="635"/>
      <c r="F3127" s="635"/>
      <c r="G3127" s="635"/>
      <c r="H3127" s="635"/>
      <c r="I3127" s="635"/>
      <c r="J3127" s="635"/>
      <c r="K3127" s="636"/>
      <c r="L3127" s="108">
        <f>+SUM(L3120:L3126)</f>
        <v>0</v>
      </c>
    </row>
    <row r="3128" spans="2:13" ht="24.95" customHeight="1" outlineLevel="1" x14ac:dyDescent="0.25">
      <c r="B3128" s="121" t="s">
        <v>2461</v>
      </c>
      <c r="C3128" s="129">
        <v>12</v>
      </c>
      <c r="D3128" s="129">
        <v>21</v>
      </c>
      <c r="E3128" s="637" t="str">
        <f>+VLOOKUP(B:B,APUS!A:C,3,FALSE)</f>
        <v>DESMONTE RED ELECTRICA EXISTENTE(incluye el desmontaje  del cableado, de los mecanismos, de las cajas y de los accesorios superficiales.)</v>
      </c>
      <c r="F3128" s="638"/>
      <c r="G3128" s="638"/>
      <c r="H3128" s="638"/>
      <c r="I3128" s="638"/>
      <c r="J3128" s="638"/>
      <c r="K3128" s="639"/>
      <c r="L3128" s="103" t="str">
        <f>+VLOOKUP(B:B,APUS!A:D,4,FALSE)</f>
        <v>ML</v>
      </c>
      <c r="M3128" s="595">
        <f>L3138</f>
        <v>0</v>
      </c>
    </row>
    <row r="3129" spans="2:13" ht="24.95" customHeight="1" outlineLevel="2" x14ac:dyDescent="0.25">
      <c r="B3129" s="666" t="s">
        <v>1465</v>
      </c>
      <c r="C3129" s="697"/>
      <c r="D3129" s="668"/>
      <c r="E3129" s="672" t="s">
        <v>1470</v>
      </c>
      <c r="F3129" s="673"/>
      <c r="G3129" s="673"/>
      <c r="H3129" s="673"/>
      <c r="I3129" s="674"/>
      <c r="J3129" s="675" t="s">
        <v>560</v>
      </c>
      <c r="K3129" s="668"/>
      <c r="L3129" s="677" t="s">
        <v>1464</v>
      </c>
    </row>
    <row r="3130" spans="2:13" ht="24.95" customHeight="1" outlineLevel="2" x14ac:dyDescent="0.25">
      <c r="B3130" s="669"/>
      <c r="C3130" s="670"/>
      <c r="D3130" s="671"/>
      <c r="E3130" s="104" t="s">
        <v>1461</v>
      </c>
      <c r="F3130" s="679" t="s">
        <v>1462</v>
      </c>
      <c r="G3130" s="680"/>
      <c r="H3130" s="679" t="s">
        <v>1463</v>
      </c>
      <c r="I3130" s="680"/>
      <c r="J3130" s="676"/>
      <c r="K3130" s="671"/>
      <c r="L3130" s="701"/>
    </row>
    <row r="3131" spans="2:13" ht="24.95" customHeight="1" outlineLevel="2" x14ac:dyDescent="0.25">
      <c r="B3131" s="655"/>
      <c r="C3131" s="656"/>
      <c r="D3131" s="657"/>
      <c r="E3131" s="105"/>
      <c r="F3131" s="658"/>
      <c r="G3131" s="659"/>
      <c r="H3131" s="658"/>
      <c r="I3131" s="659"/>
      <c r="J3131" s="658"/>
      <c r="K3131" s="659"/>
      <c r="L3131" s="56">
        <f t="shared" ref="L3131:L3137" si="284">+J3131</f>
        <v>0</v>
      </c>
    </row>
    <row r="3132" spans="2:13" ht="24.95" customHeight="1" outlineLevel="2" x14ac:dyDescent="0.25">
      <c r="B3132" s="628"/>
      <c r="C3132" s="629"/>
      <c r="D3132" s="660"/>
      <c r="E3132" s="106"/>
      <c r="F3132" s="661"/>
      <c r="G3132" s="660"/>
      <c r="H3132" s="661"/>
      <c r="I3132" s="660"/>
      <c r="J3132" s="661"/>
      <c r="K3132" s="660"/>
      <c r="L3132" s="56">
        <f t="shared" si="284"/>
        <v>0</v>
      </c>
    </row>
    <row r="3133" spans="2:13" ht="24.95" customHeight="1" outlineLevel="2" x14ac:dyDescent="0.25">
      <c r="B3133" s="628"/>
      <c r="C3133" s="629"/>
      <c r="D3133" s="660"/>
      <c r="E3133" s="106"/>
      <c r="F3133" s="661"/>
      <c r="G3133" s="660"/>
      <c r="H3133" s="661"/>
      <c r="I3133" s="660"/>
      <c r="J3133" s="661"/>
      <c r="K3133" s="660"/>
      <c r="L3133" s="56">
        <f t="shared" si="284"/>
        <v>0</v>
      </c>
    </row>
    <row r="3134" spans="2:13" ht="24.95" customHeight="1" outlineLevel="2" x14ac:dyDescent="0.25">
      <c r="B3134" s="628"/>
      <c r="C3134" s="629"/>
      <c r="D3134" s="660"/>
      <c r="E3134" s="106"/>
      <c r="F3134" s="661"/>
      <c r="G3134" s="660"/>
      <c r="H3134" s="661"/>
      <c r="I3134" s="660"/>
      <c r="J3134" s="661"/>
      <c r="K3134" s="660"/>
      <c r="L3134" s="56">
        <f t="shared" si="284"/>
        <v>0</v>
      </c>
    </row>
    <row r="3135" spans="2:13" ht="24.95" customHeight="1" outlineLevel="2" x14ac:dyDescent="0.25">
      <c r="B3135" s="628"/>
      <c r="C3135" s="629"/>
      <c r="D3135" s="660"/>
      <c r="E3135" s="106"/>
      <c r="F3135" s="661"/>
      <c r="G3135" s="660"/>
      <c r="H3135" s="661"/>
      <c r="I3135" s="660"/>
      <c r="J3135" s="661"/>
      <c r="K3135" s="660"/>
      <c r="L3135" s="56">
        <f t="shared" si="284"/>
        <v>0</v>
      </c>
    </row>
    <row r="3136" spans="2:13" ht="24.95" customHeight="1" outlineLevel="2" x14ac:dyDescent="0.25">
      <c r="B3136" s="628"/>
      <c r="C3136" s="629"/>
      <c r="D3136" s="660"/>
      <c r="E3136" s="106"/>
      <c r="F3136" s="661"/>
      <c r="G3136" s="660"/>
      <c r="H3136" s="661"/>
      <c r="I3136" s="660"/>
      <c r="J3136" s="661"/>
      <c r="K3136" s="660"/>
      <c r="L3136" s="56">
        <f t="shared" si="284"/>
        <v>0</v>
      </c>
    </row>
    <row r="3137" spans="2:13" ht="24.95" customHeight="1" outlineLevel="2" x14ac:dyDescent="0.25">
      <c r="B3137" s="631"/>
      <c r="C3137" s="632"/>
      <c r="D3137" s="662"/>
      <c r="E3137" s="107"/>
      <c r="F3137" s="663"/>
      <c r="G3137" s="662"/>
      <c r="H3137" s="663"/>
      <c r="I3137" s="662"/>
      <c r="J3137" s="663"/>
      <c r="K3137" s="662"/>
      <c r="L3137" s="56">
        <f t="shared" si="284"/>
        <v>0</v>
      </c>
    </row>
    <row r="3138" spans="2:13" ht="24.95" customHeight="1" outlineLevel="2" x14ac:dyDescent="0.25">
      <c r="B3138" s="634" t="s">
        <v>1468</v>
      </c>
      <c r="C3138" s="635"/>
      <c r="D3138" s="635"/>
      <c r="E3138" s="635"/>
      <c r="F3138" s="635"/>
      <c r="G3138" s="635"/>
      <c r="H3138" s="635"/>
      <c r="I3138" s="635"/>
      <c r="J3138" s="635"/>
      <c r="K3138" s="636"/>
      <c r="L3138" s="108">
        <f>+SUM(L3131:L3137)</f>
        <v>0</v>
      </c>
    </row>
    <row r="3139" spans="2:13" ht="15" customHeight="1" x14ac:dyDescent="0.25">
      <c r="B3139" s="99"/>
      <c r="C3139" s="100">
        <v>13</v>
      </c>
      <c r="D3139" s="703" t="str">
        <f>+'208-MV-Ft-10-MV-HAB.'!D312</f>
        <v>CUBIERTA</v>
      </c>
      <c r="E3139" s="704"/>
      <c r="F3139" s="704"/>
      <c r="G3139" s="704"/>
      <c r="H3139" s="704"/>
      <c r="I3139" s="704"/>
      <c r="J3139" s="704"/>
      <c r="K3139" s="704"/>
      <c r="L3139" s="705"/>
    </row>
    <row r="3140" spans="2:13" ht="32.25" customHeight="1" outlineLevel="1" x14ac:dyDescent="0.25">
      <c r="B3140" s="111" t="s">
        <v>2233</v>
      </c>
      <c r="C3140" s="58">
        <v>13</v>
      </c>
      <c r="D3140" s="58">
        <v>0.1</v>
      </c>
      <c r="E3140" s="637" t="str">
        <f>+VLOOKUP(B:B,APUS!A:C,3,FALSE)</f>
        <v>TEJA TRASLÚCIDA TIPO ZINC GERFOR- No. 6, INCLUYE  TODOS LOS ACCESORIOS NECESARIOS PARA SU CORRECTA INSTALACIÓN Y FUNCIONAMIENTO</v>
      </c>
      <c r="F3140" s="638"/>
      <c r="G3140" s="638"/>
      <c r="H3140" s="638"/>
      <c r="I3140" s="638"/>
      <c r="J3140" s="638"/>
      <c r="K3140" s="639"/>
      <c r="L3140" s="103" t="str">
        <f>+VLOOKUP(B:B,APUS!A:D,4,FALSE)</f>
        <v>M2</v>
      </c>
      <c r="M3140" s="595">
        <f>L3150</f>
        <v>0</v>
      </c>
    </row>
    <row r="3141" spans="2:13" ht="15" customHeight="1" outlineLevel="2" x14ac:dyDescent="0.25">
      <c r="B3141" s="666" t="s">
        <v>1465</v>
      </c>
      <c r="C3141" s="697"/>
      <c r="D3141" s="668"/>
      <c r="E3141" s="672" t="s">
        <v>1470</v>
      </c>
      <c r="F3141" s="673"/>
      <c r="G3141" s="673"/>
      <c r="H3141" s="673"/>
      <c r="I3141" s="674"/>
      <c r="J3141" s="675" t="s">
        <v>560</v>
      </c>
      <c r="K3141" s="668"/>
      <c r="L3141" s="677" t="s">
        <v>1464</v>
      </c>
    </row>
    <row r="3142" spans="2:13" ht="15" customHeight="1" outlineLevel="2" x14ac:dyDescent="0.25">
      <c r="B3142" s="669"/>
      <c r="C3142" s="670"/>
      <c r="D3142" s="671"/>
      <c r="E3142" s="104" t="s">
        <v>1461</v>
      </c>
      <c r="F3142" s="679" t="s">
        <v>1462</v>
      </c>
      <c r="G3142" s="680"/>
      <c r="H3142" s="679" t="s">
        <v>1463</v>
      </c>
      <c r="I3142" s="680"/>
      <c r="J3142" s="676"/>
      <c r="K3142" s="671"/>
      <c r="L3142" s="701"/>
    </row>
    <row r="3143" spans="2:13" ht="24.95" customHeight="1" outlineLevel="2" x14ac:dyDescent="0.25">
      <c r="B3143" s="655"/>
      <c r="C3143" s="656"/>
      <c r="D3143" s="657"/>
      <c r="E3143" s="105"/>
      <c r="F3143" s="658"/>
      <c r="G3143" s="659"/>
      <c r="H3143" s="658"/>
      <c r="I3143" s="659"/>
      <c r="J3143" s="658"/>
      <c r="K3143" s="659"/>
      <c r="L3143" s="56">
        <f t="shared" ref="L3143:L3149" si="285">+J3143</f>
        <v>0</v>
      </c>
    </row>
    <row r="3144" spans="2:13" ht="24.95" customHeight="1" outlineLevel="2" x14ac:dyDescent="0.25">
      <c r="B3144" s="628"/>
      <c r="C3144" s="629"/>
      <c r="D3144" s="660"/>
      <c r="E3144" s="106"/>
      <c r="F3144" s="661"/>
      <c r="G3144" s="660"/>
      <c r="H3144" s="661"/>
      <c r="I3144" s="660"/>
      <c r="J3144" s="661"/>
      <c r="K3144" s="660"/>
      <c r="L3144" s="56">
        <f t="shared" si="285"/>
        <v>0</v>
      </c>
    </row>
    <row r="3145" spans="2:13" ht="24.95" customHeight="1" outlineLevel="2" x14ac:dyDescent="0.25">
      <c r="B3145" s="628"/>
      <c r="C3145" s="629"/>
      <c r="D3145" s="660"/>
      <c r="E3145" s="106"/>
      <c r="F3145" s="661"/>
      <c r="G3145" s="660"/>
      <c r="H3145" s="661"/>
      <c r="I3145" s="660"/>
      <c r="J3145" s="661"/>
      <c r="K3145" s="660"/>
      <c r="L3145" s="56">
        <f t="shared" si="285"/>
        <v>0</v>
      </c>
    </row>
    <row r="3146" spans="2:13" ht="24.95" customHeight="1" outlineLevel="2" x14ac:dyDescent="0.25">
      <c r="B3146" s="628"/>
      <c r="C3146" s="629"/>
      <c r="D3146" s="660"/>
      <c r="E3146" s="106"/>
      <c r="F3146" s="661"/>
      <c r="G3146" s="660"/>
      <c r="H3146" s="661"/>
      <c r="I3146" s="660"/>
      <c r="J3146" s="661"/>
      <c r="K3146" s="660"/>
      <c r="L3146" s="56">
        <f t="shared" si="285"/>
        <v>0</v>
      </c>
    </row>
    <row r="3147" spans="2:13" ht="24.95" customHeight="1" outlineLevel="2" x14ac:dyDescent="0.25">
      <c r="B3147" s="628"/>
      <c r="C3147" s="629"/>
      <c r="D3147" s="660"/>
      <c r="E3147" s="106"/>
      <c r="F3147" s="661"/>
      <c r="G3147" s="660"/>
      <c r="H3147" s="661"/>
      <c r="I3147" s="660"/>
      <c r="J3147" s="661"/>
      <c r="K3147" s="660"/>
      <c r="L3147" s="56">
        <f t="shared" si="285"/>
        <v>0</v>
      </c>
    </row>
    <row r="3148" spans="2:13" ht="24.95" customHeight="1" outlineLevel="2" x14ac:dyDescent="0.25">
      <c r="B3148" s="628"/>
      <c r="C3148" s="629"/>
      <c r="D3148" s="660"/>
      <c r="E3148" s="106"/>
      <c r="F3148" s="661"/>
      <c r="G3148" s="660"/>
      <c r="H3148" s="661"/>
      <c r="I3148" s="660"/>
      <c r="J3148" s="661"/>
      <c r="K3148" s="660"/>
      <c r="L3148" s="56">
        <f t="shared" si="285"/>
        <v>0</v>
      </c>
    </row>
    <row r="3149" spans="2:13" ht="24.95" customHeight="1" outlineLevel="2" x14ac:dyDescent="0.25">
      <c r="B3149" s="631"/>
      <c r="C3149" s="632"/>
      <c r="D3149" s="662"/>
      <c r="E3149" s="107"/>
      <c r="F3149" s="663"/>
      <c r="G3149" s="662"/>
      <c r="H3149" s="663"/>
      <c r="I3149" s="662"/>
      <c r="J3149" s="663"/>
      <c r="K3149" s="662"/>
      <c r="L3149" s="56">
        <f t="shared" si="285"/>
        <v>0</v>
      </c>
    </row>
    <row r="3150" spans="2:13" ht="24.95" customHeight="1" outlineLevel="2" x14ac:dyDescent="0.25">
      <c r="B3150" s="634" t="s">
        <v>1468</v>
      </c>
      <c r="C3150" s="635"/>
      <c r="D3150" s="635"/>
      <c r="E3150" s="635"/>
      <c r="F3150" s="635"/>
      <c r="G3150" s="635"/>
      <c r="H3150" s="635"/>
      <c r="I3150" s="635"/>
      <c r="J3150" s="635"/>
      <c r="K3150" s="636"/>
      <c r="L3150" s="108">
        <f>+SUM(L3143:L3149)</f>
        <v>0</v>
      </c>
    </row>
    <row r="3151" spans="2:13" ht="32.25" customHeight="1" outlineLevel="1" x14ac:dyDescent="0.25">
      <c r="B3151" s="111" t="s">
        <v>2204</v>
      </c>
      <c r="C3151" s="58">
        <v>13</v>
      </c>
      <c r="D3151" s="58">
        <v>0.2</v>
      </c>
      <c r="E3151" s="637" t="str">
        <f>+VLOOKUP(B:B,APUS!A:C,3,FALSE)</f>
        <v>TEJA TRASLÚCIDA TIPO ZINC GERFOR- No. 10, INCLUYE  TODOS LOS ACCESORIOS NECESARIOS PARA SU CORRECTA INSTALACIÓN Y FUNCIONAMIENTO</v>
      </c>
      <c r="F3151" s="638"/>
      <c r="G3151" s="638"/>
      <c r="H3151" s="638"/>
      <c r="I3151" s="638"/>
      <c r="J3151" s="638"/>
      <c r="K3151" s="639"/>
      <c r="L3151" s="103" t="str">
        <f>+VLOOKUP(B:B,APUS!A:D,4,FALSE)</f>
        <v>M2</v>
      </c>
      <c r="M3151" s="595">
        <f>L3161</f>
        <v>0</v>
      </c>
    </row>
    <row r="3152" spans="2:13" ht="15" customHeight="1" outlineLevel="2" x14ac:dyDescent="0.25">
      <c r="B3152" s="666" t="s">
        <v>1465</v>
      </c>
      <c r="C3152" s="697"/>
      <c r="D3152" s="668"/>
      <c r="E3152" s="672" t="s">
        <v>1470</v>
      </c>
      <c r="F3152" s="673"/>
      <c r="G3152" s="673"/>
      <c r="H3152" s="673"/>
      <c r="I3152" s="674"/>
      <c r="J3152" s="675" t="s">
        <v>560</v>
      </c>
      <c r="K3152" s="668"/>
      <c r="L3152" s="677" t="s">
        <v>1464</v>
      </c>
    </row>
    <row r="3153" spans="2:13" ht="15" customHeight="1" outlineLevel="2" x14ac:dyDescent="0.25">
      <c r="B3153" s="669"/>
      <c r="C3153" s="670"/>
      <c r="D3153" s="671"/>
      <c r="E3153" s="104" t="s">
        <v>1461</v>
      </c>
      <c r="F3153" s="679" t="s">
        <v>1462</v>
      </c>
      <c r="G3153" s="680"/>
      <c r="H3153" s="679" t="s">
        <v>1463</v>
      </c>
      <c r="I3153" s="680"/>
      <c r="J3153" s="676"/>
      <c r="K3153" s="671"/>
      <c r="L3153" s="701"/>
    </row>
    <row r="3154" spans="2:13" ht="24.95" customHeight="1" outlineLevel="2" x14ac:dyDescent="0.25">
      <c r="B3154" s="655"/>
      <c r="C3154" s="656"/>
      <c r="D3154" s="657"/>
      <c r="E3154" s="105"/>
      <c r="F3154" s="658"/>
      <c r="G3154" s="659"/>
      <c r="H3154" s="658"/>
      <c r="I3154" s="659"/>
      <c r="J3154" s="658"/>
      <c r="K3154" s="659"/>
      <c r="L3154" s="56">
        <f t="shared" ref="L3154:L3160" si="286">+J3154</f>
        <v>0</v>
      </c>
    </row>
    <row r="3155" spans="2:13" ht="24.95" customHeight="1" outlineLevel="2" x14ac:dyDescent="0.25">
      <c r="B3155" s="628"/>
      <c r="C3155" s="629"/>
      <c r="D3155" s="660"/>
      <c r="E3155" s="106"/>
      <c r="F3155" s="661"/>
      <c r="G3155" s="660"/>
      <c r="H3155" s="661"/>
      <c r="I3155" s="660"/>
      <c r="J3155" s="661"/>
      <c r="K3155" s="660"/>
      <c r="L3155" s="56">
        <f t="shared" si="286"/>
        <v>0</v>
      </c>
    </row>
    <row r="3156" spans="2:13" ht="24.95" customHeight="1" outlineLevel="2" x14ac:dyDescent="0.25">
      <c r="B3156" s="628"/>
      <c r="C3156" s="629"/>
      <c r="D3156" s="660"/>
      <c r="E3156" s="106"/>
      <c r="F3156" s="661"/>
      <c r="G3156" s="660"/>
      <c r="H3156" s="661"/>
      <c r="I3156" s="660"/>
      <c r="J3156" s="661"/>
      <c r="K3156" s="660"/>
      <c r="L3156" s="56">
        <f t="shared" si="286"/>
        <v>0</v>
      </c>
    </row>
    <row r="3157" spans="2:13" ht="24.95" customHeight="1" outlineLevel="2" x14ac:dyDescent="0.25">
      <c r="B3157" s="628"/>
      <c r="C3157" s="629"/>
      <c r="D3157" s="660"/>
      <c r="E3157" s="106"/>
      <c r="F3157" s="661"/>
      <c r="G3157" s="660"/>
      <c r="H3157" s="661"/>
      <c r="I3157" s="660"/>
      <c r="J3157" s="661"/>
      <c r="K3157" s="660"/>
      <c r="L3157" s="56">
        <f t="shared" si="286"/>
        <v>0</v>
      </c>
    </row>
    <row r="3158" spans="2:13" ht="24.95" customHeight="1" outlineLevel="2" x14ac:dyDescent="0.25">
      <c r="B3158" s="628"/>
      <c r="C3158" s="629"/>
      <c r="D3158" s="660"/>
      <c r="E3158" s="106"/>
      <c r="F3158" s="661"/>
      <c r="G3158" s="660"/>
      <c r="H3158" s="661"/>
      <c r="I3158" s="660"/>
      <c r="J3158" s="661"/>
      <c r="K3158" s="660"/>
      <c r="L3158" s="56">
        <f t="shared" si="286"/>
        <v>0</v>
      </c>
    </row>
    <row r="3159" spans="2:13" ht="24.95" customHeight="1" outlineLevel="2" x14ac:dyDescent="0.25">
      <c r="B3159" s="628"/>
      <c r="C3159" s="629"/>
      <c r="D3159" s="660"/>
      <c r="E3159" s="106"/>
      <c r="F3159" s="661"/>
      <c r="G3159" s="660"/>
      <c r="H3159" s="661"/>
      <c r="I3159" s="660"/>
      <c r="J3159" s="661"/>
      <c r="K3159" s="660"/>
      <c r="L3159" s="56">
        <f t="shared" si="286"/>
        <v>0</v>
      </c>
    </row>
    <row r="3160" spans="2:13" ht="24.95" customHeight="1" outlineLevel="2" x14ac:dyDescent="0.25">
      <c r="B3160" s="631"/>
      <c r="C3160" s="632"/>
      <c r="D3160" s="662"/>
      <c r="E3160" s="107"/>
      <c r="F3160" s="663"/>
      <c r="G3160" s="662"/>
      <c r="H3160" s="663"/>
      <c r="I3160" s="662"/>
      <c r="J3160" s="663"/>
      <c r="K3160" s="662"/>
      <c r="L3160" s="56">
        <f t="shared" si="286"/>
        <v>0</v>
      </c>
    </row>
    <row r="3161" spans="2:13" ht="24.95" customHeight="1" outlineLevel="2" x14ac:dyDescent="0.25">
      <c r="B3161" s="634" t="s">
        <v>1468</v>
      </c>
      <c r="C3161" s="635"/>
      <c r="D3161" s="635"/>
      <c r="E3161" s="635"/>
      <c r="F3161" s="635"/>
      <c r="G3161" s="635"/>
      <c r="H3161" s="635"/>
      <c r="I3161" s="635"/>
      <c r="J3161" s="635"/>
      <c r="K3161" s="636"/>
      <c r="L3161" s="108">
        <f>+SUM(L3154:L3160)</f>
        <v>0</v>
      </c>
    </row>
    <row r="3162" spans="2:13" ht="40.5" customHeight="1" outlineLevel="1" x14ac:dyDescent="0.25">
      <c r="B3162" s="111" t="s">
        <v>2195</v>
      </c>
      <c r="C3162" s="58">
        <v>13</v>
      </c>
      <c r="D3162" s="58">
        <v>0.3</v>
      </c>
      <c r="E3162" s="637" t="str">
        <f>+VLOOKUP(B:B,APUS!A:C,3,FALSE)</f>
        <v>TEJA TRASLÚCIDA O NO TRASLÚCIDA P7 No. 6, INCLUYE  TODOS LOS ACCESORIOS NECESARIOS PARA SU CORRECTA INSTALACIÓN Y FUNCIONAMIENTO</v>
      </c>
      <c r="F3162" s="638"/>
      <c r="G3162" s="638"/>
      <c r="H3162" s="638"/>
      <c r="I3162" s="638"/>
      <c r="J3162" s="638"/>
      <c r="K3162" s="639"/>
      <c r="L3162" s="103" t="str">
        <f>+VLOOKUP(B:B,APUS!A:D,4,FALSE)</f>
        <v>M2</v>
      </c>
      <c r="M3162" s="595">
        <f>L3172</f>
        <v>0</v>
      </c>
    </row>
    <row r="3163" spans="2:13" ht="15" customHeight="1" outlineLevel="2" x14ac:dyDescent="0.25">
      <c r="B3163" s="666" t="s">
        <v>1465</v>
      </c>
      <c r="C3163" s="697"/>
      <c r="D3163" s="668"/>
      <c r="E3163" s="672" t="s">
        <v>1470</v>
      </c>
      <c r="F3163" s="673"/>
      <c r="G3163" s="673"/>
      <c r="H3163" s="673"/>
      <c r="I3163" s="674"/>
      <c r="J3163" s="675" t="s">
        <v>560</v>
      </c>
      <c r="K3163" s="668"/>
      <c r="L3163" s="677" t="s">
        <v>1464</v>
      </c>
    </row>
    <row r="3164" spans="2:13" ht="15" customHeight="1" outlineLevel="2" x14ac:dyDescent="0.25">
      <c r="B3164" s="669"/>
      <c r="C3164" s="670"/>
      <c r="D3164" s="671"/>
      <c r="E3164" s="104" t="s">
        <v>1461</v>
      </c>
      <c r="F3164" s="679" t="s">
        <v>1462</v>
      </c>
      <c r="G3164" s="680"/>
      <c r="H3164" s="679" t="s">
        <v>1463</v>
      </c>
      <c r="I3164" s="680"/>
      <c r="J3164" s="676"/>
      <c r="K3164" s="671"/>
      <c r="L3164" s="701"/>
    </row>
    <row r="3165" spans="2:13" ht="24.95" customHeight="1" outlineLevel="2" x14ac:dyDescent="0.25">
      <c r="B3165" s="655"/>
      <c r="C3165" s="656"/>
      <c r="D3165" s="657"/>
      <c r="E3165" s="105"/>
      <c r="F3165" s="658"/>
      <c r="G3165" s="659"/>
      <c r="H3165" s="658"/>
      <c r="I3165" s="659"/>
      <c r="J3165" s="658"/>
      <c r="K3165" s="659"/>
      <c r="L3165" s="56">
        <f t="shared" ref="L3165:L3171" si="287">+J3165</f>
        <v>0</v>
      </c>
    </row>
    <row r="3166" spans="2:13" ht="24.95" customHeight="1" outlineLevel="2" x14ac:dyDescent="0.25">
      <c r="B3166" s="628"/>
      <c r="C3166" s="629"/>
      <c r="D3166" s="660"/>
      <c r="E3166" s="106"/>
      <c r="F3166" s="661"/>
      <c r="G3166" s="660"/>
      <c r="H3166" s="661"/>
      <c r="I3166" s="660"/>
      <c r="J3166" s="661"/>
      <c r="K3166" s="660"/>
      <c r="L3166" s="56">
        <f t="shared" si="287"/>
        <v>0</v>
      </c>
    </row>
    <row r="3167" spans="2:13" ht="24.95" customHeight="1" outlineLevel="2" x14ac:dyDescent="0.25">
      <c r="B3167" s="628"/>
      <c r="C3167" s="629"/>
      <c r="D3167" s="660"/>
      <c r="E3167" s="106"/>
      <c r="F3167" s="661"/>
      <c r="G3167" s="660"/>
      <c r="H3167" s="661"/>
      <c r="I3167" s="660"/>
      <c r="J3167" s="661"/>
      <c r="K3167" s="660"/>
      <c r="L3167" s="56">
        <f t="shared" si="287"/>
        <v>0</v>
      </c>
    </row>
    <row r="3168" spans="2:13" ht="24.95" customHeight="1" outlineLevel="2" x14ac:dyDescent="0.25">
      <c r="B3168" s="628"/>
      <c r="C3168" s="629"/>
      <c r="D3168" s="660"/>
      <c r="E3168" s="106"/>
      <c r="F3168" s="661"/>
      <c r="G3168" s="660"/>
      <c r="H3168" s="661"/>
      <c r="I3168" s="660"/>
      <c r="J3168" s="661"/>
      <c r="K3168" s="660"/>
      <c r="L3168" s="56">
        <f t="shared" si="287"/>
        <v>0</v>
      </c>
    </row>
    <row r="3169" spans="2:13" ht="24.95" customHeight="1" outlineLevel="2" x14ac:dyDescent="0.25">
      <c r="B3169" s="628"/>
      <c r="C3169" s="629"/>
      <c r="D3169" s="660"/>
      <c r="E3169" s="106"/>
      <c r="F3169" s="661"/>
      <c r="G3169" s="660"/>
      <c r="H3169" s="661"/>
      <c r="I3169" s="660"/>
      <c r="J3169" s="661"/>
      <c r="K3169" s="660"/>
      <c r="L3169" s="56">
        <f t="shared" si="287"/>
        <v>0</v>
      </c>
    </row>
    <row r="3170" spans="2:13" ht="24.95" customHeight="1" outlineLevel="2" x14ac:dyDescent="0.25">
      <c r="B3170" s="628"/>
      <c r="C3170" s="629"/>
      <c r="D3170" s="660"/>
      <c r="E3170" s="106"/>
      <c r="F3170" s="661"/>
      <c r="G3170" s="660"/>
      <c r="H3170" s="661"/>
      <c r="I3170" s="660"/>
      <c r="J3170" s="661"/>
      <c r="K3170" s="660"/>
      <c r="L3170" s="56">
        <f t="shared" si="287"/>
        <v>0</v>
      </c>
    </row>
    <row r="3171" spans="2:13" ht="24.95" customHeight="1" outlineLevel="2" x14ac:dyDescent="0.25">
      <c r="B3171" s="631"/>
      <c r="C3171" s="632"/>
      <c r="D3171" s="662"/>
      <c r="E3171" s="107"/>
      <c r="F3171" s="663"/>
      <c r="G3171" s="662"/>
      <c r="H3171" s="663"/>
      <c r="I3171" s="662"/>
      <c r="J3171" s="663"/>
      <c r="K3171" s="662"/>
      <c r="L3171" s="56">
        <f t="shared" si="287"/>
        <v>0</v>
      </c>
    </row>
    <row r="3172" spans="2:13" ht="24.95" customHeight="1" outlineLevel="2" x14ac:dyDescent="0.25">
      <c r="B3172" s="634" t="s">
        <v>1468</v>
      </c>
      <c r="C3172" s="635"/>
      <c r="D3172" s="635"/>
      <c r="E3172" s="635"/>
      <c r="F3172" s="635"/>
      <c r="G3172" s="635"/>
      <c r="H3172" s="635"/>
      <c r="I3172" s="635"/>
      <c r="J3172" s="635"/>
      <c r="K3172" s="636"/>
      <c r="L3172" s="108">
        <f>+SUM(L3165:L3171)</f>
        <v>0</v>
      </c>
    </row>
    <row r="3173" spans="2:13" ht="42" customHeight="1" outlineLevel="1" x14ac:dyDescent="0.25">
      <c r="B3173" s="111" t="s">
        <v>2232</v>
      </c>
      <c r="C3173" s="58">
        <v>13</v>
      </c>
      <c r="D3173" s="58">
        <v>0.4</v>
      </c>
      <c r="E3173" s="637" t="str">
        <f>+VLOOKUP(B:B,APUS!A:C,3,FALSE)</f>
        <v>TEJA ARQUITECTÓNICA ACESCO O SIMILAR 73 CM  X 3,  INCLUYE  TODOS LOS ACCESORIOS NECESARIOS PARA SU CORRECTA INSTALACIÓN Y FUNCIONAMIENTO. DISTANCIA MÁXIMA ENTRE CORREAS = 1.70 M</v>
      </c>
      <c r="F3173" s="638"/>
      <c r="G3173" s="638"/>
      <c r="H3173" s="638"/>
      <c r="I3173" s="638"/>
      <c r="J3173" s="638"/>
      <c r="K3173" s="639"/>
      <c r="L3173" s="103" t="str">
        <f>+VLOOKUP(B:B,APUS!A:D,4,FALSE)</f>
        <v>M2</v>
      </c>
      <c r="M3173" s="595">
        <f>L3183</f>
        <v>0</v>
      </c>
    </row>
    <row r="3174" spans="2:13" ht="15" customHeight="1" outlineLevel="2" x14ac:dyDescent="0.25">
      <c r="B3174" s="666" t="s">
        <v>1465</v>
      </c>
      <c r="C3174" s="697"/>
      <c r="D3174" s="668"/>
      <c r="E3174" s="672" t="s">
        <v>1470</v>
      </c>
      <c r="F3174" s="673"/>
      <c r="G3174" s="673"/>
      <c r="H3174" s="673"/>
      <c r="I3174" s="674"/>
      <c r="J3174" s="675" t="s">
        <v>560</v>
      </c>
      <c r="K3174" s="668"/>
      <c r="L3174" s="677" t="s">
        <v>1464</v>
      </c>
    </row>
    <row r="3175" spans="2:13" ht="15" customHeight="1" outlineLevel="2" x14ac:dyDescent="0.25">
      <c r="B3175" s="669"/>
      <c r="C3175" s="670"/>
      <c r="D3175" s="671"/>
      <c r="E3175" s="104" t="s">
        <v>1461</v>
      </c>
      <c r="F3175" s="679" t="s">
        <v>1462</v>
      </c>
      <c r="G3175" s="680"/>
      <c r="H3175" s="679" t="s">
        <v>1463</v>
      </c>
      <c r="I3175" s="680"/>
      <c r="J3175" s="676"/>
      <c r="K3175" s="671"/>
      <c r="L3175" s="701"/>
    </row>
    <row r="3176" spans="2:13" ht="24.95" customHeight="1" outlineLevel="2" x14ac:dyDescent="0.25">
      <c r="B3176" s="655"/>
      <c r="C3176" s="656"/>
      <c r="D3176" s="657"/>
      <c r="E3176" s="105"/>
      <c r="F3176" s="658"/>
      <c r="G3176" s="659"/>
      <c r="H3176" s="658"/>
      <c r="I3176" s="659"/>
      <c r="J3176" s="658"/>
      <c r="K3176" s="659"/>
      <c r="L3176" s="56">
        <f t="shared" ref="L3176:L3182" si="288">+J3176</f>
        <v>0</v>
      </c>
    </row>
    <row r="3177" spans="2:13" ht="24.95" customHeight="1" outlineLevel="2" x14ac:dyDescent="0.25">
      <c r="B3177" s="628"/>
      <c r="C3177" s="629"/>
      <c r="D3177" s="660"/>
      <c r="E3177" s="106"/>
      <c r="F3177" s="661"/>
      <c r="G3177" s="660"/>
      <c r="H3177" s="661"/>
      <c r="I3177" s="660"/>
      <c r="J3177" s="661"/>
      <c r="K3177" s="660"/>
      <c r="L3177" s="56">
        <f t="shared" si="288"/>
        <v>0</v>
      </c>
    </row>
    <row r="3178" spans="2:13" ht="24.95" customHeight="1" outlineLevel="2" x14ac:dyDescent="0.25">
      <c r="B3178" s="628"/>
      <c r="C3178" s="629"/>
      <c r="D3178" s="660"/>
      <c r="E3178" s="106"/>
      <c r="F3178" s="661"/>
      <c r="G3178" s="660"/>
      <c r="H3178" s="661"/>
      <c r="I3178" s="660"/>
      <c r="J3178" s="661"/>
      <c r="K3178" s="660"/>
      <c r="L3178" s="56">
        <f t="shared" si="288"/>
        <v>0</v>
      </c>
    </row>
    <row r="3179" spans="2:13" ht="24.95" customHeight="1" outlineLevel="2" x14ac:dyDescent="0.25">
      <c r="B3179" s="628"/>
      <c r="C3179" s="629"/>
      <c r="D3179" s="660"/>
      <c r="E3179" s="106"/>
      <c r="F3179" s="661"/>
      <c r="G3179" s="660"/>
      <c r="H3179" s="661"/>
      <c r="I3179" s="660"/>
      <c r="J3179" s="661"/>
      <c r="K3179" s="660"/>
      <c r="L3179" s="56">
        <f t="shared" si="288"/>
        <v>0</v>
      </c>
    </row>
    <row r="3180" spans="2:13" ht="24.95" customHeight="1" outlineLevel="2" x14ac:dyDescent="0.25">
      <c r="B3180" s="628"/>
      <c r="C3180" s="629"/>
      <c r="D3180" s="660"/>
      <c r="E3180" s="106"/>
      <c r="F3180" s="661"/>
      <c r="G3180" s="660"/>
      <c r="H3180" s="661"/>
      <c r="I3180" s="660"/>
      <c r="J3180" s="661"/>
      <c r="K3180" s="660"/>
      <c r="L3180" s="56">
        <f t="shared" si="288"/>
        <v>0</v>
      </c>
    </row>
    <row r="3181" spans="2:13" ht="24.95" customHeight="1" outlineLevel="2" x14ac:dyDescent="0.25">
      <c r="B3181" s="628"/>
      <c r="C3181" s="629"/>
      <c r="D3181" s="660"/>
      <c r="E3181" s="106"/>
      <c r="F3181" s="661"/>
      <c r="G3181" s="660"/>
      <c r="H3181" s="661"/>
      <c r="I3181" s="660"/>
      <c r="J3181" s="661"/>
      <c r="K3181" s="660"/>
      <c r="L3181" s="56">
        <f t="shared" si="288"/>
        <v>0</v>
      </c>
    </row>
    <row r="3182" spans="2:13" ht="24.95" customHeight="1" outlineLevel="2" x14ac:dyDescent="0.25">
      <c r="B3182" s="631"/>
      <c r="C3182" s="632"/>
      <c r="D3182" s="662"/>
      <c r="E3182" s="107"/>
      <c r="F3182" s="663"/>
      <c r="G3182" s="662"/>
      <c r="H3182" s="663"/>
      <c r="I3182" s="662"/>
      <c r="J3182" s="663"/>
      <c r="K3182" s="662"/>
      <c r="L3182" s="56">
        <f t="shared" si="288"/>
        <v>0</v>
      </c>
    </row>
    <row r="3183" spans="2:13" ht="24.95" customHeight="1" outlineLevel="2" x14ac:dyDescent="0.25">
      <c r="B3183" s="634" t="s">
        <v>1468</v>
      </c>
      <c r="C3183" s="635"/>
      <c r="D3183" s="635"/>
      <c r="E3183" s="635"/>
      <c r="F3183" s="635"/>
      <c r="G3183" s="635"/>
      <c r="H3183" s="635"/>
      <c r="I3183" s="635"/>
      <c r="J3183" s="635"/>
      <c r="K3183" s="636"/>
      <c r="L3183" s="108">
        <f>+SUM(L3176:L3182)</f>
        <v>0</v>
      </c>
    </row>
    <row r="3184" spans="2:13" ht="57" customHeight="1" outlineLevel="1" x14ac:dyDescent="0.25">
      <c r="B3184" s="111" t="s">
        <v>2207</v>
      </c>
      <c r="C3184" s="58">
        <v>13</v>
      </c>
      <c r="D3184" s="58">
        <v>0.5</v>
      </c>
      <c r="E3184" s="637" t="str">
        <f>+VLOOKUP(B:B,APUS!A:C,3,FALSE)</f>
        <v xml:space="preserve">TEJA TERMO ACÚSTICA, INCLUYE  TODOS LOS ACCESORIOS NECESARIOS PARA SU CORRECTA INSTALACIÓN Y FUNCIONAMIENTO </v>
      </c>
      <c r="F3184" s="638"/>
      <c r="G3184" s="638"/>
      <c r="H3184" s="638"/>
      <c r="I3184" s="638"/>
      <c r="J3184" s="638"/>
      <c r="K3184" s="639"/>
      <c r="L3184" s="103" t="str">
        <f>+VLOOKUP(B:B,APUS!A:D,4,FALSE)</f>
        <v>M2</v>
      </c>
      <c r="M3184" s="595">
        <f>L3194</f>
        <v>0</v>
      </c>
    </row>
    <row r="3185" spans="2:13" ht="15" customHeight="1" outlineLevel="2" x14ac:dyDescent="0.25">
      <c r="B3185" s="666" t="s">
        <v>1465</v>
      </c>
      <c r="C3185" s="697"/>
      <c r="D3185" s="668"/>
      <c r="E3185" s="672" t="s">
        <v>1470</v>
      </c>
      <c r="F3185" s="673"/>
      <c r="G3185" s="673"/>
      <c r="H3185" s="673"/>
      <c r="I3185" s="674"/>
      <c r="J3185" s="675" t="s">
        <v>560</v>
      </c>
      <c r="K3185" s="668"/>
      <c r="L3185" s="677" t="s">
        <v>1464</v>
      </c>
    </row>
    <row r="3186" spans="2:13" ht="15" customHeight="1" outlineLevel="2" x14ac:dyDescent="0.25">
      <c r="B3186" s="669"/>
      <c r="C3186" s="670"/>
      <c r="D3186" s="671"/>
      <c r="E3186" s="104" t="s">
        <v>1461</v>
      </c>
      <c r="F3186" s="679" t="s">
        <v>1462</v>
      </c>
      <c r="G3186" s="680"/>
      <c r="H3186" s="679" t="s">
        <v>1463</v>
      </c>
      <c r="I3186" s="680"/>
      <c r="J3186" s="676"/>
      <c r="K3186" s="671"/>
      <c r="L3186" s="701"/>
    </row>
    <row r="3187" spans="2:13" ht="24.95" customHeight="1" outlineLevel="2" x14ac:dyDescent="0.25">
      <c r="B3187" s="655"/>
      <c r="C3187" s="656"/>
      <c r="D3187" s="657"/>
      <c r="E3187" s="105"/>
      <c r="F3187" s="658"/>
      <c r="G3187" s="659"/>
      <c r="H3187" s="658"/>
      <c r="I3187" s="659"/>
      <c r="J3187" s="658"/>
      <c r="K3187" s="659"/>
      <c r="L3187" s="56">
        <f t="shared" ref="L3187:L3193" si="289">+J3187</f>
        <v>0</v>
      </c>
    </row>
    <row r="3188" spans="2:13" ht="24.95" customHeight="1" outlineLevel="2" x14ac:dyDescent="0.25">
      <c r="B3188" s="628"/>
      <c r="C3188" s="629"/>
      <c r="D3188" s="660"/>
      <c r="E3188" s="106"/>
      <c r="F3188" s="661"/>
      <c r="G3188" s="660"/>
      <c r="H3188" s="661"/>
      <c r="I3188" s="660"/>
      <c r="J3188" s="661"/>
      <c r="K3188" s="660"/>
      <c r="L3188" s="56">
        <f t="shared" si="289"/>
        <v>0</v>
      </c>
    </row>
    <row r="3189" spans="2:13" ht="24.95" customHeight="1" outlineLevel="2" x14ac:dyDescent="0.25">
      <c r="B3189" s="628"/>
      <c r="C3189" s="629"/>
      <c r="D3189" s="660"/>
      <c r="E3189" s="106"/>
      <c r="F3189" s="661"/>
      <c r="G3189" s="660"/>
      <c r="H3189" s="661"/>
      <c r="I3189" s="660"/>
      <c r="J3189" s="661"/>
      <c r="K3189" s="660"/>
      <c r="L3189" s="56">
        <f t="shared" si="289"/>
        <v>0</v>
      </c>
    </row>
    <row r="3190" spans="2:13" ht="24.95" customHeight="1" outlineLevel="2" x14ac:dyDescent="0.25">
      <c r="B3190" s="628"/>
      <c r="C3190" s="629"/>
      <c r="D3190" s="660"/>
      <c r="E3190" s="106"/>
      <c r="F3190" s="661"/>
      <c r="G3190" s="660"/>
      <c r="H3190" s="661"/>
      <c r="I3190" s="660"/>
      <c r="J3190" s="661"/>
      <c r="K3190" s="660"/>
      <c r="L3190" s="56">
        <f t="shared" si="289"/>
        <v>0</v>
      </c>
    </row>
    <row r="3191" spans="2:13" ht="24.95" customHeight="1" outlineLevel="2" x14ac:dyDescent="0.25">
      <c r="B3191" s="628"/>
      <c r="C3191" s="629"/>
      <c r="D3191" s="660"/>
      <c r="E3191" s="106"/>
      <c r="F3191" s="661"/>
      <c r="G3191" s="660"/>
      <c r="H3191" s="661"/>
      <c r="I3191" s="660"/>
      <c r="J3191" s="661"/>
      <c r="K3191" s="660"/>
      <c r="L3191" s="56">
        <f t="shared" si="289"/>
        <v>0</v>
      </c>
    </row>
    <row r="3192" spans="2:13" ht="24.95" customHeight="1" outlineLevel="2" x14ac:dyDescent="0.25">
      <c r="B3192" s="628"/>
      <c r="C3192" s="629"/>
      <c r="D3192" s="660"/>
      <c r="E3192" s="106"/>
      <c r="F3192" s="661"/>
      <c r="G3192" s="660"/>
      <c r="H3192" s="661"/>
      <c r="I3192" s="660"/>
      <c r="J3192" s="661"/>
      <c r="K3192" s="660"/>
      <c r="L3192" s="56">
        <f t="shared" si="289"/>
        <v>0</v>
      </c>
    </row>
    <row r="3193" spans="2:13" ht="24.95" customHeight="1" outlineLevel="2" x14ac:dyDescent="0.25">
      <c r="B3193" s="631"/>
      <c r="C3193" s="632"/>
      <c r="D3193" s="662"/>
      <c r="E3193" s="107"/>
      <c r="F3193" s="663"/>
      <c r="G3193" s="662"/>
      <c r="H3193" s="663"/>
      <c r="I3193" s="662"/>
      <c r="J3193" s="663"/>
      <c r="K3193" s="662"/>
      <c r="L3193" s="56">
        <f t="shared" si="289"/>
        <v>0</v>
      </c>
    </row>
    <row r="3194" spans="2:13" ht="24.95" customHeight="1" outlineLevel="2" x14ac:dyDescent="0.25">
      <c r="B3194" s="634" t="s">
        <v>1468</v>
      </c>
      <c r="C3194" s="635"/>
      <c r="D3194" s="635"/>
      <c r="E3194" s="635"/>
      <c r="F3194" s="635"/>
      <c r="G3194" s="635"/>
      <c r="H3194" s="635"/>
      <c r="I3194" s="635"/>
      <c r="J3194" s="635"/>
      <c r="K3194" s="636"/>
      <c r="L3194" s="108">
        <f>+SUM(L3187:L3193)</f>
        <v>0</v>
      </c>
    </row>
    <row r="3195" spans="2:13" ht="58.5" customHeight="1" outlineLevel="1" x14ac:dyDescent="0.25">
      <c r="B3195" s="111" t="s">
        <v>2231</v>
      </c>
      <c r="C3195" s="58">
        <v>13</v>
      </c>
      <c r="D3195" s="58">
        <v>0.6</v>
      </c>
      <c r="E3195" s="637" t="str">
        <f>+VLOOKUP(B:B,APUS!A:C,3,FALSE)</f>
        <v>TEJA TRAPEZOIDAL METÁLICA COLOR, FIJACIÓN - TORNILLO FIJADOR A CORREA METÁLICA AUTO PERFORANTE 10-16X3/4” CON CABEZA HEXAGONAL, ARANDELA Y BANDA DE NEOPRENO.  INCLUYE  TODOS LOS ACCESORIOS NECESARIOS PARA SU CORRECTA INSTALACIÓN Y FUNCIONAMIENTO</v>
      </c>
      <c r="F3195" s="638"/>
      <c r="G3195" s="638"/>
      <c r="H3195" s="638"/>
      <c r="I3195" s="638"/>
      <c r="J3195" s="638"/>
      <c r="K3195" s="639"/>
      <c r="L3195" s="103" t="str">
        <f>+VLOOKUP(B:B,APUS!A:D,4,FALSE)</f>
        <v>M2</v>
      </c>
      <c r="M3195" s="595">
        <f>L3205</f>
        <v>0</v>
      </c>
    </row>
    <row r="3196" spans="2:13" ht="15" customHeight="1" outlineLevel="2" x14ac:dyDescent="0.25">
      <c r="B3196" s="666" t="s">
        <v>1465</v>
      </c>
      <c r="C3196" s="697"/>
      <c r="D3196" s="668"/>
      <c r="E3196" s="672" t="s">
        <v>1470</v>
      </c>
      <c r="F3196" s="673"/>
      <c r="G3196" s="673"/>
      <c r="H3196" s="673"/>
      <c r="I3196" s="674"/>
      <c r="J3196" s="675" t="s">
        <v>560</v>
      </c>
      <c r="K3196" s="668"/>
      <c r="L3196" s="677" t="s">
        <v>1464</v>
      </c>
    </row>
    <row r="3197" spans="2:13" ht="15" customHeight="1" outlineLevel="2" x14ac:dyDescent="0.25">
      <c r="B3197" s="669"/>
      <c r="C3197" s="670"/>
      <c r="D3197" s="671"/>
      <c r="E3197" s="104" t="s">
        <v>1461</v>
      </c>
      <c r="F3197" s="679" t="s">
        <v>1462</v>
      </c>
      <c r="G3197" s="680"/>
      <c r="H3197" s="679" t="s">
        <v>1463</v>
      </c>
      <c r="I3197" s="680"/>
      <c r="J3197" s="676"/>
      <c r="K3197" s="671"/>
      <c r="L3197" s="701"/>
    </row>
    <row r="3198" spans="2:13" ht="24.95" customHeight="1" outlineLevel="2" x14ac:dyDescent="0.25">
      <c r="B3198" s="655"/>
      <c r="C3198" s="656"/>
      <c r="D3198" s="657"/>
      <c r="E3198" s="105"/>
      <c r="F3198" s="658"/>
      <c r="G3198" s="659"/>
      <c r="H3198" s="658"/>
      <c r="I3198" s="659"/>
      <c r="J3198" s="658"/>
      <c r="K3198" s="659"/>
      <c r="L3198" s="56">
        <f t="shared" ref="L3198:L3204" si="290">+J3198</f>
        <v>0</v>
      </c>
    </row>
    <row r="3199" spans="2:13" ht="24.95" customHeight="1" outlineLevel="2" x14ac:dyDescent="0.25">
      <c r="B3199" s="628"/>
      <c r="C3199" s="629"/>
      <c r="D3199" s="660"/>
      <c r="E3199" s="106"/>
      <c r="F3199" s="661"/>
      <c r="G3199" s="660"/>
      <c r="H3199" s="661"/>
      <c r="I3199" s="660"/>
      <c r="J3199" s="661"/>
      <c r="K3199" s="660"/>
      <c r="L3199" s="56">
        <f t="shared" si="290"/>
        <v>0</v>
      </c>
    </row>
    <row r="3200" spans="2:13" ht="24.95" customHeight="1" outlineLevel="2" x14ac:dyDescent="0.25">
      <c r="B3200" s="628"/>
      <c r="C3200" s="629"/>
      <c r="D3200" s="660"/>
      <c r="E3200" s="106"/>
      <c r="F3200" s="661"/>
      <c r="G3200" s="660"/>
      <c r="H3200" s="661"/>
      <c r="I3200" s="660"/>
      <c r="J3200" s="661"/>
      <c r="K3200" s="660"/>
      <c r="L3200" s="56">
        <f t="shared" si="290"/>
        <v>0</v>
      </c>
    </row>
    <row r="3201" spans="2:13" ht="24.95" customHeight="1" outlineLevel="2" x14ac:dyDescent="0.25">
      <c r="B3201" s="628"/>
      <c r="C3201" s="629"/>
      <c r="D3201" s="660"/>
      <c r="E3201" s="106"/>
      <c r="F3201" s="661"/>
      <c r="G3201" s="660"/>
      <c r="H3201" s="661"/>
      <c r="I3201" s="660"/>
      <c r="J3201" s="661"/>
      <c r="K3201" s="660"/>
      <c r="L3201" s="56">
        <f t="shared" si="290"/>
        <v>0</v>
      </c>
    </row>
    <row r="3202" spans="2:13" ht="24.95" customHeight="1" outlineLevel="2" x14ac:dyDescent="0.25">
      <c r="B3202" s="628"/>
      <c r="C3202" s="629"/>
      <c r="D3202" s="660"/>
      <c r="E3202" s="106"/>
      <c r="F3202" s="661"/>
      <c r="G3202" s="660"/>
      <c r="H3202" s="661"/>
      <c r="I3202" s="660"/>
      <c r="J3202" s="661"/>
      <c r="K3202" s="660"/>
      <c r="L3202" s="56">
        <f t="shared" si="290"/>
        <v>0</v>
      </c>
    </row>
    <row r="3203" spans="2:13" ht="24.95" customHeight="1" outlineLevel="2" x14ac:dyDescent="0.25">
      <c r="B3203" s="628"/>
      <c r="C3203" s="629"/>
      <c r="D3203" s="660"/>
      <c r="E3203" s="106"/>
      <c r="F3203" s="661"/>
      <c r="G3203" s="660"/>
      <c r="H3203" s="661"/>
      <c r="I3203" s="660"/>
      <c r="J3203" s="661"/>
      <c r="K3203" s="660"/>
      <c r="L3203" s="56">
        <f t="shared" si="290"/>
        <v>0</v>
      </c>
    </row>
    <row r="3204" spans="2:13" ht="24.95" customHeight="1" outlineLevel="2" x14ac:dyDescent="0.25">
      <c r="B3204" s="631"/>
      <c r="C3204" s="632"/>
      <c r="D3204" s="662"/>
      <c r="E3204" s="107"/>
      <c r="F3204" s="663"/>
      <c r="G3204" s="662"/>
      <c r="H3204" s="663"/>
      <c r="I3204" s="662"/>
      <c r="J3204" s="663"/>
      <c r="K3204" s="662"/>
      <c r="L3204" s="56">
        <f t="shared" si="290"/>
        <v>0</v>
      </c>
    </row>
    <row r="3205" spans="2:13" ht="24.95" customHeight="1" outlineLevel="2" x14ac:dyDescent="0.25">
      <c r="B3205" s="634" t="s">
        <v>1468</v>
      </c>
      <c r="C3205" s="635"/>
      <c r="D3205" s="635"/>
      <c r="E3205" s="635"/>
      <c r="F3205" s="635"/>
      <c r="G3205" s="635"/>
      <c r="H3205" s="635"/>
      <c r="I3205" s="635"/>
      <c r="J3205" s="635"/>
      <c r="K3205" s="636"/>
      <c r="L3205" s="108">
        <f>+SUM(L3198:L3204)</f>
        <v>0</v>
      </c>
    </row>
    <row r="3206" spans="2:13" ht="42" customHeight="1" outlineLevel="1" x14ac:dyDescent="0.25">
      <c r="B3206" s="111" t="s">
        <v>2230</v>
      </c>
      <c r="C3206" s="58">
        <v>13</v>
      </c>
      <c r="D3206" s="58">
        <v>0.7</v>
      </c>
      <c r="E3206" s="637" t="str">
        <f>+VLOOKUP(B:B,APUS!A:C,3,FALSE)</f>
        <v>TEJA EN PVC, INCLUYE  TODOS LOS ACCESORIOS NECESARIOS PARA SU CORRECTA INSTALACIÓN Y FUNCIONAMIENTO</v>
      </c>
      <c r="F3206" s="638"/>
      <c r="G3206" s="638"/>
      <c r="H3206" s="638"/>
      <c r="I3206" s="638"/>
      <c r="J3206" s="638"/>
      <c r="K3206" s="639"/>
      <c r="L3206" s="103" t="str">
        <f>+VLOOKUP(B:B,APUS!A:D,4,FALSE)</f>
        <v>M2</v>
      </c>
      <c r="M3206" s="595">
        <f>L3216</f>
        <v>0</v>
      </c>
    </row>
    <row r="3207" spans="2:13" ht="15" customHeight="1" outlineLevel="2" x14ac:dyDescent="0.25">
      <c r="B3207" s="666" t="s">
        <v>1465</v>
      </c>
      <c r="C3207" s="697"/>
      <c r="D3207" s="668"/>
      <c r="E3207" s="672" t="s">
        <v>1470</v>
      </c>
      <c r="F3207" s="673"/>
      <c r="G3207" s="673"/>
      <c r="H3207" s="673"/>
      <c r="I3207" s="674"/>
      <c r="J3207" s="675" t="s">
        <v>560</v>
      </c>
      <c r="K3207" s="668"/>
      <c r="L3207" s="677" t="s">
        <v>1464</v>
      </c>
    </row>
    <row r="3208" spans="2:13" ht="15" customHeight="1" outlineLevel="2" x14ac:dyDescent="0.25">
      <c r="B3208" s="669"/>
      <c r="C3208" s="670"/>
      <c r="D3208" s="671"/>
      <c r="E3208" s="104" t="s">
        <v>1461</v>
      </c>
      <c r="F3208" s="679" t="s">
        <v>1462</v>
      </c>
      <c r="G3208" s="680"/>
      <c r="H3208" s="679" t="s">
        <v>1463</v>
      </c>
      <c r="I3208" s="680"/>
      <c r="J3208" s="676"/>
      <c r="K3208" s="671"/>
      <c r="L3208" s="701"/>
    </row>
    <row r="3209" spans="2:13" ht="24.95" customHeight="1" outlineLevel="2" x14ac:dyDescent="0.25">
      <c r="B3209" s="655"/>
      <c r="C3209" s="656"/>
      <c r="D3209" s="657"/>
      <c r="E3209" s="105"/>
      <c r="F3209" s="658"/>
      <c r="G3209" s="659"/>
      <c r="H3209" s="658"/>
      <c r="I3209" s="659"/>
      <c r="J3209" s="658"/>
      <c r="K3209" s="659"/>
      <c r="L3209" s="56">
        <f t="shared" ref="L3209:L3215" si="291">+J3209</f>
        <v>0</v>
      </c>
    </row>
    <row r="3210" spans="2:13" ht="24.95" customHeight="1" outlineLevel="2" x14ac:dyDescent="0.25">
      <c r="B3210" s="628"/>
      <c r="C3210" s="629"/>
      <c r="D3210" s="660"/>
      <c r="E3210" s="106"/>
      <c r="F3210" s="661"/>
      <c r="G3210" s="660"/>
      <c r="H3210" s="661"/>
      <c r="I3210" s="660"/>
      <c r="J3210" s="661"/>
      <c r="K3210" s="660"/>
      <c r="L3210" s="56">
        <f t="shared" si="291"/>
        <v>0</v>
      </c>
    </row>
    <row r="3211" spans="2:13" ht="24.95" customHeight="1" outlineLevel="2" x14ac:dyDescent="0.25">
      <c r="B3211" s="628"/>
      <c r="C3211" s="629"/>
      <c r="D3211" s="660"/>
      <c r="E3211" s="106"/>
      <c r="F3211" s="661"/>
      <c r="G3211" s="660"/>
      <c r="H3211" s="661"/>
      <c r="I3211" s="660"/>
      <c r="J3211" s="661"/>
      <c r="K3211" s="660"/>
      <c r="L3211" s="56">
        <f t="shared" si="291"/>
        <v>0</v>
      </c>
    </row>
    <row r="3212" spans="2:13" ht="24.95" customHeight="1" outlineLevel="2" x14ac:dyDescent="0.25">
      <c r="B3212" s="628"/>
      <c r="C3212" s="629"/>
      <c r="D3212" s="660"/>
      <c r="E3212" s="106"/>
      <c r="F3212" s="661"/>
      <c r="G3212" s="660"/>
      <c r="H3212" s="661"/>
      <c r="I3212" s="660"/>
      <c r="J3212" s="661"/>
      <c r="K3212" s="660"/>
      <c r="L3212" s="56">
        <f t="shared" si="291"/>
        <v>0</v>
      </c>
    </row>
    <row r="3213" spans="2:13" ht="24.95" customHeight="1" outlineLevel="2" x14ac:dyDescent="0.25">
      <c r="B3213" s="628"/>
      <c r="C3213" s="629"/>
      <c r="D3213" s="660"/>
      <c r="E3213" s="106"/>
      <c r="F3213" s="661"/>
      <c r="G3213" s="660"/>
      <c r="H3213" s="661"/>
      <c r="I3213" s="660"/>
      <c r="J3213" s="661"/>
      <c r="K3213" s="660"/>
      <c r="L3213" s="56">
        <f t="shared" si="291"/>
        <v>0</v>
      </c>
    </row>
    <row r="3214" spans="2:13" ht="24.95" customHeight="1" outlineLevel="2" x14ac:dyDescent="0.25">
      <c r="B3214" s="628"/>
      <c r="C3214" s="629"/>
      <c r="D3214" s="660"/>
      <c r="E3214" s="106"/>
      <c r="F3214" s="661"/>
      <c r="G3214" s="660"/>
      <c r="H3214" s="661"/>
      <c r="I3214" s="660"/>
      <c r="J3214" s="661"/>
      <c r="K3214" s="660"/>
      <c r="L3214" s="56">
        <f t="shared" si="291"/>
        <v>0</v>
      </c>
    </row>
    <row r="3215" spans="2:13" ht="24.95" customHeight="1" outlineLevel="2" x14ac:dyDescent="0.25">
      <c r="B3215" s="631"/>
      <c r="C3215" s="632"/>
      <c r="D3215" s="662"/>
      <c r="E3215" s="107"/>
      <c r="F3215" s="663"/>
      <c r="G3215" s="662"/>
      <c r="H3215" s="663"/>
      <c r="I3215" s="662"/>
      <c r="J3215" s="663"/>
      <c r="K3215" s="662"/>
      <c r="L3215" s="56">
        <f t="shared" si="291"/>
        <v>0</v>
      </c>
    </row>
    <row r="3216" spans="2:13" ht="24.95" customHeight="1" outlineLevel="2" x14ac:dyDescent="0.25">
      <c r="B3216" s="634" t="s">
        <v>1468</v>
      </c>
      <c r="C3216" s="635"/>
      <c r="D3216" s="635"/>
      <c r="E3216" s="635"/>
      <c r="F3216" s="635"/>
      <c r="G3216" s="635"/>
      <c r="H3216" s="635"/>
      <c r="I3216" s="635"/>
      <c r="J3216" s="635"/>
      <c r="K3216" s="636"/>
      <c r="L3216" s="108">
        <f>+SUM(L3209:L3215)</f>
        <v>0</v>
      </c>
    </row>
    <row r="3217" spans="2:13" ht="48.75" customHeight="1" outlineLevel="1" x14ac:dyDescent="0.25">
      <c r="B3217" s="111" t="s">
        <v>2229</v>
      </c>
      <c r="C3217" s="58">
        <v>13</v>
      </c>
      <c r="D3217" s="58">
        <v>0.8</v>
      </c>
      <c r="E3217" s="637" t="str">
        <f>+VLOOKUP(B:B,APUS!A:C,3,FALSE)</f>
        <v>TEJA CLARABOYA INCLUYE TUBO SALIDA UNIVERSAL, TAPA TUBO DE SALIDA, 3 SOPORTES DE TAPA, SELLANTE CON SILICONA, INCLUYE TODOS LOS ACCESORIOS NECESARIOS PARA SU CORRECTA INSTALACIÓN Y FUNCIONAMIENTO</v>
      </c>
      <c r="F3217" s="638"/>
      <c r="G3217" s="638"/>
      <c r="H3217" s="638"/>
      <c r="I3217" s="638"/>
      <c r="J3217" s="638"/>
      <c r="K3217" s="639"/>
      <c r="L3217" s="103" t="str">
        <f>+VLOOKUP(B:B,APUS!A:D,4,FALSE)</f>
        <v>M2</v>
      </c>
      <c r="M3217" s="595">
        <f>L3227</f>
        <v>0</v>
      </c>
    </row>
    <row r="3218" spans="2:13" ht="15" customHeight="1" outlineLevel="2" x14ac:dyDescent="0.25">
      <c r="B3218" s="666" t="s">
        <v>1465</v>
      </c>
      <c r="C3218" s="697"/>
      <c r="D3218" s="668"/>
      <c r="E3218" s="672" t="s">
        <v>1470</v>
      </c>
      <c r="F3218" s="673"/>
      <c r="G3218" s="673"/>
      <c r="H3218" s="673"/>
      <c r="I3218" s="674"/>
      <c r="J3218" s="675" t="s">
        <v>560</v>
      </c>
      <c r="K3218" s="668"/>
      <c r="L3218" s="677" t="s">
        <v>1464</v>
      </c>
    </row>
    <row r="3219" spans="2:13" ht="15" customHeight="1" outlineLevel="2" x14ac:dyDescent="0.25">
      <c r="B3219" s="669"/>
      <c r="C3219" s="670"/>
      <c r="D3219" s="671"/>
      <c r="E3219" s="104" t="s">
        <v>1461</v>
      </c>
      <c r="F3219" s="679" t="s">
        <v>1462</v>
      </c>
      <c r="G3219" s="680"/>
      <c r="H3219" s="679" t="s">
        <v>1463</v>
      </c>
      <c r="I3219" s="680"/>
      <c r="J3219" s="676"/>
      <c r="K3219" s="671"/>
      <c r="L3219" s="701"/>
    </row>
    <row r="3220" spans="2:13" ht="24.95" customHeight="1" outlineLevel="2" x14ac:dyDescent="0.25">
      <c r="B3220" s="655"/>
      <c r="C3220" s="656"/>
      <c r="D3220" s="657"/>
      <c r="E3220" s="105"/>
      <c r="F3220" s="658"/>
      <c r="G3220" s="659"/>
      <c r="H3220" s="658"/>
      <c r="I3220" s="659"/>
      <c r="J3220" s="658"/>
      <c r="K3220" s="659"/>
      <c r="L3220" s="56">
        <f t="shared" ref="L3220:L3226" si="292">+J3220</f>
        <v>0</v>
      </c>
    </row>
    <row r="3221" spans="2:13" ht="24.95" customHeight="1" outlineLevel="2" x14ac:dyDescent="0.25">
      <c r="B3221" s="628"/>
      <c r="C3221" s="629"/>
      <c r="D3221" s="660"/>
      <c r="E3221" s="106"/>
      <c r="F3221" s="661"/>
      <c r="G3221" s="660"/>
      <c r="H3221" s="661"/>
      <c r="I3221" s="660"/>
      <c r="J3221" s="661"/>
      <c r="K3221" s="660"/>
      <c r="L3221" s="56">
        <f t="shared" si="292"/>
        <v>0</v>
      </c>
    </row>
    <row r="3222" spans="2:13" ht="24.95" customHeight="1" outlineLevel="2" x14ac:dyDescent="0.25">
      <c r="B3222" s="628"/>
      <c r="C3222" s="629"/>
      <c r="D3222" s="660"/>
      <c r="E3222" s="106"/>
      <c r="F3222" s="661"/>
      <c r="G3222" s="660"/>
      <c r="H3222" s="661"/>
      <c r="I3222" s="660"/>
      <c r="J3222" s="661"/>
      <c r="K3222" s="660"/>
      <c r="L3222" s="56">
        <f t="shared" si="292"/>
        <v>0</v>
      </c>
    </row>
    <row r="3223" spans="2:13" ht="24.95" customHeight="1" outlineLevel="2" x14ac:dyDescent="0.25">
      <c r="B3223" s="628"/>
      <c r="C3223" s="629"/>
      <c r="D3223" s="660"/>
      <c r="E3223" s="106"/>
      <c r="F3223" s="661"/>
      <c r="G3223" s="660"/>
      <c r="H3223" s="661"/>
      <c r="I3223" s="660"/>
      <c r="J3223" s="661"/>
      <c r="K3223" s="660"/>
      <c r="L3223" s="56">
        <f t="shared" si="292"/>
        <v>0</v>
      </c>
    </row>
    <row r="3224" spans="2:13" ht="24.95" customHeight="1" outlineLevel="2" x14ac:dyDescent="0.25">
      <c r="B3224" s="628"/>
      <c r="C3224" s="629"/>
      <c r="D3224" s="660"/>
      <c r="E3224" s="106"/>
      <c r="F3224" s="661"/>
      <c r="G3224" s="660"/>
      <c r="H3224" s="661"/>
      <c r="I3224" s="660"/>
      <c r="J3224" s="661"/>
      <c r="K3224" s="660"/>
      <c r="L3224" s="56">
        <f t="shared" si="292"/>
        <v>0</v>
      </c>
    </row>
    <row r="3225" spans="2:13" ht="24.95" customHeight="1" outlineLevel="2" x14ac:dyDescent="0.25">
      <c r="B3225" s="628"/>
      <c r="C3225" s="629"/>
      <c r="D3225" s="660"/>
      <c r="E3225" s="106"/>
      <c r="F3225" s="661"/>
      <c r="G3225" s="660"/>
      <c r="H3225" s="661"/>
      <c r="I3225" s="660"/>
      <c r="J3225" s="661"/>
      <c r="K3225" s="660"/>
      <c r="L3225" s="56">
        <f t="shared" si="292"/>
        <v>0</v>
      </c>
    </row>
    <row r="3226" spans="2:13" ht="24.95" customHeight="1" outlineLevel="2" x14ac:dyDescent="0.25">
      <c r="B3226" s="631"/>
      <c r="C3226" s="632"/>
      <c r="D3226" s="662"/>
      <c r="E3226" s="107"/>
      <c r="F3226" s="663"/>
      <c r="G3226" s="662"/>
      <c r="H3226" s="663"/>
      <c r="I3226" s="662"/>
      <c r="J3226" s="663"/>
      <c r="K3226" s="662"/>
      <c r="L3226" s="56">
        <f t="shared" si="292"/>
        <v>0</v>
      </c>
    </row>
    <row r="3227" spans="2:13" ht="24.95" customHeight="1" outlineLevel="2" x14ac:dyDescent="0.25">
      <c r="B3227" s="634" t="s">
        <v>1468</v>
      </c>
      <c r="C3227" s="635"/>
      <c r="D3227" s="635"/>
      <c r="E3227" s="635"/>
      <c r="F3227" s="635"/>
      <c r="G3227" s="635"/>
      <c r="H3227" s="635"/>
      <c r="I3227" s="635"/>
      <c r="J3227" s="635"/>
      <c r="K3227" s="636"/>
      <c r="L3227" s="108">
        <f>+SUM(L3220:L3226)</f>
        <v>0</v>
      </c>
    </row>
    <row r="3228" spans="2:13" ht="48.75" customHeight="1" outlineLevel="1" x14ac:dyDescent="0.25">
      <c r="B3228" s="111" t="s">
        <v>2228</v>
      </c>
      <c r="C3228" s="58">
        <v>13</v>
      </c>
      <c r="D3228" s="58">
        <v>0.9</v>
      </c>
      <c r="E3228" s="637" t="str">
        <f>+VLOOKUP(B:B,APUS!A:C,3,FALSE)</f>
        <v>TEJA POLICARBONATO No. 6, INCLUYE TODOS LOS ACCESORIOS NECESARIOS PARA SU CORRECTA INSTALACIÓN Y FUNCIONAMIENTO</v>
      </c>
      <c r="F3228" s="638"/>
      <c r="G3228" s="638"/>
      <c r="H3228" s="638"/>
      <c r="I3228" s="638"/>
      <c r="J3228" s="638"/>
      <c r="K3228" s="639"/>
      <c r="L3228" s="103" t="str">
        <f>+VLOOKUP(B:B,APUS!A:D,4,FALSE)</f>
        <v>M2</v>
      </c>
      <c r="M3228" s="595">
        <f>L3238</f>
        <v>0</v>
      </c>
    </row>
    <row r="3229" spans="2:13" ht="15" customHeight="1" outlineLevel="2" x14ac:dyDescent="0.25">
      <c r="B3229" s="666" t="s">
        <v>1465</v>
      </c>
      <c r="C3229" s="697"/>
      <c r="D3229" s="668"/>
      <c r="E3229" s="672" t="s">
        <v>1470</v>
      </c>
      <c r="F3229" s="673"/>
      <c r="G3229" s="673"/>
      <c r="H3229" s="673"/>
      <c r="I3229" s="674"/>
      <c r="J3229" s="675" t="s">
        <v>560</v>
      </c>
      <c r="K3229" s="668"/>
      <c r="L3229" s="677" t="s">
        <v>1464</v>
      </c>
    </row>
    <row r="3230" spans="2:13" ht="15" customHeight="1" outlineLevel="2" x14ac:dyDescent="0.25">
      <c r="B3230" s="669"/>
      <c r="C3230" s="670"/>
      <c r="D3230" s="671"/>
      <c r="E3230" s="104" t="s">
        <v>1461</v>
      </c>
      <c r="F3230" s="679" t="s">
        <v>1462</v>
      </c>
      <c r="G3230" s="680"/>
      <c r="H3230" s="679" t="s">
        <v>1463</v>
      </c>
      <c r="I3230" s="680"/>
      <c r="J3230" s="676"/>
      <c r="K3230" s="671"/>
      <c r="L3230" s="701"/>
    </row>
    <row r="3231" spans="2:13" ht="24.95" customHeight="1" outlineLevel="2" x14ac:dyDescent="0.25">
      <c r="B3231" s="655"/>
      <c r="C3231" s="656"/>
      <c r="D3231" s="657"/>
      <c r="E3231" s="105"/>
      <c r="F3231" s="658"/>
      <c r="G3231" s="659"/>
      <c r="H3231" s="658"/>
      <c r="I3231" s="659"/>
      <c r="J3231" s="658"/>
      <c r="K3231" s="659"/>
      <c r="L3231" s="56">
        <f t="shared" ref="L3231:L3237" si="293">+J3231</f>
        <v>0</v>
      </c>
    </row>
    <row r="3232" spans="2:13" ht="24.95" customHeight="1" outlineLevel="2" x14ac:dyDescent="0.25">
      <c r="B3232" s="628"/>
      <c r="C3232" s="629"/>
      <c r="D3232" s="660"/>
      <c r="E3232" s="106"/>
      <c r="F3232" s="661"/>
      <c r="G3232" s="660"/>
      <c r="H3232" s="661"/>
      <c r="I3232" s="660"/>
      <c r="J3232" s="661"/>
      <c r="K3232" s="660"/>
      <c r="L3232" s="56">
        <f t="shared" si="293"/>
        <v>0</v>
      </c>
    </row>
    <row r="3233" spans="2:13" ht="24.95" customHeight="1" outlineLevel="2" x14ac:dyDescent="0.25">
      <c r="B3233" s="628"/>
      <c r="C3233" s="629"/>
      <c r="D3233" s="660"/>
      <c r="E3233" s="106"/>
      <c r="F3233" s="661"/>
      <c r="G3233" s="660"/>
      <c r="H3233" s="661"/>
      <c r="I3233" s="660"/>
      <c r="J3233" s="661"/>
      <c r="K3233" s="660"/>
      <c r="L3233" s="56">
        <f t="shared" si="293"/>
        <v>0</v>
      </c>
    </row>
    <row r="3234" spans="2:13" ht="24.95" customHeight="1" outlineLevel="2" x14ac:dyDescent="0.25">
      <c r="B3234" s="628"/>
      <c r="C3234" s="629"/>
      <c r="D3234" s="660"/>
      <c r="E3234" s="106"/>
      <c r="F3234" s="661"/>
      <c r="G3234" s="660"/>
      <c r="H3234" s="661"/>
      <c r="I3234" s="660"/>
      <c r="J3234" s="661"/>
      <c r="K3234" s="660"/>
      <c r="L3234" s="56">
        <f t="shared" si="293"/>
        <v>0</v>
      </c>
    </row>
    <row r="3235" spans="2:13" ht="24.95" customHeight="1" outlineLevel="2" x14ac:dyDescent="0.25">
      <c r="B3235" s="628"/>
      <c r="C3235" s="629"/>
      <c r="D3235" s="660"/>
      <c r="E3235" s="106"/>
      <c r="F3235" s="661"/>
      <c r="G3235" s="660"/>
      <c r="H3235" s="661"/>
      <c r="I3235" s="660"/>
      <c r="J3235" s="661"/>
      <c r="K3235" s="660"/>
      <c r="L3235" s="56">
        <f t="shared" si="293"/>
        <v>0</v>
      </c>
    </row>
    <row r="3236" spans="2:13" ht="24.95" customHeight="1" outlineLevel="2" x14ac:dyDescent="0.25">
      <c r="B3236" s="628"/>
      <c r="C3236" s="629"/>
      <c r="D3236" s="660"/>
      <c r="E3236" s="106"/>
      <c r="F3236" s="661"/>
      <c r="G3236" s="660"/>
      <c r="H3236" s="661"/>
      <c r="I3236" s="660"/>
      <c r="J3236" s="661"/>
      <c r="K3236" s="660"/>
      <c r="L3236" s="56">
        <f t="shared" si="293"/>
        <v>0</v>
      </c>
    </row>
    <row r="3237" spans="2:13" ht="24.95" customHeight="1" outlineLevel="2" x14ac:dyDescent="0.25">
      <c r="B3237" s="631"/>
      <c r="C3237" s="632"/>
      <c r="D3237" s="662"/>
      <c r="E3237" s="107"/>
      <c r="F3237" s="663"/>
      <c r="G3237" s="662"/>
      <c r="H3237" s="663"/>
      <c r="I3237" s="662"/>
      <c r="J3237" s="663"/>
      <c r="K3237" s="662"/>
      <c r="L3237" s="56">
        <f t="shared" si="293"/>
        <v>0</v>
      </c>
    </row>
    <row r="3238" spans="2:13" ht="24.95" customHeight="1" outlineLevel="2" x14ac:dyDescent="0.25">
      <c r="B3238" s="634" t="s">
        <v>1468</v>
      </c>
      <c r="C3238" s="635"/>
      <c r="D3238" s="635"/>
      <c r="E3238" s="635"/>
      <c r="F3238" s="635"/>
      <c r="G3238" s="635"/>
      <c r="H3238" s="635"/>
      <c r="I3238" s="635"/>
      <c r="J3238" s="635"/>
      <c r="K3238" s="636"/>
      <c r="L3238" s="108">
        <f>+SUM(L3231:L3237)</f>
        <v>0</v>
      </c>
    </row>
    <row r="3239" spans="2:13" ht="43.5" customHeight="1" outlineLevel="1" x14ac:dyDescent="0.25">
      <c r="B3239" s="111" t="s">
        <v>1448</v>
      </c>
      <c r="C3239" s="58">
        <v>13</v>
      </c>
      <c r="D3239" s="58">
        <v>10</v>
      </c>
      <c r="E3239" s="637" t="str">
        <f>+VLOOKUP(B:B,APUS!A:C,3,FALSE)</f>
        <v>TEJA POLICARBONATO No. 10, INCLUYE TODOS LOS ACCESORIOS NECESARIOS PARA SU CORRECTA INSTALACIÓN Y FUNCIONAMIENTO</v>
      </c>
      <c r="F3239" s="638"/>
      <c r="G3239" s="638"/>
      <c r="H3239" s="638"/>
      <c r="I3239" s="638"/>
      <c r="J3239" s="638"/>
      <c r="K3239" s="639"/>
      <c r="L3239" s="103" t="str">
        <f>+VLOOKUP(B:B,APUS!A:D,4,FALSE)</f>
        <v>M2</v>
      </c>
      <c r="M3239" s="595">
        <f>L3249</f>
        <v>0</v>
      </c>
    </row>
    <row r="3240" spans="2:13" ht="15" customHeight="1" outlineLevel="2" x14ac:dyDescent="0.25">
      <c r="B3240" s="666" t="s">
        <v>1465</v>
      </c>
      <c r="C3240" s="697"/>
      <c r="D3240" s="668"/>
      <c r="E3240" s="672" t="s">
        <v>1470</v>
      </c>
      <c r="F3240" s="673"/>
      <c r="G3240" s="673"/>
      <c r="H3240" s="673"/>
      <c r="I3240" s="674"/>
      <c r="J3240" s="675" t="s">
        <v>560</v>
      </c>
      <c r="K3240" s="668"/>
      <c r="L3240" s="677" t="s">
        <v>1464</v>
      </c>
    </row>
    <row r="3241" spans="2:13" ht="15" customHeight="1" outlineLevel="2" x14ac:dyDescent="0.25">
      <c r="B3241" s="669"/>
      <c r="C3241" s="670"/>
      <c r="D3241" s="671"/>
      <c r="E3241" s="104" t="s">
        <v>1461</v>
      </c>
      <c r="F3241" s="679" t="s">
        <v>1462</v>
      </c>
      <c r="G3241" s="680"/>
      <c r="H3241" s="679" t="s">
        <v>1463</v>
      </c>
      <c r="I3241" s="680"/>
      <c r="J3241" s="676"/>
      <c r="K3241" s="671"/>
      <c r="L3241" s="701"/>
    </row>
    <row r="3242" spans="2:13" ht="24.95" customHeight="1" outlineLevel="2" x14ac:dyDescent="0.25">
      <c r="B3242" s="655"/>
      <c r="C3242" s="656"/>
      <c r="D3242" s="657"/>
      <c r="E3242" s="105"/>
      <c r="F3242" s="658"/>
      <c r="G3242" s="659"/>
      <c r="H3242" s="658"/>
      <c r="I3242" s="659"/>
      <c r="J3242" s="658"/>
      <c r="K3242" s="659"/>
      <c r="L3242" s="56">
        <f t="shared" ref="L3242:L3248" si="294">+J3242</f>
        <v>0</v>
      </c>
    </row>
    <row r="3243" spans="2:13" ht="24.95" customHeight="1" outlineLevel="2" x14ac:dyDescent="0.25">
      <c r="B3243" s="628"/>
      <c r="C3243" s="629"/>
      <c r="D3243" s="660"/>
      <c r="E3243" s="106"/>
      <c r="F3243" s="661"/>
      <c r="G3243" s="660"/>
      <c r="H3243" s="661"/>
      <c r="I3243" s="660"/>
      <c r="J3243" s="661"/>
      <c r="K3243" s="660"/>
      <c r="L3243" s="56">
        <f t="shared" si="294"/>
        <v>0</v>
      </c>
    </row>
    <row r="3244" spans="2:13" ht="24.95" customHeight="1" outlineLevel="2" x14ac:dyDescent="0.25">
      <c r="B3244" s="628"/>
      <c r="C3244" s="629"/>
      <c r="D3244" s="660"/>
      <c r="E3244" s="106"/>
      <c r="F3244" s="661"/>
      <c r="G3244" s="660"/>
      <c r="H3244" s="661"/>
      <c r="I3244" s="660"/>
      <c r="J3244" s="661"/>
      <c r="K3244" s="660"/>
      <c r="L3244" s="56">
        <f t="shared" si="294"/>
        <v>0</v>
      </c>
    </row>
    <row r="3245" spans="2:13" ht="24.95" customHeight="1" outlineLevel="2" x14ac:dyDescent="0.25">
      <c r="B3245" s="628"/>
      <c r="C3245" s="629"/>
      <c r="D3245" s="660"/>
      <c r="E3245" s="106"/>
      <c r="F3245" s="661"/>
      <c r="G3245" s="660"/>
      <c r="H3245" s="661"/>
      <c r="I3245" s="660"/>
      <c r="J3245" s="661"/>
      <c r="K3245" s="660"/>
      <c r="L3245" s="56">
        <f t="shared" si="294"/>
        <v>0</v>
      </c>
    </row>
    <row r="3246" spans="2:13" ht="24.95" customHeight="1" outlineLevel="2" x14ac:dyDescent="0.25">
      <c r="B3246" s="628"/>
      <c r="C3246" s="629"/>
      <c r="D3246" s="660"/>
      <c r="E3246" s="106"/>
      <c r="F3246" s="661"/>
      <c r="G3246" s="660"/>
      <c r="H3246" s="661"/>
      <c r="I3246" s="660"/>
      <c r="J3246" s="661"/>
      <c r="K3246" s="660"/>
      <c r="L3246" s="56">
        <f t="shared" si="294"/>
        <v>0</v>
      </c>
    </row>
    <row r="3247" spans="2:13" ht="24.95" customHeight="1" outlineLevel="2" x14ac:dyDescent="0.25">
      <c r="B3247" s="628"/>
      <c r="C3247" s="629"/>
      <c r="D3247" s="660"/>
      <c r="E3247" s="106"/>
      <c r="F3247" s="661"/>
      <c r="G3247" s="660"/>
      <c r="H3247" s="661"/>
      <c r="I3247" s="660"/>
      <c r="J3247" s="661"/>
      <c r="K3247" s="660"/>
      <c r="L3247" s="56">
        <f t="shared" si="294"/>
        <v>0</v>
      </c>
    </row>
    <row r="3248" spans="2:13" ht="24.95" customHeight="1" outlineLevel="2" x14ac:dyDescent="0.25">
      <c r="B3248" s="631"/>
      <c r="C3248" s="632"/>
      <c r="D3248" s="662"/>
      <c r="E3248" s="107"/>
      <c r="F3248" s="663"/>
      <c r="G3248" s="662"/>
      <c r="H3248" s="663"/>
      <c r="I3248" s="662"/>
      <c r="J3248" s="663"/>
      <c r="K3248" s="662"/>
      <c r="L3248" s="56">
        <f t="shared" si="294"/>
        <v>0</v>
      </c>
    </row>
    <row r="3249" spans="2:13" ht="24.95" customHeight="1" outlineLevel="2" x14ac:dyDescent="0.25">
      <c r="B3249" s="634" t="s">
        <v>1468</v>
      </c>
      <c r="C3249" s="635"/>
      <c r="D3249" s="635"/>
      <c r="E3249" s="635"/>
      <c r="F3249" s="635"/>
      <c r="G3249" s="635"/>
      <c r="H3249" s="635"/>
      <c r="I3249" s="635"/>
      <c r="J3249" s="635"/>
      <c r="K3249" s="636"/>
      <c r="L3249" s="108">
        <f>+SUM(L3242:L3248)</f>
        <v>0</v>
      </c>
    </row>
    <row r="3250" spans="2:13" ht="37.5" customHeight="1" outlineLevel="1" x14ac:dyDescent="0.25">
      <c r="B3250" s="111" t="s">
        <v>2227</v>
      </c>
      <c r="C3250" s="58">
        <v>13</v>
      </c>
      <c r="D3250" s="58">
        <v>11</v>
      </c>
      <c r="E3250" s="637" t="str">
        <f>+VLOOKUP(B:B,APUS!A:C,3,FALSE)</f>
        <v xml:space="preserve">CABALLETE PARA TEJA TIPO ZINC. INCLUYE ACCESORIOS NECESARIOS PARA SU CORRECTA INSTALACIÓN Y FUNCIONAMIENTO </v>
      </c>
      <c r="F3250" s="638"/>
      <c r="G3250" s="638"/>
      <c r="H3250" s="638"/>
      <c r="I3250" s="638"/>
      <c r="J3250" s="638"/>
      <c r="K3250" s="639"/>
      <c r="L3250" s="103" t="str">
        <f>+VLOOKUP(B:B,APUS!A:D,4,FALSE)</f>
        <v>M</v>
      </c>
      <c r="M3250" s="595">
        <f>L3260</f>
        <v>0</v>
      </c>
    </row>
    <row r="3251" spans="2:13" ht="15" customHeight="1" outlineLevel="2" x14ac:dyDescent="0.25">
      <c r="B3251" s="666" t="s">
        <v>1465</v>
      </c>
      <c r="C3251" s="697"/>
      <c r="D3251" s="668"/>
      <c r="E3251" s="672" t="s">
        <v>1470</v>
      </c>
      <c r="F3251" s="673"/>
      <c r="G3251" s="673"/>
      <c r="H3251" s="673"/>
      <c r="I3251" s="674"/>
      <c r="J3251" s="675" t="s">
        <v>560</v>
      </c>
      <c r="K3251" s="668"/>
      <c r="L3251" s="677" t="s">
        <v>1464</v>
      </c>
    </row>
    <row r="3252" spans="2:13" ht="15" customHeight="1" outlineLevel="2" x14ac:dyDescent="0.25">
      <c r="B3252" s="669"/>
      <c r="C3252" s="670"/>
      <c r="D3252" s="671"/>
      <c r="E3252" s="104" t="s">
        <v>1461</v>
      </c>
      <c r="F3252" s="679" t="s">
        <v>1462</v>
      </c>
      <c r="G3252" s="680"/>
      <c r="H3252" s="679" t="s">
        <v>1463</v>
      </c>
      <c r="I3252" s="680"/>
      <c r="J3252" s="676"/>
      <c r="K3252" s="671"/>
      <c r="L3252" s="701"/>
    </row>
    <row r="3253" spans="2:13" ht="24.95" customHeight="1" outlineLevel="2" x14ac:dyDescent="0.25">
      <c r="B3253" s="655"/>
      <c r="C3253" s="656"/>
      <c r="D3253" s="657"/>
      <c r="E3253" s="105"/>
      <c r="F3253" s="658"/>
      <c r="G3253" s="659"/>
      <c r="H3253" s="658"/>
      <c r="I3253" s="659"/>
      <c r="J3253" s="658"/>
      <c r="K3253" s="659"/>
      <c r="L3253" s="56">
        <f t="shared" ref="L3253:L3259" si="295">+J3253</f>
        <v>0</v>
      </c>
    </row>
    <row r="3254" spans="2:13" ht="24.95" customHeight="1" outlineLevel="2" x14ac:dyDescent="0.25">
      <c r="B3254" s="628"/>
      <c r="C3254" s="629"/>
      <c r="D3254" s="660"/>
      <c r="E3254" s="106"/>
      <c r="F3254" s="661"/>
      <c r="G3254" s="660"/>
      <c r="H3254" s="661"/>
      <c r="I3254" s="660"/>
      <c r="J3254" s="661"/>
      <c r="K3254" s="660"/>
      <c r="L3254" s="56">
        <f t="shared" si="295"/>
        <v>0</v>
      </c>
    </row>
    <row r="3255" spans="2:13" ht="24.95" customHeight="1" outlineLevel="2" x14ac:dyDescent="0.25">
      <c r="B3255" s="628"/>
      <c r="C3255" s="629"/>
      <c r="D3255" s="660"/>
      <c r="E3255" s="106"/>
      <c r="F3255" s="661"/>
      <c r="G3255" s="660"/>
      <c r="H3255" s="661"/>
      <c r="I3255" s="660"/>
      <c r="J3255" s="661"/>
      <c r="K3255" s="660"/>
      <c r="L3255" s="56">
        <f t="shared" si="295"/>
        <v>0</v>
      </c>
    </row>
    <row r="3256" spans="2:13" ht="24.95" customHeight="1" outlineLevel="2" x14ac:dyDescent="0.25">
      <c r="B3256" s="628"/>
      <c r="C3256" s="629"/>
      <c r="D3256" s="660"/>
      <c r="E3256" s="106"/>
      <c r="F3256" s="661"/>
      <c r="G3256" s="660"/>
      <c r="H3256" s="661"/>
      <c r="I3256" s="660"/>
      <c r="J3256" s="661"/>
      <c r="K3256" s="660"/>
      <c r="L3256" s="56">
        <f t="shared" si="295"/>
        <v>0</v>
      </c>
    </row>
    <row r="3257" spans="2:13" ht="24.95" customHeight="1" outlineLevel="2" x14ac:dyDescent="0.25">
      <c r="B3257" s="628"/>
      <c r="C3257" s="629"/>
      <c r="D3257" s="660"/>
      <c r="E3257" s="106"/>
      <c r="F3257" s="661"/>
      <c r="G3257" s="660"/>
      <c r="H3257" s="661"/>
      <c r="I3257" s="660"/>
      <c r="J3257" s="661"/>
      <c r="K3257" s="660"/>
      <c r="L3257" s="56">
        <f t="shared" si="295"/>
        <v>0</v>
      </c>
    </row>
    <row r="3258" spans="2:13" ht="24.95" customHeight="1" outlineLevel="2" x14ac:dyDescent="0.25">
      <c r="B3258" s="628"/>
      <c r="C3258" s="629"/>
      <c r="D3258" s="660"/>
      <c r="E3258" s="106"/>
      <c r="F3258" s="661"/>
      <c r="G3258" s="660"/>
      <c r="H3258" s="661"/>
      <c r="I3258" s="660"/>
      <c r="J3258" s="661"/>
      <c r="K3258" s="660"/>
      <c r="L3258" s="56">
        <f t="shared" si="295"/>
        <v>0</v>
      </c>
    </row>
    <row r="3259" spans="2:13" ht="24.95" customHeight="1" outlineLevel="2" x14ac:dyDescent="0.25">
      <c r="B3259" s="631"/>
      <c r="C3259" s="632"/>
      <c r="D3259" s="662"/>
      <c r="E3259" s="107"/>
      <c r="F3259" s="663"/>
      <c r="G3259" s="662"/>
      <c r="H3259" s="663"/>
      <c r="I3259" s="662"/>
      <c r="J3259" s="663"/>
      <c r="K3259" s="662"/>
      <c r="L3259" s="56">
        <f t="shared" si="295"/>
        <v>0</v>
      </c>
    </row>
    <row r="3260" spans="2:13" ht="24.95" customHeight="1" outlineLevel="2" x14ac:dyDescent="0.25">
      <c r="B3260" s="634" t="s">
        <v>1468</v>
      </c>
      <c r="C3260" s="635"/>
      <c r="D3260" s="635"/>
      <c r="E3260" s="635"/>
      <c r="F3260" s="635"/>
      <c r="G3260" s="635"/>
      <c r="H3260" s="635"/>
      <c r="I3260" s="635"/>
      <c r="J3260" s="635"/>
      <c r="K3260" s="636"/>
      <c r="L3260" s="108">
        <f>+SUM(L3253:L3259)</f>
        <v>0</v>
      </c>
    </row>
    <row r="3261" spans="2:13" ht="42" customHeight="1" outlineLevel="1" x14ac:dyDescent="0.25">
      <c r="B3261" s="111" t="s">
        <v>2203</v>
      </c>
      <c r="C3261" s="58">
        <v>13</v>
      </c>
      <c r="D3261" s="58">
        <v>12</v>
      </c>
      <c r="E3261" s="637" t="str">
        <f>+VLOOKUP(B:B,APUS!A:C,3,FALSE)</f>
        <v xml:space="preserve">CABALLETE PARA TEJA ARQUITECTÓNICA ACESCO. INCLUYE  ACCESORIOS NECESARIOS PARA SU CORRECTA INSTALACIÓN </v>
      </c>
      <c r="F3261" s="638"/>
      <c r="G3261" s="638"/>
      <c r="H3261" s="638"/>
      <c r="I3261" s="638"/>
      <c r="J3261" s="638"/>
      <c r="K3261" s="639"/>
      <c r="L3261" s="103" t="str">
        <f>+VLOOKUP(B:B,APUS!A:D,4,FALSE)</f>
        <v>M</v>
      </c>
      <c r="M3261" s="595">
        <f>L3271</f>
        <v>0</v>
      </c>
    </row>
    <row r="3262" spans="2:13" ht="15" customHeight="1" outlineLevel="2" x14ac:dyDescent="0.25">
      <c r="B3262" s="666" t="s">
        <v>1465</v>
      </c>
      <c r="C3262" s="697"/>
      <c r="D3262" s="668"/>
      <c r="E3262" s="672" t="s">
        <v>1470</v>
      </c>
      <c r="F3262" s="673"/>
      <c r="G3262" s="673"/>
      <c r="H3262" s="673"/>
      <c r="I3262" s="674"/>
      <c r="J3262" s="675" t="s">
        <v>560</v>
      </c>
      <c r="K3262" s="668"/>
      <c r="L3262" s="677" t="s">
        <v>1464</v>
      </c>
    </row>
    <row r="3263" spans="2:13" ht="15" customHeight="1" outlineLevel="2" x14ac:dyDescent="0.25">
      <c r="B3263" s="669"/>
      <c r="C3263" s="670"/>
      <c r="D3263" s="671"/>
      <c r="E3263" s="104" t="s">
        <v>1461</v>
      </c>
      <c r="F3263" s="679" t="s">
        <v>1462</v>
      </c>
      <c r="G3263" s="680"/>
      <c r="H3263" s="679" t="s">
        <v>1463</v>
      </c>
      <c r="I3263" s="680"/>
      <c r="J3263" s="676"/>
      <c r="K3263" s="671"/>
      <c r="L3263" s="701"/>
    </row>
    <row r="3264" spans="2:13" ht="24.95" customHeight="1" outlineLevel="2" x14ac:dyDescent="0.25">
      <c r="B3264" s="655"/>
      <c r="C3264" s="656"/>
      <c r="D3264" s="657"/>
      <c r="E3264" s="105"/>
      <c r="F3264" s="658"/>
      <c r="G3264" s="659"/>
      <c r="H3264" s="658"/>
      <c r="I3264" s="659"/>
      <c r="J3264" s="658"/>
      <c r="K3264" s="659"/>
      <c r="L3264" s="56">
        <f t="shared" ref="L3264:L3270" si="296">+J3264</f>
        <v>0</v>
      </c>
    </row>
    <row r="3265" spans="2:13" ht="24.95" customHeight="1" outlineLevel="2" x14ac:dyDescent="0.25">
      <c r="B3265" s="628"/>
      <c r="C3265" s="629"/>
      <c r="D3265" s="660"/>
      <c r="E3265" s="106"/>
      <c r="F3265" s="661"/>
      <c r="G3265" s="660"/>
      <c r="H3265" s="661"/>
      <c r="I3265" s="660"/>
      <c r="J3265" s="661"/>
      <c r="K3265" s="660"/>
      <c r="L3265" s="56">
        <f t="shared" si="296"/>
        <v>0</v>
      </c>
    </row>
    <row r="3266" spans="2:13" ht="24.95" customHeight="1" outlineLevel="2" x14ac:dyDescent="0.25">
      <c r="B3266" s="628"/>
      <c r="C3266" s="629"/>
      <c r="D3266" s="660"/>
      <c r="E3266" s="106"/>
      <c r="F3266" s="661"/>
      <c r="G3266" s="660"/>
      <c r="H3266" s="661"/>
      <c r="I3266" s="660"/>
      <c r="J3266" s="661"/>
      <c r="K3266" s="660"/>
      <c r="L3266" s="56">
        <f t="shared" si="296"/>
        <v>0</v>
      </c>
    </row>
    <row r="3267" spans="2:13" ht="24.95" customHeight="1" outlineLevel="2" x14ac:dyDescent="0.25">
      <c r="B3267" s="628"/>
      <c r="C3267" s="629"/>
      <c r="D3267" s="660"/>
      <c r="E3267" s="106"/>
      <c r="F3267" s="661"/>
      <c r="G3267" s="660"/>
      <c r="H3267" s="661"/>
      <c r="I3267" s="660"/>
      <c r="J3267" s="661"/>
      <c r="K3267" s="660"/>
      <c r="L3267" s="56">
        <f t="shared" si="296"/>
        <v>0</v>
      </c>
    </row>
    <row r="3268" spans="2:13" ht="24.95" customHeight="1" outlineLevel="2" x14ac:dyDescent="0.25">
      <c r="B3268" s="628"/>
      <c r="C3268" s="629"/>
      <c r="D3268" s="660"/>
      <c r="E3268" s="106"/>
      <c r="F3268" s="661"/>
      <c r="G3268" s="660"/>
      <c r="H3268" s="661"/>
      <c r="I3268" s="660"/>
      <c r="J3268" s="661"/>
      <c r="K3268" s="660"/>
      <c r="L3268" s="56">
        <f t="shared" si="296"/>
        <v>0</v>
      </c>
    </row>
    <row r="3269" spans="2:13" ht="24.95" customHeight="1" outlineLevel="2" x14ac:dyDescent="0.25">
      <c r="B3269" s="628"/>
      <c r="C3269" s="629"/>
      <c r="D3269" s="660"/>
      <c r="E3269" s="106"/>
      <c r="F3269" s="661"/>
      <c r="G3269" s="660"/>
      <c r="H3269" s="661"/>
      <c r="I3269" s="660"/>
      <c r="J3269" s="661"/>
      <c r="K3269" s="660"/>
      <c r="L3269" s="56">
        <f t="shared" si="296"/>
        <v>0</v>
      </c>
    </row>
    <row r="3270" spans="2:13" ht="24.95" customHeight="1" outlineLevel="2" x14ac:dyDescent="0.25">
      <c r="B3270" s="631"/>
      <c r="C3270" s="632"/>
      <c r="D3270" s="662"/>
      <c r="E3270" s="107"/>
      <c r="F3270" s="663"/>
      <c r="G3270" s="662"/>
      <c r="H3270" s="663"/>
      <c r="I3270" s="662"/>
      <c r="J3270" s="663"/>
      <c r="K3270" s="662"/>
      <c r="L3270" s="56">
        <f t="shared" si="296"/>
        <v>0</v>
      </c>
    </row>
    <row r="3271" spans="2:13" ht="24.95" customHeight="1" outlineLevel="2" x14ac:dyDescent="0.25">
      <c r="B3271" s="634" t="s">
        <v>1468</v>
      </c>
      <c r="C3271" s="635"/>
      <c r="D3271" s="635"/>
      <c r="E3271" s="635"/>
      <c r="F3271" s="635"/>
      <c r="G3271" s="635"/>
      <c r="H3271" s="635"/>
      <c r="I3271" s="635"/>
      <c r="J3271" s="635"/>
      <c r="K3271" s="636"/>
      <c r="L3271" s="108">
        <f>+SUM(L3264:L3270)</f>
        <v>0</v>
      </c>
    </row>
    <row r="3272" spans="2:13" ht="46.5" customHeight="1" outlineLevel="1" x14ac:dyDescent="0.25">
      <c r="B3272" s="111" t="s">
        <v>2226</v>
      </c>
      <c r="C3272" s="58">
        <v>13</v>
      </c>
      <c r="D3272" s="58">
        <v>13</v>
      </c>
      <c r="E3272" s="637" t="str">
        <f>+VLOOKUP(B:B,APUS!A:C,3,FALSE)</f>
        <v xml:space="preserve">ELEMENTO DE CUMBRERA PARA CUBIERTA DE ZINC. INCLUYE  ACCESORIOS NECESARIOS PARA SU CORRECTA INSTALACIÓN </v>
      </c>
      <c r="F3272" s="638"/>
      <c r="G3272" s="638"/>
      <c r="H3272" s="638"/>
      <c r="I3272" s="638"/>
      <c r="J3272" s="638"/>
      <c r="K3272" s="639"/>
      <c r="L3272" s="103" t="str">
        <f>+VLOOKUP(B:B,APUS!A:D,4,FALSE)</f>
        <v>M</v>
      </c>
      <c r="M3272" s="595">
        <f>L3282</f>
        <v>0</v>
      </c>
    </row>
    <row r="3273" spans="2:13" ht="15" customHeight="1" outlineLevel="2" x14ac:dyDescent="0.25">
      <c r="B3273" s="666" t="s">
        <v>1465</v>
      </c>
      <c r="C3273" s="697"/>
      <c r="D3273" s="668"/>
      <c r="E3273" s="672" t="s">
        <v>1470</v>
      </c>
      <c r="F3273" s="673"/>
      <c r="G3273" s="673"/>
      <c r="H3273" s="673"/>
      <c r="I3273" s="674"/>
      <c r="J3273" s="675" t="s">
        <v>560</v>
      </c>
      <c r="K3273" s="668"/>
      <c r="L3273" s="677" t="s">
        <v>1464</v>
      </c>
    </row>
    <row r="3274" spans="2:13" ht="15" customHeight="1" outlineLevel="2" x14ac:dyDescent="0.25">
      <c r="B3274" s="669"/>
      <c r="C3274" s="670"/>
      <c r="D3274" s="671"/>
      <c r="E3274" s="104" t="s">
        <v>1461</v>
      </c>
      <c r="F3274" s="679" t="s">
        <v>1462</v>
      </c>
      <c r="G3274" s="680"/>
      <c r="H3274" s="679" t="s">
        <v>1463</v>
      </c>
      <c r="I3274" s="680"/>
      <c r="J3274" s="676"/>
      <c r="K3274" s="671"/>
      <c r="L3274" s="701"/>
    </row>
    <row r="3275" spans="2:13" ht="24.95" customHeight="1" outlineLevel="2" x14ac:dyDescent="0.25">
      <c r="B3275" s="655"/>
      <c r="C3275" s="656"/>
      <c r="D3275" s="657"/>
      <c r="E3275" s="105"/>
      <c r="F3275" s="658"/>
      <c r="G3275" s="659"/>
      <c r="H3275" s="658"/>
      <c r="I3275" s="659"/>
      <c r="J3275" s="658"/>
      <c r="K3275" s="659"/>
      <c r="L3275" s="56">
        <f t="shared" ref="L3275:L3281" si="297">+J3275</f>
        <v>0</v>
      </c>
    </row>
    <row r="3276" spans="2:13" ht="24.95" customHeight="1" outlineLevel="2" x14ac:dyDescent="0.25">
      <c r="B3276" s="628"/>
      <c r="C3276" s="629"/>
      <c r="D3276" s="660"/>
      <c r="E3276" s="106"/>
      <c r="F3276" s="661"/>
      <c r="G3276" s="660"/>
      <c r="H3276" s="661"/>
      <c r="I3276" s="660"/>
      <c r="J3276" s="661"/>
      <c r="K3276" s="660"/>
      <c r="L3276" s="56">
        <f t="shared" si="297"/>
        <v>0</v>
      </c>
    </row>
    <row r="3277" spans="2:13" ht="24.95" customHeight="1" outlineLevel="2" x14ac:dyDescent="0.25">
      <c r="B3277" s="628"/>
      <c r="C3277" s="629"/>
      <c r="D3277" s="660"/>
      <c r="E3277" s="106"/>
      <c r="F3277" s="661"/>
      <c r="G3277" s="660"/>
      <c r="H3277" s="661"/>
      <c r="I3277" s="660"/>
      <c r="J3277" s="661"/>
      <c r="K3277" s="660"/>
      <c r="L3277" s="56">
        <f t="shared" si="297"/>
        <v>0</v>
      </c>
    </row>
    <row r="3278" spans="2:13" ht="24.95" customHeight="1" outlineLevel="2" x14ac:dyDescent="0.25">
      <c r="B3278" s="628"/>
      <c r="C3278" s="629"/>
      <c r="D3278" s="660"/>
      <c r="E3278" s="106"/>
      <c r="F3278" s="661"/>
      <c r="G3278" s="660"/>
      <c r="H3278" s="661"/>
      <c r="I3278" s="660"/>
      <c r="J3278" s="661"/>
      <c r="K3278" s="660"/>
      <c r="L3278" s="56">
        <f t="shared" si="297"/>
        <v>0</v>
      </c>
    </row>
    <row r="3279" spans="2:13" ht="24.95" customHeight="1" outlineLevel="2" x14ac:dyDescent="0.25">
      <c r="B3279" s="628"/>
      <c r="C3279" s="629"/>
      <c r="D3279" s="660"/>
      <c r="E3279" s="106"/>
      <c r="F3279" s="661"/>
      <c r="G3279" s="660"/>
      <c r="H3279" s="661"/>
      <c r="I3279" s="660"/>
      <c r="J3279" s="661"/>
      <c r="K3279" s="660"/>
      <c r="L3279" s="56">
        <f t="shared" si="297"/>
        <v>0</v>
      </c>
    </row>
    <row r="3280" spans="2:13" ht="24.95" customHeight="1" outlineLevel="2" x14ac:dyDescent="0.25">
      <c r="B3280" s="628"/>
      <c r="C3280" s="629"/>
      <c r="D3280" s="660"/>
      <c r="E3280" s="106"/>
      <c r="F3280" s="661"/>
      <c r="G3280" s="660"/>
      <c r="H3280" s="661"/>
      <c r="I3280" s="660"/>
      <c r="J3280" s="661"/>
      <c r="K3280" s="660"/>
      <c r="L3280" s="56">
        <f t="shared" si="297"/>
        <v>0</v>
      </c>
    </row>
    <row r="3281" spans="2:13" ht="24.95" customHeight="1" outlineLevel="2" x14ac:dyDescent="0.25">
      <c r="B3281" s="631"/>
      <c r="C3281" s="632"/>
      <c r="D3281" s="662"/>
      <c r="E3281" s="107"/>
      <c r="F3281" s="663"/>
      <c r="G3281" s="662"/>
      <c r="H3281" s="663"/>
      <c r="I3281" s="662"/>
      <c r="J3281" s="663"/>
      <c r="K3281" s="662"/>
      <c r="L3281" s="56">
        <f t="shared" si="297"/>
        <v>0</v>
      </c>
    </row>
    <row r="3282" spans="2:13" ht="24.95" customHeight="1" outlineLevel="2" x14ac:dyDescent="0.25">
      <c r="B3282" s="634" t="s">
        <v>1468</v>
      </c>
      <c r="C3282" s="635"/>
      <c r="D3282" s="635"/>
      <c r="E3282" s="635"/>
      <c r="F3282" s="635"/>
      <c r="G3282" s="635"/>
      <c r="H3282" s="635"/>
      <c r="I3282" s="635"/>
      <c r="J3282" s="635"/>
      <c r="K3282" s="636"/>
      <c r="L3282" s="108">
        <f>+SUM(L3275:L3281)</f>
        <v>0</v>
      </c>
    </row>
    <row r="3283" spans="2:13" ht="36.75" customHeight="1" outlineLevel="1" x14ac:dyDescent="0.25">
      <c r="B3283" s="111" t="s">
        <v>2225</v>
      </c>
      <c r="C3283" s="58">
        <v>13</v>
      </c>
      <c r="D3283" s="58">
        <v>14</v>
      </c>
      <c r="E3283" s="637" t="str">
        <f>+VLOOKUP(B:B,APUS!A:C,3,FALSE)</f>
        <v>CABALLETE PARA TEJA  TRAPEZOIDAL COLOR, INCLUYE TODOS LOS ACCESORIOS NECESARIOS PARA SU CORRECTA INSTALACIÓN Y FUNCIONAMIENTO</v>
      </c>
      <c r="F3283" s="638"/>
      <c r="G3283" s="638"/>
      <c r="H3283" s="638"/>
      <c r="I3283" s="638"/>
      <c r="J3283" s="638"/>
      <c r="K3283" s="639"/>
      <c r="L3283" s="103" t="str">
        <f>+VLOOKUP(B:B,APUS!A:D,4,FALSE)</f>
        <v>M</v>
      </c>
      <c r="M3283" s="595">
        <f>L3293</f>
        <v>0</v>
      </c>
    </row>
    <row r="3284" spans="2:13" ht="15" customHeight="1" outlineLevel="2" x14ac:dyDescent="0.25">
      <c r="B3284" s="666" t="s">
        <v>1465</v>
      </c>
      <c r="C3284" s="697"/>
      <c r="D3284" s="668"/>
      <c r="E3284" s="672" t="s">
        <v>1470</v>
      </c>
      <c r="F3284" s="673"/>
      <c r="G3284" s="673"/>
      <c r="H3284" s="673"/>
      <c r="I3284" s="674"/>
      <c r="J3284" s="675" t="s">
        <v>560</v>
      </c>
      <c r="K3284" s="668"/>
      <c r="L3284" s="677" t="s">
        <v>1464</v>
      </c>
    </row>
    <row r="3285" spans="2:13" ht="15" customHeight="1" outlineLevel="2" x14ac:dyDescent="0.25">
      <c r="B3285" s="669"/>
      <c r="C3285" s="670"/>
      <c r="D3285" s="671"/>
      <c r="E3285" s="104" t="s">
        <v>1461</v>
      </c>
      <c r="F3285" s="679" t="s">
        <v>1462</v>
      </c>
      <c r="G3285" s="680"/>
      <c r="H3285" s="679" t="s">
        <v>1463</v>
      </c>
      <c r="I3285" s="680"/>
      <c r="J3285" s="676"/>
      <c r="K3285" s="671"/>
      <c r="L3285" s="701"/>
    </row>
    <row r="3286" spans="2:13" ht="24.95" customHeight="1" outlineLevel="2" x14ac:dyDescent="0.25">
      <c r="B3286" s="655"/>
      <c r="C3286" s="656"/>
      <c r="D3286" s="657"/>
      <c r="E3286" s="105"/>
      <c r="F3286" s="658"/>
      <c r="G3286" s="659"/>
      <c r="H3286" s="658"/>
      <c r="I3286" s="659"/>
      <c r="J3286" s="658"/>
      <c r="K3286" s="659"/>
      <c r="L3286" s="56">
        <f t="shared" ref="L3286:L3292" si="298">+J3286</f>
        <v>0</v>
      </c>
    </row>
    <row r="3287" spans="2:13" ht="24.95" customHeight="1" outlineLevel="2" x14ac:dyDescent="0.25">
      <c r="B3287" s="628"/>
      <c r="C3287" s="629"/>
      <c r="D3287" s="660"/>
      <c r="E3287" s="106"/>
      <c r="F3287" s="661"/>
      <c r="G3287" s="660"/>
      <c r="H3287" s="661"/>
      <c r="I3287" s="660"/>
      <c r="J3287" s="661"/>
      <c r="K3287" s="660"/>
      <c r="L3287" s="56">
        <f t="shared" si="298"/>
        <v>0</v>
      </c>
    </row>
    <row r="3288" spans="2:13" ht="24.95" customHeight="1" outlineLevel="2" x14ac:dyDescent="0.25">
      <c r="B3288" s="628"/>
      <c r="C3288" s="629"/>
      <c r="D3288" s="660"/>
      <c r="E3288" s="106"/>
      <c r="F3288" s="661"/>
      <c r="G3288" s="660"/>
      <c r="H3288" s="661"/>
      <c r="I3288" s="660"/>
      <c r="J3288" s="661"/>
      <c r="K3288" s="660"/>
      <c r="L3288" s="56">
        <f t="shared" si="298"/>
        <v>0</v>
      </c>
    </row>
    <row r="3289" spans="2:13" ht="24.95" customHeight="1" outlineLevel="2" x14ac:dyDescent="0.25">
      <c r="B3289" s="628"/>
      <c r="C3289" s="629"/>
      <c r="D3289" s="660"/>
      <c r="E3289" s="106"/>
      <c r="F3289" s="661"/>
      <c r="G3289" s="660"/>
      <c r="H3289" s="661"/>
      <c r="I3289" s="660"/>
      <c r="J3289" s="661"/>
      <c r="K3289" s="660"/>
      <c r="L3289" s="56">
        <f t="shared" si="298"/>
        <v>0</v>
      </c>
    </row>
    <row r="3290" spans="2:13" ht="24.95" customHeight="1" outlineLevel="2" x14ac:dyDescent="0.25">
      <c r="B3290" s="628"/>
      <c r="C3290" s="629"/>
      <c r="D3290" s="660"/>
      <c r="E3290" s="106"/>
      <c r="F3290" s="661"/>
      <c r="G3290" s="660"/>
      <c r="H3290" s="661"/>
      <c r="I3290" s="660"/>
      <c r="J3290" s="661"/>
      <c r="K3290" s="660"/>
      <c r="L3290" s="56">
        <f t="shared" si="298"/>
        <v>0</v>
      </c>
    </row>
    <row r="3291" spans="2:13" ht="24.95" customHeight="1" outlineLevel="2" x14ac:dyDescent="0.25">
      <c r="B3291" s="628"/>
      <c r="C3291" s="629"/>
      <c r="D3291" s="660"/>
      <c r="E3291" s="106"/>
      <c r="F3291" s="661"/>
      <c r="G3291" s="660"/>
      <c r="H3291" s="661"/>
      <c r="I3291" s="660"/>
      <c r="J3291" s="661"/>
      <c r="K3291" s="660"/>
      <c r="L3291" s="56">
        <f t="shared" si="298"/>
        <v>0</v>
      </c>
    </row>
    <row r="3292" spans="2:13" ht="24.95" customHeight="1" outlineLevel="2" x14ac:dyDescent="0.25">
      <c r="B3292" s="631"/>
      <c r="C3292" s="632"/>
      <c r="D3292" s="662"/>
      <c r="E3292" s="107"/>
      <c r="F3292" s="663"/>
      <c r="G3292" s="662"/>
      <c r="H3292" s="663"/>
      <c r="I3292" s="662"/>
      <c r="J3292" s="663"/>
      <c r="K3292" s="662"/>
      <c r="L3292" s="56">
        <f t="shared" si="298"/>
        <v>0</v>
      </c>
    </row>
    <row r="3293" spans="2:13" ht="24.95" customHeight="1" outlineLevel="2" x14ac:dyDescent="0.25">
      <c r="B3293" s="634" t="s">
        <v>1468</v>
      </c>
      <c r="C3293" s="635"/>
      <c r="D3293" s="635"/>
      <c r="E3293" s="635"/>
      <c r="F3293" s="635"/>
      <c r="G3293" s="635"/>
      <c r="H3293" s="635"/>
      <c r="I3293" s="635"/>
      <c r="J3293" s="635"/>
      <c r="K3293" s="636"/>
      <c r="L3293" s="108">
        <f>+SUM(L3286:L3292)</f>
        <v>0</v>
      </c>
    </row>
    <row r="3294" spans="2:13" ht="36.75" customHeight="1" outlineLevel="1" x14ac:dyDescent="0.25">
      <c r="B3294" s="111" t="s">
        <v>2224</v>
      </c>
      <c r="C3294" s="58">
        <v>13</v>
      </c>
      <c r="D3294" s="58">
        <v>15</v>
      </c>
      <c r="E3294" s="637" t="str">
        <f>+VLOOKUP(B:B,APUS!A:C,3,FALSE)</f>
        <v>CABALLETE PARA TEJA  TERMOACÚSTICA, INCLUYE TODOS LOS ACCESORIOS NECESARIOS PARA SU CORRECTA INSTALACIÓN Y FUNCIONAMIENTO</v>
      </c>
      <c r="F3294" s="638"/>
      <c r="G3294" s="638"/>
      <c r="H3294" s="638"/>
      <c r="I3294" s="638"/>
      <c r="J3294" s="638"/>
      <c r="K3294" s="639"/>
      <c r="L3294" s="103" t="str">
        <f>+VLOOKUP(B:B,APUS!A:D,4,FALSE)</f>
        <v>M</v>
      </c>
      <c r="M3294" s="595">
        <f>L3304</f>
        <v>0</v>
      </c>
    </row>
    <row r="3295" spans="2:13" ht="15" customHeight="1" outlineLevel="2" x14ac:dyDescent="0.25">
      <c r="B3295" s="666" t="s">
        <v>1465</v>
      </c>
      <c r="C3295" s="697"/>
      <c r="D3295" s="668"/>
      <c r="E3295" s="672" t="s">
        <v>1470</v>
      </c>
      <c r="F3295" s="673"/>
      <c r="G3295" s="673"/>
      <c r="H3295" s="673"/>
      <c r="I3295" s="674"/>
      <c r="J3295" s="675" t="s">
        <v>560</v>
      </c>
      <c r="K3295" s="668"/>
      <c r="L3295" s="677" t="s">
        <v>1464</v>
      </c>
    </row>
    <row r="3296" spans="2:13" ht="15" customHeight="1" outlineLevel="2" x14ac:dyDescent="0.25">
      <c r="B3296" s="669"/>
      <c r="C3296" s="670"/>
      <c r="D3296" s="671"/>
      <c r="E3296" s="104" t="s">
        <v>1461</v>
      </c>
      <c r="F3296" s="679" t="s">
        <v>1462</v>
      </c>
      <c r="G3296" s="680"/>
      <c r="H3296" s="679" t="s">
        <v>1463</v>
      </c>
      <c r="I3296" s="680"/>
      <c r="J3296" s="676"/>
      <c r="K3296" s="671"/>
      <c r="L3296" s="701"/>
    </row>
    <row r="3297" spans="2:13" ht="24.95" customHeight="1" outlineLevel="2" x14ac:dyDescent="0.25">
      <c r="B3297" s="655"/>
      <c r="C3297" s="656"/>
      <c r="D3297" s="657"/>
      <c r="E3297" s="105"/>
      <c r="F3297" s="658"/>
      <c r="G3297" s="659"/>
      <c r="H3297" s="658"/>
      <c r="I3297" s="659"/>
      <c r="J3297" s="658"/>
      <c r="K3297" s="659"/>
      <c r="L3297" s="56">
        <f t="shared" ref="L3297:L3303" si="299">+J3297</f>
        <v>0</v>
      </c>
    </row>
    <row r="3298" spans="2:13" ht="24.95" customHeight="1" outlineLevel="2" x14ac:dyDescent="0.25">
      <c r="B3298" s="628"/>
      <c r="C3298" s="629"/>
      <c r="D3298" s="660"/>
      <c r="E3298" s="106"/>
      <c r="F3298" s="661"/>
      <c r="G3298" s="660"/>
      <c r="H3298" s="661"/>
      <c r="I3298" s="660"/>
      <c r="J3298" s="661"/>
      <c r="K3298" s="660"/>
      <c r="L3298" s="56">
        <f t="shared" si="299"/>
        <v>0</v>
      </c>
    </row>
    <row r="3299" spans="2:13" ht="24.95" customHeight="1" outlineLevel="2" x14ac:dyDescent="0.25">
      <c r="B3299" s="628"/>
      <c r="C3299" s="629"/>
      <c r="D3299" s="660"/>
      <c r="E3299" s="106"/>
      <c r="F3299" s="661"/>
      <c r="G3299" s="660"/>
      <c r="H3299" s="661"/>
      <c r="I3299" s="660"/>
      <c r="J3299" s="661"/>
      <c r="K3299" s="660"/>
      <c r="L3299" s="56">
        <f t="shared" si="299"/>
        <v>0</v>
      </c>
    </row>
    <row r="3300" spans="2:13" ht="24.95" customHeight="1" outlineLevel="2" x14ac:dyDescent="0.25">
      <c r="B3300" s="628"/>
      <c r="C3300" s="629"/>
      <c r="D3300" s="660"/>
      <c r="E3300" s="106"/>
      <c r="F3300" s="661"/>
      <c r="G3300" s="660"/>
      <c r="H3300" s="661"/>
      <c r="I3300" s="660"/>
      <c r="J3300" s="661"/>
      <c r="K3300" s="660"/>
      <c r="L3300" s="56">
        <f t="shared" si="299"/>
        <v>0</v>
      </c>
    </row>
    <row r="3301" spans="2:13" ht="24.95" customHeight="1" outlineLevel="2" x14ac:dyDescent="0.25">
      <c r="B3301" s="628"/>
      <c r="C3301" s="629"/>
      <c r="D3301" s="660"/>
      <c r="E3301" s="106"/>
      <c r="F3301" s="661"/>
      <c r="G3301" s="660"/>
      <c r="H3301" s="661"/>
      <c r="I3301" s="660"/>
      <c r="J3301" s="661"/>
      <c r="K3301" s="660"/>
      <c r="L3301" s="56">
        <f t="shared" si="299"/>
        <v>0</v>
      </c>
    </row>
    <row r="3302" spans="2:13" ht="24.95" customHeight="1" outlineLevel="2" x14ac:dyDescent="0.25">
      <c r="B3302" s="628"/>
      <c r="C3302" s="629"/>
      <c r="D3302" s="660"/>
      <c r="E3302" s="106"/>
      <c r="F3302" s="661"/>
      <c r="G3302" s="660"/>
      <c r="H3302" s="661"/>
      <c r="I3302" s="660"/>
      <c r="J3302" s="661"/>
      <c r="K3302" s="660"/>
      <c r="L3302" s="56">
        <f t="shared" si="299"/>
        <v>0</v>
      </c>
    </row>
    <row r="3303" spans="2:13" ht="24.95" customHeight="1" outlineLevel="2" x14ac:dyDescent="0.25">
      <c r="B3303" s="631"/>
      <c r="C3303" s="632"/>
      <c r="D3303" s="662"/>
      <c r="E3303" s="107"/>
      <c r="F3303" s="663"/>
      <c r="G3303" s="662"/>
      <c r="H3303" s="663"/>
      <c r="I3303" s="662"/>
      <c r="J3303" s="663"/>
      <c r="K3303" s="662"/>
      <c r="L3303" s="56">
        <f t="shared" si="299"/>
        <v>0</v>
      </c>
    </row>
    <row r="3304" spans="2:13" ht="24.95" customHeight="1" outlineLevel="2" x14ac:dyDescent="0.25">
      <c r="B3304" s="634" t="s">
        <v>1468</v>
      </c>
      <c r="C3304" s="635"/>
      <c r="D3304" s="635"/>
      <c r="E3304" s="635"/>
      <c r="F3304" s="635"/>
      <c r="G3304" s="635"/>
      <c r="H3304" s="635"/>
      <c r="I3304" s="635"/>
      <c r="J3304" s="635"/>
      <c r="K3304" s="636"/>
      <c r="L3304" s="108">
        <f>+SUM(L3297:L3303)</f>
        <v>0</v>
      </c>
    </row>
    <row r="3305" spans="2:13" ht="48.75" customHeight="1" outlineLevel="1" x14ac:dyDescent="0.25">
      <c r="B3305" s="111" t="s">
        <v>2202</v>
      </c>
      <c r="C3305" s="58">
        <v>13</v>
      </c>
      <c r="D3305" s="58">
        <v>16</v>
      </c>
      <c r="E3305" s="637" t="str">
        <f>+VLOOKUP(B:B,APUS!A:C,3,FALSE)</f>
        <v>CABALLETE PARA TEJA EN PVC INCLUYE TODOS LOS ACCESORIOS NECESARIOS PARA SU CORRECTA INSTALACIÓN Y FUNCIONAMIENTO</v>
      </c>
      <c r="F3305" s="638"/>
      <c r="G3305" s="638"/>
      <c r="H3305" s="638"/>
      <c r="I3305" s="638"/>
      <c r="J3305" s="638"/>
      <c r="K3305" s="639"/>
      <c r="L3305" s="103" t="str">
        <f>+VLOOKUP(B:B,APUS!A:D,4,FALSE)</f>
        <v>M</v>
      </c>
      <c r="M3305" s="595">
        <f>L3315</f>
        <v>0</v>
      </c>
    </row>
    <row r="3306" spans="2:13" ht="15" customHeight="1" outlineLevel="2" x14ac:dyDescent="0.25">
      <c r="B3306" s="666" t="s">
        <v>1465</v>
      </c>
      <c r="C3306" s="697"/>
      <c r="D3306" s="668"/>
      <c r="E3306" s="672" t="s">
        <v>1470</v>
      </c>
      <c r="F3306" s="673"/>
      <c r="G3306" s="673"/>
      <c r="H3306" s="673"/>
      <c r="I3306" s="674"/>
      <c r="J3306" s="675" t="s">
        <v>560</v>
      </c>
      <c r="K3306" s="668"/>
      <c r="L3306" s="677" t="s">
        <v>1464</v>
      </c>
    </row>
    <row r="3307" spans="2:13" ht="15" customHeight="1" outlineLevel="2" x14ac:dyDescent="0.25">
      <c r="B3307" s="669"/>
      <c r="C3307" s="670"/>
      <c r="D3307" s="671"/>
      <c r="E3307" s="104" t="s">
        <v>1461</v>
      </c>
      <c r="F3307" s="679" t="s">
        <v>1462</v>
      </c>
      <c r="G3307" s="680"/>
      <c r="H3307" s="679" t="s">
        <v>1463</v>
      </c>
      <c r="I3307" s="680"/>
      <c r="J3307" s="676"/>
      <c r="K3307" s="671"/>
      <c r="L3307" s="701"/>
    </row>
    <row r="3308" spans="2:13" ht="24.95" customHeight="1" outlineLevel="2" x14ac:dyDescent="0.25">
      <c r="B3308" s="655"/>
      <c r="C3308" s="656"/>
      <c r="D3308" s="657"/>
      <c r="E3308" s="105"/>
      <c r="F3308" s="658"/>
      <c r="G3308" s="659"/>
      <c r="H3308" s="658"/>
      <c r="I3308" s="659"/>
      <c r="J3308" s="658"/>
      <c r="K3308" s="659"/>
      <c r="L3308" s="56">
        <f t="shared" ref="L3308:L3314" si="300">+J3308</f>
        <v>0</v>
      </c>
    </row>
    <row r="3309" spans="2:13" ht="24.95" customHeight="1" outlineLevel="2" x14ac:dyDescent="0.25">
      <c r="B3309" s="628"/>
      <c r="C3309" s="629"/>
      <c r="D3309" s="660"/>
      <c r="E3309" s="106"/>
      <c r="F3309" s="661"/>
      <c r="G3309" s="660"/>
      <c r="H3309" s="661"/>
      <c r="I3309" s="660"/>
      <c r="J3309" s="661"/>
      <c r="K3309" s="660"/>
      <c r="L3309" s="56">
        <f t="shared" si="300"/>
        <v>0</v>
      </c>
    </row>
    <row r="3310" spans="2:13" ht="24.95" customHeight="1" outlineLevel="2" x14ac:dyDescent="0.25">
      <c r="B3310" s="628"/>
      <c r="C3310" s="629"/>
      <c r="D3310" s="660"/>
      <c r="E3310" s="106"/>
      <c r="F3310" s="661"/>
      <c r="G3310" s="660"/>
      <c r="H3310" s="661"/>
      <c r="I3310" s="660"/>
      <c r="J3310" s="661"/>
      <c r="K3310" s="660"/>
      <c r="L3310" s="56">
        <f t="shared" si="300"/>
        <v>0</v>
      </c>
    </row>
    <row r="3311" spans="2:13" ht="24.95" customHeight="1" outlineLevel="2" x14ac:dyDescent="0.25">
      <c r="B3311" s="628"/>
      <c r="C3311" s="629"/>
      <c r="D3311" s="660"/>
      <c r="E3311" s="106"/>
      <c r="F3311" s="661"/>
      <c r="G3311" s="660"/>
      <c r="H3311" s="661"/>
      <c r="I3311" s="660"/>
      <c r="J3311" s="661"/>
      <c r="K3311" s="660"/>
      <c r="L3311" s="56">
        <f t="shared" si="300"/>
        <v>0</v>
      </c>
    </row>
    <row r="3312" spans="2:13" ht="24.95" customHeight="1" outlineLevel="2" x14ac:dyDescent="0.25">
      <c r="B3312" s="628"/>
      <c r="C3312" s="629"/>
      <c r="D3312" s="660"/>
      <c r="E3312" s="106"/>
      <c r="F3312" s="661"/>
      <c r="G3312" s="660"/>
      <c r="H3312" s="661"/>
      <c r="I3312" s="660"/>
      <c r="J3312" s="661"/>
      <c r="K3312" s="660"/>
      <c r="L3312" s="56">
        <f t="shared" si="300"/>
        <v>0</v>
      </c>
    </row>
    <row r="3313" spans="2:13" ht="24.95" customHeight="1" outlineLevel="2" x14ac:dyDescent="0.25">
      <c r="B3313" s="628"/>
      <c r="C3313" s="629"/>
      <c r="D3313" s="660"/>
      <c r="E3313" s="106"/>
      <c r="F3313" s="661"/>
      <c r="G3313" s="660"/>
      <c r="H3313" s="661"/>
      <c r="I3313" s="660"/>
      <c r="J3313" s="661"/>
      <c r="K3313" s="660"/>
      <c r="L3313" s="56">
        <f t="shared" si="300"/>
        <v>0</v>
      </c>
    </row>
    <row r="3314" spans="2:13" ht="24.95" customHeight="1" outlineLevel="2" x14ac:dyDescent="0.25">
      <c r="B3314" s="631"/>
      <c r="C3314" s="632"/>
      <c r="D3314" s="662"/>
      <c r="E3314" s="107"/>
      <c r="F3314" s="663"/>
      <c r="G3314" s="662"/>
      <c r="H3314" s="663"/>
      <c r="I3314" s="662"/>
      <c r="J3314" s="663"/>
      <c r="K3314" s="662"/>
      <c r="L3314" s="56">
        <f t="shared" si="300"/>
        <v>0</v>
      </c>
    </row>
    <row r="3315" spans="2:13" ht="24.95" customHeight="1" outlineLevel="2" x14ac:dyDescent="0.25">
      <c r="B3315" s="634" t="s">
        <v>1468</v>
      </c>
      <c r="C3315" s="635"/>
      <c r="D3315" s="635"/>
      <c r="E3315" s="635"/>
      <c r="F3315" s="635"/>
      <c r="G3315" s="635"/>
      <c r="H3315" s="635"/>
      <c r="I3315" s="635"/>
      <c r="J3315" s="635"/>
      <c r="K3315" s="636"/>
      <c r="L3315" s="108">
        <f>+SUM(L3308:L3314)</f>
        <v>0</v>
      </c>
    </row>
    <row r="3316" spans="2:13" ht="19.5" customHeight="1" outlineLevel="1" x14ac:dyDescent="0.25">
      <c r="B3316" s="111" t="s">
        <v>2223</v>
      </c>
      <c r="C3316" s="58">
        <v>13</v>
      </c>
      <c r="D3316" s="58">
        <v>17</v>
      </c>
      <c r="E3316" s="694" t="str">
        <f>+VLOOKUP(B:B,APUS!A:C,3,FALSE)</f>
        <v>ALISTADO PARA TEJA DE BARRO</v>
      </c>
      <c r="F3316" s="695"/>
      <c r="G3316" s="695"/>
      <c r="H3316" s="695"/>
      <c r="I3316" s="695"/>
      <c r="J3316" s="695"/>
      <c r="K3316" s="696"/>
      <c r="L3316" s="103" t="str">
        <f>+VLOOKUP(B:B,APUS!A:D,4,FALSE)</f>
        <v>M2</v>
      </c>
      <c r="M3316" s="595">
        <f>L3326</f>
        <v>0</v>
      </c>
    </row>
    <row r="3317" spans="2:13" ht="15" customHeight="1" outlineLevel="2" x14ac:dyDescent="0.25">
      <c r="B3317" s="666" t="s">
        <v>1465</v>
      </c>
      <c r="C3317" s="697"/>
      <c r="D3317" s="668"/>
      <c r="E3317" s="672" t="s">
        <v>1470</v>
      </c>
      <c r="F3317" s="673"/>
      <c r="G3317" s="673"/>
      <c r="H3317" s="673"/>
      <c r="I3317" s="674"/>
      <c r="J3317" s="675" t="s">
        <v>560</v>
      </c>
      <c r="K3317" s="668"/>
      <c r="L3317" s="677" t="s">
        <v>1464</v>
      </c>
    </row>
    <row r="3318" spans="2:13" ht="15" customHeight="1" outlineLevel="2" x14ac:dyDescent="0.25">
      <c r="B3318" s="669"/>
      <c r="C3318" s="670"/>
      <c r="D3318" s="671"/>
      <c r="E3318" s="104" t="s">
        <v>1461</v>
      </c>
      <c r="F3318" s="679" t="s">
        <v>1462</v>
      </c>
      <c r="G3318" s="680"/>
      <c r="H3318" s="679" t="s">
        <v>1463</v>
      </c>
      <c r="I3318" s="680"/>
      <c r="J3318" s="676"/>
      <c r="K3318" s="671"/>
      <c r="L3318" s="701"/>
    </row>
    <row r="3319" spans="2:13" ht="24.95" customHeight="1" outlineLevel="2" x14ac:dyDescent="0.25">
      <c r="B3319" s="655"/>
      <c r="C3319" s="656"/>
      <c r="D3319" s="657"/>
      <c r="E3319" s="105"/>
      <c r="F3319" s="658"/>
      <c r="G3319" s="659"/>
      <c r="H3319" s="658"/>
      <c r="I3319" s="659"/>
      <c r="J3319" s="658"/>
      <c r="K3319" s="659"/>
      <c r="L3319" s="56">
        <f t="shared" ref="L3319:L3325" si="301">+J3319</f>
        <v>0</v>
      </c>
    </row>
    <row r="3320" spans="2:13" ht="24.95" customHeight="1" outlineLevel="2" x14ac:dyDescent="0.25">
      <c r="B3320" s="628"/>
      <c r="C3320" s="629"/>
      <c r="D3320" s="660"/>
      <c r="E3320" s="106"/>
      <c r="F3320" s="661"/>
      <c r="G3320" s="660"/>
      <c r="H3320" s="661"/>
      <c r="I3320" s="660"/>
      <c r="J3320" s="661"/>
      <c r="K3320" s="660"/>
      <c r="L3320" s="56">
        <f t="shared" si="301"/>
        <v>0</v>
      </c>
    </row>
    <row r="3321" spans="2:13" ht="24.95" customHeight="1" outlineLevel="2" x14ac:dyDescent="0.25">
      <c r="B3321" s="628"/>
      <c r="C3321" s="629"/>
      <c r="D3321" s="660"/>
      <c r="E3321" s="106"/>
      <c r="F3321" s="661"/>
      <c r="G3321" s="660"/>
      <c r="H3321" s="661"/>
      <c r="I3321" s="660"/>
      <c r="J3321" s="661"/>
      <c r="K3321" s="660"/>
      <c r="L3321" s="56">
        <f t="shared" si="301"/>
        <v>0</v>
      </c>
    </row>
    <row r="3322" spans="2:13" ht="24.95" customHeight="1" outlineLevel="2" x14ac:dyDescent="0.25">
      <c r="B3322" s="628"/>
      <c r="C3322" s="629"/>
      <c r="D3322" s="660"/>
      <c r="E3322" s="106"/>
      <c r="F3322" s="661"/>
      <c r="G3322" s="660"/>
      <c r="H3322" s="661"/>
      <c r="I3322" s="660"/>
      <c r="J3322" s="661"/>
      <c r="K3322" s="660"/>
      <c r="L3322" s="56">
        <f t="shared" si="301"/>
        <v>0</v>
      </c>
    </row>
    <row r="3323" spans="2:13" ht="24.95" customHeight="1" outlineLevel="2" x14ac:dyDescent="0.25">
      <c r="B3323" s="628"/>
      <c r="C3323" s="629"/>
      <c r="D3323" s="660"/>
      <c r="E3323" s="106"/>
      <c r="F3323" s="661"/>
      <c r="G3323" s="660"/>
      <c r="H3323" s="661"/>
      <c r="I3323" s="660"/>
      <c r="J3323" s="661"/>
      <c r="K3323" s="660"/>
      <c r="L3323" s="56">
        <f t="shared" si="301"/>
        <v>0</v>
      </c>
    </row>
    <row r="3324" spans="2:13" ht="24.95" customHeight="1" outlineLevel="2" x14ac:dyDescent="0.25">
      <c r="B3324" s="628"/>
      <c r="C3324" s="629"/>
      <c r="D3324" s="660"/>
      <c r="E3324" s="106"/>
      <c r="F3324" s="661"/>
      <c r="G3324" s="660"/>
      <c r="H3324" s="661"/>
      <c r="I3324" s="660"/>
      <c r="J3324" s="661"/>
      <c r="K3324" s="660"/>
      <c r="L3324" s="56">
        <f t="shared" si="301"/>
        <v>0</v>
      </c>
    </row>
    <row r="3325" spans="2:13" ht="24.95" customHeight="1" outlineLevel="2" x14ac:dyDescent="0.25">
      <c r="B3325" s="631"/>
      <c r="C3325" s="632"/>
      <c r="D3325" s="662"/>
      <c r="E3325" s="107"/>
      <c r="F3325" s="663"/>
      <c r="G3325" s="662"/>
      <c r="H3325" s="663"/>
      <c r="I3325" s="662"/>
      <c r="J3325" s="663"/>
      <c r="K3325" s="662"/>
      <c r="L3325" s="56">
        <f t="shared" si="301"/>
        <v>0</v>
      </c>
    </row>
    <row r="3326" spans="2:13" ht="24.95" customHeight="1" outlineLevel="2" x14ac:dyDescent="0.25">
      <c r="B3326" s="634" t="s">
        <v>1468</v>
      </c>
      <c r="C3326" s="635"/>
      <c r="D3326" s="635"/>
      <c r="E3326" s="635"/>
      <c r="F3326" s="635"/>
      <c r="G3326" s="635"/>
      <c r="H3326" s="635"/>
      <c r="I3326" s="635"/>
      <c r="J3326" s="635"/>
      <c r="K3326" s="636"/>
      <c r="L3326" s="108">
        <f>+SUM(L3319:L3325)</f>
        <v>0</v>
      </c>
    </row>
    <row r="3327" spans="2:13" ht="39.75" customHeight="1" outlineLevel="1" x14ac:dyDescent="0.25">
      <c r="B3327" s="111" t="s">
        <v>2222</v>
      </c>
      <c r="C3327" s="58">
        <v>13</v>
      </c>
      <c r="D3327" s="58">
        <v>18</v>
      </c>
      <c r="E3327" s="637" t="str">
        <f>+VLOOKUP(B:B,APUS!A:C,3,FALSE)</f>
        <v xml:space="preserve">TEJA DE BARRO, INCLUYE LOS ACCESORIOS NECESARIOS PARA SU CORRECTA INSTALACIÓN Y FUNCIONAMIENTO </v>
      </c>
      <c r="F3327" s="638"/>
      <c r="G3327" s="638"/>
      <c r="H3327" s="638"/>
      <c r="I3327" s="638"/>
      <c r="J3327" s="638"/>
      <c r="K3327" s="639"/>
      <c r="L3327" s="103" t="str">
        <f>+VLOOKUP(B:B,APUS!A:D,4,FALSE)</f>
        <v>M2</v>
      </c>
      <c r="M3327" s="595">
        <f>L3337</f>
        <v>0</v>
      </c>
    </row>
    <row r="3328" spans="2:13" ht="15" customHeight="1" outlineLevel="2" x14ac:dyDescent="0.25">
      <c r="B3328" s="666" t="s">
        <v>1465</v>
      </c>
      <c r="C3328" s="697"/>
      <c r="D3328" s="668"/>
      <c r="E3328" s="672" t="s">
        <v>1470</v>
      </c>
      <c r="F3328" s="673"/>
      <c r="G3328" s="673"/>
      <c r="H3328" s="673"/>
      <c r="I3328" s="674"/>
      <c r="J3328" s="675" t="s">
        <v>560</v>
      </c>
      <c r="K3328" s="668"/>
      <c r="L3328" s="677" t="s">
        <v>1464</v>
      </c>
    </row>
    <row r="3329" spans="2:13" ht="15" customHeight="1" outlineLevel="2" x14ac:dyDescent="0.25">
      <c r="B3329" s="669"/>
      <c r="C3329" s="670"/>
      <c r="D3329" s="671"/>
      <c r="E3329" s="104" t="s">
        <v>1461</v>
      </c>
      <c r="F3329" s="679" t="s">
        <v>1462</v>
      </c>
      <c r="G3329" s="680"/>
      <c r="H3329" s="679" t="s">
        <v>1463</v>
      </c>
      <c r="I3329" s="680"/>
      <c r="J3329" s="676"/>
      <c r="K3329" s="671"/>
      <c r="L3329" s="701"/>
    </row>
    <row r="3330" spans="2:13" ht="24.95" customHeight="1" outlineLevel="2" x14ac:dyDescent="0.25">
      <c r="B3330" s="655"/>
      <c r="C3330" s="656"/>
      <c r="D3330" s="657"/>
      <c r="E3330" s="105"/>
      <c r="F3330" s="658"/>
      <c r="G3330" s="659"/>
      <c r="H3330" s="658"/>
      <c r="I3330" s="659"/>
      <c r="J3330" s="658"/>
      <c r="K3330" s="659"/>
      <c r="L3330" s="56">
        <f t="shared" ref="L3330:L3336" si="302">+J3330</f>
        <v>0</v>
      </c>
    </row>
    <row r="3331" spans="2:13" ht="24.95" customHeight="1" outlineLevel="2" x14ac:dyDescent="0.25">
      <c r="B3331" s="628"/>
      <c r="C3331" s="629"/>
      <c r="D3331" s="660"/>
      <c r="E3331" s="106"/>
      <c r="F3331" s="661"/>
      <c r="G3331" s="660"/>
      <c r="H3331" s="661"/>
      <c r="I3331" s="660"/>
      <c r="J3331" s="661"/>
      <c r="K3331" s="660"/>
      <c r="L3331" s="56">
        <f t="shared" si="302"/>
        <v>0</v>
      </c>
    </row>
    <row r="3332" spans="2:13" ht="24.95" customHeight="1" outlineLevel="2" x14ac:dyDescent="0.25">
      <c r="B3332" s="628"/>
      <c r="C3332" s="629"/>
      <c r="D3332" s="660"/>
      <c r="E3332" s="106"/>
      <c r="F3332" s="661"/>
      <c r="G3332" s="660"/>
      <c r="H3332" s="661"/>
      <c r="I3332" s="660"/>
      <c r="J3332" s="661"/>
      <c r="K3332" s="660"/>
      <c r="L3332" s="56">
        <f t="shared" si="302"/>
        <v>0</v>
      </c>
    </row>
    <row r="3333" spans="2:13" ht="24.95" customHeight="1" outlineLevel="2" x14ac:dyDescent="0.25">
      <c r="B3333" s="628"/>
      <c r="C3333" s="629"/>
      <c r="D3333" s="660"/>
      <c r="E3333" s="106"/>
      <c r="F3333" s="661"/>
      <c r="G3333" s="660"/>
      <c r="H3333" s="661"/>
      <c r="I3333" s="660"/>
      <c r="J3333" s="661"/>
      <c r="K3333" s="660"/>
      <c r="L3333" s="56">
        <f t="shared" si="302"/>
        <v>0</v>
      </c>
    </row>
    <row r="3334" spans="2:13" ht="24.95" customHeight="1" outlineLevel="2" x14ac:dyDescent="0.25">
      <c r="B3334" s="628"/>
      <c r="C3334" s="629"/>
      <c r="D3334" s="660"/>
      <c r="E3334" s="106"/>
      <c r="F3334" s="661"/>
      <c r="G3334" s="660"/>
      <c r="H3334" s="661"/>
      <c r="I3334" s="660"/>
      <c r="J3334" s="661"/>
      <c r="K3334" s="660"/>
      <c r="L3334" s="56">
        <f t="shared" si="302"/>
        <v>0</v>
      </c>
    </row>
    <row r="3335" spans="2:13" ht="24.95" customHeight="1" outlineLevel="2" x14ac:dyDescent="0.25">
      <c r="B3335" s="628"/>
      <c r="C3335" s="629"/>
      <c r="D3335" s="660"/>
      <c r="E3335" s="106"/>
      <c r="F3335" s="661"/>
      <c r="G3335" s="660"/>
      <c r="H3335" s="661"/>
      <c r="I3335" s="660"/>
      <c r="J3335" s="661"/>
      <c r="K3335" s="660"/>
      <c r="L3335" s="56">
        <f t="shared" si="302"/>
        <v>0</v>
      </c>
    </row>
    <row r="3336" spans="2:13" ht="24.95" customHeight="1" outlineLevel="2" x14ac:dyDescent="0.25">
      <c r="B3336" s="631"/>
      <c r="C3336" s="632"/>
      <c r="D3336" s="662"/>
      <c r="E3336" s="107"/>
      <c r="F3336" s="663"/>
      <c r="G3336" s="662"/>
      <c r="H3336" s="663"/>
      <c r="I3336" s="662"/>
      <c r="J3336" s="663"/>
      <c r="K3336" s="662"/>
      <c r="L3336" s="56">
        <f t="shared" si="302"/>
        <v>0</v>
      </c>
    </row>
    <row r="3337" spans="2:13" ht="24.95" customHeight="1" outlineLevel="2" x14ac:dyDescent="0.25">
      <c r="B3337" s="634" t="s">
        <v>1468</v>
      </c>
      <c r="C3337" s="635"/>
      <c r="D3337" s="635"/>
      <c r="E3337" s="635"/>
      <c r="F3337" s="635"/>
      <c r="G3337" s="635"/>
      <c r="H3337" s="635"/>
      <c r="I3337" s="635"/>
      <c r="J3337" s="635"/>
      <c r="K3337" s="636"/>
      <c r="L3337" s="108">
        <f>+SUM(L3330:L3336)</f>
        <v>0</v>
      </c>
    </row>
    <row r="3338" spans="2:13" ht="39" customHeight="1" outlineLevel="1" x14ac:dyDescent="0.25">
      <c r="B3338" s="111" t="s">
        <v>2221</v>
      </c>
      <c r="C3338" s="58">
        <v>13</v>
      </c>
      <c r="D3338" s="58">
        <v>19</v>
      </c>
      <c r="E3338" s="637" t="str">
        <f>+VLOOKUP(B:B,APUS!A:C,3,FALSE)</f>
        <v>CABALLETE EN TEJA DE BARRO, INCLUYE TODOS LOS ACCESORIOS NECESARIOS PARA SU CORRECTA INSTALACIÓN Y FUNCIONAMIENTO</v>
      </c>
      <c r="F3338" s="638"/>
      <c r="G3338" s="638"/>
      <c r="H3338" s="638"/>
      <c r="I3338" s="638"/>
      <c r="J3338" s="638"/>
      <c r="K3338" s="639"/>
      <c r="L3338" s="103" t="str">
        <f>+VLOOKUP(B:B,APUS!A:D,4,FALSE)</f>
        <v>M</v>
      </c>
      <c r="M3338" s="595">
        <f>L3348</f>
        <v>0</v>
      </c>
    </row>
    <row r="3339" spans="2:13" ht="15" customHeight="1" outlineLevel="2" x14ac:dyDescent="0.25">
      <c r="B3339" s="666" t="s">
        <v>1465</v>
      </c>
      <c r="C3339" s="697"/>
      <c r="D3339" s="668"/>
      <c r="E3339" s="672" t="s">
        <v>1470</v>
      </c>
      <c r="F3339" s="673"/>
      <c r="G3339" s="673"/>
      <c r="H3339" s="673"/>
      <c r="I3339" s="674"/>
      <c r="J3339" s="675" t="s">
        <v>560</v>
      </c>
      <c r="K3339" s="668"/>
      <c r="L3339" s="677" t="s">
        <v>1464</v>
      </c>
    </row>
    <row r="3340" spans="2:13" ht="15" customHeight="1" outlineLevel="2" x14ac:dyDescent="0.25">
      <c r="B3340" s="669"/>
      <c r="C3340" s="670"/>
      <c r="D3340" s="671"/>
      <c r="E3340" s="104" t="s">
        <v>1461</v>
      </c>
      <c r="F3340" s="679" t="s">
        <v>1462</v>
      </c>
      <c r="G3340" s="680"/>
      <c r="H3340" s="679" t="s">
        <v>1463</v>
      </c>
      <c r="I3340" s="680"/>
      <c r="J3340" s="676"/>
      <c r="K3340" s="671"/>
      <c r="L3340" s="701"/>
    </row>
    <row r="3341" spans="2:13" ht="24.95" customHeight="1" outlineLevel="2" x14ac:dyDescent="0.25">
      <c r="B3341" s="655"/>
      <c r="C3341" s="656"/>
      <c r="D3341" s="657"/>
      <c r="E3341" s="105"/>
      <c r="F3341" s="658"/>
      <c r="G3341" s="659"/>
      <c r="H3341" s="658"/>
      <c r="I3341" s="659"/>
      <c r="J3341" s="658"/>
      <c r="K3341" s="659"/>
      <c r="L3341" s="56">
        <f t="shared" ref="L3341:L3347" si="303">+J3341</f>
        <v>0</v>
      </c>
    </row>
    <row r="3342" spans="2:13" ht="24.95" customHeight="1" outlineLevel="2" x14ac:dyDescent="0.25">
      <c r="B3342" s="628"/>
      <c r="C3342" s="629"/>
      <c r="D3342" s="660"/>
      <c r="E3342" s="106"/>
      <c r="F3342" s="661"/>
      <c r="G3342" s="660"/>
      <c r="H3342" s="661"/>
      <c r="I3342" s="660"/>
      <c r="J3342" s="661"/>
      <c r="K3342" s="660"/>
      <c r="L3342" s="56">
        <f t="shared" si="303"/>
        <v>0</v>
      </c>
    </row>
    <row r="3343" spans="2:13" ht="24.95" customHeight="1" outlineLevel="2" x14ac:dyDescent="0.25">
      <c r="B3343" s="628"/>
      <c r="C3343" s="629"/>
      <c r="D3343" s="660"/>
      <c r="E3343" s="106"/>
      <c r="F3343" s="661"/>
      <c r="G3343" s="660"/>
      <c r="H3343" s="661"/>
      <c r="I3343" s="660"/>
      <c r="J3343" s="661"/>
      <c r="K3343" s="660"/>
      <c r="L3343" s="56">
        <f t="shared" si="303"/>
        <v>0</v>
      </c>
    </row>
    <row r="3344" spans="2:13" ht="24.95" customHeight="1" outlineLevel="2" x14ac:dyDescent="0.25">
      <c r="B3344" s="628"/>
      <c r="C3344" s="629"/>
      <c r="D3344" s="660"/>
      <c r="E3344" s="106"/>
      <c r="F3344" s="661"/>
      <c r="G3344" s="660"/>
      <c r="H3344" s="661"/>
      <c r="I3344" s="660"/>
      <c r="J3344" s="661"/>
      <c r="K3344" s="660"/>
      <c r="L3344" s="56">
        <f t="shared" si="303"/>
        <v>0</v>
      </c>
    </row>
    <row r="3345" spans="2:13" ht="24.95" customHeight="1" outlineLevel="2" x14ac:dyDescent="0.25">
      <c r="B3345" s="628"/>
      <c r="C3345" s="629"/>
      <c r="D3345" s="660"/>
      <c r="E3345" s="106"/>
      <c r="F3345" s="661"/>
      <c r="G3345" s="660"/>
      <c r="H3345" s="661"/>
      <c r="I3345" s="660"/>
      <c r="J3345" s="661"/>
      <c r="K3345" s="660"/>
      <c r="L3345" s="56">
        <f t="shared" si="303"/>
        <v>0</v>
      </c>
    </row>
    <row r="3346" spans="2:13" ht="24.95" customHeight="1" outlineLevel="2" x14ac:dyDescent="0.25">
      <c r="B3346" s="628"/>
      <c r="C3346" s="629"/>
      <c r="D3346" s="660"/>
      <c r="E3346" s="106"/>
      <c r="F3346" s="661"/>
      <c r="G3346" s="660"/>
      <c r="H3346" s="661"/>
      <c r="I3346" s="660"/>
      <c r="J3346" s="661"/>
      <c r="K3346" s="660"/>
      <c r="L3346" s="56">
        <f t="shared" si="303"/>
        <v>0</v>
      </c>
    </row>
    <row r="3347" spans="2:13" ht="24.95" customHeight="1" outlineLevel="2" x14ac:dyDescent="0.25">
      <c r="B3347" s="631"/>
      <c r="C3347" s="632"/>
      <c r="D3347" s="662"/>
      <c r="E3347" s="107"/>
      <c r="F3347" s="663"/>
      <c r="G3347" s="662"/>
      <c r="H3347" s="663"/>
      <c r="I3347" s="662"/>
      <c r="J3347" s="663"/>
      <c r="K3347" s="662"/>
      <c r="L3347" s="56">
        <f t="shared" si="303"/>
        <v>0</v>
      </c>
    </row>
    <row r="3348" spans="2:13" ht="24.95" customHeight="1" outlineLevel="2" x14ac:dyDescent="0.25">
      <c r="B3348" s="634" t="s">
        <v>1468</v>
      </c>
      <c r="C3348" s="635"/>
      <c r="D3348" s="635"/>
      <c r="E3348" s="635"/>
      <c r="F3348" s="635"/>
      <c r="G3348" s="635"/>
      <c r="H3348" s="635"/>
      <c r="I3348" s="635"/>
      <c r="J3348" s="635"/>
      <c r="K3348" s="636"/>
      <c r="L3348" s="108">
        <f>+SUM(L3341:L3347)</f>
        <v>0</v>
      </c>
    </row>
    <row r="3349" spans="2:13" ht="19.5" customHeight="1" outlineLevel="1" x14ac:dyDescent="0.25">
      <c r="B3349" s="111" t="s">
        <v>1449</v>
      </c>
      <c r="C3349" s="58">
        <v>13</v>
      </c>
      <c r="D3349" s="58">
        <v>20</v>
      </c>
      <c r="E3349" s="694" t="str">
        <f>+VLOOKUP(B:B,APUS!A:C,3,FALSE)</f>
        <v>SISTEMA FIJADOR DE CUBIERTA PARA ESTRUCTURAS EN MADERA</v>
      </c>
      <c r="F3349" s="695"/>
      <c r="G3349" s="695"/>
      <c r="H3349" s="695"/>
      <c r="I3349" s="695"/>
      <c r="J3349" s="695"/>
      <c r="K3349" s="696"/>
      <c r="L3349" s="103" t="str">
        <f>+VLOOKUP(B:B,APUS!A:D,4,FALSE)</f>
        <v>M2</v>
      </c>
      <c r="M3349" s="595">
        <f>L3359</f>
        <v>0</v>
      </c>
    </row>
    <row r="3350" spans="2:13" ht="15" customHeight="1" outlineLevel="2" x14ac:dyDescent="0.25">
      <c r="B3350" s="666" t="s">
        <v>1465</v>
      </c>
      <c r="C3350" s="697"/>
      <c r="D3350" s="668"/>
      <c r="E3350" s="672" t="s">
        <v>1470</v>
      </c>
      <c r="F3350" s="673"/>
      <c r="G3350" s="673"/>
      <c r="H3350" s="673"/>
      <c r="I3350" s="674"/>
      <c r="J3350" s="675" t="s">
        <v>560</v>
      </c>
      <c r="K3350" s="668"/>
      <c r="L3350" s="677" t="s">
        <v>1464</v>
      </c>
    </row>
    <row r="3351" spans="2:13" ht="15" customHeight="1" outlineLevel="2" x14ac:dyDescent="0.25">
      <c r="B3351" s="669"/>
      <c r="C3351" s="670"/>
      <c r="D3351" s="671"/>
      <c r="E3351" s="104" t="s">
        <v>1461</v>
      </c>
      <c r="F3351" s="679" t="s">
        <v>1462</v>
      </c>
      <c r="G3351" s="680"/>
      <c r="H3351" s="679" t="s">
        <v>1463</v>
      </c>
      <c r="I3351" s="680"/>
      <c r="J3351" s="676"/>
      <c r="K3351" s="671"/>
      <c r="L3351" s="701"/>
    </row>
    <row r="3352" spans="2:13" ht="24.95" customHeight="1" outlineLevel="2" x14ac:dyDescent="0.25">
      <c r="B3352" s="655"/>
      <c r="C3352" s="656"/>
      <c r="D3352" s="657"/>
      <c r="E3352" s="105"/>
      <c r="F3352" s="658"/>
      <c r="G3352" s="659"/>
      <c r="H3352" s="658"/>
      <c r="I3352" s="659"/>
      <c r="J3352" s="658"/>
      <c r="K3352" s="659"/>
      <c r="L3352" s="56">
        <f t="shared" ref="L3352:L3358" si="304">+J3352</f>
        <v>0</v>
      </c>
    </row>
    <row r="3353" spans="2:13" ht="24.95" customHeight="1" outlineLevel="2" x14ac:dyDescent="0.25">
      <c r="B3353" s="628"/>
      <c r="C3353" s="629"/>
      <c r="D3353" s="660"/>
      <c r="E3353" s="106"/>
      <c r="F3353" s="661"/>
      <c r="G3353" s="660"/>
      <c r="H3353" s="661"/>
      <c r="I3353" s="660"/>
      <c r="J3353" s="661"/>
      <c r="K3353" s="660"/>
      <c r="L3353" s="56">
        <f t="shared" si="304"/>
        <v>0</v>
      </c>
    </row>
    <row r="3354" spans="2:13" ht="24.95" customHeight="1" outlineLevel="2" x14ac:dyDescent="0.25">
      <c r="B3354" s="628"/>
      <c r="C3354" s="629"/>
      <c r="D3354" s="660"/>
      <c r="E3354" s="106"/>
      <c r="F3354" s="661"/>
      <c r="G3354" s="660"/>
      <c r="H3354" s="661"/>
      <c r="I3354" s="660"/>
      <c r="J3354" s="661"/>
      <c r="K3354" s="660"/>
      <c r="L3354" s="56">
        <f t="shared" si="304"/>
        <v>0</v>
      </c>
    </row>
    <row r="3355" spans="2:13" ht="24.95" customHeight="1" outlineLevel="2" x14ac:dyDescent="0.25">
      <c r="B3355" s="628"/>
      <c r="C3355" s="629"/>
      <c r="D3355" s="660"/>
      <c r="E3355" s="106"/>
      <c r="F3355" s="661"/>
      <c r="G3355" s="660"/>
      <c r="H3355" s="661"/>
      <c r="I3355" s="660"/>
      <c r="J3355" s="661"/>
      <c r="K3355" s="660"/>
      <c r="L3355" s="56">
        <f t="shared" si="304"/>
        <v>0</v>
      </c>
    </row>
    <row r="3356" spans="2:13" ht="24.95" customHeight="1" outlineLevel="2" x14ac:dyDescent="0.25">
      <c r="B3356" s="628"/>
      <c r="C3356" s="629"/>
      <c r="D3356" s="660"/>
      <c r="E3356" s="106"/>
      <c r="F3356" s="661"/>
      <c r="G3356" s="660"/>
      <c r="H3356" s="661"/>
      <c r="I3356" s="660"/>
      <c r="J3356" s="661"/>
      <c r="K3356" s="660"/>
      <c r="L3356" s="56">
        <f t="shared" si="304"/>
        <v>0</v>
      </c>
    </row>
    <row r="3357" spans="2:13" ht="24.95" customHeight="1" outlineLevel="2" x14ac:dyDescent="0.25">
      <c r="B3357" s="628"/>
      <c r="C3357" s="629"/>
      <c r="D3357" s="660"/>
      <c r="E3357" s="106"/>
      <c r="F3357" s="661"/>
      <c r="G3357" s="660"/>
      <c r="H3357" s="661"/>
      <c r="I3357" s="660"/>
      <c r="J3357" s="661"/>
      <c r="K3357" s="660"/>
      <c r="L3357" s="56">
        <f t="shared" si="304"/>
        <v>0</v>
      </c>
    </row>
    <row r="3358" spans="2:13" ht="24.95" customHeight="1" outlineLevel="2" x14ac:dyDescent="0.25">
      <c r="B3358" s="631"/>
      <c r="C3358" s="632"/>
      <c r="D3358" s="662"/>
      <c r="E3358" s="107"/>
      <c r="F3358" s="663"/>
      <c r="G3358" s="662"/>
      <c r="H3358" s="663"/>
      <c r="I3358" s="662"/>
      <c r="J3358" s="663"/>
      <c r="K3358" s="662"/>
      <c r="L3358" s="56">
        <f t="shared" si="304"/>
        <v>0</v>
      </c>
    </row>
    <row r="3359" spans="2:13" ht="24.95" customHeight="1" outlineLevel="2" x14ac:dyDescent="0.25">
      <c r="B3359" s="634" t="s">
        <v>1468</v>
      </c>
      <c r="C3359" s="635"/>
      <c r="D3359" s="635"/>
      <c r="E3359" s="635"/>
      <c r="F3359" s="635"/>
      <c r="G3359" s="635"/>
      <c r="H3359" s="635"/>
      <c r="I3359" s="635"/>
      <c r="J3359" s="635"/>
      <c r="K3359" s="636"/>
      <c r="L3359" s="108">
        <f>+SUM(L3352:L3358)</f>
        <v>0</v>
      </c>
    </row>
    <row r="3360" spans="2:13" ht="19.5" customHeight="1" outlineLevel="1" x14ac:dyDescent="0.25">
      <c r="B3360" s="111" t="s">
        <v>2220</v>
      </c>
      <c r="C3360" s="58">
        <v>13</v>
      </c>
      <c r="D3360" s="58">
        <v>21</v>
      </c>
      <c r="E3360" s="694" t="str">
        <f>+VLOOKUP(B:B,APUS!A:C,3,FALSE)</f>
        <v xml:space="preserve">SISTEMA DE ESTRUCTURA EN MADERA PARA CUBIERTA </v>
      </c>
      <c r="F3360" s="695"/>
      <c r="G3360" s="695"/>
      <c r="H3360" s="695"/>
      <c r="I3360" s="695"/>
      <c r="J3360" s="695"/>
      <c r="K3360" s="696"/>
      <c r="L3360" s="103" t="str">
        <f>+VLOOKUP(B:B,APUS!A:D,4,FALSE)</f>
        <v>M2</v>
      </c>
      <c r="M3360" s="595">
        <f>L3370</f>
        <v>0</v>
      </c>
    </row>
    <row r="3361" spans="2:13" ht="15" customHeight="1" outlineLevel="2" x14ac:dyDescent="0.25">
      <c r="B3361" s="666" t="s">
        <v>1465</v>
      </c>
      <c r="C3361" s="697"/>
      <c r="D3361" s="668"/>
      <c r="E3361" s="672" t="s">
        <v>1470</v>
      </c>
      <c r="F3361" s="673"/>
      <c r="G3361" s="673"/>
      <c r="H3361" s="673"/>
      <c r="I3361" s="674"/>
      <c r="J3361" s="675" t="s">
        <v>560</v>
      </c>
      <c r="K3361" s="668"/>
      <c r="L3361" s="677" t="s">
        <v>1464</v>
      </c>
    </row>
    <row r="3362" spans="2:13" ht="15" customHeight="1" outlineLevel="2" x14ac:dyDescent="0.25">
      <c r="B3362" s="669"/>
      <c r="C3362" s="670"/>
      <c r="D3362" s="671"/>
      <c r="E3362" s="104" t="s">
        <v>1461</v>
      </c>
      <c r="F3362" s="679" t="s">
        <v>1462</v>
      </c>
      <c r="G3362" s="680"/>
      <c r="H3362" s="679" t="s">
        <v>1463</v>
      </c>
      <c r="I3362" s="680"/>
      <c r="J3362" s="676"/>
      <c r="K3362" s="671"/>
      <c r="L3362" s="701"/>
    </row>
    <row r="3363" spans="2:13" ht="24.95" customHeight="1" outlineLevel="2" x14ac:dyDescent="0.25">
      <c r="B3363" s="655"/>
      <c r="C3363" s="656"/>
      <c r="D3363" s="657"/>
      <c r="E3363" s="105"/>
      <c r="F3363" s="658"/>
      <c r="G3363" s="659"/>
      <c r="H3363" s="658"/>
      <c r="I3363" s="659"/>
      <c r="J3363" s="658"/>
      <c r="K3363" s="659"/>
      <c r="L3363" s="56">
        <f t="shared" ref="L3363:L3369" si="305">+J3363</f>
        <v>0</v>
      </c>
    </row>
    <row r="3364" spans="2:13" ht="24.95" customHeight="1" outlineLevel="2" x14ac:dyDescent="0.25">
      <c r="B3364" s="628"/>
      <c r="C3364" s="629"/>
      <c r="D3364" s="660"/>
      <c r="E3364" s="106"/>
      <c r="F3364" s="661"/>
      <c r="G3364" s="660"/>
      <c r="H3364" s="661"/>
      <c r="I3364" s="660"/>
      <c r="J3364" s="661"/>
      <c r="K3364" s="660"/>
      <c r="L3364" s="56">
        <f t="shared" si="305"/>
        <v>0</v>
      </c>
    </row>
    <row r="3365" spans="2:13" ht="24.95" customHeight="1" outlineLevel="2" x14ac:dyDescent="0.25">
      <c r="B3365" s="628"/>
      <c r="C3365" s="629"/>
      <c r="D3365" s="660"/>
      <c r="E3365" s="106"/>
      <c r="F3365" s="661"/>
      <c r="G3365" s="660"/>
      <c r="H3365" s="661"/>
      <c r="I3365" s="660"/>
      <c r="J3365" s="661"/>
      <c r="K3365" s="660"/>
      <c r="L3365" s="56">
        <f t="shared" si="305"/>
        <v>0</v>
      </c>
    </row>
    <row r="3366" spans="2:13" ht="24.95" customHeight="1" outlineLevel="2" x14ac:dyDescent="0.25">
      <c r="B3366" s="628"/>
      <c r="C3366" s="629"/>
      <c r="D3366" s="660"/>
      <c r="E3366" s="106"/>
      <c r="F3366" s="661"/>
      <c r="G3366" s="660"/>
      <c r="H3366" s="661"/>
      <c r="I3366" s="660"/>
      <c r="J3366" s="661"/>
      <c r="K3366" s="660"/>
      <c r="L3366" s="56">
        <f t="shared" si="305"/>
        <v>0</v>
      </c>
    </row>
    <row r="3367" spans="2:13" ht="24.95" customHeight="1" outlineLevel="2" x14ac:dyDescent="0.25">
      <c r="B3367" s="628"/>
      <c r="C3367" s="629"/>
      <c r="D3367" s="660"/>
      <c r="E3367" s="106"/>
      <c r="F3367" s="661"/>
      <c r="G3367" s="660"/>
      <c r="H3367" s="661"/>
      <c r="I3367" s="660"/>
      <c r="J3367" s="661"/>
      <c r="K3367" s="660"/>
      <c r="L3367" s="56">
        <f t="shared" si="305"/>
        <v>0</v>
      </c>
    </row>
    <row r="3368" spans="2:13" ht="24.95" customHeight="1" outlineLevel="2" x14ac:dyDescent="0.25">
      <c r="B3368" s="628"/>
      <c r="C3368" s="629"/>
      <c r="D3368" s="660"/>
      <c r="E3368" s="106"/>
      <c r="F3368" s="661"/>
      <c r="G3368" s="660"/>
      <c r="H3368" s="661"/>
      <c r="I3368" s="660"/>
      <c r="J3368" s="661"/>
      <c r="K3368" s="660"/>
      <c r="L3368" s="56">
        <f t="shared" si="305"/>
        <v>0</v>
      </c>
    </row>
    <row r="3369" spans="2:13" ht="24.95" customHeight="1" outlineLevel="2" x14ac:dyDescent="0.25">
      <c r="B3369" s="631"/>
      <c r="C3369" s="632"/>
      <c r="D3369" s="662"/>
      <c r="E3369" s="107"/>
      <c r="F3369" s="663"/>
      <c r="G3369" s="662"/>
      <c r="H3369" s="663"/>
      <c r="I3369" s="662"/>
      <c r="J3369" s="663"/>
      <c r="K3369" s="662"/>
      <c r="L3369" s="56">
        <f t="shared" si="305"/>
        <v>0</v>
      </c>
    </row>
    <row r="3370" spans="2:13" ht="24.95" customHeight="1" outlineLevel="2" x14ac:dyDescent="0.25">
      <c r="B3370" s="634" t="s">
        <v>1468</v>
      </c>
      <c r="C3370" s="635"/>
      <c r="D3370" s="635"/>
      <c r="E3370" s="635"/>
      <c r="F3370" s="635"/>
      <c r="G3370" s="635"/>
      <c r="H3370" s="635"/>
      <c r="I3370" s="635"/>
      <c r="J3370" s="635"/>
      <c r="K3370" s="636"/>
      <c r="L3370" s="108">
        <f>+SUM(L3363:L3369)</f>
        <v>0</v>
      </c>
    </row>
    <row r="3371" spans="2:13" ht="19.5" customHeight="1" outlineLevel="1" x14ac:dyDescent="0.25">
      <c r="B3371" s="111" t="s">
        <v>2219</v>
      </c>
      <c r="C3371" s="58">
        <v>13</v>
      </c>
      <c r="D3371" s="58">
        <v>22</v>
      </c>
      <c r="E3371" s="694" t="str">
        <f>+VLOOKUP(B:B,APUS!A:C,3,FALSE)</f>
        <v>SISTEMA DE ESTRUCTURA EN MADERA PARA CUBIERTA EN TEJA DE BARRO</v>
      </c>
      <c r="F3371" s="695"/>
      <c r="G3371" s="695"/>
      <c r="H3371" s="695"/>
      <c r="I3371" s="695"/>
      <c r="J3371" s="695"/>
      <c r="K3371" s="696"/>
      <c r="L3371" s="103" t="str">
        <f>+VLOOKUP(B:B,APUS!A:D,4,FALSE)</f>
        <v>M2</v>
      </c>
      <c r="M3371" s="595">
        <f>L3381</f>
        <v>0</v>
      </c>
    </row>
    <row r="3372" spans="2:13" ht="15" customHeight="1" outlineLevel="2" x14ac:dyDescent="0.25">
      <c r="B3372" s="666" t="s">
        <v>1465</v>
      </c>
      <c r="C3372" s="697"/>
      <c r="D3372" s="668"/>
      <c r="E3372" s="672" t="s">
        <v>1470</v>
      </c>
      <c r="F3372" s="673"/>
      <c r="G3372" s="673"/>
      <c r="H3372" s="673"/>
      <c r="I3372" s="674"/>
      <c r="J3372" s="675" t="s">
        <v>560</v>
      </c>
      <c r="K3372" s="668"/>
      <c r="L3372" s="677" t="s">
        <v>1464</v>
      </c>
    </row>
    <row r="3373" spans="2:13" ht="15" customHeight="1" outlineLevel="2" x14ac:dyDescent="0.25">
      <c r="B3373" s="669"/>
      <c r="C3373" s="670"/>
      <c r="D3373" s="671"/>
      <c r="E3373" s="104" t="s">
        <v>1461</v>
      </c>
      <c r="F3373" s="679" t="s">
        <v>1462</v>
      </c>
      <c r="G3373" s="680"/>
      <c r="H3373" s="679" t="s">
        <v>1463</v>
      </c>
      <c r="I3373" s="680"/>
      <c r="J3373" s="676"/>
      <c r="K3373" s="671"/>
      <c r="L3373" s="701"/>
    </row>
    <row r="3374" spans="2:13" ht="24.95" customHeight="1" outlineLevel="2" x14ac:dyDescent="0.25">
      <c r="B3374" s="655"/>
      <c r="C3374" s="656"/>
      <c r="D3374" s="657"/>
      <c r="E3374" s="105"/>
      <c r="F3374" s="658"/>
      <c r="G3374" s="659"/>
      <c r="H3374" s="658"/>
      <c r="I3374" s="659"/>
      <c r="J3374" s="658"/>
      <c r="K3374" s="659"/>
      <c r="L3374" s="56">
        <f t="shared" ref="L3374:L3380" si="306">+J3374</f>
        <v>0</v>
      </c>
    </row>
    <row r="3375" spans="2:13" ht="24.95" customHeight="1" outlineLevel="2" x14ac:dyDescent="0.25">
      <c r="B3375" s="628"/>
      <c r="C3375" s="629"/>
      <c r="D3375" s="660"/>
      <c r="E3375" s="106"/>
      <c r="F3375" s="661"/>
      <c r="G3375" s="660"/>
      <c r="H3375" s="661"/>
      <c r="I3375" s="660"/>
      <c r="J3375" s="661"/>
      <c r="K3375" s="660"/>
      <c r="L3375" s="56">
        <f t="shared" si="306"/>
        <v>0</v>
      </c>
    </row>
    <row r="3376" spans="2:13" ht="24.95" customHeight="1" outlineLevel="2" x14ac:dyDescent="0.25">
      <c r="B3376" s="628"/>
      <c r="C3376" s="629"/>
      <c r="D3376" s="660"/>
      <c r="E3376" s="106"/>
      <c r="F3376" s="661"/>
      <c r="G3376" s="660"/>
      <c r="H3376" s="661"/>
      <c r="I3376" s="660"/>
      <c r="J3376" s="661"/>
      <c r="K3376" s="660"/>
      <c r="L3376" s="56">
        <f t="shared" si="306"/>
        <v>0</v>
      </c>
    </row>
    <row r="3377" spans="2:13" ht="24.95" customHeight="1" outlineLevel="2" x14ac:dyDescent="0.25">
      <c r="B3377" s="628"/>
      <c r="C3377" s="629"/>
      <c r="D3377" s="660"/>
      <c r="E3377" s="106"/>
      <c r="F3377" s="661"/>
      <c r="G3377" s="660"/>
      <c r="H3377" s="661"/>
      <c r="I3377" s="660"/>
      <c r="J3377" s="661"/>
      <c r="K3377" s="660"/>
      <c r="L3377" s="56">
        <f t="shared" si="306"/>
        <v>0</v>
      </c>
    </row>
    <row r="3378" spans="2:13" ht="24.95" customHeight="1" outlineLevel="2" x14ac:dyDescent="0.25">
      <c r="B3378" s="628"/>
      <c r="C3378" s="629"/>
      <c r="D3378" s="660"/>
      <c r="E3378" s="106"/>
      <c r="F3378" s="661"/>
      <c r="G3378" s="660"/>
      <c r="H3378" s="661"/>
      <c r="I3378" s="660"/>
      <c r="J3378" s="661"/>
      <c r="K3378" s="660"/>
      <c r="L3378" s="56">
        <f t="shared" si="306"/>
        <v>0</v>
      </c>
    </row>
    <row r="3379" spans="2:13" ht="24.95" customHeight="1" outlineLevel="2" x14ac:dyDescent="0.25">
      <c r="B3379" s="628"/>
      <c r="C3379" s="629"/>
      <c r="D3379" s="660"/>
      <c r="E3379" s="106"/>
      <c r="F3379" s="661"/>
      <c r="G3379" s="660"/>
      <c r="H3379" s="661"/>
      <c r="I3379" s="660"/>
      <c r="J3379" s="661"/>
      <c r="K3379" s="660"/>
      <c r="L3379" s="56">
        <f t="shared" si="306"/>
        <v>0</v>
      </c>
    </row>
    <row r="3380" spans="2:13" ht="24.95" customHeight="1" outlineLevel="2" x14ac:dyDescent="0.25">
      <c r="B3380" s="631"/>
      <c r="C3380" s="632"/>
      <c r="D3380" s="662"/>
      <c r="E3380" s="107"/>
      <c r="F3380" s="663"/>
      <c r="G3380" s="662"/>
      <c r="H3380" s="663"/>
      <c r="I3380" s="662"/>
      <c r="J3380" s="663"/>
      <c r="K3380" s="662"/>
      <c r="L3380" s="56">
        <f t="shared" si="306"/>
        <v>0</v>
      </c>
    </row>
    <row r="3381" spans="2:13" ht="24.95" customHeight="1" outlineLevel="2" x14ac:dyDescent="0.25">
      <c r="B3381" s="634" t="s">
        <v>1468</v>
      </c>
      <c r="C3381" s="635"/>
      <c r="D3381" s="635"/>
      <c r="E3381" s="635"/>
      <c r="F3381" s="635"/>
      <c r="G3381" s="635"/>
      <c r="H3381" s="635"/>
      <c r="I3381" s="635"/>
      <c r="J3381" s="635"/>
      <c r="K3381" s="636"/>
      <c r="L3381" s="108">
        <f>+SUM(L3374:L3380)</f>
        <v>0</v>
      </c>
    </row>
    <row r="3382" spans="2:13" ht="19.5" customHeight="1" outlineLevel="1" x14ac:dyDescent="0.25">
      <c r="B3382" s="111" t="s">
        <v>2218</v>
      </c>
      <c r="C3382" s="58">
        <v>13</v>
      </c>
      <c r="D3382" s="58">
        <v>23</v>
      </c>
      <c r="E3382" s="694" t="str">
        <f>+VLOOKUP(B:B,APUS!A:C,3,FALSE)</f>
        <v>ESTRUCTURA METÁLICA PARA TEJA FIBROCEMENTO</v>
      </c>
      <c r="F3382" s="695"/>
      <c r="G3382" s="695"/>
      <c r="H3382" s="695"/>
      <c r="I3382" s="695"/>
      <c r="J3382" s="695"/>
      <c r="K3382" s="696"/>
      <c r="L3382" s="103" t="str">
        <f>+VLOOKUP(B:B,APUS!A:D,4,FALSE)</f>
        <v>M</v>
      </c>
      <c r="M3382" s="595">
        <f>L3392</f>
        <v>0</v>
      </c>
    </row>
    <row r="3383" spans="2:13" ht="15" customHeight="1" outlineLevel="2" x14ac:dyDescent="0.25">
      <c r="B3383" s="666" t="s">
        <v>1465</v>
      </c>
      <c r="C3383" s="697"/>
      <c r="D3383" s="668"/>
      <c r="E3383" s="672" t="s">
        <v>1470</v>
      </c>
      <c r="F3383" s="673"/>
      <c r="G3383" s="673"/>
      <c r="H3383" s="673"/>
      <c r="I3383" s="674"/>
      <c r="J3383" s="675" t="s">
        <v>560</v>
      </c>
      <c r="K3383" s="668"/>
      <c r="L3383" s="677" t="s">
        <v>1464</v>
      </c>
    </row>
    <row r="3384" spans="2:13" ht="15" customHeight="1" outlineLevel="2" x14ac:dyDescent="0.25">
      <c r="B3384" s="669"/>
      <c r="C3384" s="670"/>
      <c r="D3384" s="671"/>
      <c r="E3384" s="104" t="s">
        <v>1461</v>
      </c>
      <c r="F3384" s="679" t="s">
        <v>1462</v>
      </c>
      <c r="G3384" s="680"/>
      <c r="H3384" s="679" t="s">
        <v>1463</v>
      </c>
      <c r="I3384" s="680"/>
      <c r="J3384" s="676"/>
      <c r="K3384" s="671"/>
      <c r="L3384" s="701"/>
    </row>
    <row r="3385" spans="2:13" ht="24.95" customHeight="1" outlineLevel="2" x14ac:dyDescent="0.25">
      <c r="B3385" s="655"/>
      <c r="C3385" s="656"/>
      <c r="D3385" s="657"/>
      <c r="E3385" s="105"/>
      <c r="F3385" s="658"/>
      <c r="G3385" s="659"/>
      <c r="H3385" s="658"/>
      <c r="I3385" s="659"/>
      <c r="J3385" s="658"/>
      <c r="K3385" s="659"/>
      <c r="L3385" s="56">
        <f t="shared" ref="L3385:L3391" si="307">+J3385</f>
        <v>0</v>
      </c>
    </row>
    <row r="3386" spans="2:13" ht="24.95" customHeight="1" outlineLevel="2" x14ac:dyDescent="0.25">
      <c r="B3386" s="628"/>
      <c r="C3386" s="629"/>
      <c r="D3386" s="660"/>
      <c r="E3386" s="106"/>
      <c r="F3386" s="661"/>
      <c r="G3386" s="660"/>
      <c r="H3386" s="661"/>
      <c r="I3386" s="660"/>
      <c r="J3386" s="661"/>
      <c r="K3386" s="660"/>
      <c r="L3386" s="56">
        <f t="shared" si="307"/>
        <v>0</v>
      </c>
    </row>
    <row r="3387" spans="2:13" ht="24.95" customHeight="1" outlineLevel="2" x14ac:dyDescent="0.25">
      <c r="B3387" s="628"/>
      <c r="C3387" s="629"/>
      <c r="D3387" s="660"/>
      <c r="E3387" s="106"/>
      <c r="F3387" s="661"/>
      <c r="G3387" s="660"/>
      <c r="H3387" s="661"/>
      <c r="I3387" s="660"/>
      <c r="J3387" s="661"/>
      <c r="K3387" s="660"/>
      <c r="L3387" s="56">
        <f t="shared" si="307"/>
        <v>0</v>
      </c>
    </row>
    <row r="3388" spans="2:13" ht="24.95" customHeight="1" outlineLevel="2" x14ac:dyDescent="0.25">
      <c r="B3388" s="628"/>
      <c r="C3388" s="629"/>
      <c r="D3388" s="660"/>
      <c r="E3388" s="106"/>
      <c r="F3388" s="661"/>
      <c r="G3388" s="660"/>
      <c r="H3388" s="661"/>
      <c r="I3388" s="660"/>
      <c r="J3388" s="661"/>
      <c r="K3388" s="660"/>
      <c r="L3388" s="56">
        <f t="shared" si="307"/>
        <v>0</v>
      </c>
    </row>
    <row r="3389" spans="2:13" ht="24.95" customHeight="1" outlineLevel="2" x14ac:dyDescent="0.25">
      <c r="B3389" s="628"/>
      <c r="C3389" s="629"/>
      <c r="D3389" s="660"/>
      <c r="E3389" s="106"/>
      <c r="F3389" s="661"/>
      <c r="G3389" s="660"/>
      <c r="H3389" s="661"/>
      <c r="I3389" s="660"/>
      <c r="J3389" s="661"/>
      <c r="K3389" s="660"/>
      <c r="L3389" s="56">
        <f t="shared" si="307"/>
        <v>0</v>
      </c>
    </row>
    <row r="3390" spans="2:13" ht="24.95" customHeight="1" outlineLevel="2" x14ac:dyDescent="0.25">
      <c r="B3390" s="628"/>
      <c r="C3390" s="629"/>
      <c r="D3390" s="660"/>
      <c r="E3390" s="106"/>
      <c r="F3390" s="661"/>
      <c r="G3390" s="660"/>
      <c r="H3390" s="661"/>
      <c r="I3390" s="660"/>
      <c r="J3390" s="661"/>
      <c r="K3390" s="660"/>
      <c r="L3390" s="56">
        <f t="shared" si="307"/>
        <v>0</v>
      </c>
    </row>
    <row r="3391" spans="2:13" ht="24.95" customHeight="1" outlineLevel="2" x14ac:dyDescent="0.25">
      <c r="B3391" s="631"/>
      <c r="C3391" s="632"/>
      <c r="D3391" s="662"/>
      <c r="E3391" s="107"/>
      <c r="F3391" s="663"/>
      <c r="G3391" s="662"/>
      <c r="H3391" s="663"/>
      <c r="I3391" s="662"/>
      <c r="J3391" s="663"/>
      <c r="K3391" s="662"/>
      <c r="L3391" s="56">
        <f t="shared" si="307"/>
        <v>0</v>
      </c>
    </row>
    <row r="3392" spans="2:13" ht="24.95" customHeight="1" outlineLevel="2" x14ac:dyDescent="0.25">
      <c r="B3392" s="634" t="s">
        <v>1468</v>
      </c>
      <c r="C3392" s="635"/>
      <c r="D3392" s="635"/>
      <c r="E3392" s="635"/>
      <c r="F3392" s="635"/>
      <c r="G3392" s="635"/>
      <c r="H3392" s="635"/>
      <c r="I3392" s="635"/>
      <c r="J3392" s="635"/>
      <c r="K3392" s="636"/>
      <c r="L3392" s="108">
        <f>+SUM(L3385:L3391)</f>
        <v>0</v>
      </c>
    </row>
    <row r="3393" spans="2:13" ht="57.75" customHeight="1" outlineLevel="1" x14ac:dyDescent="0.25">
      <c r="B3393" s="111" t="s">
        <v>2217</v>
      </c>
      <c r="C3393" s="58">
        <v>13</v>
      </c>
      <c r="D3393" s="58">
        <v>24</v>
      </c>
      <c r="E3393" s="637" t="str">
        <f>+VLOOKUP(B:B,APUS!A:C,3,FALSE)</f>
        <v xml:space="preserve">ELEMENTO METÁLICO PARA FLANCHE, ELEMENTO DE CUMBRERA O REMATE LATERAL PARA CUBIERTA EN ACERO GALVANIZADO DE 0,42 M DE DESARROLLO,   LÁMINA CALIBRE 16. FIJACIÓN A MURO MEDIANTE SISTEMA DE REGATA Y/O CON SISTEMA DE TORNILLO AUTOPERFORANTE Y SELLE CON MORTERO IMPERMEABILIZADO 1:3 SEGÚN EL USO.  </v>
      </c>
      <c r="F3393" s="638"/>
      <c r="G3393" s="638"/>
      <c r="H3393" s="638"/>
      <c r="I3393" s="638"/>
      <c r="J3393" s="638"/>
      <c r="K3393" s="639"/>
      <c r="L3393" s="103" t="str">
        <f>+VLOOKUP(B:B,APUS!A:D,4,FALSE)</f>
        <v>M</v>
      </c>
      <c r="M3393" s="595">
        <f>L3403</f>
        <v>0</v>
      </c>
    </row>
    <row r="3394" spans="2:13" ht="15" customHeight="1" outlineLevel="2" x14ac:dyDescent="0.25">
      <c r="B3394" s="666" t="s">
        <v>1465</v>
      </c>
      <c r="C3394" s="697"/>
      <c r="D3394" s="668"/>
      <c r="E3394" s="672" t="s">
        <v>1470</v>
      </c>
      <c r="F3394" s="673"/>
      <c r="G3394" s="673"/>
      <c r="H3394" s="673"/>
      <c r="I3394" s="674"/>
      <c r="J3394" s="675" t="s">
        <v>560</v>
      </c>
      <c r="K3394" s="668"/>
      <c r="L3394" s="677" t="s">
        <v>1464</v>
      </c>
    </row>
    <row r="3395" spans="2:13" ht="15" customHeight="1" outlineLevel="2" x14ac:dyDescent="0.25">
      <c r="B3395" s="669"/>
      <c r="C3395" s="670"/>
      <c r="D3395" s="671"/>
      <c r="E3395" s="104" t="s">
        <v>1461</v>
      </c>
      <c r="F3395" s="679" t="s">
        <v>1462</v>
      </c>
      <c r="G3395" s="680"/>
      <c r="H3395" s="679" t="s">
        <v>1463</v>
      </c>
      <c r="I3395" s="680"/>
      <c r="J3395" s="676"/>
      <c r="K3395" s="671"/>
      <c r="L3395" s="701"/>
    </row>
    <row r="3396" spans="2:13" ht="24.95" customHeight="1" outlineLevel="2" x14ac:dyDescent="0.25">
      <c r="B3396" s="655"/>
      <c r="C3396" s="656"/>
      <c r="D3396" s="657"/>
      <c r="E3396" s="105"/>
      <c r="F3396" s="658"/>
      <c r="G3396" s="659"/>
      <c r="H3396" s="658"/>
      <c r="I3396" s="659"/>
      <c r="J3396" s="658"/>
      <c r="K3396" s="659"/>
      <c r="L3396" s="56">
        <f t="shared" ref="L3396:L3402" si="308">+J3396</f>
        <v>0</v>
      </c>
    </row>
    <row r="3397" spans="2:13" ht="24.95" customHeight="1" outlineLevel="2" x14ac:dyDescent="0.25">
      <c r="B3397" s="628"/>
      <c r="C3397" s="629"/>
      <c r="D3397" s="660"/>
      <c r="E3397" s="106"/>
      <c r="F3397" s="661"/>
      <c r="G3397" s="660"/>
      <c r="H3397" s="661"/>
      <c r="I3397" s="660"/>
      <c r="J3397" s="661"/>
      <c r="K3397" s="660"/>
      <c r="L3397" s="56">
        <f t="shared" si="308"/>
        <v>0</v>
      </c>
    </row>
    <row r="3398" spans="2:13" ht="24.95" customHeight="1" outlineLevel="2" x14ac:dyDescent="0.25">
      <c r="B3398" s="628"/>
      <c r="C3398" s="629"/>
      <c r="D3398" s="660"/>
      <c r="E3398" s="106"/>
      <c r="F3398" s="661"/>
      <c r="G3398" s="660"/>
      <c r="H3398" s="661"/>
      <c r="I3398" s="660"/>
      <c r="J3398" s="661"/>
      <c r="K3398" s="660"/>
      <c r="L3398" s="56">
        <f t="shared" si="308"/>
        <v>0</v>
      </c>
    </row>
    <row r="3399" spans="2:13" ht="24.95" customHeight="1" outlineLevel="2" x14ac:dyDescent="0.25">
      <c r="B3399" s="628"/>
      <c r="C3399" s="629"/>
      <c r="D3399" s="660"/>
      <c r="E3399" s="106"/>
      <c r="F3399" s="661"/>
      <c r="G3399" s="660"/>
      <c r="H3399" s="661"/>
      <c r="I3399" s="660"/>
      <c r="J3399" s="661"/>
      <c r="K3399" s="660"/>
      <c r="L3399" s="56">
        <f t="shared" si="308"/>
        <v>0</v>
      </c>
    </row>
    <row r="3400" spans="2:13" ht="24.95" customHeight="1" outlineLevel="2" x14ac:dyDescent="0.25">
      <c r="B3400" s="628"/>
      <c r="C3400" s="629"/>
      <c r="D3400" s="660"/>
      <c r="E3400" s="106"/>
      <c r="F3400" s="661"/>
      <c r="G3400" s="660"/>
      <c r="H3400" s="661"/>
      <c r="I3400" s="660"/>
      <c r="J3400" s="661"/>
      <c r="K3400" s="660"/>
      <c r="L3400" s="56">
        <f t="shared" si="308"/>
        <v>0</v>
      </c>
    </row>
    <row r="3401" spans="2:13" ht="24.95" customHeight="1" outlineLevel="2" x14ac:dyDescent="0.25">
      <c r="B3401" s="628"/>
      <c r="C3401" s="629"/>
      <c r="D3401" s="660"/>
      <c r="E3401" s="106"/>
      <c r="F3401" s="661"/>
      <c r="G3401" s="660"/>
      <c r="H3401" s="661"/>
      <c r="I3401" s="660"/>
      <c r="J3401" s="661"/>
      <c r="K3401" s="660"/>
      <c r="L3401" s="56">
        <f t="shared" si="308"/>
        <v>0</v>
      </c>
    </row>
    <row r="3402" spans="2:13" ht="24.95" customHeight="1" outlineLevel="2" x14ac:dyDescent="0.25">
      <c r="B3402" s="631"/>
      <c r="C3402" s="632"/>
      <c r="D3402" s="662"/>
      <c r="E3402" s="107"/>
      <c r="F3402" s="663"/>
      <c r="G3402" s="662"/>
      <c r="H3402" s="663"/>
      <c r="I3402" s="662"/>
      <c r="J3402" s="663"/>
      <c r="K3402" s="662"/>
      <c r="L3402" s="56">
        <f t="shared" si="308"/>
        <v>0</v>
      </c>
    </row>
    <row r="3403" spans="2:13" ht="24.95" customHeight="1" outlineLevel="2" x14ac:dyDescent="0.25">
      <c r="B3403" s="634" t="s">
        <v>1468</v>
      </c>
      <c r="C3403" s="635"/>
      <c r="D3403" s="635"/>
      <c r="E3403" s="635"/>
      <c r="F3403" s="635"/>
      <c r="G3403" s="635"/>
      <c r="H3403" s="635"/>
      <c r="I3403" s="635"/>
      <c r="J3403" s="635"/>
      <c r="K3403" s="636"/>
      <c r="L3403" s="108">
        <f>+SUM(L3396:L3402)</f>
        <v>0</v>
      </c>
    </row>
    <row r="3404" spans="2:13" ht="19.5" customHeight="1" outlineLevel="1" x14ac:dyDescent="0.25">
      <c r="B3404" s="111" t="s">
        <v>1559</v>
      </c>
      <c r="C3404" s="58">
        <v>13</v>
      </c>
      <c r="D3404" s="58">
        <v>25</v>
      </c>
      <c r="E3404" s="694" t="str">
        <f>+VLOOKUP(B:B,APUS!A:C,3,FALSE)</f>
        <v xml:space="preserve">SOPORTE METÁLICO PARA CORREAS METÁLICAS </v>
      </c>
      <c r="F3404" s="695"/>
      <c r="G3404" s="695"/>
      <c r="H3404" s="695"/>
      <c r="I3404" s="695"/>
      <c r="J3404" s="695"/>
      <c r="K3404" s="696"/>
      <c r="L3404" s="103" t="str">
        <f>+VLOOKUP(B:B,APUS!A:D,4,FALSE)</f>
        <v>UN</v>
      </c>
      <c r="M3404" s="595">
        <f>L3414</f>
        <v>0</v>
      </c>
    </row>
    <row r="3405" spans="2:13" ht="15" customHeight="1" outlineLevel="2" x14ac:dyDescent="0.25">
      <c r="B3405" s="666" t="s">
        <v>1465</v>
      </c>
      <c r="C3405" s="697"/>
      <c r="D3405" s="668"/>
      <c r="E3405" s="672" t="s">
        <v>1470</v>
      </c>
      <c r="F3405" s="673"/>
      <c r="G3405" s="673"/>
      <c r="H3405" s="673"/>
      <c r="I3405" s="674"/>
      <c r="J3405" s="675" t="s">
        <v>560</v>
      </c>
      <c r="K3405" s="668"/>
      <c r="L3405" s="677" t="s">
        <v>1464</v>
      </c>
    </row>
    <row r="3406" spans="2:13" ht="15" customHeight="1" outlineLevel="2" x14ac:dyDescent="0.25">
      <c r="B3406" s="669"/>
      <c r="C3406" s="670"/>
      <c r="D3406" s="671"/>
      <c r="E3406" s="104" t="s">
        <v>1461</v>
      </c>
      <c r="F3406" s="679" t="s">
        <v>1462</v>
      </c>
      <c r="G3406" s="680"/>
      <c r="H3406" s="679" t="s">
        <v>1463</v>
      </c>
      <c r="I3406" s="680"/>
      <c r="J3406" s="676"/>
      <c r="K3406" s="671"/>
      <c r="L3406" s="701"/>
    </row>
    <row r="3407" spans="2:13" ht="24.95" customHeight="1" outlineLevel="2" x14ac:dyDescent="0.25">
      <c r="B3407" s="655"/>
      <c r="C3407" s="656"/>
      <c r="D3407" s="657"/>
      <c r="E3407" s="105"/>
      <c r="F3407" s="658"/>
      <c r="G3407" s="659"/>
      <c r="H3407" s="658"/>
      <c r="I3407" s="659"/>
      <c r="J3407" s="658"/>
      <c r="K3407" s="659"/>
      <c r="L3407" s="56">
        <f t="shared" ref="L3407:L3413" si="309">+J3407</f>
        <v>0</v>
      </c>
    </row>
    <row r="3408" spans="2:13" ht="24.95" customHeight="1" outlineLevel="2" x14ac:dyDescent="0.25">
      <c r="B3408" s="628"/>
      <c r="C3408" s="629"/>
      <c r="D3408" s="660"/>
      <c r="E3408" s="106"/>
      <c r="F3408" s="661"/>
      <c r="G3408" s="660"/>
      <c r="H3408" s="661"/>
      <c r="I3408" s="660"/>
      <c r="J3408" s="661"/>
      <c r="K3408" s="660"/>
      <c r="L3408" s="56">
        <f t="shared" si="309"/>
        <v>0</v>
      </c>
    </row>
    <row r="3409" spans="2:13" ht="24.95" customHeight="1" outlineLevel="2" x14ac:dyDescent="0.25">
      <c r="B3409" s="628"/>
      <c r="C3409" s="629"/>
      <c r="D3409" s="660"/>
      <c r="E3409" s="106"/>
      <c r="F3409" s="661"/>
      <c r="G3409" s="660"/>
      <c r="H3409" s="661"/>
      <c r="I3409" s="660"/>
      <c r="J3409" s="661"/>
      <c r="K3409" s="660"/>
      <c r="L3409" s="56">
        <f t="shared" si="309"/>
        <v>0</v>
      </c>
    </row>
    <row r="3410" spans="2:13" ht="24.95" customHeight="1" outlineLevel="2" x14ac:dyDescent="0.25">
      <c r="B3410" s="628"/>
      <c r="C3410" s="629"/>
      <c r="D3410" s="660"/>
      <c r="E3410" s="106"/>
      <c r="F3410" s="661"/>
      <c r="G3410" s="660"/>
      <c r="H3410" s="661"/>
      <c r="I3410" s="660"/>
      <c r="J3410" s="661"/>
      <c r="K3410" s="660"/>
      <c r="L3410" s="56">
        <f t="shared" si="309"/>
        <v>0</v>
      </c>
    </row>
    <row r="3411" spans="2:13" ht="24.95" customHeight="1" outlineLevel="2" x14ac:dyDescent="0.25">
      <c r="B3411" s="628"/>
      <c r="C3411" s="629"/>
      <c r="D3411" s="660"/>
      <c r="E3411" s="106"/>
      <c r="F3411" s="661"/>
      <c r="G3411" s="660"/>
      <c r="H3411" s="661"/>
      <c r="I3411" s="660"/>
      <c r="J3411" s="661"/>
      <c r="K3411" s="660"/>
      <c r="L3411" s="56">
        <f t="shared" si="309"/>
        <v>0</v>
      </c>
    </row>
    <row r="3412" spans="2:13" ht="24.95" customHeight="1" outlineLevel="2" x14ac:dyDescent="0.25">
      <c r="B3412" s="628"/>
      <c r="C3412" s="629"/>
      <c r="D3412" s="660"/>
      <c r="E3412" s="106"/>
      <c r="F3412" s="661"/>
      <c r="G3412" s="660"/>
      <c r="H3412" s="661"/>
      <c r="I3412" s="660"/>
      <c r="J3412" s="661"/>
      <c r="K3412" s="660"/>
      <c r="L3412" s="56">
        <f t="shared" si="309"/>
        <v>0</v>
      </c>
    </row>
    <row r="3413" spans="2:13" ht="24.95" customHeight="1" outlineLevel="2" x14ac:dyDescent="0.25">
      <c r="B3413" s="631"/>
      <c r="C3413" s="632"/>
      <c r="D3413" s="662"/>
      <c r="E3413" s="107"/>
      <c r="F3413" s="663"/>
      <c r="G3413" s="662"/>
      <c r="H3413" s="663"/>
      <c r="I3413" s="662"/>
      <c r="J3413" s="663"/>
      <c r="K3413" s="662"/>
      <c r="L3413" s="56">
        <f t="shared" si="309"/>
        <v>0</v>
      </c>
    </row>
    <row r="3414" spans="2:13" ht="24.95" customHeight="1" outlineLevel="2" x14ac:dyDescent="0.25">
      <c r="B3414" s="634" t="s">
        <v>1468</v>
      </c>
      <c r="C3414" s="635"/>
      <c r="D3414" s="635"/>
      <c r="E3414" s="635"/>
      <c r="F3414" s="635"/>
      <c r="G3414" s="635"/>
      <c r="H3414" s="635"/>
      <c r="I3414" s="635"/>
      <c r="J3414" s="635"/>
      <c r="K3414" s="636"/>
      <c r="L3414" s="108">
        <f>+SUM(L3407:L3413)</f>
        <v>0</v>
      </c>
    </row>
    <row r="3415" spans="2:13" ht="19.5" customHeight="1" outlineLevel="1" x14ac:dyDescent="0.25">
      <c r="B3415" s="111" t="s">
        <v>1560</v>
      </c>
      <c r="C3415" s="58">
        <v>13</v>
      </c>
      <c r="D3415" s="58">
        <v>26</v>
      </c>
      <c r="E3415" s="694" t="str">
        <f>+VLOOKUP(B:B,APUS!A:C,3,FALSE)</f>
        <v>ACCESORIO  GALVANIZADO PARA SALIDA A.LL CANAL METÁLICA DIAMETRO 4" X 3"</v>
      </c>
      <c r="F3415" s="695"/>
      <c r="G3415" s="695"/>
      <c r="H3415" s="695"/>
      <c r="I3415" s="695"/>
      <c r="J3415" s="695"/>
      <c r="K3415" s="696"/>
      <c r="L3415" s="103" t="str">
        <f>+VLOOKUP(B:B,APUS!A:D,4,FALSE)</f>
        <v>UN</v>
      </c>
      <c r="M3415" s="595">
        <f>L3425</f>
        <v>0</v>
      </c>
    </row>
    <row r="3416" spans="2:13" ht="15" customHeight="1" outlineLevel="2" x14ac:dyDescent="0.25">
      <c r="B3416" s="666" t="s">
        <v>1465</v>
      </c>
      <c r="C3416" s="697"/>
      <c r="D3416" s="668"/>
      <c r="E3416" s="672" t="s">
        <v>1470</v>
      </c>
      <c r="F3416" s="673"/>
      <c r="G3416" s="673"/>
      <c r="H3416" s="673"/>
      <c r="I3416" s="674"/>
      <c r="J3416" s="675" t="s">
        <v>560</v>
      </c>
      <c r="K3416" s="668"/>
      <c r="L3416" s="677" t="s">
        <v>1464</v>
      </c>
    </row>
    <row r="3417" spans="2:13" ht="15" customHeight="1" outlineLevel="2" x14ac:dyDescent="0.25">
      <c r="B3417" s="669"/>
      <c r="C3417" s="670"/>
      <c r="D3417" s="671"/>
      <c r="E3417" s="104" t="s">
        <v>1461</v>
      </c>
      <c r="F3417" s="679" t="s">
        <v>1462</v>
      </c>
      <c r="G3417" s="680"/>
      <c r="H3417" s="679" t="s">
        <v>1463</v>
      </c>
      <c r="I3417" s="680"/>
      <c r="J3417" s="676"/>
      <c r="K3417" s="671"/>
      <c r="L3417" s="701"/>
    </row>
    <row r="3418" spans="2:13" ht="24.95" customHeight="1" outlineLevel="2" x14ac:dyDescent="0.25">
      <c r="B3418" s="655"/>
      <c r="C3418" s="656"/>
      <c r="D3418" s="657"/>
      <c r="E3418" s="105"/>
      <c r="F3418" s="658"/>
      <c r="G3418" s="659"/>
      <c r="H3418" s="658"/>
      <c r="I3418" s="659"/>
      <c r="J3418" s="658"/>
      <c r="K3418" s="659"/>
      <c r="L3418" s="56">
        <f t="shared" ref="L3418:L3424" si="310">+J3418</f>
        <v>0</v>
      </c>
    </row>
    <row r="3419" spans="2:13" ht="24.95" customHeight="1" outlineLevel="2" x14ac:dyDescent="0.25">
      <c r="B3419" s="628"/>
      <c r="C3419" s="629"/>
      <c r="D3419" s="660"/>
      <c r="E3419" s="106"/>
      <c r="F3419" s="661"/>
      <c r="G3419" s="660"/>
      <c r="H3419" s="661"/>
      <c r="I3419" s="660"/>
      <c r="J3419" s="661"/>
      <c r="K3419" s="660"/>
      <c r="L3419" s="56">
        <f t="shared" si="310"/>
        <v>0</v>
      </c>
    </row>
    <row r="3420" spans="2:13" ht="24.95" customHeight="1" outlineLevel="2" x14ac:dyDescent="0.25">
      <c r="B3420" s="628"/>
      <c r="C3420" s="629"/>
      <c r="D3420" s="660"/>
      <c r="E3420" s="106"/>
      <c r="F3420" s="661"/>
      <c r="G3420" s="660"/>
      <c r="H3420" s="661"/>
      <c r="I3420" s="660"/>
      <c r="J3420" s="661"/>
      <c r="K3420" s="660"/>
      <c r="L3420" s="56">
        <f t="shared" si="310"/>
        <v>0</v>
      </c>
    </row>
    <row r="3421" spans="2:13" ht="24.95" customHeight="1" outlineLevel="2" x14ac:dyDescent="0.25">
      <c r="B3421" s="628"/>
      <c r="C3421" s="629"/>
      <c r="D3421" s="660"/>
      <c r="E3421" s="106"/>
      <c r="F3421" s="661"/>
      <c r="G3421" s="660"/>
      <c r="H3421" s="661"/>
      <c r="I3421" s="660"/>
      <c r="J3421" s="661"/>
      <c r="K3421" s="660"/>
      <c r="L3421" s="56">
        <f t="shared" si="310"/>
        <v>0</v>
      </c>
    </row>
    <row r="3422" spans="2:13" ht="24.95" customHeight="1" outlineLevel="2" x14ac:dyDescent="0.25">
      <c r="B3422" s="628"/>
      <c r="C3422" s="629"/>
      <c r="D3422" s="660"/>
      <c r="E3422" s="106"/>
      <c r="F3422" s="661"/>
      <c r="G3422" s="660"/>
      <c r="H3422" s="661"/>
      <c r="I3422" s="660"/>
      <c r="J3422" s="661"/>
      <c r="K3422" s="660"/>
      <c r="L3422" s="56">
        <f t="shared" si="310"/>
        <v>0</v>
      </c>
    </row>
    <row r="3423" spans="2:13" ht="24.95" customHeight="1" outlineLevel="2" x14ac:dyDescent="0.25">
      <c r="B3423" s="628"/>
      <c r="C3423" s="629"/>
      <c r="D3423" s="660"/>
      <c r="E3423" s="106"/>
      <c r="F3423" s="661"/>
      <c r="G3423" s="660"/>
      <c r="H3423" s="661"/>
      <c r="I3423" s="660"/>
      <c r="J3423" s="661"/>
      <c r="K3423" s="660"/>
      <c r="L3423" s="56">
        <f t="shared" si="310"/>
        <v>0</v>
      </c>
    </row>
    <row r="3424" spans="2:13" ht="24.95" customHeight="1" outlineLevel="2" x14ac:dyDescent="0.25">
      <c r="B3424" s="631"/>
      <c r="C3424" s="632"/>
      <c r="D3424" s="662"/>
      <c r="E3424" s="107"/>
      <c r="F3424" s="663"/>
      <c r="G3424" s="662"/>
      <c r="H3424" s="663"/>
      <c r="I3424" s="662"/>
      <c r="J3424" s="663"/>
      <c r="K3424" s="662"/>
      <c r="L3424" s="56">
        <f t="shared" si="310"/>
        <v>0</v>
      </c>
    </row>
    <row r="3425" spans="2:13" ht="24.95" customHeight="1" outlineLevel="2" x14ac:dyDescent="0.25">
      <c r="B3425" s="634" t="s">
        <v>1468</v>
      </c>
      <c r="C3425" s="635"/>
      <c r="D3425" s="635"/>
      <c r="E3425" s="635"/>
      <c r="F3425" s="635"/>
      <c r="G3425" s="635"/>
      <c r="H3425" s="635"/>
      <c r="I3425" s="635"/>
      <c r="J3425" s="635"/>
      <c r="K3425" s="636"/>
      <c r="L3425" s="108">
        <f>+SUM(L3418:L3424)</f>
        <v>0</v>
      </c>
    </row>
    <row r="3426" spans="2:13" ht="19.5" customHeight="1" outlineLevel="1" x14ac:dyDescent="0.25">
      <c r="B3426" s="111" t="s">
        <v>1521</v>
      </c>
      <c r="C3426" s="58">
        <v>13</v>
      </c>
      <c r="D3426" s="58">
        <v>27</v>
      </c>
      <c r="E3426" s="694" t="str">
        <f>+VLOOKUP(B:B,APUS!A:C,3,FALSE)</f>
        <v>ACCESORIO  GALVANIZADO PARA SALIDA A.LL CANAL METÁLICA DIAMETRO 4" X 4" o 3" X 3"</v>
      </c>
      <c r="F3426" s="695"/>
      <c r="G3426" s="695"/>
      <c r="H3426" s="695"/>
      <c r="I3426" s="695"/>
      <c r="J3426" s="695"/>
      <c r="K3426" s="696"/>
      <c r="L3426" s="103" t="str">
        <f>+VLOOKUP(B:B,APUS!A:D,4,FALSE)</f>
        <v>UN</v>
      </c>
      <c r="M3426" s="595">
        <f>L3436</f>
        <v>0</v>
      </c>
    </row>
    <row r="3427" spans="2:13" ht="15" customHeight="1" outlineLevel="2" x14ac:dyDescent="0.25">
      <c r="B3427" s="666" t="s">
        <v>1465</v>
      </c>
      <c r="C3427" s="697"/>
      <c r="D3427" s="668"/>
      <c r="E3427" s="672" t="s">
        <v>1470</v>
      </c>
      <c r="F3427" s="673"/>
      <c r="G3427" s="673"/>
      <c r="H3427" s="673"/>
      <c r="I3427" s="674"/>
      <c r="J3427" s="675" t="s">
        <v>560</v>
      </c>
      <c r="K3427" s="668"/>
      <c r="L3427" s="677" t="s">
        <v>1464</v>
      </c>
    </row>
    <row r="3428" spans="2:13" ht="15" customHeight="1" outlineLevel="2" x14ac:dyDescent="0.25">
      <c r="B3428" s="669"/>
      <c r="C3428" s="670"/>
      <c r="D3428" s="671"/>
      <c r="E3428" s="104" t="s">
        <v>1461</v>
      </c>
      <c r="F3428" s="679" t="s">
        <v>1462</v>
      </c>
      <c r="G3428" s="680"/>
      <c r="H3428" s="679" t="s">
        <v>1463</v>
      </c>
      <c r="I3428" s="680"/>
      <c r="J3428" s="676"/>
      <c r="K3428" s="671"/>
      <c r="L3428" s="701"/>
    </row>
    <row r="3429" spans="2:13" ht="24.95" customHeight="1" outlineLevel="2" x14ac:dyDescent="0.25">
      <c r="B3429" s="655"/>
      <c r="C3429" s="656"/>
      <c r="D3429" s="657"/>
      <c r="E3429" s="105"/>
      <c r="F3429" s="658"/>
      <c r="G3429" s="659"/>
      <c r="H3429" s="658"/>
      <c r="I3429" s="659"/>
      <c r="J3429" s="658"/>
      <c r="K3429" s="659"/>
      <c r="L3429" s="56">
        <f t="shared" ref="L3429:L3435" si="311">+J3429</f>
        <v>0</v>
      </c>
    </row>
    <row r="3430" spans="2:13" ht="24.95" customHeight="1" outlineLevel="2" x14ac:dyDescent="0.25">
      <c r="B3430" s="628"/>
      <c r="C3430" s="629"/>
      <c r="D3430" s="660"/>
      <c r="E3430" s="106"/>
      <c r="F3430" s="661"/>
      <c r="G3430" s="660"/>
      <c r="H3430" s="661"/>
      <c r="I3430" s="660"/>
      <c r="J3430" s="661"/>
      <c r="K3430" s="660"/>
      <c r="L3430" s="56">
        <f t="shared" si="311"/>
        <v>0</v>
      </c>
    </row>
    <row r="3431" spans="2:13" ht="24.95" customHeight="1" outlineLevel="2" x14ac:dyDescent="0.25">
      <c r="B3431" s="628"/>
      <c r="C3431" s="629"/>
      <c r="D3431" s="660"/>
      <c r="E3431" s="106"/>
      <c r="F3431" s="661"/>
      <c r="G3431" s="660"/>
      <c r="H3431" s="661"/>
      <c r="I3431" s="660"/>
      <c r="J3431" s="661"/>
      <c r="K3431" s="660"/>
      <c r="L3431" s="56">
        <f t="shared" si="311"/>
        <v>0</v>
      </c>
    </row>
    <row r="3432" spans="2:13" ht="24.95" customHeight="1" outlineLevel="2" x14ac:dyDescent="0.25">
      <c r="B3432" s="628"/>
      <c r="C3432" s="629"/>
      <c r="D3432" s="660"/>
      <c r="E3432" s="106"/>
      <c r="F3432" s="661"/>
      <c r="G3432" s="660"/>
      <c r="H3432" s="661"/>
      <c r="I3432" s="660"/>
      <c r="J3432" s="661"/>
      <c r="K3432" s="660"/>
      <c r="L3432" s="56">
        <f t="shared" si="311"/>
        <v>0</v>
      </c>
    </row>
    <row r="3433" spans="2:13" ht="24.95" customHeight="1" outlineLevel="2" x14ac:dyDescent="0.25">
      <c r="B3433" s="628"/>
      <c r="C3433" s="629"/>
      <c r="D3433" s="660"/>
      <c r="E3433" s="106"/>
      <c r="F3433" s="661"/>
      <c r="G3433" s="660"/>
      <c r="H3433" s="661"/>
      <c r="I3433" s="660"/>
      <c r="J3433" s="661"/>
      <c r="K3433" s="660"/>
      <c r="L3433" s="56">
        <f t="shared" si="311"/>
        <v>0</v>
      </c>
    </row>
    <row r="3434" spans="2:13" ht="24.95" customHeight="1" outlineLevel="2" x14ac:dyDescent="0.25">
      <c r="B3434" s="628"/>
      <c r="C3434" s="629"/>
      <c r="D3434" s="660"/>
      <c r="E3434" s="106"/>
      <c r="F3434" s="661"/>
      <c r="G3434" s="660"/>
      <c r="H3434" s="661"/>
      <c r="I3434" s="660"/>
      <c r="J3434" s="661"/>
      <c r="K3434" s="660"/>
      <c r="L3434" s="56">
        <f t="shared" si="311"/>
        <v>0</v>
      </c>
    </row>
    <row r="3435" spans="2:13" ht="24.95" customHeight="1" outlineLevel="2" x14ac:dyDescent="0.25">
      <c r="B3435" s="631"/>
      <c r="C3435" s="632"/>
      <c r="D3435" s="662"/>
      <c r="E3435" s="107"/>
      <c r="F3435" s="663"/>
      <c r="G3435" s="662"/>
      <c r="H3435" s="663"/>
      <c r="I3435" s="662"/>
      <c r="J3435" s="663"/>
      <c r="K3435" s="662"/>
      <c r="L3435" s="56">
        <f t="shared" si="311"/>
        <v>0</v>
      </c>
    </row>
    <row r="3436" spans="2:13" ht="24.95" customHeight="1" outlineLevel="2" x14ac:dyDescent="0.25">
      <c r="B3436" s="634" t="s">
        <v>1468</v>
      </c>
      <c r="C3436" s="635"/>
      <c r="D3436" s="635"/>
      <c r="E3436" s="635"/>
      <c r="F3436" s="635"/>
      <c r="G3436" s="635"/>
      <c r="H3436" s="635"/>
      <c r="I3436" s="635"/>
      <c r="J3436" s="635"/>
      <c r="K3436" s="636"/>
      <c r="L3436" s="108">
        <f>+SUM(L3429:L3435)</f>
        <v>0</v>
      </c>
    </row>
    <row r="3437" spans="2:13" ht="19.5" customHeight="1" outlineLevel="1" x14ac:dyDescent="0.25">
      <c r="B3437" s="111" t="s">
        <v>1522</v>
      </c>
      <c r="C3437" s="58">
        <v>13</v>
      </c>
      <c r="D3437" s="58">
        <v>28</v>
      </c>
      <c r="E3437" s="694" t="str">
        <f>+VLOOKUP(B:B,APUS!A:C,3,FALSE)</f>
        <v>CANAL LÁMINA GALVANIZADA CALIBRE 16 DESARROLLO  0.75 M</v>
      </c>
      <c r="F3437" s="695"/>
      <c r="G3437" s="695"/>
      <c r="H3437" s="695"/>
      <c r="I3437" s="695"/>
      <c r="J3437" s="695"/>
      <c r="K3437" s="696"/>
      <c r="L3437" s="103" t="str">
        <f>+VLOOKUP(B:B,APUS!A:D,4,FALSE)</f>
        <v>M</v>
      </c>
      <c r="M3437" s="595">
        <f>L3447</f>
        <v>0</v>
      </c>
    </row>
    <row r="3438" spans="2:13" ht="15" customHeight="1" outlineLevel="2" x14ac:dyDescent="0.25">
      <c r="B3438" s="666" t="s">
        <v>1465</v>
      </c>
      <c r="C3438" s="697"/>
      <c r="D3438" s="668"/>
      <c r="E3438" s="672" t="s">
        <v>1470</v>
      </c>
      <c r="F3438" s="673"/>
      <c r="G3438" s="673"/>
      <c r="H3438" s="673"/>
      <c r="I3438" s="674"/>
      <c r="J3438" s="675" t="s">
        <v>560</v>
      </c>
      <c r="K3438" s="668"/>
      <c r="L3438" s="677" t="s">
        <v>1464</v>
      </c>
    </row>
    <row r="3439" spans="2:13" ht="15" customHeight="1" outlineLevel="2" x14ac:dyDescent="0.25">
      <c r="B3439" s="669"/>
      <c r="C3439" s="670"/>
      <c r="D3439" s="671"/>
      <c r="E3439" s="104" t="s">
        <v>1461</v>
      </c>
      <c r="F3439" s="679" t="s">
        <v>1462</v>
      </c>
      <c r="G3439" s="680"/>
      <c r="H3439" s="679" t="s">
        <v>1463</v>
      </c>
      <c r="I3439" s="680"/>
      <c r="J3439" s="676"/>
      <c r="K3439" s="671"/>
      <c r="L3439" s="701"/>
    </row>
    <row r="3440" spans="2:13" ht="24.95" customHeight="1" outlineLevel="2" x14ac:dyDescent="0.25">
      <c r="B3440" s="655"/>
      <c r="C3440" s="656"/>
      <c r="D3440" s="657"/>
      <c r="E3440" s="105"/>
      <c r="F3440" s="658"/>
      <c r="G3440" s="659"/>
      <c r="H3440" s="658"/>
      <c r="I3440" s="659"/>
      <c r="J3440" s="658"/>
      <c r="K3440" s="659"/>
      <c r="L3440" s="56">
        <f t="shared" ref="L3440:L3446" si="312">+J3440</f>
        <v>0</v>
      </c>
    </row>
    <row r="3441" spans="2:13" ht="24.95" customHeight="1" outlineLevel="2" x14ac:dyDescent="0.25">
      <c r="B3441" s="628"/>
      <c r="C3441" s="629"/>
      <c r="D3441" s="660"/>
      <c r="E3441" s="106"/>
      <c r="F3441" s="661"/>
      <c r="G3441" s="660"/>
      <c r="H3441" s="661"/>
      <c r="I3441" s="660"/>
      <c r="J3441" s="661"/>
      <c r="K3441" s="660"/>
      <c r="L3441" s="56">
        <f t="shared" si="312"/>
        <v>0</v>
      </c>
    </row>
    <row r="3442" spans="2:13" ht="24.95" customHeight="1" outlineLevel="2" x14ac:dyDescent="0.25">
      <c r="B3442" s="628"/>
      <c r="C3442" s="629"/>
      <c r="D3442" s="660"/>
      <c r="E3442" s="106"/>
      <c r="F3442" s="661"/>
      <c r="G3442" s="660"/>
      <c r="H3442" s="661"/>
      <c r="I3442" s="660"/>
      <c r="J3442" s="661"/>
      <c r="K3442" s="660"/>
      <c r="L3442" s="56">
        <f t="shared" si="312"/>
        <v>0</v>
      </c>
    </row>
    <row r="3443" spans="2:13" ht="24.95" customHeight="1" outlineLevel="2" x14ac:dyDescent="0.25">
      <c r="B3443" s="628"/>
      <c r="C3443" s="629"/>
      <c r="D3443" s="660"/>
      <c r="E3443" s="106"/>
      <c r="F3443" s="661"/>
      <c r="G3443" s="660"/>
      <c r="H3443" s="661"/>
      <c r="I3443" s="660"/>
      <c r="J3443" s="661"/>
      <c r="K3443" s="660"/>
      <c r="L3443" s="56">
        <f t="shared" si="312"/>
        <v>0</v>
      </c>
    </row>
    <row r="3444" spans="2:13" ht="24.95" customHeight="1" outlineLevel="2" x14ac:dyDescent="0.25">
      <c r="B3444" s="628"/>
      <c r="C3444" s="629"/>
      <c r="D3444" s="660"/>
      <c r="E3444" s="106"/>
      <c r="F3444" s="661"/>
      <c r="G3444" s="660"/>
      <c r="H3444" s="661"/>
      <c r="I3444" s="660"/>
      <c r="J3444" s="661"/>
      <c r="K3444" s="660"/>
      <c r="L3444" s="56">
        <f t="shared" si="312"/>
        <v>0</v>
      </c>
    </row>
    <row r="3445" spans="2:13" ht="24.95" customHeight="1" outlineLevel="2" x14ac:dyDescent="0.25">
      <c r="B3445" s="628"/>
      <c r="C3445" s="629"/>
      <c r="D3445" s="660"/>
      <c r="E3445" s="106"/>
      <c r="F3445" s="661"/>
      <c r="G3445" s="660"/>
      <c r="H3445" s="661"/>
      <c r="I3445" s="660"/>
      <c r="J3445" s="661"/>
      <c r="K3445" s="660"/>
      <c r="L3445" s="56">
        <f t="shared" si="312"/>
        <v>0</v>
      </c>
    </row>
    <row r="3446" spans="2:13" ht="24.95" customHeight="1" outlineLevel="2" x14ac:dyDescent="0.25">
      <c r="B3446" s="631"/>
      <c r="C3446" s="632"/>
      <c r="D3446" s="662"/>
      <c r="E3446" s="107"/>
      <c r="F3446" s="663"/>
      <c r="G3446" s="662"/>
      <c r="H3446" s="663"/>
      <c r="I3446" s="662"/>
      <c r="J3446" s="663"/>
      <c r="K3446" s="662"/>
      <c r="L3446" s="56">
        <f t="shared" si="312"/>
        <v>0</v>
      </c>
    </row>
    <row r="3447" spans="2:13" ht="24.95" customHeight="1" outlineLevel="2" x14ac:dyDescent="0.25">
      <c r="B3447" s="634" t="s">
        <v>1468</v>
      </c>
      <c r="C3447" s="635"/>
      <c r="D3447" s="635"/>
      <c r="E3447" s="635"/>
      <c r="F3447" s="635"/>
      <c r="G3447" s="635"/>
      <c r="H3447" s="635"/>
      <c r="I3447" s="635"/>
      <c r="J3447" s="635"/>
      <c r="K3447" s="636"/>
      <c r="L3447" s="108">
        <f>+SUM(L3440:L3446)</f>
        <v>0</v>
      </c>
    </row>
    <row r="3448" spans="2:13" ht="19.5" customHeight="1" outlineLevel="1" x14ac:dyDescent="0.25">
      <c r="B3448" s="111" t="s">
        <v>1523</v>
      </c>
      <c r="C3448" s="58">
        <v>13</v>
      </c>
      <c r="D3448" s="58">
        <v>29</v>
      </c>
      <c r="E3448" s="694" t="str">
        <f>+VLOOKUP(B:B,APUS!A:C,3,FALSE)</f>
        <v>CANAL LÁMINA GALVANIZADA CALIBRE 16 DESARROLLO  0.50 M</v>
      </c>
      <c r="F3448" s="695"/>
      <c r="G3448" s="695"/>
      <c r="H3448" s="695"/>
      <c r="I3448" s="695"/>
      <c r="J3448" s="695"/>
      <c r="K3448" s="696"/>
      <c r="L3448" s="103" t="str">
        <f>+VLOOKUP(B:B,APUS!A:D,4,FALSE)</f>
        <v>M</v>
      </c>
      <c r="M3448" s="595">
        <f>L3458</f>
        <v>0</v>
      </c>
    </row>
    <row r="3449" spans="2:13" ht="15" customHeight="1" outlineLevel="2" x14ac:dyDescent="0.25">
      <c r="B3449" s="666" t="s">
        <v>1465</v>
      </c>
      <c r="C3449" s="697"/>
      <c r="D3449" s="668"/>
      <c r="E3449" s="672" t="s">
        <v>1470</v>
      </c>
      <c r="F3449" s="673"/>
      <c r="G3449" s="673"/>
      <c r="H3449" s="673"/>
      <c r="I3449" s="674"/>
      <c r="J3449" s="675" t="s">
        <v>560</v>
      </c>
      <c r="K3449" s="668"/>
      <c r="L3449" s="677" t="s">
        <v>1464</v>
      </c>
    </row>
    <row r="3450" spans="2:13" ht="15" customHeight="1" outlineLevel="2" x14ac:dyDescent="0.25">
      <c r="B3450" s="669"/>
      <c r="C3450" s="670"/>
      <c r="D3450" s="671"/>
      <c r="E3450" s="104" t="s">
        <v>1461</v>
      </c>
      <c r="F3450" s="679" t="s">
        <v>1462</v>
      </c>
      <c r="G3450" s="680"/>
      <c r="H3450" s="679" t="s">
        <v>1463</v>
      </c>
      <c r="I3450" s="680"/>
      <c r="J3450" s="676"/>
      <c r="K3450" s="671"/>
      <c r="L3450" s="701"/>
    </row>
    <row r="3451" spans="2:13" ht="24.95" customHeight="1" outlineLevel="2" x14ac:dyDescent="0.25">
      <c r="B3451" s="655"/>
      <c r="C3451" s="656"/>
      <c r="D3451" s="657"/>
      <c r="E3451" s="105"/>
      <c r="F3451" s="658"/>
      <c r="G3451" s="659"/>
      <c r="H3451" s="658"/>
      <c r="I3451" s="659"/>
      <c r="J3451" s="658"/>
      <c r="K3451" s="659"/>
      <c r="L3451" s="56">
        <f t="shared" ref="L3451:L3457" si="313">+J3451</f>
        <v>0</v>
      </c>
    </row>
    <row r="3452" spans="2:13" ht="24.95" customHeight="1" outlineLevel="2" x14ac:dyDescent="0.25">
      <c r="B3452" s="628"/>
      <c r="C3452" s="629"/>
      <c r="D3452" s="660"/>
      <c r="E3452" s="106"/>
      <c r="F3452" s="661"/>
      <c r="G3452" s="660"/>
      <c r="H3452" s="661"/>
      <c r="I3452" s="660"/>
      <c r="J3452" s="661"/>
      <c r="K3452" s="660"/>
      <c r="L3452" s="56">
        <f t="shared" si="313"/>
        <v>0</v>
      </c>
    </row>
    <row r="3453" spans="2:13" ht="24.95" customHeight="1" outlineLevel="2" x14ac:dyDescent="0.25">
      <c r="B3453" s="628"/>
      <c r="C3453" s="629"/>
      <c r="D3453" s="660"/>
      <c r="E3453" s="106"/>
      <c r="F3453" s="661"/>
      <c r="G3453" s="660"/>
      <c r="H3453" s="661"/>
      <c r="I3453" s="660"/>
      <c r="J3453" s="661"/>
      <c r="K3453" s="660"/>
      <c r="L3453" s="56">
        <f t="shared" si="313"/>
        <v>0</v>
      </c>
    </row>
    <row r="3454" spans="2:13" ht="24.95" customHeight="1" outlineLevel="2" x14ac:dyDescent="0.25">
      <c r="B3454" s="628"/>
      <c r="C3454" s="629"/>
      <c r="D3454" s="660"/>
      <c r="E3454" s="106"/>
      <c r="F3454" s="661"/>
      <c r="G3454" s="660"/>
      <c r="H3454" s="661"/>
      <c r="I3454" s="660"/>
      <c r="J3454" s="661"/>
      <c r="K3454" s="660"/>
      <c r="L3454" s="56">
        <f t="shared" si="313"/>
        <v>0</v>
      </c>
    </row>
    <row r="3455" spans="2:13" ht="24.95" customHeight="1" outlineLevel="2" x14ac:dyDescent="0.25">
      <c r="B3455" s="628"/>
      <c r="C3455" s="629"/>
      <c r="D3455" s="660"/>
      <c r="E3455" s="106"/>
      <c r="F3455" s="661"/>
      <c r="G3455" s="660"/>
      <c r="H3455" s="661"/>
      <c r="I3455" s="660"/>
      <c r="J3455" s="661"/>
      <c r="K3455" s="660"/>
      <c r="L3455" s="56">
        <f t="shared" si="313"/>
        <v>0</v>
      </c>
    </row>
    <row r="3456" spans="2:13" ht="24.95" customHeight="1" outlineLevel="2" x14ac:dyDescent="0.25">
      <c r="B3456" s="628"/>
      <c r="C3456" s="629"/>
      <c r="D3456" s="660"/>
      <c r="E3456" s="106"/>
      <c r="F3456" s="661"/>
      <c r="G3456" s="660"/>
      <c r="H3456" s="661"/>
      <c r="I3456" s="660"/>
      <c r="J3456" s="661"/>
      <c r="K3456" s="660"/>
      <c r="L3456" s="56">
        <f t="shared" si="313"/>
        <v>0</v>
      </c>
    </row>
    <row r="3457" spans="2:13" ht="24.95" customHeight="1" outlineLevel="2" x14ac:dyDescent="0.25">
      <c r="B3457" s="631"/>
      <c r="C3457" s="632"/>
      <c r="D3457" s="662"/>
      <c r="E3457" s="107"/>
      <c r="F3457" s="663"/>
      <c r="G3457" s="662"/>
      <c r="H3457" s="663"/>
      <c r="I3457" s="662"/>
      <c r="J3457" s="663"/>
      <c r="K3457" s="662"/>
      <c r="L3457" s="56">
        <f t="shared" si="313"/>
        <v>0</v>
      </c>
    </row>
    <row r="3458" spans="2:13" ht="24.95" customHeight="1" outlineLevel="2" x14ac:dyDescent="0.25">
      <c r="B3458" s="634" t="s">
        <v>1468</v>
      </c>
      <c r="C3458" s="635"/>
      <c r="D3458" s="635"/>
      <c r="E3458" s="635"/>
      <c r="F3458" s="635"/>
      <c r="G3458" s="635"/>
      <c r="H3458" s="635"/>
      <c r="I3458" s="635"/>
      <c r="J3458" s="635"/>
      <c r="K3458" s="636"/>
      <c r="L3458" s="108">
        <f>+SUM(L3451:L3457)</f>
        <v>0</v>
      </c>
    </row>
    <row r="3459" spans="2:13" ht="19.5" customHeight="1" outlineLevel="1" x14ac:dyDescent="0.25">
      <c r="B3459" s="111" t="s">
        <v>1524</v>
      </c>
      <c r="C3459" s="58">
        <v>13</v>
      </c>
      <c r="D3459" s="58">
        <v>30</v>
      </c>
      <c r="E3459" s="694" t="str">
        <f>+VLOOKUP(B:B,APUS!A:C,3,FALSE)</f>
        <v xml:space="preserve">CANAL LÁMINA GALVANIZADA CALIBRE 16 DESARROLLO 0.33 M </v>
      </c>
      <c r="F3459" s="695"/>
      <c r="G3459" s="695"/>
      <c r="H3459" s="695"/>
      <c r="I3459" s="695"/>
      <c r="J3459" s="695"/>
      <c r="K3459" s="696"/>
      <c r="L3459" s="103" t="str">
        <f>+VLOOKUP(B:B,APUS!A:D,4,FALSE)</f>
        <v>M</v>
      </c>
      <c r="M3459" s="595">
        <f>L3469</f>
        <v>0</v>
      </c>
    </row>
    <row r="3460" spans="2:13" ht="15" customHeight="1" outlineLevel="2" x14ac:dyDescent="0.25">
      <c r="B3460" s="666" t="s">
        <v>1465</v>
      </c>
      <c r="C3460" s="697"/>
      <c r="D3460" s="668"/>
      <c r="E3460" s="672" t="s">
        <v>1470</v>
      </c>
      <c r="F3460" s="673"/>
      <c r="G3460" s="673"/>
      <c r="H3460" s="673"/>
      <c r="I3460" s="674"/>
      <c r="J3460" s="675" t="s">
        <v>560</v>
      </c>
      <c r="K3460" s="668"/>
      <c r="L3460" s="677" t="s">
        <v>1464</v>
      </c>
    </row>
    <row r="3461" spans="2:13" ht="15" customHeight="1" outlineLevel="2" x14ac:dyDescent="0.25">
      <c r="B3461" s="669"/>
      <c r="C3461" s="670"/>
      <c r="D3461" s="671"/>
      <c r="E3461" s="104" t="s">
        <v>1461</v>
      </c>
      <c r="F3461" s="679" t="s">
        <v>1462</v>
      </c>
      <c r="G3461" s="680"/>
      <c r="H3461" s="679" t="s">
        <v>1463</v>
      </c>
      <c r="I3461" s="680"/>
      <c r="J3461" s="676"/>
      <c r="K3461" s="671"/>
      <c r="L3461" s="701"/>
    </row>
    <row r="3462" spans="2:13" ht="24.95" customHeight="1" outlineLevel="2" x14ac:dyDescent="0.25">
      <c r="B3462" s="655"/>
      <c r="C3462" s="656"/>
      <c r="D3462" s="657"/>
      <c r="E3462" s="105"/>
      <c r="F3462" s="658"/>
      <c r="G3462" s="659"/>
      <c r="H3462" s="658"/>
      <c r="I3462" s="659"/>
      <c r="J3462" s="658"/>
      <c r="K3462" s="659"/>
      <c r="L3462" s="56">
        <f t="shared" ref="L3462:L3468" si="314">+J3462</f>
        <v>0</v>
      </c>
    </row>
    <row r="3463" spans="2:13" ht="24.95" customHeight="1" outlineLevel="2" x14ac:dyDescent="0.25">
      <c r="B3463" s="628"/>
      <c r="C3463" s="629"/>
      <c r="D3463" s="660"/>
      <c r="E3463" s="106"/>
      <c r="F3463" s="661"/>
      <c r="G3463" s="660"/>
      <c r="H3463" s="661"/>
      <c r="I3463" s="660"/>
      <c r="J3463" s="661"/>
      <c r="K3463" s="660"/>
      <c r="L3463" s="56">
        <f t="shared" si="314"/>
        <v>0</v>
      </c>
    </row>
    <row r="3464" spans="2:13" ht="24.95" customHeight="1" outlineLevel="2" x14ac:dyDescent="0.25">
      <c r="B3464" s="628"/>
      <c r="C3464" s="629"/>
      <c r="D3464" s="660"/>
      <c r="E3464" s="106"/>
      <c r="F3464" s="661"/>
      <c r="G3464" s="660"/>
      <c r="H3464" s="661"/>
      <c r="I3464" s="660"/>
      <c r="J3464" s="661"/>
      <c r="K3464" s="660"/>
      <c r="L3464" s="56">
        <f t="shared" si="314"/>
        <v>0</v>
      </c>
    </row>
    <row r="3465" spans="2:13" ht="24.95" customHeight="1" outlineLevel="2" x14ac:dyDescent="0.25">
      <c r="B3465" s="628"/>
      <c r="C3465" s="629"/>
      <c r="D3465" s="660"/>
      <c r="E3465" s="106"/>
      <c r="F3465" s="661"/>
      <c r="G3465" s="660"/>
      <c r="H3465" s="661"/>
      <c r="I3465" s="660"/>
      <c r="J3465" s="661"/>
      <c r="K3465" s="660"/>
      <c r="L3465" s="56">
        <f t="shared" si="314"/>
        <v>0</v>
      </c>
    </row>
    <row r="3466" spans="2:13" ht="24.95" customHeight="1" outlineLevel="2" x14ac:dyDescent="0.25">
      <c r="B3466" s="628"/>
      <c r="C3466" s="629"/>
      <c r="D3466" s="660"/>
      <c r="E3466" s="106"/>
      <c r="F3466" s="661"/>
      <c r="G3466" s="660"/>
      <c r="H3466" s="661"/>
      <c r="I3466" s="660"/>
      <c r="J3466" s="661"/>
      <c r="K3466" s="660"/>
      <c r="L3466" s="56">
        <f t="shared" si="314"/>
        <v>0</v>
      </c>
    </row>
    <row r="3467" spans="2:13" ht="24.95" customHeight="1" outlineLevel="2" x14ac:dyDescent="0.25">
      <c r="B3467" s="628"/>
      <c r="C3467" s="629"/>
      <c r="D3467" s="660"/>
      <c r="E3467" s="106"/>
      <c r="F3467" s="661"/>
      <c r="G3467" s="660"/>
      <c r="H3467" s="661"/>
      <c r="I3467" s="660"/>
      <c r="J3467" s="661"/>
      <c r="K3467" s="660"/>
      <c r="L3467" s="56">
        <f t="shared" si="314"/>
        <v>0</v>
      </c>
    </row>
    <row r="3468" spans="2:13" ht="24.95" customHeight="1" outlineLevel="2" x14ac:dyDescent="0.25">
      <c r="B3468" s="631"/>
      <c r="C3468" s="632"/>
      <c r="D3468" s="662"/>
      <c r="E3468" s="107"/>
      <c r="F3468" s="663"/>
      <c r="G3468" s="662"/>
      <c r="H3468" s="663"/>
      <c r="I3468" s="662"/>
      <c r="J3468" s="663"/>
      <c r="K3468" s="662"/>
      <c r="L3468" s="56">
        <f t="shared" si="314"/>
        <v>0</v>
      </c>
    </row>
    <row r="3469" spans="2:13" ht="24.95" customHeight="1" outlineLevel="2" x14ac:dyDescent="0.25">
      <c r="B3469" s="634" t="s">
        <v>1468</v>
      </c>
      <c r="C3469" s="635"/>
      <c r="D3469" s="635"/>
      <c r="E3469" s="635"/>
      <c r="F3469" s="635"/>
      <c r="G3469" s="635"/>
      <c r="H3469" s="635"/>
      <c r="I3469" s="635"/>
      <c r="J3469" s="635"/>
      <c r="K3469" s="636"/>
      <c r="L3469" s="108">
        <f>+SUM(L3462:L3468)</f>
        <v>0</v>
      </c>
    </row>
    <row r="3470" spans="2:13" ht="49.5" customHeight="1" outlineLevel="1" x14ac:dyDescent="0.25">
      <c r="B3470" s="111" t="s">
        <v>1561</v>
      </c>
      <c r="C3470" s="58">
        <v>13</v>
      </c>
      <c r="D3470" s="58">
        <v>31</v>
      </c>
      <c r="E3470" s="637" t="str">
        <f>+VLOOKUP(B:B,APUS!A:C,3,FALSE)</f>
        <v>REPARACIÓN CUBIERTA EN TEJA DE BARRO, INCLUYE CAMBIO DE TEJAS Y ARREGLO ESTRUCTURA (ZONA AFECTADA MÁX. 4 TEJAS)</v>
      </c>
      <c r="F3470" s="638"/>
      <c r="G3470" s="638"/>
      <c r="H3470" s="638"/>
      <c r="I3470" s="638"/>
      <c r="J3470" s="638"/>
      <c r="K3470" s="639"/>
      <c r="L3470" s="103" t="str">
        <f>+VLOOKUP(B:B,APUS!A:D,4,FALSE)</f>
        <v>M2</v>
      </c>
      <c r="M3470" s="595">
        <f>L3480</f>
        <v>0</v>
      </c>
    </row>
    <row r="3471" spans="2:13" ht="15" customHeight="1" outlineLevel="2" x14ac:dyDescent="0.25">
      <c r="B3471" s="666" t="s">
        <v>1465</v>
      </c>
      <c r="C3471" s="697"/>
      <c r="D3471" s="668"/>
      <c r="E3471" s="672" t="s">
        <v>1470</v>
      </c>
      <c r="F3471" s="673"/>
      <c r="G3471" s="673"/>
      <c r="H3471" s="673"/>
      <c r="I3471" s="674"/>
      <c r="J3471" s="675" t="s">
        <v>560</v>
      </c>
      <c r="K3471" s="668"/>
      <c r="L3471" s="677" t="s">
        <v>1464</v>
      </c>
    </row>
    <row r="3472" spans="2:13" ht="15" customHeight="1" outlineLevel="2" x14ac:dyDescent="0.25">
      <c r="B3472" s="669"/>
      <c r="C3472" s="670"/>
      <c r="D3472" s="671"/>
      <c r="E3472" s="104" t="s">
        <v>1461</v>
      </c>
      <c r="F3472" s="679" t="s">
        <v>1462</v>
      </c>
      <c r="G3472" s="680"/>
      <c r="H3472" s="679" t="s">
        <v>1463</v>
      </c>
      <c r="I3472" s="680"/>
      <c r="J3472" s="676"/>
      <c r="K3472" s="671"/>
      <c r="L3472" s="701"/>
    </row>
    <row r="3473" spans="2:13" ht="24.95" customHeight="1" outlineLevel="2" x14ac:dyDescent="0.25">
      <c r="B3473" s="655"/>
      <c r="C3473" s="656"/>
      <c r="D3473" s="657"/>
      <c r="E3473" s="105"/>
      <c r="F3473" s="658"/>
      <c r="G3473" s="659"/>
      <c r="H3473" s="658"/>
      <c r="I3473" s="659"/>
      <c r="J3473" s="658"/>
      <c r="K3473" s="659"/>
      <c r="L3473" s="56">
        <f t="shared" ref="L3473:L3479" si="315">+J3473</f>
        <v>0</v>
      </c>
    </row>
    <row r="3474" spans="2:13" ht="24.95" customHeight="1" outlineLevel="2" x14ac:dyDescent="0.25">
      <c r="B3474" s="628"/>
      <c r="C3474" s="629"/>
      <c r="D3474" s="660"/>
      <c r="E3474" s="106"/>
      <c r="F3474" s="661"/>
      <c r="G3474" s="660"/>
      <c r="H3474" s="661"/>
      <c r="I3474" s="660"/>
      <c r="J3474" s="661"/>
      <c r="K3474" s="660"/>
      <c r="L3474" s="56">
        <f t="shared" si="315"/>
        <v>0</v>
      </c>
    </row>
    <row r="3475" spans="2:13" ht="24.95" customHeight="1" outlineLevel="2" x14ac:dyDescent="0.25">
      <c r="B3475" s="628"/>
      <c r="C3475" s="629"/>
      <c r="D3475" s="660"/>
      <c r="E3475" s="106"/>
      <c r="F3475" s="661"/>
      <c r="G3475" s="660"/>
      <c r="H3475" s="661"/>
      <c r="I3475" s="660"/>
      <c r="J3475" s="661"/>
      <c r="K3475" s="660"/>
      <c r="L3475" s="56">
        <f t="shared" si="315"/>
        <v>0</v>
      </c>
    </row>
    <row r="3476" spans="2:13" ht="24.95" customHeight="1" outlineLevel="2" x14ac:dyDescent="0.25">
      <c r="B3476" s="628"/>
      <c r="C3476" s="629"/>
      <c r="D3476" s="660"/>
      <c r="E3476" s="106"/>
      <c r="F3476" s="661"/>
      <c r="G3476" s="660"/>
      <c r="H3476" s="661"/>
      <c r="I3476" s="660"/>
      <c r="J3476" s="661"/>
      <c r="K3476" s="660"/>
      <c r="L3476" s="56">
        <f t="shared" si="315"/>
        <v>0</v>
      </c>
    </row>
    <row r="3477" spans="2:13" ht="24.95" customHeight="1" outlineLevel="2" x14ac:dyDescent="0.25">
      <c r="B3477" s="628"/>
      <c r="C3477" s="629"/>
      <c r="D3477" s="660"/>
      <c r="E3477" s="106"/>
      <c r="F3477" s="661"/>
      <c r="G3477" s="660"/>
      <c r="H3477" s="661"/>
      <c r="I3477" s="660"/>
      <c r="J3477" s="661"/>
      <c r="K3477" s="660"/>
      <c r="L3477" s="56">
        <f t="shared" si="315"/>
        <v>0</v>
      </c>
    </row>
    <row r="3478" spans="2:13" ht="24.95" customHeight="1" outlineLevel="2" x14ac:dyDescent="0.25">
      <c r="B3478" s="628"/>
      <c r="C3478" s="629"/>
      <c r="D3478" s="660"/>
      <c r="E3478" s="106"/>
      <c r="F3478" s="661"/>
      <c r="G3478" s="660"/>
      <c r="H3478" s="661"/>
      <c r="I3478" s="660"/>
      <c r="J3478" s="661"/>
      <c r="K3478" s="660"/>
      <c r="L3478" s="56">
        <f t="shared" si="315"/>
        <v>0</v>
      </c>
    </row>
    <row r="3479" spans="2:13" ht="24.95" customHeight="1" outlineLevel="2" x14ac:dyDescent="0.25">
      <c r="B3479" s="631"/>
      <c r="C3479" s="632"/>
      <c r="D3479" s="662"/>
      <c r="E3479" s="107"/>
      <c r="F3479" s="663"/>
      <c r="G3479" s="662"/>
      <c r="H3479" s="663"/>
      <c r="I3479" s="662"/>
      <c r="J3479" s="663"/>
      <c r="K3479" s="662"/>
      <c r="L3479" s="56">
        <f t="shared" si="315"/>
        <v>0</v>
      </c>
    </row>
    <row r="3480" spans="2:13" ht="24.95" customHeight="1" outlineLevel="2" x14ac:dyDescent="0.25">
      <c r="B3480" s="634" t="s">
        <v>1468</v>
      </c>
      <c r="C3480" s="635"/>
      <c r="D3480" s="635"/>
      <c r="E3480" s="635"/>
      <c r="F3480" s="635"/>
      <c r="G3480" s="635"/>
      <c r="H3480" s="635"/>
      <c r="I3480" s="635"/>
      <c r="J3480" s="635"/>
      <c r="K3480" s="636"/>
      <c r="L3480" s="108">
        <f>+SUM(L3473:L3479)</f>
        <v>0</v>
      </c>
    </row>
    <row r="3481" spans="2:13" ht="19.5" customHeight="1" outlineLevel="1" x14ac:dyDescent="0.25">
      <c r="B3481" s="111" t="s">
        <v>1583</v>
      </c>
      <c r="C3481" s="58">
        <v>13</v>
      </c>
      <c r="D3481" s="58">
        <v>32</v>
      </c>
      <c r="E3481" s="694" t="str">
        <f>+VLOOKUP(B:B,APUS!A:C,3,FALSE)</f>
        <v>SELLE DE JUNTAS EN SIKAFLEX  (CUBIERTAS PLANAS)</v>
      </c>
      <c r="F3481" s="695"/>
      <c r="G3481" s="695"/>
      <c r="H3481" s="695"/>
      <c r="I3481" s="695"/>
      <c r="J3481" s="695"/>
      <c r="K3481" s="696"/>
      <c r="L3481" s="103" t="str">
        <f>+VLOOKUP(B:B,APUS!A:D,4,FALSE)</f>
        <v>M</v>
      </c>
      <c r="M3481" s="595">
        <f>L3491</f>
        <v>0</v>
      </c>
    </row>
    <row r="3482" spans="2:13" ht="15" customHeight="1" outlineLevel="2" x14ac:dyDescent="0.25">
      <c r="B3482" s="666" t="s">
        <v>1465</v>
      </c>
      <c r="C3482" s="697"/>
      <c r="D3482" s="668"/>
      <c r="E3482" s="672" t="s">
        <v>1470</v>
      </c>
      <c r="F3482" s="673"/>
      <c r="G3482" s="673"/>
      <c r="H3482" s="673"/>
      <c r="I3482" s="674"/>
      <c r="J3482" s="675" t="s">
        <v>560</v>
      </c>
      <c r="K3482" s="668"/>
      <c r="L3482" s="677" t="s">
        <v>1464</v>
      </c>
    </row>
    <row r="3483" spans="2:13" ht="15" customHeight="1" outlineLevel="2" x14ac:dyDescent="0.25">
      <c r="B3483" s="669"/>
      <c r="C3483" s="670"/>
      <c r="D3483" s="671"/>
      <c r="E3483" s="104" t="s">
        <v>1461</v>
      </c>
      <c r="F3483" s="679" t="s">
        <v>1462</v>
      </c>
      <c r="G3483" s="680"/>
      <c r="H3483" s="679" t="s">
        <v>1463</v>
      </c>
      <c r="I3483" s="680"/>
      <c r="J3483" s="676"/>
      <c r="K3483" s="671"/>
      <c r="L3483" s="701"/>
    </row>
    <row r="3484" spans="2:13" ht="24.95" customHeight="1" outlineLevel="2" x14ac:dyDescent="0.25">
      <c r="B3484" s="655"/>
      <c r="C3484" s="656"/>
      <c r="D3484" s="657"/>
      <c r="E3484" s="105"/>
      <c r="F3484" s="658"/>
      <c r="G3484" s="659"/>
      <c r="H3484" s="658"/>
      <c r="I3484" s="659"/>
      <c r="J3484" s="658"/>
      <c r="K3484" s="659"/>
      <c r="L3484" s="56">
        <f t="shared" ref="L3484:L3490" si="316">+J3484</f>
        <v>0</v>
      </c>
    </row>
    <row r="3485" spans="2:13" ht="24.95" customHeight="1" outlineLevel="2" x14ac:dyDescent="0.25">
      <c r="B3485" s="628"/>
      <c r="C3485" s="629"/>
      <c r="D3485" s="660"/>
      <c r="E3485" s="106"/>
      <c r="F3485" s="661"/>
      <c r="G3485" s="660"/>
      <c r="H3485" s="661"/>
      <c r="I3485" s="660"/>
      <c r="J3485" s="661"/>
      <c r="K3485" s="660"/>
      <c r="L3485" s="56">
        <f t="shared" si="316"/>
        <v>0</v>
      </c>
    </row>
    <row r="3486" spans="2:13" ht="24.95" customHeight="1" outlineLevel="2" x14ac:dyDescent="0.25">
      <c r="B3486" s="628"/>
      <c r="C3486" s="629"/>
      <c r="D3486" s="660"/>
      <c r="E3486" s="106"/>
      <c r="F3486" s="661"/>
      <c r="G3486" s="660"/>
      <c r="H3486" s="661"/>
      <c r="I3486" s="660"/>
      <c r="J3486" s="661"/>
      <c r="K3486" s="660"/>
      <c r="L3486" s="56">
        <f t="shared" si="316"/>
        <v>0</v>
      </c>
    </row>
    <row r="3487" spans="2:13" ht="24.95" customHeight="1" outlineLevel="2" x14ac:dyDescent="0.25">
      <c r="B3487" s="628"/>
      <c r="C3487" s="629"/>
      <c r="D3487" s="660"/>
      <c r="E3487" s="106"/>
      <c r="F3487" s="661"/>
      <c r="G3487" s="660"/>
      <c r="H3487" s="661"/>
      <c r="I3487" s="660"/>
      <c r="J3487" s="661"/>
      <c r="K3487" s="660"/>
      <c r="L3487" s="56">
        <f t="shared" si="316"/>
        <v>0</v>
      </c>
    </row>
    <row r="3488" spans="2:13" ht="24.95" customHeight="1" outlineLevel="2" x14ac:dyDescent="0.25">
      <c r="B3488" s="628"/>
      <c r="C3488" s="629"/>
      <c r="D3488" s="660"/>
      <c r="E3488" s="106"/>
      <c r="F3488" s="661"/>
      <c r="G3488" s="660"/>
      <c r="H3488" s="661"/>
      <c r="I3488" s="660"/>
      <c r="J3488" s="661"/>
      <c r="K3488" s="660"/>
      <c r="L3488" s="56">
        <f t="shared" si="316"/>
        <v>0</v>
      </c>
    </row>
    <row r="3489" spans="2:13" ht="24.95" customHeight="1" outlineLevel="2" x14ac:dyDescent="0.25">
      <c r="B3489" s="628"/>
      <c r="C3489" s="629"/>
      <c r="D3489" s="660"/>
      <c r="E3489" s="106"/>
      <c r="F3489" s="661"/>
      <c r="G3489" s="660"/>
      <c r="H3489" s="661"/>
      <c r="I3489" s="660"/>
      <c r="J3489" s="661"/>
      <c r="K3489" s="660"/>
      <c r="L3489" s="56">
        <f t="shared" si="316"/>
        <v>0</v>
      </c>
    </row>
    <row r="3490" spans="2:13" ht="24.95" customHeight="1" outlineLevel="2" x14ac:dyDescent="0.25">
      <c r="B3490" s="631"/>
      <c r="C3490" s="632"/>
      <c r="D3490" s="662"/>
      <c r="E3490" s="107"/>
      <c r="F3490" s="663"/>
      <c r="G3490" s="662"/>
      <c r="H3490" s="663"/>
      <c r="I3490" s="662"/>
      <c r="J3490" s="663"/>
      <c r="K3490" s="662"/>
      <c r="L3490" s="56">
        <f t="shared" si="316"/>
        <v>0</v>
      </c>
    </row>
    <row r="3491" spans="2:13" ht="24.95" customHeight="1" outlineLevel="2" x14ac:dyDescent="0.25">
      <c r="B3491" s="634" t="s">
        <v>1468</v>
      </c>
      <c r="C3491" s="635"/>
      <c r="D3491" s="635"/>
      <c r="E3491" s="635"/>
      <c r="F3491" s="635"/>
      <c r="G3491" s="635"/>
      <c r="H3491" s="635"/>
      <c r="I3491" s="635"/>
      <c r="J3491" s="635"/>
      <c r="K3491" s="636"/>
      <c r="L3491" s="108">
        <f>+SUM(L3484:L3490)</f>
        <v>0</v>
      </c>
    </row>
    <row r="3492" spans="2:13" ht="48" customHeight="1" outlineLevel="1" x14ac:dyDescent="0.25">
      <c r="B3492" s="121" t="s">
        <v>2107</v>
      </c>
      <c r="C3492" s="58">
        <v>13</v>
      </c>
      <c r="D3492" s="58">
        <v>33</v>
      </c>
      <c r="E3492" s="637" t="str">
        <f>+VLOOKUP(B:B,APUS!A:C,3,FALSE)</f>
        <v>ESTRUCTURA PERFIL EN C  CALIBRE 14 DE  220 MM X 80 MM (LUCES HASTA 6M, INCLUYE ÁREA DE APOYO), APLICA HASTA PARA CUBIERTA EN ASBESTO CEMENTO EXISTENTE. INCLUYE ANTICORROSIVO.</v>
      </c>
      <c r="F3492" s="638"/>
      <c r="G3492" s="638"/>
      <c r="H3492" s="638"/>
      <c r="I3492" s="638"/>
      <c r="J3492" s="638"/>
      <c r="K3492" s="639"/>
      <c r="L3492" s="103" t="str">
        <f>+VLOOKUP(B:B,APUS!A:D,4,FALSE)</f>
        <v>M</v>
      </c>
      <c r="M3492" s="595">
        <f>L3502</f>
        <v>0</v>
      </c>
    </row>
    <row r="3493" spans="2:13" ht="15" customHeight="1" outlineLevel="2" x14ac:dyDescent="0.25">
      <c r="B3493" s="666" t="s">
        <v>1465</v>
      </c>
      <c r="C3493" s="697"/>
      <c r="D3493" s="668"/>
      <c r="E3493" s="672" t="s">
        <v>1470</v>
      </c>
      <c r="F3493" s="673"/>
      <c r="G3493" s="673"/>
      <c r="H3493" s="673"/>
      <c r="I3493" s="674"/>
      <c r="J3493" s="675" t="s">
        <v>560</v>
      </c>
      <c r="K3493" s="668"/>
      <c r="L3493" s="677" t="s">
        <v>1464</v>
      </c>
    </row>
    <row r="3494" spans="2:13" ht="15" customHeight="1" outlineLevel="2" x14ac:dyDescent="0.25">
      <c r="B3494" s="669"/>
      <c r="C3494" s="670"/>
      <c r="D3494" s="671"/>
      <c r="E3494" s="104" t="s">
        <v>1461</v>
      </c>
      <c r="F3494" s="679" t="s">
        <v>1462</v>
      </c>
      <c r="G3494" s="680"/>
      <c r="H3494" s="679" t="s">
        <v>1463</v>
      </c>
      <c r="I3494" s="680"/>
      <c r="J3494" s="676"/>
      <c r="K3494" s="671"/>
      <c r="L3494" s="701"/>
    </row>
    <row r="3495" spans="2:13" ht="24.95" customHeight="1" outlineLevel="2" x14ac:dyDescent="0.25">
      <c r="B3495" s="655"/>
      <c r="C3495" s="656"/>
      <c r="D3495" s="657"/>
      <c r="E3495" s="105"/>
      <c r="F3495" s="658"/>
      <c r="G3495" s="659"/>
      <c r="H3495" s="658"/>
      <c r="I3495" s="659"/>
      <c r="J3495" s="658"/>
      <c r="K3495" s="659"/>
      <c r="L3495" s="56">
        <f t="shared" ref="L3495:L3501" si="317">+J3495</f>
        <v>0</v>
      </c>
    </row>
    <row r="3496" spans="2:13" ht="24.95" customHeight="1" outlineLevel="2" x14ac:dyDescent="0.25">
      <c r="B3496" s="628"/>
      <c r="C3496" s="629"/>
      <c r="D3496" s="660"/>
      <c r="E3496" s="106"/>
      <c r="F3496" s="661"/>
      <c r="G3496" s="660"/>
      <c r="H3496" s="661"/>
      <c r="I3496" s="660"/>
      <c r="J3496" s="661"/>
      <c r="K3496" s="660"/>
      <c r="L3496" s="56">
        <f t="shared" si="317"/>
        <v>0</v>
      </c>
    </row>
    <row r="3497" spans="2:13" ht="24.95" customHeight="1" outlineLevel="2" x14ac:dyDescent="0.25">
      <c r="B3497" s="628"/>
      <c r="C3497" s="629"/>
      <c r="D3497" s="660"/>
      <c r="E3497" s="106"/>
      <c r="F3497" s="661"/>
      <c r="G3497" s="660"/>
      <c r="H3497" s="661"/>
      <c r="I3497" s="660"/>
      <c r="J3497" s="661"/>
      <c r="K3497" s="660"/>
      <c r="L3497" s="56">
        <f t="shared" si="317"/>
        <v>0</v>
      </c>
    </row>
    <row r="3498" spans="2:13" ht="24.95" customHeight="1" outlineLevel="2" x14ac:dyDescent="0.25">
      <c r="B3498" s="628"/>
      <c r="C3498" s="629"/>
      <c r="D3498" s="660"/>
      <c r="E3498" s="106"/>
      <c r="F3498" s="661"/>
      <c r="G3498" s="660"/>
      <c r="H3498" s="661"/>
      <c r="I3498" s="660"/>
      <c r="J3498" s="661"/>
      <c r="K3498" s="660"/>
      <c r="L3498" s="56">
        <f t="shared" si="317"/>
        <v>0</v>
      </c>
    </row>
    <row r="3499" spans="2:13" ht="24.95" customHeight="1" outlineLevel="2" x14ac:dyDescent="0.25">
      <c r="B3499" s="628"/>
      <c r="C3499" s="629"/>
      <c r="D3499" s="660"/>
      <c r="E3499" s="106"/>
      <c r="F3499" s="661"/>
      <c r="G3499" s="660"/>
      <c r="H3499" s="661"/>
      <c r="I3499" s="660"/>
      <c r="J3499" s="661"/>
      <c r="K3499" s="660"/>
      <c r="L3499" s="56">
        <f t="shared" si="317"/>
        <v>0</v>
      </c>
    </row>
    <row r="3500" spans="2:13" ht="24.95" customHeight="1" outlineLevel="2" x14ac:dyDescent="0.25">
      <c r="B3500" s="628"/>
      <c r="C3500" s="629"/>
      <c r="D3500" s="660"/>
      <c r="E3500" s="106"/>
      <c r="F3500" s="661"/>
      <c r="G3500" s="660"/>
      <c r="H3500" s="661"/>
      <c r="I3500" s="660"/>
      <c r="J3500" s="661"/>
      <c r="K3500" s="660"/>
      <c r="L3500" s="56">
        <f t="shared" si="317"/>
        <v>0</v>
      </c>
    </row>
    <row r="3501" spans="2:13" ht="24.95" customHeight="1" outlineLevel="2" x14ac:dyDescent="0.25">
      <c r="B3501" s="631"/>
      <c r="C3501" s="632"/>
      <c r="D3501" s="662"/>
      <c r="E3501" s="107"/>
      <c r="F3501" s="663"/>
      <c r="G3501" s="662"/>
      <c r="H3501" s="663"/>
      <c r="I3501" s="662"/>
      <c r="J3501" s="663"/>
      <c r="K3501" s="662"/>
      <c r="L3501" s="56">
        <f t="shared" si="317"/>
        <v>0</v>
      </c>
    </row>
    <row r="3502" spans="2:13" ht="24.95" customHeight="1" outlineLevel="2" x14ac:dyDescent="0.25">
      <c r="B3502" s="634" t="s">
        <v>1468</v>
      </c>
      <c r="C3502" s="635"/>
      <c r="D3502" s="635"/>
      <c r="E3502" s="635"/>
      <c r="F3502" s="635"/>
      <c r="G3502" s="635"/>
      <c r="H3502" s="635"/>
      <c r="I3502" s="635"/>
      <c r="J3502" s="635"/>
      <c r="K3502" s="636"/>
      <c r="L3502" s="108">
        <f>+SUM(L3495:L3501)</f>
        <v>0</v>
      </c>
    </row>
    <row r="3503" spans="2:13" ht="36.75" customHeight="1" outlineLevel="1" x14ac:dyDescent="0.25">
      <c r="B3503" s="121" t="s">
        <v>2124</v>
      </c>
      <c r="C3503" s="58">
        <v>13</v>
      </c>
      <c r="D3503" s="58">
        <v>34</v>
      </c>
      <c r="E3503" s="637" t="str">
        <f>+VLOOKUP(B:B,APUS!A:C,3,FALSE)</f>
        <v>ESTRUCTURA PERFIL EN TUBO RECTANGULAR 80 MM X 40 MM CALIBRE 16 (PARA CUBIERTA METÁLICA). INCLUYE ANTICORROSIVO DOS CAPAS.</v>
      </c>
      <c r="F3503" s="638"/>
      <c r="G3503" s="638"/>
      <c r="H3503" s="638"/>
      <c r="I3503" s="638"/>
      <c r="J3503" s="638"/>
      <c r="K3503" s="639"/>
      <c r="L3503" s="103" t="str">
        <f>+VLOOKUP(B:B,APUS!A:D,4,FALSE)</f>
        <v>M</v>
      </c>
      <c r="M3503" s="595">
        <f>L3513</f>
        <v>0</v>
      </c>
    </row>
    <row r="3504" spans="2:13" ht="24.95" customHeight="1" outlineLevel="2" x14ac:dyDescent="0.25">
      <c r="B3504" s="666" t="s">
        <v>1465</v>
      </c>
      <c r="C3504" s="697"/>
      <c r="D3504" s="668"/>
      <c r="E3504" s="672" t="s">
        <v>1470</v>
      </c>
      <c r="F3504" s="673"/>
      <c r="G3504" s="673"/>
      <c r="H3504" s="673"/>
      <c r="I3504" s="674"/>
      <c r="J3504" s="675" t="s">
        <v>560</v>
      </c>
      <c r="K3504" s="668"/>
      <c r="L3504" s="677" t="s">
        <v>1464</v>
      </c>
    </row>
    <row r="3505" spans="2:13" ht="24.95" customHeight="1" outlineLevel="2" x14ac:dyDescent="0.25">
      <c r="B3505" s="669"/>
      <c r="C3505" s="670"/>
      <c r="D3505" s="671"/>
      <c r="E3505" s="104" t="s">
        <v>1461</v>
      </c>
      <c r="F3505" s="679" t="s">
        <v>1462</v>
      </c>
      <c r="G3505" s="680"/>
      <c r="H3505" s="679" t="s">
        <v>1463</v>
      </c>
      <c r="I3505" s="680"/>
      <c r="J3505" s="676"/>
      <c r="K3505" s="671"/>
      <c r="L3505" s="701"/>
    </row>
    <row r="3506" spans="2:13" ht="24.95" customHeight="1" outlineLevel="2" x14ac:dyDescent="0.25">
      <c r="B3506" s="655"/>
      <c r="C3506" s="656"/>
      <c r="D3506" s="657"/>
      <c r="E3506" s="105"/>
      <c r="F3506" s="658"/>
      <c r="G3506" s="659"/>
      <c r="H3506" s="658"/>
      <c r="I3506" s="659"/>
      <c r="J3506" s="658"/>
      <c r="K3506" s="659"/>
      <c r="L3506" s="56">
        <f t="shared" ref="L3506:L3512" si="318">+J3506</f>
        <v>0</v>
      </c>
    </row>
    <row r="3507" spans="2:13" ht="24.95" customHeight="1" outlineLevel="2" x14ac:dyDescent="0.25">
      <c r="B3507" s="628"/>
      <c r="C3507" s="629"/>
      <c r="D3507" s="660"/>
      <c r="E3507" s="106"/>
      <c r="F3507" s="661"/>
      <c r="G3507" s="660"/>
      <c r="H3507" s="661"/>
      <c r="I3507" s="660"/>
      <c r="J3507" s="661"/>
      <c r="K3507" s="660"/>
      <c r="L3507" s="56">
        <f t="shared" si="318"/>
        <v>0</v>
      </c>
    </row>
    <row r="3508" spans="2:13" ht="24.95" customHeight="1" outlineLevel="2" x14ac:dyDescent="0.25">
      <c r="B3508" s="628"/>
      <c r="C3508" s="629"/>
      <c r="D3508" s="660"/>
      <c r="E3508" s="106"/>
      <c r="F3508" s="661"/>
      <c r="G3508" s="660"/>
      <c r="H3508" s="661"/>
      <c r="I3508" s="660"/>
      <c r="J3508" s="661"/>
      <c r="K3508" s="660"/>
      <c r="L3508" s="56">
        <f t="shared" si="318"/>
        <v>0</v>
      </c>
    </row>
    <row r="3509" spans="2:13" ht="24.95" customHeight="1" outlineLevel="2" x14ac:dyDescent="0.25">
      <c r="B3509" s="628"/>
      <c r="C3509" s="629"/>
      <c r="D3509" s="660"/>
      <c r="E3509" s="106"/>
      <c r="F3509" s="661"/>
      <c r="G3509" s="660"/>
      <c r="H3509" s="661"/>
      <c r="I3509" s="660"/>
      <c r="J3509" s="661"/>
      <c r="K3509" s="660"/>
      <c r="L3509" s="56">
        <f t="shared" si="318"/>
        <v>0</v>
      </c>
    </row>
    <row r="3510" spans="2:13" ht="24.95" customHeight="1" outlineLevel="2" x14ac:dyDescent="0.25">
      <c r="B3510" s="628"/>
      <c r="C3510" s="629"/>
      <c r="D3510" s="660"/>
      <c r="E3510" s="106"/>
      <c r="F3510" s="661"/>
      <c r="G3510" s="660"/>
      <c r="H3510" s="661"/>
      <c r="I3510" s="660"/>
      <c r="J3510" s="661"/>
      <c r="K3510" s="660"/>
      <c r="L3510" s="56">
        <f t="shared" si="318"/>
        <v>0</v>
      </c>
    </row>
    <row r="3511" spans="2:13" ht="24.95" customHeight="1" outlineLevel="2" x14ac:dyDescent="0.25">
      <c r="B3511" s="628"/>
      <c r="C3511" s="629"/>
      <c r="D3511" s="660"/>
      <c r="E3511" s="106"/>
      <c r="F3511" s="661"/>
      <c r="G3511" s="660"/>
      <c r="H3511" s="661"/>
      <c r="I3511" s="660"/>
      <c r="J3511" s="661"/>
      <c r="K3511" s="660"/>
      <c r="L3511" s="56">
        <f t="shared" si="318"/>
        <v>0</v>
      </c>
    </row>
    <row r="3512" spans="2:13" ht="24.95" customHeight="1" outlineLevel="2" x14ac:dyDescent="0.25">
      <c r="B3512" s="631"/>
      <c r="C3512" s="632"/>
      <c r="D3512" s="662"/>
      <c r="E3512" s="107"/>
      <c r="F3512" s="663"/>
      <c r="G3512" s="662"/>
      <c r="H3512" s="663"/>
      <c r="I3512" s="662"/>
      <c r="J3512" s="663"/>
      <c r="K3512" s="662"/>
      <c r="L3512" s="56">
        <f t="shared" si="318"/>
        <v>0</v>
      </c>
    </row>
    <row r="3513" spans="2:13" ht="24.95" customHeight="1" outlineLevel="2" x14ac:dyDescent="0.25">
      <c r="B3513" s="634" t="s">
        <v>1468</v>
      </c>
      <c r="C3513" s="635"/>
      <c r="D3513" s="635"/>
      <c r="E3513" s="635"/>
      <c r="F3513" s="635"/>
      <c r="G3513" s="635"/>
      <c r="H3513" s="635"/>
      <c r="I3513" s="635"/>
      <c r="J3513" s="635"/>
      <c r="K3513" s="636"/>
      <c r="L3513" s="108">
        <f>+SUM(L3506:L3512)</f>
        <v>0</v>
      </c>
    </row>
    <row r="3514" spans="2:13" ht="45.75" customHeight="1" outlineLevel="1" x14ac:dyDescent="0.25">
      <c r="B3514" s="121" t="s">
        <v>2123</v>
      </c>
      <c r="C3514" s="58">
        <v>13</v>
      </c>
      <c r="D3514" s="58">
        <v>35</v>
      </c>
      <c r="E3514" s="637" t="str">
        <f>+VLOOKUP(B:B,APUS!A:C,3,FALSE)</f>
        <v>ESTRUCTURA EN PERFIL EN TUBO RECTANGULAR CALIBRE 18  DE 160 MM X 60MM  (LUCES HASTA 3,5 M, INCLUYE ÁREA DE APOYO), APLICA INCLUSO EN CASO DE CUBIERTA EN FIBROCEMENTO EXISTENTE. INCLUYE ANTICORROSIVO.</v>
      </c>
      <c r="F3514" s="638"/>
      <c r="G3514" s="638"/>
      <c r="H3514" s="638"/>
      <c r="I3514" s="638"/>
      <c r="J3514" s="638"/>
      <c r="K3514" s="639"/>
      <c r="L3514" s="103" t="str">
        <f>+VLOOKUP(B:B,APUS!A:D,4,FALSE)</f>
        <v>M</v>
      </c>
      <c r="M3514" s="595">
        <f>L3524</f>
        <v>0</v>
      </c>
    </row>
    <row r="3515" spans="2:13" ht="24.95" customHeight="1" outlineLevel="2" x14ac:dyDescent="0.25">
      <c r="B3515" s="666" t="s">
        <v>1465</v>
      </c>
      <c r="C3515" s="697"/>
      <c r="D3515" s="668"/>
      <c r="E3515" s="672" t="s">
        <v>1470</v>
      </c>
      <c r="F3515" s="673"/>
      <c r="G3515" s="673"/>
      <c r="H3515" s="673"/>
      <c r="I3515" s="674"/>
      <c r="J3515" s="675" t="s">
        <v>560</v>
      </c>
      <c r="K3515" s="668"/>
      <c r="L3515" s="677" t="s">
        <v>1464</v>
      </c>
    </row>
    <row r="3516" spans="2:13" ht="24.95" customHeight="1" outlineLevel="2" x14ac:dyDescent="0.25">
      <c r="B3516" s="669"/>
      <c r="C3516" s="670"/>
      <c r="D3516" s="671"/>
      <c r="E3516" s="104" t="s">
        <v>1461</v>
      </c>
      <c r="F3516" s="679" t="s">
        <v>1462</v>
      </c>
      <c r="G3516" s="680"/>
      <c r="H3516" s="679" t="s">
        <v>1463</v>
      </c>
      <c r="I3516" s="680"/>
      <c r="J3516" s="676"/>
      <c r="K3516" s="671"/>
      <c r="L3516" s="701"/>
    </row>
    <row r="3517" spans="2:13" ht="24.95" customHeight="1" outlineLevel="2" x14ac:dyDescent="0.25">
      <c r="B3517" s="655"/>
      <c r="C3517" s="656"/>
      <c r="D3517" s="657"/>
      <c r="E3517" s="105"/>
      <c r="F3517" s="658"/>
      <c r="G3517" s="659"/>
      <c r="H3517" s="658"/>
      <c r="I3517" s="659"/>
      <c r="J3517" s="658"/>
      <c r="K3517" s="659"/>
      <c r="L3517" s="56">
        <f t="shared" ref="L3517:L3523" si="319">+J3517</f>
        <v>0</v>
      </c>
    </row>
    <row r="3518" spans="2:13" ht="24.95" customHeight="1" outlineLevel="2" x14ac:dyDescent="0.25">
      <c r="B3518" s="628"/>
      <c r="C3518" s="629"/>
      <c r="D3518" s="660"/>
      <c r="E3518" s="106"/>
      <c r="F3518" s="661"/>
      <c r="G3518" s="660"/>
      <c r="H3518" s="661"/>
      <c r="I3518" s="660"/>
      <c r="J3518" s="661"/>
      <c r="K3518" s="660"/>
      <c r="L3518" s="56">
        <f t="shared" si="319"/>
        <v>0</v>
      </c>
    </row>
    <row r="3519" spans="2:13" ht="24.95" customHeight="1" outlineLevel="2" x14ac:dyDescent="0.25">
      <c r="B3519" s="628"/>
      <c r="C3519" s="629"/>
      <c r="D3519" s="660"/>
      <c r="E3519" s="106"/>
      <c r="F3519" s="661"/>
      <c r="G3519" s="660"/>
      <c r="H3519" s="661"/>
      <c r="I3519" s="660"/>
      <c r="J3519" s="661"/>
      <c r="K3519" s="660"/>
      <c r="L3519" s="56">
        <f t="shared" si="319"/>
        <v>0</v>
      </c>
    </row>
    <row r="3520" spans="2:13" ht="24.95" customHeight="1" outlineLevel="2" x14ac:dyDescent="0.25">
      <c r="B3520" s="628"/>
      <c r="C3520" s="629"/>
      <c r="D3520" s="660"/>
      <c r="E3520" s="106"/>
      <c r="F3520" s="661"/>
      <c r="G3520" s="660"/>
      <c r="H3520" s="661"/>
      <c r="I3520" s="660"/>
      <c r="J3520" s="661"/>
      <c r="K3520" s="660"/>
      <c r="L3520" s="56">
        <f t="shared" si="319"/>
        <v>0</v>
      </c>
    </row>
    <row r="3521" spans="2:13" ht="24.95" customHeight="1" outlineLevel="2" x14ac:dyDescent="0.25">
      <c r="B3521" s="628"/>
      <c r="C3521" s="629"/>
      <c r="D3521" s="660"/>
      <c r="E3521" s="106"/>
      <c r="F3521" s="661"/>
      <c r="G3521" s="660"/>
      <c r="H3521" s="661"/>
      <c r="I3521" s="660"/>
      <c r="J3521" s="661"/>
      <c r="K3521" s="660"/>
      <c r="L3521" s="56">
        <f t="shared" si="319"/>
        <v>0</v>
      </c>
    </row>
    <row r="3522" spans="2:13" ht="24.95" customHeight="1" outlineLevel="2" x14ac:dyDescent="0.25">
      <c r="B3522" s="628"/>
      <c r="C3522" s="629"/>
      <c r="D3522" s="660"/>
      <c r="E3522" s="106"/>
      <c r="F3522" s="661"/>
      <c r="G3522" s="660"/>
      <c r="H3522" s="661"/>
      <c r="I3522" s="660"/>
      <c r="J3522" s="661"/>
      <c r="K3522" s="660"/>
      <c r="L3522" s="56">
        <f t="shared" si="319"/>
        <v>0</v>
      </c>
    </row>
    <row r="3523" spans="2:13" ht="24.95" customHeight="1" outlineLevel="2" x14ac:dyDescent="0.25">
      <c r="B3523" s="631"/>
      <c r="C3523" s="632"/>
      <c r="D3523" s="662"/>
      <c r="E3523" s="107"/>
      <c r="F3523" s="663"/>
      <c r="G3523" s="662"/>
      <c r="H3523" s="663"/>
      <c r="I3523" s="662"/>
      <c r="J3523" s="663"/>
      <c r="K3523" s="662"/>
      <c r="L3523" s="56">
        <f t="shared" si="319"/>
        <v>0</v>
      </c>
    </row>
    <row r="3524" spans="2:13" ht="24.95" customHeight="1" outlineLevel="2" x14ac:dyDescent="0.25">
      <c r="B3524" s="634" t="s">
        <v>1468</v>
      </c>
      <c r="C3524" s="635"/>
      <c r="D3524" s="635"/>
      <c r="E3524" s="635"/>
      <c r="F3524" s="635"/>
      <c r="G3524" s="635"/>
      <c r="H3524" s="635"/>
      <c r="I3524" s="635"/>
      <c r="J3524" s="635"/>
      <c r="K3524" s="636"/>
      <c r="L3524" s="108">
        <f>+SUM(L3517:L3523)</f>
        <v>0</v>
      </c>
    </row>
    <row r="3525" spans="2:13" ht="24.95" customHeight="1" outlineLevel="1" x14ac:dyDescent="0.25">
      <c r="B3525" s="121" t="s">
        <v>2294</v>
      </c>
      <c r="C3525" s="58">
        <v>13</v>
      </c>
      <c r="D3525" s="58">
        <v>36</v>
      </c>
      <c r="E3525" s="637" t="str">
        <f>+VLOOKUP(B:B,APUS!A:C,3,FALSE)</f>
        <v>CUBIERTA EN FIBROCEMENTO N°4 INCLUYE ESTRUCTURA  METALICA (Perfil  C Gr.50- 150X50X1,5MM)</v>
      </c>
      <c r="F3525" s="638"/>
      <c r="G3525" s="638"/>
      <c r="H3525" s="638"/>
      <c r="I3525" s="638"/>
      <c r="J3525" s="638"/>
      <c r="K3525" s="639"/>
      <c r="L3525" s="103" t="str">
        <f>+VLOOKUP(B:B,APUS!A:D,4,FALSE)</f>
        <v>M2</v>
      </c>
      <c r="M3525" s="595">
        <f>L3535</f>
        <v>0</v>
      </c>
    </row>
    <row r="3526" spans="2:13" ht="24.95" customHeight="1" outlineLevel="2" x14ac:dyDescent="0.25">
      <c r="B3526" s="666" t="s">
        <v>1465</v>
      </c>
      <c r="C3526" s="697"/>
      <c r="D3526" s="668"/>
      <c r="E3526" s="672" t="s">
        <v>1470</v>
      </c>
      <c r="F3526" s="673"/>
      <c r="G3526" s="673"/>
      <c r="H3526" s="673"/>
      <c r="I3526" s="674"/>
      <c r="J3526" s="675" t="s">
        <v>560</v>
      </c>
      <c r="K3526" s="668"/>
      <c r="L3526" s="677" t="s">
        <v>1464</v>
      </c>
    </row>
    <row r="3527" spans="2:13" ht="24.95" customHeight="1" outlineLevel="2" x14ac:dyDescent="0.25">
      <c r="B3527" s="669"/>
      <c r="C3527" s="670"/>
      <c r="D3527" s="671"/>
      <c r="E3527" s="104" t="s">
        <v>1461</v>
      </c>
      <c r="F3527" s="679" t="s">
        <v>1462</v>
      </c>
      <c r="G3527" s="680"/>
      <c r="H3527" s="679" t="s">
        <v>1463</v>
      </c>
      <c r="I3527" s="680"/>
      <c r="J3527" s="676"/>
      <c r="K3527" s="671"/>
      <c r="L3527" s="701"/>
    </row>
    <row r="3528" spans="2:13" ht="24.95" customHeight="1" outlineLevel="2" x14ac:dyDescent="0.25">
      <c r="B3528" s="655"/>
      <c r="C3528" s="656"/>
      <c r="D3528" s="657"/>
      <c r="E3528" s="105"/>
      <c r="F3528" s="658"/>
      <c r="G3528" s="659"/>
      <c r="H3528" s="658"/>
      <c r="I3528" s="659"/>
      <c r="J3528" s="658"/>
      <c r="K3528" s="659"/>
      <c r="L3528" s="56">
        <f t="shared" ref="L3528:L3534" si="320">+J3528</f>
        <v>0</v>
      </c>
    </row>
    <row r="3529" spans="2:13" ht="24.95" customHeight="1" outlineLevel="2" x14ac:dyDescent="0.25">
      <c r="B3529" s="628"/>
      <c r="C3529" s="629"/>
      <c r="D3529" s="660"/>
      <c r="E3529" s="106"/>
      <c r="F3529" s="661"/>
      <c r="G3529" s="660"/>
      <c r="H3529" s="661"/>
      <c r="I3529" s="660"/>
      <c r="J3529" s="661"/>
      <c r="K3529" s="660"/>
      <c r="L3529" s="56">
        <f t="shared" si="320"/>
        <v>0</v>
      </c>
    </row>
    <row r="3530" spans="2:13" ht="24.95" customHeight="1" outlineLevel="2" x14ac:dyDescent="0.25">
      <c r="B3530" s="628"/>
      <c r="C3530" s="629"/>
      <c r="D3530" s="660"/>
      <c r="E3530" s="106"/>
      <c r="F3530" s="661"/>
      <c r="G3530" s="660"/>
      <c r="H3530" s="661"/>
      <c r="I3530" s="660"/>
      <c r="J3530" s="661"/>
      <c r="K3530" s="660"/>
      <c r="L3530" s="56">
        <f t="shared" si="320"/>
        <v>0</v>
      </c>
    </row>
    <row r="3531" spans="2:13" ht="24.95" customHeight="1" outlineLevel="2" x14ac:dyDescent="0.25">
      <c r="B3531" s="628"/>
      <c r="C3531" s="629"/>
      <c r="D3531" s="660"/>
      <c r="E3531" s="106"/>
      <c r="F3531" s="661"/>
      <c r="G3531" s="660"/>
      <c r="H3531" s="661"/>
      <c r="I3531" s="660"/>
      <c r="J3531" s="661"/>
      <c r="K3531" s="660"/>
      <c r="L3531" s="56">
        <f t="shared" si="320"/>
        <v>0</v>
      </c>
    </row>
    <row r="3532" spans="2:13" ht="24.95" customHeight="1" outlineLevel="2" x14ac:dyDescent="0.25">
      <c r="B3532" s="628"/>
      <c r="C3532" s="629"/>
      <c r="D3532" s="660"/>
      <c r="E3532" s="106"/>
      <c r="F3532" s="661"/>
      <c r="G3532" s="660"/>
      <c r="H3532" s="661"/>
      <c r="I3532" s="660"/>
      <c r="J3532" s="661"/>
      <c r="K3532" s="660"/>
      <c r="L3532" s="56">
        <f t="shared" si="320"/>
        <v>0</v>
      </c>
    </row>
    <row r="3533" spans="2:13" ht="24.95" customHeight="1" outlineLevel="2" x14ac:dyDescent="0.25">
      <c r="B3533" s="628"/>
      <c r="C3533" s="629"/>
      <c r="D3533" s="660"/>
      <c r="E3533" s="106"/>
      <c r="F3533" s="661"/>
      <c r="G3533" s="660"/>
      <c r="H3533" s="661"/>
      <c r="I3533" s="660"/>
      <c r="J3533" s="661"/>
      <c r="K3533" s="660"/>
      <c r="L3533" s="56">
        <f t="shared" si="320"/>
        <v>0</v>
      </c>
    </row>
    <row r="3534" spans="2:13" ht="24.95" customHeight="1" outlineLevel="2" x14ac:dyDescent="0.25">
      <c r="B3534" s="631"/>
      <c r="C3534" s="632"/>
      <c r="D3534" s="662"/>
      <c r="E3534" s="107"/>
      <c r="F3534" s="663"/>
      <c r="G3534" s="662"/>
      <c r="H3534" s="663"/>
      <c r="I3534" s="662"/>
      <c r="J3534" s="663"/>
      <c r="K3534" s="662"/>
      <c r="L3534" s="56">
        <f t="shared" si="320"/>
        <v>0</v>
      </c>
    </row>
    <row r="3535" spans="2:13" ht="24.95" customHeight="1" outlineLevel="2" x14ac:dyDescent="0.25">
      <c r="B3535" s="634" t="s">
        <v>1468</v>
      </c>
      <c r="C3535" s="635"/>
      <c r="D3535" s="635"/>
      <c r="E3535" s="635"/>
      <c r="F3535" s="635"/>
      <c r="G3535" s="635"/>
      <c r="H3535" s="635"/>
      <c r="I3535" s="635"/>
      <c r="J3535" s="635"/>
      <c r="K3535" s="636"/>
      <c r="L3535" s="108">
        <f>+SUM(L3528:L3534)</f>
        <v>0</v>
      </c>
    </row>
    <row r="3536" spans="2:13" ht="15" customHeight="1" x14ac:dyDescent="0.25">
      <c r="B3536" s="99"/>
      <c r="C3536" s="100">
        <v>14</v>
      </c>
      <c r="D3536" s="703" t="str">
        <f>+'208-MV-Ft-10-MV-HAB.'!D349</f>
        <v>CIELO RASO</v>
      </c>
      <c r="E3536" s="704"/>
      <c r="F3536" s="704"/>
      <c r="G3536" s="704"/>
      <c r="H3536" s="704"/>
      <c r="I3536" s="704"/>
      <c r="J3536" s="704"/>
      <c r="K3536" s="704"/>
      <c r="L3536" s="705"/>
    </row>
    <row r="3537" spans="2:13" ht="19.5" customHeight="1" outlineLevel="1" x14ac:dyDescent="0.25">
      <c r="B3537" s="111" t="s">
        <v>2216</v>
      </c>
      <c r="C3537" s="58">
        <v>14</v>
      </c>
      <c r="D3537" s="58">
        <v>1</v>
      </c>
      <c r="E3537" s="694" t="str">
        <f>+VLOOKUP(B:B,APUS!A:C,3,FALSE)</f>
        <v>CIELO RASO EN LISTÓN DE MADERA PINO MACHIHEMBRADO 10 X 320 X 1.27 CM</v>
      </c>
      <c r="F3537" s="695"/>
      <c r="G3537" s="695"/>
      <c r="H3537" s="695"/>
      <c r="I3537" s="695"/>
      <c r="J3537" s="695"/>
      <c r="K3537" s="696"/>
      <c r="L3537" s="103" t="str">
        <f>+VLOOKUP(B:B,APUS!A:D,4,FALSE)</f>
        <v>M2</v>
      </c>
      <c r="M3537" s="595">
        <f>L3547</f>
        <v>0</v>
      </c>
    </row>
    <row r="3538" spans="2:13" ht="15" customHeight="1" outlineLevel="2" x14ac:dyDescent="0.25">
      <c r="B3538" s="666" t="s">
        <v>1465</v>
      </c>
      <c r="C3538" s="697"/>
      <c r="D3538" s="668"/>
      <c r="E3538" s="672" t="s">
        <v>1470</v>
      </c>
      <c r="F3538" s="673"/>
      <c r="G3538" s="673"/>
      <c r="H3538" s="673"/>
      <c r="I3538" s="674"/>
      <c r="J3538" s="675" t="s">
        <v>560</v>
      </c>
      <c r="K3538" s="668"/>
      <c r="L3538" s="677" t="s">
        <v>1464</v>
      </c>
    </row>
    <row r="3539" spans="2:13" ht="15" customHeight="1" outlineLevel="2" x14ac:dyDescent="0.25">
      <c r="B3539" s="669"/>
      <c r="C3539" s="670"/>
      <c r="D3539" s="671"/>
      <c r="E3539" s="104" t="s">
        <v>1461</v>
      </c>
      <c r="F3539" s="679" t="s">
        <v>1462</v>
      </c>
      <c r="G3539" s="680"/>
      <c r="H3539" s="679" t="s">
        <v>1463</v>
      </c>
      <c r="I3539" s="680"/>
      <c r="J3539" s="676"/>
      <c r="K3539" s="671"/>
      <c r="L3539" s="701"/>
    </row>
    <row r="3540" spans="2:13" ht="24.95" customHeight="1" outlineLevel="2" x14ac:dyDescent="0.25">
      <c r="B3540" s="655"/>
      <c r="C3540" s="656"/>
      <c r="D3540" s="657"/>
      <c r="E3540" s="105"/>
      <c r="F3540" s="658"/>
      <c r="G3540" s="659"/>
      <c r="H3540" s="658"/>
      <c r="I3540" s="659"/>
      <c r="J3540" s="658"/>
      <c r="K3540" s="659"/>
      <c r="L3540" s="56">
        <f t="shared" ref="L3540:L3546" si="321">+J3540</f>
        <v>0</v>
      </c>
    </row>
    <row r="3541" spans="2:13" ht="24.95" customHeight="1" outlineLevel="2" x14ac:dyDescent="0.25">
      <c r="B3541" s="628"/>
      <c r="C3541" s="629"/>
      <c r="D3541" s="660"/>
      <c r="E3541" s="106"/>
      <c r="F3541" s="661"/>
      <c r="G3541" s="660"/>
      <c r="H3541" s="661"/>
      <c r="I3541" s="660"/>
      <c r="J3541" s="661"/>
      <c r="K3541" s="660"/>
      <c r="L3541" s="56">
        <f t="shared" si="321"/>
        <v>0</v>
      </c>
    </row>
    <row r="3542" spans="2:13" ht="24.95" customHeight="1" outlineLevel="2" x14ac:dyDescent="0.25">
      <c r="B3542" s="628"/>
      <c r="C3542" s="629"/>
      <c r="D3542" s="660"/>
      <c r="E3542" s="106"/>
      <c r="F3542" s="661"/>
      <c r="G3542" s="660"/>
      <c r="H3542" s="661"/>
      <c r="I3542" s="660"/>
      <c r="J3542" s="661"/>
      <c r="K3542" s="660"/>
      <c r="L3542" s="56">
        <f t="shared" si="321"/>
        <v>0</v>
      </c>
    </row>
    <row r="3543" spans="2:13" ht="24.95" customHeight="1" outlineLevel="2" x14ac:dyDescent="0.25">
      <c r="B3543" s="628"/>
      <c r="C3543" s="629"/>
      <c r="D3543" s="660"/>
      <c r="E3543" s="106"/>
      <c r="F3543" s="661"/>
      <c r="G3543" s="660"/>
      <c r="H3543" s="661"/>
      <c r="I3543" s="660"/>
      <c r="J3543" s="661"/>
      <c r="K3543" s="660"/>
      <c r="L3543" s="56">
        <f t="shared" si="321"/>
        <v>0</v>
      </c>
    </row>
    <row r="3544" spans="2:13" ht="24.95" customHeight="1" outlineLevel="2" x14ac:dyDescent="0.25">
      <c r="B3544" s="628"/>
      <c r="C3544" s="629"/>
      <c r="D3544" s="660"/>
      <c r="E3544" s="106"/>
      <c r="F3544" s="661"/>
      <c r="G3544" s="660"/>
      <c r="H3544" s="661"/>
      <c r="I3544" s="660"/>
      <c r="J3544" s="661"/>
      <c r="K3544" s="660"/>
      <c r="L3544" s="56">
        <f t="shared" si="321"/>
        <v>0</v>
      </c>
    </row>
    <row r="3545" spans="2:13" ht="24.95" customHeight="1" outlineLevel="2" x14ac:dyDescent="0.25">
      <c r="B3545" s="628"/>
      <c r="C3545" s="629"/>
      <c r="D3545" s="660"/>
      <c r="E3545" s="106"/>
      <c r="F3545" s="661"/>
      <c r="G3545" s="660"/>
      <c r="H3545" s="661"/>
      <c r="I3545" s="660"/>
      <c r="J3545" s="661"/>
      <c r="K3545" s="660"/>
      <c r="L3545" s="56">
        <f t="shared" si="321"/>
        <v>0</v>
      </c>
    </row>
    <row r="3546" spans="2:13" ht="24.95" customHeight="1" outlineLevel="2" x14ac:dyDescent="0.25">
      <c r="B3546" s="631"/>
      <c r="C3546" s="632"/>
      <c r="D3546" s="662"/>
      <c r="E3546" s="107"/>
      <c r="F3546" s="663"/>
      <c r="G3546" s="662"/>
      <c r="H3546" s="663"/>
      <c r="I3546" s="662"/>
      <c r="J3546" s="663"/>
      <c r="K3546" s="662"/>
      <c r="L3546" s="56">
        <f t="shared" si="321"/>
        <v>0</v>
      </c>
    </row>
    <row r="3547" spans="2:13" ht="24.95" customHeight="1" outlineLevel="2" x14ac:dyDescent="0.25">
      <c r="B3547" s="634" t="s">
        <v>1468</v>
      </c>
      <c r="C3547" s="635"/>
      <c r="D3547" s="635"/>
      <c r="E3547" s="635"/>
      <c r="F3547" s="635"/>
      <c r="G3547" s="635"/>
      <c r="H3547" s="635"/>
      <c r="I3547" s="635"/>
      <c r="J3547" s="635"/>
      <c r="K3547" s="636"/>
      <c r="L3547" s="108">
        <f>+SUM(L3540:L3546)</f>
        <v>0</v>
      </c>
    </row>
    <row r="3548" spans="2:13" ht="19.5" customHeight="1" outlineLevel="1" x14ac:dyDescent="0.25">
      <c r="B3548" s="111" t="s">
        <v>2215</v>
      </c>
      <c r="C3548" s="58">
        <v>14</v>
      </c>
      <c r="D3548" s="58">
        <v>2</v>
      </c>
      <c r="E3548" s="694" t="str">
        <f>+VLOOKUP(B:B,APUS!A:C,3,FALSE)</f>
        <v>CIELO RASO DRY WALL</v>
      </c>
      <c r="F3548" s="695"/>
      <c r="G3548" s="695"/>
      <c r="H3548" s="695"/>
      <c r="I3548" s="695"/>
      <c r="J3548" s="695"/>
      <c r="K3548" s="696"/>
      <c r="L3548" s="103" t="str">
        <f>+VLOOKUP(B:B,APUS!A:D,4,FALSE)</f>
        <v>M2</v>
      </c>
      <c r="M3548" s="595">
        <f>L3558</f>
        <v>0</v>
      </c>
    </row>
    <row r="3549" spans="2:13" ht="15" customHeight="1" outlineLevel="2" x14ac:dyDescent="0.25">
      <c r="B3549" s="666" t="s">
        <v>1465</v>
      </c>
      <c r="C3549" s="697"/>
      <c r="D3549" s="668"/>
      <c r="E3549" s="672" t="s">
        <v>1470</v>
      </c>
      <c r="F3549" s="673"/>
      <c r="G3549" s="673"/>
      <c r="H3549" s="673"/>
      <c r="I3549" s="674"/>
      <c r="J3549" s="675" t="s">
        <v>560</v>
      </c>
      <c r="K3549" s="668"/>
      <c r="L3549" s="677" t="s">
        <v>1464</v>
      </c>
    </row>
    <row r="3550" spans="2:13" ht="15" customHeight="1" outlineLevel="2" x14ac:dyDescent="0.25">
      <c r="B3550" s="669"/>
      <c r="C3550" s="670"/>
      <c r="D3550" s="671"/>
      <c r="E3550" s="104" t="s">
        <v>1461</v>
      </c>
      <c r="F3550" s="679" t="s">
        <v>1462</v>
      </c>
      <c r="G3550" s="680"/>
      <c r="H3550" s="679" t="s">
        <v>1463</v>
      </c>
      <c r="I3550" s="680"/>
      <c r="J3550" s="676"/>
      <c r="K3550" s="671"/>
      <c r="L3550" s="701"/>
    </row>
    <row r="3551" spans="2:13" ht="24.95" customHeight="1" outlineLevel="2" x14ac:dyDescent="0.25">
      <c r="B3551" s="655"/>
      <c r="C3551" s="656"/>
      <c r="D3551" s="657"/>
      <c r="E3551" s="105"/>
      <c r="F3551" s="658"/>
      <c r="G3551" s="659"/>
      <c r="H3551" s="658"/>
      <c r="I3551" s="659"/>
      <c r="J3551" s="658"/>
      <c r="K3551" s="659"/>
      <c r="L3551" s="56">
        <f t="shared" ref="L3551:L3557" si="322">+J3551</f>
        <v>0</v>
      </c>
    </row>
    <row r="3552" spans="2:13" ht="24.95" customHeight="1" outlineLevel="2" x14ac:dyDescent="0.25">
      <c r="B3552" s="628"/>
      <c r="C3552" s="629"/>
      <c r="D3552" s="660"/>
      <c r="E3552" s="106"/>
      <c r="F3552" s="661"/>
      <c r="G3552" s="660"/>
      <c r="H3552" s="661"/>
      <c r="I3552" s="660"/>
      <c r="J3552" s="661"/>
      <c r="K3552" s="660"/>
      <c r="L3552" s="56">
        <f t="shared" si="322"/>
        <v>0</v>
      </c>
    </row>
    <row r="3553" spans="2:13" ht="24.95" customHeight="1" outlineLevel="2" x14ac:dyDescent="0.25">
      <c r="B3553" s="628"/>
      <c r="C3553" s="629"/>
      <c r="D3553" s="660"/>
      <c r="E3553" s="106"/>
      <c r="F3553" s="661"/>
      <c r="G3553" s="660"/>
      <c r="H3553" s="661"/>
      <c r="I3553" s="660"/>
      <c r="J3553" s="661"/>
      <c r="K3553" s="660"/>
      <c r="L3553" s="56">
        <f t="shared" si="322"/>
        <v>0</v>
      </c>
    </row>
    <row r="3554" spans="2:13" ht="24.95" customHeight="1" outlineLevel="2" x14ac:dyDescent="0.25">
      <c r="B3554" s="628"/>
      <c r="C3554" s="629"/>
      <c r="D3554" s="660"/>
      <c r="E3554" s="106"/>
      <c r="F3554" s="661"/>
      <c r="G3554" s="660"/>
      <c r="H3554" s="661"/>
      <c r="I3554" s="660"/>
      <c r="J3554" s="661"/>
      <c r="K3554" s="660"/>
      <c r="L3554" s="56">
        <f t="shared" si="322"/>
        <v>0</v>
      </c>
    </row>
    <row r="3555" spans="2:13" ht="24.95" customHeight="1" outlineLevel="2" x14ac:dyDescent="0.25">
      <c r="B3555" s="628"/>
      <c r="C3555" s="629"/>
      <c r="D3555" s="660"/>
      <c r="E3555" s="106"/>
      <c r="F3555" s="661"/>
      <c r="G3555" s="660"/>
      <c r="H3555" s="661"/>
      <c r="I3555" s="660"/>
      <c r="J3555" s="661"/>
      <c r="K3555" s="660"/>
      <c r="L3555" s="56">
        <f t="shared" si="322"/>
        <v>0</v>
      </c>
    </row>
    <row r="3556" spans="2:13" ht="24.95" customHeight="1" outlineLevel="2" x14ac:dyDescent="0.25">
      <c r="B3556" s="628"/>
      <c r="C3556" s="629"/>
      <c r="D3556" s="660"/>
      <c r="E3556" s="106"/>
      <c r="F3556" s="661"/>
      <c r="G3556" s="660"/>
      <c r="H3556" s="661"/>
      <c r="I3556" s="660"/>
      <c r="J3556" s="661"/>
      <c r="K3556" s="660"/>
      <c r="L3556" s="56">
        <f t="shared" si="322"/>
        <v>0</v>
      </c>
    </row>
    <row r="3557" spans="2:13" ht="24.95" customHeight="1" outlineLevel="2" x14ac:dyDescent="0.25">
      <c r="B3557" s="631"/>
      <c r="C3557" s="632"/>
      <c r="D3557" s="662"/>
      <c r="E3557" s="107"/>
      <c r="F3557" s="663"/>
      <c r="G3557" s="662"/>
      <c r="H3557" s="663"/>
      <c r="I3557" s="662"/>
      <c r="J3557" s="663"/>
      <c r="K3557" s="662"/>
      <c r="L3557" s="56">
        <f t="shared" si="322"/>
        <v>0</v>
      </c>
    </row>
    <row r="3558" spans="2:13" ht="24.95" customHeight="1" outlineLevel="2" x14ac:dyDescent="0.25">
      <c r="B3558" s="634" t="s">
        <v>1468</v>
      </c>
      <c r="C3558" s="635"/>
      <c r="D3558" s="635"/>
      <c r="E3558" s="635"/>
      <c r="F3558" s="635"/>
      <c r="G3558" s="635"/>
      <c r="H3558" s="635"/>
      <c r="I3558" s="635"/>
      <c r="J3558" s="635"/>
      <c r="K3558" s="636"/>
      <c r="L3558" s="108">
        <f>+SUM(L3551:L3557)</f>
        <v>0</v>
      </c>
    </row>
    <row r="3559" spans="2:13" ht="19.5" customHeight="1" outlineLevel="1" x14ac:dyDescent="0.25">
      <c r="B3559" s="111" t="s">
        <v>1730</v>
      </c>
      <c r="C3559" s="58">
        <v>14</v>
      </c>
      <c r="D3559" s="58">
        <v>3</v>
      </c>
      <c r="E3559" s="694" t="str">
        <f>+VLOOKUP(B:B,APUS!A:C,3,FALSE)</f>
        <v>SUMINISTRO E INSTALACIÓN CIELO RASO EN TABLILLA PVC</v>
      </c>
      <c r="F3559" s="695"/>
      <c r="G3559" s="695"/>
      <c r="H3559" s="695"/>
      <c r="I3559" s="695"/>
      <c r="J3559" s="695"/>
      <c r="K3559" s="696"/>
      <c r="L3559" s="103" t="str">
        <f>+VLOOKUP(B:B,APUS!A:D,4,FALSE)</f>
        <v>M2</v>
      </c>
      <c r="M3559" s="595">
        <f>L3569</f>
        <v>0</v>
      </c>
    </row>
    <row r="3560" spans="2:13" ht="15" customHeight="1" outlineLevel="2" x14ac:dyDescent="0.25">
      <c r="B3560" s="666" t="s">
        <v>1465</v>
      </c>
      <c r="C3560" s="697"/>
      <c r="D3560" s="668"/>
      <c r="E3560" s="672" t="s">
        <v>1470</v>
      </c>
      <c r="F3560" s="673"/>
      <c r="G3560" s="673"/>
      <c r="H3560" s="673"/>
      <c r="I3560" s="674"/>
      <c r="J3560" s="675" t="s">
        <v>560</v>
      </c>
      <c r="K3560" s="668"/>
      <c r="L3560" s="677" t="s">
        <v>1464</v>
      </c>
    </row>
    <row r="3561" spans="2:13" ht="15" customHeight="1" outlineLevel="2" x14ac:dyDescent="0.25">
      <c r="B3561" s="669"/>
      <c r="C3561" s="670"/>
      <c r="D3561" s="671"/>
      <c r="E3561" s="104" t="s">
        <v>1461</v>
      </c>
      <c r="F3561" s="679" t="s">
        <v>1462</v>
      </c>
      <c r="G3561" s="680"/>
      <c r="H3561" s="679" t="s">
        <v>1463</v>
      </c>
      <c r="I3561" s="680"/>
      <c r="J3561" s="676"/>
      <c r="K3561" s="671"/>
      <c r="L3561" s="701"/>
    </row>
    <row r="3562" spans="2:13" ht="24.95" customHeight="1" outlineLevel="2" x14ac:dyDescent="0.25">
      <c r="B3562" s="655"/>
      <c r="C3562" s="656"/>
      <c r="D3562" s="657"/>
      <c r="E3562" s="105"/>
      <c r="F3562" s="658"/>
      <c r="G3562" s="659"/>
      <c r="H3562" s="658"/>
      <c r="I3562" s="659"/>
      <c r="J3562" s="658"/>
      <c r="K3562" s="659"/>
      <c r="L3562" s="56">
        <f t="shared" ref="L3562:L3568" si="323">+J3562</f>
        <v>0</v>
      </c>
    </row>
    <row r="3563" spans="2:13" ht="24.95" customHeight="1" outlineLevel="2" x14ac:dyDescent="0.25">
      <c r="B3563" s="628"/>
      <c r="C3563" s="629"/>
      <c r="D3563" s="660"/>
      <c r="E3563" s="106"/>
      <c r="F3563" s="661"/>
      <c r="G3563" s="660"/>
      <c r="H3563" s="661"/>
      <c r="I3563" s="660"/>
      <c r="J3563" s="661"/>
      <c r="K3563" s="660"/>
      <c r="L3563" s="56">
        <f t="shared" si="323"/>
        <v>0</v>
      </c>
    </row>
    <row r="3564" spans="2:13" ht="24.95" customHeight="1" outlineLevel="2" x14ac:dyDescent="0.25">
      <c r="B3564" s="628"/>
      <c r="C3564" s="629"/>
      <c r="D3564" s="660"/>
      <c r="E3564" s="106"/>
      <c r="F3564" s="661"/>
      <c r="G3564" s="660"/>
      <c r="H3564" s="661"/>
      <c r="I3564" s="660"/>
      <c r="J3564" s="661"/>
      <c r="K3564" s="660"/>
      <c r="L3564" s="56">
        <f t="shared" si="323"/>
        <v>0</v>
      </c>
    </row>
    <row r="3565" spans="2:13" ht="24.95" customHeight="1" outlineLevel="2" x14ac:dyDescent="0.25">
      <c r="B3565" s="628"/>
      <c r="C3565" s="629"/>
      <c r="D3565" s="660"/>
      <c r="E3565" s="106"/>
      <c r="F3565" s="661"/>
      <c r="G3565" s="660"/>
      <c r="H3565" s="661"/>
      <c r="I3565" s="660"/>
      <c r="J3565" s="661"/>
      <c r="K3565" s="660"/>
      <c r="L3565" s="56">
        <f t="shared" si="323"/>
        <v>0</v>
      </c>
    </row>
    <row r="3566" spans="2:13" ht="24.95" customHeight="1" outlineLevel="2" x14ac:dyDescent="0.25">
      <c r="B3566" s="628"/>
      <c r="C3566" s="629"/>
      <c r="D3566" s="660"/>
      <c r="E3566" s="106"/>
      <c r="F3566" s="661"/>
      <c r="G3566" s="660"/>
      <c r="H3566" s="661"/>
      <c r="I3566" s="660"/>
      <c r="J3566" s="661"/>
      <c r="K3566" s="660"/>
      <c r="L3566" s="56">
        <f t="shared" si="323"/>
        <v>0</v>
      </c>
    </row>
    <row r="3567" spans="2:13" ht="24.95" customHeight="1" outlineLevel="2" x14ac:dyDescent="0.25">
      <c r="B3567" s="628"/>
      <c r="C3567" s="629"/>
      <c r="D3567" s="660"/>
      <c r="E3567" s="106"/>
      <c r="F3567" s="661"/>
      <c r="G3567" s="660"/>
      <c r="H3567" s="661"/>
      <c r="I3567" s="660"/>
      <c r="J3567" s="661"/>
      <c r="K3567" s="660"/>
      <c r="L3567" s="56">
        <f t="shared" si="323"/>
        <v>0</v>
      </c>
    </row>
    <row r="3568" spans="2:13" ht="24.95" customHeight="1" outlineLevel="2" x14ac:dyDescent="0.25">
      <c r="B3568" s="631"/>
      <c r="C3568" s="632"/>
      <c r="D3568" s="662"/>
      <c r="E3568" s="107"/>
      <c r="F3568" s="663"/>
      <c r="G3568" s="662"/>
      <c r="H3568" s="663"/>
      <c r="I3568" s="662"/>
      <c r="J3568" s="663"/>
      <c r="K3568" s="662"/>
      <c r="L3568" s="56">
        <f t="shared" si="323"/>
        <v>0</v>
      </c>
    </row>
    <row r="3569" spans="2:13" ht="24.95" customHeight="1" outlineLevel="2" x14ac:dyDescent="0.25">
      <c r="B3569" s="634" t="s">
        <v>1468</v>
      </c>
      <c r="C3569" s="635"/>
      <c r="D3569" s="635"/>
      <c r="E3569" s="635"/>
      <c r="F3569" s="635"/>
      <c r="G3569" s="635"/>
      <c r="H3569" s="635"/>
      <c r="I3569" s="635"/>
      <c r="J3569" s="635"/>
      <c r="K3569" s="636"/>
      <c r="L3569" s="108">
        <f>+SUM(L3562:L3568)</f>
        <v>0</v>
      </c>
    </row>
    <row r="3570" spans="2:13" ht="15" customHeight="1" x14ac:dyDescent="0.25">
      <c r="B3570" s="99"/>
      <c r="C3570" s="100">
        <v>15</v>
      </c>
      <c r="D3570" s="703" t="str">
        <f>+'208-MV-Ft-10-MV-HAB.'!D353</f>
        <v>MAMPOSTERIA</v>
      </c>
      <c r="E3570" s="704"/>
      <c r="F3570" s="704"/>
      <c r="G3570" s="704"/>
      <c r="H3570" s="704"/>
      <c r="I3570" s="704"/>
      <c r="J3570" s="704"/>
      <c r="K3570" s="704"/>
      <c r="L3570" s="705"/>
    </row>
    <row r="3571" spans="2:13" ht="19.5" customHeight="1" outlineLevel="1" x14ac:dyDescent="0.25">
      <c r="B3571" s="111" t="s">
        <v>2214</v>
      </c>
      <c r="C3571" s="58">
        <v>15</v>
      </c>
      <c r="D3571" s="58">
        <v>0.1</v>
      </c>
      <c r="E3571" s="694" t="str">
        <f>+VLOOKUP(B:B,APUS!A:C,3,FALSE)</f>
        <v>MURO BLOQUE CONCRETO DE 0.10 M</v>
      </c>
      <c r="F3571" s="695"/>
      <c r="G3571" s="695"/>
      <c r="H3571" s="695"/>
      <c r="I3571" s="695"/>
      <c r="J3571" s="695"/>
      <c r="K3571" s="696"/>
      <c r="L3571" s="103" t="str">
        <f>+VLOOKUP(B:B,APUS!A:D,4,FALSE)</f>
        <v>M2</v>
      </c>
      <c r="M3571" s="595">
        <f>L3581</f>
        <v>0</v>
      </c>
    </row>
    <row r="3572" spans="2:13" ht="15" customHeight="1" outlineLevel="2" x14ac:dyDescent="0.25">
      <c r="B3572" s="666" t="s">
        <v>1465</v>
      </c>
      <c r="C3572" s="697"/>
      <c r="D3572" s="668"/>
      <c r="E3572" s="672" t="s">
        <v>1470</v>
      </c>
      <c r="F3572" s="673"/>
      <c r="G3572" s="673"/>
      <c r="H3572" s="673"/>
      <c r="I3572" s="674"/>
      <c r="J3572" s="675" t="s">
        <v>560</v>
      </c>
      <c r="K3572" s="668"/>
      <c r="L3572" s="677" t="s">
        <v>1464</v>
      </c>
    </row>
    <row r="3573" spans="2:13" ht="15" customHeight="1" outlineLevel="2" x14ac:dyDescent="0.25">
      <c r="B3573" s="669"/>
      <c r="C3573" s="670"/>
      <c r="D3573" s="671"/>
      <c r="E3573" s="104" t="s">
        <v>1461</v>
      </c>
      <c r="F3573" s="679" t="s">
        <v>1462</v>
      </c>
      <c r="G3573" s="680"/>
      <c r="H3573" s="679" t="s">
        <v>1463</v>
      </c>
      <c r="I3573" s="680"/>
      <c r="J3573" s="676"/>
      <c r="K3573" s="671"/>
      <c r="L3573" s="701"/>
    </row>
    <row r="3574" spans="2:13" ht="24.95" customHeight="1" outlineLevel="2" x14ac:dyDescent="0.25">
      <c r="B3574" s="655"/>
      <c r="C3574" s="656"/>
      <c r="D3574" s="657"/>
      <c r="E3574" s="105"/>
      <c r="F3574" s="658"/>
      <c r="G3574" s="659"/>
      <c r="H3574" s="658"/>
      <c r="I3574" s="659"/>
      <c r="J3574" s="658"/>
      <c r="K3574" s="659"/>
      <c r="L3574" s="56">
        <f t="shared" ref="L3574:L3580" si="324">+J3574</f>
        <v>0</v>
      </c>
    </row>
    <row r="3575" spans="2:13" ht="24.95" customHeight="1" outlineLevel="2" x14ac:dyDescent="0.25">
      <c r="B3575" s="628"/>
      <c r="C3575" s="629"/>
      <c r="D3575" s="660"/>
      <c r="E3575" s="106"/>
      <c r="F3575" s="661"/>
      <c r="G3575" s="660"/>
      <c r="H3575" s="661"/>
      <c r="I3575" s="660"/>
      <c r="J3575" s="661"/>
      <c r="K3575" s="660"/>
      <c r="L3575" s="56">
        <f t="shared" si="324"/>
        <v>0</v>
      </c>
    </row>
    <row r="3576" spans="2:13" ht="24.95" customHeight="1" outlineLevel="2" x14ac:dyDescent="0.25">
      <c r="B3576" s="628"/>
      <c r="C3576" s="629"/>
      <c r="D3576" s="660"/>
      <c r="E3576" s="106"/>
      <c r="F3576" s="661"/>
      <c r="G3576" s="660"/>
      <c r="H3576" s="661"/>
      <c r="I3576" s="660"/>
      <c r="J3576" s="661"/>
      <c r="K3576" s="660"/>
      <c r="L3576" s="56">
        <f t="shared" si="324"/>
        <v>0</v>
      </c>
    </row>
    <row r="3577" spans="2:13" ht="24.95" customHeight="1" outlineLevel="2" x14ac:dyDescent="0.25">
      <c r="B3577" s="628"/>
      <c r="C3577" s="629"/>
      <c r="D3577" s="660"/>
      <c r="E3577" s="106"/>
      <c r="F3577" s="661"/>
      <c r="G3577" s="660"/>
      <c r="H3577" s="661"/>
      <c r="I3577" s="660"/>
      <c r="J3577" s="661"/>
      <c r="K3577" s="660"/>
      <c r="L3577" s="56">
        <f t="shared" si="324"/>
        <v>0</v>
      </c>
    </row>
    <row r="3578" spans="2:13" ht="24.95" customHeight="1" outlineLevel="2" x14ac:dyDescent="0.25">
      <c r="B3578" s="628"/>
      <c r="C3578" s="629"/>
      <c r="D3578" s="660"/>
      <c r="E3578" s="106"/>
      <c r="F3578" s="661"/>
      <c r="G3578" s="660"/>
      <c r="H3578" s="661"/>
      <c r="I3578" s="660"/>
      <c r="J3578" s="661"/>
      <c r="K3578" s="660"/>
      <c r="L3578" s="56">
        <f t="shared" si="324"/>
        <v>0</v>
      </c>
    </row>
    <row r="3579" spans="2:13" ht="24.95" customHeight="1" outlineLevel="2" x14ac:dyDescent="0.25">
      <c r="B3579" s="628"/>
      <c r="C3579" s="629"/>
      <c r="D3579" s="660"/>
      <c r="E3579" s="106"/>
      <c r="F3579" s="661"/>
      <c r="G3579" s="660"/>
      <c r="H3579" s="661"/>
      <c r="I3579" s="660"/>
      <c r="J3579" s="661"/>
      <c r="K3579" s="660"/>
      <c r="L3579" s="56">
        <f t="shared" si="324"/>
        <v>0</v>
      </c>
    </row>
    <row r="3580" spans="2:13" ht="24.95" customHeight="1" outlineLevel="2" x14ac:dyDescent="0.25">
      <c r="B3580" s="631"/>
      <c r="C3580" s="632"/>
      <c r="D3580" s="662"/>
      <c r="E3580" s="107"/>
      <c r="F3580" s="663"/>
      <c r="G3580" s="662"/>
      <c r="H3580" s="663"/>
      <c r="I3580" s="662"/>
      <c r="J3580" s="663"/>
      <c r="K3580" s="662"/>
      <c r="L3580" s="56">
        <f t="shared" si="324"/>
        <v>0</v>
      </c>
    </row>
    <row r="3581" spans="2:13" ht="24.95" customHeight="1" outlineLevel="2" x14ac:dyDescent="0.25">
      <c r="B3581" s="634" t="s">
        <v>1468</v>
      </c>
      <c r="C3581" s="635"/>
      <c r="D3581" s="635"/>
      <c r="E3581" s="635"/>
      <c r="F3581" s="635"/>
      <c r="G3581" s="635"/>
      <c r="H3581" s="635"/>
      <c r="I3581" s="635"/>
      <c r="J3581" s="635"/>
      <c r="K3581" s="636"/>
      <c r="L3581" s="108">
        <f>+SUM(L3574:L3580)</f>
        <v>0</v>
      </c>
    </row>
    <row r="3582" spans="2:13" ht="19.5" customHeight="1" outlineLevel="1" x14ac:dyDescent="0.25">
      <c r="B3582" s="111" t="s">
        <v>2213</v>
      </c>
      <c r="C3582" s="58">
        <v>15</v>
      </c>
      <c r="D3582" s="58">
        <v>0.2</v>
      </c>
      <c r="E3582" s="694" t="str">
        <f>+VLOOKUP(B:B,APUS!A:C,3,FALSE)</f>
        <v>MURO BLOQUE CONCRETO DE 0.20 M</v>
      </c>
      <c r="F3582" s="695"/>
      <c r="G3582" s="695"/>
      <c r="H3582" s="695"/>
      <c r="I3582" s="695"/>
      <c r="J3582" s="695"/>
      <c r="K3582" s="696"/>
      <c r="L3582" s="103" t="str">
        <f>+VLOOKUP(B:B,APUS!A:D,4,FALSE)</f>
        <v>M2</v>
      </c>
      <c r="M3582" s="595">
        <f>L3592</f>
        <v>0</v>
      </c>
    </row>
    <row r="3583" spans="2:13" ht="15" customHeight="1" outlineLevel="2" x14ac:dyDescent="0.25">
      <c r="B3583" s="666" t="s">
        <v>1465</v>
      </c>
      <c r="C3583" s="697"/>
      <c r="D3583" s="668"/>
      <c r="E3583" s="672" t="s">
        <v>1470</v>
      </c>
      <c r="F3583" s="673"/>
      <c r="G3583" s="673"/>
      <c r="H3583" s="673"/>
      <c r="I3583" s="674"/>
      <c r="J3583" s="675" t="s">
        <v>560</v>
      </c>
      <c r="K3583" s="668"/>
      <c r="L3583" s="677" t="s">
        <v>1464</v>
      </c>
    </row>
    <row r="3584" spans="2:13" ht="15" customHeight="1" outlineLevel="2" x14ac:dyDescent="0.25">
      <c r="B3584" s="669"/>
      <c r="C3584" s="670"/>
      <c r="D3584" s="671"/>
      <c r="E3584" s="104" t="s">
        <v>1461</v>
      </c>
      <c r="F3584" s="679" t="s">
        <v>1462</v>
      </c>
      <c r="G3584" s="680"/>
      <c r="H3584" s="679" t="s">
        <v>1463</v>
      </c>
      <c r="I3584" s="680"/>
      <c r="J3584" s="676"/>
      <c r="K3584" s="671"/>
      <c r="L3584" s="701"/>
    </row>
    <row r="3585" spans="2:13" ht="24.95" customHeight="1" outlineLevel="2" x14ac:dyDescent="0.25">
      <c r="B3585" s="655"/>
      <c r="C3585" s="656"/>
      <c r="D3585" s="657"/>
      <c r="E3585" s="105"/>
      <c r="F3585" s="658"/>
      <c r="G3585" s="659"/>
      <c r="H3585" s="658"/>
      <c r="I3585" s="659"/>
      <c r="J3585" s="658"/>
      <c r="K3585" s="659"/>
      <c r="L3585" s="56">
        <f t="shared" ref="L3585:L3591" si="325">+J3585</f>
        <v>0</v>
      </c>
    </row>
    <row r="3586" spans="2:13" ht="24.95" customHeight="1" outlineLevel="2" x14ac:dyDescent="0.25">
      <c r="B3586" s="628"/>
      <c r="C3586" s="629"/>
      <c r="D3586" s="660"/>
      <c r="E3586" s="106"/>
      <c r="F3586" s="661"/>
      <c r="G3586" s="660"/>
      <c r="H3586" s="661"/>
      <c r="I3586" s="660"/>
      <c r="J3586" s="661"/>
      <c r="K3586" s="660"/>
      <c r="L3586" s="56">
        <f t="shared" si="325"/>
        <v>0</v>
      </c>
    </row>
    <row r="3587" spans="2:13" ht="24.95" customHeight="1" outlineLevel="2" x14ac:dyDescent="0.25">
      <c r="B3587" s="628"/>
      <c r="C3587" s="629"/>
      <c r="D3587" s="660"/>
      <c r="E3587" s="106"/>
      <c r="F3587" s="661"/>
      <c r="G3587" s="660"/>
      <c r="H3587" s="661"/>
      <c r="I3587" s="660"/>
      <c r="J3587" s="661"/>
      <c r="K3587" s="660"/>
      <c r="L3587" s="56">
        <f t="shared" si="325"/>
        <v>0</v>
      </c>
    </row>
    <row r="3588" spans="2:13" ht="24.95" customHeight="1" outlineLevel="2" x14ac:dyDescent="0.25">
      <c r="B3588" s="628"/>
      <c r="C3588" s="629"/>
      <c r="D3588" s="660"/>
      <c r="E3588" s="106"/>
      <c r="F3588" s="661"/>
      <c r="G3588" s="660"/>
      <c r="H3588" s="661"/>
      <c r="I3588" s="660"/>
      <c r="J3588" s="661"/>
      <c r="K3588" s="660"/>
      <c r="L3588" s="56">
        <f t="shared" si="325"/>
        <v>0</v>
      </c>
    </row>
    <row r="3589" spans="2:13" ht="24.95" customHeight="1" outlineLevel="2" x14ac:dyDescent="0.25">
      <c r="B3589" s="628"/>
      <c r="C3589" s="629"/>
      <c r="D3589" s="660"/>
      <c r="E3589" s="106"/>
      <c r="F3589" s="661"/>
      <c r="G3589" s="660"/>
      <c r="H3589" s="661"/>
      <c r="I3589" s="660"/>
      <c r="J3589" s="661"/>
      <c r="K3589" s="660"/>
      <c r="L3589" s="56">
        <f t="shared" si="325"/>
        <v>0</v>
      </c>
    </row>
    <row r="3590" spans="2:13" ht="24.95" customHeight="1" outlineLevel="2" x14ac:dyDescent="0.25">
      <c r="B3590" s="628"/>
      <c r="C3590" s="629"/>
      <c r="D3590" s="660"/>
      <c r="E3590" s="106"/>
      <c r="F3590" s="661"/>
      <c r="G3590" s="660"/>
      <c r="H3590" s="661"/>
      <c r="I3590" s="660"/>
      <c r="J3590" s="661"/>
      <c r="K3590" s="660"/>
      <c r="L3590" s="56">
        <f t="shared" si="325"/>
        <v>0</v>
      </c>
    </row>
    <row r="3591" spans="2:13" ht="24.95" customHeight="1" outlineLevel="2" x14ac:dyDescent="0.25">
      <c r="B3591" s="631"/>
      <c r="C3591" s="632"/>
      <c r="D3591" s="662"/>
      <c r="E3591" s="107"/>
      <c r="F3591" s="663"/>
      <c r="G3591" s="662"/>
      <c r="H3591" s="663"/>
      <c r="I3591" s="662"/>
      <c r="J3591" s="663"/>
      <c r="K3591" s="662"/>
      <c r="L3591" s="56">
        <f t="shared" si="325"/>
        <v>0</v>
      </c>
    </row>
    <row r="3592" spans="2:13" ht="24.95" customHeight="1" outlineLevel="2" x14ac:dyDescent="0.25">
      <c r="B3592" s="634" t="s">
        <v>1468</v>
      </c>
      <c r="C3592" s="635"/>
      <c r="D3592" s="635"/>
      <c r="E3592" s="635"/>
      <c r="F3592" s="635"/>
      <c r="G3592" s="635"/>
      <c r="H3592" s="635"/>
      <c r="I3592" s="635"/>
      <c r="J3592" s="635"/>
      <c r="K3592" s="636"/>
      <c r="L3592" s="108">
        <f>+SUM(L3585:L3591)</f>
        <v>0</v>
      </c>
    </row>
    <row r="3593" spans="2:13" ht="19.5" customHeight="1" outlineLevel="1" x14ac:dyDescent="0.25">
      <c r="B3593" s="111" t="s">
        <v>2212</v>
      </c>
      <c r="C3593" s="58">
        <v>15</v>
      </c>
      <c r="D3593" s="58">
        <v>0.3</v>
      </c>
      <c r="E3593" s="694" t="str">
        <f>+VLOOKUP(B:B,APUS!A:C,3,FALSE)</f>
        <v>MAMPOSTERÍA PARA MURO DIVISORIO BLOQUE ESTRIADO  No 5.</v>
      </c>
      <c r="F3593" s="695"/>
      <c r="G3593" s="695"/>
      <c r="H3593" s="695"/>
      <c r="I3593" s="695"/>
      <c r="J3593" s="695"/>
      <c r="K3593" s="696"/>
      <c r="L3593" s="103" t="str">
        <f>+VLOOKUP(B:B,APUS!A:D,4,FALSE)</f>
        <v>M2</v>
      </c>
      <c r="M3593" s="595">
        <f>L3603</f>
        <v>0</v>
      </c>
    </row>
    <row r="3594" spans="2:13" ht="15" customHeight="1" outlineLevel="2" x14ac:dyDescent="0.25">
      <c r="B3594" s="666" t="s">
        <v>1465</v>
      </c>
      <c r="C3594" s="697"/>
      <c r="D3594" s="668"/>
      <c r="E3594" s="672" t="s">
        <v>1470</v>
      </c>
      <c r="F3594" s="673"/>
      <c r="G3594" s="673"/>
      <c r="H3594" s="673"/>
      <c r="I3594" s="674"/>
      <c r="J3594" s="675" t="s">
        <v>560</v>
      </c>
      <c r="K3594" s="668"/>
      <c r="L3594" s="677" t="s">
        <v>1464</v>
      </c>
    </row>
    <row r="3595" spans="2:13" ht="15" customHeight="1" outlineLevel="2" x14ac:dyDescent="0.25">
      <c r="B3595" s="669"/>
      <c r="C3595" s="670"/>
      <c r="D3595" s="671"/>
      <c r="E3595" s="104" t="s">
        <v>1461</v>
      </c>
      <c r="F3595" s="679" t="s">
        <v>1462</v>
      </c>
      <c r="G3595" s="680"/>
      <c r="H3595" s="679" t="s">
        <v>1463</v>
      </c>
      <c r="I3595" s="680"/>
      <c r="J3595" s="676"/>
      <c r="K3595" s="671"/>
      <c r="L3595" s="701"/>
    </row>
    <row r="3596" spans="2:13" ht="24.95" customHeight="1" outlineLevel="2" x14ac:dyDescent="0.25">
      <c r="B3596" s="655"/>
      <c r="C3596" s="656"/>
      <c r="D3596" s="657"/>
      <c r="E3596" s="105"/>
      <c r="F3596" s="658"/>
      <c r="G3596" s="659"/>
      <c r="H3596" s="658"/>
      <c r="I3596" s="659"/>
      <c r="J3596" s="658"/>
      <c r="K3596" s="659"/>
      <c r="L3596" s="56">
        <f t="shared" ref="L3596:L3602" si="326">+J3596</f>
        <v>0</v>
      </c>
    </row>
    <row r="3597" spans="2:13" ht="24.95" customHeight="1" outlineLevel="2" x14ac:dyDescent="0.25">
      <c r="B3597" s="628"/>
      <c r="C3597" s="629"/>
      <c r="D3597" s="660"/>
      <c r="E3597" s="106"/>
      <c r="F3597" s="661"/>
      <c r="G3597" s="660"/>
      <c r="H3597" s="661"/>
      <c r="I3597" s="660"/>
      <c r="J3597" s="661"/>
      <c r="K3597" s="660"/>
      <c r="L3597" s="56">
        <f t="shared" si="326"/>
        <v>0</v>
      </c>
    </row>
    <row r="3598" spans="2:13" ht="24.95" customHeight="1" outlineLevel="2" x14ac:dyDescent="0.25">
      <c r="B3598" s="628"/>
      <c r="C3598" s="629"/>
      <c r="D3598" s="660"/>
      <c r="E3598" s="106"/>
      <c r="F3598" s="661"/>
      <c r="G3598" s="660"/>
      <c r="H3598" s="661"/>
      <c r="I3598" s="660"/>
      <c r="J3598" s="661"/>
      <c r="K3598" s="660"/>
      <c r="L3598" s="56">
        <f t="shared" si="326"/>
        <v>0</v>
      </c>
    </row>
    <row r="3599" spans="2:13" ht="24.95" customHeight="1" outlineLevel="2" x14ac:dyDescent="0.25">
      <c r="B3599" s="628"/>
      <c r="C3599" s="629"/>
      <c r="D3599" s="660"/>
      <c r="E3599" s="106"/>
      <c r="F3599" s="661"/>
      <c r="G3599" s="660"/>
      <c r="H3599" s="661"/>
      <c r="I3599" s="660"/>
      <c r="J3599" s="661"/>
      <c r="K3599" s="660"/>
      <c r="L3599" s="56">
        <f t="shared" si="326"/>
        <v>0</v>
      </c>
    </row>
    <row r="3600" spans="2:13" ht="24.95" customHeight="1" outlineLevel="2" x14ac:dyDescent="0.25">
      <c r="B3600" s="628"/>
      <c r="C3600" s="629"/>
      <c r="D3600" s="660"/>
      <c r="E3600" s="106"/>
      <c r="F3600" s="661"/>
      <c r="G3600" s="660"/>
      <c r="H3600" s="661"/>
      <c r="I3600" s="660"/>
      <c r="J3600" s="661"/>
      <c r="K3600" s="660"/>
      <c r="L3600" s="56">
        <f t="shared" si="326"/>
        <v>0</v>
      </c>
    </row>
    <row r="3601" spans="2:13" ht="24.95" customHeight="1" outlineLevel="2" x14ac:dyDescent="0.25">
      <c r="B3601" s="628"/>
      <c r="C3601" s="629"/>
      <c r="D3601" s="660"/>
      <c r="E3601" s="106"/>
      <c r="F3601" s="661"/>
      <c r="G3601" s="660"/>
      <c r="H3601" s="661"/>
      <c r="I3601" s="660"/>
      <c r="J3601" s="661"/>
      <c r="K3601" s="660"/>
      <c r="L3601" s="56">
        <f t="shared" si="326"/>
        <v>0</v>
      </c>
    </row>
    <row r="3602" spans="2:13" ht="24.95" customHeight="1" outlineLevel="2" x14ac:dyDescent="0.25">
      <c r="B3602" s="631"/>
      <c r="C3602" s="632"/>
      <c r="D3602" s="662"/>
      <c r="E3602" s="107"/>
      <c r="F3602" s="663"/>
      <c r="G3602" s="662"/>
      <c r="H3602" s="663"/>
      <c r="I3602" s="662"/>
      <c r="J3602" s="663"/>
      <c r="K3602" s="662"/>
      <c r="L3602" s="56">
        <f t="shared" si="326"/>
        <v>0</v>
      </c>
    </row>
    <row r="3603" spans="2:13" ht="24.95" customHeight="1" outlineLevel="2" x14ac:dyDescent="0.25">
      <c r="B3603" s="634" t="s">
        <v>1468</v>
      </c>
      <c r="C3603" s="635"/>
      <c r="D3603" s="635"/>
      <c r="E3603" s="635"/>
      <c r="F3603" s="635"/>
      <c r="G3603" s="635"/>
      <c r="H3603" s="635"/>
      <c r="I3603" s="635"/>
      <c r="J3603" s="635"/>
      <c r="K3603" s="636"/>
      <c r="L3603" s="108">
        <f>+SUM(L3596:L3602)</f>
        <v>0</v>
      </c>
    </row>
    <row r="3604" spans="2:13" ht="19.5" customHeight="1" outlineLevel="1" x14ac:dyDescent="0.25">
      <c r="B3604" s="111" t="s">
        <v>2205</v>
      </c>
      <c r="C3604" s="58">
        <v>15</v>
      </c>
      <c r="D3604" s="58">
        <v>0.4</v>
      </c>
      <c r="E3604" s="694" t="str">
        <f>+VLOOKUP(B:B,APUS!A:C,3,FALSE)</f>
        <v>MAMPOSTERÍA EN LADRILLO PRENSADO LIVIANO DE 0.24 X 0.12 X 0.06 A LA VISTA E=0.12 M</v>
      </c>
      <c r="F3604" s="695"/>
      <c r="G3604" s="695"/>
      <c r="H3604" s="695"/>
      <c r="I3604" s="695"/>
      <c r="J3604" s="695"/>
      <c r="K3604" s="696"/>
      <c r="L3604" s="103" t="str">
        <f>+VLOOKUP(B:B,APUS!A:D,4,FALSE)</f>
        <v>M2</v>
      </c>
      <c r="M3604" s="595">
        <f>L3614</f>
        <v>0</v>
      </c>
    </row>
    <row r="3605" spans="2:13" ht="15" customHeight="1" outlineLevel="2" x14ac:dyDescent="0.25">
      <c r="B3605" s="666" t="s">
        <v>1465</v>
      </c>
      <c r="C3605" s="697"/>
      <c r="D3605" s="668"/>
      <c r="E3605" s="672" t="s">
        <v>1470</v>
      </c>
      <c r="F3605" s="673"/>
      <c r="G3605" s="673"/>
      <c r="H3605" s="673"/>
      <c r="I3605" s="674"/>
      <c r="J3605" s="675" t="s">
        <v>560</v>
      </c>
      <c r="K3605" s="668"/>
      <c r="L3605" s="677" t="s">
        <v>1464</v>
      </c>
    </row>
    <row r="3606" spans="2:13" ht="15" customHeight="1" outlineLevel="2" x14ac:dyDescent="0.25">
      <c r="B3606" s="669"/>
      <c r="C3606" s="670"/>
      <c r="D3606" s="671"/>
      <c r="E3606" s="104" t="s">
        <v>1461</v>
      </c>
      <c r="F3606" s="679" t="s">
        <v>1462</v>
      </c>
      <c r="G3606" s="680"/>
      <c r="H3606" s="679" t="s">
        <v>1463</v>
      </c>
      <c r="I3606" s="680"/>
      <c r="J3606" s="676"/>
      <c r="K3606" s="671"/>
      <c r="L3606" s="701"/>
    </row>
    <row r="3607" spans="2:13" ht="24.95" customHeight="1" outlineLevel="2" x14ac:dyDescent="0.25">
      <c r="B3607" s="655"/>
      <c r="C3607" s="656"/>
      <c r="D3607" s="657"/>
      <c r="E3607" s="105"/>
      <c r="F3607" s="658"/>
      <c r="G3607" s="659"/>
      <c r="H3607" s="658"/>
      <c r="I3607" s="659"/>
      <c r="J3607" s="658"/>
      <c r="K3607" s="659"/>
      <c r="L3607" s="56">
        <f t="shared" ref="L3607:L3613" si="327">+J3607</f>
        <v>0</v>
      </c>
    </row>
    <row r="3608" spans="2:13" ht="24.95" customHeight="1" outlineLevel="2" x14ac:dyDescent="0.25">
      <c r="B3608" s="628"/>
      <c r="C3608" s="629"/>
      <c r="D3608" s="660"/>
      <c r="E3608" s="106"/>
      <c r="F3608" s="661"/>
      <c r="G3608" s="660"/>
      <c r="H3608" s="661"/>
      <c r="I3608" s="660"/>
      <c r="J3608" s="661"/>
      <c r="K3608" s="660"/>
      <c r="L3608" s="56">
        <f t="shared" si="327"/>
        <v>0</v>
      </c>
    </row>
    <row r="3609" spans="2:13" ht="24.95" customHeight="1" outlineLevel="2" x14ac:dyDescent="0.25">
      <c r="B3609" s="628"/>
      <c r="C3609" s="629"/>
      <c r="D3609" s="660"/>
      <c r="E3609" s="106"/>
      <c r="F3609" s="661"/>
      <c r="G3609" s="660"/>
      <c r="H3609" s="661"/>
      <c r="I3609" s="660"/>
      <c r="J3609" s="661"/>
      <c r="K3609" s="660"/>
      <c r="L3609" s="56">
        <f t="shared" si="327"/>
        <v>0</v>
      </c>
    </row>
    <row r="3610" spans="2:13" ht="24.95" customHeight="1" outlineLevel="2" x14ac:dyDescent="0.25">
      <c r="B3610" s="628"/>
      <c r="C3610" s="629"/>
      <c r="D3610" s="660"/>
      <c r="E3610" s="106"/>
      <c r="F3610" s="661"/>
      <c r="G3610" s="660"/>
      <c r="H3610" s="661"/>
      <c r="I3610" s="660"/>
      <c r="J3610" s="661"/>
      <c r="K3610" s="660"/>
      <c r="L3610" s="56">
        <f t="shared" si="327"/>
        <v>0</v>
      </c>
    </row>
    <row r="3611" spans="2:13" ht="24.95" customHeight="1" outlineLevel="2" x14ac:dyDescent="0.25">
      <c r="B3611" s="628"/>
      <c r="C3611" s="629"/>
      <c r="D3611" s="660"/>
      <c r="E3611" s="106"/>
      <c r="F3611" s="661"/>
      <c r="G3611" s="660"/>
      <c r="H3611" s="661"/>
      <c r="I3611" s="660"/>
      <c r="J3611" s="661"/>
      <c r="K3611" s="660"/>
      <c r="L3611" s="56">
        <f t="shared" si="327"/>
        <v>0</v>
      </c>
    </row>
    <row r="3612" spans="2:13" ht="24.95" customHeight="1" outlineLevel="2" x14ac:dyDescent="0.25">
      <c r="B3612" s="628"/>
      <c r="C3612" s="629"/>
      <c r="D3612" s="660"/>
      <c r="E3612" s="106"/>
      <c r="F3612" s="661"/>
      <c r="G3612" s="660"/>
      <c r="H3612" s="661"/>
      <c r="I3612" s="660"/>
      <c r="J3612" s="661"/>
      <c r="K3612" s="660"/>
      <c r="L3612" s="56">
        <f t="shared" si="327"/>
        <v>0</v>
      </c>
    </row>
    <row r="3613" spans="2:13" ht="24.95" customHeight="1" outlineLevel="2" x14ac:dyDescent="0.25">
      <c r="B3613" s="631"/>
      <c r="C3613" s="632"/>
      <c r="D3613" s="662"/>
      <c r="E3613" s="107"/>
      <c r="F3613" s="663"/>
      <c r="G3613" s="662"/>
      <c r="H3613" s="663"/>
      <c r="I3613" s="662"/>
      <c r="J3613" s="663"/>
      <c r="K3613" s="662"/>
      <c r="L3613" s="56">
        <f t="shared" si="327"/>
        <v>0</v>
      </c>
    </row>
    <row r="3614" spans="2:13" ht="24.95" customHeight="1" outlineLevel="2" x14ac:dyDescent="0.25">
      <c r="B3614" s="634" t="s">
        <v>1468</v>
      </c>
      <c r="C3614" s="635"/>
      <c r="D3614" s="635"/>
      <c r="E3614" s="635"/>
      <c r="F3614" s="635"/>
      <c r="G3614" s="635"/>
      <c r="H3614" s="635"/>
      <c r="I3614" s="635"/>
      <c r="J3614" s="635"/>
      <c r="K3614" s="636"/>
      <c r="L3614" s="108">
        <f>+SUM(L3607:L3613)</f>
        <v>0</v>
      </c>
    </row>
    <row r="3615" spans="2:13" ht="40.5" customHeight="1" outlineLevel="1" x14ac:dyDescent="0.25">
      <c r="B3615" s="111" t="s">
        <v>2211</v>
      </c>
      <c r="C3615" s="58">
        <v>15</v>
      </c>
      <c r="D3615" s="58">
        <v>0.5</v>
      </c>
      <c r="E3615" s="637" t="str">
        <f>+VLOOKUP(B:B,APUS!A:C,3,FALSE)</f>
        <v>MAMPOSTERÍA EN LADRILLO PRENSADO LIVIANO DE 0.24 X 0.12 X 0.06  HASTA 0.30CM A LA VISTA E=0.12 M</v>
      </c>
      <c r="F3615" s="638"/>
      <c r="G3615" s="638"/>
      <c r="H3615" s="638"/>
      <c r="I3615" s="638"/>
      <c r="J3615" s="638"/>
      <c r="K3615" s="639"/>
      <c r="L3615" s="103" t="str">
        <f>+VLOOKUP(B:B,APUS!A:D,4,FALSE)</f>
        <v>M</v>
      </c>
      <c r="M3615" s="595">
        <f>L3625</f>
        <v>0</v>
      </c>
    </row>
    <row r="3616" spans="2:13" ht="15" customHeight="1" outlineLevel="2" x14ac:dyDescent="0.25">
      <c r="B3616" s="666" t="s">
        <v>1465</v>
      </c>
      <c r="C3616" s="697"/>
      <c r="D3616" s="668"/>
      <c r="E3616" s="672" t="s">
        <v>1470</v>
      </c>
      <c r="F3616" s="673"/>
      <c r="G3616" s="673"/>
      <c r="H3616" s="673"/>
      <c r="I3616" s="674"/>
      <c r="J3616" s="675" t="s">
        <v>560</v>
      </c>
      <c r="K3616" s="668"/>
      <c r="L3616" s="677" t="s">
        <v>1464</v>
      </c>
    </row>
    <row r="3617" spans="2:13" ht="15" customHeight="1" outlineLevel="2" x14ac:dyDescent="0.25">
      <c r="B3617" s="669"/>
      <c r="C3617" s="670"/>
      <c r="D3617" s="671"/>
      <c r="E3617" s="104" t="s">
        <v>1461</v>
      </c>
      <c r="F3617" s="679" t="s">
        <v>1462</v>
      </c>
      <c r="G3617" s="680"/>
      <c r="H3617" s="679" t="s">
        <v>1463</v>
      </c>
      <c r="I3617" s="680"/>
      <c r="J3617" s="676"/>
      <c r="K3617" s="671"/>
      <c r="L3617" s="701"/>
    </row>
    <row r="3618" spans="2:13" ht="24.95" customHeight="1" outlineLevel="2" x14ac:dyDescent="0.25">
      <c r="B3618" s="655"/>
      <c r="C3618" s="656"/>
      <c r="D3618" s="657"/>
      <c r="E3618" s="105"/>
      <c r="F3618" s="658"/>
      <c r="G3618" s="659"/>
      <c r="H3618" s="658"/>
      <c r="I3618" s="659"/>
      <c r="J3618" s="658"/>
      <c r="K3618" s="659"/>
      <c r="L3618" s="56">
        <f t="shared" ref="L3618:L3624" si="328">+J3618</f>
        <v>0</v>
      </c>
    </row>
    <row r="3619" spans="2:13" ht="24.95" customHeight="1" outlineLevel="2" x14ac:dyDescent="0.25">
      <c r="B3619" s="628"/>
      <c r="C3619" s="629"/>
      <c r="D3619" s="660"/>
      <c r="E3619" s="106"/>
      <c r="F3619" s="661"/>
      <c r="G3619" s="660"/>
      <c r="H3619" s="661"/>
      <c r="I3619" s="660"/>
      <c r="J3619" s="661"/>
      <c r="K3619" s="660"/>
      <c r="L3619" s="56">
        <f t="shared" si="328"/>
        <v>0</v>
      </c>
    </row>
    <row r="3620" spans="2:13" ht="24.95" customHeight="1" outlineLevel="2" x14ac:dyDescent="0.25">
      <c r="B3620" s="628"/>
      <c r="C3620" s="629"/>
      <c r="D3620" s="660"/>
      <c r="E3620" s="106"/>
      <c r="F3620" s="661"/>
      <c r="G3620" s="660"/>
      <c r="H3620" s="661"/>
      <c r="I3620" s="660"/>
      <c r="J3620" s="661"/>
      <c r="K3620" s="660"/>
      <c r="L3620" s="56">
        <f t="shared" si="328"/>
        <v>0</v>
      </c>
    </row>
    <row r="3621" spans="2:13" ht="24.95" customHeight="1" outlineLevel="2" x14ac:dyDescent="0.25">
      <c r="B3621" s="628"/>
      <c r="C3621" s="629"/>
      <c r="D3621" s="660"/>
      <c r="E3621" s="106"/>
      <c r="F3621" s="661"/>
      <c r="G3621" s="660"/>
      <c r="H3621" s="661"/>
      <c r="I3621" s="660"/>
      <c r="J3621" s="661"/>
      <c r="K3621" s="660"/>
      <c r="L3621" s="56">
        <f t="shared" si="328"/>
        <v>0</v>
      </c>
    </row>
    <row r="3622" spans="2:13" ht="24.95" customHeight="1" outlineLevel="2" x14ac:dyDescent="0.25">
      <c r="B3622" s="628"/>
      <c r="C3622" s="629"/>
      <c r="D3622" s="660"/>
      <c r="E3622" s="106"/>
      <c r="F3622" s="661"/>
      <c r="G3622" s="660"/>
      <c r="H3622" s="661"/>
      <c r="I3622" s="660"/>
      <c r="J3622" s="661"/>
      <c r="K3622" s="660"/>
      <c r="L3622" s="56">
        <f t="shared" si="328"/>
        <v>0</v>
      </c>
    </row>
    <row r="3623" spans="2:13" ht="24.95" customHeight="1" outlineLevel="2" x14ac:dyDescent="0.25">
      <c r="B3623" s="628"/>
      <c r="C3623" s="629"/>
      <c r="D3623" s="660"/>
      <c r="E3623" s="106"/>
      <c r="F3623" s="661"/>
      <c r="G3623" s="660"/>
      <c r="H3623" s="661"/>
      <c r="I3623" s="660"/>
      <c r="J3623" s="661"/>
      <c r="K3623" s="660"/>
      <c r="L3623" s="56">
        <f t="shared" si="328"/>
        <v>0</v>
      </c>
    </row>
    <row r="3624" spans="2:13" ht="24.95" customHeight="1" outlineLevel="2" x14ac:dyDescent="0.25">
      <c r="B3624" s="631"/>
      <c r="C3624" s="632"/>
      <c r="D3624" s="662"/>
      <c r="E3624" s="107"/>
      <c r="F3624" s="663"/>
      <c r="G3624" s="662"/>
      <c r="H3624" s="663"/>
      <c r="I3624" s="662"/>
      <c r="J3624" s="663"/>
      <c r="K3624" s="662"/>
      <c r="L3624" s="56">
        <f t="shared" si="328"/>
        <v>0</v>
      </c>
    </row>
    <row r="3625" spans="2:13" ht="24.95" customHeight="1" outlineLevel="2" x14ac:dyDescent="0.25">
      <c r="B3625" s="634" t="s">
        <v>1468</v>
      </c>
      <c r="C3625" s="635"/>
      <c r="D3625" s="635"/>
      <c r="E3625" s="635"/>
      <c r="F3625" s="635"/>
      <c r="G3625" s="635"/>
      <c r="H3625" s="635"/>
      <c r="I3625" s="635"/>
      <c r="J3625" s="635"/>
      <c r="K3625" s="636"/>
      <c r="L3625" s="108">
        <f>+SUM(L3618:L3624)</f>
        <v>0</v>
      </c>
    </row>
    <row r="3626" spans="2:13" ht="19.5" customHeight="1" outlineLevel="1" x14ac:dyDescent="0.25">
      <c r="B3626" s="111" t="s">
        <v>2210</v>
      </c>
      <c r="C3626" s="58">
        <v>15</v>
      </c>
      <c r="D3626" s="58">
        <v>0.6</v>
      </c>
      <c r="E3626" s="694" t="str">
        <f>+VLOOKUP(B:B,APUS!A:C,3,FALSE)</f>
        <v>MAMPOSTERÍA EN LADRILLO TOLETE COMÚN DE E=0.12 M</v>
      </c>
      <c r="F3626" s="695"/>
      <c r="G3626" s="695"/>
      <c r="H3626" s="695"/>
      <c r="I3626" s="695"/>
      <c r="J3626" s="695"/>
      <c r="K3626" s="696"/>
      <c r="L3626" s="103" t="str">
        <f>+VLOOKUP(B:B,APUS!A:D,4,FALSE)</f>
        <v>M2</v>
      </c>
      <c r="M3626" s="595">
        <f>L3636</f>
        <v>0</v>
      </c>
    </row>
    <row r="3627" spans="2:13" ht="15" customHeight="1" outlineLevel="2" x14ac:dyDescent="0.25">
      <c r="B3627" s="666" t="s">
        <v>1465</v>
      </c>
      <c r="C3627" s="697"/>
      <c r="D3627" s="668"/>
      <c r="E3627" s="672" t="s">
        <v>1470</v>
      </c>
      <c r="F3627" s="673"/>
      <c r="G3627" s="673"/>
      <c r="H3627" s="673"/>
      <c r="I3627" s="674"/>
      <c r="J3627" s="675" t="s">
        <v>560</v>
      </c>
      <c r="K3627" s="668"/>
      <c r="L3627" s="677" t="s">
        <v>1464</v>
      </c>
    </row>
    <row r="3628" spans="2:13" ht="15" customHeight="1" outlineLevel="2" x14ac:dyDescent="0.25">
      <c r="B3628" s="669"/>
      <c r="C3628" s="670"/>
      <c r="D3628" s="671"/>
      <c r="E3628" s="104" t="s">
        <v>1461</v>
      </c>
      <c r="F3628" s="679" t="s">
        <v>1462</v>
      </c>
      <c r="G3628" s="680"/>
      <c r="H3628" s="679" t="s">
        <v>1463</v>
      </c>
      <c r="I3628" s="680"/>
      <c r="J3628" s="676"/>
      <c r="K3628" s="671"/>
      <c r="L3628" s="701"/>
    </row>
    <row r="3629" spans="2:13" ht="24.95" customHeight="1" outlineLevel="2" x14ac:dyDescent="0.25">
      <c r="B3629" s="655"/>
      <c r="C3629" s="656"/>
      <c r="D3629" s="657"/>
      <c r="E3629" s="105"/>
      <c r="F3629" s="658"/>
      <c r="G3629" s="659"/>
      <c r="H3629" s="658"/>
      <c r="I3629" s="659"/>
      <c r="J3629" s="658"/>
      <c r="K3629" s="659"/>
      <c r="L3629" s="56">
        <f t="shared" ref="L3629:L3635" si="329">+J3629</f>
        <v>0</v>
      </c>
    </row>
    <row r="3630" spans="2:13" ht="24.95" customHeight="1" outlineLevel="2" x14ac:dyDescent="0.25">
      <c r="B3630" s="628"/>
      <c r="C3630" s="629"/>
      <c r="D3630" s="660"/>
      <c r="E3630" s="106"/>
      <c r="F3630" s="661"/>
      <c r="G3630" s="660"/>
      <c r="H3630" s="661"/>
      <c r="I3630" s="660"/>
      <c r="J3630" s="661"/>
      <c r="K3630" s="660"/>
      <c r="L3630" s="56">
        <f t="shared" si="329"/>
        <v>0</v>
      </c>
    </row>
    <row r="3631" spans="2:13" ht="24.95" customHeight="1" outlineLevel="2" x14ac:dyDescent="0.25">
      <c r="B3631" s="628"/>
      <c r="C3631" s="629"/>
      <c r="D3631" s="660"/>
      <c r="E3631" s="106"/>
      <c r="F3631" s="661"/>
      <c r="G3631" s="660"/>
      <c r="H3631" s="661"/>
      <c r="I3631" s="660"/>
      <c r="J3631" s="661"/>
      <c r="K3631" s="660"/>
      <c r="L3631" s="56">
        <f t="shared" si="329"/>
        <v>0</v>
      </c>
    </row>
    <row r="3632" spans="2:13" ht="24.95" customHeight="1" outlineLevel="2" x14ac:dyDescent="0.25">
      <c r="B3632" s="628"/>
      <c r="C3632" s="629"/>
      <c r="D3632" s="660"/>
      <c r="E3632" s="106"/>
      <c r="F3632" s="661"/>
      <c r="G3632" s="660"/>
      <c r="H3632" s="661"/>
      <c r="I3632" s="660"/>
      <c r="J3632" s="661"/>
      <c r="K3632" s="660"/>
      <c r="L3632" s="56">
        <f t="shared" si="329"/>
        <v>0</v>
      </c>
    </row>
    <row r="3633" spans="2:13" ht="24.95" customHeight="1" outlineLevel="2" x14ac:dyDescent="0.25">
      <c r="B3633" s="628"/>
      <c r="C3633" s="629"/>
      <c r="D3633" s="660"/>
      <c r="E3633" s="106"/>
      <c r="F3633" s="661"/>
      <c r="G3633" s="660"/>
      <c r="H3633" s="661"/>
      <c r="I3633" s="660"/>
      <c r="J3633" s="661"/>
      <c r="K3633" s="660"/>
      <c r="L3633" s="56">
        <f t="shared" si="329"/>
        <v>0</v>
      </c>
    </row>
    <row r="3634" spans="2:13" ht="24.95" customHeight="1" outlineLevel="2" x14ac:dyDescent="0.25">
      <c r="B3634" s="628"/>
      <c r="C3634" s="629"/>
      <c r="D3634" s="660"/>
      <c r="E3634" s="106"/>
      <c r="F3634" s="661"/>
      <c r="G3634" s="660"/>
      <c r="H3634" s="661"/>
      <c r="I3634" s="660"/>
      <c r="J3634" s="661"/>
      <c r="K3634" s="660"/>
      <c r="L3634" s="56">
        <f t="shared" si="329"/>
        <v>0</v>
      </c>
    </row>
    <row r="3635" spans="2:13" ht="24.95" customHeight="1" outlineLevel="2" x14ac:dyDescent="0.25">
      <c r="B3635" s="631"/>
      <c r="C3635" s="632"/>
      <c r="D3635" s="662"/>
      <c r="E3635" s="107"/>
      <c r="F3635" s="663"/>
      <c r="G3635" s="662"/>
      <c r="H3635" s="663"/>
      <c r="I3635" s="662"/>
      <c r="J3635" s="663"/>
      <c r="K3635" s="662"/>
      <c r="L3635" s="56">
        <f t="shared" si="329"/>
        <v>0</v>
      </c>
    </row>
    <row r="3636" spans="2:13" ht="24.95" customHeight="1" outlineLevel="2" x14ac:dyDescent="0.25">
      <c r="B3636" s="634" t="s">
        <v>1468</v>
      </c>
      <c r="C3636" s="635"/>
      <c r="D3636" s="635"/>
      <c r="E3636" s="635"/>
      <c r="F3636" s="635"/>
      <c r="G3636" s="635"/>
      <c r="H3636" s="635"/>
      <c r="I3636" s="635"/>
      <c r="J3636" s="635"/>
      <c r="K3636" s="636"/>
      <c r="L3636" s="108">
        <f>+SUM(L3629:L3635)</f>
        <v>0</v>
      </c>
    </row>
    <row r="3637" spans="2:13" ht="19.5" customHeight="1" outlineLevel="1" x14ac:dyDescent="0.25">
      <c r="B3637" s="111" t="s">
        <v>2209</v>
      </c>
      <c r="C3637" s="58">
        <v>15</v>
      </c>
      <c r="D3637" s="58">
        <v>0.7</v>
      </c>
      <c r="E3637" s="694" t="str">
        <f>+VLOOKUP(B:B,APUS!A:C,3,FALSE)</f>
        <v xml:space="preserve">MURO EN TOLETE RECOCIDO DE E=0.10 M  </v>
      </c>
      <c r="F3637" s="695"/>
      <c r="G3637" s="695"/>
      <c r="H3637" s="695"/>
      <c r="I3637" s="695"/>
      <c r="J3637" s="695"/>
      <c r="K3637" s="696"/>
      <c r="L3637" s="103" t="str">
        <f>+VLOOKUP(B:B,APUS!A:D,4,FALSE)</f>
        <v>M2</v>
      </c>
      <c r="M3637" s="595">
        <f>L3647</f>
        <v>0</v>
      </c>
    </row>
    <row r="3638" spans="2:13" ht="15" customHeight="1" outlineLevel="2" x14ac:dyDescent="0.25">
      <c r="B3638" s="666" t="s">
        <v>1465</v>
      </c>
      <c r="C3638" s="697"/>
      <c r="D3638" s="668"/>
      <c r="E3638" s="672" t="s">
        <v>1470</v>
      </c>
      <c r="F3638" s="673"/>
      <c r="G3638" s="673"/>
      <c r="H3638" s="673"/>
      <c r="I3638" s="674"/>
      <c r="J3638" s="675" t="s">
        <v>560</v>
      </c>
      <c r="K3638" s="668"/>
      <c r="L3638" s="677" t="s">
        <v>1464</v>
      </c>
    </row>
    <row r="3639" spans="2:13" ht="15" customHeight="1" outlineLevel="2" x14ac:dyDescent="0.25">
      <c r="B3639" s="669"/>
      <c r="C3639" s="670"/>
      <c r="D3639" s="671"/>
      <c r="E3639" s="104" t="s">
        <v>1461</v>
      </c>
      <c r="F3639" s="679" t="s">
        <v>1462</v>
      </c>
      <c r="G3639" s="680"/>
      <c r="H3639" s="679" t="s">
        <v>1463</v>
      </c>
      <c r="I3639" s="680"/>
      <c r="J3639" s="676"/>
      <c r="K3639" s="671"/>
      <c r="L3639" s="701"/>
    </row>
    <row r="3640" spans="2:13" ht="24.95" customHeight="1" outlineLevel="2" x14ac:dyDescent="0.25">
      <c r="B3640" s="655"/>
      <c r="C3640" s="656"/>
      <c r="D3640" s="657"/>
      <c r="E3640" s="105"/>
      <c r="F3640" s="658"/>
      <c r="G3640" s="659"/>
      <c r="H3640" s="658"/>
      <c r="I3640" s="659"/>
      <c r="J3640" s="658"/>
      <c r="K3640" s="659"/>
      <c r="L3640" s="56">
        <f t="shared" ref="L3640:L3646" si="330">+J3640</f>
        <v>0</v>
      </c>
    </row>
    <row r="3641" spans="2:13" ht="24.95" customHeight="1" outlineLevel="2" x14ac:dyDescent="0.25">
      <c r="B3641" s="628"/>
      <c r="C3641" s="629"/>
      <c r="D3641" s="660"/>
      <c r="E3641" s="106"/>
      <c r="F3641" s="661"/>
      <c r="G3641" s="660"/>
      <c r="H3641" s="661"/>
      <c r="I3641" s="660"/>
      <c r="J3641" s="661"/>
      <c r="K3641" s="660"/>
      <c r="L3641" s="56">
        <f t="shared" si="330"/>
        <v>0</v>
      </c>
    </row>
    <row r="3642" spans="2:13" ht="24.95" customHeight="1" outlineLevel="2" x14ac:dyDescent="0.25">
      <c r="B3642" s="628"/>
      <c r="C3642" s="629"/>
      <c r="D3642" s="660"/>
      <c r="E3642" s="106"/>
      <c r="F3642" s="661"/>
      <c r="G3642" s="660"/>
      <c r="H3642" s="661"/>
      <c r="I3642" s="660"/>
      <c r="J3642" s="661"/>
      <c r="K3642" s="660"/>
      <c r="L3642" s="56">
        <f t="shared" si="330"/>
        <v>0</v>
      </c>
    </row>
    <row r="3643" spans="2:13" ht="24.95" customHeight="1" outlineLevel="2" x14ac:dyDescent="0.25">
      <c r="B3643" s="628"/>
      <c r="C3643" s="629"/>
      <c r="D3643" s="660"/>
      <c r="E3643" s="106"/>
      <c r="F3643" s="661"/>
      <c r="G3643" s="660"/>
      <c r="H3643" s="661"/>
      <c r="I3643" s="660"/>
      <c r="J3643" s="661"/>
      <c r="K3643" s="660"/>
      <c r="L3643" s="56">
        <f t="shared" si="330"/>
        <v>0</v>
      </c>
    </row>
    <row r="3644" spans="2:13" ht="24.95" customHeight="1" outlineLevel="2" x14ac:dyDescent="0.25">
      <c r="B3644" s="628"/>
      <c r="C3644" s="629"/>
      <c r="D3644" s="660"/>
      <c r="E3644" s="106"/>
      <c r="F3644" s="661"/>
      <c r="G3644" s="660"/>
      <c r="H3644" s="661"/>
      <c r="I3644" s="660"/>
      <c r="J3644" s="661"/>
      <c r="K3644" s="660"/>
      <c r="L3644" s="56">
        <f t="shared" si="330"/>
        <v>0</v>
      </c>
    </row>
    <row r="3645" spans="2:13" ht="24.95" customHeight="1" outlineLevel="2" x14ac:dyDescent="0.25">
      <c r="B3645" s="628"/>
      <c r="C3645" s="629"/>
      <c r="D3645" s="660"/>
      <c r="E3645" s="106"/>
      <c r="F3645" s="661"/>
      <c r="G3645" s="660"/>
      <c r="H3645" s="661"/>
      <c r="I3645" s="660"/>
      <c r="J3645" s="661"/>
      <c r="K3645" s="660"/>
      <c r="L3645" s="56">
        <f t="shared" si="330"/>
        <v>0</v>
      </c>
    </row>
    <row r="3646" spans="2:13" ht="24.95" customHeight="1" outlineLevel="2" x14ac:dyDescent="0.25">
      <c r="B3646" s="631"/>
      <c r="C3646" s="632"/>
      <c r="D3646" s="662"/>
      <c r="E3646" s="107"/>
      <c r="F3646" s="663"/>
      <c r="G3646" s="662"/>
      <c r="H3646" s="663"/>
      <c r="I3646" s="662"/>
      <c r="J3646" s="663"/>
      <c r="K3646" s="662"/>
      <c r="L3646" s="56">
        <f t="shared" si="330"/>
        <v>0</v>
      </c>
    </row>
    <row r="3647" spans="2:13" ht="24.95" customHeight="1" outlineLevel="2" x14ac:dyDescent="0.25">
      <c r="B3647" s="634" t="s">
        <v>1468</v>
      </c>
      <c r="C3647" s="635"/>
      <c r="D3647" s="635"/>
      <c r="E3647" s="635"/>
      <c r="F3647" s="635"/>
      <c r="G3647" s="635"/>
      <c r="H3647" s="635"/>
      <c r="I3647" s="635"/>
      <c r="J3647" s="635"/>
      <c r="K3647" s="636"/>
      <c r="L3647" s="108">
        <f>+SUM(L3640:L3646)</f>
        <v>0</v>
      </c>
    </row>
    <row r="3648" spans="2:13" ht="19.5" customHeight="1" outlineLevel="1" x14ac:dyDescent="0.25">
      <c r="B3648" s="111" t="s">
        <v>2208</v>
      </c>
      <c r="C3648" s="58">
        <v>15</v>
      </c>
      <c r="D3648" s="58">
        <v>0.8</v>
      </c>
      <c r="E3648" s="694" t="str">
        <f>+VLOOKUP(B:B,APUS!A:C,3,FALSE)</f>
        <v xml:space="preserve">MURO EN TOLETE RECOCIDO DE 0.10 M HASTA ALTURA 0.30 M  </v>
      </c>
      <c r="F3648" s="695"/>
      <c r="G3648" s="695"/>
      <c r="H3648" s="695"/>
      <c r="I3648" s="695"/>
      <c r="J3648" s="695"/>
      <c r="K3648" s="696"/>
      <c r="L3648" s="103" t="str">
        <f>+VLOOKUP(B:B,APUS!A:D,4,FALSE)</f>
        <v>M</v>
      </c>
      <c r="M3648" s="595">
        <f>L3658</f>
        <v>0</v>
      </c>
    </row>
    <row r="3649" spans="2:13" ht="15" customHeight="1" outlineLevel="2" x14ac:dyDescent="0.25">
      <c r="B3649" s="666" t="s">
        <v>1465</v>
      </c>
      <c r="C3649" s="697"/>
      <c r="D3649" s="668"/>
      <c r="E3649" s="672" t="s">
        <v>1470</v>
      </c>
      <c r="F3649" s="673"/>
      <c r="G3649" s="673"/>
      <c r="H3649" s="673"/>
      <c r="I3649" s="674"/>
      <c r="J3649" s="675" t="s">
        <v>560</v>
      </c>
      <c r="K3649" s="668"/>
      <c r="L3649" s="677" t="s">
        <v>1464</v>
      </c>
    </row>
    <row r="3650" spans="2:13" ht="15" customHeight="1" outlineLevel="2" x14ac:dyDescent="0.25">
      <c r="B3650" s="669"/>
      <c r="C3650" s="670"/>
      <c r="D3650" s="671"/>
      <c r="E3650" s="104" t="s">
        <v>1461</v>
      </c>
      <c r="F3650" s="679" t="s">
        <v>1462</v>
      </c>
      <c r="G3650" s="680"/>
      <c r="H3650" s="679" t="s">
        <v>1463</v>
      </c>
      <c r="I3650" s="680"/>
      <c r="J3650" s="676"/>
      <c r="K3650" s="671"/>
      <c r="L3650" s="701"/>
    </row>
    <row r="3651" spans="2:13" ht="24.95" customHeight="1" outlineLevel="2" x14ac:dyDescent="0.25">
      <c r="B3651" s="655"/>
      <c r="C3651" s="656"/>
      <c r="D3651" s="657"/>
      <c r="E3651" s="105"/>
      <c r="F3651" s="658"/>
      <c r="G3651" s="659"/>
      <c r="H3651" s="658"/>
      <c r="I3651" s="659"/>
      <c r="J3651" s="658"/>
      <c r="K3651" s="659"/>
      <c r="L3651" s="56">
        <f t="shared" ref="L3651:L3657" si="331">+J3651</f>
        <v>0</v>
      </c>
    </row>
    <row r="3652" spans="2:13" ht="24.95" customHeight="1" outlineLevel="2" x14ac:dyDescent="0.25">
      <c r="B3652" s="628"/>
      <c r="C3652" s="629"/>
      <c r="D3652" s="660"/>
      <c r="E3652" s="106"/>
      <c r="F3652" s="661"/>
      <c r="G3652" s="660"/>
      <c r="H3652" s="661"/>
      <c r="I3652" s="660"/>
      <c r="J3652" s="661"/>
      <c r="K3652" s="660"/>
      <c r="L3652" s="56">
        <f t="shared" si="331"/>
        <v>0</v>
      </c>
    </row>
    <row r="3653" spans="2:13" ht="24.95" customHeight="1" outlineLevel="2" x14ac:dyDescent="0.25">
      <c r="B3653" s="628"/>
      <c r="C3653" s="629"/>
      <c r="D3653" s="660"/>
      <c r="E3653" s="106"/>
      <c r="F3653" s="661"/>
      <c r="G3653" s="660"/>
      <c r="H3653" s="661"/>
      <c r="I3653" s="660"/>
      <c r="J3653" s="661"/>
      <c r="K3653" s="660"/>
      <c r="L3653" s="56">
        <f t="shared" si="331"/>
        <v>0</v>
      </c>
    </row>
    <row r="3654" spans="2:13" ht="24.95" customHeight="1" outlineLevel="2" x14ac:dyDescent="0.25">
      <c r="B3654" s="628"/>
      <c r="C3654" s="629"/>
      <c r="D3654" s="660"/>
      <c r="E3654" s="106"/>
      <c r="F3654" s="661"/>
      <c r="G3654" s="660"/>
      <c r="H3654" s="661"/>
      <c r="I3654" s="660"/>
      <c r="J3654" s="661"/>
      <c r="K3654" s="660"/>
      <c r="L3654" s="56">
        <f t="shared" si="331"/>
        <v>0</v>
      </c>
    </row>
    <row r="3655" spans="2:13" ht="24.95" customHeight="1" outlineLevel="2" x14ac:dyDescent="0.25">
      <c r="B3655" s="628"/>
      <c r="C3655" s="629"/>
      <c r="D3655" s="660"/>
      <c r="E3655" s="106"/>
      <c r="F3655" s="661"/>
      <c r="G3655" s="660"/>
      <c r="H3655" s="661"/>
      <c r="I3655" s="660"/>
      <c r="J3655" s="661"/>
      <c r="K3655" s="660"/>
      <c r="L3655" s="56">
        <f t="shared" si="331"/>
        <v>0</v>
      </c>
    </row>
    <row r="3656" spans="2:13" ht="24.95" customHeight="1" outlineLevel="2" x14ac:dyDescent="0.25">
      <c r="B3656" s="628"/>
      <c r="C3656" s="629"/>
      <c r="D3656" s="660"/>
      <c r="E3656" s="106"/>
      <c r="F3656" s="661"/>
      <c r="G3656" s="660"/>
      <c r="H3656" s="661"/>
      <c r="I3656" s="660"/>
      <c r="J3656" s="661"/>
      <c r="K3656" s="660"/>
      <c r="L3656" s="56">
        <f t="shared" si="331"/>
        <v>0</v>
      </c>
    </row>
    <row r="3657" spans="2:13" ht="24.95" customHeight="1" outlineLevel="2" x14ac:dyDescent="0.25">
      <c r="B3657" s="631"/>
      <c r="C3657" s="632"/>
      <c r="D3657" s="662"/>
      <c r="E3657" s="107"/>
      <c r="F3657" s="663"/>
      <c r="G3657" s="662"/>
      <c r="H3657" s="663"/>
      <c r="I3657" s="662"/>
      <c r="J3657" s="663"/>
      <c r="K3657" s="662"/>
      <c r="L3657" s="56">
        <f t="shared" si="331"/>
        <v>0</v>
      </c>
    </row>
    <row r="3658" spans="2:13" ht="24.95" customHeight="1" outlineLevel="2" x14ac:dyDescent="0.25">
      <c r="B3658" s="634" t="s">
        <v>1468</v>
      </c>
      <c r="C3658" s="635"/>
      <c r="D3658" s="635"/>
      <c r="E3658" s="635"/>
      <c r="F3658" s="635"/>
      <c r="G3658" s="635"/>
      <c r="H3658" s="635"/>
      <c r="I3658" s="635"/>
      <c r="J3658" s="635"/>
      <c r="K3658" s="636"/>
      <c r="L3658" s="108">
        <f>+SUM(L3651:L3657)</f>
        <v>0</v>
      </c>
    </row>
    <row r="3659" spans="2:13" ht="19.5" customHeight="1" outlineLevel="1" x14ac:dyDescent="0.25">
      <c r="B3659" s="111" t="s">
        <v>2206</v>
      </c>
      <c r="C3659" s="58">
        <v>15</v>
      </c>
      <c r="D3659" s="58">
        <v>0.9</v>
      </c>
      <c r="E3659" s="694" t="str">
        <f>+VLOOKUP(B:B,APUS!A:C,3,FALSE)</f>
        <v xml:space="preserve">PANEL PARA DIVISORIO EN DRYWALL </v>
      </c>
      <c r="F3659" s="695"/>
      <c r="G3659" s="695"/>
      <c r="H3659" s="695"/>
      <c r="I3659" s="695"/>
      <c r="J3659" s="695"/>
      <c r="K3659" s="696"/>
      <c r="L3659" s="103" t="str">
        <f>+VLOOKUP(B:B,APUS!A:D,4,FALSE)</f>
        <v>M2</v>
      </c>
      <c r="M3659" s="595">
        <f>L3669</f>
        <v>0</v>
      </c>
    </row>
    <row r="3660" spans="2:13" ht="15" customHeight="1" outlineLevel="2" x14ac:dyDescent="0.25">
      <c r="B3660" s="666" t="s">
        <v>1465</v>
      </c>
      <c r="C3660" s="697"/>
      <c r="D3660" s="668"/>
      <c r="E3660" s="672" t="s">
        <v>1470</v>
      </c>
      <c r="F3660" s="673"/>
      <c r="G3660" s="673"/>
      <c r="H3660" s="673"/>
      <c r="I3660" s="674"/>
      <c r="J3660" s="675" t="s">
        <v>560</v>
      </c>
      <c r="K3660" s="668"/>
      <c r="L3660" s="677" t="s">
        <v>1464</v>
      </c>
    </row>
    <row r="3661" spans="2:13" ht="15" customHeight="1" outlineLevel="2" x14ac:dyDescent="0.25">
      <c r="B3661" s="669"/>
      <c r="C3661" s="670"/>
      <c r="D3661" s="671"/>
      <c r="E3661" s="104" t="s">
        <v>1461</v>
      </c>
      <c r="F3661" s="679" t="s">
        <v>1462</v>
      </c>
      <c r="G3661" s="680"/>
      <c r="H3661" s="679" t="s">
        <v>1463</v>
      </c>
      <c r="I3661" s="680"/>
      <c r="J3661" s="676"/>
      <c r="K3661" s="671"/>
      <c r="L3661" s="701"/>
    </row>
    <row r="3662" spans="2:13" ht="24.95" customHeight="1" outlineLevel="2" x14ac:dyDescent="0.25">
      <c r="B3662" s="655"/>
      <c r="C3662" s="656"/>
      <c r="D3662" s="657"/>
      <c r="E3662" s="105"/>
      <c r="F3662" s="658"/>
      <c r="G3662" s="659"/>
      <c r="H3662" s="658"/>
      <c r="I3662" s="659"/>
      <c r="J3662" s="658"/>
      <c r="K3662" s="659"/>
      <c r="L3662" s="56">
        <f t="shared" ref="L3662:L3668" si="332">+J3662</f>
        <v>0</v>
      </c>
    </row>
    <row r="3663" spans="2:13" ht="24.95" customHeight="1" outlineLevel="2" x14ac:dyDescent="0.25">
      <c r="B3663" s="628"/>
      <c r="C3663" s="629"/>
      <c r="D3663" s="660"/>
      <c r="E3663" s="106"/>
      <c r="F3663" s="661"/>
      <c r="G3663" s="660"/>
      <c r="H3663" s="661"/>
      <c r="I3663" s="660"/>
      <c r="J3663" s="661"/>
      <c r="K3663" s="660"/>
      <c r="L3663" s="56">
        <f t="shared" si="332"/>
        <v>0</v>
      </c>
    </row>
    <row r="3664" spans="2:13" ht="24.95" customHeight="1" outlineLevel="2" x14ac:dyDescent="0.25">
      <c r="B3664" s="628"/>
      <c r="C3664" s="629"/>
      <c r="D3664" s="660"/>
      <c r="E3664" s="106"/>
      <c r="F3664" s="661"/>
      <c r="G3664" s="660"/>
      <c r="H3664" s="661"/>
      <c r="I3664" s="660"/>
      <c r="J3664" s="661"/>
      <c r="K3664" s="660"/>
      <c r="L3664" s="56">
        <f t="shared" si="332"/>
        <v>0</v>
      </c>
    </row>
    <row r="3665" spans="2:13" ht="24.95" customHeight="1" outlineLevel="2" x14ac:dyDescent="0.25">
      <c r="B3665" s="628"/>
      <c r="C3665" s="629"/>
      <c r="D3665" s="660"/>
      <c r="E3665" s="106"/>
      <c r="F3665" s="661"/>
      <c r="G3665" s="660"/>
      <c r="H3665" s="661"/>
      <c r="I3665" s="660"/>
      <c r="J3665" s="661"/>
      <c r="K3665" s="660"/>
      <c r="L3665" s="56">
        <f t="shared" si="332"/>
        <v>0</v>
      </c>
    </row>
    <row r="3666" spans="2:13" ht="24.95" customHeight="1" outlineLevel="2" x14ac:dyDescent="0.25">
      <c r="B3666" s="628"/>
      <c r="C3666" s="629"/>
      <c r="D3666" s="660"/>
      <c r="E3666" s="106"/>
      <c r="F3666" s="661"/>
      <c r="G3666" s="660"/>
      <c r="H3666" s="661"/>
      <c r="I3666" s="660"/>
      <c r="J3666" s="661"/>
      <c r="K3666" s="660"/>
      <c r="L3666" s="56">
        <f t="shared" si="332"/>
        <v>0</v>
      </c>
    </row>
    <row r="3667" spans="2:13" ht="24.95" customHeight="1" outlineLevel="2" x14ac:dyDescent="0.25">
      <c r="B3667" s="628"/>
      <c r="C3667" s="629"/>
      <c r="D3667" s="660"/>
      <c r="E3667" s="106"/>
      <c r="F3667" s="661"/>
      <c r="G3667" s="660"/>
      <c r="H3667" s="661"/>
      <c r="I3667" s="660"/>
      <c r="J3667" s="661"/>
      <c r="K3667" s="660"/>
      <c r="L3667" s="56">
        <f t="shared" si="332"/>
        <v>0</v>
      </c>
    </row>
    <row r="3668" spans="2:13" ht="24.95" customHeight="1" outlineLevel="2" x14ac:dyDescent="0.25">
      <c r="B3668" s="631"/>
      <c r="C3668" s="632"/>
      <c r="D3668" s="662"/>
      <c r="E3668" s="107"/>
      <c r="F3668" s="663"/>
      <c r="G3668" s="662"/>
      <c r="H3668" s="663"/>
      <c r="I3668" s="662"/>
      <c r="J3668" s="663"/>
      <c r="K3668" s="662"/>
      <c r="L3668" s="56">
        <f t="shared" si="332"/>
        <v>0</v>
      </c>
    </row>
    <row r="3669" spans="2:13" ht="24.95" customHeight="1" outlineLevel="2" x14ac:dyDescent="0.25">
      <c r="B3669" s="634" t="s">
        <v>1468</v>
      </c>
      <c r="C3669" s="635"/>
      <c r="D3669" s="635"/>
      <c r="E3669" s="635"/>
      <c r="F3669" s="635"/>
      <c r="G3669" s="635"/>
      <c r="H3669" s="635"/>
      <c r="I3669" s="635"/>
      <c r="J3669" s="635"/>
      <c r="K3669" s="636"/>
      <c r="L3669" s="108">
        <f>+SUM(L3662:L3668)</f>
        <v>0</v>
      </c>
    </row>
    <row r="3670" spans="2:13" ht="19.5" customHeight="1" outlineLevel="1" x14ac:dyDescent="0.25">
      <c r="B3670" s="101" t="s">
        <v>1450</v>
      </c>
      <c r="C3670" s="102">
        <v>15</v>
      </c>
      <c r="D3670" s="102">
        <v>10</v>
      </c>
      <c r="E3670" s="694" t="str">
        <f>+VLOOKUP(B:B,APUS!A:C,3,FALSE)</f>
        <v>PANEL EN DRY WALL PARA ZONAS HÚMEDAS</v>
      </c>
      <c r="F3670" s="695"/>
      <c r="G3670" s="695"/>
      <c r="H3670" s="695"/>
      <c r="I3670" s="695"/>
      <c r="J3670" s="695"/>
      <c r="K3670" s="696"/>
      <c r="L3670" s="103" t="str">
        <f>+VLOOKUP(B:B,APUS!A:D,4,FALSE)</f>
        <v>M2</v>
      </c>
      <c r="M3670" s="595">
        <f>L3680</f>
        <v>0</v>
      </c>
    </row>
    <row r="3671" spans="2:13" ht="15" customHeight="1" outlineLevel="2" x14ac:dyDescent="0.25">
      <c r="B3671" s="666" t="s">
        <v>1465</v>
      </c>
      <c r="C3671" s="697"/>
      <c r="D3671" s="668"/>
      <c r="E3671" s="672" t="s">
        <v>1470</v>
      </c>
      <c r="F3671" s="673"/>
      <c r="G3671" s="673"/>
      <c r="H3671" s="673"/>
      <c r="I3671" s="674"/>
      <c r="J3671" s="675" t="s">
        <v>560</v>
      </c>
      <c r="K3671" s="668"/>
      <c r="L3671" s="677" t="s">
        <v>1464</v>
      </c>
    </row>
    <row r="3672" spans="2:13" ht="15" customHeight="1" outlineLevel="2" x14ac:dyDescent="0.25">
      <c r="B3672" s="669"/>
      <c r="C3672" s="670"/>
      <c r="D3672" s="671"/>
      <c r="E3672" s="104" t="s">
        <v>1461</v>
      </c>
      <c r="F3672" s="679" t="s">
        <v>1462</v>
      </c>
      <c r="G3672" s="680"/>
      <c r="H3672" s="679" t="s">
        <v>1463</v>
      </c>
      <c r="I3672" s="680"/>
      <c r="J3672" s="676"/>
      <c r="K3672" s="671"/>
      <c r="L3672" s="701"/>
    </row>
    <row r="3673" spans="2:13" ht="24.95" customHeight="1" outlineLevel="2" x14ac:dyDescent="0.25">
      <c r="B3673" s="655"/>
      <c r="C3673" s="656"/>
      <c r="D3673" s="657"/>
      <c r="E3673" s="105"/>
      <c r="F3673" s="658"/>
      <c r="G3673" s="659"/>
      <c r="H3673" s="658"/>
      <c r="I3673" s="659"/>
      <c r="J3673" s="658"/>
      <c r="K3673" s="659"/>
      <c r="L3673" s="56">
        <f t="shared" ref="L3673:L3679" si="333">+J3673</f>
        <v>0</v>
      </c>
    </row>
    <row r="3674" spans="2:13" ht="24.95" customHeight="1" outlineLevel="2" x14ac:dyDescent="0.25">
      <c r="B3674" s="628"/>
      <c r="C3674" s="629"/>
      <c r="D3674" s="660"/>
      <c r="E3674" s="106"/>
      <c r="F3674" s="661"/>
      <c r="G3674" s="660"/>
      <c r="H3674" s="661"/>
      <c r="I3674" s="660"/>
      <c r="J3674" s="661"/>
      <c r="K3674" s="660"/>
      <c r="L3674" s="56">
        <f t="shared" si="333"/>
        <v>0</v>
      </c>
    </row>
    <row r="3675" spans="2:13" ht="24.95" customHeight="1" outlineLevel="2" x14ac:dyDescent="0.25">
      <c r="B3675" s="628"/>
      <c r="C3675" s="629"/>
      <c r="D3675" s="660"/>
      <c r="E3675" s="106"/>
      <c r="F3675" s="661"/>
      <c r="G3675" s="660"/>
      <c r="H3675" s="661"/>
      <c r="I3675" s="660"/>
      <c r="J3675" s="661"/>
      <c r="K3675" s="660"/>
      <c r="L3675" s="56">
        <f t="shared" si="333"/>
        <v>0</v>
      </c>
    </row>
    <row r="3676" spans="2:13" ht="24.95" customHeight="1" outlineLevel="2" x14ac:dyDescent="0.25">
      <c r="B3676" s="628"/>
      <c r="C3676" s="629"/>
      <c r="D3676" s="660"/>
      <c r="E3676" s="106"/>
      <c r="F3676" s="661"/>
      <c r="G3676" s="660"/>
      <c r="H3676" s="661"/>
      <c r="I3676" s="660"/>
      <c r="J3676" s="661"/>
      <c r="K3676" s="660"/>
      <c r="L3676" s="56">
        <f t="shared" si="333"/>
        <v>0</v>
      </c>
    </row>
    <row r="3677" spans="2:13" ht="24.95" customHeight="1" outlineLevel="2" x14ac:dyDescent="0.25">
      <c r="B3677" s="628"/>
      <c r="C3677" s="629"/>
      <c r="D3677" s="660"/>
      <c r="E3677" s="106"/>
      <c r="F3677" s="661"/>
      <c r="G3677" s="660"/>
      <c r="H3677" s="661"/>
      <c r="I3677" s="660"/>
      <c r="J3677" s="661"/>
      <c r="K3677" s="660"/>
      <c r="L3677" s="56">
        <f t="shared" si="333"/>
        <v>0</v>
      </c>
    </row>
    <row r="3678" spans="2:13" ht="24.95" customHeight="1" outlineLevel="2" x14ac:dyDescent="0.25">
      <c r="B3678" s="628"/>
      <c r="C3678" s="629"/>
      <c r="D3678" s="660"/>
      <c r="E3678" s="106"/>
      <c r="F3678" s="661"/>
      <c r="G3678" s="660"/>
      <c r="H3678" s="661"/>
      <c r="I3678" s="660"/>
      <c r="J3678" s="661"/>
      <c r="K3678" s="660"/>
      <c r="L3678" s="56">
        <f t="shared" si="333"/>
        <v>0</v>
      </c>
    </row>
    <row r="3679" spans="2:13" ht="24.95" customHeight="1" outlineLevel="2" x14ac:dyDescent="0.25">
      <c r="B3679" s="631"/>
      <c r="C3679" s="632"/>
      <c r="D3679" s="662"/>
      <c r="E3679" s="107"/>
      <c r="F3679" s="663"/>
      <c r="G3679" s="662"/>
      <c r="H3679" s="663"/>
      <c r="I3679" s="662"/>
      <c r="J3679" s="663"/>
      <c r="K3679" s="662"/>
      <c r="L3679" s="56">
        <f t="shared" si="333"/>
        <v>0</v>
      </c>
    </row>
    <row r="3680" spans="2:13" ht="24.95" customHeight="1" outlineLevel="2" x14ac:dyDescent="0.25">
      <c r="B3680" s="634" t="s">
        <v>1468</v>
      </c>
      <c r="C3680" s="635"/>
      <c r="D3680" s="635"/>
      <c r="E3680" s="635"/>
      <c r="F3680" s="635"/>
      <c r="G3680" s="635"/>
      <c r="H3680" s="635"/>
      <c r="I3680" s="635"/>
      <c r="J3680" s="635"/>
      <c r="K3680" s="636"/>
      <c r="L3680" s="108">
        <f>+SUM(L3673:L3679)</f>
        <v>0</v>
      </c>
    </row>
    <row r="3681" spans="2:13" ht="19.5" customHeight="1" outlineLevel="1" x14ac:dyDescent="0.25">
      <c r="B3681" s="101" t="s">
        <v>1549</v>
      </c>
      <c r="C3681" s="102">
        <v>15</v>
      </c>
      <c r="D3681" s="102">
        <v>11</v>
      </c>
      <c r="E3681" s="694" t="str">
        <f>+VLOOKUP(B:B,APUS!A:C,3,FALSE)</f>
        <v>PANEL EN DRY WALL PARA ZONAS EXTERIORES</v>
      </c>
      <c r="F3681" s="695"/>
      <c r="G3681" s="695"/>
      <c r="H3681" s="695"/>
      <c r="I3681" s="695"/>
      <c r="J3681" s="695"/>
      <c r="K3681" s="696"/>
      <c r="L3681" s="103" t="str">
        <f>+VLOOKUP(B:B,APUS!A:D,4,FALSE)</f>
        <v>M2</v>
      </c>
      <c r="M3681" s="595">
        <f>L3691</f>
        <v>0</v>
      </c>
    </row>
    <row r="3682" spans="2:13" ht="15" customHeight="1" outlineLevel="2" x14ac:dyDescent="0.25">
      <c r="B3682" s="666" t="s">
        <v>1465</v>
      </c>
      <c r="C3682" s="697"/>
      <c r="D3682" s="668"/>
      <c r="E3682" s="672" t="s">
        <v>1470</v>
      </c>
      <c r="F3682" s="673"/>
      <c r="G3682" s="673"/>
      <c r="H3682" s="673"/>
      <c r="I3682" s="674"/>
      <c r="J3682" s="675" t="s">
        <v>560</v>
      </c>
      <c r="K3682" s="668"/>
      <c r="L3682" s="677" t="s">
        <v>1464</v>
      </c>
    </row>
    <row r="3683" spans="2:13" ht="15" customHeight="1" outlineLevel="2" x14ac:dyDescent="0.25">
      <c r="B3683" s="669"/>
      <c r="C3683" s="670"/>
      <c r="D3683" s="671"/>
      <c r="E3683" s="104" t="s">
        <v>1461</v>
      </c>
      <c r="F3683" s="679" t="s">
        <v>1462</v>
      </c>
      <c r="G3683" s="680"/>
      <c r="H3683" s="679" t="s">
        <v>1463</v>
      </c>
      <c r="I3683" s="680"/>
      <c r="J3683" s="676"/>
      <c r="K3683" s="671"/>
      <c r="L3683" s="701"/>
    </row>
    <row r="3684" spans="2:13" ht="24.95" customHeight="1" outlineLevel="2" x14ac:dyDescent="0.25">
      <c r="B3684" s="655"/>
      <c r="C3684" s="656"/>
      <c r="D3684" s="657"/>
      <c r="E3684" s="105"/>
      <c r="F3684" s="658"/>
      <c r="G3684" s="659"/>
      <c r="H3684" s="658"/>
      <c r="I3684" s="659"/>
      <c r="J3684" s="658"/>
      <c r="K3684" s="659"/>
      <c r="L3684" s="56">
        <f t="shared" ref="L3684:L3690" si="334">+J3684</f>
        <v>0</v>
      </c>
    </row>
    <row r="3685" spans="2:13" ht="24.95" customHeight="1" outlineLevel="2" x14ac:dyDescent="0.25">
      <c r="B3685" s="628"/>
      <c r="C3685" s="629"/>
      <c r="D3685" s="660"/>
      <c r="E3685" s="106"/>
      <c r="F3685" s="661"/>
      <c r="G3685" s="660"/>
      <c r="H3685" s="661"/>
      <c r="I3685" s="660"/>
      <c r="J3685" s="661"/>
      <c r="K3685" s="660"/>
      <c r="L3685" s="56">
        <f t="shared" si="334"/>
        <v>0</v>
      </c>
    </row>
    <row r="3686" spans="2:13" ht="24.95" customHeight="1" outlineLevel="2" x14ac:dyDescent="0.25">
      <c r="B3686" s="628"/>
      <c r="C3686" s="629"/>
      <c r="D3686" s="660"/>
      <c r="E3686" s="106"/>
      <c r="F3686" s="661"/>
      <c r="G3686" s="660"/>
      <c r="H3686" s="661"/>
      <c r="I3686" s="660"/>
      <c r="J3686" s="661"/>
      <c r="K3686" s="660"/>
      <c r="L3686" s="56">
        <f t="shared" si="334"/>
        <v>0</v>
      </c>
    </row>
    <row r="3687" spans="2:13" ht="24.95" customHeight="1" outlineLevel="2" x14ac:dyDescent="0.25">
      <c r="B3687" s="628"/>
      <c r="C3687" s="629"/>
      <c r="D3687" s="660"/>
      <c r="E3687" s="106"/>
      <c r="F3687" s="661"/>
      <c r="G3687" s="660"/>
      <c r="H3687" s="661"/>
      <c r="I3687" s="660"/>
      <c r="J3687" s="661"/>
      <c r="K3687" s="660"/>
      <c r="L3687" s="56">
        <f t="shared" si="334"/>
        <v>0</v>
      </c>
    </row>
    <row r="3688" spans="2:13" ht="24.95" customHeight="1" outlineLevel="2" x14ac:dyDescent="0.25">
      <c r="B3688" s="628"/>
      <c r="C3688" s="629"/>
      <c r="D3688" s="660"/>
      <c r="E3688" s="106"/>
      <c r="F3688" s="661"/>
      <c r="G3688" s="660"/>
      <c r="H3688" s="661"/>
      <c r="I3688" s="660"/>
      <c r="J3688" s="661"/>
      <c r="K3688" s="660"/>
      <c r="L3688" s="56">
        <f t="shared" si="334"/>
        <v>0</v>
      </c>
    </row>
    <row r="3689" spans="2:13" ht="24.95" customHeight="1" outlineLevel="2" x14ac:dyDescent="0.25">
      <c r="B3689" s="628"/>
      <c r="C3689" s="629"/>
      <c r="D3689" s="660"/>
      <c r="E3689" s="106"/>
      <c r="F3689" s="661"/>
      <c r="G3689" s="660"/>
      <c r="H3689" s="661"/>
      <c r="I3689" s="660"/>
      <c r="J3689" s="661"/>
      <c r="K3689" s="660"/>
      <c r="L3689" s="56">
        <f t="shared" si="334"/>
        <v>0</v>
      </c>
    </row>
    <row r="3690" spans="2:13" ht="24.95" customHeight="1" outlineLevel="2" x14ac:dyDescent="0.25">
      <c r="B3690" s="631"/>
      <c r="C3690" s="632"/>
      <c r="D3690" s="662"/>
      <c r="E3690" s="107"/>
      <c r="F3690" s="663"/>
      <c r="G3690" s="662"/>
      <c r="H3690" s="663"/>
      <c r="I3690" s="662"/>
      <c r="J3690" s="663"/>
      <c r="K3690" s="662"/>
      <c r="L3690" s="56">
        <f t="shared" si="334"/>
        <v>0</v>
      </c>
    </row>
    <row r="3691" spans="2:13" ht="24.95" customHeight="1" outlineLevel="2" x14ac:dyDescent="0.25">
      <c r="B3691" s="634" t="s">
        <v>1468</v>
      </c>
      <c r="C3691" s="635"/>
      <c r="D3691" s="635"/>
      <c r="E3691" s="635"/>
      <c r="F3691" s="635"/>
      <c r="G3691" s="635"/>
      <c r="H3691" s="635"/>
      <c r="I3691" s="635"/>
      <c r="J3691" s="635"/>
      <c r="K3691" s="636"/>
      <c r="L3691" s="108">
        <f>+SUM(L3684:L3690)</f>
        <v>0</v>
      </c>
    </row>
    <row r="3692" spans="2:13" ht="19.5" customHeight="1" outlineLevel="1" x14ac:dyDescent="0.25">
      <c r="B3692" s="101" t="s">
        <v>1562</v>
      </c>
      <c r="C3692" s="102">
        <v>15</v>
      </c>
      <c r="D3692" s="102">
        <v>12</v>
      </c>
      <c r="E3692" s="694" t="str">
        <f>+VLOOKUP(B:B,APUS!A:C,3,FALSE)</f>
        <v>MAMPOSTERÍA EN BLOQUE No. 4, ALTURA HASTA 0.30 M (CULATAS Y DEMÁS ACTIVIDADES POR M)</v>
      </c>
      <c r="F3692" s="695"/>
      <c r="G3692" s="695"/>
      <c r="H3692" s="695"/>
      <c r="I3692" s="695"/>
      <c r="J3692" s="695"/>
      <c r="K3692" s="696"/>
      <c r="L3692" s="103" t="str">
        <f>+VLOOKUP(B:B,APUS!A:D,4,FALSE)</f>
        <v>M</v>
      </c>
      <c r="M3692" s="595">
        <f>L3702</f>
        <v>0</v>
      </c>
    </row>
    <row r="3693" spans="2:13" ht="15" customHeight="1" outlineLevel="2" x14ac:dyDescent="0.25">
      <c r="B3693" s="666" t="s">
        <v>1465</v>
      </c>
      <c r="C3693" s="697"/>
      <c r="D3693" s="668"/>
      <c r="E3693" s="672" t="s">
        <v>1470</v>
      </c>
      <c r="F3693" s="673"/>
      <c r="G3693" s="673"/>
      <c r="H3693" s="673"/>
      <c r="I3693" s="674"/>
      <c r="J3693" s="675" t="s">
        <v>560</v>
      </c>
      <c r="K3693" s="668"/>
      <c r="L3693" s="677" t="s">
        <v>1464</v>
      </c>
    </row>
    <row r="3694" spans="2:13" ht="15" customHeight="1" outlineLevel="2" x14ac:dyDescent="0.25">
      <c r="B3694" s="669"/>
      <c r="C3694" s="670"/>
      <c r="D3694" s="671"/>
      <c r="E3694" s="104" t="s">
        <v>1461</v>
      </c>
      <c r="F3694" s="679" t="s">
        <v>1462</v>
      </c>
      <c r="G3694" s="680"/>
      <c r="H3694" s="679" t="s">
        <v>1463</v>
      </c>
      <c r="I3694" s="680"/>
      <c r="J3694" s="676"/>
      <c r="K3694" s="671"/>
      <c r="L3694" s="701"/>
    </row>
    <row r="3695" spans="2:13" ht="24.95" customHeight="1" outlineLevel="2" x14ac:dyDescent="0.25">
      <c r="B3695" s="655"/>
      <c r="C3695" s="656"/>
      <c r="D3695" s="657"/>
      <c r="E3695" s="105"/>
      <c r="F3695" s="658"/>
      <c r="G3695" s="659"/>
      <c r="H3695" s="658"/>
      <c r="I3695" s="659"/>
      <c r="J3695" s="658"/>
      <c r="K3695" s="659"/>
      <c r="L3695" s="56">
        <f t="shared" ref="L3695:L3701" si="335">+J3695</f>
        <v>0</v>
      </c>
    </row>
    <row r="3696" spans="2:13" ht="24.95" customHeight="1" outlineLevel="2" x14ac:dyDescent="0.25">
      <c r="B3696" s="628"/>
      <c r="C3696" s="629"/>
      <c r="D3696" s="660"/>
      <c r="E3696" s="106"/>
      <c r="F3696" s="661"/>
      <c r="G3696" s="660"/>
      <c r="H3696" s="661"/>
      <c r="I3696" s="660"/>
      <c r="J3696" s="661"/>
      <c r="K3696" s="660"/>
      <c r="L3696" s="56">
        <f t="shared" si="335"/>
        <v>0</v>
      </c>
    </row>
    <row r="3697" spans="2:13" ht="24.95" customHeight="1" outlineLevel="2" x14ac:dyDescent="0.25">
      <c r="B3697" s="628"/>
      <c r="C3697" s="629"/>
      <c r="D3697" s="660"/>
      <c r="E3697" s="106"/>
      <c r="F3697" s="661"/>
      <c r="G3697" s="660"/>
      <c r="H3697" s="661"/>
      <c r="I3697" s="660"/>
      <c r="J3697" s="661"/>
      <c r="K3697" s="660"/>
      <c r="L3697" s="56">
        <f t="shared" si="335"/>
        <v>0</v>
      </c>
    </row>
    <row r="3698" spans="2:13" ht="24.95" customHeight="1" outlineLevel="2" x14ac:dyDescent="0.25">
      <c r="B3698" s="628"/>
      <c r="C3698" s="629"/>
      <c r="D3698" s="660"/>
      <c r="E3698" s="106"/>
      <c r="F3698" s="661"/>
      <c r="G3698" s="660"/>
      <c r="H3698" s="661"/>
      <c r="I3698" s="660"/>
      <c r="J3698" s="661"/>
      <c r="K3698" s="660"/>
      <c r="L3698" s="56">
        <f t="shared" si="335"/>
        <v>0</v>
      </c>
    </row>
    <row r="3699" spans="2:13" ht="24.95" customHeight="1" outlineLevel="2" x14ac:dyDescent="0.25">
      <c r="B3699" s="628"/>
      <c r="C3699" s="629"/>
      <c r="D3699" s="660"/>
      <c r="E3699" s="106"/>
      <c r="F3699" s="661"/>
      <c r="G3699" s="660"/>
      <c r="H3699" s="661"/>
      <c r="I3699" s="660"/>
      <c r="J3699" s="661"/>
      <c r="K3699" s="660"/>
      <c r="L3699" s="56">
        <f t="shared" si="335"/>
        <v>0</v>
      </c>
    </row>
    <row r="3700" spans="2:13" ht="24.95" customHeight="1" outlineLevel="2" x14ac:dyDescent="0.25">
      <c r="B3700" s="628"/>
      <c r="C3700" s="629"/>
      <c r="D3700" s="660"/>
      <c r="E3700" s="106"/>
      <c r="F3700" s="661"/>
      <c r="G3700" s="660"/>
      <c r="H3700" s="661"/>
      <c r="I3700" s="660"/>
      <c r="J3700" s="661"/>
      <c r="K3700" s="660"/>
      <c r="L3700" s="56">
        <f t="shared" si="335"/>
        <v>0</v>
      </c>
    </row>
    <row r="3701" spans="2:13" ht="24.95" customHeight="1" outlineLevel="2" x14ac:dyDescent="0.25">
      <c r="B3701" s="631"/>
      <c r="C3701" s="632"/>
      <c r="D3701" s="662"/>
      <c r="E3701" s="107"/>
      <c r="F3701" s="663"/>
      <c r="G3701" s="662"/>
      <c r="H3701" s="663"/>
      <c r="I3701" s="662"/>
      <c r="J3701" s="663"/>
      <c r="K3701" s="662"/>
      <c r="L3701" s="56">
        <f t="shared" si="335"/>
        <v>0</v>
      </c>
    </row>
    <row r="3702" spans="2:13" ht="24.95" customHeight="1" outlineLevel="2" x14ac:dyDescent="0.25">
      <c r="B3702" s="634" t="s">
        <v>1468</v>
      </c>
      <c r="C3702" s="635"/>
      <c r="D3702" s="635"/>
      <c r="E3702" s="635"/>
      <c r="F3702" s="635"/>
      <c r="G3702" s="635"/>
      <c r="H3702" s="635"/>
      <c r="I3702" s="635"/>
      <c r="J3702" s="635"/>
      <c r="K3702" s="636"/>
      <c r="L3702" s="108">
        <f>+SUM(L3695:L3701)</f>
        <v>0</v>
      </c>
    </row>
    <row r="3703" spans="2:13" ht="19.5" customHeight="1" outlineLevel="1" x14ac:dyDescent="0.25">
      <c r="B3703" s="101" t="s">
        <v>1563</v>
      </c>
      <c r="C3703" s="102">
        <v>15</v>
      </c>
      <c r="D3703" s="102">
        <v>13</v>
      </c>
      <c r="E3703" s="694" t="str">
        <f>+VLOOKUP(B:B,APUS!A:C,3,FALSE)</f>
        <v>POYO EN CONCRETO MEZCLA EN OBRA 1:2:4 PARA LAVADERO 0.60 M  X 0.60 M, (INCLUYE PAÑETE)</v>
      </c>
      <c r="F3703" s="695"/>
      <c r="G3703" s="695"/>
      <c r="H3703" s="695"/>
      <c r="I3703" s="695"/>
      <c r="J3703" s="695"/>
      <c r="K3703" s="696"/>
      <c r="L3703" s="103" t="str">
        <f>+VLOOKUP(B:B,APUS!A:D,4,FALSE)</f>
        <v>UN</v>
      </c>
      <c r="M3703" s="595">
        <f>L3713</f>
        <v>0</v>
      </c>
    </row>
    <row r="3704" spans="2:13" ht="15" customHeight="1" outlineLevel="2" x14ac:dyDescent="0.25">
      <c r="B3704" s="666" t="s">
        <v>1465</v>
      </c>
      <c r="C3704" s="697"/>
      <c r="D3704" s="668"/>
      <c r="E3704" s="672" t="s">
        <v>1470</v>
      </c>
      <c r="F3704" s="673"/>
      <c r="G3704" s="673"/>
      <c r="H3704" s="673"/>
      <c r="I3704" s="674"/>
      <c r="J3704" s="675" t="s">
        <v>560</v>
      </c>
      <c r="K3704" s="668"/>
      <c r="L3704" s="677" t="s">
        <v>1464</v>
      </c>
    </row>
    <row r="3705" spans="2:13" ht="15" customHeight="1" outlineLevel="2" x14ac:dyDescent="0.25">
      <c r="B3705" s="669"/>
      <c r="C3705" s="670"/>
      <c r="D3705" s="671"/>
      <c r="E3705" s="104" t="s">
        <v>1461</v>
      </c>
      <c r="F3705" s="679" t="s">
        <v>1462</v>
      </c>
      <c r="G3705" s="680"/>
      <c r="H3705" s="679" t="s">
        <v>1463</v>
      </c>
      <c r="I3705" s="680"/>
      <c r="J3705" s="676"/>
      <c r="K3705" s="671"/>
      <c r="L3705" s="701"/>
    </row>
    <row r="3706" spans="2:13" ht="24.95" customHeight="1" outlineLevel="2" x14ac:dyDescent="0.25">
      <c r="B3706" s="655"/>
      <c r="C3706" s="656"/>
      <c r="D3706" s="657"/>
      <c r="E3706" s="105"/>
      <c r="F3706" s="658"/>
      <c r="G3706" s="659"/>
      <c r="H3706" s="658"/>
      <c r="I3706" s="659"/>
      <c r="J3706" s="658"/>
      <c r="K3706" s="659"/>
      <c r="L3706" s="56">
        <f t="shared" ref="L3706:L3712" si="336">+J3706</f>
        <v>0</v>
      </c>
    </row>
    <row r="3707" spans="2:13" ht="24.95" customHeight="1" outlineLevel="2" x14ac:dyDescent="0.25">
      <c r="B3707" s="628"/>
      <c r="C3707" s="629"/>
      <c r="D3707" s="660"/>
      <c r="E3707" s="106"/>
      <c r="F3707" s="661"/>
      <c r="G3707" s="660"/>
      <c r="H3707" s="661"/>
      <c r="I3707" s="660"/>
      <c r="J3707" s="661"/>
      <c r="K3707" s="660"/>
      <c r="L3707" s="56">
        <f t="shared" si="336"/>
        <v>0</v>
      </c>
    </row>
    <row r="3708" spans="2:13" ht="24.95" customHeight="1" outlineLevel="2" x14ac:dyDescent="0.25">
      <c r="B3708" s="628"/>
      <c r="C3708" s="629"/>
      <c r="D3708" s="660"/>
      <c r="E3708" s="106"/>
      <c r="F3708" s="661"/>
      <c r="G3708" s="660"/>
      <c r="H3708" s="661"/>
      <c r="I3708" s="660"/>
      <c r="J3708" s="661"/>
      <c r="K3708" s="660"/>
      <c r="L3708" s="56">
        <f t="shared" si="336"/>
        <v>0</v>
      </c>
    </row>
    <row r="3709" spans="2:13" ht="24.95" customHeight="1" outlineLevel="2" x14ac:dyDescent="0.25">
      <c r="B3709" s="628"/>
      <c r="C3709" s="629"/>
      <c r="D3709" s="660"/>
      <c r="E3709" s="106"/>
      <c r="F3709" s="661"/>
      <c r="G3709" s="660"/>
      <c r="H3709" s="661"/>
      <c r="I3709" s="660"/>
      <c r="J3709" s="661"/>
      <c r="K3709" s="660"/>
      <c r="L3709" s="56">
        <f t="shared" si="336"/>
        <v>0</v>
      </c>
    </row>
    <row r="3710" spans="2:13" ht="24.95" customHeight="1" outlineLevel="2" x14ac:dyDescent="0.25">
      <c r="B3710" s="628"/>
      <c r="C3710" s="629"/>
      <c r="D3710" s="660"/>
      <c r="E3710" s="106"/>
      <c r="F3710" s="661"/>
      <c r="G3710" s="660"/>
      <c r="H3710" s="661"/>
      <c r="I3710" s="660"/>
      <c r="J3710" s="661"/>
      <c r="K3710" s="660"/>
      <c r="L3710" s="56">
        <f t="shared" si="336"/>
        <v>0</v>
      </c>
    </row>
    <row r="3711" spans="2:13" ht="24.95" customHeight="1" outlineLevel="2" x14ac:dyDescent="0.25">
      <c r="B3711" s="628"/>
      <c r="C3711" s="629"/>
      <c r="D3711" s="660"/>
      <c r="E3711" s="106"/>
      <c r="F3711" s="661"/>
      <c r="G3711" s="660"/>
      <c r="H3711" s="661"/>
      <c r="I3711" s="660"/>
      <c r="J3711" s="661"/>
      <c r="K3711" s="660"/>
      <c r="L3711" s="56">
        <f t="shared" si="336"/>
        <v>0</v>
      </c>
    </row>
    <row r="3712" spans="2:13" ht="24.95" customHeight="1" outlineLevel="2" x14ac:dyDescent="0.25">
      <c r="B3712" s="631"/>
      <c r="C3712" s="632"/>
      <c r="D3712" s="662"/>
      <c r="E3712" s="107"/>
      <c r="F3712" s="663"/>
      <c r="G3712" s="662"/>
      <c r="H3712" s="663"/>
      <c r="I3712" s="662"/>
      <c r="J3712" s="663"/>
      <c r="K3712" s="662"/>
      <c r="L3712" s="56">
        <f t="shared" si="336"/>
        <v>0</v>
      </c>
    </row>
    <row r="3713" spans="2:13" ht="24.95" customHeight="1" outlineLevel="2" x14ac:dyDescent="0.25">
      <c r="B3713" s="634" t="s">
        <v>1468</v>
      </c>
      <c r="C3713" s="635"/>
      <c r="D3713" s="635"/>
      <c r="E3713" s="635"/>
      <c r="F3713" s="635"/>
      <c r="G3713" s="635"/>
      <c r="H3713" s="635"/>
      <c r="I3713" s="635"/>
      <c r="J3713" s="635"/>
      <c r="K3713" s="636"/>
      <c r="L3713" s="108">
        <f>+SUM(L3706:L3712)</f>
        <v>0</v>
      </c>
    </row>
    <row r="3714" spans="2:13" ht="41.25" customHeight="1" outlineLevel="1" x14ac:dyDescent="0.25">
      <c r="B3714" s="101" t="s">
        <v>1564</v>
      </c>
      <c r="C3714" s="102">
        <v>15</v>
      </c>
      <c r="D3714" s="102">
        <v>14</v>
      </c>
      <c r="E3714" s="637" t="str">
        <f>+VLOOKUP(B:B,APUS!A:C,3,FALSE)</f>
        <v>MESÓN EN CONCRETO MEZCLA EN OBRA  1:2:4 (APROX. 2500 PSI) - E=6 CM,  (INCLUYE REFUERZO EN ACERO 3/8")</v>
      </c>
      <c r="F3714" s="638"/>
      <c r="G3714" s="638"/>
      <c r="H3714" s="638"/>
      <c r="I3714" s="638"/>
      <c r="J3714" s="638"/>
      <c r="K3714" s="639"/>
      <c r="L3714" s="103" t="str">
        <f>+VLOOKUP(B:B,APUS!A:D,4,FALSE)</f>
        <v>M</v>
      </c>
      <c r="M3714" s="595">
        <f>L3724</f>
        <v>0</v>
      </c>
    </row>
    <row r="3715" spans="2:13" ht="15" customHeight="1" outlineLevel="2" x14ac:dyDescent="0.25">
      <c r="B3715" s="666" t="s">
        <v>1465</v>
      </c>
      <c r="C3715" s="697"/>
      <c r="D3715" s="668"/>
      <c r="E3715" s="672" t="s">
        <v>1470</v>
      </c>
      <c r="F3715" s="673"/>
      <c r="G3715" s="673"/>
      <c r="H3715" s="673"/>
      <c r="I3715" s="674"/>
      <c r="J3715" s="675" t="s">
        <v>560</v>
      </c>
      <c r="K3715" s="668"/>
      <c r="L3715" s="677" t="s">
        <v>1464</v>
      </c>
    </row>
    <row r="3716" spans="2:13" ht="15" customHeight="1" outlineLevel="2" x14ac:dyDescent="0.25">
      <c r="B3716" s="669"/>
      <c r="C3716" s="670"/>
      <c r="D3716" s="671"/>
      <c r="E3716" s="104" t="s">
        <v>1461</v>
      </c>
      <c r="F3716" s="679" t="s">
        <v>1462</v>
      </c>
      <c r="G3716" s="680"/>
      <c r="H3716" s="679" t="s">
        <v>1463</v>
      </c>
      <c r="I3716" s="680"/>
      <c r="J3716" s="676"/>
      <c r="K3716" s="671"/>
      <c r="L3716" s="701"/>
    </row>
    <row r="3717" spans="2:13" ht="24.95" customHeight="1" outlineLevel="2" x14ac:dyDescent="0.25">
      <c r="B3717" s="655"/>
      <c r="C3717" s="656"/>
      <c r="D3717" s="657"/>
      <c r="E3717" s="105"/>
      <c r="F3717" s="658"/>
      <c r="G3717" s="659"/>
      <c r="H3717" s="658"/>
      <c r="I3717" s="659"/>
      <c r="J3717" s="658"/>
      <c r="K3717" s="659"/>
      <c r="L3717" s="56">
        <f t="shared" ref="L3717:L3723" si="337">+J3717</f>
        <v>0</v>
      </c>
    </row>
    <row r="3718" spans="2:13" ht="24.95" customHeight="1" outlineLevel="2" x14ac:dyDescent="0.25">
      <c r="B3718" s="628"/>
      <c r="C3718" s="629"/>
      <c r="D3718" s="660"/>
      <c r="E3718" s="106"/>
      <c r="F3718" s="661"/>
      <c r="G3718" s="660"/>
      <c r="H3718" s="661"/>
      <c r="I3718" s="660"/>
      <c r="J3718" s="661"/>
      <c r="K3718" s="660"/>
      <c r="L3718" s="56">
        <f t="shared" si="337"/>
        <v>0</v>
      </c>
    </row>
    <row r="3719" spans="2:13" ht="24.95" customHeight="1" outlineLevel="2" x14ac:dyDescent="0.25">
      <c r="B3719" s="628"/>
      <c r="C3719" s="629"/>
      <c r="D3719" s="660"/>
      <c r="E3719" s="106"/>
      <c r="F3719" s="661"/>
      <c r="G3719" s="660"/>
      <c r="H3719" s="661"/>
      <c r="I3719" s="660"/>
      <c r="J3719" s="661"/>
      <c r="K3719" s="660"/>
      <c r="L3719" s="56">
        <f t="shared" si="337"/>
        <v>0</v>
      </c>
    </row>
    <row r="3720" spans="2:13" ht="24.95" customHeight="1" outlineLevel="2" x14ac:dyDescent="0.25">
      <c r="B3720" s="628"/>
      <c r="C3720" s="629"/>
      <c r="D3720" s="660"/>
      <c r="E3720" s="106"/>
      <c r="F3720" s="661"/>
      <c r="G3720" s="660"/>
      <c r="H3720" s="661"/>
      <c r="I3720" s="660"/>
      <c r="J3720" s="661"/>
      <c r="K3720" s="660"/>
      <c r="L3720" s="56">
        <f t="shared" si="337"/>
        <v>0</v>
      </c>
    </row>
    <row r="3721" spans="2:13" ht="24.95" customHeight="1" outlineLevel="2" x14ac:dyDescent="0.25">
      <c r="B3721" s="628"/>
      <c r="C3721" s="629"/>
      <c r="D3721" s="660"/>
      <c r="E3721" s="106"/>
      <c r="F3721" s="661"/>
      <c r="G3721" s="660"/>
      <c r="H3721" s="661"/>
      <c r="I3721" s="660"/>
      <c r="J3721" s="661"/>
      <c r="K3721" s="660"/>
      <c r="L3721" s="56">
        <f t="shared" si="337"/>
        <v>0</v>
      </c>
    </row>
    <row r="3722" spans="2:13" ht="24.95" customHeight="1" outlineLevel="2" x14ac:dyDescent="0.25">
      <c r="B3722" s="628"/>
      <c r="C3722" s="629"/>
      <c r="D3722" s="660"/>
      <c r="E3722" s="106"/>
      <c r="F3722" s="661"/>
      <c r="G3722" s="660"/>
      <c r="H3722" s="661"/>
      <c r="I3722" s="660"/>
      <c r="J3722" s="661"/>
      <c r="K3722" s="660"/>
      <c r="L3722" s="56">
        <f t="shared" si="337"/>
        <v>0</v>
      </c>
    </row>
    <row r="3723" spans="2:13" ht="24.95" customHeight="1" outlineLevel="2" x14ac:dyDescent="0.25">
      <c r="B3723" s="631"/>
      <c r="C3723" s="632"/>
      <c r="D3723" s="662"/>
      <c r="E3723" s="107"/>
      <c r="F3723" s="663"/>
      <c r="G3723" s="662"/>
      <c r="H3723" s="663"/>
      <c r="I3723" s="662"/>
      <c r="J3723" s="663"/>
      <c r="K3723" s="662"/>
      <c r="L3723" s="56">
        <f t="shared" si="337"/>
        <v>0</v>
      </c>
    </row>
    <row r="3724" spans="2:13" ht="24.95" customHeight="1" outlineLevel="2" x14ac:dyDescent="0.25">
      <c r="B3724" s="634" t="s">
        <v>1468</v>
      </c>
      <c r="C3724" s="635"/>
      <c r="D3724" s="635"/>
      <c r="E3724" s="635"/>
      <c r="F3724" s="635"/>
      <c r="G3724" s="635"/>
      <c r="H3724" s="635"/>
      <c r="I3724" s="635"/>
      <c r="J3724" s="635"/>
      <c r="K3724" s="636"/>
      <c r="L3724" s="108">
        <f>+SUM(L3717:L3723)</f>
        <v>0</v>
      </c>
    </row>
    <row r="3725" spans="2:13" ht="19.5" customHeight="1" outlineLevel="1" x14ac:dyDescent="0.25">
      <c r="B3725" s="101" t="s">
        <v>1565</v>
      </c>
      <c r="C3725" s="102">
        <v>15</v>
      </c>
      <c r="D3725" s="102">
        <v>15</v>
      </c>
      <c r="E3725" s="694" t="str">
        <f>+VLOOKUP(B:B,APUS!A:C,3,FALSE)</f>
        <v>MURO EN LADRILLO PORTANTE (ESTRUCTURAL) E= 14.5 cm</v>
      </c>
      <c r="F3725" s="695"/>
      <c r="G3725" s="695"/>
      <c r="H3725" s="695"/>
      <c r="I3725" s="695"/>
      <c r="J3725" s="695"/>
      <c r="K3725" s="696"/>
      <c r="L3725" s="103" t="str">
        <f>+VLOOKUP(B:B,APUS!A:D,4,FALSE)</f>
        <v>M2</v>
      </c>
      <c r="M3725" s="595">
        <f>L3735</f>
        <v>0</v>
      </c>
    </row>
    <row r="3726" spans="2:13" ht="15" customHeight="1" outlineLevel="2" x14ac:dyDescent="0.25">
      <c r="B3726" s="666" t="s">
        <v>1465</v>
      </c>
      <c r="C3726" s="697"/>
      <c r="D3726" s="668"/>
      <c r="E3726" s="672" t="s">
        <v>1470</v>
      </c>
      <c r="F3726" s="673"/>
      <c r="G3726" s="673"/>
      <c r="H3726" s="673"/>
      <c r="I3726" s="674"/>
      <c r="J3726" s="675" t="s">
        <v>560</v>
      </c>
      <c r="K3726" s="668"/>
      <c r="L3726" s="677" t="s">
        <v>1464</v>
      </c>
    </row>
    <row r="3727" spans="2:13" ht="15" customHeight="1" outlineLevel="2" x14ac:dyDescent="0.25">
      <c r="B3727" s="669"/>
      <c r="C3727" s="670"/>
      <c r="D3727" s="671"/>
      <c r="E3727" s="104" t="s">
        <v>1461</v>
      </c>
      <c r="F3727" s="679" t="s">
        <v>1462</v>
      </c>
      <c r="G3727" s="680"/>
      <c r="H3727" s="679" t="s">
        <v>1463</v>
      </c>
      <c r="I3727" s="680"/>
      <c r="J3727" s="676"/>
      <c r="K3727" s="671"/>
      <c r="L3727" s="701"/>
    </row>
    <row r="3728" spans="2:13" ht="24.95" customHeight="1" outlineLevel="2" x14ac:dyDescent="0.25">
      <c r="B3728" s="655"/>
      <c r="C3728" s="656"/>
      <c r="D3728" s="657"/>
      <c r="E3728" s="105"/>
      <c r="F3728" s="658"/>
      <c r="G3728" s="659"/>
      <c r="H3728" s="658"/>
      <c r="I3728" s="659"/>
      <c r="J3728" s="658"/>
      <c r="K3728" s="659"/>
      <c r="L3728" s="56">
        <f t="shared" ref="L3728:L3734" si="338">+J3728</f>
        <v>0</v>
      </c>
    </row>
    <row r="3729" spans="2:13" ht="24.95" customHeight="1" outlineLevel="2" x14ac:dyDescent="0.25">
      <c r="B3729" s="628"/>
      <c r="C3729" s="629"/>
      <c r="D3729" s="660"/>
      <c r="E3729" s="106"/>
      <c r="F3729" s="661"/>
      <c r="G3729" s="660"/>
      <c r="H3729" s="661"/>
      <c r="I3729" s="660"/>
      <c r="J3729" s="661"/>
      <c r="K3729" s="660"/>
      <c r="L3729" s="56">
        <f t="shared" si="338"/>
        <v>0</v>
      </c>
    </row>
    <row r="3730" spans="2:13" ht="24.95" customHeight="1" outlineLevel="2" x14ac:dyDescent="0.25">
      <c r="B3730" s="628"/>
      <c r="C3730" s="629"/>
      <c r="D3730" s="660"/>
      <c r="E3730" s="106"/>
      <c r="F3730" s="661"/>
      <c r="G3730" s="660"/>
      <c r="H3730" s="661"/>
      <c r="I3730" s="660"/>
      <c r="J3730" s="661"/>
      <c r="K3730" s="660"/>
      <c r="L3730" s="56">
        <f t="shared" si="338"/>
        <v>0</v>
      </c>
    </row>
    <row r="3731" spans="2:13" ht="24.95" customHeight="1" outlineLevel="2" x14ac:dyDescent="0.25">
      <c r="B3731" s="628"/>
      <c r="C3731" s="629"/>
      <c r="D3731" s="660"/>
      <c r="E3731" s="106"/>
      <c r="F3731" s="661"/>
      <c r="G3731" s="660"/>
      <c r="H3731" s="661"/>
      <c r="I3731" s="660"/>
      <c r="J3731" s="661"/>
      <c r="K3731" s="660"/>
      <c r="L3731" s="56">
        <f t="shared" si="338"/>
        <v>0</v>
      </c>
    </row>
    <row r="3732" spans="2:13" ht="24.95" customHeight="1" outlineLevel="2" x14ac:dyDescent="0.25">
      <c r="B3732" s="628"/>
      <c r="C3732" s="629"/>
      <c r="D3732" s="660"/>
      <c r="E3732" s="106"/>
      <c r="F3732" s="661"/>
      <c r="G3732" s="660"/>
      <c r="H3732" s="661"/>
      <c r="I3732" s="660"/>
      <c r="J3732" s="661"/>
      <c r="K3732" s="660"/>
      <c r="L3732" s="56">
        <f t="shared" si="338"/>
        <v>0</v>
      </c>
    </row>
    <row r="3733" spans="2:13" ht="24.95" customHeight="1" outlineLevel="2" x14ac:dyDescent="0.25">
      <c r="B3733" s="628"/>
      <c r="C3733" s="629"/>
      <c r="D3733" s="660"/>
      <c r="E3733" s="106"/>
      <c r="F3733" s="661"/>
      <c r="G3733" s="660"/>
      <c r="H3733" s="661"/>
      <c r="I3733" s="660"/>
      <c r="J3733" s="661"/>
      <c r="K3733" s="660"/>
      <c r="L3733" s="56">
        <f t="shared" si="338"/>
        <v>0</v>
      </c>
    </row>
    <row r="3734" spans="2:13" ht="24.95" customHeight="1" outlineLevel="2" x14ac:dyDescent="0.25">
      <c r="B3734" s="631"/>
      <c r="C3734" s="632"/>
      <c r="D3734" s="662"/>
      <c r="E3734" s="107"/>
      <c r="F3734" s="663"/>
      <c r="G3734" s="662"/>
      <c r="H3734" s="663"/>
      <c r="I3734" s="662"/>
      <c r="J3734" s="663"/>
      <c r="K3734" s="662"/>
      <c r="L3734" s="56">
        <f t="shared" si="338"/>
        <v>0</v>
      </c>
    </row>
    <row r="3735" spans="2:13" ht="24.95" customHeight="1" outlineLevel="2" x14ac:dyDescent="0.25">
      <c r="B3735" s="634" t="s">
        <v>1468</v>
      </c>
      <c r="C3735" s="635"/>
      <c r="D3735" s="635"/>
      <c r="E3735" s="635"/>
      <c r="F3735" s="635"/>
      <c r="G3735" s="635"/>
      <c r="H3735" s="635"/>
      <c r="I3735" s="635"/>
      <c r="J3735" s="635"/>
      <c r="K3735" s="636"/>
      <c r="L3735" s="108">
        <f>+SUM(L3728:L3734)</f>
        <v>0</v>
      </c>
    </row>
    <row r="3736" spans="2:13" ht="50.25" customHeight="1" outlineLevel="1" x14ac:dyDescent="0.25">
      <c r="B3736" s="101" t="s">
        <v>1566</v>
      </c>
      <c r="C3736" s="102">
        <v>15</v>
      </c>
      <c r="D3736" s="102">
        <v>16</v>
      </c>
      <c r="E3736" s="637" t="str">
        <f>+VLOOKUP(B:B,APUS!A:C,3,FALSE)</f>
        <v>BORDILLO POCETA DUCHA DE 0.125 M  X 0.09 M  EN LADRILLO RECOCIDO. (INCLUYE MATERIALES Y MANO DE OBRA).</v>
      </c>
      <c r="F3736" s="638"/>
      <c r="G3736" s="638"/>
      <c r="H3736" s="638"/>
      <c r="I3736" s="638"/>
      <c r="J3736" s="638"/>
      <c r="K3736" s="639"/>
      <c r="L3736" s="103" t="str">
        <f>+VLOOKUP(B:B,APUS!A:D,4,FALSE)</f>
        <v>M</v>
      </c>
      <c r="M3736" s="595">
        <f>L3746</f>
        <v>0</v>
      </c>
    </row>
    <row r="3737" spans="2:13" ht="15" customHeight="1" outlineLevel="2" x14ac:dyDescent="0.25">
      <c r="B3737" s="666" t="s">
        <v>1465</v>
      </c>
      <c r="C3737" s="697"/>
      <c r="D3737" s="668"/>
      <c r="E3737" s="672" t="s">
        <v>1470</v>
      </c>
      <c r="F3737" s="673"/>
      <c r="G3737" s="673"/>
      <c r="H3737" s="673"/>
      <c r="I3737" s="674"/>
      <c r="J3737" s="675" t="s">
        <v>560</v>
      </c>
      <c r="K3737" s="668"/>
      <c r="L3737" s="677" t="s">
        <v>1464</v>
      </c>
    </row>
    <row r="3738" spans="2:13" ht="15" customHeight="1" outlineLevel="2" x14ac:dyDescent="0.25">
      <c r="B3738" s="669"/>
      <c r="C3738" s="670"/>
      <c r="D3738" s="671"/>
      <c r="E3738" s="104" t="s">
        <v>1461</v>
      </c>
      <c r="F3738" s="679" t="s">
        <v>1462</v>
      </c>
      <c r="G3738" s="680"/>
      <c r="H3738" s="679" t="s">
        <v>1463</v>
      </c>
      <c r="I3738" s="680"/>
      <c r="J3738" s="676"/>
      <c r="K3738" s="671"/>
      <c r="L3738" s="701"/>
    </row>
    <row r="3739" spans="2:13" ht="24.95" customHeight="1" outlineLevel="2" x14ac:dyDescent="0.25">
      <c r="B3739" s="655"/>
      <c r="C3739" s="656"/>
      <c r="D3739" s="657"/>
      <c r="E3739" s="105"/>
      <c r="F3739" s="658"/>
      <c r="G3739" s="659"/>
      <c r="H3739" s="658"/>
      <c r="I3739" s="659"/>
      <c r="J3739" s="658"/>
      <c r="K3739" s="659"/>
      <c r="L3739" s="56">
        <f t="shared" ref="L3739:L3745" si="339">+J3739</f>
        <v>0</v>
      </c>
    </row>
    <row r="3740" spans="2:13" ht="24.95" customHeight="1" outlineLevel="2" x14ac:dyDescent="0.25">
      <c r="B3740" s="628"/>
      <c r="C3740" s="629"/>
      <c r="D3740" s="660"/>
      <c r="E3740" s="106"/>
      <c r="F3740" s="661"/>
      <c r="G3740" s="660"/>
      <c r="H3740" s="661"/>
      <c r="I3740" s="660"/>
      <c r="J3740" s="661"/>
      <c r="K3740" s="660"/>
      <c r="L3740" s="56">
        <f t="shared" si="339"/>
        <v>0</v>
      </c>
    </row>
    <row r="3741" spans="2:13" ht="24.95" customHeight="1" outlineLevel="2" x14ac:dyDescent="0.25">
      <c r="B3741" s="628"/>
      <c r="C3741" s="629"/>
      <c r="D3741" s="660"/>
      <c r="E3741" s="106"/>
      <c r="F3741" s="661"/>
      <c r="G3741" s="660"/>
      <c r="H3741" s="661"/>
      <c r="I3741" s="660"/>
      <c r="J3741" s="661"/>
      <c r="K3741" s="660"/>
      <c r="L3741" s="56">
        <f t="shared" si="339"/>
        <v>0</v>
      </c>
    </row>
    <row r="3742" spans="2:13" ht="24.95" customHeight="1" outlineLevel="2" x14ac:dyDescent="0.25">
      <c r="B3742" s="628"/>
      <c r="C3742" s="629"/>
      <c r="D3742" s="660"/>
      <c r="E3742" s="106"/>
      <c r="F3742" s="661"/>
      <c r="G3742" s="660"/>
      <c r="H3742" s="661"/>
      <c r="I3742" s="660"/>
      <c r="J3742" s="661"/>
      <c r="K3742" s="660"/>
      <c r="L3742" s="56">
        <f t="shared" si="339"/>
        <v>0</v>
      </c>
    </row>
    <row r="3743" spans="2:13" ht="24.95" customHeight="1" outlineLevel="2" x14ac:dyDescent="0.25">
      <c r="B3743" s="628"/>
      <c r="C3743" s="629"/>
      <c r="D3743" s="660"/>
      <c r="E3743" s="106"/>
      <c r="F3743" s="661"/>
      <c r="G3743" s="660"/>
      <c r="H3743" s="661"/>
      <c r="I3743" s="660"/>
      <c r="J3743" s="661"/>
      <c r="K3743" s="660"/>
      <c r="L3743" s="56">
        <f t="shared" si="339"/>
        <v>0</v>
      </c>
    </row>
    <row r="3744" spans="2:13" ht="24.95" customHeight="1" outlineLevel="2" x14ac:dyDescent="0.25">
      <c r="B3744" s="628"/>
      <c r="C3744" s="629"/>
      <c r="D3744" s="660"/>
      <c r="E3744" s="106"/>
      <c r="F3744" s="661"/>
      <c r="G3744" s="660"/>
      <c r="H3744" s="661"/>
      <c r="I3744" s="660"/>
      <c r="J3744" s="661"/>
      <c r="K3744" s="660"/>
      <c r="L3744" s="56">
        <f t="shared" si="339"/>
        <v>0</v>
      </c>
    </row>
    <row r="3745" spans="2:13" ht="24.95" customHeight="1" outlineLevel="2" x14ac:dyDescent="0.25">
      <c r="B3745" s="631"/>
      <c r="C3745" s="632"/>
      <c r="D3745" s="662"/>
      <c r="E3745" s="107"/>
      <c r="F3745" s="663"/>
      <c r="G3745" s="662"/>
      <c r="H3745" s="663"/>
      <c r="I3745" s="662"/>
      <c r="J3745" s="663"/>
      <c r="K3745" s="662"/>
      <c r="L3745" s="56">
        <f t="shared" si="339"/>
        <v>0</v>
      </c>
    </row>
    <row r="3746" spans="2:13" ht="24.95" customHeight="1" outlineLevel="2" x14ac:dyDescent="0.25">
      <c r="B3746" s="634" t="s">
        <v>1468</v>
      </c>
      <c r="C3746" s="635"/>
      <c r="D3746" s="635"/>
      <c r="E3746" s="635"/>
      <c r="F3746" s="635"/>
      <c r="G3746" s="635"/>
      <c r="H3746" s="635"/>
      <c r="I3746" s="635"/>
      <c r="J3746" s="635"/>
      <c r="K3746" s="636"/>
      <c r="L3746" s="108">
        <f>+SUM(L3739:L3745)</f>
        <v>0</v>
      </c>
    </row>
    <row r="3747" spans="2:13" ht="43.5" customHeight="1" outlineLevel="1" x14ac:dyDescent="0.25">
      <c r="B3747" s="101" t="s">
        <v>1567</v>
      </c>
      <c r="C3747" s="102">
        <v>15</v>
      </c>
      <c r="D3747" s="102">
        <v>17</v>
      </c>
      <c r="E3747" s="637" t="str">
        <f>+VLOOKUP(B:B,APUS!A:C,3,FALSE)</f>
        <v>BORDILLO EN CONCRETO A=15 H=25 F'C= 1:2:3.5 PSI PARA UNA RESISTENCIA APROXIMADA DE 3000 PSI, ACABADO A LA VISTA, FORMALETA TABLERO LISO AGLOMERADO E=19MM, TIPO FORMALETA T DE TABLEMAC, CON BORDES ACHAFLANADOS</v>
      </c>
      <c r="F3747" s="638"/>
      <c r="G3747" s="638"/>
      <c r="H3747" s="638"/>
      <c r="I3747" s="638"/>
      <c r="J3747" s="638"/>
      <c r="K3747" s="639"/>
      <c r="L3747" s="103" t="str">
        <f>+VLOOKUP(B:B,APUS!A:D,4,FALSE)</f>
        <v>M</v>
      </c>
      <c r="M3747" s="595">
        <f>L3757</f>
        <v>0</v>
      </c>
    </row>
    <row r="3748" spans="2:13" ht="15" customHeight="1" outlineLevel="2" x14ac:dyDescent="0.25">
      <c r="B3748" s="666" t="s">
        <v>1465</v>
      </c>
      <c r="C3748" s="697"/>
      <c r="D3748" s="668"/>
      <c r="E3748" s="672" t="s">
        <v>1470</v>
      </c>
      <c r="F3748" s="673"/>
      <c r="G3748" s="673"/>
      <c r="H3748" s="673"/>
      <c r="I3748" s="674"/>
      <c r="J3748" s="675" t="s">
        <v>560</v>
      </c>
      <c r="K3748" s="668"/>
      <c r="L3748" s="677" t="s">
        <v>1464</v>
      </c>
    </row>
    <row r="3749" spans="2:13" ht="15" customHeight="1" outlineLevel="2" x14ac:dyDescent="0.25">
      <c r="B3749" s="669"/>
      <c r="C3749" s="670"/>
      <c r="D3749" s="671"/>
      <c r="E3749" s="104" t="s">
        <v>1461</v>
      </c>
      <c r="F3749" s="679" t="s">
        <v>1462</v>
      </c>
      <c r="G3749" s="680"/>
      <c r="H3749" s="679" t="s">
        <v>1463</v>
      </c>
      <c r="I3749" s="680"/>
      <c r="J3749" s="676"/>
      <c r="K3749" s="671"/>
      <c r="L3749" s="701"/>
    </row>
    <row r="3750" spans="2:13" ht="24.95" customHeight="1" outlineLevel="2" x14ac:dyDescent="0.25">
      <c r="B3750" s="655"/>
      <c r="C3750" s="656"/>
      <c r="D3750" s="657"/>
      <c r="E3750" s="105"/>
      <c r="F3750" s="658"/>
      <c r="G3750" s="659"/>
      <c r="H3750" s="658"/>
      <c r="I3750" s="659"/>
      <c r="J3750" s="658"/>
      <c r="K3750" s="659"/>
      <c r="L3750" s="56">
        <f t="shared" ref="L3750:L3756" si="340">+J3750</f>
        <v>0</v>
      </c>
    </row>
    <row r="3751" spans="2:13" ht="24.95" customHeight="1" outlineLevel="2" x14ac:dyDescent="0.25">
      <c r="B3751" s="628"/>
      <c r="C3751" s="629"/>
      <c r="D3751" s="660"/>
      <c r="E3751" s="106"/>
      <c r="F3751" s="661"/>
      <c r="G3751" s="660"/>
      <c r="H3751" s="661"/>
      <c r="I3751" s="660"/>
      <c r="J3751" s="661"/>
      <c r="K3751" s="660"/>
      <c r="L3751" s="56">
        <f t="shared" si="340"/>
        <v>0</v>
      </c>
    </row>
    <row r="3752" spans="2:13" ht="24.95" customHeight="1" outlineLevel="2" x14ac:dyDescent="0.25">
      <c r="B3752" s="628"/>
      <c r="C3752" s="629"/>
      <c r="D3752" s="660"/>
      <c r="E3752" s="106"/>
      <c r="F3752" s="661"/>
      <c r="G3752" s="660"/>
      <c r="H3752" s="661"/>
      <c r="I3752" s="660"/>
      <c r="J3752" s="661"/>
      <c r="K3752" s="660"/>
      <c r="L3752" s="56">
        <f t="shared" si="340"/>
        <v>0</v>
      </c>
    </row>
    <row r="3753" spans="2:13" ht="24.95" customHeight="1" outlineLevel="2" x14ac:dyDescent="0.25">
      <c r="B3753" s="628"/>
      <c r="C3753" s="629"/>
      <c r="D3753" s="660"/>
      <c r="E3753" s="106"/>
      <c r="F3753" s="661"/>
      <c r="G3753" s="660"/>
      <c r="H3753" s="661"/>
      <c r="I3753" s="660"/>
      <c r="J3753" s="661"/>
      <c r="K3753" s="660"/>
      <c r="L3753" s="56">
        <f t="shared" si="340"/>
        <v>0</v>
      </c>
    </row>
    <row r="3754" spans="2:13" ht="24.95" customHeight="1" outlineLevel="2" x14ac:dyDescent="0.25">
      <c r="B3754" s="628"/>
      <c r="C3754" s="629"/>
      <c r="D3754" s="660"/>
      <c r="E3754" s="106"/>
      <c r="F3754" s="661"/>
      <c r="G3754" s="660"/>
      <c r="H3754" s="661"/>
      <c r="I3754" s="660"/>
      <c r="J3754" s="661"/>
      <c r="K3754" s="660"/>
      <c r="L3754" s="56">
        <f t="shared" si="340"/>
        <v>0</v>
      </c>
    </row>
    <row r="3755" spans="2:13" ht="24.95" customHeight="1" outlineLevel="2" x14ac:dyDescent="0.25">
      <c r="B3755" s="628"/>
      <c r="C3755" s="629"/>
      <c r="D3755" s="660"/>
      <c r="E3755" s="106"/>
      <c r="F3755" s="661"/>
      <c r="G3755" s="660"/>
      <c r="H3755" s="661"/>
      <c r="I3755" s="660"/>
      <c r="J3755" s="661"/>
      <c r="K3755" s="660"/>
      <c r="L3755" s="56">
        <f t="shared" si="340"/>
        <v>0</v>
      </c>
    </row>
    <row r="3756" spans="2:13" ht="24.95" customHeight="1" outlineLevel="2" x14ac:dyDescent="0.25">
      <c r="B3756" s="631"/>
      <c r="C3756" s="632"/>
      <c r="D3756" s="662"/>
      <c r="E3756" s="107"/>
      <c r="F3756" s="663"/>
      <c r="G3756" s="662"/>
      <c r="H3756" s="663"/>
      <c r="I3756" s="662"/>
      <c r="J3756" s="663"/>
      <c r="K3756" s="662"/>
      <c r="L3756" s="56">
        <f t="shared" si="340"/>
        <v>0</v>
      </c>
    </row>
    <row r="3757" spans="2:13" ht="24.95" customHeight="1" outlineLevel="2" x14ac:dyDescent="0.25">
      <c r="B3757" s="634" t="s">
        <v>1468</v>
      </c>
      <c r="C3757" s="635"/>
      <c r="D3757" s="635"/>
      <c r="E3757" s="635"/>
      <c r="F3757" s="635"/>
      <c r="G3757" s="635"/>
      <c r="H3757" s="635"/>
      <c r="I3757" s="635"/>
      <c r="J3757" s="635"/>
      <c r="K3757" s="636"/>
      <c r="L3757" s="108">
        <f>+SUM(L3750:L3756)</f>
        <v>0</v>
      </c>
    </row>
    <row r="3758" spans="2:13" ht="19.5" customHeight="1" outlineLevel="1" x14ac:dyDescent="0.25">
      <c r="B3758" s="101" t="s">
        <v>1568</v>
      </c>
      <c r="C3758" s="102">
        <v>15</v>
      </c>
      <c r="D3758" s="102">
        <v>18</v>
      </c>
      <c r="E3758" s="694" t="str">
        <f>+VLOOKUP(B:B,APUS!A:C,3,FALSE)</f>
        <v>DINTEL EN CONCRETO MEZCLA EN OBRA DE 1:2:4 (APROX. 2500PSI) DE 0.15 M X 0.20 M</v>
      </c>
      <c r="F3758" s="695"/>
      <c r="G3758" s="695"/>
      <c r="H3758" s="695"/>
      <c r="I3758" s="695"/>
      <c r="J3758" s="695"/>
      <c r="K3758" s="696"/>
      <c r="L3758" s="103" t="str">
        <f>+VLOOKUP(B:B,APUS!A:D,4,FALSE)</f>
        <v>M</v>
      </c>
      <c r="M3758" s="595">
        <f>L3768</f>
        <v>0</v>
      </c>
    </row>
    <row r="3759" spans="2:13" ht="15" customHeight="1" outlineLevel="2" x14ac:dyDescent="0.25">
      <c r="B3759" s="666" t="s">
        <v>1465</v>
      </c>
      <c r="C3759" s="697"/>
      <c r="D3759" s="668"/>
      <c r="E3759" s="672" t="s">
        <v>1470</v>
      </c>
      <c r="F3759" s="673"/>
      <c r="G3759" s="673"/>
      <c r="H3759" s="673"/>
      <c r="I3759" s="674"/>
      <c r="J3759" s="675" t="s">
        <v>560</v>
      </c>
      <c r="K3759" s="668"/>
      <c r="L3759" s="677" t="s">
        <v>1464</v>
      </c>
    </row>
    <row r="3760" spans="2:13" ht="15" customHeight="1" outlineLevel="2" x14ac:dyDescent="0.25">
      <c r="B3760" s="669"/>
      <c r="C3760" s="670"/>
      <c r="D3760" s="671"/>
      <c r="E3760" s="104" t="s">
        <v>1461</v>
      </c>
      <c r="F3760" s="679" t="s">
        <v>1462</v>
      </c>
      <c r="G3760" s="680"/>
      <c r="H3760" s="679" t="s">
        <v>1463</v>
      </c>
      <c r="I3760" s="680"/>
      <c r="J3760" s="676"/>
      <c r="K3760" s="671"/>
      <c r="L3760" s="701"/>
    </row>
    <row r="3761" spans="2:13" ht="24.95" customHeight="1" outlineLevel="2" x14ac:dyDescent="0.25">
      <c r="B3761" s="655"/>
      <c r="C3761" s="656"/>
      <c r="D3761" s="657"/>
      <c r="E3761" s="105"/>
      <c r="F3761" s="658"/>
      <c r="G3761" s="659"/>
      <c r="H3761" s="658"/>
      <c r="I3761" s="659"/>
      <c r="J3761" s="658"/>
      <c r="K3761" s="659"/>
      <c r="L3761" s="56">
        <f t="shared" ref="L3761:L3767" si="341">+J3761</f>
        <v>0</v>
      </c>
    </row>
    <row r="3762" spans="2:13" ht="24.95" customHeight="1" outlineLevel="2" x14ac:dyDescent="0.25">
      <c r="B3762" s="628"/>
      <c r="C3762" s="629"/>
      <c r="D3762" s="660"/>
      <c r="E3762" s="106"/>
      <c r="F3762" s="661"/>
      <c r="G3762" s="660"/>
      <c r="H3762" s="661"/>
      <c r="I3762" s="660"/>
      <c r="J3762" s="661"/>
      <c r="K3762" s="660"/>
      <c r="L3762" s="56">
        <f t="shared" si="341"/>
        <v>0</v>
      </c>
    </row>
    <row r="3763" spans="2:13" ht="24.95" customHeight="1" outlineLevel="2" x14ac:dyDescent="0.25">
      <c r="B3763" s="628"/>
      <c r="C3763" s="629"/>
      <c r="D3763" s="660"/>
      <c r="E3763" s="106"/>
      <c r="F3763" s="661"/>
      <c r="G3763" s="660"/>
      <c r="H3763" s="661"/>
      <c r="I3763" s="660"/>
      <c r="J3763" s="661"/>
      <c r="K3763" s="660"/>
      <c r="L3763" s="56">
        <f t="shared" si="341"/>
        <v>0</v>
      </c>
    </row>
    <row r="3764" spans="2:13" ht="24.95" customHeight="1" outlineLevel="2" x14ac:dyDescent="0.25">
      <c r="B3764" s="628"/>
      <c r="C3764" s="629"/>
      <c r="D3764" s="660"/>
      <c r="E3764" s="106"/>
      <c r="F3764" s="661"/>
      <c r="G3764" s="660"/>
      <c r="H3764" s="661"/>
      <c r="I3764" s="660"/>
      <c r="J3764" s="661"/>
      <c r="K3764" s="660"/>
      <c r="L3764" s="56">
        <f t="shared" si="341"/>
        <v>0</v>
      </c>
    </row>
    <row r="3765" spans="2:13" ht="24.95" customHeight="1" outlineLevel="2" x14ac:dyDescent="0.25">
      <c r="B3765" s="628"/>
      <c r="C3765" s="629"/>
      <c r="D3765" s="660"/>
      <c r="E3765" s="106"/>
      <c r="F3765" s="661"/>
      <c r="G3765" s="660"/>
      <c r="H3765" s="661"/>
      <c r="I3765" s="660"/>
      <c r="J3765" s="661"/>
      <c r="K3765" s="660"/>
      <c r="L3765" s="56">
        <f t="shared" si="341"/>
        <v>0</v>
      </c>
    </row>
    <row r="3766" spans="2:13" ht="24.95" customHeight="1" outlineLevel="2" x14ac:dyDescent="0.25">
      <c r="B3766" s="628"/>
      <c r="C3766" s="629"/>
      <c r="D3766" s="660"/>
      <c r="E3766" s="106"/>
      <c r="F3766" s="661"/>
      <c r="G3766" s="660"/>
      <c r="H3766" s="661"/>
      <c r="I3766" s="660"/>
      <c r="J3766" s="661"/>
      <c r="K3766" s="660"/>
      <c r="L3766" s="56">
        <f t="shared" si="341"/>
        <v>0</v>
      </c>
    </row>
    <row r="3767" spans="2:13" ht="24.95" customHeight="1" outlineLevel="2" x14ac:dyDescent="0.25">
      <c r="B3767" s="631"/>
      <c r="C3767" s="632"/>
      <c r="D3767" s="662"/>
      <c r="E3767" s="107"/>
      <c r="F3767" s="663"/>
      <c r="G3767" s="662"/>
      <c r="H3767" s="663"/>
      <c r="I3767" s="662"/>
      <c r="J3767" s="663"/>
      <c r="K3767" s="662"/>
      <c r="L3767" s="56">
        <f t="shared" si="341"/>
        <v>0</v>
      </c>
    </row>
    <row r="3768" spans="2:13" ht="24.95" customHeight="1" outlineLevel="2" x14ac:dyDescent="0.25">
      <c r="B3768" s="634" t="s">
        <v>1468</v>
      </c>
      <c r="C3768" s="635"/>
      <c r="D3768" s="635"/>
      <c r="E3768" s="635"/>
      <c r="F3768" s="635"/>
      <c r="G3768" s="635"/>
      <c r="H3768" s="635"/>
      <c r="I3768" s="635"/>
      <c r="J3768" s="635"/>
      <c r="K3768" s="636"/>
      <c r="L3768" s="108">
        <f>+SUM(L3761:L3767)</f>
        <v>0</v>
      </c>
    </row>
    <row r="3769" spans="2:13" ht="19.5" customHeight="1" outlineLevel="1" x14ac:dyDescent="0.25">
      <c r="B3769" s="101" t="s">
        <v>1569</v>
      </c>
      <c r="C3769" s="102">
        <v>15</v>
      </c>
      <c r="D3769" s="102">
        <v>19</v>
      </c>
      <c r="E3769" s="694" t="str">
        <f>+VLOOKUP(B:B,APUS!A:C,3,FALSE)</f>
        <v xml:space="preserve">SUMINISTRO E INSTALACIÓN DINTEL EN BLOQUE N° 5 </v>
      </c>
      <c r="F3769" s="695"/>
      <c r="G3769" s="695"/>
      <c r="H3769" s="695"/>
      <c r="I3769" s="695"/>
      <c r="J3769" s="695"/>
      <c r="K3769" s="696"/>
      <c r="L3769" s="103" t="str">
        <f>+VLOOKUP(B:B,APUS!A:D,4,FALSE)</f>
        <v>M</v>
      </c>
      <c r="M3769" s="595">
        <f>L3779</f>
        <v>0</v>
      </c>
    </row>
    <row r="3770" spans="2:13" ht="15" customHeight="1" outlineLevel="2" x14ac:dyDescent="0.25">
      <c r="B3770" s="666" t="s">
        <v>1465</v>
      </c>
      <c r="C3770" s="697"/>
      <c r="D3770" s="668"/>
      <c r="E3770" s="672" t="s">
        <v>1470</v>
      </c>
      <c r="F3770" s="673"/>
      <c r="G3770" s="673"/>
      <c r="H3770" s="673"/>
      <c r="I3770" s="674"/>
      <c r="J3770" s="675" t="s">
        <v>560</v>
      </c>
      <c r="K3770" s="668"/>
      <c r="L3770" s="677" t="s">
        <v>1464</v>
      </c>
    </row>
    <row r="3771" spans="2:13" ht="15" customHeight="1" outlineLevel="2" x14ac:dyDescent="0.25">
      <c r="B3771" s="669"/>
      <c r="C3771" s="670"/>
      <c r="D3771" s="671"/>
      <c r="E3771" s="104" t="s">
        <v>1461</v>
      </c>
      <c r="F3771" s="679" t="s">
        <v>1462</v>
      </c>
      <c r="G3771" s="680"/>
      <c r="H3771" s="679" t="s">
        <v>1463</v>
      </c>
      <c r="I3771" s="680"/>
      <c r="J3771" s="676"/>
      <c r="K3771" s="671"/>
      <c r="L3771" s="701"/>
    </row>
    <row r="3772" spans="2:13" ht="24.95" customHeight="1" outlineLevel="2" x14ac:dyDescent="0.25">
      <c r="B3772" s="655"/>
      <c r="C3772" s="656"/>
      <c r="D3772" s="657"/>
      <c r="E3772" s="105"/>
      <c r="F3772" s="658"/>
      <c r="G3772" s="659"/>
      <c r="H3772" s="658"/>
      <c r="I3772" s="659"/>
      <c r="J3772" s="658"/>
      <c r="K3772" s="659"/>
      <c r="L3772" s="56">
        <f t="shared" ref="L3772:L3778" si="342">+J3772</f>
        <v>0</v>
      </c>
    </row>
    <row r="3773" spans="2:13" ht="24.95" customHeight="1" outlineLevel="2" x14ac:dyDescent="0.25">
      <c r="B3773" s="628"/>
      <c r="C3773" s="629"/>
      <c r="D3773" s="660"/>
      <c r="E3773" s="106"/>
      <c r="F3773" s="661"/>
      <c r="G3773" s="660"/>
      <c r="H3773" s="661"/>
      <c r="I3773" s="660"/>
      <c r="J3773" s="661"/>
      <c r="K3773" s="660"/>
      <c r="L3773" s="56">
        <f t="shared" si="342"/>
        <v>0</v>
      </c>
    </row>
    <row r="3774" spans="2:13" ht="24.95" customHeight="1" outlineLevel="2" x14ac:dyDescent="0.25">
      <c r="B3774" s="628"/>
      <c r="C3774" s="629"/>
      <c r="D3774" s="660"/>
      <c r="E3774" s="106"/>
      <c r="F3774" s="661"/>
      <c r="G3774" s="660"/>
      <c r="H3774" s="661"/>
      <c r="I3774" s="660"/>
      <c r="J3774" s="661"/>
      <c r="K3774" s="660"/>
      <c r="L3774" s="56">
        <f t="shared" si="342"/>
        <v>0</v>
      </c>
    </row>
    <row r="3775" spans="2:13" ht="24.95" customHeight="1" outlineLevel="2" x14ac:dyDescent="0.25">
      <c r="B3775" s="628"/>
      <c r="C3775" s="629"/>
      <c r="D3775" s="660"/>
      <c r="E3775" s="106"/>
      <c r="F3775" s="661"/>
      <c r="G3775" s="660"/>
      <c r="H3775" s="661"/>
      <c r="I3775" s="660"/>
      <c r="J3775" s="661"/>
      <c r="K3775" s="660"/>
      <c r="L3775" s="56">
        <f t="shared" si="342"/>
        <v>0</v>
      </c>
    </row>
    <row r="3776" spans="2:13" ht="24.95" customHeight="1" outlineLevel="2" x14ac:dyDescent="0.25">
      <c r="B3776" s="628"/>
      <c r="C3776" s="629"/>
      <c r="D3776" s="660"/>
      <c r="E3776" s="106"/>
      <c r="F3776" s="661"/>
      <c r="G3776" s="660"/>
      <c r="H3776" s="661"/>
      <c r="I3776" s="660"/>
      <c r="J3776" s="661"/>
      <c r="K3776" s="660"/>
      <c r="L3776" s="56">
        <f t="shared" si="342"/>
        <v>0</v>
      </c>
    </row>
    <row r="3777" spans="2:13" ht="24.95" customHeight="1" outlineLevel="2" x14ac:dyDescent="0.25">
      <c r="B3777" s="628"/>
      <c r="C3777" s="629"/>
      <c r="D3777" s="660"/>
      <c r="E3777" s="106"/>
      <c r="F3777" s="661"/>
      <c r="G3777" s="660"/>
      <c r="H3777" s="661"/>
      <c r="I3777" s="660"/>
      <c r="J3777" s="661"/>
      <c r="K3777" s="660"/>
      <c r="L3777" s="56">
        <f t="shared" si="342"/>
        <v>0</v>
      </c>
    </row>
    <row r="3778" spans="2:13" ht="24.95" customHeight="1" outlineLevel="2" x14ac:dyDescent="0.25">
      <c r="B3778" s="631"/>
      <c r="C3778" s="632"/>
      <c r="D3778" s="662"/>
      <c r="E3778" s="107"/>
      <c r="F3778" s="663"/>
      <c r="G3778" s="662"/>
      <c r="H3778" s="663"/>
      <c r="I3778" s="662"/>
      <c r="J3778" s="663"/>
      <c r="K3778" s="662"/>
      <c r="L3778" s="56">
        <f t="shared" si="342"/>
        <v>0</v>
      </c>
    </row>
    <row r="3779" spans="2:13" ht="24.95" customHeight="1" outlineLevel="2" x14ac:dyDescent="0.25">
      <c r="B3779" s="634" t="s">
        <v>1468</v>
      </c>
      <c r="C3779" s="635"/>
      <c r="D3779" s="635"/>
      <c r="E3779" s="635"/>
      <c r="F3779" s="635"/>
      <c r="G3779" s="635"/>
      <c r="H3779" s="635"/>
      <c r="I3779" s="635"/>
      <c r="J3779" s="635"/>
      <c r="K3779" s="636"/>
      <c r="L3779" s="108">
        <f>+SUM(L3772:L3778)</f>
        <v>0</v>
      </c>
    </row>
    <row r="3780" spans="2:13" ht="19.5" customHeight="1" outlineLevel="1" x14ac:dyDescent="0.25">
      <c r="B3780" s="101" t="s">
        <v>1451</v>
      </c>
      <c r="C3780" s="102">
        <v>15</v>
      </c>
      <c r="D3780" s="102">
        <v>20</v>
      </c>
      <c r="E3780" s="694" t="str">
        <f>+VLOOKUP(B:B,APUS!A:C,3,FALSE)</f>
        <v>REMATES EN TOLETE RECOCIDO DE 0,12 H=0.37  M</v>
      </c>
      <c r="F3780" s="695"/>
      <c r="G3780" s="695"/>
      <c r="H3780" s="695"/>
      <c r="I3780" s="695"/>
      <c r="J3780" s="695"/>
      <c r="K3780" s="696"/>
      <c r="L3780" s="103" t="str">
        <f>+VLOOKUP(B:B,APUS!A:D,4,FALSE)</f>
        <v>M</v>
      </c>
      <c r="M3780" s="595">
        <f>L3790</f>
        <v>0</v>
      </c>
    </row>
    <row r="3781" spans="2:13" ht="15" customHeight="1" outlineLevel="2" x14ac:dyDescent="0.25">
      <c r="B3781" s="666" t="s">
        <v>1465</v>
      </c>
      <c r="C3781" s="697"/>
      <c r="D3781" s="668"/>
      <c r="E3781" s="672" t="s">
        <v>1470</v>
      </c>
      <c r="F3781" s="673"/>
      <c r="G3781" s="673"/>
      <c r="H3781" s="673"/>
      <c r="I3781" s="674"/>
      <c r="J3781" s="675" t="s">
        <v>560</v>
      </c>
      <c r="K3781" s="668"/>
      <c r="L3781" s="677" t="s">
        <v>1464</v>
      </c>
    </row>
    <row r="3782" spans="2:13" ht="15" customHeight="1" outlineLevel="2" x14ac:dyDescent="0.25">
      <c r="B3782" s="669"/>
      <c r="C3782" s="670"/>
      <c r="D3782" s="671"/>
      <c r="E3782" s="104" t="s">
        <v>1461</v>
      </c>
      <c r="F3782" s="679" t="s">
        <v>1462</v>
      </c>
      <c r="G3782" s="680"/>
      <c r="H3782" s="679" t="s">
        <v>1463</v>
      </c>
      <c r="I3782" s="680"/>
      <c r="J3782" s="676"/>
      <c r="K3782" s="671"/>
      <c r="L3782" s="701"/>
    </row>
    <row r="3783" spans="2:13" ht="24.95" customHeight="1" outlineLevel="2" x14ac:dyDescent="0.25">
      <c r="B3783" s="655"/>
      <c r="C3783" s="656"/>
      <c r="D3783" s="657"/>
      <c r="E3783" s="105"/>
      <c r="F3783" s="658"/>
      <c r="G3783" s="659"/>
      <c r="H3783" s="658"/>
      <c r="I3783" s="659"/>
      <c r="J3783" s="658"/>
      <c r="K3783" s="659"/>
      <c r="L3783" s="56">
        <f t="shared" ref="L3783:L3789" si="343">+J3783</f>
        <v>0</v>
      </c>
    </row>
    <row r="3784" spans="2:13" ht="24.95" customHeight="1" outlineLevel="2" x14ac:dyDescent="0.25">
      <c r="B3784" s="628"/>
      <c r="C3784" s="629"/>
      <c r="D3784" s="660"/>
      <c r="E3784" s="106"/>
      <c r="F3784" s="661"/>
      <c r="G3784" s="660"/>
      <c r="H3784" s="661"/>
      <c r="I3784" s="660"/>
      <c r="J3784" s="661"/>
      <c r="K3784" s="660"/>
      <c r="L3784" s="56">
        <f t="shared" si="343"/>
        <v>0</v>
      </c>
    </row>
    <row r="3785" spans="2:13" ht="24.95" customHeight="1" outlineLevel="2" x14ac:dyDescent="0.25">
      <c r="B3785" s="628"/>
      <c r="C3785" s="629"/>
      <c r="D3785" s="660"/>
      <c r="E3785" s="106"/>
      <c r="F3785" s="661"/>
      <c r="G3785" s="660"/>
      <c r="H3785" s="661"/>
      <c r="I3785" s="660"/>
      <c r="J3785" s="661"/>
      <c r="K3785" s="660"/>
      <c r="L3785" s="56">
        <f t="shared" si="343"/>
        <v>0</v>
      </c>
    </row>
    <row r="3786" spans="2:13" ht="24.95" customHeight="1" outlineLevel="2" x14ac:dyDescent="0.25">
      <c r="B3786" s="628"/>
      <c r="C3786" s="629"/>
      <c r="D3786" s="660"/>
      <c r="E3786" s="106"/>
      <c r="F3786" s="661"/>
      <c r="G3786" s="660"/>
      <c r="H3786" s="661"/>
      <c r="I3786" s="660"/>
      <c r="J3786" s="661"/>
      <c r="K3786" s="660"/>
      <c r="L3786" s="56">
        <f t="shared" si="343"/>
        <v>0</v>
      </c>
    </row>
    <row r="3787" spans="2:13" ht="24.95" customHeight="1" outlineLevel="2" x14ac:dyDescent="0.25">
      <c r="B3787" s="628"/>
      <c r="C3787" s="629"/>
      <c r="D3787" s="660"/>
      <c r="E3787" s="106"/>
      <c r="F3787" s="661"/>
      <c r="G3787" s="660"/>
      <c r="H3787" s="661"/>
      <c r="I3787" s="660"/>
      <c r="J3787" s="661"/>
      <c r="K3787" s="660"/>
      <c r="L3787" s="56">
        <f t="shared" si="343"/>
        <v>0</v>
      </c>
    </row>
    <row r="3788" spans="2:13" ht="24.95" customHeight="1" outlineLevel="2" x14ac:dyDescent="0.25">
      <c r="B3788" s="628"/>
      <c r="C3788" s="629"/>
      <c r="D3788" s="660"/>
      <c r="E3788" s="106"/>
      <c r="F3788" s="661"/>
      <c r="G3788" s="660"/>
      <c r="H3788" s="661"/>
      <c r="I3788" s="660"/>
      <c r="J3788" s="661"/>
      <c r="K3788" s="660"/>
      <c r="L3788" s="56">
        <f t="shared" si="343"/>
        <v>0</v>
      </c>
    </row>
    <row r="3789" spans="2:13" ht="24.95" customHeight="1" outlineLevel="2" x14ac:dyDescent="0.25">
      <c r="B3789" s="631"/>
      <c r="C3789" s="632"/>
      <c r="D3789" s="662"/>
      <c r="E3789" s="107"/>
      <c r="F3789" s="663"/>
      <c r="G3789" s="662"/>
      <c r="H3789" s="663"/>
      <c r="I3789" s="662"/>
      <c r="J3789" s="663"/>
      <c r="K3789" s="662"/>
      <c r="L3789" s="56">
        <f t="shared" si="343"/>
        <v>0</v>
      </c>
    </row>
    <row r="3790" spans="2:13" ht="24.95" customHeight="1" outlineLevel="2" x14ac:dyDescent="0.25">
      <c r="B3790" s="634" t="s">
        <v>1468</v>
      </c>
      <c r="C3790" s="635"/>
      <c r="D3790" s="635"/>
      <c r="E3790" s="635"/>
      <c r="F3790" s="635"/>
      <c r="G3790" s="635"/>
      <c r="H3790" s="635"/>
      <c r="I3790" s="635"/>
      <c r="J3790" s="635"/>
      <c r="K3790" s="636"/>
      <c r="L3790" s="108">
        <f>+SUM(L3783:L3789)</f>
        <v>0</v>
      </c>
    </row>
    <row r="3791" spans="2:13" ht="47.25" customHeight="1" outlineLevel="1" x14ac:dyDescent="0.25">
      <c r="B3791" s="101" t="s">
        <v>1570</v>
      </c>
      <c r="C3791" s="102">
        <v>15</v>
      </c>
      <c r="D3791" s="102">
        <v>21</v>
      </c>
      <c r="E3791" s="637" t="str">
        <f>+VLOOKUP(B:B,APUS!A:C,3,FALSE)</f>
        <v xml:space="preserve">ABERTURA DE VANO VENTANA. INVOLUCRA ROTURA DE MURO, RETIRO SOBRANTES, ELABORACIÓN RESANES MORTERO 1:3 Y FILOS  </v>
      </c>
      <c r="F3791" s="638"/>
      <c r="G3791" s="638"/>
      <c r="H3791" s="638"/>
      <c r="I3791" s="638"/>
      <c r="J3791" s="638"/>
      <c r="K3791" s="639"/>
      <c r="L3791" s="103" t="str">
        <f>+VLOOKUP(B:B,APUS!A:D,4,FALSE)</f>
        <v>M2</v>
      </c>
      <c r="M3791" s="595">
        <f>L3801</f>
        <v>0</v>
      </c>
    </row>
    <row r="3792" spans="2:13" ht="15" customHeight="1" outlineLevel="2" x14ac:dyDescent="0.25">
      <c r="B3792" s="666" t="s">
        <v>1465</v>
      </c>
      <c r="C3792" s="697"/>
      <c r="D3792" s="668"/>
      <c r="E3792" s="672" t="s">
        <v>1470</v>
      </c>
      <c r="F3792" s="673"/>
      <c r="G3792" s="673"/>
      <c r="H3792" s="673"/>
      <c r="I3792" s="674"/>
      <c r="J3792" s="675" t="s">
        <v>560</v>
      </c>
      <c r="K3792" s="668"/>
      <c r="L3792" s="677" t="s">
        <v>1464</v>
      </c>
    </row>
    <row r="3793" spans="2:13" ht="15" customHeight="1" outlineLevel="2" x14ac:dyDescent="0.25">
      <c r="B3793" s="669"/>
      <c r="C3793" s="670"/>
      <c r="D3793" s="671"/>
      <c r="E3793" s="104" t="s">
        <v>1461</v>
      </c>
      <c r="F3793" s="679" t="s">
        <v>1462</v>
      </c>
      <c r="G3793" s="680"/>
      <c r="H3793" s="679" t="s">
        <v>1463</v>
      </c>
      <c r="I3793" s="680"/>
      <c r="J3793" s="676"/>
      <c r="K3793" s="671"/>
      <c r="L3793" s="701"/>
    </row>
    <row r="3794" spans="2:13" ht="24.95" customHeight="1" outlineLevel="2" x14ac:dyDescent="0.25">
      <c r="B3794" s="655"/>
      <c r="C3794" s="656"/>
      <c r="D3794" s="657"/>
      <c r="E3794" s="105"/>
      <c r="F3794" s="658"/>
      <c r="G3794" s="659"/>
      <c r="H3794" s="658"/>
      <c r="I3794" s="659"/>
      <c r="J3794" s="658"/>
      <c r="K3794" s="659"/>
      <c r="L3794" s="56">
        <f t="shared" ref="L3794:L3800" si="344">+J3794</f>
        <v>0</v>
      </c>
    </row>
    <row r="3795" spans="2:13" ht="24.95" customHeight="1" outlineLevel="2" x14ac:dyDescent="0.25">
      <c r="B3795" s="628"/>
      <c r="C3795" s="629"/>
      <c r="D3795" s="660"/>
      <c r="E3795" s="106"/>
      <c r="F3795" s="661"/>
      <c r="G3795" s="660"/>
      <c r="H3795" s="661"/>
      <c r="I3795" s="660"/>
      <c r="J3795" s="661"/>
      <c r="K3795" s="660"/>
      <c r="L3795" s="56">
        <f t="shared" si="344"/>
        <v>0</v>
      </c>
    </row>
    <row r="3796" spans="2:13" ht="24.95" customHeight="1" outlineLevel="2" x14ac:dyDescent="0.25">
      <c r="B3796" s="628"/>
      <c r="C3796" s="629"/>
      <c r="D3796" s="660"/>
      <c r="E3796" s="106"/>
      <c r="F3796" s="661"/>
      <c r="G3796" s="660"/>
      <c r="H3796" s="661"/>
      <c r="I3796" s="660"/>
      <c r="J3796" s="661"/>
      <c r="K3796" s="660"/>
      <c r="L3796" s="56">
        <f t="shared" si="344"/>
        <v>0</v>
      </c>
    </row>
    <row r="3797" spans="2:13" ht="24.95" customHeight="1" outlineLevel="2" x14ac:dyDescent="0.25">
      <c r="B3797" s="628"/>
      <c r="C3797" s="629"/>
      <c r="D3797" s="660"/>
      <c r="E3797" s="106"/>
      <c r="F3797" s="661"/>
      <c r="G3797" s="660"/>
      <c r="H3797" s="661"/>
      <c r="I3797" s="660"/>
      <c r="J3797" s="661"/>
      <c r="K3797" s="660"/>
      <c r="L3797" s="56">
        <f t="shared" si="344"/>
        <v>0</v>
      </c>
    </row>
    <row r="3798" spans="2:13" ht="24.95" customHeight="1" outlineLevel="2" x14ac:dyDescent="0.25">
      <c r="B3798" s="628"/>
      <c r="C3798" s="629"/>
      <c r="D3798" s="660"/>
      <c r="E3798" s="106"/>
      <c r="F3798" s="661"/>
      <c r="G3798" s="660"/>
      <c r="H3798" s="661"/>
      <c r="I3798" s="660"/>
      <c r="J3798" s="661"/>
      <c r="K3798" s="660"/>
      <c r="L3798" s="56">
        <f t="shared" si="344"/>
        <v>0</v>
      </c>
    </row>
    <row r="3799" spans="2:13" ht="24.95" customHeight="1" outlineLevel="2" x14ac:dyDescent="0.25">
      <c r="B3799" s="628"/>
      <c r="C3799" s="629"/>
      <c r="D3799" s="660"/>
      <c r="E3799" s="106"/>
      <c r="F3799" s="661"/>
      <c r="G3799" s="660"/>
      <c r="H3799" s="661"/>
      <c r="I3799" s="660"/>
      <c r="J3799" s="661"/>
      <c r="K3799" s="660"/>
      <c r="L3799" s="56">
        <f t="shared" si="344"/>
        <v>0</v>
      </c>
    </row>
    <row r="3800" spans="2:13" ht="24.95" customHeight="1" outlineLevel="2" x14ac:dyDescent="0.25">
      <c r="B3800" s="631"/>
      <c r="C3800" s="632"/>
      <c r="D3800" s="662"/>
      <c r="E3800" s="107"/>
      <c r="F3800" s="663"/>
      <c r="G3800" s="662"/>
      <c r="H3800" s="663"/>
      <c r="I3800" s="662"/>
      <c r="J3800" s="663"/>
      <c r="K3800" s="662"/>
      <c r="L3800" s="56">
        <f t="shared" si="344"/>
        <v>0</v>
      </c>
    </row>
    <row r="3801" spans="2:13" ht="24.95" customHeight="1" outlineLevel="2" x14ac:dyDescent="0.25">
      <c r="B3801" s="634" t="s">
        <v>1468</v>
      </c>
      <c r="C3801" s="635"/>
      <c r="D3801" s="635"/>
      <c r="E3801" s="635"/>
      <c r="F3801" s="635"/>
      <c r="G3801" s="635"/>
      <c r="H3801" s="635"/>
      <c r="I3801" s="635"/>
      <c r="J3801" s="635"/>
      <c r="K3801" s="636"/>
      <c r="L3801" s="108">
        <f>+SUM(L3794:L3800)</f>
        <v>0</v>
      </c>
    </row>
    <row r="3802" spans="2:13" ht="19.5" customHeight="1" outlineLevel="1" x14ac:dyDescent="0.25">
      <c r="B3802" s="101" t="s">
        <v>1571</v>
      </c>
      <c r="C3802" s="102">
        <v>15</v>
      </c>
      <c r="D3802" s="102">
        <v>22</v>
      </c>
      <c r="E3802" s="694" t="str">
        <f>+VLOOKUP(B:B,APUS!A:C,3,FALSE)</f>
        <v>REGATAS (CORTE CON DISCO SOBRE MAMPOSTERÍA EN AMBOS LADOS) + RESANE</v>
      </c>
      <c r="F3802" s="695"/>
      <c r="G3802" s="695"/>
      <c r="H3802" s="695"/>
      <c r="I3802" s="695"/>
      <c r="J3802" s="695"/>
      <c r="K3802" s="696"/>
      <c r="L3802" s="103" t="str">
        <f>+VLOOKUP(B:B,APUS!A:D,4,FALSE)</f>
        <v>M</v>
      </c>
      <c r="M3802" s="595">
        <f>L3812</f>
        <v>0</v>
      </c>
    </row>
    <row r="3803" spans="2:13" ht="15" customHeight="1" outlineLevel="2" x14ac:dyDescent="0.25">
      <c r="B3803" s="666" t="s">
        <v>1465</v>
      </c>
      <c r="C3803" s="697"/>
      <c r="D3803" s="668"/>
      <c r="E3803" s="672" t="s">
        <v>1470</v>
      </c>
      <c r="F3803" s="673"/>
      <c r="G3803" s="673"/>
      <c r="H3803" s="673"/>
      <c r="I3803" s="674"/>
      <c r="J3803" s="675" t="s">
        <v>560</v>
      </c>
      <c r="K3803" s="668"/>
      <c r="L3803" s="677" t="s">
        <v>1464</v>
      </c>
    </row>
    <row r="3804" spans="2:13" ht="15" customHeight="1" outlineLevel="2" x14ac:dyDescent="0.25">
      <c r="B3804" s="669"/>
      <c r="C3804" s="670"/>
      <c r="D3804" s="671"/>
      <c r="E3804" s="104" t="s">
        <v>1461</v>
      </c>
      <c r="F3804" s="679" t="s">
        <v>1462</v>
      </c>
      <c r="G3804" s="680"/>
      <c r="H3804" s="679" t="s">
        <v>1463</v>
      </c>
      <c r="I3804" s="680"/>
      <c r="J3804" s="676"/>
      <c r="K3804" s="671"/>
      <c r="L3804" s="701"/>
    </row>
    <row r="3805" spans="2:13" ht="24.95" customHeight="1" outlineLevel="2" x14ac:dyDescent="0.25">
      <c r="B3805" s="655"/>
      <c r="C3805" s="656"/>
      <c r="D3805" s="657"/>
      <c r="E3805" s="105"/>
      <c r="F3805" s="658"/>
      <c r="G3805" s="659"/>
      <c r="H3805" s="658"/>
      <c r="I3805" s="659"/>
      <c r="J3805" s="658"/>
      <c r="K3805" s="659"/>
      <c r="L3805" s="56">
        <f t="shared" ref="L3805:L3811" si="345">+J3805</f>
        <v>0</v>
      </c>
    </row>
    <row r="3806" spans="2:13" ht="24.95" customHeight="1" outlineLevel="2" x14ac:dyDescent="0.25">
      <c r="B3806" s="628"/>
      <c r="C3806" s="629"/>
      <c r="D3806" s="660"/>
      <c r="E3806" s="106"/>
      <c r="F3806" s="661"/>
      <c r="G3806" s="660"/>
      <c r="H3806" s="661"/>
      <c r="I3806" s="660"/>
      <c r="J3806" s="661"/>
      <c r="K3806" s="660"/>
      <c r="L3806" s="56">
        <f t="shared" si="345"/>
        <v>0</v>
      </c>
    </row>
    <row r="3807" spans="2:13" ht="24.95" customHeight="1" outlineLevel="2" x14ac:dyDescent="0.25">
      <c r="B3807" s="628"/>
      <c r="C3807" s="629"/>
      <c r="D3807" s="660"/>
      <c r="E3807" s="106"/>
      <c r="F3807" s="661"/>
      <c r="G3807" s="660"/>
      <c r="H3807" s="661"/>
      <c r="I3807" s="660"/>
      <c r="J3807" s="661"/>
      <c r="K3807" s="660"/>
      <c r="L3807" s="56">
        <f t="shared" si="345"/>
        <v>0</v>
      </c>
    </row>
    <row r="3808" spans="2:13" ht="24.95" customHeight="1" outlineLevel="2" x14ac:dyDescent="0.25">
      <c r="B3808" s="628"/>
      <c r="C3808" s="629"/>
      <c r="D3808" s="660"/>
      <c r="E3808" s="106"/>
      <c r="F3808" s="661"/>
      <c r="G3808" s="660"/>
      <c r="H3808" s="661"/>
      <c r="I3808" s="660"/>
      <c r="J3808" s="661"/>
      <c r="K3808" s="660"/>
      <c r="L3808" s="56">
        <f t="shared" si="345"/>
        <v>0</v>
      </c>
    </row>
    <row r="3809" spans="2:13" ht="24.95" customHeight="1" outlineLevel="2" x14ac:dyDescent="0.25">
      <c r="B3809" s="628"/>
      <c r="C3809" s="629"/>
      <c r="D3809" s="660"/>
      <c r="E3809" s="106"/>
      <c r="F3809" s="661"/>
      <c r="G3809" s="660"/>
      <c r="H3809" s="661"/>
      <c r="I3809" s="660"/>
      <c r="J3809" s="661"/>
      <c r="K3809" s="660"/>
      <c r="L3809" s="56">
        <f t="shared" si="345"/>
        <v>0</v>
      </c>
    </row>
    <row r="3810" spans="2:13" ht="24.95" customHeight="1" outlineLevel="2" x14ac:dyDescent="0.25">
      <c r="B3810" s="628"/>
      <c r="C3810" s="629"/>
      <c r="D3810" s="660"/>
      <c r="E3810" s="106"/>
      <c r="F3810" s="661"/>
      <c r="G3810" s="660"/>
      <c r="H3810" s="661"/>
      <c r="I3810" s="660"/>
      <c r="J3810" s="661"/>
      <c r="K3810" s="660"/>
      <c r="L3810" s="56">
        <f t="shared" si="345"/>
        <v>0</v>
      </c>
    </row>
    <row r="3811" spans="2:13" ht="24.95" customHeight="1" outlineLevel="2" x14ac:dyDescent="0.25">
      <c r="B3811" s="631"/>
      <c r="C3811" s="632"/>
      <c r="D3811" s="662"/>
      <c r="E3811" s="107"/>
      <c r="F3811" s="663"/>
      <c r="G3811" s="662"/>
      <c r="H3811" s="663"/>
      <c r="I3811" s="662"/>
      <c r="J3811" s="663"/>
      <c r="K3811" s="662"/>
      <c r="L3811" s="56">
        <f t="shared" si="345"/>
        <v>0</v>
      </c>
    </row>
    <row r="3812" spans="2:13" ht="24.95" customHeight="1" outlineLevel="2" x14ac:dyDescent="0.25">
      <c r="B3812" s="634" t="s">
        <v>1468</v>
      </c>
      <c r="C3812" s="635"/>
      <c r="D3812" s="635"/>
      <c r="E3812" s="635"/>
      <c r="F3812" s="635"/>
      <c r="G3812" s="635"/>
      <c r="H3812" s="635"/>
      <c r="I3812" s="635"/>
      <c r="J3812" s="635"/>
      <c r="K3812" s="636"/>
      <c r="L3812" s="108">
        <f>+SUM(L3805:L3811)</f>
        <v>0</v>
      </c>
    </row>
    <row r="3813" spans="2:13" ht="24.95" customHeight="1" outlineLevel="1" x14ac:dyDescent="0.25">
      <c r="B3813" s="122" t="s">
        <v>1934</v>
      </c>
      <c r="C3813" s="58">
        <v>15</v>
      </c>
      <c r="D3813" s="58">
        <v>23</v>
      </c>
      <c r="E3813" s="694" t="str">
        <f>+VLOOKUP(B:B,APUS!A:C,3,FALSE)</f>
        <v>CONSTRUCCION DE CULATAS EN MAMPOSTERIA CONFINADA (ESPESOR ENTRE 9 Y 15CM)</v>
      </c>
      <c r="F3813" s="695"/>
      <c r="G3813" s="695"/>
      <c r="H3813" s="695"/>
      <c r="I3813" s="695"/>
      <c r="J3813" s="695"/>
      <c r="K3813" s="696"/>
      <c r="L3813" s="103" t="str">
        <f>+VLOOKUP(B:B,APUS!A:D,4,FALSE)</f>
        <v>M2</v>
      </c>
      <c r="M3813" s="595">
        <f>L3823</f>
        <v>0</v>
      </c>
    </row>
    <row r="3814" spans="2:13" ht="24.95" customHeight="1" outlineLevel="2" x14ac:dyDescent="0.25">
      <c r="B3814" s="666" t="s">
        <v>1465</v>
      </c>
      <c r="C3814" s="697"/>
      <c r="D3814" s="668"/>
      <c r="E3814" s="672" t="s">
        <v>1470</v>
      </c>
      <c r="F3814" s="673"/>
      <c r="G3814" s="673"/>
      <c r="H3814" s="673"/>
      <c r="I3814" s="674"/>
      <c r="J3814" s="675" t="s">
        <v>560</v>
      </c>
      <c r="K3814" s="668"/>
      <c r="L3814" s="677" t="s">
        <v>1464</v>
      </c>
    </row>
    <row r="3815" spans="2:13" ht="24.95" customHeight="1" outlineLevel="2" x14ac:dyDescent="0.25">
      <c r="B3815" s="669"/>
      <c r="C3815" s="670"/>
      <c r="D3815" s="671"/>
      <c r="E3815" s="104" t="s">
        <v>1461</v>
      </c>
      <c r="F3815" s="679" t="s">
        <v>1462</v>
      </c>
      <c r="G3815" s="680"/>
      <c r="H3815" s="679" t="s">
        <v>1463</v>
      </c>
      <c r="I3815" s="680"/>
      <c r="J3815" s="676"/>
      <c r="K3815" s="671"/>
      <c r="L3815" s="701"/>
    </row>
    <row r="3816" spans="2:13" ht="24.95" customHeight="1" outlineLevel="2" x14ac:dyDescent="0.25">
      <c r="B3816" s="655"/>
      <c r="C3816" s="656"/>
      <c r="D3816" s="657"/>
      <c r="E3816" s="105"/>
      <c r="F3816" s="658"/>
      <c r="G3816" s="659"/>
      <c r="H3816" s="658"/>
      <c r="I3816" s="659"/>
      <c r="J3816" s="658"/>
      <c r="K3816" s="659"/>
      <c r="L3816" s="56">
        <f t="shared" ref="L3816:L3822" si="346">+J3816</f>
        <v>0</v>
      </c>
    </row>
    <row r="3817" spans="2:13" ht="24.95" customHeight="1" outlineLevel="2" x14ac:dyDescent="0.25">
      <c r="B3817" s="628"/>
      <c r="C3817" s="629"/>
      <c r="D3817" s="660"/>
      <c r="E3817" s="106"/>
      <c r="F3817" s="661"/>
      <c r="G3817" s="660"/>
      <c r="H3817" s="661"/>
      <c r="I3817" s="660"/>
      <c r="J3817" s="661"/>
      <c r="K3817" s="660"/>
      <c r="L3817" s="56">
        <f t="shared" si="346"/>
        <v>0</v>
      </c>
    </row>
    <row r="3818" spans="2:13" ht="24.95" customHeight="1" outlineLevel="2" x14ac:dyDescent="0.25">
      <c r="B3818" s="628"/>
      <c r="C3818" s="629"/>
      <c r="D3818" s="660"/>
      <c r="E3818" s="106"/>
      <c r="F3818" s="661"/>
      <c r="G3818" s="660"/>
      <c r="H3818" s="661"/>
      <c r="I3818" s="660"/>
      <c r="J3818" s="661"/>
      <c r="K3818" s="660"/>
      <c r="L3818" s="56">
        <f t="shared" si="346"/>
        <v>0</v>
      </c>
    </row>
    <row r="3819" spans="2:13" ht="24.95" customHeight="1" outlineLevel="2" x14ac:dyDescent="0.25">
      <c r="B3819" s="628"/>
      <c r="C3819" s="629"/>
      <c r="D3819" s="660"/>
      <c r="E3819" s="106"/>
      <c r="F3819" s="661"/>
      <c r="G3819" s="660"/>
      <c r="H3819" s="661"/>
      <c r="I3819" s="660"/>
      <c r="J3819" s="661"/>
      <c r="K3819" s="660"/>
      <c r="L3819" s="56">
        <f t="shared" si="346"/>
        <v>0</v>
      </c>
    </row>
    <row r="3820" spans="2:13" ht="24.95" customHeight="1" outlineLevel="2" x14ac:dyDescent="0.25">
      <c r="B3820" s="628"/>
      <c r="C3820" s="629"/>
      <c r="D3820" s="660"/>
      <c r="E3820" s="106"/>
      <c r="F3820" s="661"/>
      <c r="G3820" s="660"/>
      <c r="H3820" s="661"/>
      <c r="I3820" s="660"/>
      <c r="J3820" s="661"/>
      <c r="K3820" s="660"/>
      <c r="L3820" s="56">
        <f t="shared" si="346"/>
        <v>0</v>
      </c>
    </row>
    <row r="3821" spans="2:13" ht="24.95" customHeight="1" outlineLevel="2" x14ac:dyDescent="0.25">
      <c r="B3821" s="628"/>
      <c r="C3821" s="629"/>
      <c r="D3821" s="660"/>
      <c r="E3821" s="106"/>
      <c r="F3821" s="661"/>
      <c r="G3821" s="660"/>
      <c r="H3821" s="661"/>
      <c r="I3821" s="660"/>
      <c r="J3821" s="661"/>
      <c r="K3821" s="660"/>
      <c r="L3821" s="56">
        <f t="shared" si="346"/>
        <v>0</v>
      </c>
    </row>
    <row r="3822" spans="2:13" ht="24.95" customHeight="1" outlineLevel="2" x14ac:dyDescent="0.25">
      <c r="B3822" s="631"/>
      <c r="C3822" s="632"/>
      <c r="D3822" s="662"/>
      <c r="E3822" s="107"/>
      <c r="F3822" s="663"/>
      <c r="G3822" s="662"/>
      <c r="H3822" s="663"/>
      <c r="I3822" s="662"/>
      <c r="J3822" s="663"/>
      <c r="K3822" s="662"/>
      <c r="L3822" s="56">
        <f t="shared" si="346"/>
        <v>0</v>
      </c>
    </row>
    <row r="3823" spans="2:13" ht="24.95" customHeight="1" outlineLevel="2" x14ac:dyDescent="0.25">
      <c r="B3823" s="634" t="s">
        <v>1468</v>
      </c>
      <c r="C3823" s="635"/>
      <c r="D3823" s="635"/>
      <c r="E3823" s="635"/>
      <c r="F3823" s="635"/>
      <c r="G3823" s="635"/>
      <c r="H3823" s="635"/>
      <c r="I3823" s="635"/>
      <c r="J3823" s="635"/>
      <c r="K3823" s="636"/>
      <c r="L3823" s="108">
        <f>+SUM(L3816:L3822)</f>
        <v>0</v>
      </c>
    </row>
    <row r="3824" spans="2:13" ht="24.95" customHeight="1" outlineLevel="1" x14ac:dyDescent="0.25">
      <c r="B3824" s="122" t="s">
        <v>2448</v>
      </c>
      <c r="C3824" s="58">
        <v>15</v>
      </c>
      <c r="D3824" s="58">
        <v>24</v>
      </c>
      <c r="E3824" s="694" t="str">
        <f>+VLOOKUP(B:B,APUS!A:C,3,FALSE)</f>
        <v>ESCALIFICACION DE MURO CON EQUIPO</v>
      </c>
      <c r="F3824" s="695"/>
      <c r="G3824" s="695"/>
      <c r="H3824" s="695"/>
      <c r="I3824" s="695"/>
      <c r="J3824" s="695"/>
      <c r="K3824" s="696"/>
      <c r="L3824" s="103" t="str">
        <f>+VLOOKUP(B:B,APUS!A:D,4,FALSE)</f>
        <v>M2</v>
      </c>
      <c r="M3824" s="595">
        <f>L3834</f>
        <v>0</v>
      </c>
    </row>
    <row r="3825" spans="2:13" ht="24.95" customHeight="1" outlineLevel="2" x14ac:dyDescent="0.25">
      <c r="B3825" s="666" t="s">
        <v>1465</v>
      </c>
      <c r="C3825" s="697"/>
      <c r="D3825" s="668"/>
      <c r="E3825" s="672" t="s">
        <v>1470</v>
      </c>
      <c r="F3825" s="673"/>
      <c r="G3825" s="673"/>
      <c r="H3825" s="673"/>
      <c r="I3825" s="674"/>
      <c r="J3825" s="675" t="s">
        <v>560</v>
      </c>
      <c r="K3825" s="668"/>
      <c r="L3825" s="677" t="s">
        <v>1464</v>
      </c>
    </row>
    <row r="3826" spans="2:13" ht="24.95" customHeight="1" outlineLevel="2" x14ac:dyDescent="0.25">
      <c r="B3826" s="669"/>
      <c r="C3826" s="670"/>
      <c r="D3826" s="671"/>
      <c r="E3826" s="104" t="s">
        <v>1461</v>
      </c>
      <c r="F3826" s="679" t="s">
        <v>1462</v>
      </c>
      <c r="G3826" s="680"/>
      <c r="H3826" s="679" t="s">
        <v>1463</v>
      </c>
      <c r="I3826" s="680"/>
      <c r="J3826" s="676"/>
      <c r="K3826" s="671"/>
      <c r="L3826" s="701"/>
    </row>
    <row r="3827" spans="2:13" ht="24.95" customHeight="1" outlineLevel="2" x14ac:dyDescent="0.25">
      <c r="B3827" s="655"/>
      <c r="C3827" s="656"/>
      <c r="D3827" s="657"/>
      <c r="E3827" s="105"/>
      <c r="F3827" s="658"/>
      <c r="G3827" s="659"/>
      <c r="H3827" s="658"/>
      <c r="I3827" s="659"/>
      <c r="J3827" s="658"/>
      <c r="K3827" s="659"/>
      <c r="L3827" s="56">
        <f t="shared" ref="L3827:L3833" si="347">+J3827</f>
        <v>0</v>
      </c>
    </row>
    <row r="3828" spans="2:13" ht="24.95" customHeight="1" outlineLevel="2" x14ac:dyDescent="0.25">
      <c r="B3828" s="628"/>
      <c r="C3828" s="629"/>
      <c r="D3828" s="660"/>
      <c r="E3828" s="106"/>
      <c r="F3828" s="661"/>
      <c r="G3828" s="660"/>
      <c r="H3828" s="661"/>
      <c r="I3828" s="660"/>
      <c r="J3828" s="661"/>
      <c r="K3828" s="660"/>
      <c r="L3828" s="56">
        <f t="shared" si="347"/>
        <v>0</v>
      </c>
    </row>
    <row r="3829" spans="2:13" ht="24.95" customHeight="1" outlineLevel="2" x14ac:dyDescent="0.25">
      <c r="B3829" s="628"/>
      <c r="C3829" s="629"/>
      <c r="D3829" s="660"/>
      <c r="E3829" s="106"/>
      <c r="F3829" s="661"/>
      <c r="G3829" s="660"/>
      <c r="H3829" s="661"/>
      <c r="I3829" s="660"/>
      <c r="J3829" s="661"/>
      <c r="K3829" s="660"/>
      <c r="L3829" s="56">
        <f t="shared" si="347"/>
        <v>0</v>
      </c>
    </row>
    <row r="3830" spans="2:13" ht="24.95" customHeight="1" outlineLevel="2" x14ac:dyDescent="0.25">
      <c r="B3830" s="628"/>
      <c r="C3830" s="629"/>
      <c r="D3830" s="660"/>
      <c r="E3830" s="106"/>
      <c r="F3830" s="661"/>
      <c r="G3830" s="660"/>
      <c r="H3830" s="661"/>
      <c r="I3830" s="660"/>
      <c r="J3830" s="661"/>
      <c r="K3830" s="660"/>
      <c r="L3830" s="56">
        <f t="shared" si="347"/>
        <v>0</v>
      </c>
    </row>
    <row r="3831" spans="2:13" ht="24.95" customHeight="1" outlineLevel="2" x14ac:dyDescent="0.25">
      <c r="B3831" s="628"/>
      <c r="C3831" s="629"/>
      <c r="D3831" s="660"/>
      <c r="E3831" s="106"/>
      <c r="F3831" s="661"/>
      <c r="G3831" s="660"/>
      <c r="H3831" s="661"/>
      <c r="I3831" s="660"/>
      <c r="J3831" s="661"/>
      <c r="K3831" s="660"/>
      <c r="L3831" s="56">
        <f t="shared" si="347"/>
        <v>0</v>
      </c>
    </row>
    <row r="3832" spans="2:13" ht="24.95" customHeight="1" outlineLevel="2" x14ac:dyDescent="0.25">
      <c r="B3832" s="628"/>
      <c r="C3832" s="629"/>
      <c r="D3832" s="660"/>
      <c r="E3832" s="106"/>
      <c r="F3832" s="661"/>
      <c r="G3832" s="660"/>
      <c r="H3832" s="661"/>
      <c r="I3832" s="660"/>
      <c r="J3832" s="661"/>
      <c r="K3832" s="660"/>
      <c r="L3832" s="56">
        <f t="shared" si="347"/>
        <v>0</v>
      </c>
    </row>
    <row r="3833" spans="2:13" ht="24.95" customHeight="1" outlineLevel="2" x14ac:dyDescent="0.25">
      <c r="B3833" s="631"/>
      <c r="C3833" s="632"/>
      <c r="D3833" s="662"/>
      <c r="E3833" s="107"/>
      <c r="F3833" s="663"/>
      <c r="G3833" s="662"/>
      <c r="H3833" s="663"/>
      <c r="I3833" s="662"/>
      <c r="J3833" s="663"/>
      <c r="K3833" s="662"/>
      <c r="L3833" s="56">
        <f t="shared" si="347"/>
        <v>0</v>
      </c>
    </row>
    <row r="3834" spans="2:13" ht="24.95" customHeight="1" outlineLevel="2" x14ac:dyDescent="0.25">
      <c r="B3834" s="634" t="s">
        <v>1468</v>
      </c>
      <c r="C3834" s="635"/>
      <c r="D3834" s="635"/>
      <c r="E3834" s="635"/>
      <c r="F3834" s="635"/>
      <c r="G3834" s="635"/>
      <c r="H3834" s="635"/>
      <c r="I3834" s="635"/>
      <c r="J3834" s="635"/>
      <c r="K3834" s="636"/>
      <c r="L3834" s="108">
        <f>+SUM(L3827:L3833)</f>
        <v>0</v>
      </c>
    </row>
    <row r="3835" spans="2:13" ht="15" customHeight="1" x14ac:dyDescent="0.25">
      <c r="B3835" s="99"/>
      <c r="C3835" s="100">
        <v>16</v>
      </c>
      <c r="D3835" s="703" t="str">
        <f>+'208-MV-Ft-10-MV-HAB.'!D378</f>
        <v>PAÑETES Y ACABADOS PARED</v>
      </c>
      <c r="E3835" s="704"/>
      <c r="F3835" s="704"/>
      <c r="G3835" s="704"/>
      <c r="H3835" s="704"/>
      <c r="I3835" s="704"/>
      <c r="J3835" s="704"/>
      <c r="K3835" s="704"/>
      <c r="L3835" s="705"/>
    </row>
    <row r="3836" spans="2:13" ht="19.5" customHeight="1" outlineLevel="1" x14ac:dyDescent="0.25">
      <c r="B3836" s="111" t="s">
        <v>2196</v>
      </c>
      <c r="C3836" s="58">
        <v>16</v>
      </c>
      <c r="D3836" s="58">
        <v>0.1</v>
      </c>
      <c r="E3836" s="694" t="str">
        <f>+VLOOKUP(B:B,APUS!A:C,3,FALSE)</f>
        <v>PAÑETE LISO IMPERMEABILIZADO INTEGRALMENTE 1:3 E= 2 CM</v>
      </c>
      <c r="F3836" s="695"/>
      <c r="G3836" s="695"/>
      <c r="H3836" s="695"/>
      <c r="I3836" s="695"/>
      <c r="J3836" s="695"/>
      <c r="K3836" s="696"/>
      <c r="L3836" s="103" t="str">
        <f>+VLOOKUP(B:B,APUS!A:D,4,FALSE)</f>
        <v>M2</v>
      </c>
      <c r="M3836" s="595">
        <f>L3846</f>
        <v>0</v>
      </c>
    </row>
    <row r="3837" spans="2:13" ht="15" customHeight="1" outlineLevel="2" x14ac:dyDescent="0.25">
      <c r="B3837" s="666" t="s">
        <v>1465</v>
      </c>
      <c r="C3837" s="697"/>
      <c r="D3837" s="668"/>
      <c r="E3837" s="672" t="s">
        <v>1470</v>
      </c>
      <c r="F3837" s="673"/>
      <c r="G3837" s="673"/>
      <c r="H3837" s="673"/>
      <c r="I3837" s="674"/>
      <c r="J3837" s="675" t="s">
        <v>560</v>
      </c>
      <c r="K3837" s="668"/>
      <c r="L3837" s="677" t="s">
        <v>1464</v>
      </c>
    </row>
    <row r="3838" spans="2:13" ht="15" customHeight="1" outlineLevel="2" x14ac:dyDescent="0.25">
      <c r="B3838" s="669"/>
      <c r="C3838" s="670"/>
      <c r="D3838" s="671"/>
      <c r="E3838" s="104" t="s">
        <v>1461</v>
      </c>
      <c r="F3838" s="679" t="s">
        <v>1462</v>
      </c>
      <c r="G3838" s="680"/>
      <c r="H3838" s="679" t="s">
        <v>1463</v>
      </c>
      <c r="I3838" s="680"/>
      <c r="J3838" s="676"/>
      <c r="K3838" s="671"/>
      <c r="L3838" s="701"/>
    </row>
    <row r="3839" spans="2:13" ht="24.95" customHeight="1" outlineLevel="2" x14ac:dyDescent="0.25">
      <c r="B3839" s="655"/>
      <c r="C3839" s="656"/>
      <c r="D3839" s="657"/>
      <c r="E3839" s="105"/>
      <c r="F3839" s="658"/>
      <c r="G3839" s="659"/>
      <c r="H3839" s="658"/>
      <c r="I3839" s="659"/>
      <c r="J3839" s="658"/>
      <c r="K3839" s="659"/>
      <c r="L3839" s="56">
        <f t="shared" ref="L3839:L3845" si="348">+J3839</f>
        <v>0</v>
      </c>
    </row>
    <row r="3840" spans="2:13" ht="24.95" customHeight="1" outlineLevel="2" x14ac:dyDescent="0.25">
      <c r="B3840" s="628"/>
      <c r="C3840" s="629"/>
      <c r="D3840" s="660"/>
      <c r="E3840" s="106"/>
      <c r="F3840" s="661"/>
      <c r="G3840" s="660"/>
      <c r="H3840" s="661"/>
      <c r="I3840" s="660"/>
      <c r="J3840" s="661"/>
      <c r="K3840" s="660"/>
      <c r="L3840" s="56">
        <f t="shared" si="348"/>
        <v>0</v>
      </c>
    </row>
    <row r="3841" spans="2:13" ht="24.95" customHeight="1" outlineLevel="2" x14ac:dyDescent="0.25">
      <c r="B3841" s="628"/>
      <c r="C3841" s="629"/>
      <c r="D3841" s="660"/>
      <c r="E3841" s="106"/>
      <c r="F3841" s="661"/>
      <c r="G3841" s="660"/>
      <c r="H3841" s="661"/>
      <c r="I3841" s="660"/>
      <c r="J3841" s="661"/>
      <c r="K3841" s="660"/>
      <c r="L3841" s="56">
        <f t="shared" si="348"/>
        <v>0</v>
      </c>
    </row>
    <row r="3842" spans="2:13" ht="24.95" customHeight="1" outlineLevel="2" x14ac:dyDescent="0.25">
      <c r="B3842" s="628"/>
      <c r="C3842" s="629"/>
      <c r="D3842" s="660"/>
      <c r="E3842" s="106"/>
      <c r="F3842" s="661"/>
      <c r="G3842" s="660"/>
      <c r="H3842" s="661"/>
      <c r="I3842" s="660"/>
      <c r="J3842" s="661"/>
      <c r="K3842" s="660"/>
      <c r="L3842" s="56">
        <f t="shared" si="348"/>
        <v>0</v>
      </c>
    </row>
    <row r="3843" spans="2:13" ht="24.95" customHeight="1" outlineLevel="2" x14ac:dyDescent="0.25">
      <c r="B3843" s="628"/>
      <c r="C3843" s="629"/>
      <c r="D3843" s="660"/>
      <c r="E3843" s="106"/>
      <c r="F3843" s="661"/>
      <c r="G3843" s="660"/>
      <c r="H3843" s="661"/>
      <c r="I3843" s="660"/>
      <c r="J3843" s="661"/>
      <c r="K3843" s="660"/>
      <c r="L3843" s="56">
        <f t="shared" si="348"/>
        <v>0</v>
      </c>
    </row>
    <row r="3844" spans="2:13" ht="24.95" customHeight="1" outlineLevel="2" x14ac:dyDescent="0.25">
      <c r="B3844" s="628"/>
      <c r="C3844" s="629"/>
      <c r="D3844" s="660"/>
      <c r="E3844" s="106"/>
      <c r="F3844" s="661"/>
      <c r="G3844" s="660"/>
      <c r="H3844" s="661"/>
      <c r="I3844" s="660"/>
      <c r="J3844" s="661"/>
      <c r="K3844" s="660"/>
      <c r="L3844" s="56">
        <f t="shared" si="348"/>
        <v>0</v>
      </c>
    </row>
    <row r="3845" spans="2:13" ht="24.95" customHeight="1" outlineLevel="2" x14ac:dyDescent="0.25">
      <c r="B3845" s="631"/>
      <c r="C3845" s="632"/>
      <c r="D3845" s="662"/>
      <c r="E3845" s="107"/>
      <c r="F3845" s="663"/>
      <c r="G3845" s="662"/>
      <c r="H3845" s="663"/>
      <c r="I3845" s="662"/>
      <c r="J3845" s="663"/>
      <c r="K3845" s="662"/>
      <c r="L3845" s="56">
        <f t="shared" si="348"/>
        <v>0</v>
      </c>
    </row>
    <row r="3846" spans="2:13" ht="24.95" customHeight="1" outlineLevel="2" x14ac:dyDescent="0.25">
      <c r="B3846" s="634" t="s">
        <v>1468</v>
      </c>
      <c r="C3846" s="635"/>
      <c r="D3846" s="635"/>
      <c r="E3846" s="635"/>
      <c r="F3846" s="635"/>
      <c r="G3846" s="635"/>
      <c r="H3846" s="635"/>
      <c r="I3846" s="635"/>
      <c r="J3846" s="635"/>
      <c r="K3846" s="636"/>
      <c r="L3846" s="108">
        <f>+SUM(L3839:L3845)</f>
        <v>0</v>
      </c>
    </row>
    <row r="3847" spans="2:13" ht="19.5" customHeight="1" outlineLevel="1" x14ac:dyDescent="0.25">
      <c r="B3847" s="111" t="s">
        <v>2197</v>
      </c>
      <c r="C3847" s="58">
        <v>16</v>
      </c>
      <c r="D3847" s="58">
        <v>0.2</v>
      </c>
      <c r="E3847" s="694" t="str">
        <f>+VLOOKUP(B:B,APUS!A:C,3,FALSE)</f>
        <v>PAÑETE IMPERMEABILIZADO MUROS 1:4 E= 2 CM.</v>
      </c>
      <c r="F3847" s="695"/>
      <c r="G3847" s="695"/>
      <c r="H3847" s="695"/>
      <c r="I3847" s="695"/>
      <c r="J3847" s="695"/>
      <c r="K3847" s="696"/>
      <c r="L3847" s="103" t="str">
        <f>+VLOOKUP(B:B,APUS!A:D,4,FALSE)</f>
        <v>M2</v>
      </c>
      <c r="M3847" s="595">
        <f>L3857</f>
        <v>0</v>
      </c>
    </row>
    <row r="3848" spans="2:13" ht="15" customHeight="1" outlineLevel="2" x14ac:dyDescent="0.25">
      <c r="B3848" s="666" t="s">
        <v>1465</v>
      </c>
      <c r="C3848" s="697"/>
      <c r="D3848" s="668"/>
      <c r="E3848" s="672" t="s">
        <v>1470</v>
      </c>
      <c r="F3848" s="673"/>
      <c r="G3848" s="673"/>
      <c r="H3848" s="673"/>
      <c r="I3848" s="674"/>
      <c r="J3848" s="675" t="s">
        <v>560</v>
      </c>
      <c r="K3848" s="668"/>
      <c r="L3848" s="677" t="s">
        <v>1464</v>
      </c>
    </row>
    <row r="3849" spans="2:13" ht="15" customHeight="1" outlineLevel="2" x14ac:dyDescent="0.25">
      <c r="B3849" s="669"/>
      <c r="C3849" s="670"/>
      <c r="D3849" s="671"/>
      <c r="E3849" s="104" t="s">
        <v>1461</v>
      </c>
      <c r="F3849" s="679" t="s">
        <v>1462</v>
      </c>
      <c r="G3849" s="680"/>
      <c r="H3849" s="679" t="s">
        <v>1463</v>
      </c>
      <c r="I3849" s="680"/>
      <c r="J3849" s="676"/>
      <c r="K3849" s="671"/>
      <c r="L3849" s="701"/>
    </row>
    <row r="3850" spans="2:13" ht="24.95" customHeight="1" outlineLevel="2" x14ac:dyDescent="0.25">
      <c r="B3850" s="655"/>
      <c r="C3850" s="656"/>
      <c r="D3850" s="657"/>
      <c r="E3850" s="105"/>
      <c r="F3850" s="658"/>
      <c r="G3850" s="659"/>
      <c r="H3850" s="658"/>
      <c r="I3850" s="659"/>
      <c r="J3850" s="658"/>
      <c r="K3850" s="659"/>
      <c r="L3850" s="56">
        <f t="shared" ref="L3850:L3856" si="349">+J3850</f>
        <v>0</v>
      </c>
    </row>
    <row r="3851" spans="2:13" ht="24.95" customHeight="1" outlineLevel="2" x14ac:dyDescent="0.25">
      <c r="B3851" s="628"/>
      <c r="C3851" s="629"/>
      <c r="D3851" s="660"/>
      <c r="E3851" s="106"/>
      <c r="F3851" s="661"/>
      <c r="G3851" s="660"/>
      <c r="H3851" s="661"/>
      <c r="I3851" s="660"/>
      <c r="J3851" s="661"/>
      <c r="K3851" s="660"/>
      <c r="L3851" s="56">
        <f t="shared" si="349"/>
        <v>0</v>
      </c>
    </row>
    <row r="3852" spans="2:13" ht="24.95" customHeight="1" outlineLevel="2" x14ac:dyDescent="0.25">
      <c r="B3852" s="628"/>
      <c r="C3852" s="629"/>
      <c r="D3852" s="660"/>
      <c r="E3852" s="106"/>
      <c r="F3852" s="661"/>
      <c r="G3852" s="660"/>
      <c r="H3852" s="661"/>
      <c r="I3852" s="660"/>
      <c r="J3852" s="661"/>
      <c r="K3852" s="660"/>
      <c r="L3852" s="56">
        <f t="shared" si="349"/>
        <v>0</v>
      </c>
    </row>
    <row r="3853" spans="2:13" ht="24.95" customHeight="1" outlineLevel="2" x14ac:dyDescent="0.25">
      <c r="B3853" s="628"/>
      <c r="C3853" s="629"/>
      <c r="D3853" s="660"/>
      <c r="E3853" s="106"/>
      <c r="F3853" s="661"/>
      <c r="G3853" s="660"/>
      <c r="H3853" s="661"/>
      <c r="I3853" s="660"/>
      <c r="J3853" s="661"/>
      <c r="K3853" s="660"/>
      <c r="L3853" s="56">
        <f t="shared" si="349"/>
        <v>0</v>
      </c>
    </row>
    <row r="3854" spans="2:13" ht="24.95" customHeight="1" outlineLevel="2" x14ac:dyDescent="0.25">
      <c r="B3854" s="628"/>
      <c r="C3854" s="629"/>
      <c r="D3854" s="660"/>
      <c r="E3854" s="106"/>
      <c r="F3854" s="661"/>
      <c r="G3854" s="660"/>
      <c r="H3854" s="661"/>
      <c r="I3854" s="660"/>
      <c r="J3854" s="661"/>
      <c r="K3854" s="660"/>
      <c r="L3854" s="56">
        <f t="shared" si="349"/>
        <v>0</v>
      </c>
    </row>
    <row r="3855" spans="2:13" ht="24.95" customHeight="1" outlineLevel="2" x14ac:dyDescent="0.25">
      <c r="B3855" s="628"/>
      <c r="C3855" s="629"/>
      <c r="D3855" s="660"/>
      <c r="E3855" s="106"/>
      <c r="F3855" s="661"/>
      <c r="G3855" s="660"/>
      <c r="H3855" s="661"/>
      <c r="I3855" s="660"/>
      <c r="J3855" s="661"/>
      <c r="K3855" s="660"/>
      <c r="L3855" s="56">
        <f t="shared" si="349"/>
        <v>0</v>
      </c>
    </row>
    <row r="3856" spans="2:13" ht="24.95" customHeight="1" outlineLevel="2" x14ac:dyDescent="0.25">
      <c r="B3856" s="631"/>
      <c r="C3856" s="632"/>
      <c r="D3856" s="662"/>
      <c r="E3856" s="107"/>
      <c r="F3856" s="663"/>
      <c r="G3856" s="662"/>
      <c r="H3856" s="663"/>
      <c r="I3856" s="662"/>
      <c r="J3856" s="663"/>
      <c r="K3856" s="662"/>
      <c r="L3856" s="56">
        <f t="shared" si="349"/>
        <v>0</v>
      </c>
    </row>
    <row r="3857" spans="2:13" ht="24.95" customHeight="1" outlineLevel="2" x14ac:dyDescent="0.25">
      <c r="B3857" s="634" t="s">
        <v>1468</v>
      </c>
      <c r="C3857" s="635"/>
      <c r="D3857" s="635"/>
      <c r="E3857" s="635"/>
      <c r="F3857" s="635"/>
      <c r="G3857" s="635"/>
      <c r="H3857" s="635"/>
      <c r="I3857" s="635"/>
      <c r="J3857" s="635"/>
      <c r="K3857" s="636"/>
      <c r="L3857" s="108">
        <f>+SUM(L3850:L3856)</f>
        <v>0</v>
      </c>
    </row>
    <row r="3858" spans="2:13" ht="19.5" customHeight="1" outlineLevel="1" x14ac:dyDescent="0.25">
      <c r="B3858" s="111" t="s">
        <v>2198</v>
      </c>
      <c r="C3858" s="58">
        <v>16</v>
      </c>
      <c r="D3858" s="58">
        <v>0.3</v>
      </c>
      <c r="E3858" s="694" t="str">
        <f>+VLOOKUP(B:B,APUS!A:C,3,FALSE)</f>
        <v>PAÑETE PARA RESANE DE HUMEDAD MUROS 1:4 E= 2 CM.</v>
      </c>
      <c r="F3858" s="695"/>
      <c r="G3858" s="695"/>
      <c r="H3858" s="695"/>
      <c r="I3858" s="695"/>
      <c r="J3858" s="695"/>
      <c r="K3858" s="696"/>
      <c r="L3858" s="103" t="str">
        <f>+VLOOKUP(B:B,APUS!A:D,4,FALSE)</f>
        <v>M2</v>
      </c>
      <c r="M3858" s="595">
        <f>L3868</f>
        <v>0</v>
      </c>
    </row>
    <row r="3859" spans="2:13" ht="15" customHeight="1" outlineLevel="2" x14ac:dyDescent="0.25">
      <c r="B3859" s="666" t="s">
        <v>1465</v>
      </c>
      <c r="C3859" s="697"/>
      <c r="D3859" s="668"/>
      <c r="E3859" s="672" t="s">
        <v>1470</v>
      </c>
      <c r="F3859" s="673"/>
      <c r="G3859" s="673"/>
      <c r="H3859" s="673"/>
      <c r="I3859" s="674"/>
      <c r="J3859" s="675" t="s">
        <v>560</v>
      </c>
      <c r="K3859" s="668"/>
      <c r="L3859" s="677" t="s">
        <v>1464</v>
      </c>
    </row>
    <row r="3860" spans="2:13" ht="15" customHeight="1" outlineLevel="2" x14ac:dyDescent="0.25">
      <c r="B3860" s="669"/>
      <c r="C3860" s="670"/>
      <c r="D3860" s="671"/>
      <c r="E3860" s="104" t="s">
        <v>1461</v>
      </c>
      <c r="F3860" s="679" t="s">
        <v>1462</v>
      </c>
      <c r="G3860" s="680"/>
      <c r="H3860" s="679" t="s">
        <v>1463</v>
      </c>
      <c r="I3860" s="680"/>
      <c r="J3860" s="676"/>
      <c r="K3860" s="671"/>
      <c r="L3860" s="701"/>
    </row>
    <row r="3861" spans="2:13" ht="24.95" customHeight="1" outlineLevel="2" x14ac:dyDescent="0.25">
      <c r="B3861" s="655"/>
      <c r="C3861" s="656"/>
      <c r="D3861" s="657"/>
      <c r="E3861" s="105"/>
      <c r="F3861" s="658"/>
      <c r="G3861" s="659"/>
      <c r="H3861" s="658"/>
      <c r="I3861" s="659"/>
      <c r="J3861" s="658"/>
      <c r="K3861" s="659"/>
      <c r="L3861" s="56">
        <f t="shared" ref="L3861:L3867" si="350">+J3861</f>
        <v>0</v>
      </c>
    </row>
    <row r="3862" spans="2:13" ht="24.95" customHeight="1" outlineLevel="2" x14ac:dyDescent="0.25">
      <c r="B3862" s="628"/>
      <c r="C3862" s="629"/>
      <c r="D3862" s="660"/>
      <c r="E3862" s="106"/>
      <c r="F3862" s="661"/>
      <c r="G3862" s="660"/>
      <c r="H3862" s="661"/>
      <c r="I3862" s="660"/>
      <c r="J3862" s="661"/>
      <c r="K3862" s="660"/>
      <c r="L3862" s="56">
        <f t="shared" si="350"/>
        <v>0</v>
      </c>
    </row>
    <row r="3863" spans="2:13" ht="24.95" customHeight="1" outlineLevel="2" x14ac:dyDescent="0.25">
      <c r="B3863" s="628"/>
      <c r="C3863" s="629"/>
      <c r="D3863" s="660"/>
      <c r="E3863" s="106"/>
      <c r="F3863" s="661"/>
      <c r="G3863" s="660"/>
      <c r="H3863" s="661"/>
      <c r="I3863" s="660"/>
      <c r="J3863" s="661"/>
      <c r="K3863" s="660"/>
      <c r="L3863" s="56">
        <f t="shared" si="350"/>
        <v>0</v>
      </c>
    </row>
    <row r="3864" spans="2:13" ht="24.95" customHeight="1" outlineLevel="2" x14ac:dyDescent="0.25">
      <c r="B3864" s="628"/>
      <c r="C3864" s="629"/>
      <c r="D3864" s="660"/>
      <c r="E3864" s="106"/>
      <c r="F3864" s="661"/>
      <c r="G3864" s="660"/>
      <c r="H3864" s="661"/>
      <c r="I3864" s="660"/>
      <c r="J3864" s="661"/>
      <c r="K3864" s="660"/>
      <c r="L3864" s="56">
        <f t="shared" si="350"/>
        <v>0</v>
      </c>
    </row>
    <row r="3865" spans="2:13" ht="24.95" customHeight="1" outlineLevel="2" x14ac:dyDescent="0.25">
      <c r="B3865" s="628"/>
      <c r="C3865" s="629"/>
      <c r="D3865" s="660"/>
      <c r="E3865" s="106"/>
      <c r="F3865" s="661"/>
      <c r="G3865" s="660"/>
      <c r="H3865" s="661"/>
      <c r="I3865" s="660"/>
      <c r="J3865" s="661"/>
      <c r="K3865" s="660"/>
      <c r="L3865" s="56">
        <f t="shared" si="350"/>
        <v>0</v>
      </c>
    </row>
    <row r="3866" spans="2:13" ht="24.95" customHeight="1" outlineLevel="2" x14ac:dyDescent="0.25">
      <c r="B3866" s="628"/>
      <c r="C3866" s="629"/>
      <c r="D3866" s="660"/>
      <c r="E3866" s="106"/>
      <c r="F3866" s="661"/>
      <c r="G3866" s="660"/>
      <c r="H3866" s="661"/>
      <c r="I3866" s="660"/>
      <c r="J3866" s="661"/>
      <c r="K3866" s="660"/>
      <c r="L3866" s="56">
        <f t="shared" si="350"/>
        <v>0</v>
      </c>
    </row>
    <row r="3867" spans="2:13" ht="24.95" customHeight="1" outlineLevel="2" x14ac:dyDescent="0.25">
      <c r="B3867" s="631"/>
      <c r="C3867" s="632"/>
      <c r="D3867" s="662"/>
      <c r="E3867" s="107"/>
      <c r="F3867" s="663"/>
      <c r="G3867" s="662"/>
      <c r="H3867" s="663"/>
      <c r="I3867" s="662"/>
      <c r="J3867" s="663"/>
      <c r="K3867" s="662"/>
      <c r="L3867" s="56">
        <f t="shared" si="350"/>
        <v>0</v>
      </c>
    </row>
    <row r="3868" spans="2:13" ht="24.95" customHeight="1" outlineLevel="2" x14ac:dyDescent="0.25">
      <c r="B3868" s="634" t="s">
        <v>1468</v>
      </c>
      <c r="C3868" s="635"/>
      <c r="D3868" s="635"/>
      <c r="E3868" s="635"/>
      <c r="F3868" s="635"/>
      <c r="G3868" s="635"/>
      <c r="H3868" s="635"/>
      <c r="I3868" s="635"/>
      <c r="J3868" s="635"/>
      <c r="K3868" s="636"/>
      <c r="L3868" s="108">
        <f>+SUM(L3861:L3867)</f>
        <v>0</v>
      </c>
    </row>
    <row r="3869" spans="2:13" ht="19.5" customHeight="1" outlineLevel="1" x14ac:dyDescent="0.25">
      <c r="B3869" s="111" t="s">
        <v>2199</v>
      </c>
      <c r="C3869" s="58">
        <v>16</v>
      </c>
      <c r="D3869" s="58">
        <v>0.4</v>
      </c>
      <c r="E3869" s="694" t="str">
        <f>+VLOOKUP(B:B,APUS!A:C,3,FALSE)</f>
        <v xml:space="preserve">PAÑETE LISO DE MURO, MORTERO  1:3 E= 2 CM  </v>
      </c>
      <c r="F3869" s="695"/>
      <c r="G3869" s="695"/>
      <c r="H3869" s="695"/>
      <c r="I3869" s="695"/>
      <c r="J3869" s="695"/>
      <c r="K3869" s="696"/>
      <c r="L3869" s="103" t="str">
        <f>+VLOOKUP(B:B,APUS!A:D,4,FALSE)</f>
        <v>M2</v>
      </c>
      <c r="M3869" s="595">
        <f>L3879</f>
        <v>0</v>
      </c>
    </row>
    <row r="3870" spans="2:13" ht="15" customHeight="1" outlineLevel="2" x14ac:dyDescent="0.25">
      <c r="B3870" s="666" t="s">
        <v>1465</v>
      </c>
      <c r="C3870" s="697"/>
      <c r="D3870" s="668"/>
      <c r="E3870" s="672" t="s">
        <v>1470</v>
      </c>
      <c r="F3870" s="673"/>
      <c r="G3870" s="673"/>
      <c r="H3870" s="673"/>
      <c r="I3870" s="674"/>
      <c r="J3870" s="675" t="s">
        <v>560</v>
      </c>
      <c r="K3870" s="668"/>
      <c r="L3870" s="677" t="s">
        <v>1464</v>
      </c>
    </row>
    <row r="3871" spans="2:13" ht="15" customHeight="1" outlineLevel="2" x14ac:dyDescent="0.25">
      <c r="B3871" s="669"/>
      <c r="C3871" s="670"/>
      <c r="D3871" s="671"/>
      <c r="E3871" s="104" t="s">
        <v>1461</v>
      </c>
      <c r="F3871" s="679" t="s">
        <v>1462</v>
      </c>
      <c r="G3871" s="680"/>
      <c r="H3871" s="679" t="s">
        <v>1463</v>
      </c>
      <c r="I3871" s="680"/>
      <c r="J3871" s="676"/>
      <c r="K3871" s="671"/>
      <c r="L3871" s="701"/>
    </row>
    <row r="3872" spans="2:13" ht="24.95" customHeight="1" outlineLevel="2" x14ac:dyDescent="0.25">
      <c r="B3872" s="655"/>
      <c r="C3872" s="656"/>
      <c r="D3872" s="657"/>
      <c r="E3872" s="105"/>
      <c r="F3872" s="658"/>
      <c r="G3872" s="659"/>
      <c r="H3872" s="658"/>
      <c r="I3872" s="659"/>
      <c r="J3872" s="658"/>
      <c r="K3872" s="659"/>
      <c r="L3872" s="56">
        <f t="shared" ref="L3872:L3878" si="351">+J3872</f>
        <v>0</v>
      </c>
    </row>
    <row r="3873" spans="2:13" ht="24.95" customHeight="1" outlineLevel="2" x14ac:dyDescent="0.25">
      <c r="B3873" s="628"/>
      <c r="C3873" s="629"/>
      <c r="D3873" s="660"/>
      <c r="E3873" s="106"/>
      <c r="F3873" s="661"/>
      <c r="G3873" s="660"/>
      <c r="H3873" s="661"/>
      <c r="I3873" s="660"/>
      <c r="J3873" s="661"/>
      <c r="K3873" s="660"/>
      <c r="L3873" s="56">
        <f t="shared" si="351"/>
        <v>0</v>
      </c>
    </row>
    <row r="3874" spans="2:13" ht="24.95" customHeight="1" outlineLevel="2" x14ac:dyDescent="0.25">
      <c r="B3874" s="628"/>
      <c r="C3874" s="629"/>
      <c r="D3874" s="660"/>
      <c r="E3874" s="106"/>
      <c r="F3874" s="661"/>
      <c r="G3874" s="660"/>
      <c r="H3874" s="661"/>
      <c r="I3874" s="660"/>
      <c r="J3874" s="661"/>
      <c r="K3874" s="660"/>
      <c r="L3874" s="56">
        <f t="shared" si="351"/>
        <v>0</v>
      </c>
    </row>
    <row r="3875" spans="2:13" ht="24.95" customHeight="1" outlineLevel="2" x14ac:dyDescent="0.25">
      <c r="B3875" s="628"/>
      <c r="C3875" s="629"/>
      <c r="D3875" s="660"/>
      <c r="E3875" s="106"/>
      <c r="F3875" s="661"/>
      <c r="G3875" s="660"/>
      <c r="H3875" s="661"/>
      <c r="I3875" s="660"/>
      <c r="J3875" s="661"/>
      <c r="K3875" s="660"/>
      <c r="L3875" s="56">
        <f t="shared" si="351"/>
        <v>0</v>
      </c>
    </row>
    <row r="3876" spans="2:13" ht="24.95" customHeight="1" outlineLevel="2" x14ac:dyDescent="0.25">
      <c r="B3876" s="628"/>
      <c r="C3876" s="629"/>
      <c r="D3876" s="660"/>
      <c r="E3876" s="106"/>
      <c r="F3876" s="661"/>
      <c r="G3876" s="660"/>
      <c r="H3876" s="661"/>
      <c r="I3876" s="660"/>
      <c r="J3876" s="661"/>
      <c r="K3876" s="660"/>
      <c r="L3876" s="56">
        <f t="shared" si="351"/>
        <v>0</v>
      </c>
    </row>
    <row r="3877" spans="2:13" ht="24.95" customHeight="1" outlineLevel="2" x14ac:dyDescent="0.25">
      <c r="B3877" s="628"/>
      <c r="C3877" s="629"/>
      <c r="D3877" s="660"/>
      <c r="E3877" s="106"/>
      <c r="F3877" s="661"/>
      <c r="G3877" s="660"/>
      <c r="H3877" s="661"/>
      <c r="I3877" s="660"/>
      <c r="J3877" s="661"/>
      <c r="K3877" s="660"/>
      <c r="L3877" s="56">
        <f t="shared" si="351"/>
        <v>0</v>
      </c>
    </row>
    <row r="3878" spans="2:13" ht="24.95" customHeight="1" outlineLevel="2" x14ac:dyDescent="0.25">
      <c r="B3878" s="631"/>
      <c r="C3878" s="632"/>
      <c r="D3878" s="662"/>
      <c r="E3878" s="107"/>
      <c r="F3878" s="663"/>
      <c r="G3878" s="662"/>
      <c r="H3878" s="663"/>
      <c r="I3878" s="662"/>
      <c r="J3878" s="663"/>
      <c r="K3878" s="662"/>
      <c r="L3878" s="56">
        <f t="shared" si="351"/>
        <v>0</v>
      </c>
    </row>
    <row r="3879" spans="2:13" ht="24.95" customHeight="1" outlineLevel="2" x14ac:dyDescent="0.25">
      <c r="B3879" s="634" t="s">
        <v>1468</v>
      </c>
      <c r="C3879" s="635"/>
      <c r="D3879" s="635"/>
      <c r="E3879" s="635"/>
      <c r="F3879" s="635"/>
      <c r="G3879" s="635"/>
      <c r="H3879" s="635"/>
      <c r="I3879" s="635"/>
      <c r="J3879" s="635"/>
      <c r="K3879" s="636"/>
      <c r="L3879" s="108">
        <f>+SUM(L3872:L3878)</f>
        <v>0</v>
      </c>
    </row>
    <row r="3880" spans="2:13" ht="19.5" customHeight="1" outlineLevel="1" x14ac:dyDescent="0.25">
      <c r="B3880" s="111" t="s">
        <v>2200</v>
      </c>
      <c r="C3880" s="58">
        <v>16</v>
      </c>
      <c r="D3880" s="58">
        <v>0.5</v>
      </c>
      <c r="E3880" s="694" t="str">
        <f>+VLOOKUP(B:B,APUS!A:C,3,FALSE)</f>
        <v>PAÑETE CULATAS 1:4</v>
      </c>
      <c r="F3880" s="695"/>
      <c r="G3880" s="695"/>
      <c r="H3880" s="695"/>
      <c r="I3880" s="695"/>
      <c r="J3880" s="695"/>
      <c r="K3880" s="696"/>
      <c r="L3880" s="103" t="str">
        <f>+VLOOKUP(B:B,APUS!A:D,4,FALSE)</f>
        <v>M2</v>
      </c>
      <c r="M3880" s="595">
        <f>L3890</f>
        <v>0</v>
      </c>
    </row>
    <row r="3881" spans="2:13" ht="15" customHeight="1" outlineLevel="2" x14ac:dyDescent="0.25">
      <c r="B3881" s="666" t="s">
        <v>1465</v>
      </c>
      <c r="C3881" s="697"/>
      <c r="D3881" s="668"/>
      <c r="E3881" s="672" t="s">
        <v>1470</v>
      </c>
      <c r="F3881" s="673"/>
      <c r="G3881" s="673"/>
      <c r="H3881" s="673"/>
      <c r="I3881" s="674"/>
      <c r="J3881" s="675" t="s">
        <v>560</v>
      </c>
      <c r="K3881" s="668"/>
      <c r="L3881" s="677" t="s">
        <v>1464</v>
      </c>
    </row>
    <row r="3882" spans="2:13" ht="15" customHeight="1" outlineLevel="2" x14ac:dyDescent="0.25">
      <c r="B3882" s="669"/>
      <c r="C3882" s="670"/>
      <c r="D3882" s="671"/>
      <c r="E3882" s="104" t="s">
        <v>1461</v>
      </c>
      <c r="F3882" s="679" t="s">
        <v>1462</v>
      </c>
      <c r="G3882" s="680"/>
      <c r="H3882" s="679" t="s">
        <v>1463</v>
      </c>
      <c r="I3882" s="680"/>
      <c r="J3882" s="676"/>
      <c r="K3882" s="671"/>
      <c r="L3882" s="701"/>
    </row>
    <row r="3883" spans="2:13" ht="24.95" customHeight="1" outlineLevel="2" x14ac:dyDescent="0.25">
      <c r="B3883" s="655"/>
      <c r="C3883" s="656"/>
      <c r="D3883" s="657"/>
      <c r="E3883" s="105"/>
      <c r="F3883" s="658"/>
      <c r="G3883" s="659"/>
      <c r="H3883" s="658"/>
      <c r="I3883" s="659"/>
      <c r="J3883" s="658"/>
      <c r="K3883" s="659"/>
      <c r="L3883" s="56">
        <f t="shared" ref="L3883:L3889" si="352">+J3883</f>
        <v>0</v>
      </c>
    </row>
    <row r="3884" spans="2:13" ht="24.95" customHeight="1" outlineLevel="2" x14ac:dyDescent="0.25">
      <c r="B3884" s="628"/>
      <c r="C3884" s="629"/>
      <c r="D3884" s="660"/>
      <c r="E3884" s="106"/>
      <c r="F3884" s="661"/>
      <c r="G3884" s="660"/>
      <c r="H3884" s="661"/>
      <c r="I3884" s="660"/>
      <c r="J3884" s="661"/>
      <c r="K3884" s="660"/>
      <c r="L3884" s="56">
        <f t="shared" si="352"/>
        <v>0</v>
      </c>
    </row>
    <row r="3885" spans="2:13" ht="24.95" customHeight="1" outlineLevel="2" x14ac:dyDescent="0.25">
      <c r="B3885" s="628"/>
      <c r="C3885" s="629"/>
      <c r="D3885" s="660"/>
      <c r="E3885" s="106"/>
      <c r="F3885" s="661"/>
      <c r="G3885" s="660"/>
      <c r="H3885" s="661"/>
      <c r="I3885" s="660"/>
      <c r="J3885" s="661"/>
      <c r="K3885" s="660"/>
      <c r="L3885" s="56">
        <f t="shared" si="352"/>
        <v>0</v>
      </c>
    </row>
    <row r="3886" spans="2:13" ht="24.95" customHeight="1" outlineLevel="2" x14ac:dyDescent="0.25">
      <c r="B3886" s="628"/>
      <c r="C3886" s="629"/>
      <c r="D3886" s="660"/>
      <c r="E3886" s="106"/>
      <c r="F3886" s="661"/>
      <c r="G3886" s="660"/>
      <c r="H3886" s="661"/>
      <c r="I3886" s="660"/>
      <c r="J3886" s="661"/>
      <c r="K3886" s="660"/>
      <c r="L3886" s="56">
        <f t="shared" si="352"/>
        <v>0</v>
      </c>
    </row>
    <row r="3887" spans="2:13" ht="24.95" customHeight="1" outlineLevel="2" x14ac:dyDescent="0.25">
      <c r="B3887" s="628"/>
      <c r="C3887" s="629"/>
      <c r="D3887" s="660"/>
      <c r="E3887" s="106"/>
      <c r="F3887" s="661"/>
      <c r="G3887" s="660"/>
      <c r="H3887" s="661"/>
      <c r="I3887" s="660"/>
      <c r="J3887" s="661"/>
      <c r="K3887" s="660"/>
      <c r="L3887" s="56">
        <f t="shared" si="352"/>
        <v>0</v>
      </c>
    </row>
    <row r="3888" spans="2:13" ht="24.95" customHeight="1" outlineLevel="2" x14ac:dyDescent="0.25">
      <c r="B3888" s="628"/>
      <c r="C3888" s="629"/>
      <c r="D3888" s="660"/>
      <c r="E3888" s="106"/>
      <c r="F3888" s="661"/>
      <c r="G3888" s="660"/>
      <c r="H3888" s="661"/>
      <c r="I3888" s="660"/>
      <c r="J3888" s="661"/>
      <c r="K3888" s="660"/>
      <c r="L3888" s="56">
        <f t="shared" si="352"/>
        <v>0</v>
      </c>
    </row>
    <row r="3889" spans="2:13" ht="24.95" customHeight="1" outlineLevel="2" x14ac:dyDescent="0.25">
      <c r="B3889" s="631"/>
      <c r="C3889" s="632"/>
      <c r="D3889" s="662"/>
      <c r="E3889" s="107"/>
      <c r="F3889" s="663"/>
      <c r="G3889" s="662"/>
      <c r="H3889" s="663"/>
      <c r="I3889" s="662"/>
      <c r="J3889" s="663"/>
      <c r="K3889" s="662"/>
      <c r="L3889" s="56">
        <f t="shared" si="352"/>
        <v>0</v>
      </c>
    </row>
    <row r="3890" spans="2:13" ht="24.95" customHeight="1" outlineLevel="2" x14ac:dyDescent="0.25">
      <c r="B3890" s="634" t="s">
        <v>1468</v>
      </c>
      <c r="C3890" s="635"/>
      <c r="D3890" s="635"/>
      <c r="E3890" s="635"/>
      <c r="F3890" s="635"/>
      <c r="G3890" s="635"/>
      <c r="H3890" s="635"/>
      <c r="I3890" s="635"/>
      <c r="J3890" s="635"/>
      <c r="K3890" s="636"/>
      <c r="L3890" s="108">
        <f>+SUM(L3883:L3889)</f>
        <v>0</v>
      </c>
    </row>
    <row r="3891" spans="2:13" ht="19.5" customHeight="1" outlineLevel="1" x14ac:dyDescent="0.25">
      <c r="B3891" s="111" t="s">
        <v>2201</v>
      </c>
      <c r="C3891" s="58">
        <v>16</v>
      </c>
      <c r="D3891" s="58">
        <v>0.6</v>
      </c>
      <c r="E3891" s="694" t="str">
        <f>+VLOOKUP(B:B,APUS!A:C,3,FALSE)</f>
        <v>PAÑETE CULATAS 1:6</v>
      </c>
      <c r="F3891" s="695"/>
      <c r="G3891" s="695"/>
      <c r="H3891" s="695"/>
      <c r="I3891" s="695"/>
      <c r="J3891" s="695"/>
      <c r="K3891" s="696"/>
      <c r="L3891" s="103" t="str">
        <f>+VLOOKUP(B:B,APUS!A:D,4,FALSE)</f>
        <v>M2</v>
      </c>
      <c r="M3891" s="595">
        <f>L3901</f>
        <v>0</v>
      </c>
    </row>
    <row r="3892" spans="2:13" ht="15" customHeight="1" outlineLevel="2" x14ac:dyDescent="0.25">
      <c r="B3892" s="666" t="s">
        <v>1465</v>
      </c>
      <c r="C3892" s="697"/>
      <c r="D3892" s="668"/>
      <c r="E3892" s="672" t="s">
        <v>1470</v>
      </c>
      <c r="F3892" s="673"/>
      <c r="G3892" s="673"/>
      <c r="H3892" s="673"/>
      <c r="I3892" s="674"/>
      <c r="J3892" s="675" t="s">
        <v>560</v>
      </c>
      <c r="K3892" s="668"/>
      <c r="L3892" s="677" t="s">
        <v>1464</v>
      </c>
    </row>
    <row r="3893" spans="2:13" ht="15" customHeight="1" outlineLevel="2" x14ac:dyDescent="0.25">
      <c r="B3893" s="669"/>
      <c r="C3893" s="670"/>
      <c r="D3893" s="671"/>
      <c r="E3893" s="104" t="s">
        <v>1461</v>
      </c>
      <c r="F3893" s="679" t="s">
        <v>1462</v>
      </c>
      <c r="G3893" s="680"/>
      <c r="H3893" s="679" t="s">
        <v>1463</v>
      </c>
      <c r="I3893" s="680"/>
      <c r="J3893" s="676"/>
      <c r="K3893" s="671"/>
      <c r="L3893" s="701"/>
    </row>
    <row r="3894" spans="2:13" ht="24.95" customHeight="1" outlineLevel="2" x14ac:dyDescent="0.25">
      <c r="B3894" s="655"/>
      <c r="C3894" s="656"/>
      <c r="D3894" s="657"/>
      <c r="E3894" s="105"/>
      <c r="F3894" s="658"/>
      <c r="G3894" s="659"/>
      <c r="H3894" s="658"/>
      <c r="I3894" s="659"/>
      <c r="J3894" s="658"/>
      <c r="K3894" s="659"/>
      <c r="L3894" s="56">
        <f t="shared" ref="L3894:L3900" si="353">+J3894</f>
        <v>0</v>
      </c>
    </row>
    <row r="3895" spans="2:13" ht="24.95" customHeight="1" outlineLevel="2" x14ac:dyDescent="0.25">
      <c r="B3895" s="628"/>
      <c r="C3895" s="629"/>
      <c r="D3895" s="660"/>
      <c r="E3895" s="106"/>
      <c r="F3895" s="661"/>
      <c r="G3895" s="660"/>
      <c r="H3895" s="661"/>
      <c r="I3895" s="660"/>
      <c r="J3895" s="661"/>
      <c r="K3895" s="660"/>
      <c r="L3895" s="56">
        <f t="shared" si="353"/>
        <v>0</v>
      </c>
    </row>
    <row r="3896" spans="2:13" ht="24.95" customHeight="1" outlineLevel="2" x14ac:dyDescent="0.25">
      <c r="B3896" s="628"/>
      <c r="C3896" s="629"/>
      <c r="D3896" s="660"/>
      <c r="E3896" s="106"/>
      <c r="F3896" s="661"/>
      <c r="G3896" s="660"/>
      <c r="H3896" s="661"/>
      <c r="I3896" s="660"/>
      <c r="J3896" s="661"/>
      <c r="K3896" s="660"/>
      <c r="L3896" s="56">
        <f t="shared" si="353"/>
        <v>0</v>
      </c>
    </row>
    <row r="3897" spans="2:13" ht="24.95" customHeight="1" outlineLevel="2" x14ac:dyDescent="0.25">
      <c r="B3897" s="628"/>
      <c r="C3897" s="629"/>
      <c r="D3897" s="660"/>
      <c r="E3897" s="106"/>
      <c r="F3897" s="661"/>
      <c r="G3897" s="660"/>
      <c r="H3897" s="661"/>
      <c r="I3897" s="660"/>
      <c r="J3897" s="661"/>
      <c r="K3897" s="660"/>
      <c r="L3897" s="56">
        <f t="shared" si="353"/>
        <v>0</v>
      </c>
    </row>
    <row r="3898" spans="2:13" ht="24.95" customHeight="1" outlineLevel="2" x14ac:dyDescent="0.25">
      <c r="B3898" s="628"/>
      <c r="C3898" s="629"/>
      <c r="D3898" s="660"/>
      <c r="E3898" s="106"/>
      <c r="F3898" s="661"/>
      <c r="G3898" s="660"/>
      <c r="H3898" s="661"/>
      <c r="I3898" s="660"/>
      <c r="J3898" s="661"/>
      <c r="K3898" s="660"/>
      <c r="L3898" s="56">
        <f t="shared" si="353"/>
        <v>0</v>
      </c>
    </row>
    <row r="3899" spans="2:13" ht="24.95" customHeight="1" outlineLevel="2" x14ac:dyDescent="0.25">
      <c r="B3899" s="628"/>
      <c r="C3899" s="629"/>
      <c r="D3899" s="660"/>
      <c r="E3899" s="106"/>
      <c r="F3899" s="661"/>
      <c r="G3899" s="660"/>
      <c r="H3899" s="661"/>
      <c r="I3899" s="660"/>
      <c r="J3899" s="661"/>
      <c r="K3899" s="660"/>
      <c r="L3899" s="56">
        <f t="shared" si="353"/>
        <v>0</v>
      </c>
    </row>
    <row r="3900" spans="2:13" ht="24.95" customHeight="1" outlineLevel="2" x14ac:dyDescent="0.25">
      <c r="B3900" s="631"/>
      <c r="C3900" s="632"/>
      <c r="D3900" s="662"/>
      <c r="E3900" s="107"/>
      <c r="F3900" s="663"/>
      <c r="G3900" s="662"/>
      <c r="H3900" s="663"/>
      <c r="I3900" s="662"/>
      <c r="J3900" s="663"/>
      <c r="K3900" s="662"/>
      <c r="L3900" s="56">
        <f t="shared" si="353"/>
        <v>0</v>
      </c>
    </row>
    <row r="3901" spans="2:13" ht="24.95" customHeight="1" outlineLevel="2" x14ac:dyDescent="0.25">
      <c r="B3901" s="634" t="s">
        <v>1468</v>
      </c>
      <c r="C3901" s="635"/>
      <c r="D3901" s="635"/>
      <c r="E3901" s="635"/>
      <c r="F3901" s="635"/>
      <c r="G3901" s="635"/>
      <c r="H3901" s="635"/>
      <c r="I3901" s="635"/>
      <c r="J3901" s="635"/>
      <c r="K3901" s="636"/>
      <c r="L3901" s="108">
        <f>+SUM(L3894:L3900)</f>
        <v>0</v>
      </c>
    </row>
    <row r="3902" spans="2:13" ht="19.5" customHeight="1" outlineLevel="1" x14ac:dyDescent="0.25">
      <c r="B3902" s="111" t="s">
        <v>2192</v>
      </c>
      <c r="C3902" s="58">
        <v>16</v>
      </c>
      <c r="D3902" s="58">
        <v>0.7</v>
      </c>
      <c r="E3902" s="694" t="str">
        <f>+VLOOKUP(B:B,APUS!A:C,3,FALSE)</f>
        <v>PAÑETE LISO MUROS 1:4</v>
      </c>
      <c r="F3902" s="695"/>
      <c r="G3902" s="695"/>
      <c r="H3902" s="695"/>
      <c r="I3902" s="695"/>
      <c r="J3902" s="695"/>
      <c r="K3902" s="696"/>
      <c r="L3902" s="103" t="str">
        <f>+VLOOKUP(B:B,APUS!A:D,4,FALSE)</f>
        <v>M2</v>
      </c>
      <c r="M3902" s="595">
        <f>L3912</f>
        <v>0</v>
      </c>
    </row>
    <row r="3903" spans="2:13" ht="15" customHeight="1" outlineLevel="2" x14ac:dyDescent="0.25">
      <c r="B3903" s="666" t="s">
        <v>1465</v>
      </c>
      <c r="C3903" s="697"/>
      <c r="D3903" s="668"/>
      <c r="E3903" s="672" t="s">
        <v>1470</v>
      </c>
      <c r="F3903" s="673"/>
      <c r="G3903" s="673"/>
      <c r="H3903" s="673"/>
      <c r="I3903" s="674"/>
      <c r="J3903" s="675" t="s">
        <v>560</v>
      </c>
      <c r="K3903" s="668"/>
      <c r="L3903" s="677" t="s">
        <v>1464</v>
      </c>
    </row>
    <row r="3904" spans="2:13" ht="15" customHeight="1" outlineLevel="2" x14ac:dyDescent="0.25">
      <c r="B3904" s="669"/>
      <c r="C3904" s="670"/>
      <c r="D3904" s="671"/>
      <c r="E3904" s="104" t="s">
        <v>1461</v>
      </c>
      <c r="F3904" s="679" t="s">
        <v>1462</v>
      </c>
      <c r="G3904" s="680"/>
      <c r="H3904" s="679" t="s">
        <v>1463</v>
      </c>
      <c r="I3904" s="680"/>
      <c r="J3904" s="676"/>
      <c r="K3904" s="671"/>
      <c r="L3904" s="701"/>
    </row>
    <row r="3905" spans="2:13" ht="24.95" customHeight="1" outlineLevel="2" x14ac:dyDescent="0.25">
      <c r="B3905" s="655"/>
      <c r="C3905" s="656"/>
      <c r="D3905" s="657"/>
      <c r="E3905" s="105"/>
      <c r="F3905" s="658"/>
      <c r="G3905" s="659"/>
      <c r="H3905" s="658"/>
      <c r="I3905" s="659"/>
      <c r="J3905" s="658"/>
      <c r="K3905" s="659"/>
      <c r="L3905" s="56">
        <f t="shared" ref="L3905:L3911" si="354">+J3905</f>
        <v>0</v>
      </c>
    </row>
    <row r="3906" spans="2:13" ht="24.95" customHeight="1" outlineLevel="2" x14ac:dyDescent="0.25">
      <c r="B3906" s="628"/>
      <c r="C3906" s="629"/>
      <c r="D3906" s="660"/>
      <c r="E3906" s="106"/>
      <c r="F3906" s="661"/>
      <c r="G3906" s="660"/>
      <c r="H3906" s="661"/>
      <c r="I3906" s="660"/>
      <c r="J3906" s="661"/>
      <c r="K3906" s="660"/>
      <c r="L3906" s="56">
        <f t="shared" si="354"/>
        <v>0</v>
      </c>
    </row>
    <row r="3907" spans="2:13" ht="24.95" customHeight="1" outlineLevel="2" x14ac:dyDescent="0.25">
      <c r="B3907" s="628"/>
      <c r="C3907" s="629"/>
      <c r="D3907" s="660"/>
      <c r="E3907" s="106"/>
      <c r="F3907" s="661"/>
      <c r="G3907" s="660"/>
      <c r="H3907" s="661"/>
      <c r="I3907" s="660"/>
      <c r="J3907" s="661"/>
      <c r="K3907" s="660"/>
      <c r="L3907" s="56">
        <f t="shared" si="354"/>
        <v>0</v>
      </c>
    </row>
    <row r="3908" spans="2:13" ht="24.95" customHeight="1" outlineLevel="2" x14ac:dyDescent="0.25">
      <c r="B3908" s="628"/>
      <c r="C3908" s="629"/>
      <c r="D3908" s="660"/>
      <c r="E3908" s="106"/>
      <c r="F3908" s="661"/>
      <c r="G3908" s="660"/>
      <c r="H3908" s="661"/>
      <c r="I3908" s="660"/>
      <c r="J3908" s="661"/>
      <c r="K3908" s="660"/>
      <c r="L3908" s="56">
        <f t="shared" si="354"/>
        <v>0</v>
      </c>
    </row>
    <row r="3909" spans="2:13" ht="24.95" customHeight="1" outlineLevel="2" x14ac:dyDescent="0.25">
      <c r="B3909" s="628"/>
      <c r="C3909" s="629"/>
      <c r="D3909" s="660"/>
      <c r="E3909" s="106"/>
      <c r="F3909" s="661"/>
      <c r="G3909" s="660"/>
      <c r="H3909" s="661"/>
      <c r="I3909" s="660"/>
      <c r="J3909" s="661"/>
      <c r="K3909" s="660"/>
      <c r="L3909" s="56">
        <f t="shared" si="354"/>
        <v>0</v>
      </c>
    </row>
    <row r="3910" spans="2:13" ht="24.95" customHeight="1" outlineLevel="2" x14ac:dyDescent="0.25">
      <c r="B3910" s="628"/>
      <c r="C3910" s="629"/>
      <c r="D3910" s="660"/>
      <c r="E3910" s="106"/>
      <c r="F3910" s="661"/>
      <c r="G3910" s="660"/>
      <c r="H3910" s="661"/>
      <c r="I3910" s="660"/>
      <c r="J3910" s="661"/>
      <c r="K3910" s="660"/>
      <c r="L3910" s="56">
        <f t="shared" si="354"/>
        <v>0</v>
      </c>
    </row>
    <row r="3911" spans="2:13" ht="24.95" customHeight="1" outlineLevel="2" x14ac:dyDescent="0.25">
      <c r="B3911" s="631"/>
      <c r="C3911" s="632"/>
      <c r="D3911" s="662"/>
      <c r="E3911" s="107"/>
      <c r="F3911" s="663"/>
      <c r="G3911" s="662"/>
      <c r="H3911" s="663"/>
      <c r="I3911" s="662"/>
      <c r="J3911" s="663"/>
      <c r="K3911" s="662"/>
      <c r="L3911" s="56">
        <f t="shared" si="354"/>
        <v>0</v>
      </c>
    </row>
    <row r="3912" spans="2:13" ht="24.95" customHeight="1" outlineLevel="2" x14ac:dyDescent="0.25">
      <c r="B3912" s="634" t="s">
        <v>1468</v>
      </c>
      <c r="C3912" s="635"/>
      <c r="D3912" s="635"/>
      <c r="E3912" s="635"/>
      <c r="F3912" s="635"/>
      <c r="G3912" s="635"/>
      <c r="H3912" s="635"/>
      <c r="I3912" s="635"/>
      <c r="J3912" s="635"/>
      <c r="K3912" s="636"/>
      <c r="L3912" s="108">
        <f>+SUM(L3905:L3911)</f>
        <v>0</v>
      </c>
    </row>
    <row r="3913" spans="2:13" ht="19.5" customHeight="1" outlineLevel="1" x14ac:dyDescent="0.25">
      <c r="B3913" s="111" t="s">
        <v>2193</v>
      </c>
      <c r="C3913" s="58">
        <v>16</v>
      </c>
      <c r="D3913" s="58">
        <v>0.8</v>
      </c>
      <c r="E3913" s="694" t="str">
        <f>+VLOOKUP(B:B,APUS!A:C,3,FALSE)</f>
        <v>PAÑETE LISO MUROS 1:5</v>
      </c>
      <c r="F3913" s="695"/>
      <c r="G3913" s="695"/>
      <c r="H3913" s="695"/>
      <c r="I3913" s="695"/>
      <c r="J3913" s="695"/>
      <c r="K3913" s="696"/>
      <c r="L3913" s="103" t="str">
        <f>+VLOOKUP(B:B,APUS!A:D,4,FALSE)</f>
        <v>M2</v>
      </c>
      <c r="M3913" s="595">
        <f>L3923</f>
        <v>0</v>
      </c>
    </row>
    <row r="3914" spans="2:13" ht="15" customHeight="1" outlineLevel="2" x14ac:dyDescent="0.25">
      <c r="B3914" s="666" t="s">
        <v>1465</v>
      </c>
      <c r="C3914" s="697"/>
      <c r="D3914" s="668"/>
      <c r="E3914" s="672" t="s">
        <v>1470</v>
      </c>
      <c r="F3914" s="673"/>
      <c r="G3914" s="673"/>
      <c r="H3914" s="673"/>
      <c r="I3914" s="674"/>
      <c r="J3914" s="675" t="s">
        <v>560</v>
      </c>
      <c r="K3914" s="668"/>
      <c r="L3914" s="677" t="s">
        <v>1464</v>
      </c>
    </row>
    <row r="3915" spans="2:13" ht="15" customHeight="1" outlineLevel="2" x14ac:dyDescent="0.25">
      <c r="B3915" s="669"/>
      <c r="C3915" s="670"/>
      <c r="D3915" s="671"/>
      <c r="E3915" s="104" t="s">
        <v>1461</v>
      </c>
      <c r="F3915" s="679" t="s">
        <v>1462</v>
      </c>
      <c r="G3915" s="680"/>
      <c r="H3915" s="679" t="s">
        <v>1463</v>
      </c>
      <c r="I3915" s="680"/>
      <c r="J3915" s="676"/>
      <c r="K3915" s="671"/>
      <c r="L3915" s="701"/>
    </row>
    <row r="3916" spans="2:13" ht="24.95" customHeight="1" outlineLevel="2" x14ac:dyDescent="0.25">
      <c r="B3916" s="655"/>
      <c r="C3916" s="656"/>
      <c r="D3916" s="657"/>
      <c r="E3916" s="105"/>
      <c r="F3916" s="658"/>
      <c r="G3916" s="659"/>
      <c r="H3916" s="658"/>
      <c r="I3916" s="659"/>
      <c r="J3916" s="658"/>
      <c r="K3916" s="659"/>
      <c r="L3916" s="56">
        <f t="shared" ref="L3916:L3922" si="355">+J3916</f>
        <v>0</v>
      </c>
    </row>
    <row r="3917" spans="2:13" ht="24.95" customHeight="1" outlineLevel="2" x14ac:dyDescent="0.25">
      <c r="B3917" s="628"/>
      <c r="C3917" s="629"/>
      <c r="D3917" s="660"/>
      <c r="E3917" s="106"/>
      <c r="F3917" s="661"/>
      <c r="G3917" s="660"/>
      <c r="H3917" s="661"/>
      <c r="I3917" s="660"/>
      <c r="J3917" s="661"/>
      <c r="K3917" s="660"/>
      <c r="L3917" s="56">
        <f t="shared" si="355"/>
        <v>0</v>
      </c>
    </row>
    <row r="3918" spans="2:13" ht="24.95" customHeight="1" outlineLevel="2" x14ac:dyDescent="0.25">
      <c r="B3918" s="628"/>
      <c r="C3918" s="629"/>
      <c r="D3918" s="660"/>
      <c r="E3918" s="106"/>
      <c r="F3918" s="661"/>
      <c r="G3918" s="660"/>
      <c r="H3918" s="661"/>
      <c r="I3918" s="660"/>
      <c r="J3918" s="661"/>
      <c r="K3918" s="660"/>
      <c r="L3918" s="56">
        <f t="shared" si="355"/>
        <v>0</v>
      </c>
    </row>
    <row r="3919" spans="2:13" ht="24.95" customHeight="1" outlineLevel="2" x14ac:dyDescent="0.25">
      <c r="B3919" s="628"/>
      <c r="C3919" s="629"/>
      <c r="D3919" s="660"/>
      <c r="E3919" s="106"/>
      <c r="F3919" s="661"/>
      <c r="G3919" s="660"/>
      <c r="H3919" s="661"/>
      <c r="I3919" s="660"/>
      <c r="J3919" s="661"/>
      <c r="K3919" s="660"/>
      <c r="L3919" s="56">
        <f t="shared" si="355"/>
        <v>0</v>
      </c>
    </row>
    <row r="3920" spans="2:13" ht="24.95" customHeight="1" outlineLevel="2" x14ac:dyDescent="0.25">
      <c r="B3920" s="628"/>
      <c r="C3920" s="629"/>
      <c r="D3920" s="660"/>
      <c r="E3920" s="106"/>
      <c r="F3920" s="661"/>
      <c r="G3920" s="660"/>
      <c r="H3920" s="661"/>
      <c r="I3920" s="660"/>
      <c r="J3920" s="661"/>
      <c r="K3920" s="660"/>
      <c r="L3920" s="56">
        <f t="shared" si="355"/>
        <v>0</v>
      </c>
    </row>
    <row r="3921" spans="2:13" ht="24.95" customHeight="1" outlineLevel="2" x14ac:dyDescent="0.25">
      <c r="B3921" s="628"/>
      <c r="C3921" s="629"/>
      <c r="D3921" s="660"/>
      <c r="E3921" s="106"/>
      <c r="F3921" s="661"/>
      <c r="G3921" s="660"/>
      <c r="H3921" s="661"/>
      <c r="I3921" s="660"/>
      <c r="J3921" s="661"/>
      <c r="K3921" s="660"/>
      <c r="L3921" s="56">
        <f t="shared" si="355"/>
        <v>0</v>
      </c>
    </row>
    <row r="3922" spans="2:13" ht="24.95" customHeight="1" outlineLevel="2" x14ac:dyDescent="0.25">
      <c r="B3922" s="631"/>
      <c r="C3922" s="632"/>
      <c r="D3922" s="662"/>
      <c r="E3922" s="107"/>
      <c r="F3922" s="663"/>
      <c r="G3922" s="662"/>
      <c r="H3922" s="663"/>
      <c r="I3922" s="662"/>
      <c r="J3922" s="663"/>
      <c r="K3922" s="662"/>
      <c r="L3922" s="56">
        <f t="shared" si="355"/>
        <v>0</v>
      </c>
    </row>
    <row r="3923" spans="2:13" ht="24.95" customHeight="1" outlineLevel="2" x14ac:dyDescent="0.25">
      <c r="B3923" s="634" t="s">
        <v>1468</v>
      </c>
      <c r="C3923" s="635"/>
      <c r="D3923" s="635"/>
      <c r="E3923" s="635"/>
      <c r="F3923" s="635"/>
      <c r="G3923" s="635"/>
      <c r="H3923" s="635"/>
      <c r="I3923" s="635"/>
      <c r="J3923" s="635"/>
      <c r="K3923" s="636"/>
      <c r="L3923" s="108">
        <f>+SUM(L3916:L3922)</f>
        <v>0</v>
      </c>
    </row>
    <row r="3924" spans="2:13" ht="19.5" customHeight="1" outlineLevel="1" x14ac:dyDescent="0.25">
      <c r="B3924" s="111" t="s">
        <v>2157</v>
      </c>
      <c r="C3924" s="58">
        <v>16</v>
      </c>
      <c r="D3924" s="58">
        <v>0.9</v>
      </c>
      <c r="E3924" s="694" t="str">
        <f>+VLOOKUP(B:B,APUS!A:C,3,FALSE)</f>
        <v>PAÑETE LISO MUROS 1:6</v>
      </c>
      <c r="F3924" s="695"/>
      <c r="G3924" s="695"/>
      <c r="H3924" s="695"/>
      <c r="I3924" s="695"/>
      <c r="J3924" s="695"/>
      <c r="K3924" s="696"/>
      <c r="L3924" s="103" t="str">
        <f>+VLOOKUP(B:B,APUS!A:D,4,FALSE)</f>
        <v>M2</v>
      </c>
      <c r="M3924" s="595">
        <f>L3934</f>
        <v>0</v>
      </c>
    </row>
    <row r="3925" spans="2:13" ht="15" customHeight="1" outlineLevel="2" x14ac:dyDescent="0.25">
      <c r="B3925" s="666" t="s">
        <v>1465</v>
      </c>
      <c r="C3925" s="697"/>
      <c r="D3925" s="668"/>
      <c r="E3925" s="672" t="s">
        <v>1470</v>
      </c>
      <c r="F3925" s="673"/>
      <c r="G3925" s="673"/>
      <c r="H3925" s="673"/>
      <c r="I3925" s="674"/>
      <c r="J3925" s="675" t="s">
        <v>560</v>
      </c>
      <c r="K3925" s="668"/>
      <c r="L3925" s="677" t="s">
        <v>1464</v>
      </c>
    </row>
    <row r="3926" spans="2:13" ht="15" customHeight="1" outlineLevel="2" x14ac:dyDescent="0.25">
      <c r="B3926" s="669"/>
      <c r="C3926" s="670"/>
      <c r="D3926" s="671"/>
      <c r="E3926" s="104" t="s">
        <v>1461</v>
      </c>
      <c r="F3926" s="679" t="s">
        <v>1462</v>
      </c>
      <c r="G3926" s="680"/>
      <c r="H3926" s="679" t="s">
        <v>1463</v>
      </c>
      <c r="I3926" s="680"/>
      <c r="J3926" s="676"/>
      <c r="K3926" s="671"/>
      <c r="L3926" s="701"/>
    </row>
    <row r="3927" spans="2:13" ht="24.95" customHeight="1" outlineLevel="2" x14ac:dyDescent="0.25">
      <c r="B3927" s="655"/>
      <c r="C3927" s="656"/>
      <c r="D3927" s="657"/>
      <c r="E3927" s="105"/>
      <c r="F3927" s="658"/>
      <c r="G3927" s="659"/>
      <c r="H3927" s="658"/>
      <c r="I3927" s="659"/>
      <c r="J3927" s="658"/>
      <c r="K3927" s="659"/>
      <c r="L3927" s="56">
        <f t="shared" ref="L3927:L3933" si="356">+J3927</f>
        <v>0</v>
      </c>
    </row>
    <row r="3928" spans="2:13" ht="24.95" customHeight="1" outlineLevel="2" x14ac:dyDescent="0.25">
      <c r="B3928" s="628"/>
      <c r="C3928" s="629"/>
      <c r="D3928" s="660"/>
      <c r="E3928" s="106"/>
      <c r="F3928" s="661"/>
      <c r="G3928" s="660"/>
      <c r="H3928" s="661"/>
      <c r="I3928" s="660"/>
      <c r="J3928" s="661"/>
      <c r="K3928" s="660"/>
      <c r="L3928" s="56">
        <f t="shared" si="356"/>
        <v>0</v>
      </c>
    </row>
    <row r="3929" spans="2:13" ht="24.95" customHeight="1" outlineLevel="2" x14ac:dyDescent="0.25">
      <c r="B3929" s="628"/>
      <c r="C3929" s="629"/>
      <c r="D3929" s="660"/>
      <c r="E3929" s="106"/>
      <c r="F3929" s="661"/>
      <c r="G3929" s="660"/>
      <c r="H3929" s="661"/>
      <c r="I3929" s="660"/>
      <c r="J3929" s="661"/>
      <c r="K3929" s="660"/>
      <c r="L3929" s="56">
        <f t="shared" si="356"/>
        <v>0</v>
      </c>
    </row>
    <row r="3930" spans="2:13" ht="24.95" customHeight="1" outlineLevel="2" x14ac:dyDescent="0.25">
      <c r="B3930" s="628"/>
      <c r="C3930" s="629"/>
      <c r="D3930" s="660"/>
      <c r="E3930" s="106"/>
      <c r="F3930" s="661"/>
      <c r="G3930" s="660"/>
      <c r="H3930" s="661"/>
      <c r="I3930" s="660"/>
      <c r="J3930" s="661"/>
      <c r="K3930" s="660"/>
      <c r="L3930" s="56">
        <f t="shared" si="356"/>
        <v>0</v>
      </c>
    </row>
    <row r="3931" spans="2:13" ht="24.95" customHeight="1" outlineLevel="2" x14ac:dyDescent="0.25">
      <c r="B3931" s="628"/>
      <c r="C3931" s="629"/>
      <c r="D3931" s="660"/>
      <c r="E3931" s="106"/>
      <c r="F3931" s="661"/>
      <c r="G3931" s="660"/>
      <c r="H3931" s="661"/>
      <c r="I3931" s="660"/>
      <c r="J3931" s="661"/>
      <c r="K3931" s="660"/>
      <c r="L3931" s="56">
        <f t="shared" si="356"/>
        <v>0</v>
      </c>
    </row>
    <row r="3932" spans="2:13" ht="24.95" customHeight="1" outlineLevel="2" x14ac:dyDescent="0.25">
      <c r="B3932" s="628"/>
      <c r="C3932" s="629"/>
      <c r="D3932" s="660"/>
      <c r="E3932" s="106"/>
      <c r="F3932" s="661"/>
      <c r="G3932" s="660"/>
      <c r="H3932" s="661"/>
      <c r="I3932" s="660"/>
      <c r="J3932" s="661"/>
      <c r="K3932" s="660"/>
      <c r="L3932" s="56">
        <f t="shared" si="356"/>
        <v>0</v>
      </c>
    </row>
    <row r="3933" spans="2:13" ht="24.95" customHeight="1" outlineLevel="2" x14ac:dyDescent="0.25">
      <c r="B3933" s="631"/>
      <c r="C3933" s="632"/>
      <c r="D3933" s="662"/>
      <c r="E3933" s="107"/>
      <c r="F3933" s="663"/>
      <c r="G3933" s="662"/>
      <c r="H3933" s="663"/>
      <c r="I3933" s="662"/>
      <c r="J3933" s="663"/>
      <c r="K3933" s="662"/>
      <c r="L3933" s="56">
        <f t="shared" si="356"/>
        <v>0</v>
      </c>
    </row>
    <row r="3934" spans="2:13" ht="24.95" customHeight="1" outlineLevel="2" x14ac:dyDescent="0.25">
      <c r="B3934" s="634" t="s">
        <v>1468</v>
      </c>
      <c r="C3934" s="635"/>
      <c r="D3934" s="635"/>
      <c r="E3934" s="635"/>
      <c r="F3934" s="635"/>
      <c r="G3934" s="635"/>
      <c r="H3934" s="635"/>
      <c r="I3934" s="635"/>
      <c r="J3934" s="635"/>
      <c r="K3934" s="636"/>
      <c r="L3934" s="108">
        <f>+SUM(L3927:L3933)</f>
        <v>0</v>
      </c>
    </row>
    <row r="3935" spans="2:13" ht="19.5" customHeight="1" outlineLevel="1" x14ac:dyDescent="0.25">
      <c r="B3935" s="111" t="s">
        <v>1452</v>
      </c>
      <c r="C3935" s="58">
        <v>16</v>
      </c>
      <c r="D3935" s="58">
        <v>10</v>
      </c>
      <c r="E3935" s="694" t="str">
        <f>+VLOOKUP(B:B,APUS!A:C,3,FALSE)</f>
        <v>TRATAMIENTO EN XYPEX PARA SUPERFICIES EN MORTERO O EN CONCRETOS</v>
      </c>
      <c r="F3935" s="695"/>
      <c r="G3935" s="695"/>
      <c r="H3935" s="695"/>
      <c r="I3935" s="695"/>
      <c r="J3935" s="695"/>
      <c r="K3935" s="696"/>
      <c r="L3935" s="103" t="str">
        <f>+VLOOKUP(B:B,APUS!A:D,4,FALSE)</f>
        <v>M2</v>
      </c>
      <c r="M3935" s="595">
        <f>L3945</f>
        <v>0</v>
      </c>
    </row>
    <row r="3936" spans="2:13" ht="15" customHeight="1" outlineLevel="2" x14ac:dyDescent="0.25">
      <c r="B3936" s="666" t="s">
        <v>1465</v>
      </c>
      <c r="C3936" s="697"/>
      <c r="D3936" s="668"/>
      <c r="E3936" s="672" t="s">
        <v>1470</v>
      </c>
      <c r="F3936" s="673"/>
      <c r="G3936" s="673"/>
      <c r="H3936" s="673"/>
      <c r="I3936" s="674"/>
      <c r="J3936" s="675" t="s">
        <v>560</v>
      </c>
      <c r="K3936" s="668"/>
      <c r="L3936" s="677" t="s">
        <v>1464</v>
      </c>
    </row>
    <row r="3937" spans="2:13" ht="15" customHeight="1" outlineLevel="2" x14ac:dyDescent="0.25">
      <c r="B3937" s="669"/>
      <c r="C3937" s="670"/>
      <c r="D3937" s="671"/>
      <c r="E3937" s="104" t="s">
        <v>1461</v>
      </c>
      <c r="F3937" s="679" t="s">
        <v>1462</v>
      </c>
      <c r="G3937" s="680"/>
      <c r="H3937" s="679" t="s">
        <v>1463</v>
      </c>
      <c r="I3937" s="680"/>
      <c r="J3937" s="676"/>
      <c r="K3937" s="671"/>
      <c r="L3937" s="701"/>
    </row>
    <row r="3938" spans="2:13" ht="24.95" customHeight="1" outlineLevel="2" x14ac:dyDescent="0.25">
      <c r="B3938" s="655"/>
      <c r="C3938" s="656"/>
      <c r="D3938" s="657"/>
      <c r="E3938" s="105"/>
      <c r="F3938" s="658"/>
      <c r="G3938" s="659"/>
      <c r="H3938" s="658"/>
      <c r="I3938" s="659"/>
      <c r="J3938" s="658"/>
      <c r="K3938" s="659"/>
      <c r="L3938" s="56">
        <f t="shared" ref="L3938:L3944" si="357">+J3938</f>
        <v>0</v>
      </c>
    </row>
    <row r="3939" spans="2:13" ht="24.95" customHeight="1" outlineLevel="2" x14ac:dyDescent="0.25">
      <c r="B3939" s="628"/>
      <c r="C3939" s="629"/>
      <c r="D3939" s="660"/>
      <c r="E3939" s="106"/>
      <c r="F3939" s="661"/>
      <c r="G3939" s="660"/>
      <c r="H3939" s="661"/>
      <c r="I3939" s="660"/>
      <c r="J3939" s="661"/>
      <c r="K3939" s="660"/>
      <c r="L3939" s="56">
        <f t="shared" si="357"/>
        <v>0</v>
      </c>
    </row>
    <row r="3940" spans="2:13" ht="24.95" customHeight="1" outlineLevel="2" x14ac:dyDescent="0.25">
      <c r="B3940" s="628"/>
      <c r="C3940" s="629"/>
      <c r="D3940" s="660"/>
      <c r="E3940" s="106"/>
      <c r="F3940" s="661"/>
      <c r="G3940" s="660"/>
      <c r="H3940" s="661"/>
      <c r="I3940" s="660"/>
      <c r="J3940" s="661"/>
      <c r="K3940" s="660"/>
      <c r="L3940" s="56">
        <f t="shared" si="357"/>
        <v>0</v>
      </c>
    </row>
    <row r="3941" spans="2:13" ht="24.95" customHeight="1" outlineLevel="2" x14ac:dyDescent="0.25">
      <c r="B3941" s="628"/>
      <c r="C3941" s="629"/>
      <c r="D3941" s="660"/>
      <c r="E3941" s="106"/>
      <c r="F3941" s="661"/>
      <c r="G3941" s="660"/>
      <c r="H3941" s="661"/>
      <c r="I3941" s="660"/>
      <c r="J3941" s="661"/>
      <c r="K3941" s="660"/>
      <c r="L3941" s="56">
        <f t="shared" si="357"/>
        <v>0</v>
      </c>
    </row>
    <row r="3942" spans="2:13" ht="24.95" customHeight="1" outlineLevel="2" x14ac:dyDescent="0.25">
      <c r="B3942" s="628"/>
      <c r="C3942" s="629"/>
      <c r="D3942" s="660"/>
      <c r="E3942" s="106"/>
      <c r="F3942" s="661"/>
      <c r="G3942" s="660"/>
      <c r="H3942" s="661"/>
      <c r="I3942" s="660"/>
      <c r="J3942" s="661"/>
      <c r="K3942" s="660"/>
      <c r="L3942" s="56">
        <f t="shared" si="357"/>
        <v>0</v>
      </c>
    </row>
    <row r="3943" spans="2:13" ht="24.95" customHeight="1" outlineLevel="2" x14ac:dyDescent="0.25">
      <c r="B3943" s="628"/>
      <c r="C3943" s="629"/>
      <c r="D3943" s="660"/>
      <c r="E3943" s="106"/>
      <c r="F3943" s="661"/>
      <c r="G3943" s="660"/>
      <c r="H3943" s="661"/>
      <c r="I3943" s="660"/>
      <c r="J3943" s="661"/>
      <c r="K3943" s="660"/>
      <c r="L3943" s="56">
        <f t="shared" si="357"/>
        <v>0</v>
      </c>
    </row>
    <row r="3944" spans="2:13" ht="24.95" customHeight="1" outlineLevel="2" x14ac:dyDescent="0.25">
      <c r="B3944" s="631"/>
      <c r="C3944" s="632"/>
      <c r="D3944" s="662"/>
      <c r="E3944" s="107"/>
      <c r="F3944" s="663"/>
      <c r="G3944" s="662"/>
      <c r="H3944" s="663"/>
      <c r="I3944" s="662"/>
      <c r="J3944" s="663"/>
      <c r="K3944" s="662"/>
      <c r="L3944" s="56">
        <f t="shared" si="357"/>
        <v>0</v>
      </c>
    </row>
    <row r="3945" spans="2:13" ht="24.95" customHeight="1" outlineLevel="2" x14ac:dyDescent="0.25">
      <c r="B3945" s="634" t="s">
        <v>1468</v>
      </c>
      <c r="C3945" s="635"/>
      <c r="D3945" s="635"/>
      <c r="E3945" s="635"/>
      <c r="F3945" s="635"/>
      <c r="G3945" s="635"/>
      <c r="H3945" s="635"/>
      <c r="I3945" s="635"/>
      <c r="J3945" s="635"/>
      <c r="K3945" s="636"/>
      <c r="L3945" s="108">
        <f>+SUM(L3938:L3944)</f>
        <v>0</v>
      </c>
    </row>
    <row r="3946" spans="2:13" ht="19.5" customHeight="1" outlineLevel="1" x14ac:dyDescent="0.25">
      <c r="B3946" s="111" t="s">
        <v>2159</v>
      </c>
      <c r="C3946" s="58">
        <v>16</v>
      </c>
      <c r="D3946" s="58">
        <v>11</v>
      </c>
      <c r="E3946" s="694" t="str">
        <f>+VLOOKUP(B:B,APUS!A:C,3,FALSE)</f>
        <v>PAÑETE LISO PLACAS 1:5</v>
      </c>
      <c r="F3946" s="695"/>
      <c r="G3946" s="695"/>
      <c r="H3946" s="695"/>
      <c r="I3946" s="695"/>
      <c r="J3946" s="695"/>
      <c r="K3946" s="696"/>
      <c r="L3946" s="103" t="str">
        <f>+VLOOKUP(B:B,APUS!A:D,4,FALSE)</f>
        <v>M2</v>
      </c>
      <c r="M3946" s="595">
        <f>L3956</f>
        <v>0</v>
      </c>
    </row>
    <row r="3947" spans="2:13" ht="15" customHeight="1" outlineLevel="2" x14ac:dyDescent="0.25">
      <c r="B3947" s="666" t="s">
        <v>1465</v>
      </c>
      <c r="C3947" s="697"/>
      <c r="D3947" s="668"/>
      <c r="E3947" s="672" t="s">
        <v>1470</v>
      </c>
      <c r="F3947" s="673"/>
      <c r="G3947" s="673"/>
      <c r="H3947" s="673"/>
      <c r="I3947" s="674"/>
      <c r="J3947" s="675" t="s">
        <v>560</v>
      </c>
      <c r="K3947" s="668"/>
      <c r="L3947" s="677" t="s">
        <v>1464</v>
      </c>
    </row>
    <row r="3948" spans="2:13" ht="15" customHeight="1" outlineLevel="2" x14ac:dyDescent="0.25">
      <c r="B3948" s="669"/>
      <c r="C3948" s="670"/>
      <c r="D3948" s="671"/>
      <c r="E3948" s="104" t="s">
        <v>1461</v>
      </c>
      <c r="F3948" s="679" t="s">
        <v>1462</v>
      </c>
      <c r="G3948" s="680"/>
      <c r="H3948" s="679" t="s">
        <v>1463</v>
      </c>
      <c r="I3948" s="680"/>
      <c r="J3948" s="676"/>
      <c r="K3948" s="671"/>
      <c r="L3948" s="701"/>
    </row>
    <row r="3949" spans="2:13" ht="24.95" customHeight="1" outlineLevel="2" x14ac:dyDescent="0.25">
      <c r="B3949" s="655"/>
      <c r="C3949" s="656"/>
      <c r="D3949" s="657"/>
      <c r="E3949" s="105"/>
      <c r="F3949" s="658"/>
      <c r="G3949" s="659"/>
      <c r="H3949" s="658"/>
      <c r="I3949" s="659"/>
      <c r="J3949" s="658"/>
      <c r="K3949" s="659"/>
      <c r="L3949" s="56">
        <f t="shared" ref="L3949:L3955" si="358">+J3949</f>
        <v>0</v>
      </c>
    </row>
    <row r="3950" spans="2:13" ht="24.95" customHeight="1" outlineLevel="2" x14ac:dyDescent="0.25">
      <c r="B3950" s="628"/>
      <c r="C3950" s="629"/>
      <c r="D3950" s="660"/>
      <c r="E3950" s="106"/>
      <c r="F3950" s="661"/>
      <c r="G3950" s="660"/>
      <c r="H3950" s="661"/>
      <c r="I3950" s="660"/>
      <c r="J3950" s="661"/>
      <c r="K3950" s="660"/>
      <c r="L3950" s="56">
        <f t="shared" si="358"/>
        <v>0</v>
      </c>
    </row>
    <row r="3951" spans="2:13" ht="24.95" customHeight="1" outlineLevel="2" x14ac:dyDescent="0.25">
      <c r="B3951" s="628"/>
      <c r="C3951" s="629"/>
      <c r="D3951" s="660"/>
      <c r="E3951" s="106"/>
      <c r="F3951" s="661"/>
      <c r="G3951" s="660"/>
      <c r="H3951" s="661"/>
      <c r="I3951" s="660"/>
      <c r="J3951" s="661"/>
      <c r="K3951" s="660"/>
      <c r="L3951" s="56">
        <f t="shared" si="358"/>
        <v>0</v>
      </c>
    </row>
    <row r="3952" spans="2:13" ht="24.95" customHeight="1" outlineLevel="2" x14ac:dyDescent="0.25">
      <c r="B3952" s="628"/>
      <c r="C3952" s="629"/>
      <c r="D3952" s="660"/>
      <c r="E3952" s="106"/>
      <c r="F3952" s="661"/>
      <c r="G3952" s="660"/>
      <c r="H3952" s="661"/>
      <c r="I3952" s="660"/>
      <c r="J3952" s="661"/>
      <c r="K3952" s="660"/>
      <c r="L3952" s="56">
        <f t="shared" si="358"/>
        <v>0</v>
      </c>
    </row>
    <row r="3953" spans="2:13" ht="24.95" customHeight="1" outlineLevel="2" x14ac:dyDescent="0.25">
      <c r="B3953" s="628"/>
      <c r="C3953" s="629"/>
      <c r="D3953" s="660"/>
      <c r="E3953" s="106"/>
      <c r="F3953" s="661"/>
      <c r="G3953" s="660"/>
      <c r="H3953" s="661"/>
      <c r="I3953" s="660"/>
      <c r="J3953" s="661"/>
      <c r="K3953" s="660"/>
      <c r="L3953" s="56">
        <f t="shared" si="358"/>
        <v>0</v>
      </c>
    </row>
    <row r="3954" spans="2:13" ht="24.95" customHeight="1" outlineLevel="2" x14ac:dyDescent="0.25">
      <c r="B3954" s="628"/>
      <c r="C3954" s="629"/>
      <c r="D3954" s="660"/>
      <c r="E3954" s="106"/>
      <c r="F3954" s="661"/>
      <c r="G3954" s="660"/>
      <c r="H3954" s="661"/>
      <c r="I3954" s="660"/>
      <c r="J3954" s="661"/>
      <c r="K3954" s="660"/>
      <c r="L3954" s="56">
        <f t="shared" si="358"/>
        <v>0</v>
      </c>
    </row>
    <row r="3955" spans="2:13" ht="24.95" customHeight="1" outlineLevel="2" x14ac:dyDescent="0.25">
      <c r="B3955" s="631"/>
      <c r="C3955" s="632"/>
      <c r="D3955" s="662"/>
      <c r="E3955" s="107"/>
      <c r="F3955" s="663"/>
      <c r="G3955" s="662"/>
      <c r="H3955" s="663"/>
      <c r="I3955" s="662"/>
      <c r="J3955" s="663"/>
      <c r="K3955" s="662"/>
      <c r="L3955" s="56">
        <f t="shared" si="358"/>
        <v>0</v>
      </c>
    </row>
    <row r="3956" spans="2:13" ht="24.95" customHeight="1" outlineLevel="2" x14ac:dyDescent="0.25">
      <c r="B3956" s="634" t="s">
        <v>1468</v>
      </c>
      <c r="C3956" s="635"/>
      <c r="D3956" s="635"/>
      <c r="E3956" s="635"/>
      <c r="F3956" s="635"/>
      <c r="G3956" s="635"/>
      <c r="H3956" s="635"/>
      <c r="I3956" s="635"/>
      <c r="J3956" s="635"/>
      <c r="K3956" s="636"/>
      <c r="L3956" s="108">
        <f>+SUM(L3949:L3955)</f>
        <v>0</v>
      </c>
    </row>
    <row r="3957" spans="2:13" ht="19.5" customHeight="1" outlineLevel="1" x14ac:dyDescent="0.25">
      <c r="B3957" s="111" t="s">
        <v>2160</v>
      </c>
      <c r="C3957" s="58">
        <v>16</v>
      </c>
      <c r="D3957" s="58">
        <v>12</v>
      </c>
      <c r="E3957" s="694" t="str">
        <f>+VLOOKUP(B:B,APUS!A:C,3,FALSE)</f>
        <v xml:space="preserve">PAÑETE PARA NIVELACIÓN DE PAREDES IRREGULARES INCLUYE MALLA </v>
      </c>
      <c r="F3957" s="695"/>
      <c r="G3957" s="695"/>
      <c r="H3957" s="695"/>
      <c r="I3957" s="695"/>
      <c r="J3957" s="695"/>
      <c r="K3957" s="696"/>
      <c r="L3957" s="103" t="str">
        <f>+VLOOKUP(B:B,APUS!A:D,4,FALSE)</f>
        <v>M2</v>
      </c>
      <c r="M3957" s="595">
        <f>L3967</f>
        <v>0</v>
      </c>
    </row>
    <row r="3958" spans="2:13" ht="15" customHeight="1" outlineLevel="2" x14ac:dyDescent="0.25">
      <c r="B3958" s="666" t="s">
        <v>1465</v>
      </c>
      <c r="C3958" s="697"/>
      <c r="D3958" s="668"/>
      <c r="E3958" s="672" t="s">
        <v>1470</v>
      </c>
      <c r="F3958" s="673"/>
      <c r="G3958" s="673"/>
      <c r="H3958" s="673"/>
      <c r="I3958" s="674"/>
      <c r="J3958" s="675" t="s">
        <v>560</v>
      </c>
      <c r="K3958" s="668"/>
      <c r="L3958" s="677" t="s">
        <v>1464</v>
      </c>
    </row>
    <row r="3959" spans="2:13" ht="15" customHeight="1" outlineLevel="2" x14ac:dyDescent="0.25">
      <c r="B3959" s="669"/>
      <c r="C3959" s="670"/>
      <c r="D3959" s="671"/>
      <c r="E3959" s="104" t="s">
        <v>1461</v>
      </c>
      <c r="F3959" s="679" t="s">
        <v>1462</v>
      </c>
      <c r="G3959" s="680"/>
      <c r="H3959" s="679" t="s">
        <v>1463</v>
      </c>
      <c r="I3959" s="680"/>
      <c r="J3959" s="676"/>
      <c r="K3959" s="671"/>
      <c r="L3959" s="701"/>
    </row>
    <row r="3960" spans="2:13" ht="24.95" customHeight="1" outlineLevel="2" x14ac:dyDescent="0.25">
      <c r="B3960" s="655"/>
      <c r="C3960" s="656"/>
      <c r="D3960" s="657"/>
      <c r="E3960" s="105"/>
      <c r="F3960" s="658"/>
      <c r="G3960" s="659"/>
      <c r="H3960" s="658"/>
      <c r="I3960" s="659"/>
      <c r="J3960" s="658"/>
      <c r="K3960" s="659"/>
      <c r="L3960" s="56">
        <f t="shared" ref="L3960:L3966" si="359">+J3960</f>
        <v>0</v>
      </c>
    </row>
    <row r="3961" spans="2:13" ht="24.95" customHeight="1" outlineLevel="2" x14ac:dyDescent="0.25">
      <c r="B3961" s="628"/>
      <c r="C3961" s="629"/>
      <c r="D3961" s="660"/>
      <c r="E3961" s="106"/>
      <c r="F3961" s="661"/>
      <c r="G3961" s="660"/>
      <c r="H3961" s="661"/>
      <c r="I3961" s="660"/>
      <c r="J3961" s="661"/>
      <c r="K3961" s="660"/>
      <c r="L3961" s="56">
        <f t="shared" si="359"/>
        <v>0</v>
      </c>
    </row>
    <row r="3962" spans="2:13" ht="24.95" customHeight="1" outlineLevel="2" x14ac:dyDescent="0.25">
      <c r="B3962" s="628"/>
      <c r="C3962" s="629"/>
      <c r="D3962" s="660"/>
      <c r="E3962" s="106"/>
      <c r="F3962" s="661"/>
      <c r="G3962" s="660"/>
      <c r="H3962" s="661"/>
      <c r="I3962" s="660"/>
      <c r="J3962" s="661"/>
      <c r="K3962" s="660"/>
      <c r="L3962" s="56">
        <f t="shared" si="359"/>
        <v>0</v>
      </c>
    </row>
    <row r="3963" spans="2:13" ht="24.95" customHeight="1" outlineLevel="2" x14ac:dyDescent="0.25">
      <c r="B3963" s="628"/>
      <c r="C3963" s="629"/>
      <c r="D3963" s="660"/>
      <c r="E3963" s="106"/>
      <c r="F3963" s="661"/>
      <c r="G3963" s="660"/>
      <c r="H3963" s="661"/>
      <c r="I3963" s="660"/>
      <c r="J3963" s="661"/>
      <c r="K3963" s="660"/>
      <c r="L3963" s="56">
        <f t="shared" si="359"/>
        <v>0</v>
      </c>
    </row>
    <row r="3964" spans="2:13" ht="24.95" customHeight="1" outlineLevel="2" x14ac:dyDescent="0.25">
      <c r="B3964" s="628"/>
      <c r="C3964" s="629"/>
      <c r="D3964" s="660"/>
      <c r="E3964" s="106"/>
      <c r="F3964" s="661"/>
      <c r="G3964" s="660"/>
      <c r="H3964" s="661"/>
      <c r="I3964" s="660"/>
      <c r="J3964" s="661"/>
      <c r="K3964" s="660"/>
      <c r="L3964" s="56">
        <f t="shared" si="359"/>
        <v>0</v>
      </c>
    </row>
    <row r="3965" spans="2:13" ht="24.95" customHeight="1" outlineLevel="2" x14ac:dyDescent="0.25">
      <c r="B3965" s="628"/>
      <c r="C3965" s="629"/>
      <c r="D3965" s="660"/>
      <c r="E3965" s="106"/>
      <c r="F3965" s="661"/>
      <c r="G3965" s="660"/>
      <c r="H3965" s="661"/>
      <c r="I3965" s="660"/>
      <c r="J3965" s="661"/>
      <c r="K3965" s="660"/>
      <c r="L3965" s="56">
        <f t="shared" si="359"/>
        <v>0</v>
      </c>
    </row>
    <row r="3966" spans="2:13" ht="24.95" customHeight="1" outlineLevel="2" x14ac:dyDescent="0.25">
      <c r="B3966" s="631"/>
      <c r="C3966" s="632"/>
      <c r="D3966" s="662"/>
      <c r="E3966" s="107"/>
      <c r="F3966" s="663"/>
      <c r="G3966" s="662"/>
      <c r="H3966" s="663"/>
      <c r="I3966" s="662"/>
      <c r="J3966" s="663"/>
      <c r="K3966" s="662"/>
      <c r="L3966" s="56">
        <f t="shared" si="359"/>
        <v>0</v>
      </c>
    </row>
    <row r="3967" spans="2:13" ht="24.95" customHeight="1" outlineLevel="2" x14ac:dyDescent="0.25">
      <c r="B3967" s="634" t="s">
        <v>1468</v>
      </c>
      <c r="C3967" s="635"/>
      <c r="D3967" s="635"/>
      <c r="E3967" s="635"/>
      <c r="F3967" s="635"/>
      <c r="G3967" s="635"/>
      <c r="H3967" s="635"/>
      <c r="I3967" s="635"/>
      <c r="J3967" s="635"/>
      <c r="K3967" s="636"/>
      <c r="L3967" s="108">
        <f>+SUM(L3960:L3966)</f>
        <v>0</v>
      </c>
    </row>
    <row r="3968" spans="2:13" ht="19.5" customHeight="1" outlineLevel="1" x14ac:dyDescent="0.25">
      <c r="B3968" s="111" t="s">
        <v>2161</v>
      </c>
      <c r="C3968" s="58">
        <v>16</v>
      </c>
      <c r="D3968" s="58">
        <v>13</v>
      </c>
      <c r="E3968" s="694" t="str">
        <f>+VLOOKUP(B:B,APUS!A:C,3,FALSE)</f>
        <v>PAÑETE  BAJO PLACA 1:4</v>
      </c>
      <c r="F3968" s="695"/>
      <c r="G3968" s="695"/>
      <c r="H3968" s="695"/>
      <c r="I3968" s="695"/>
      <c r="J3968" s="695"/>
      <c r="K3968" s="696"/>
      <c r="L3968" s="103" t="str">
        <f>+VLOOKUP(B:B,APUS!A:D,4,FALSE)</f>
        <v>M2</v>
      </c>
      <c r="M3968" s="595">
        <f>L3978</f>
        <v>0</v>
      </c>
    </row>
    <row r="3969" spans="2:13" ht="15" customHeight="1" outlineLevel="2" x14ac:dyDescent="0.25">
      <c r="B3969" s="666" t="s">
        <v>1465</v>
      </c>
      <c r="C3969" s="697"/>
      <c r="D3969" s="668"/>
      <c r="E3969" s="672" t="s">
        <v>1470</v>
      </c>
      <c r="F3969" s="673"/>
      <c r="G3969" s="673"/>
      <c r="H3969" s="673"/>
      <c r="I3969" s="674"/>
      <c r="J3969" s="675" t="s">
        <v>560</v>
      </c>
      <c r="K3969" s="668"/>
      <c r="L3969" s="677" t="s">
        <v>1464</v>
      </c>
    </row>
    <row r="3970" spans="2:13" ht="15" customHeight="1" outlineLevel="2" x14ac:dyDescent="0.25">
      <c r="B3970" s="669"/>
      <c r="C3970" s="670"/>
      <c r="D3970" s="671"/>
      <c r="E3970" s="104" t="s">
        <v>1461</v>
      </c>
      <c r="F3970" s="679" t="s">
        <v>1462</v>
      </c>
      <c r="G3970" s="680"/>
      <c r="H3970" s="679" t="s">
        <v>1463</v>
      </c>
      <c r="I3970" s="680"/>
      <c r="J3970" s="676"/>
      <c r="K3970" s="671"/>
      <c r="L3970" s="701"/>
    </row>
    <row r="3971" spans="2:13" ht="24.95" customHeight="1" outlineLevel="2" x14ac:dyDescent="0.25">
      <c r="B3971" s="655"/>
      <c r="C3971" s="656"/>
      <c r="D3971" s="657"/>
      <c r="E3971" s="105"/>
      <c r="F3971" s="658"/>
      <c r="G3971" s="659"/>
      <c r="H3971" s="658"/>
      <c r="I3971" s="659"/>
      <c r="J3971" s="658"/>
      <c r="K3971" s="659"/>
      <c r="L3971" s="56">
        <f t="shared" ref="L3971:L3977" si="360">+J3971</f>
        <v>0</v>
      </c>
    </row>
    <row r="3972" spans="2:13" ht="24.95" customHeight="1" outlineLevel="2" x14ac:dyDescent="0.25">
      <c r="B3972" s="628"/>
      <c r="C3972" s="629"/>
      <c r="D3972" s="660"/>
      <c r="E3972" s="106"/>
      <c r="F3972" s="661"/>
      <c r="G3972" s="660"/>
      <c r="H3972" s="661"/>
      <c r="I3972" s="660"/>
      <c r="J3972" s="661"/>
      <c r="K3972" s="660"/>
      <c r="L3972" s="56">
        <f t="shared" si="360"/>
        <v>0</v>
      </c>
    </row>
    <row r="3973" spans="2:13" ht="24.95" customHeight="1" outlineLevel="2" x14ac:dyDescent="0.25">
      <c r="B3973" s="628"/>
      <c r="C3973" s="629"/>
      <c r="D3973" s="660"/>
      <c r="E3973" s="106"/>
      <c r="F3973" s="661"/>
      <c r="G3973" s="660"/>
      <c r="H3973" s="661"/>
      <c r="I3973" s="660"/>
      <c r="J3973" s="661"/>
      <c r="K3973" s="660"/>
      <c r="L3973" s="56">
        <f t="shared" si="360"/>
        <v>0</v>
      </c>
    </row>
    <row r="3974" spans="2:13" ht="24.95" customHeight="1" outlineLevel="2" x14ac:dyDescent="0.25">
      <c r="B3974" s="628"/>
      <c r="C3974" s="629"/>
      <c r="D3974" s="660"/>
      <c r="E3974" s="106"/>
      <c r="F3974" s="661"/>
      <c r="G3974" s="660"/>
      <c r="H3974" s="661"/>
      <c r="I3974" s="660"/>
      <c r="J3974" s="661"/>
      <c r="K3974" s="660"/>
      <c r="L3974" s="56">
        <f t="shared" si="360"/>
        <v>0</v>
      </c>
    </row>
    <row r="3975" spans="2:13" ht="24.95" customHeight="1" outlineLevel="2" x14ac:dyDescent="0.25">
      <c r="B3975" s="628"/>
      <c r="C3975" s="629"/>
      <c r="D3975" s="660"/>
      <c r="E3975" s="106"/>
      <c r="F3975" s="661"/>
      <c r="G3975" s="660"/>
      <c r="H3975" s="661"/>
      <c r="I3975" s="660"/>
      <c r="J3975" s="661"/>
      <c r="K3975" s="660"/>
      <c r="L3975" s="56">
        <f t="shared" si="360"/>
        <v>0</v>
      </c>
    </row>
    <row r="3976" spans="2:13" ht="24.95" customHeight="1" outlineLevel="2" x14ac:dyDescent="0.25">
      <c r="B3976" s="628"/>
      <c r="C3976" s="629"/>
      <c r="D3976" s="660"/>
      <c r="E3976" s="106"/>
      <c r="F3976" s="661"/>
      <c r="G3976" s="660"/>
      <c r="H3976" s="661"/>
      <c r="I3976" s="660"/>
      <c r="J3976" s="661"/>
      <c r="K3976" s="660"/>
      <c r="L3976" s="56">
        <f t="shared" si="360"/>
        <v>0</v>
      </c>
    </row>
    <row r="3977" spans="2:13" ht="24.95" customHeight="1" outlineLevel="2" x14ac:dyDescent="0.25">
      <c r="B3977" s="631"/>
      <c r="C3977" s="632"/>
      <c r="D3977" s="662"/>
      <c r="E3977" s="107"/>
      <c r="F3977" s="663"/>
      <c r="G3977" s="662"/>
      <c r="H3977" s="663"/>
      <c r="I3977" s="662"/>
      <c r="J3977" s="663"/>
      <c r="K3977" s="662"/>
      <c r="L3977" s="56">
        <f t="shared" si="360"/>
        <v>0</v>
      </c>
    </row>
    <row r="3978" spans="2:13" ht="24.95" customHeight="1" outlineLevel="2" x14ac:dyDescent="0.25">
      <c r="B3978" s="634" t="s">
        <v>1468</v>
      </c>
      <c r="C3978" s="635"/>
      <c r="D3978" s="635"/>
      <c r="E3978" s="635"/>
      <c r="F3978" s="635"/>
      <c r="G3978" s="635"/>
      <c r="H3978" s="635"/>
      <c r="I3978" s="635"/>
      <c r="J3978" s="635"/>
      <c r="K3978" s="636"/>
      <c r="L3978" s="108">
        <f>+SUM(L3971:L3977)</f>
        <v>0</v>
      </c>
    </row>
    <row r="3979" spans="2:13" ht="19.5" customHeight="1" outlineLevel="1" x14ac:dyDescent="0.25">
      <c r="B3979" s="111" t="s">
        <v>2162</v>
      </c>
      <c r="C3979" s="58">
        <v>16</v>
      </c>
      <c r="D3979" s="58">
        <v>14</v>
      </c>
      <c r="E3979" s="694" t="str">
        <f>+VLOOKUP(B:B,APUS!A:C,3,FALSE)</f>
        <v>PAÑETE BAJO PLACA  MALLA CON VENA 1:5</v>
      </c>
      <c r="F3979" s="695"/>
      <c r="G3979" s="695"/>
      <c r="H3979" s="695"/>
      <c r="I3979" s="695"/>
      <c r="J3979" s="695"/>
      <c r="K3979" s="696"/>
      <c r="L3979" s="103" t="str">
        <f>+VLOOKUP(B:B,APUS!A:D,4,FALSE)</f>
        <v>M2</v>
      </c>
      <c r="M3979" s="595">
        <f>L3989</f>
        <v>0</v>
      </c>
    </row>
    <row r="3980" spans="2:13" ht="15" customHeight="1" outlineLevel="2" x14ac:dyDescent="0.25">
      <c r="B3980" s="666" t="s">
        <v>1465</v>
      </c>
      <c r="C3980" s="697"/>
      <c r="D3980" s="668"/>
      <c r="E3980" s="672" t="s">
        <v>1470</v>
      </c>
      <c r="F3980" s="673"/>
      <c r="G3980" s="673"/>
      <c r="H3980" s="673"/>
      <c r="I3980" s="674"/>
      <c r="J3980" s="675" t="s">
        <v>560</v>
      </c>
      <c r="K3980" s="668"/>
      <c r="L3980" s="677" t="s">
        <v>1464</v>
      </c>
    </row>
    <row r="3981" spans="2:13" ht="15" customHeight="1" outlineLevel="2" x14ac:dyDescent="0.25">
      <c r="B3981" s="669"/>
      <c r="C3981" s="670"/>
      <c r="D3981" s="671"/>
      <c r="E3981" s="104" t="s">
        <v>1461</v>
      </c>
      <c r="F3981" s="679" t="s">
        <v>1462</v>
      </c>
      <c r="G3981" s="680"/>
      <c r="H3981" s="679" t="s">
        <v>1463</v>
      </c>
      <c r="I3981" s="680"/>
      <c r="J3981" s="676"/>
      <c r="K3981" s="671"/>
      <c r="L3981" s="701"/>
    </row>
    <row r="3982" spans="2:13" ht="24.95" customHeight="1" outlineLevel="2" x14ac:dyDescent="0.25">
      <c r="B3982" s="655"/>
      <c r="C3982" s="656"/>
      <c r="D3982" s="657"/>
      <c r="E3982" s="105"/>
      <c r="F3982" s="658"/>
      <c r="G3982" s="659"/>
      <c r="H3982" s="658"/>
      <c r="I3982" s="659"/>
      <c r="J3982" s="658"/>
      <c r="K3982" s="659"/>
      <c r="L3982" s="56">
        <f t="shared" ref="L3982:L3988" si="361">+J3982</f>
        <v>0</v>
      </c>
    </row>
    <row r="3983" spans="2:13" ht="24.95" customHeight="1" outlineLevel="2" x14ac:dyDescent="0.25">
      <c r="B3983" s="628"/>
      <c r="C3983" s="629"/>
      <c r="D3983" s="660"/>
      <c r="E3983" s="106"/>
      <c r="F3983" s="661"/>
      <c r="G3983" s="660"/>
      <c r="H3983" s="661"/>
      <c r="I3983" s="660"/>
      <c r="J3983" s="661"/>
      <c r="K3983" s="660"/>
      <c r="L3983" s="56">
        <f t="shared" si="361"/>
        <v>0</v>
      </c>
    </row>
    <row r="3984" spans="2:13" ht="24.95" customHeight="1" outlineLevel="2" x14ac:dyDescent="0.25">
      <c r="B3984" s="628"/>
      <c r="C3984" s="629"/>
      <c r="D3984" s="660"/>
      <c r="E3984" s="106"/>
      <c r="F3984" s="661"/>
      <c r="G3984" s="660"/>
      <c r="H3984" s="661"/>
      <c r="I3984" s="660"/>
      <c r="J3984" s="661"/>
      <c r="K3984" s="660"/>
      <c r="L3984" s="56">
        <f t="shared" si="361"/>
        <v>0</v>
      </c>
    </row>
    <row r="3985" spans="2:13" ht="24.95" customHeight="1" outlineLevel="2" x14ac:dyDescent="0.25">
      <c r="B3985" s="628"/>
      <c r="C3985" s="629"/>
      <c r="D3985" s="660"/>
      <c r="E3985" s="106"/>
      <c r="F3985" s="661"/>
      <c r="G3985" s="660"/>
      <c r="H3985" s="661"/>
      <c r="I3985" s="660"/>
      <c r="J3985" s="661"/>
      <c r="K3985" s="660"/>
      <c r="L3985" s="56">
        <f t="shared" si="361"/>
        <v>0</v>
      </c>
    </row>
    <row r="3986" spans="2:13" ht="24.95" customHeight="1" outlineLevel="2" x14ac:dyDescent="0.25">
      <c r="B3986" s="628"/>
      <c r="C3986" s="629"/>
      <c r="D3986" s="660"/>
      <c r="E3986" s="106"/>
      <c r="F3986" s="661"/>
      <c r="G3986" s="660"/>
      <c r="H3986" s="661"/>
      <c r="I3986" s="660"/>
      <c r="J3986" s="661"/>
      <c r="K3986" s="660"/>
      <c r="L3986" s="56">
        <f t="shared" si="361"/>
        <v>0</v>
      </c>
    </row>
    <row r="3987" spans="2:13" ht="24.95" customHeight="1" outlineLevel="2" x14ac:dyDescent="0.25">
      <c r="B3987" s="628"/>
      <c r="C3987" s="629"/>
      <c r="D3987" s="660"/>
      <c r="E3987" s="106"/>
      <c r="F3987" s="661"/>
      <c r="G3987" s="660"/>
      <c r="H3987" s="661"/>
      <c r="I3987" s="660"/>
      <c r="J3987" s="661"/>
      <c r="K3987" s="660"/>
      <c r="L3987" s="56">
        <f t="shared" si="361"/>
        <v>0</v>
      </c>
    </row>
    <row r="3988" spans="2:13" ht="24.95" customHeight="1" outlineLevel="2" x14ac:dyDescent="0.25">
      <c r="B3988" s="631"/>
      <c r="C3988" s="632"/>
      <c r="D3988" s="662"/>
      <c r="E3988" s="107"/>
      <c r="F3988" s="663"/>
      <c r="G3988" s="662"/>
      <c r="H3988" s="663"/>
      <c r="I3988" s="662"/>
      <c r="J3988" s="663"/>
      <c r="K3988" s="662"/>
      <c r="L3988" s="56">
        <f t="shared" si="361"/>
        <v>0</v>
      </c>
    </row>
    <row r="3989" spans="2:13" ht="24.95" customHeight="1" outlineLevel="2" x14ac:dyDescent="0.25">
      <c r="B3989" s="634" t="s">
        <v>1468</v>
      </c>
      <c r="C3989" s="635"/>
      <c r="D3989" s="635"/>
      <c r="E3989" s="635"/>
      <c r="F3989" s="635"/>
      <c r="G3989" s="635"/>
      <c r="H3989" s="635"/>
      <c r="I3989" s="635"/>
      <c r="J3989" s="635"/>
      <c r="K3989" s="636"/>
      <c r="L3989" s="108">
        <f>+SUM(L3982:L3988)</f>
        <v>0</v>
      </c>
    </row>
    <row r="3990" spans="2:13" ht="19.5" customHeight="1" outlineLevel="1" x14ac:dyDescent="0.25">
      <c r="B3990" s="111" t="s">
        <v>2163</v>
      </c>
      <c r="C3990" s="58">
        <v>16</v>
      </c>
      <c r="D3990" s="58">
        <v>15</v>
      </c>
      <c r="E3990" s="694" t="str">
        <f>+VLOOKUP(B:B,APUS!A:C,3,FALSE)</f>
        <v xml:space="preserve">PAÑETE 1:5 DE ESPESOR 1.3 CM SOBRE SUPERFICIES EN CONCRETO  </v>
      </c>
      <c r="F3990" s="695"/>
      <c r="G3990" s="695"/>
      <c r="H3990" s="695"/>
      <c r="I3990" s="695"/>
      <c r="J3990" s="695"/>
      <c r="K3990" s="696"/>
      <c r="L3990" s="103" t="str">
        <f>+VLOOKUP(B:B,APUS!A:D,4,FALSE)</f>
        <v>M2</v>
      </c>
      <c r="M3990" s="595">
        <f>L4000</f>
        <v>0</v>
      </c>
    </row>
    <row r="3991" spans="2:13" ht="15" customHeight="1" outlineLevel="2" x14ac:dyDescent="0.25">
      <c r="B3991" s="666" t="s">
        <v>1465</v>
      </c>
      <c r="C3991" s="697"/>
      <c r="D3991" s="668"/>
      <c r="E3991" s="672" t="s">
        <v>1470</v>
      </c>
      <c r="F3991" s="673"/>
      <c r="G3991" s="673"/>
      <c r="H3991" s="673"/>
      <c r="I3991" s="674"/>
      <c r="J3991" s="675" t="s">
        <v>560</v>
      </c>
      <c r="K3991" s="668"/>
      <c r="L3991" s="677" t="s">
        <v>1464</v>
      </c>
    </row>
    <row r="3992" spans="2:13" ht="15" customHeight="1" outlineLevel="2" x14ac:dyDescent="0.25">
      <c r="B3992" s="669"/>
      <c r="C3992" s="670"/>
      <c r="D3992" s="671"/>
      <c r="E3992" s="104" t="s">
        <v>1461</v>
      </c>
      <c r="F3992" s="679" t="s">
        <v>1462</v>
      </c>
      <c r="G3992" s="680"/>
      <c r="H3992" s="679" t="s">
        <v>1463</v>
      </c>
      <c r="I3992" s="680"/>
      <c r="J3992" s="676"/>
      <c r="K3992" s="671"/>
      <c r="L3992" s="701"/>
    </row>
    <row r="3993" spans="2:13" ht="24.95" customHeight="1" outlineLevel="2" x14ac:dyDescent="0.25">
      <c r="B3993" s="655"/>
      <c r="C3993" s="656"/>
      <c r="D3993" s="657"/>
      <c r="E3993" s="105"/>
      <c r="F3993" s="658"/>
      <c r="G3993" s="659"/>
      <c r="H3993" s="658"/>
      <c r="I3993" s="659"/>
      <c r="J3993" s="658"/>
      <c r="K3993" s="659"/>
      <c r="L3993" s="56">
        <f t="shared" ref="L3993:L3999" si="362">+J3993</f>
        <v>0</v>
      </c>
    </row>
    <row r="3994" spans="2:13" ht="24.95" customHeight="1" outlineLevel="2" x14ac:dyDescent="0.25">
      <c r="B3994" s="628"/>
      <c r="C3994" s="629"/>
      <c r="D3994" s="660"/>
      <c r="E3994" s="106"/>
      <c r="F3994" s="661"/>
      <c r="G3994" s="660"/>
      <c r="H3994" s="661"/>
      <c r="I3994" s="660"/>
      <c r="J3994" s="661"/>
      <c r="K3994" s="660"/>
      <c r="L3994" s="56">
        <f t="shared" si="362"/>
        <v>0</v>
      </c>
    </row>
    <row r="3995" spans="2:13" ht="24.95" customHeight="1" outlineLevel="2" x14ac:dyDescent="0.25">
      <c r="B3995" s="628"/>
      <c r="C3995" s="629"/>
      <c r="D3995" s="660"/>
      <c r="E3995" s="106"/>
      <c r="F3995" s="661"/>
      <c r="G3995" s="660"/>
      <c r="H3995" s="661"/>
      <c r="I3995" s="660"/>
      <c r="J3995" s="661"/>
      <c r="K3995" s="660"/>
      <c r="L3995" s="56">
        <f t="shared" si="362"/>
        <v>0</v>
      </c>
    </row>
    <row r="3996" spans="2:13" ht="24.95" customHeight="1" outlineLevel="2" x14ac:dyDescent="0.25">
      <c r="B3996" s="628"/>
      <c r="C3996" s="629"/>
      <c r="D3996" s="660"/>
      <c r="E3996" s="106"/>
      <c r="F3996" s="661"/>
      <c r="G3996" s="660"/>
      <c r="H3996" s="661"/>
      <c r="I3996" s="660"/>
      <c r="J3996" s="661"/>
      <c r="K3996" s="660"/>
      <c r="L3996" s="56">
        <f t="shared" si="362"/>
        <v>0</v>
      </c>
    </row>
    <row r="3997" spans="2:13" ht="24.95" customHeight="1" outlineLevel="2" x14ac:dyDescent="0.25">
      <c r="B3997" s="628"/>
      <c r="C3997" s="629"/>
      <c r="D3997" s="660"/>
      <c r="E3997" s="106"/>
      <c r="F3997" s="661"/>
      <c r="G3997" s="660"/>
      <c r="H3997" s="661"/>
      <c r="I3997" s="660"/>
      <c r="J3997" s="661"/>
      <c r="K3997" s="660"/>
      <c r="L3997" s="56">
        <f t="shared" si="362"/>
        <v>0</v>
      </c>
    </row>
    <row r="3998" spans="2:13" ht="24.95" customHeight="1" outlineLevel="2" x14ac:dyDescent="0.25">
      <c r="B3998" s="628"/>
      <c r="C3998" s="629"/>
      <c r="D3998" s="660"/>
      <c r="E3998" s="106"/>
      <c r="F3998" s="661"/>
      <c r="G3998" s="660"/>
      <c r="H3998" s="661"/>
      <c r="I3998" s="660"/>
      <c r="J3998" s="661"/>
      <c r="K3998" s="660"/>
      <c r="L3998" s="56">
        <f t="shared" si="362"/>
        <v>0</v>
      </c>
    </row>
    <row r="3999" spans="2:13" ht="24.95" customHeight="1" outlineLevel="2" x14ac:dyDescent="0.25">
      <c r="B3999" s="631"/>
      <c r="C3999" s="632"/>
      <c r="D3999" s="662"/>
      <c r="E3999" s="107"/>
      <c r="F3999" s="663"/>
      <c r="G3999" s="662"/>
      <c r="H3999" s="663"/>
      <c r="I3999" s="662"/>
      <c r="J3999" s="663"/>
      <c r="K3999" s="662"/>
      <c r="L3999" s="56">
        <f t="shared" si="362"/>
        <v>0</v>
      </c>
    </row>
    <row r="4000" spans="2:13" ht="24.95" customHeight="1" outlineLevel="2" x14ac:dyDescent="0.25">
      <c r="B4000" s="634" t="s">
        <v>1468</v>
      </c>
      <c r="C4000" s="635"/>
      <c r="D4000" s="635"/>
      <c r="E4000" s="635"/>
      <c r="F4000" s="635"/>
      <c r="G4000" s="635"/>
      <c r="H4000" s="635"/>
      <c r="I4000" s="635"/>
      <c r="J4000" s="635"/>
      <c r="K4000" s="636"/>
      <c r="L4000" s="108">
        <f>+SUM(L3993:L3999)</f>
        <v>0</v>
      </c>
    </row>
    <row r="4001" spans="2:13" ht="19.5" customHeight="1" outlineLevel="1" x14ac:dyDescent="0.25">
      <c r="B4001" s="111" t="s">
        <v>2164</v>
      </c>
      <c r="C4001" s="58">
        <v>16</v>
      </c>
      <c r="D4001" s="58">
        <v>16</v>
      </c>
      <c r="E4001" s="694" t="str">
        <f>+VLOOKUP(B:B,APUS!A:C,3,FALSE)</f>
        <v xml:space="preserve">PAÑETE 1:3 DE ESPESOR 1.3 CM SOBRE SUPERFICIES  EN CONCRETO           </v>
      </c>
      <c r="F4001" s="695"/>
      <c r="G4001" s="695"/>
      <c r="H4001" s="695"/>
      <c r="I4001" s="695"/>
      <c r="J4001" s="695"/>
      <c r="K4001" s="696"/>
      <c r="L4001" s="103" t="str">
        <f>+VLOOKUP(B:B,APUS!A:D,4,FALSE)</f>
        <v>M2</v>
      </c>
      <c r="M4001" s="595">
        <f>L4011</f>
        <v>0</v>
      </c>
    </row>
    <row r="4002" spans="2:13" ht="15" customHeight="1" outlineLevel="2" x14ac:dyDescent="0.25">
      <c r="B4002" s="666" t="s">
        <v>1465</v>
      </c>
      <c r="C4002" s="697"/>
      <c r="D4002" s="668"/>
      <c r="E4002" s="672" t="s">
        <v>1470</v>
      </c>
      <c r="F4002" s="673"/>
      <c r="G4002" s="673"/>
      <c r="H4002" s="673"/>
      <c r="I4002" s="674"/>
      <c r="J4002" s="675" t="s">
        <v>560</v>
      </c>
      <c r="K4002" s="668"/>
      <c r="L4002" s="677" t="s">
        <v>1464</v>
      </c>
    </row>
    <row r="4003" spans="2:13" ht="15" customHeight="1" outlineLevel="2" x14ac:dyDescent="0.25">
      <c r="B4003" s="669"/>
      <c r="C4003" s="670"/>
      <c r="D4003" s="671"/>
      <c r="E4003" s="104" t="s">
        <v>1461</v>
      </c>
      <c r="F4003" s="679" t="s">
        <v>1462</v>
      </c>
      <c r="G4003" s="680"/>
      <c r="H4003" s="679" t="s">
        <v>1463</v>
      </c>
      <c r="I4003" s="680"/>
      <c r="J4003" s="676"/>
      <c r="K4003" s="671"/>
      <c r="L4003" s="701"/>
    </row>
    <row r="4004" spans="2:13" ht="24.95" customHeight="1" outlineLevel="2" x14ac:dyDescent="0.25">
      <c r="B4004" s="655"/>
      <c r="C4004" s="656"/>
      <c r="D4004" s="657"/>
      <c r="E4004" s="105"/>
      <c r="F4004" s="658"/>
      <c r="G4004" s="659"/>
      <c r="H4004" s="658"/>
      <c r="I4004" s="659"/>
      <c r="J4004" s="658"/>
      <c r="K4004" s="659"/>
      <c r="L4004" s="56">
        <f t="shared" ref="L4004:L4010" si="363">+J4004</f>
        <v>0</v>
      </c>
    </row>
    <row r="4005" spans="2:13" ht="24.95" customHeight="1" outlineLevel="2" x14ac:dyDescent="0.25">
      <c r="B4005" s="628"/>
      <c r="C4005" s="629"/>
      <c r="D4005" s="660"/>
      <c r="E4005" s="106"/>
      <c r="F4005" s="661"/>
      <c r="G4005" s="660"/>
      <c r="H4005" s="661"/>
      <c r="I4005" s="660"/>
      <c r="J4005" s="661"/>
      <c r="K4005" s="660"/>
      <c r="L4005" s="56">
        <f t="shared" si="363"/>
        <v>0</v>
      </c>
    </row>
    <row r="4006" spans="2:13" ht="24.95" customHeight="1" outlineLevel="2" x14ac:dyDescent="0.25">
      <c r="B4006" s="628"/>
      <c r="C4006" s="629"/>
      <c r="D4006" s="660"/>
      <c r="E4006" s="106"/>
      <c r="F4006" s="661"/>
      <c r="G4006" s="660"/>
      <c r="H4006" s="661"/>
      <c r="I4006" s="660"/>
      <c r="J4006" s="661"/>
      <c r="K4006" s="660"/>
      <c r="L4006" s="56">
        <f t="shared" si="363"/>
        <v>0</v>
      </c>
    </row>
    <row r="4007" spans="2:13" ht="24.95" customHeight="1" outlineLevel="2" x14ac:dyDescent="0.25">
      <c r="B4007" s="628"/>
      <c r="C4007" s="629"/>
      <c r="D4007" s="660"/>
      <c r="E4007" s="106"/>
      <c r="F4007" s="661"/>
      <c r="G4007" s="660"/>
      <c r="H4007" s="661"/>
      <c r="I4007" s="660"/>
      <c r="J4007" s="661"/>
      <c r="K4007" s="660"/>
      <c r="L4007" s="56">
        <f t="shared" si="363"/>
        <v>0</v>
      </c>
    </row>
    <row r="4008" spans="2:13" ht="24.95" customHeight="1" outlineLevel="2" x14ac:dyDescent="0.25">
      <c r="B4008" s="628"/>
      <c r="C4008" s="629"/>
      <c r="D4008" s="660"/>
      <c r="E4008" s="106"/>
      <c r="F4008" s="661"/>
      <c r="G4008" s="660"/>
      <c r="H4008" s="661"/>
      <c r="I4008" s="660"/>
      <c r="J4008" s="661"/>
      <c r="K4008" s="660"/>
      <c r="L4008" s="56">
        <f t="shared" si="363"/>
        <v>0</v>
      </c>
    </row>
    <row r="4009" spans="2:13" ht="24.95" customHeight="1" outlineLevel="2" x14ac:dyDescent="0.25">
      <c r="B4009" s="628"/>
      <c r="C4009" s="629"/>
      <c r="D4009" s="660"/>
      <c r="E4009" s="106"/>
      <c r="F4009" s="661"/>
      <c r="G4009" s="660"/>
      <c r="H4009" s="661"/>
      <c r="I4009" s="660"/>
      <c r="J4009" s="661"/>
      <c r="K4009" s="660"/>
      <c r="L4009" s="56">
        <f t="shared" si="363"/>
        <v>0</v>
      </c>
    </row>
    <row r="4010" spans="2:13" ht="24.95" customHeight="1" outlineLevel="2" x14ac:dyDescent="0.25">
      <c r="B4010" s="631"/>
      <c r="C4010" s="632"/>
      <c r="D4010" s="662"/>
      <c r="E4010" s="107"/>
      <c r="F4010" s="663"/>
      <c r="G4010" s="662"/>
      <c r="H4010" s="663"/>
      <c r="I4010" s="662"/>
      <c r="J4010" s="663"/>
      <c r="K4010" s="662"/>
      <c r="L4010" s="56">
        <f t="shared" si="363"/>
        <v>0</v>
      </c>
    </row>
    <row r="4011" spans="2:13" ht="24.95" customHeight="1" outlineLevel="2" x14ac:dyDescent="0.25">
      <c r="B4011" s="634" t="s">
        <v>1468</v>
      </c>
      <c r="C4011" s="635"/>
      <c r="D4011" s="635"/>
      <c r="E4011" s="635"/>
      <c r="F4011" s="635"/>
      <c r="G4011" s="635"/>
      <c r="H4011" s="635"/>
      <c r="I4011" s="635"/>
      <c r="J4011" s="635"/>
      <c r="K4011" s="636"/>
      <c r="L4011" s="108">
        <f>+SUM(L4004:L4010)</f>
        <v>0</v>
      </c>
    </row>
    <row r="4012" spans="2:13" ht="50.25" customHeight="1" outlineLevel="1" x14ac:dyDescent="0.25">
      <c r="B4012" s="111" t="s">
        <v>2165</v>
      </c>
      <c r="C4012" s="58">
        <v>16</v>
      </c>
      <c r="D4012" s="58">
        <v>17</v>
      </c>
      <c r="E4012" s="637" t="str">
        <f>+VLOOKUP(B:B,APUS!A:C,3,FALSE)</f>
        <v xml:space="preserve">PAÑETE + FILOS 1:3 SOBRE SUPERFICIES DE ESTRUCTURAS EN CONCRETO  E= 1.3 CM  (VIGAS, COLUMNAS,  DINTELES, CINTAS, ALFAGÍAS O MAMPOSTERÍA)  HASTA 30 CM DE ANCHO             </v>
      </c>
      <c r="F4012" s="638"/>
      <c r="G4012" s="638"/>
      <c r="H4012" s="638"/>
      <c r="I4012" s="638"/>
      <c r="J4012" s="638"/>
      <c r="K4012" s="639"/>
      <c r="L4012" s="103" t="str">
        <f>+VLOOKUP(B:B,APUS!A:D,4,FALSE)</f>
        <v>M</v>
      </c>
      <c r="M4012" s="595">
        <f>L4022</f>
        <v>0</v>
      </c>
    </row>
    <row r="4013" spans="2:13" ht="15" customHeight="1" outlineLevel="2" x14ac:dyDescent="0.25">
      <c r="B4013" s="666" t="s">
        <v>1465</v>
      </c>
      <c r="C4013" s="697"/>
      <c r="D4013" s="668"/>
      <c r="E4013" s="672" t="s">
        <v>1470</v>
      </c>
      <c r="F4013" s="673"/>
      <c r="G4013" s="673"/>
      <c r="H4013" s="673"/>
      <c r="I4013" s="674"/>
      <c r="J4013" s="675" t="s">
        <v>560</v>
      </c>
      <c r="K4013" s="668"/>
      <c r="L4013" s="677" t="s">
        <v>1464</v>
      </c>
    </row>
    <row r="4014" spans="2:13" ht="15" customHeight="1" outlineLevel="2" x14ac:dyDescent="0.25">
      <c r="B4014" s="669"/>
      <c r="C4014" s="670"/>
      <c r="D4014" s="671"/>
      <c r="E4014" s="104" t="s">
        <v>1461</v>
      </c>
      <c r="F4014" s="679" t="s">
        <v>1462</v>
      </c>
      <c r="G4014" s="680"/>
      <c r="H4014" s="679" t="s">
        <v>1463</v>
      </c>
      <c r="I4014" s="680"/>
      <c r="J4014" s="676"/>
      <c r="K4014" s="671"/>
      <c r="L4014" s="701"/>
    </row>
    <row r="4015" spans="2:13" ht="24.95" customHeight="1" outlineLevel="2" x14ac:dyDescent="0.25">
      <c r="B4015" s="655"/>
      <c r="C4015" s="656"/>
      <c r="D4015" s="657"/>
      <c r="E4015" s="105"/>
      <c r="F4015" s="658"/>
      <c r="G4015" s="659"/>
      <c r="H4015" s="658"/>
      <c r="I4015" s="659"/>
      <c r="J4015" s="658"/>
      <c r="K4015" s="659"/>
      <c r="L4015" s="56">
        <f t="shared" ref="L4015:L4021" si="364">+J4015</f>
        <v>0</v>
      </c>
    </row>
    <row r="4016" spans="2:13" ht="24.95" customHeight="1" outlineLevel="2" x14ac:dyDescent="0.25">
      <c r="B4016" s="628"/>
      <c r="C4016" s="629"/>
      <c r="D4016" s="660"/>
      <c r="E4016" s="106"/>
      <c r="F4016" s="661"/>
      <c r="G4016" s="660"/>
      <c r="H4016" s="661"/>
      <c r="I4016" s="660"/>
      <c r="J4016" s="661"/>
      <c r="K4016" s="660"/>
      <c r="L4016" s="56">
        <f t="shared" si="364"/>
        <v>0</v>
      </c>
    </row>
    <row r="4017" spans="2:13" ht="24.95" customHeight="1" outlineLevel="2" x14ac:dyDescent="0.25">
      <c r="B4017" s="628"/>
      <c r="C4017" s="629"/>
      <c r="D4017" s="660"/>
      <c r="E4017" s="106"/>
      <c r="F4017" s="661"/>
      <c r="G4017" s="660"/>
      <c r="H4017" s="661"/>
      <c r="I4017" s="660"/>
      <c r="J4017" s="661"/>
      <c r="K4017" s="660"/>
      <c r="L4017" s="56">
        <f t="shared" si="364"/>
        <v>0</v>
      </c>
    </row>
    <row r="4018" spans="2:13" ht="24.95" customHeight="1" outlineLevel="2" x14ac:dyDescent="0.25">
      <c r="B4018" s="628"/>
      <c r="C4018" s="629"/>
      <c r="D4018" s="660"/>
      <c r="E4018" s="106"/>
      <c r="F4018" s="661"/>
      <c r="G4018" s="660"/>
      <c r="H4018" s="661"/>
      <c r="I4018" s="660"/>
      <c r="J4018" s="661"/>
      <c r="K4018" s="660"/>
      <c r="L4018" s="56">
        <f t="shared" si="364"/>
        <v>0</v>
      </c>
    </row>
    <row r="4019" spans="2:13" ht="24.95" customHeight="1" outlineLevel="2" x14ac:dyDescent="0.25">
      <c r="B4019" s="628"/>
      <c r="C4019" s="629"/>
      <c r="D4019" s="660"/>
      <c r="E4019" s="106"/>
      <c r="F4019" s="661"/>
      <c r="G4019" s="660"/>
      <c r="H4019" s="661"/>
      <c r="I4019" s="660"/>
      <c r="J4019" s="661"/>
      <c r="K4019" s="660"/>
      <c r="L4019" s="56">
        <f t="shared" si="364"/>
        <v>0</v>
      </c>
    </row>
    <row r="4020" spans="2:13" ht="24.95" customHeight="1" outlineLevel="2" x14ac:dyDescent="0.25">
      <c r="B4020" s="628"/>
      <c r="C4020" s="629"/>
      <c r="D4020" s="660"/>
      <c r="E4020" s="106"/>
      <c r="F4020" s="661"/>
      <c r="G4020" s="660"/>
      <c r="H4020" s="661"/>
      <c r="I4020" s="660"/>
      <c r="J4020" s="661"/>
      <c r="K4020" s="660"/>
      <c r="L4020" s="56">
        <f t="shared" si="364"/>
        <v>0</v>
      </c>
    </row>
    <row r="4021" spans="2:13" ht="24.95" customHeight="1" outlineLevel="2" x14ac:dyDescent="0.25">
      <c r="B4021" s="631"/>
      <c r="C4021" s="632"/>
      <c r="D4021" s="662"/>
      <c r="E4021" s="107"/>
      <c r="F4021" s="663"/>
      <c r="G4021" s="662"/>
      <c r="H4021" s="663"/>
      <c r="I4021" s="662"/>
      <c r="J4021" s="663"/>
      <c r="K4021" s="662"/>
      <c r="L4021" s="56">
        <f t="shared" si="364"/>
        <v>0</v>
      </c>
    </row>
    <row r="4022" spans="2:13" ht="24.95" customHeight="1" outlineLevel="2" x14ac:dyDescent="0.25">
      <c r="B4022" s="634" t="s">
        <v>1468</v>
      </c>
      <c r="C4022" s="635"/>
      <c r="D4022" s="635"/>
      <c r="E4022" s="635"/>
      <c r="F4022" s="635"/>
      <c r="G4022" s="635"/>
      <c r="H4022" s="635"/>
      <c r="I4022" s="635"/>
      <c r="J4022" s="635"/>
      <c r="K4022" s="636"/>
      <c r="L4022" s="108">
        <f>+SUM(L4015:L4021)</f>
        <v>0</v>
      </c>
    </row>
    <row r="4023" spans="2:13" ht="19.5" customHeight="1" outlineLevel="1" x14ac:dyDescent="0.25">
      <c r="B4023" s="111" t="s">
        <v>2166</v>
      </c>
      <c r="C4023" s="58">
        <v>16</v>
      </c>
      <c r="D4023" s="58">
        <v>18</v>
      </c>
      <c r="E4023" s="694" t="str">
        <f>+VLOOKUP(B:B,APUS!A:C,3,FALSE)</f>
        <v xml:space="preserve">PAÑETE + FILOS, LISO 1:4  HASTA 30 CM             </v>
      </c>
      <c r="F4023" s="695"/>
      <c r="G4023" s="695"/>
      <c r="H4023" s="695"/>
      <c r="I4023" s="695"/>
      <c r="J4023" s="695"/>
      <c r="K4023" s="696"/>
      <c r="L4023" s="103" t="str">
        <f>+VLOOKUP(B:B,APUS!A:D,4,FALSE)</f>
        <v>M</v>
      </c>
      <c r="M4023" s="595">
        <f>L4033</f>
        <v>0</v>
      </c>
    </row>
    <row r="4024" spans="2:13" ht="15" customHeight="1" outlineLevel="2" x14ac:dyDescent="0.25">
      <c r="B4024" s="666" t="s">
        <v>1465</v>
      </c>
      <c r="C4024" s="697"/>
      <c r="D4024" s="668"/>
      <c r="E4024" s="672" t="s">
        <v>1470</v>
      </c>
      <c r="F4024" s="673"/>
      <c r="G4024" s="673"/>
      <c r="H4024" s="673"/>
      <c r="I4024" s="674"/>
      <c r="J4024" s="675" t="s">
        <v>560</v>
      </c>
      <c r="K4024" s="668"/>
      <c r="L4024" s="677" t="s">
        <v>1464</v>
      </c>
    </row>
    <row r="4025" spans="2:13" ht="15" customHeight="1" outlineLevel="2" x14ac:dyDescent="0.25">
      <c r="B4025" s="669"/>
      <c r="C4025" s="670"/>
      <c r="D4025" s="671"/>
      <c r="E4025" s="104" t="s">
        <v>1461</v>
      </c>
      <c r="F4025" s="679" t="s">
        <v>1462</v>
      </c>
      <c r="G4025" s="680"/>
      <c r="H4025" s="679" t="s">
        <v>1463</v>
      </c>
      <c r="I4025" s="680"/>
      <c r="J4025" s="676"/>
      <c r="K4025" s="671"/>
      <c r="L4025" s="701"/>
    </row>
    <row r="4026" spans="2:13" ht="24.95" customHeight="1" outlineLevel="2" x14ac:dyDescent="0.25">
      <c r="B4026" s="655"/>
      <c r="C4026" s="656"/>
      <c r="D4026" s="657"/>
      <c r="E4026" s="105"/>
      <c r="F4026" s="658"/>
      <c r="G4026" s="659"/>
      <c r="H4026" s="658"/>
      <c r="I4026" s="659"/>
      <c r="J4026" s="658"/>
      <c r="K4026" s="659"/>
      <c r="L4026" s="56">
        <f t="shared" ref="L4026:L4032" si="365">+J4026</f>
        <v>0</v>
      </c>
    </row>
    <row r="4027" spans="2:13" ht="24.95" customHeight="1" outlineLevel="2" x14ac:dyDescent="0.25">
      <c r="B4027" s="628"/>
      <c r="C4027" s="629"/>
      <c r="D4027" s="660"/>
      <c r="E4027" s="106"/>
      <c r="F4027" s="661"/>
      <c r="G4027" s="660"/>
      <c r="H4027" s="661"/>
      <c r="I4027" s="660"/>
      <c r="J4027" s="661"/>
      <c r="K4027" s="660"/>
      <c r="L4027" s="56">
        <f t="shared" si="365"/>
        <v>0</v>
      </c>
    </row>
    <row r="4028" spans="2:13" ht="24.95" customHeight="1" outlineLevel="2" x14ac:dyDescent="0.25">
      <c r="B4028" s="628"/>
      <c r="C4028" s="629"/>
      <c r="D4028" s="660"/>
      <c r="E4028" s="106"/>
      <c r="F4028" s="661"/>
      <c r="G4028" s="660"/>
      <c r="H4028" s="661"/>
      <c r="I4028" s="660"/>
      <c r="J4028" s="661"/>
      <c r="K4028" s="660"/>
      <c r="L4028" s="56">
        <f t="shared" si="365"/>
        <v>0</v>
      </c>
    </row>
    <row r="4029" spans="2:13" ht="24.95" customHeight="1" outlineLevel="2" x14ac:dyDescent="0.25">
      <c r="B4029" s="628"/>
      <c r="C4029" s="629"/>
      <c r="D4029" s="660"/>
      <c r="E4029" s="106"/>
      <c r="F4029" s="661"/>
      <c r="G4029" s="660"/>
      <c r="H4029" s="661"/>
      <c r="I4029" s="660"/>
      <c r="J4029" s="661"/>
      <c r="K4029" s="660"/>
      <c r="L4029" s="56">
        <f t="shared" si="365"/>
        <v>0</v>
      </c>
    </row>
    <row r="4030" spans="2:13" ht="24.95" customHeight="1" outlineLevel="2" x14ac:dyDescent="0.25">
      <c r="B4030" s="628"/>
      <c r="C4030" s="629"/>
      <c r="D4030" s="660"/>
      <c r="E4030" s="106"/>
      <c r="F4030" s="661"/>
      <c r="G4030" s="660"/>
      <c r="H4030" s="661"/>
      <c r="I4030" s="660"/>
      <c r="J4030" s="661"/>
      <c r="K4030" s="660"/>
      <c r="L4030" s="56">
        <f t="shared" si="365"/>
        <v>0</v>
      </c>
    </row>
    <row r="4031" spans="2:13" ht="24.95" customHeight="1" outlineLevel="2" x14ac:dyDescent="0.25">
      <c r="B4031" s="628"/>
      <c r="C4031" s="629"/>
      <c r="D4031" s="660"/>
      <c r="E4031" s="106"/>
      <c r="F4031" s="661"/>
      <c r="G4031" s="660"/>
      <c r="H4031" s="661"/>
      <c r="I4031" s="660"/>
      <c r="J4031" s="661"/>
      <c r="K4031" s="660"/>
      <c r="L4031" s="56">
        <f t="shared" si="365"/>
        <v>0</v>
      </c>
    </row>
    <row r="4032" spans="2:13" ht="24.95" customHeight="1" outlineLevel="2" x14ac:dyDescent="0.25">
      <c r="B4032" s="631"/>
      <c r="C4032" s="632"/>
      <c r="D4032" s="662"/>
      <c r="E4032" s="107"/>
      <c r="F4032" s="663"/>
      <c r="G4032" s="662"/>
      <c r="H4032" s="663"/>
      <c r="I4032" s="662"/>
      <c r="J4032" s="663"/>
      <c r="K4032" s="662"/>
      <c r="L4032" s="56">
        <f t="shared" si="365"/>
        <v>0</v>
      </c>
    </row>
    <row r="4033" spans="2:13" ht="24.95" customHeight="1" outlineLevel="2" x14ac:dyDescent="0.25">
      <c r="B4033" s="634" t="s">
        <v>1468</v>
      </c>
      <c r="C4033" s="635"/>
      <c r="D4033" s="635"/>
      <c r="E4033" s="635"/>
      <c r="F4033" s="635"/>
      <c r="G4033" s="635"/>
      <c r="H4033" s="635"/>
      <c r="I4033" s="635"/>
      <c r="J4033" s="635"/>
      <c r="K4033" s="636"/>
      <c r="L4033" s="108">
        <f>+SUM(L4026:L4032)</f>
        <v>0</v>
      </c>
    </row>
    <row r="4034" spans="2:13" ht="19.5" customHeight="1" outlineLevel="1" x14ac:dyDescent="0.25">
      <c r="B4034" s="111" t="s">
        <v>2180</v>
      </c>
      <c r="C4034" s="58">
        <v>16</v>
      </c>
      <c r="D4034" s="58">
        <v>19</v>
      </c>
      <c r="E4034" s="694" t="str">
        <f>+VLOOKUP(B:B,APUS!A:C,3,FALSE)</f>
        <v>FILOS Y DILATACIONES  EN MORTERO 1:3</v>
      </c>
      <c r="F4034" s="695"/>
      <c r="G4034" s="695"/>
      <c r="H4034" s="695"/>
      <c r="I4034" s="695"/>
      <c r="J4034" s="695"/>
      <c r="K4034" s="696"/>
      <c r="L4034" s="103" t="str">
        <f>+VLOOKUP(B:B,APUS!A:D,4,FALSE)</f>
        <v>M</v>
      </c>
      <c r="M4034" s="595">
        <f>L4044</f>
        <v>0</v>
      </c>
    </row>
    <row r="4035" spans="2:13" ht="15" customHeight="1" outlineLevel="2" x14ac:dyDescent="0.25">
      <c r="B4035" s="666" t="s">
        <v>1465</v>
      </c>
      <c r="C4035" s="697"/>
      <c r="D4035" s="668"/>
      <c r="E4035" s="672" t="s">
        <v>1470</v>
      </c>
      <c r="F4035" s="673"/>
      <c r="G4035" s="673"/>
      <c r="H4035" s="673"/>
      <c r="I4035" s="674"/>
      <c r="J4035" s="675" t="s">
        <v>560</v>
      </c>
      <c r="K4035" s="668"/>
      <c r="L4035" s="677" t="s">
        <v>1464</v>
      </c>
    </row>
    <row r="4036" spans="2:13" ht="15" customHeight="1" outlineLevel="2" x14ac:dyDescent="0.25">
      <c r="B4036" s="669"/>
      <c r="C4036" s="670"/>
      <c r="D4036" s="671"/>
      <c r="E4036" s="104" t="s">
        <v>1461</v>
      </c>
      <c r="F4036" s="679" t="s">
        <v>1462</v>
      </c>
      <c r="G4036" s="680"/>
      <c r="H4036" s="679" t="s">
        <v>1463</v>
      </c>
      <c r="I4036" s="680"/>
      <c r="J4036" s="676"/>
      <c r="K4036" s="671"/>
      <c r="L4036" s="701"/>
    </row>
    <row r="4037" spans="2:13" ht="24.95" customHeight="1" outlineLevel="2" x14ac:dyDescent="0.25">
      <c r="B4037" s="655"/>
      <c r="C4037" s="656"/>
      <c r="D4037" s="657"/>
      <c r="E4037" s="105"/>
      <c r="F4037" s="658"/>
      <c r="G4037" s="659"/>
      <c r="H4037" s="658"/>
      <c r="I4037" s="659"/>
      <c r="J4037" s="658"/>
      <c r="K4037" s="659"/>
      <c r="L4037" s="56">
        <f t="shared" ref="L4037:L4043" si="366">+J4037</f>
        <v>0</v>
      </c>
    </row>
    <row r="4038" spans="2:13" ht="24.95" customHeight="1" outlineLevel="2" x14ac:dyDescent="0.25">
      <c r="B4038" s="628"/>
      <c r="C4038" s="629"/>
      <c r="D4038" s="660"/>
      <c r="E4038" s="106"/>
      <c r="F4038" s="661"/>
      <c r="G4038" s="660"/>
      <c r="H4038" s="661"/>
      <c r="I4038" s="660"/>
      <c r="J4038" s="661"/>
      <c r="K4038" s="660"/>
      <c r="L4038" s="56">
        <f t="shared" si="366"/>
        <v>0</v>
      </c>
    </row>
    <row r="4039" spans="2:13" ht="24.95" customHeight="1" outlineLevel="2" x14ac:dyDescent="0.25">
      <c r="B4039" s="628"/>
      <c r="C4039" s="629"/>
      <c r="D4039" s="660"/>
      <c r="E4039" s="106"/>
      <c r="F4039" s="661"/>
      <c r="G4039" s="660"/>
      <c r="H4039" s="661"/>
      <c r="I4039" s="660"/>
      <c r="J4039" s="661"/>
      <c r="K4039" s="660"/>
      <c r="L4039" s="56">
        <f t="shared" si="366"/>
        <v>0</v>
      </c>
    </row>
    <row r="4040" spans="2:13" ht="24.95" customHeight="1" outlineLevel="2" x14ac:dyDescent="0.25">
      <c r="B4040" s="628"/>
      <c r="C4040" s="629"/>
      <c r="D4040" s="660"/>
      <c r="E4040" s="106"/>
      <c r="F4040" s="661"/>
      <c r="G4040" s="660"/>
      <c r="H4040" s="661"/>
      <c r="I4040" s="660"/>
      <c r="J4040" s="661"/>
      <c r="K4040" s="660"/>
      <c r="L4040" s="56">
        <f t="shared" si="366"/>
        <v>0</v>
      </c>
    </row>
    <row r="4041" spans="2:13" ht="24.95" customHeight="1" outlineLevel="2" x14ac:dyDescent="0.25">
      <c r="B4041" s="628"/>
      <c r="C4041" s="629"/>
      <c r="D4041" s="660"/>
      <c r="E4041" s="106"/>
      <c r="F4041" s="661"/>
      <c r="G4041" s="660"/>
      <c r="H4041" s="661"/>
      <c r="I4041" s="660"/>
      <c r="J4041" s="661"/>
      <c r="K4041" s="660"/>
      <c r="L4041" s="56">
        <f t="shared" si="366"/>
        <v>0</v>
      </c>
    </row>
    <row r="4042" spans="2:13" ht="24.95" customHeight="1" outlineLevel="2" x14ac:dyDescent="0.25">
      <c r="B4042" s="628"/>
      <c r="C4042" s="629"/>
      <c r="D4042" s="660"/>
      <c r="E4042" s="106"/>
      <c r="F4042" s="661"/>
      <c r="G4042" s="660"/>
      <c r="H4042" s="661"/>
      <c r="I4042" s="660"/>
      <c r="J4042" s="661"/>
      <c r="K4042" s="660"/>
      <c r="L4042" s="56">
        <f t="shared" si="366"/>
        <v>0</v>
      </c>
    </row>
    <row r="4043" spans="2:13" ht="24.95" customHeight="1" outlineLevel="2" x14ac:dyDescent="0.25">
      <c r="B4043" s="631"/>
      <c r="C4043" s="632"/>
      <c r="D4043" s="662"/>
      <c r="E4043" s="107"/>
      <c r="F4043" s="663"/>
      <c r="G4043" s="662"/>
      <c r="H4043" s="663"/>
      <c r="I4043" s="662"/>
      <c r="J4043" s="663"/>
      <c r="K4043" s="662"/>
      <c r="L4043" s="56">
        <f t="shared" si="366"/>
        <v>0</v>
      </c>
    </row>
    <row r="4044" spans="2:13" ht="24.95" customHeight="1" outlineLevel="2" x14ac:dyDescent="0.25">
      <c r="B4044" s="634" t="s">
        <v>1468</v>
      </c>
      <c r="C4044" s="635"/>
      <c r="D4044" s="635"/>
      <c r="E4044" s="635"/>
      <c r="F4044" s="635"/>
      <c r="G4044" s="635"/>
      <c r="H4044" s="635"/>
      <c r="I4044" s="635"/>
      <c r="J4044" s="635"/>
      <c r="K4044" s="636"/>
      <c r="L4044" s="108">
        <f>+SUM(L4037:L4043)</f>
        <v>0</v>
      </c>
    </row>
    <row r="4045" spans="2:13" ht="19.5" customHeight="1" outlineLevel="1" x14ac:dyDescent="0.25">
      <c r="B4045" s="111" t="s">
        <v>2181</v>
      </c>
      <c r="C4045" s="58">
        <v>16</v>
      </c>
      <c r="D4045" s="58">
        <v>20</v>
      </c>
      <c r="E4045" s="694" t="str">
        <f>+VLOOKUP(B:B,APUS!A:C,3,FALSE)</f>
        <v>PREPARACIÓN SUPERFICIE DE MUROS PARA INSTALACIÓN ENCHAPE (INCLUYE PICADA)</v>
      </c>
      <c r="F4045" s="695"/>
      <c r="G4045" s="695"/>
      <c r="H4045" s="695"/>
      <c r="I4045" s="695"/>
      <c r="J4045" s="695"/>
      <c r="K4045" s="696"/>
      <c r="L4045" s="103" t="str">
        <f>+VLOOKUP(B:B,APUS!A:D,4,FALSE)</f>
        <v>M2</v>
      </c>
      <c r="M4045" s="595">
        <f>L4055</f>
        <v>0</v>
      </c>
    </row>
    <row r="4046" spans="2:13" ht="15" customHeight="1" outlineLevel="2" x14ac:dyDescent="0.25">
      <c r="B4046" s="666" t="s">
        <v>1465</v>
      </c>
      <c r="C4046" s="697"/>
      <c r="D4046" s="668"/>
      <c r="E4046" s="672" t="s">
        <v>1470</v>
      </c>
      <c r="F4046" s="673"/>
      <c r="G4046" s="673"/>
      <c r="H4046" s="673"/>
      <c r="I4046" s="674"/>
      <c r="J4046" s="675" t="s">
        <v>560</v>
      </c>
      <c r="K4046" s="668"/>
      <c r="L4046" s="677" t="s">
        <v>1464</v>
      </c>
    </row>
    <row r="4047" spans="2:13" ht="15" customHeight="1" outlineLevel="2" x14ac:dyDescent="0.25">
      <c r="B4047" s="669"/>
      <c r="C4047" s="670"/>
      <c r="D4047" s="671"/>
      <c r="E4047" s="104" t="s">
        <v>1461</v>
      </c>
      <c r="F4047" s="679" t="s">
        <v>1462</v>
      </c>
      <c r="G4047" s="680"/>
      <c r="H4047" s="679" t="s">
        <v>1463</v>
      </c>
      <c r="I4047" s="680"/>
      <c r="J4047" s="676"/>
      <c r="K4047" s="671"/>
      <c r="L4047" s="701"/>
    </row>
    <row r="4048" spans="2:13" ht="24.95" customHeight="1" outlineLevel="2" x14ac:dyDescent="0.25">
      <c r="B4048" s="655"/>
      <c r="C4048" s="656"/>
      <c r="D4048" s="657"/>
      <c r="E4048" s="105"/>
      <c r="F4048" s="658"/>
      <c r="G4048" s="659"/>
      <c r="H4048" s="658"/>
      <c r="I4048" s="659"/>
      <c r="J4048" s="658"/>
      <c r="K4048" s="659"/>
      <c r="L4048" s="56">
        <f t="shared" ref="L4048:L4054" si="367">+J4048</f>
        <v>0</v>
      </c>
    </row>
    <row r="4049" spans="2:13" ht="24.95" customHeight="1" outlineLevel="2" x14ac:dyDescent="0.25">
      <c r="B4049" s="628"/>
      <c r="C4049" s="629"/>
      <c r="D4049" s="660"/>
      <c r="E4049" s="106"/>
      <c r="F4049" s="661"/>
      <c r="G4049" s="660"/>
      <c r="H4049" s="661"/>
      <c r="I4049" s="660"/>
      <c r="J4049" s="661"/>
      <c r="K4049" s="660"/>
      <c r="L4049" s="56">
        <f t="shared" si="367"/>
        <v>0</v>
      </c>
    </row>
    <row r="4050" spans="2:13" ht="24.95" customHeight="1" outlineLevel="2" x14ac:dyDescent="0.25">
      <c r="B4050" s="628"/>
      <c r="C4050" s="629"/>
      <c r="D4050" s="660"/>
      <c r="E4050" s="106"/>
      <c r="F4050" s="661"/>
      <c r="G4050" s="660"/>
      <c r="H4050" s="661"/>
      <c r="I4050" s="660"/>
      <c r="J4050" s="661"/>
      <c r="K4050" s="660"/>
      <c r="L4050" s="56">
        <f t="shared" si="367"/>
        <v>0</v>
      </c>
    </row>
    <row r="4051" spans="2:13" ht="24.95" customHeight="1" outlineLevel="2" x14ac:dyDescent="0.25">
      <c r="B4051" s="628"/>
      <c r="C4051" s="629"/>
      <c r="D4051" s="660"/>
      <c r="E4051" s="106"/>
      <c r="F4051" s="661"/>
      <c r="G4051" s="660"/>
      <c r="H4051" s="661"/>
      <c r="I4051" s="660"/>
      <c r="J4051" s="661"/>
      <c r="K4051" s="660"/>
      <c r="L4051" s="56">
        <f t="shared" si="367"/>
        <v>0</v>
      </c>
    </row>
    <row r="4052" spans="2:13" ht="24.95" customHeight="1" outlineLevel="2" x14ac:dyDescent="0.25">
      <c r="B4052" s="628"/>
      <c r="C4052" s="629"/>
      <c r="D4052" s="660"/>
      <c r="E4052" s="106"/>
      <c r="F4052" s="661"/>
      <c r="G4052" s="660"/>
      <c r="H4052" s="661"/>
      <c r="I4052" s="660"/>
      <c r="J4052" s="661"/>
      <c r="K4052" s="660"/>
      <c r="L4052" s="56">
        <f t="shared" si="367"/>
        <v>0</v>
      </c>
    </row>
    <row r="4053" spans="2:13" ht="24.95" customHeight="1" outlineLevel="2" x14ac:dyDescent="0.25">
      <c r="B4053" s="628"/>
      <c r="C4053" s="629"/>
      <c r="D4053" s="660"/>
      <c r="E4053" s="106"/>
      <c r="F4053" s="661"/>
      <c r="G4053" s="660"/>
      <c r="H4053" s="661"/>
      <c r="I4053" s="660"/>
      <c r="J4053" s="661"/>
      <c r="K4053" s="660"/>
      <c r="L4053" s="56">
        <f t="shared" si="367"/>
        <v>0</v>
      </c>
    </row>
    <row r="4054" spans="2:13" ht="24.95" customHeight="1" outlineLevel="2" x14ac:dyDescent="0.25">
      <c r="B4054" s="631"/>
      <c r="C4054" s="632"/>
      <c r="D4054" s="662"/>
      <c r="E4054" s="107"/>
      <c r="F4054" s="663"/>
      <c r="G4054" s="662"/>
      <c r="H4054" s="663"/>
      <c r="I4054" s="662"/>
      <c r="J4054" s="663"/>
      <c r="K4054" s="662"/>
      <c r="L4054" s="56">
        <f t="shared" si="367"/>
        <v>0</v>
      </c>
    </row>
    <row r="4055" spans="2:13" ht="24.95" customHeight="1" outlineLevel="2" x14ac:dyDescent="0.25">
      <c r="B4055" s="634" t="s">
        <v>1468</v>
      </c>
      <c r="C4055" s="635"/>
      <c r="D4055" s="635"/>
      <c r="E4055" s="635"/>
      <c r="F4055" s="635"/>
      <c r="G4055" s="635"/>
      <c r="H4055" s="635"/>
      <c r="I4055" s="635"/>
      <c r="J4055" s="635"/>
      <c r="K4055" s="636"/>
      <c r="L4055" s="108">
        <f>+SUM(L4048:L4054)</f>
        <v>0</v>
      </c>
    </row>
    <row r="4056" spans="2:13" ht="15" customHeight="1" x14ac:dyDescent="0.25">
      <c r="B4056" s="99"/>
      <c r="C4056" s="100">
        <v>17</v>
      </c>
      <c r="D4056" s="703" t="str">
        <f>+'208-MV-Ft-10-MV-HAB.'!D399</f>
        <v>PISOS Y ACABADOS</v>
      </c>
      <c r="E4056" s="704"/>
      <c r="F4056" s="704"/>
      <c r="G4056" s="704"/>
      <c r="H4056" s="704"/>
      <c r="I4056" s="704"/>
      <c r="J4056" s="704"/>
      <c r="K4056" s="704"/>
      <c r="L4056" s="705"/>
    </row>
    <row r="4057" spans="2:13" ht="57.75" customHeight="1" outlineLevel="1" x14ac:dyDescent="0.25">
      <c r="B4057" s="111" t="s">
        <v>2145</v>
      </c>
      <c r="C4057" s="58">
        <v>17</v>
      </c>
      <c r="D4057" s="58">
        <v>0.1</v>
      </c>
      <c r="E4057" s="637" t="str">
        <f>+VLOOKUP(B:B,APUS!A:C,3,FALSE)</f>
        <v>ALISTADO DE PISOS CON MORTERO IMPERMEABILIZADO INTEGRALMENTE PARA CUBIERTAS Y TERRAZAS 1:4 H=4 CM PROMEDIO ALISTADO + PENDIENTADO</v>
      </c>
      <c r="F4057" s="638"/>
      <c r="G4057" s="638"/>
      <c r="H4057" s="638"/>
      <c r="I4057" s="638"/>
      <c r="J4057" s="638"/>
      <c r="K4057" s="639"/>
      <c r="L4057" s="103" t="str">
        <f>+VLOOKUP(B:B,APUS!A:D,4,FALSE)</f>
        <v>M2</v>
      </c>
      <c r="M4057" s="595">
        <f>L4067</f>
        <v>0</v>
      </c>
    </row>
    <row r="4058" spans="2:13" ht="15" customHeight="1" outlineLevel="2" x14ac:dyDescent="0.25">
      <c r="B4058" s="666" t="s">
        <v>1465</v>
      </c>
      <c r="C4058" s="697"/>
      <c r="D4058" s="668"/>
      <c r="E4058" s="672" t="s">
        <v>1470</v>
      </c>
      <c r="F4058" s="673"/>
      <c r="G4058" s="673"/>
      <c r="H4058" s="673"/>
      <c r="I4058" s="674"/>
      <c r="J4058" s="675" t="s">
        <v>560</v>
      </c>
      <c r="K4058" s="668"/>
      <c r="L4058" s="677" t="s">
        <v>1464</v>
      </c>
    </row>
    <row r="4059" spans="2:13" ht="15" customHeight="1" outlineLevel="2" x14ac:dyDescent="0.25">
      <c r="B4059" s="669"/>
      <c r="C4059" s="670"/>
      <c r="D4059" s="671"/>
      <c r="E4059" s="104" t="s">
        <v>1461</v>
      </c>
      <c r="F4059" s="679" t="s">
        <v>1462</v>
      </c>
      <c r="G4059" s="680"/>
      <c r="H4059" s="679" t="s">
        <v>1463</v>
      </c>
      <c r="I4059" s="680"/>
      <c r="J4059" s="676"/>
      <c r="K4059" s="671"/>
      <c r="L4059" s="701"/>
    </row>
    <row r="4060" spans="2:13" ht="24.95" customHeight="1" outlineLevel="2" x14ac:dyDescent="0.25">
      <c r="B4060" s="655"/>
      <c r="C4060" s="656"/>
      <c r="D4060" s="657"/>
      <c r="E4060" s="105"/>
      <c r="F4060" s="658"/>
      <c r="G4060" s="659"/>
      <c r="H4060" s="658"/>
      <c r="I4060" s="659"/>
      <c r="J4060" s="658"/>
      <c r="K4060" s="659"/>
      <c r="L4060" s="56">
        <f t="shared" ref="L4060:L4066" si="368">+J4060</f>
        <v>0</v>
      </c>
    </row>
    <row r="4061" spans="2:13" ht="24.95" customHeight="1" outlineLevel="2" x14ac:dyDescent="0.25">
      <c r="B4061" s="628"/>
      <c r="C4061" s="629"/>
      <c r="D4061" s="660"/>
      <c r="E4061" s="106"/>
      <c r="F4061" s="661"/>
      <c r="G4061" s="660"/>
      <c r="H4061" s="661"/>
      <c r="I4061" s="660"/>
      <c r="J4061" s="661"/>
      <c r="K4061" s="660"/>
      <c r="L4061" s="56">
        <f t="shared" si="368"/>
        <v>0</v>
      </c>
    </row>
    <row r="4062" spans="2:13" ht="24.95" customHeight="1" outlineLevel="2" x14ac:dyDescent="0.25">
      <c r="B4062" s="628"/>
      <c r="C4062" s="629"/>
      <c r="D4062" s="660"/>
      <c r="E4062" s="106"/>
      <c r="F4062" s="661"/>
      <c r="G4062" s="660"/>
      <c r="H4062" s="661"/>
      <c r="I4062" s="660"/>
      <c r="J4062" s="661"/>
      <c r="K4062" s="660"/>
      <c r="L4062" s="56">
        <f t="shared" si="368"/>
        <v>0</v>
      </c>
    </row>
    <row r="4063" spans="2:13" ht="24.95" customHeight="1" outlineLevel="2" x14ac:dyDescent="0.25">
      <c r="B4063" s="628"/>
      <c r="C4063" s="629"/>
      <c r="D4063" s="660"/>
      <c r="E4063" s="106"/>
      <c r="F4063" s="661"/>
      <c r="G4063" s="660"/>
      <c r="H4063" s="661"/>
      <c r="I4063" s="660"/>
      <c r="J4063" s="661"/>
      <c r="K4063" s="660"/>
      <c r="L4063" s="56">
        <f t="shared" si="368"/>
        <v>0</v>
      </c>
    </row>
    <row r="4064" spans="2:13" ht="24.95" customHeight="1" outlineLevel="2" x14ac:dyDescent="0.25">
      <c r="B4064" s="628"/>
      <c r="C4064" s="629"/>
      <c r="D4064" s="660"/>
      <c r="E4064" s="106"/>
      <c r="F4064" s="661"/>
      <c r="G4064" s="660"/>
      <c r="H4064" s="661"/>
      <c r="I4064" s="660"/>
      <c r="J4064" s="661"/>
      <c r="K4064" s="660"/>
      <c r="L4064" s="56">
        <f t="shared" si="368"/>
        <v>0</v>
      </c>
    </row>
    <row r="4065" spans="2:13" ht="24.95" customHeight="1" outlineLevel="2" x14ac:dyDescent="0.25">
      <c r="B4065" s="628"/>
      <c r="C4065" s="629"/>
      <c r="D4065" s="660"/>
      <c r="E4065" s="106"/>
      <c r="F4065" s="661"/>
      <c r="G4065" s="660"/>
      <c r="H4065" s="661"/>
      <c r="I4065" s="660"/>
      <c r="J4065" s="661"/>
      <c r="K4065" s="660"/>
      <c r="L4065" s="56">
        <f t="shared" si="368"/>
        <v>0</v>
      </c>
    </row>
    <row r="4066" spans="2:13" ht="24.95" customHeight="1" outlineLevel="2" x14ac:dyDescent="0.25">
      <c r="B4066" s="631"/>
      <c r="C4066" s="632"/>
      <c r="D4066" s="662"/>
      <c r="E4066" s="107"/>
      <c r="F4066" s="663"/>
      <c r="G4066" s="662"/>
      <c r="H4066" s="663"/>
      <c r="I4066" s="662"/>
      <c r="J4066" s="663"/>
      <c r="K4066" s="662"/>
      <c r="L4066" s="56">
        <f t="shared" si="368"/>
        <v>0</v>
      </c>
    </row>
    <row r="4067" spans="2:13" ht="24.95" customHeight="1" outlineLevel="2" x14ac:dyDescent="0.25">
      <c r="B4067" s="634" t="s">
        <v>1468</v>
      </c>
      <c r="C4067" s="635"/>
      <c r="D4067" s="635"/>
      <c r="E4067" s="635"/>
      <c r="F4067" s="635"/>
      <c r="G4067" s="635"/>
      <c r="H4067" s="635"/>
      <c r="I4067" s="635"/>
      <c r="J4067" s="635"/>
      <c r="K4067" s="636"/>
      <c r="L4067" s="108">
        <f>+SUM(L4060:L4066)</f>
        <v>0</v>
      </c>
    </row>
    <row r="4068" spans="2:13" ht="19.5" customHeight="1" outlineLevel="1" x14ac:dyDescent="0.25">
      <c r="B4068" s="111" t="s">
        <v>2144</v>
      </c>
      <c r="C4068" s="58">
        <v>17</v>
      </c>
      <c r="D4068" s="58">
        <v>0.2</v>
      </c>
      <c r="E4068" s="694" t="str">
        <f>+VLOOKUP(B:B,APUS!A:C,3,FALSE)</f>
        <v xml:space="preserve">ALISTADO DE PISOS CON MORTERO  1:4 H=4 CM </v>
      </c>
      <c r="F4068" s="695"/>
      <c r="G4068" s="695"/>
      <c r="H4068" s="695"/>
      <c r="I4068" s="695"/>
      <c r="J4068" s="695"/>
      <c r="K4068" s="696"/>
      <c r="L4068" s="103" t="str">
        <f>+VLOOKUP(B:B,APUS!A:D,4,FALSE)</f>
        <v>M2</v>
      </c>
      <c r="M4068" s="595">
        <f>L4078</f>
        <v>0</v>
      </c>
    </row>
    <row r="4069" spans="2:13" ht="15" customHeight="1" outlineLevel="2" x14ac:dyDescent="0.25">
      <c r="B4069" s="666" t="s">
        <v>1465</v>
      </c>
      <c r="C4069" s="697"/>
      <c r="D4069" s="668"/>
      <c r="E4069" s="672" t="s">
        <v>1470</v>
      </c>
      <c r="F4069" s="673"/>
      <c r="G4069" s="673"/>
      <c r="H4069" s="673"/>
      <c r="I4069" s="674"/>
      <c r="J4069" s="675" t="s">
        <v>560</v>
      </c>
      <c r="K4069" s="668"/>
      <c r="L4069" s="677" t="s">
        <v>1464</v>
      </c>
    </row>
    <row r="4070" spans="2:13" ht="15" customHeight="1" outlineLevel="2" x14ac:dyDescent="0.25">
      <c r="B4070" s="669"/>
      <c r="C4070" s="670"/>
      <c r="D4070" s="671"/>
      <c r="E4070" s="104" t="s">
        <v>1461</v>
      </c>
      <c r="F4070" s="679" t="s">
        <v>1462</v>
      </c>
      <c r="G4070" s="680"/>
      <c r="H4070" s="679" t="s">
        <v>1463</v>
      </c>
      <c r="I4070" s="680"/>
      <c r="J4070" s="676"/>
      <c r="K4070" s="671"/>
      <c r="L4070" s="701"/>
    </row>
    <row r="4071" spans="2:13" ht="24.95" customHeight="1" outlineLevel="2" x14ac:dyDescent="0.25">
      <c r="B4071" s="655"/>
      <c r="C4071" s="656"/>
      <c r="D4071" s="657"/>
      <c r="E4071" s="105"/>
      <c r="F4071" s="658"/>
      <c r="G4071" s="659"/>
      <c r="H4071" s="658"/>
      <c r="I4071" s="659"/>
      <c r="J4071" s="658"/>
      <c r="K4071" s="659"/>
      <c r="L4071" s="56">
        <f t="shared" ref="L4071:L4077" si="369">+J4071</f>
        <v>0</v>
      </c>
    </row>
    <row r="4072" spans="2:13" ht="24.95" customHeight="1" outlineLevel="2" x14ac:dyDescent="0.25">
      <c r="B4072" s="628"/>
      <c r="C4072" s="629"/>
      <c r="D4072" s="660"/>
      <c r="E4072" s="106"/>
      <c r="F4072" s="661"/>
      <c r="G4072" s="660"/>
      <c r="H4072" s="661"/>
      <c r="I4072" s="660"/>
      <c r="J4072" s="661"/>
      <c r="K4072" s="660"/>
      <c r="L4072" s="56">
        <f t="shared" si="369"/>
        <v>0</v>
      </c>
    </row>
    <row r="4073" spans="2:13" ht="24.95" customHeight="1" outlineLevel="2" x14ac:dyDescent="0.25">
      <c r="B4073" s="628"/>
      <c r="C4073" s="629"/>
      <c r="D4073" s="660"/>
      <c r="E4073" s="106"/>
      <c r="F4073" s="661"/>
      <c r="G4073" s="660"/>
      <c r="H4073" s="661"/>
      <c r="I4073" s="660"/>
      <c r="J4073" s="661"/>
      <c r="K4073" s="660"/>
      <c r="L4073" s="56">
        <f t="shared" si="369"/>
        <v>0</v>
      </c>
    </row>
    <row r="4074" spans="2:13" ht="24.95" customHeight="1" outlineLevel="2" x14ac:dyDescent="0.25">
      <c r="B4074" s="628"/>
      <c r="C4074" s="629"/>
      <c r="D4074" s="660"/>
      <c r="E4074" s="106"/>
      <c r="F4074" s="661"/>
      <c r="G4074" s="660"/>
      <c r="H4074" s="661"/>
      <c r="I4074" s="660"/>
      <c r="J4074" s="661"/>
      <c r="K4074" s="660"/>
      <c r="L4074" s="56">
        <f t="shared" si="369"/>
        <v>0</v>
      </c>
    </row>
    <row r="4075" spans="2:13" ht="24.95" customHeight="1" outlineLevel="2" x14ac:dyDescent="0.25">
      <c r="B4075" s="628"/>
      <c r="C4075" s="629"/>
      <c r="D4075" s="660"/>
      <c r="E4075" s="106"/>
      <c r="F4075" s="661"/>
      <c r="G4075" s="660"/>
      <c r="H4075" s="661"/>
      <c r="I4075" s="660"/>
      <c r="J4075" s="661"/>
      <c r="K4075" s="660"/>
      <c r="L4075" s="56">
        <f t="shared" si="369"/>
        <v>0</v>
      </c>
    </row>
    <row r="4076" spans="2:13" ht="24.95" customHeight="1" outlineLevel="2" x14ac:dyDescent="0.25">
      <c r="B4076" s="628"/>
      <c r="C4076" s="629"/>
      <c r="D4076" s="660"/>
      <c r="E4076" s="106"/>
      <c r="F4076" s="661"/>
      <c r="G4076" s="660"/>
      <c r="H4076" s="661"/>
      <c r="I4076" s="660"/>
      <c r="J4076" s="661"/>
      <c r="K4076" s="660"/>
      <c r="L4076" s="56">
        <f t="shared" si="369"/>
        <v>0</v>
      </c>
    </row>
    <row r="4077" spans="2:13" ht="24.95" customHeight="1" outlineLevel="2" x14ac:dyDescent="0.25">
      <c r="B4077" s="631"/>
      <c r="C4077" s="632"/>
      <c r="D4077" s="662"/>
      <c r="E4077" s="107"/>
      <c r="F4077" s="663"/>
      <c r="G4077" s="662"/>
      <c r="H4077" s="663"/>
      <c r="I4077" s="662"/>
      <c r="J4077" s="663"/>
      <c r="K4077" s="662"/>
      <c r="L4077" s="56">
        <f t="shared" si="369"/>
        <v>0</v>
      </c>
    </row>
    <row r="4078" spans="2:13" ht="24.95" customHeight="1" outlineLevel="2" x14ac:dyDescent="0.25">
      <c r="B4078" s="634" t="s">
        <v>1468</v>
      </c>
      <c r="C4078" s="635"/>
      <c r="D4078" s="635"/>
      <c r="E4078" s="635"/>
      <c r="F4078" s="635"/>
      <c r="G4078" s="635"/>
      <c r="H4078" s="635"/>
      <c r="I4078" s="635"/>
      <c r="J4078" s="635"/>
      <c r="K4078" s="636"/>
      <c r="L4078" s="108">
        <f>+SUM(L4071:L4077)</f>
        <v>0</v>
      </c>
    </row>
    <row r="4079" spans="2:13" ht="19.5" customHeight="1" outlineLevel="1" x14ac:dyDescent="0.25">
      <c r="B4079" s="111" t="s">
        <v>2143</v>
      </c>
      <c r="C4079" s="58">
        <v>17</v>
      </c>
      <c r="D4079" s="58">
        <v>0.3</v>
      </c>
      <c r="E4079" s="694" t="str">
        <f>+VLOOKUP(B:B,APUS!A:C,3,FALSE)</f>
        <v xml:space="preserve">ALISTADO  IMPERMEABILIZADO DE  PISO, MORTERO 1:4, E=0.04 M </v>
      </c>
      <c r="F4079" s="695"/>
      <c r="G4079" s="695"/>
      <c r="H4079" s="695"/>
      <c r="I4079" s="695"/>
      <c r="J4079" s="695"/>
      <c r="K4079" s="696"/>
      <c r="L4079" s="103" t="str">
        <f>+VLOOKUP(B:B,APUS!A:D,4,FALSE)</f>
        <v>M2</v>
      </c>
      <c r="M4079" s="595">
        <f>L4089</f>
        <v>0</v>
      </c>
    </row>
    <row r="4080" spans="2:13" ht="15" customHeight="1" outlineLevel="2" x14ac:dyDescent="0.25">
      <c r="B4080" s="666" t="s">
        <v>1465</v>
      </c>
      <c r="C4080" s="697"/>
      <c r="D4080" s="668"/>
      <c r="E4080" s="672" t="s">
        <v>1470</v>
      </c>
      <c r="F4080" s="673"/>
      <c r="G4080" s="673"/>
      <c r="H4080" s="673"/>
      <c r="I4080" s="674"/>
      <c r="J4080" s="675" t="s">
        <v>560</v>
      </c>
      <c r="K4080" s="668"/>
      <c r="L4080" s="677" t="s">
        <v>1464</v>
      </c>
    </row>
    <row r="4081" spans="2:13" ht="15" customHeight="1" outlineLevel="2" x14ac:dyDescent="0.25">
      <c r="B4081" s="669"/>
      <c r="C4081" s="670"/>
      <c r="D4081" s="671"/>
      <c r="E4081" s="104" t="s">
        <v>1461</v>
      </c>
      <c r="F4081" s="679" t="s">
        <v>1462</v>
      </c>
      <c r="G4081" s="680"/>
      <c r="H4081" s="679" t="s">
        <v>1463</v>
      </c>
      <c r="I4081" s="680"/>
      <c r="J4081" s="676"/>
      <c r="K4081" s="671"/>
      <c r="L4081" s="701"/>
    </row>
    <row r="4082" spans="2:13" ht="24.95" customHeight="1" outlineLevel="2" x14ac:dyDescent="0.25">
      <c r="B4082" s="655"/>
      <c r="C4082" s="656"/>
      <c r="D4082" s="657"/>
      <c r="E4082" s="105"/>
      <c r="F4082" s="658"/>
      <c r="G4082" s="659"/>
      <c r="H4082" s="658"/>
      <c r="I4082" s="659"/>
      <c r="J4082" s="658"/>
      <c r="K4082" s="659"/>
      <c r="L4082" s="56">
        <f t="shared" ref="L4082:L4088" si="370">+J4082</f>
        <v>0</v>
      </c>
    </row>
    <row r="4083" spans="2:13" ht="24.95" customHeight="1" outlineLevel="2" x14ac:dyDescent="0.25">
      <c r="B4083" s="628"/>
      <c r="C4083" s="629"/>
      <c r="D4083" s="660"/>
      <c r="E4083" s="106"/>
      <c r="F4083" s="661"/>
      <c r="G4083" s="660"/>
      <c r="H4083" s="661"/>
      <c r="I4083" s="660"/>
      <c r="J4083" s="661"/>
      <c r="K4083" s="660"/>
      <c r="L4083" s="56">
        <f t="shared" si="370"/>
        <v>0</v>
      </c>
    </row>
    <row r="4084" spans="2:13" ht="24.95" customHeight="1" outlineLevel="2" x14ac:dyDescent="0.25">
      <c r="B4084" s="628"/>
      <c r="C4084" s="629"/>
      <c r="D4084" s="660"/>
      <c r="E4084" s="106"/>
      <c r="F4084" s="661"/>
      <c r="G4084" s="660"/>
      <c r="H4084" s="661"/>
      <c r="I4084" s="660"/>
      <c r="J4084" s="661"/>
      <c r="K4084" s="660"/>
      <c r="L4084" s="56">
        <f t="shared" si="370"/>
        <v>0</v>
      </c>
    </row>
    <row r="4085" spans="2:13" ht="24.95" customHeight="1" outlineLevel="2" x14ac:dyDescent="0.25">
      <c r="B4085" s="628"/>
      <c r="C4085" s="629"/>
      <c r="D4085" s="660"/>
      <c r="E4085" s="106"/>
      <c r="F4085" s="661"/>
      <c r="G4085" s="660"/>
      <c r="H4085" s="661"/>
      <c r="I4085" s="660"/>
      <c r="J4085" s="661"/>
      <c r="K4085" s="660"/>
      <c r="L4085" s="56">
        <f t="shared" si="370"/>
        <v>0</v>
      </c>
    </row>
    <row r="4086" spans="2:13" ht="24.95" customHeight="1" outlineLevel="2" x14ac:dyDescent="0.25">
      <c r="B4086" s="628"/>
      <c r="C4086" s="629"/>
      <c r="D4086" s="660"/>
      <c r="E4086" s="106"/>
      <c r="F4086" s="661"/>
      <c r="G4086" s="660"/>
      <c r="H4086" s="661"/>
      <c r="I4086" s="660"/>
      <c r="J4086" s="661"/>
      <c r="K4086" s="660"/>
      <c r="L4086" s="56">
        <f t="shared" si="370"/>
        <v>0</v>
      </c>
    </row>
    <row r="4087" spans="2:13" ht="24.95" customHeight="1" outlineLevel="2" x14ac:dyDescent="0.25">
      <c r="B4087" s="628"/>
      <c r="C4087" s="629"/>
      <c r="D4087" s="660"/>
      <c r="E4087" s="106"/>
      <c r="F4087" s="661"/>
      <c r="G4087" s="660"/>
      <c r="H4087" s="661"/>
      <c r="I4087" s="660"/>
      <c r="J4087" s="661"/>
      <c r="K4087" s="660"/>
      <c r="L4087" s="56">
        <f t="shared" si="370"/>
        <v>0</v>
      </c>
    </row>
    <row r="4088" spans="2:13" ht="24.95" customHeight="1" outlineLevel="2" x14ac:dyDescent="0.25">
      <c r="B4088" s="631"/>
      <c r="C4088" s="632"/>
      <c r="D4088" s="662"/>
      <c r="E4088" s="107"/>
      <c r="F4088" s="663"/>
      <c r="G4088" s="662"/>
      <c r="H4088" s="663"/>
      <c r="I4088" s="662"/>
      <c r="J4088" s="663"/>
      <c r="K4088" s="662"/>
      <c r="L4088" s="56">
        <f t="shared" si="370"/>
        <v>0</v>
      </c>
    </row>
    <row r="4089" spans="2:13" ht="24.95" customHeight="1" outlineLevel="2" x14ac:dyDescent="0.25">
      <c r="B4089" s="634" t="s">
        <v>1468</v>
      </c>
      <c r="C4089" s="635"/>
      <c r="D4089" s="635"/>
      <c r="E4089" s="635"/>
      <c r="F4089" s="635"/>
      <c r="G4089" s="635"/>
      <c r="H4089" s="635"/>
      <c r="I4089" s="635"/>
      <c r="J4089" s="635"/>
      <c r="K4089" s="636"/>
      <c r="L4089" s="108">
        <f>+SUM(L4082:L4088)</f>
        <v>0</v>
      </c>
    </row>
    <row r="4090" spans="2:13" ht="19.5" customHeight="1" outlineLevel="1" x14ac:dyDescent="0.25">
      <c r="B4090" s="111" t="s">
        <v>2142</v>
      </c>
      <c r="C4090" s="58">
        <v>17</v>
      </c>
      <c r="D4090" s="58">
        <v>0.4</v>
      </c>
      <c r="E4090" s="694" t="str">
        <f>+VLOOKUP(B:B,APUS!A:C,3,FALSE)</f>
        <v xml:space="preserve">ALISTADO  IMPERMEABILIZADO DE  PISO, MORTERO 1:4, E=0.02 M </v>
      </c>
      <c r="F4090" s="695"/>
      <c r="G4090" s="695"/>
      <c r="H4090" s="695"/>
      <c r="I4090" s="695"/>
      <c r="J4090" s="695"/>
      <c r="K4090" s="696"/>
      <c r="L4090" s="103" t="str">
        <f>+VLOOKUP(B:B,APUS!A:D,4,FALSE)</f>
        <v>M2</v>
      </c>
      <c r="M4090" s="595">
        <f>L4100</f>
        <v>0</v>
      </c>
    </row>
    <row r="4091" spans="2:13" ht="15" customHeight="1" outlineLevel="2" x14ac:dyDescent="0.25">
      <c r="B4091" s="666" t="s">
        <v>1465</v>
      </c>
      <c r="C4091" s="697"/>
      <c r="D4091" s="668"/>
      <c r="E4091" s="672" t="s">
        <v>1470</v>
      </c>
      <c r="F4091" s="673"/>
      <c r="G4091" s="673"/>
      <c r="H4091" s="673"/>
      <c r="I4091" s="674"/>
      <c r="J4091" s="675" t="s">
        <v>560</v>
      </c>
      <c r="K4091" s="668"/>
      <c r="L4091" s="677" t="s">
        <v>1464</v>
      </c>
    </row>
    <row r="4092" spans="2:13" ht="15" customHeight="1" outlineLevel="2" x14ac:dyDescent="0.25">
      <c r="B4092" s="669"/>
      <c r="C4092" s="670"/>
      <c r="D4092" s="671"/>
      <c r="E4092" s="104" t="s">
        <v>1461</v>
      </c>
      <c r="F4092" s="679" t="s">
        <v>1462</v>
      </c>
      <c r="G4092" s="680"/>
      <c r="H4092" s="679" t="s">
        <v>1463</v>
      </c>
      <c r="I4092" s="680"/>
      <c r="J4092" s="676"/>
      <c r="K4092" s="671"/>
      <c r="L4092" s="701"/>
    </row>
    <row r="4093" spans="2:13" ht="24.95" customHeight="1" outlineLevel="2" x14ac:dyDescent="0.25">
      <c r="B4093" s="655"/>
      <c r="C4093" s="656"/>
      <c r="D4093" s="657"/>
      <c r="E4093" s="105"/>
      <c r="F4093" s="658"/>
      <c r="G4093" s="659"/>
      <c r="H4093" s="658"/>
      <c r="I4093" s="659"/>
      <c r="J4093" s="658"/>
      <c r="K4093" s="659"/>
      <c r="L4093" s="56">
        <f t="shared" ref="L4093:L4099" si="371">+J4093</f>
        <v>0</v>
      </c>
    </row>
    <row r="4094" spans="2:13" ht="24.95" customHeight="1" outlineLevel="2" x14ac:dyDescent="0.25">
      <c r="B4094" s="628"/>
      <c r="C4094" s="629"/>
      <c r="D4094" s="660"/>
      <c r="E4094" s="106"/>
      <c r="F4094" s="661"/>
      <c r="G4094" s="660"/>
      <c r="H4094" s="661"/>
      <c r="I4094" s="660"/>
      <c r="J4094" s="661"/>
      <c r="K4094" s="660"/>
      <c r="L4094" s="56">
        <f t="shared" si="371"/>
        <v>0</v>
      </c>
    </row>
    <row r="4095" spans="2:13" ht="24.95" customHeight="1" outlineLevel="2" x14ac:dyDescent="0.25">
      <c r="B4095" s="628"/>
      <c r="C4095" s="629"/>
      <c r="D4095" s="660"/>
      <c r="E4095" s="106"/>
      <c r="F4095" s="661"/>
      <c r="G4095" s="660"/>
      <c r="H4095" s="661"/>
      <c r="I4095" s="660"/>
      <c r="J4095" s="661"/>
      <c r="K4095" s="660"/>
      <c r="L4095" s="56">
        <f t="shared" si="371"/>
        <v>0</v>
      </c>
    </row>
    <row r="4096" spans="2:13" ht="24.95" customHeight="1" outlineLevel="2" x14ac:dyDescent="0.25">
      <c r="B4096" s="628"/>
      <c r="C4096" s="629"/>
      <c r="D4096" s="660"/>
      <c r="E4096" s="106"/>
      <c r="F4096" s="661"/>
      <c r="G4096" s="660"/>
      <c r="H4096" s="661"/>
      <c r="I4096" s="660"/>
      <c r="J4096" s="661"/>
      <c r="K4096" s="660"/>
      <c r="L4096" s="56">
        <f t="shared" si="371"/>
        <v>0</v>
      </c>
    </row>
    <row r="4097" spans="2:13" ht="24.95" customHeight="1" outlineLevel="2" x14ac:dyDescent="0.25">
      <c r="B4097" s="628"/>
      <c r="C4097" s="629"/>
      <c r="D4097" s="660"/>
      <c r="E4097" s="106"/>
      <c r="F4097" s="661"/>
      <c r="G4097" s="660"/>
      <c r="H4097" s="661"/>
      <c r="I4097" s="660"/>
      <c r="J4097" s="661"/>
      <c r="K4097" s="660"/>
      <c r="L4097" s="56">
        <f t="shared" si="371"/>
        <v>0</v>
      </c>
    </row>
    <row r="4098" spans="2:13" ht="24.95" customHeight="1" outlineLevel="2" x14ac:dyDescent="0.25">
      <c r="B4098" s="628"/>
      <c r="C4098" s="629"/>
      <c r="D4098" s="660"/>
      <c r="E4098" s="106"/>
      <c r="F4098" s="661"/>
      <c r="G4098" s="660"/>
      <c r="H4098" s="661"/>
      <c r="I4098" s="660"/>
      <c r="J4098" s="661"/>
      <c r="K4098" s="660"/>
      <c r="L4098" s="56">
        <f t="shared" si="371"/>
        <v>0</v>
      </c>
    </row>
    <row r="4099" spans="2:13" ht="24.95" customHeight="1" outlineLevel="2" x14ac:dyDescent="0.25">
      <c r="B4099" s="631"/>
      <c r="C4099" s="632"/>
      <c r="D4099" s="662"/>
      <c r="E4099" s="107"/>
      <c r="F4099" s="663"/>
      <c r="G4099" s="662"/>
      <c r="H4099" s="663"/>
      <c r="I4099" s="662"/>
      <c r="J4099" s="663"/>
      <c r="K4099" s="662"/>
      <c r="L4099" s="56">
        <f t="shared" si="371"/>
        <v>0</v>
      </c>
    </row>
    <row r="4100" spans="2:13" ht="24.95" customHeight="1" outlineLevel="2" x14ac:dyDescent="0.25">
      <c r="B4100" s="634" t="s">
        <v>1468</v>
      </c>
      <c r="C4100" s="635"/>
      <c r="D4100" s="635"/>
      <c r="E4100" s="635"/>
      <c r="F4100" s="635"/>
      <c r="G4100" s="635"/>
      <c r="H4100" s="635"/>
      <c r="I4100" s="635"/>
      <c r="J4100" s="635"/>
      <c r="K4100" s="636"/>
      <c r="L4100" s="108">
        <f>+SUM(L4093:L4099)</f>
        <v>0</v>
      </c>
    </row>
    <row r="4101" spans="2:13" ht="19.5" customHeight="1" outlineLevel="1" x14ac:dyDescent="0.25">
      <c r="B4101" s="111" t="s">
        <v>2141</v>
      </c>
      <c r="C4101" s="58">
        <v>17</v>
      </c>
      <c r="D4101" s="58">
        <v>0.5</v>
      </c>
      <c r="E4101" s="694" t="str">
        <f>+VLOOKUP(B:B,APUS!A:C,3,FALSE)</f>
        <v>ALISTADO DE PISOS CON MORTERO  1:4 H=8 CM PROMEDIO ALISTADO + PENDIENTADO TERRAZAS</v>
      </c>
      <c r="F4101" s="695"/>
      <c r="G4101" s="695"/>
      <c r="H4101" s="695"/>
      <c r="I4101" s="695"/>
      <c r="J4101" s="695"/>
      <c r="K4101" s="696"/>
      <c r="L4101" s="103" t="str">
        <f>+VLOOKUP(B:B,APUS!A:D,4,FALSE)</f>
        <v>M2</v>
      </c>
      <c r="M4101" s="595">
        <f>L4111</f>
        <v>0</v>
      </c>
    </row>
    <row r="4102" spans="2:13" ht="15" customHeight="1" outlineLevel="2" x14ac:dyDescent="0.25">
      <c r="B4102" s="666" t="s">
        <v>1465</v>
      </c>
      <c r="C4102" s="697"/>
      <c r="D4102" s="668"/>
      <c r="E4102" s="672" t="s">
        <v>1470</v>
      </c>
      <c r="F4102" s="673"/>
      <c r="G4102" s="673"/>
      <c r="H4102" s="673"/>
      <c r="I4102" s="674"/>
      <c r="J4102" s="675" t="s">
        <v>560</v>
      </c>
      <c r="K4102" s="668"/>
      <c r="L4102" s="677" t="s">
        <v>1464</v>
      </c>
    </row>
    <row r="4103" spans="2:13" ht="15" customHeight="1" outlineLevel="2" x14ac:dyDescent="0.25">
      <c r="B4103" s="669"/>
      <c r="C4103" s="670"/>
      <c r="D4103" s="671"/>
      <c r="E4103" s="104" t="s">
        <v>1461</v>
      </c>
      <c r="F4103" s="679" t="s">
        <v>1462</v>
      </c>
      <c r="G4103" s="680"/>
      <c r="H4103" s="679" t="s">
        <v>1463</v>
      </c>
      <c r="I4103" s="680"/>
      <c r="J4103" s="676"/>
      <c r="K4103" s="671"/>
      <c r="L4103" s="701"/>
    </row>
    <row r="4104" spans="2:13" ht="24.95" customHeight="1" outlineLevel="2" x14ac:dyDescent="0.25">
      <c r="B4104" s="655"/>
      <c r="C4104" s="656"/>
      <c r="D4104" s="657"/>
      <c r="E4104" s="105"/>
      <c r="F4104" s="658"/>
      <c r="G4104" s="659"/>
      <c r="H4104" s="658"/>
      <c r="I4104" s="659"/>
      <c r="J4104" s="658"/>
      <c r="K4104" s="659"/>
      <c r="L4104" s="56">
        <f t="shared" ref="L4104:L4110" si="372">+J4104</f>
        <v>0</v>
      </c>
    </row>
    <row r="4105" spans="2:13" ht="24.95" customHeight="1" outlineLevel="2" x14ac:dyDescent="0.25">
      <c r="B4105" s="628"/>
      <c r="C4105" s="629"/>
      <c r="D4105" s="660"/>
      <c r="E4105" s="106"/>
      <c r="F4105" s="661"/>
      <c r="G4105" s="660"/>
      <c r="H4105" s="661"/>
      <c r="I4105" s="660"/>
      <c r="J4105" s="661"/>
      <c r="K4105" s="660"/>
      <c r="L4105" s="56">
        <f t="shared" si="372"/>
        <v>0</v>
      </c>
    </row>
    <row r="4106" spans="2:13" ht="24.95" customHeight="1" outlineLevel="2" x14ac:dyDescent="0.25">
      <c r="B4106" s="628"/>
      <c r="C4106" s="629"/>
      <c r="D4106" s="660"/>
      <c r="E4106" s="106"/>
      <c r="F4106" s="661"/>
      <c r="G4106" s="660"/>
      <c r="H4106" s="661"/>
      <c r="I4106" s="660"/>
      <c r="J4106" s="661"/>
      <c r="K4106" s="660"/>
      <c r="L4106" s="56">
        <f t="shared" si="372"/>
        <v>0</v>
      </c>
    </row>
    <row r="4107" spans="2:13" ht="24.95" customHeight="1" outlineLevel="2" x14ac:dyDescent="0.25">
      <c r="B4107" s="628"/>
      <c r="C4107" s="629"/>
      <c r="D4107" s="660"/>
      <c r="E4107" s="106"/>
      <c r="F4107" s="661"/>
      <c r="G4107" s="660"/>
      <c r="H4107" s="661"/>
      <c r="I4107" s="660"/>
      <c r="J4107" s="661"/>
      <c r="K4107" s="660"/>
      <c r="L4107" s="56">
        <f t="shared" si="372"/>
        <v>0</v>
      </c>
    </row>
    <row r="4108" spans="2:13" ht="24.95" customHeight="1" outlineLevel="2" x14ac:dyDescent="0.25">
      <c r="B4108" s="628"/>
      <c r="C4108" s="629"/>
      <c r="D4108" s="660"/>
      <c r="E4108" s="106"/>
      <c r="F4108" s="661"/>
      <c r="G4108" s="660"/>
      <c r="H4108" s="661"/>
      <c r="I4108" s="660"/>
      <c r="J4108" s="661"/>
      <c r="K4108" s="660"/>
      <c r="L4108" s="56">
        <f t="shared" si="372"/>
        <v>0</v>
      </c>
    </row>
    <row r="4109" spans="2:13" ht="24.95" customHeight="1" outlineLevel="2" x14ac:dyDescent="0.25">
      <c r="B4109" s="628"/>
      <c r="C4109" s="629"/>
      <c r="D4109" s="660"/>
      <c r="E4109" s="106"/>
      <c r="F4109" s="661"/>
      <c r="G4109" s="660"/>
      <c r="H4109" s="661"/>
      <c r="I4109" s="660"/>
      <c r="J4109" s="661"/>
      <c r="K4109" s="660"/>
      <c r="L4109" s="56">
        <f t="shared" si="372"/>
        <v>0</v>
      </c>
    </row>
    <row r="4110" spans="2:13" ht="24.95" customHeight="1" outlineLevel="2" x14ac:dyDescent="0.25">
      <c r="B4110" s="631"/>
      <c r="C4110" s="632"/>
      <c r="D4110" s="662"/>
      <c r="E4110" s="107"/>
      <c r="F4110" s="663"/>
      <c r="G4110" s="662"/>
      <c r="H4110" s="663"/>
      <c r="I4110" s="662"/>
      <c r="J4110" s="663"/>
      <c r="K4110" s="662"/>
      <c r="L4110" s="56">
        <f t="shared" si="372"/>
        <v>0</v>
      </c>
    </row>
    <row r="4111" spans="2:13" ht="24.95" customHeight="1" outlineLevel="2" x14ac:dyDescent="0.25">
      <c r="B4111" s="634" t="s">
        <v>1468</v>
      </c>
      <c r="C4111" s="635"/>
      <c r="D4111" s="635"/>
      <c r="E4111" s="635"/>
      <c r="F4111" s="635"/>
      <c r="G4111" s="635"/>
      <c r="H4111" s="635"/>
      <c r="I4111" s="635"/>
      <c r="J4111" s="635"/>
      <c r="K4111" s="636"/>
      <c r="L4111" s="108">
        <f>+SUM(L4104:L4110)</f>
        <v>0</v>
      </c>
    </row>
    <row r="4112" spans="2:13" ht="42" customHeight="1" outlineLevel="1" x14ac:dyDescent="0.25">
      <c r="B4112" s="111" t="s">
        <v>2140</v>
      </c>
      <c r="C4112" s="58">
        <v>17</v>
      </c>
      <c r="D4112" s="58">
        <v>0.6</v>
      </c>
      <c r="E4112" s="637" t="str">
        <f>+VLOOKUP(B:B,APUS!A:C,3,FALSE)</f>
        <v>PISO EN CERÁMICA REF.: CERÁMICA ITALIA, LÍNEA TROYANO BLANCO 31.5 CM X 31.5 CM, TRÁFICO 4, IGUAL O CALIDAD SUPERIOR. GARANTÍA 10 AÑOS.</v>
      </c>
      <c r="F4112" s="638"/>
      <c r="G4112" s="638"/>
      <c r="H4112" s="638"/>
      <c r="I4112" s="638"/>
      <c r="J4112" s="638"/>
      <c r="K4112" s="639"/>
      <c r="L4112" s="103" t="str">
        <f>+VLOOKUP(B:B,APUS!A:D,4,FALSE)</f>
        <v>M2</v>
      </c>
      <c r="M4112" s="595">
        <f>L4122</f>
        <v>0</v>
      </c>
    </row>
    <row r="4113" spans="2:13" ht="15" customHeight="1" outlineLevel="2" x14ac:dyDescent="0.25">
      <c r="B4113" s="666" t="s">
        <v>1465</v>
      </c>
      <c r="C4113" s="697"/>
      <c r="D4113" s="668"/>
      <c r="E4113" s="672" t="s">
        <v>1470</v>
      </c>
      <c r="F4113" s="673"/>
      <c r="G4113" s="673"/>
      <c r="H4113" s="673"/>
      <c r="I4113" s="674"/>
      <c r="J4113" s="675" t="s">
        <v>560</v>
      </c>
      <c r="K4113" s="668"/>
      <c r="L4113" s="677" t="s">
        <v>1464</v>
      </c>
    </row>
    <row r="4114" spans="2:13" ht="15" customHeight="1" outlineLevel="2" x14ac:dyDescent="0.25">
      <c r="B4114" s="669"/>
      <c r="C4114" s="670"/>
      <c r="D4114" s="671"/>
      <c r="E4114" s="104" t="s">
        <v>1461</v>
      </c>
      <c r="F4114" s="679" t="s">
        <v>1462</v>
      </c>
      <c r="G4114" s="680"/>
      <c r="H4114" s="679" t="s">
        <v>1463</v>
      </c>
      <c r="I4114" s="680"/>
      <c r="J4114" s="676"/>
      <c r="K4114" s="671"/>
      <c r="L4114" s="701"/>
    </row>
    <row r="4115" spans="2:13" ht="24.95" customHeight="1" outlineLevel="2" x14ac:dyDescent="0.25">
      <c r="B4115" s="655"/>
      <c r="C4115" s="656"/>
      <c r="D4115" s="657"/>
      <c r="E4115" s="105"/>
      <c r="F4115" s="658"/>
      <c r="G4115" s="659"/>
      <c r="H4115" s="658"/>
      <c r="I4115" s="659"/>
      <c r="J4115" s="658"/>
      <c r="K4115" s="659"/>
      <c r="L4115" s="56">
        <f t="shared" ref="L4115:L4121" si="373">+J4115</f>
        <v>0</v>
      </c>
    </row>
    <row r="4116" spans="2:13" ht="24.95" customHeight="1" outlineLevel="2" x14ac:dyDescent="0.25">
      <c r="B4116" s="628"/>
      <c r="C4116" s="629"/>
      <c r="D4116" s="660"/>
      <c r="E4116" s="106"/>
      <c r="F4116" s="661"/>
      <c r="G4116" s="660"/>
      <c r="H4116" s="661"/>
      <c r="I4116" s="660"/>
      <c r="J4116" s="661"/>
      <c r="K4116" s="660"/>
      <c r="L4116" s="56">
        <f t="shared" si="373"/>
        <v>0</v>
      </c>
    </row>
    <row r="4117" spans="2:13" ht="24.95" customHeight="1" outlineLevel="2" x14ac:dyDescent="0.25">
      <c r="B4117" s="628"/>
      <c r="C4117" s="629"/>
      <c r="D4117" s="660"/>
      <c r="E4117" s="106"/>
      <c r="F4117" s="661"/>
      <c r="G4117" s="660"/>
      <c r="H4117" s="661"/>
      <c r="I4117" s="660"/>
      <c r="J4117" s="661"/>
      <c r="K4117" s="660"/>
      <c r="L4117" s="56">
        <f t="shared" si="373"/>
        <v>0</v>
      </c>
    </row>
    <row r="4118" spans="2:13" ht="24.95" customHeight="1" outlineLevel="2" x14ac:dyDescent="0.25">
      <c r="B4118" s="628"/>
      <c r="C4118" s="629"/>
      <c r="D4118" s="660"/>
      <c r="E4118" s="106"/>
      <c r="F4118" s="661"/>
      <c r="G4118" s="660"/>
      <c r="H4118" s="661"/>
      <c r="I4118" s="660"/>
      <c r="J4118" s="661"/>
      <c r="K4118" s="660"/>
      <c r="L4118" s="56">
        <f t="shared" si="373"/>
        <v>0</v>
      </c>
    </row>
    <row r="4119" spans="2:13" ht="24.95" customHeight="1" outlineLevel="2" x14ac:dyDescent="0.25">
      <c r="B4119" s="628"/>
      <c r="C4119" s="629"/>
      <c r="D4119" s="660"/>
      <c r="E4119" s="106"/>
      <c r="F4119" s="661"/>
      <c r="G4119" s="660"/>
      <c r="H4119" s="661"/>
      <c r="I4119" s="660"/>
      <c r="J4119" s="661"/>
      <c r="K4119" s="660"/>
      <c r="L4119" s="56">
        <f t="shared" si="373"/>
        <v>0</v>
      </c>
    </row>
    <row r="4120" spans="2:13" ht="24.95" customHeight="1" outlineLevel="2" x14ac:dyDescent="0.25">
      <c r="B4120" s="628"/>
      <c r="C4120" s="629"/>
      <c r="D4120" s="660"/>
      <c r="E4120" s="106"/>
      <c r="F4120" s="661"/>
      <c r="G4120" s="660"/>
      <c r="H4120" s="661"/>
      <c r="I4120" s="660"/>
      <c r="J4120" s="661"/>
      <c r="K4120" s="660"/>
      <c r="L4120" s="56">
        <f t="shared" si="373"/>
        <v>0</v>
      </c>
    </row>
    <row r="4121" spans="2:13" ht="24.95" customHeight="1" outlineLevel="2" x14ac:dyDescent="0.25">
      <c r="B4121" s="631"/>
      <c r="C4121" s="632"/>
      <c r="D4121" s="662"/>
      <c r="E4121" s="107"/>
      <c r="F4121" s="663"/>
      <c r="G4121" s="662"/>
      <c r="H4121" s="663"/>
      <c r="I4121" s="662"/>
      <c r="J4121" s="663"/>
      <c r="K4121" s="662"/>
      <c r="L4121" s="56">
        <f t="shared" si="373"/>
        <v>0</v>
      </c>
    </row>
    <row r="4122" spans="2:13" ht="24.95" customHeight="1" outlineLevel="2" x14ac:dyDescent="0.25">
      <c r="B4122" s="634" t="s">
        <v>1468</v>
      </c>
      <c r="C4122" s="635"/>
      <c r="D4122" s="635"/>
      <c r="E4122" s="635"/>
      <c r="F4122" s="635"/>
      <c r="G4122" s="635"/>
      <c r="H4122" s="635"/>
      <c r="I4122" s="635"/>
      <c r="J4122" s="635"/>
      <c r="K4122" s="636"/>
      <c r="L4122" s="108">
        <f>+SUM(L4115:L4121)</f>
        <v>0</v>
      </c>
    </row>
    <row r="4123" spans="2:13" ht="54.75" customHeight="1" outlineLevel="1" x14ac:dyDescent="0.25">
      <c r="B4123" s="111" t="s">
        <v>2146</v>
      </c>
      <c r="C4123" s="58">
        <v>17</v>
      </c>
      <c r="D4123" s="58">
        <v>0.7</v>
      </c>
      <c r="E4123" s="637" t="str">
        <f>+VLOOKUP(B:B,APUS!A:C,3,FALSE)</f>
        <v>GUARDAESCOBA CERÁMICA ITALIA, LÍNEA TROYANO BLANCO, TRÁFICO 4, H=7 CM,  IGUAL O CALIDAD SUPERIOR. GARANTÍA 10 AÑOS.</v>
      </c>
      <c r="F4123" s="638"/>
      <c r="G4123" s="638"/>
      <c r="H4123" s="638"/>
      <c r="I4123" s="638"/>
      <c r="J4123" s="638"/>
      <c r="K4123" s="639"/>
      <c r="L4123" s="103" t="str">
        <f>+VLOOKUP(B:B,APUS!A:D,4,FALSE)</f>
        <v>M</v>
      </c>
      <c r="M4123" s="595">
        <f>L4133</f>
        <v>0</v>
      </c>
    </row>
    <row r="4124" spans="2:13" ht="15" customHeight="1" outlineLevel="2" x14ac:dyDescent="0.25">
      <c r="B4124" s="666" t="s">
        <v>1465</v>
      </c>
      <c r="C4124" s="697"/>
      <c r="D4124" s="668"/>
      <c r="E4124" s="672" t="s">
        <v>1470</v>
      </c>
      <c r="F4124" s="673"/>
      <c r="G4124" s="673"/>
      <c r="H4124" s="673"/>
      <c r="I4124" s="674"/>
      <c r="J4124" s="675" t="s">
        <v>560</v>
      </c>
      <c r="K4124" s="668"/>
      <c r="L4124" s="677" t="s">
        <v>1464</v>
      </c>
    </row>
    <row r="4125" spans="2:13" ht="15" customHeight="1" outlineLevel="2" x14ac:dyDescent="0.25">
      <c r="B4125" s="669"/>
      <c r="C4125" s="670"/>
      <c r="D4125" s="671"/>
      <c r="E4125" s="104" t="s">
        <v>1461</v>
      </c>
      <c r="F4125" s="679" t="s">
        <v>1462</v>
      </c>
      <c r="G4125" s="680"/>
      <c r="H4125" s="679" t="s">
        <v>1463</v>
      </c>
      <c r="I4125" s="680"/>
      <c r="J4125" s="676"/>
      <c r="K4125" s="671"/>
      <c r="L4125" s="701"/>
    </row>
    <row r="4126" spans="2:13" ht="24.95" customHeight="1" outlineLevel="2" x14ac:dyDescent="0.25">
      <c r="B4126" s="655"/>
      <c r="C4126" s="656"/>
      <c r="D4126" s="657"/>
      <c r="E4126" s="105"/>
      <c r="F4126" s="658"/>
      <c r="G4126" s="659"/>
      <c r="H4126" s="658"/>
      <c r="I4126" s="659"/>
      <c r="J4126" s="658"/>
      <c r="K4126" s="659"/>
      <c r="L4126" s="56">
        <f t="shared" ref="L4126:L4132" si="374">+J4126</f>
        <v>0</v>
      </c>
    </row>
    <row r="4127" spans="2:13" ht="24.95" customHeight="1" outlineLevel="2" x14ac:dyDescent="0.25">
      <c r="B4127" s="628"/>
      <c r="C4127" s="629"/>
      <c r="D4127" s="660"/>
      <c r="E4127" s="106"/>
      <c r="F4127" s="661"/>
      <c r="G4127" s="660"/>
      <c r="H4127" s="661"/>
      <c r="I4127" s="660"/>
      <c r="J4127" s="661"/>
      <c r="K4127" s="660"/>
      <c r="L4127" s="56">
        <f t="shared" si="374"/>
        <v>0</v>
      </c>
    </row>
    <row r="4128" spans="2:13" ht="24.95" customHeight="1" outlineLevel="2" x14ac:dyDescent="0.25">
      <c r="B4128" s="628"/>
      <c r="C4128" s="629"/>
      <c r="D4128" s="660"/>
      <c r="E4128" s="106"/>
      <c r="F4128" s="661"/>
      <c r="G4128" s="660"/>
      <c r="H4128" s="661"/>
      <c r="I4128" s="660"/>
      <c r="J4128" s="661"/>
      <c r="K4128" s="660"/>
      <c r="L4128" s="56">
        <f t="shared" si="374"/>
        <v>0</v>
      </c>
    </row>
    <row r="4129" spans="2:13" ht="24.95" customHeight="1" outlineLevel="2" x14ac:dyDescent="0.25">
      <c r="B4129" s="628"/>
      <c r="C4129" s="629"/>
      <c r="D4129" s="660"/>
      <c r="E4129" s="106"/>
      <c r="F4129" s="661"/>
      <c r="G4129" s="660"/>
      <c r="H4129" s="661"/>
      <c r="I4129" s="660"/>
      <c r="J4129" s="661"/>
      <c r="K4129" s="660"/>
      <c r="L4129" s="56">
        <f t="shared" si="374"/>
        <v>0</v>
      </c>
    </row>
    <row r="4130" spans="2:13" ht="24.95" customHeight="1" outlineLevel="2" x14ac:dyDescent="0.25">
      <c r="B4130" s="628"/>
      <c r="C4130" s="629"/>
      <c r="D4130" s="660"/>
      <c r="E4130" s="106"/>
      <c r="F4130" s="661"/>
      <c r="G4130" s="660"/>
      <c r="H4130" s="661"/>
      <c r="I4130" s="660"/>
      <c r="J4130" s="661"/>
      <c r="K4130" s="660"/>
      <c r="L4130" s="56">
        <f t="shared" si="374"/>
        <v>0</v>
      </c>
    </row>
    <row r="4131" spans="2:13" ht="24.95" customHeight="1" outlineLevel="2" x14ac:dyDescent="0.25">
      <c r="B4131" s="628"/>
      <c r="C4131" s="629"/>
      <c r="D4131" s="660"/>
      <c r="E4131" s="106"/>
      <c r="F4131" s="661"/>
      <c r="G4131" s="660"/>
      <c r="H4131" s="661"/>
      <c r="I4131" s="660"/>
      <c r="J4131" s="661"/>
      <c r="K4131" s="660"/>
      <c r="L4131" s="56">
        <f t="shared" si="374"/>
        <v>0</v>
      </c>
    </row>
    <row r="4132" spans="2:13" ht="24.95" customHeight="1" outlineLevel="2" x14ac:dyDescent="0.25">
      <c r="B4132" s="631"/>
      <c r="C4132" s="632"/>
      <c r="D4132" s="662"/>
      <c r="E4132" s="107"/>
      <c r="F4132" s="663"/>
      <c r="G4132" s="662"/>
      <c r="H4132" s="663"/>
      <c r="I4132" s="662"/>
      <c r="J4132" s="663"/>
      <c r="K4132" s="662"/>
      <c r="L4132" s="56">
        <f t="shared" si="374"/>
        <v>0</v>
      </c>
    </row>
    <row r="4133" spans="2:13" ht="24.95" customHeight="1" outlineLevel="2" x14ac:dyDescent="0.25">
      <c r="B4133" s="634" t="s">
        <v>1468</v>
      </c>
      <c r="C4133" s="635"/>
      <c r="D4133" s="635"/>
      <c r="E4133" s="635"/>
      <c r="F4133" s="635"/>
      <c r="G4133" s="635"/>
      <c r="H4133" s="635"/>
      <c r="I4133" s="635"/>
      <c r="J4133" s="635"/>
      <c r="K4133" s="636"/>
      <c r="L4133" s="108">
        <f>+SUM(L4126:L4132)</f>
        <v>0</v>
      </c>
    </row>
    <row r="4134" spans="2:13" ht="32.25" customHeight="1" outlineLevel="1" x14ac:dyDescent="0.25">
      <c r="B4134" s="111" t="s">
        <v>2147</v>
      </c>
      <c r="C4134" s="58">
        <v>17</v>
      </c>
      <c r="D4134" s="58">
        <v>0.8</v>
      </c>
      <c r="E4134" s="637" t="str">
        <f>+VLOOKUP(B:B,APUS!A:C,3,FALSE)</f>
        <v>PISO EN CERÁMICA REF.: CERÁMICA ITALIA, LÍNEA DIETRO GRIS 31.5 CM X 31.5 CM, TRÁFICO 4,  IGUAL O CALIDAD SUPERIOR. GARANTÍA 10 AÑOS.</v>
      </c>
      <c r="F4134" s="638"/>
      <c r="G4134" s="638"/>
      <c r="H4134" s="638"/>
      <c r="I4134" s="638"/>
      <c r="J4134" s="638"/>
      <c r="K4134" s="639"/>
      <c r="L4134" s="103" t="str">
        <f>+VLOOKUP(B:B,APUS!A:D,4,FALSE)</f>
        <v>M2</v>
      </c>
      <c r="M4134" s="595">
        <f>L4144</f>
        <v>0</v>
      </c>
    </row>
    <row r="4135" spans="2:13" ht="15" customHeight="1" outlineLevel="2" x14ac:dyDescent="0.25">
      <c r="B4135" s="666" t="s">
        <v>1465</v>
      </c>
      <c r="C4135" s="697"/>
      <c r="D4135" s="668"/>
      <c r="E4135" s="672" t="s">
        <v>1470</v>
      </c>
      <c r="F4135" s="673"/>
      <c r="G4135" s="673"/>
      <c r="H4135" s="673"/>
      <c r="I4135" s="674"/>
      <c r="J4135" s="675" t="s">
        <v>560</v>
      </c>
      <c r="K4135" s="668"/>
      <c r="L4135" s="677" t="s">
        <v>1464</v>
      </c>
    </row>
    <row r="4136" spans="2:13" ht="15" customHeight="1" outlineLevel="2" x14ac:dyDescent="0.25">
      <c r="B4136" s="669"/>
      <c r="C4136" s="670"/>
      <c r="D4136" s="671"/>
      <c r="E4136" s="104" t="s">
        <v>1461</v>
      </c>
      <c r="F4136" s="679" t="s">
        <v>1462</v>
      </c>
      <c r="G4136" s="680"/>
      <c r="H4136" s="679" t="s">
        <v>1463</v>
      </c>
      <c r="I4136" s="680"/>
      <c r="J4136" s="676"/>
      <c r="K4136" s="671"/>
      <c r="L4136" s="701"/>
    </row>
    <row r="4137" spans="2:13" ht="24.95" customHeight="1" outlineLevel="2" x14ac:dyDescent="0.25">
      <c r="B4137" s="655"/>
      <c r="C4137" s="656"/>
      <c r="D4137" s="657"/>
      <c r="E4137" s="105"/>
      <c r="F4137" s="658"/>
      <c r="G4137" s="659"/>
      <c r="H4137" s="658"/>
      <c r="I4137" s="659"/>
      <c r="J4137" s="658"/>
      <c r="K4137" s="659"/>
      <c r="L4137" s="56">
        <f t="shared" ref="L4137:L4143" si="375">+J4137</f>
        <v>0</v>
      </c>
    </row>
    <row r="4138" spans="2:13" ht="24.95" customHeight="1" outlineLevel="2" x14ac:dyDescent="0.25">
      <c r="B4138" s="628"/>
      <c r="C4138" s="629"/>
      <c r="D4138" s="660"/>
      <c r="E4138" s="106"/>
      <c r="F4138" s="661"/>
      <c r="G4138" s="660"/>
      <c r="H4138" s="661"/>
      <c r="I4138" s="660"/>
      <c r="J4138" s="661"/>
      <c r="K4138" s="660"/>
      <c r="L4138" s="56">
        <f t="shared" si="375"/>
        <v>0</v>
      </c>
    </row>
    <row r="4139" spans="2:13" ht="24.95" customHeight="1" outlineLevel="2" x14ac:dyDescent="0.25">
      <c r="B4139" s="628"/>
      <c r="C4139" s="629"/>
      <c r="D4139" s="660"/>
      <c r="E4139" s="106"/>
      <c r="F4139" s="661"/>
      <c r="G4139" s="660"/>
      <c r="H4139" s="661"/>
      <c r="I4139" s="660"/>
      <c r="J4139" s="661"/>
      <c r="K4139" s="660"/>
      <c r="L4139" s="56">
        <f t="shared" si="375"/>
        <v>0</v>
      </c>
    </row>
    <row r="4140" spans="2:13" ht="24.95" customHeight="1" outlineLevel="2" x14ac:dyDescent="0.25">
      <c r="B4140" s="628"/>
      <c r="C4140" s="629"/>
      <c r="D4140" s="660"/>
      <c r="E4140" s="106"/>
      <c r="F4140" s="661"/>
      <c r="G4140" s="660"/>
      <c r="H4140" s="661"/>
      <c r="I4140" s="660"/>
      <c r="J4140" s="661"/>
      <c r="K4140" s="660"/>
      <c r="L4140" s="56">
        <f t="shared" si="375"/>
        <v>0</v>
      </c>
    </row>
    <row r="4141" spans="2:13" ht="24.95" customHeight="1" outlineLevel="2" x14ac:dyDescent="0.25">
      <c r="B4141" s="628"/>
      <c r="C4141" s="629"/>
      <c r="D4141" s="660"/>
      <c r="E4141" s="106"/>
      <c r="F4141" s="661"/>
      <c r="G4141" s="660"/>
      <c r="H4141" s="661"/>
      <c r="I4141" s="660"/>
      <c r="J4141" s="661"/>
      <c r="K4141" s="660"/>
      <c r="L4141" s="56">
        <f t="shared" si="375"/>
        <v>0</v>
      </c>
    </row>
    <row r="4142" spans="2:13" ht="24.95" customHeight="1" outlineLevel="2" x14ac:dyDescent="0.25">
      <c r="B4142" s="628"/>
      <c r="C4142" s="629"/>
      <c r="D4142" s="660"/>
      <c r="E4142" s="106"/>
      <c r="F4142" s="661"/>
      <c r="G4142" s="660"/>
      <c r="H4142" s="661"/>
      <c r="I4142" s="660"/>
      <c r="J4142" s="661"/>
      <c r="K4142" s="660"/>
      <c r="L4142" s="56">
        <f t="shared" si="375"/>
        <v>0</v>
      </c>
    </row>
    <row r="4143" spans="2:13" ht="24.95" customHeight="1" outlineLevel="2" x14ac:dyDescent="0.25">
      <c r="B4143" s="631"/>
      <c r="C4143" s="632"/>
      <c r="D4143" s="662"/>
      <c r="E4143" s="107"/>
      <c r="F4143" s="663"/>
      <c r="G4143" s="662"/>
      <c r="H4143" s="663"/>
      <c r="I4143" s="662"/>
      <c r="J4143" s="663"/>
      <c r="K4143" s="662"/>
      <c r="L4143" s="56">
        <f t="shared" si="375"/>
        <v>0</v>
      </c>
    </row>
    <row r="4144" spans="2:13" ht="24.95" customHeight="1" outlineLevel="2" x14ac:dyDescent="0.25">
      <c r="B4144" s="634" t="s">
        <v>1468</v>
      </c>
      <c r="C4144" s="635"/>
      <c r="D4144" s="635"/>
      <c r="E4144" s="635"/>
      <c r="F4144" s="635"/>
      <c r="G4144" s="635"/>
      <c r="H4144" s="635"/>
      <c r="I4144" s="635"/>
      <c r="J4144" s="635"/>
      <c r="K4144" s="636"/>
      <c r="L4144" s="108">
        <f>+SUM(L4137:L4143)</f>
        <v>0</v>
      </c>
    </row>
    <row r="4145" spans="2:13" ht="37.5" customHeight="1" outlineLevel="1" x14ac:dyDescent="0.25">
      <c r="B4145" s="111" t="s">
        <v>2148</v>
      </c>
      <c r="C4145" s="58">
        <v>17</v>
      </c>
      <c r="D4145" s="58">
        <v>0.9</v>
      </c>
      <c r="E4145" s="637" t="str">
        <f>+VLOOKUP(B:B,APUS!A:C,3,FALSE)</f>
        <v>GUARDAESCOBA CERÁMICA ITALIA, LÍNEA DIETRO GRIS, TRÁFICO 4, H=7 CM,  IGUAL O CALIDAD SUPERIOR. GARANTÍA 10 AÑOS.</v>
      </c>
      <c r="F4145" s="638"/>
      <c r="G4145" s="638"/>
      <c r="H4145" s="638"/>
      <c r="I4145" s="638"/>
      <c r="J4145" s="638"/>
      <c r="K4145" s="639"/>
      <c r="L4145" s="103" t="str">
        <f>+VLOOKUP(B:B,APUS!A:D,4,FALSE)</f>
        <v>M</v>
      </c>
      <c r="M4145" s="595">
        <f>L4155</f>
        <v>0</v>
      </c>
    </row>
    <row r="4146" spans="2:13" ht="15" customHeight="1" outlineLevel="2" x14ac:dyDescent="0.25">
      <c r="B4146" s="666" t="s">
        <v>1465</v>
      </c>
      <c r="C4146" s="697"/>
      <c r="D4146" s="668"/>
      <c r="E4146" s="672" t="s">
        <v>1470</v>
      </c>
      <c r="F4146" s="673"/>
      <c r="G4146" s="673"/>
      <c r="H4146" s="673"/>
      <c r="I4146" s="674"/>
      <c r="J4146" s="675" t="s">
        <v>560</v>
      </c>
      <c r="K4146" s="668"/>
      <c r="L4146" s="677" t="s">
        <v>1464</v>
      </c>
    </row>
    <row r="4147" spans="2:13" ht="15" customHeight="1" outlineLevel="2" x14ac:dyDescent="0.25">
      <c r="B4147" s="669"/>
      <c r="C4147" s="670"/>
      <c r="D4147" s="671"/>
      <c r="E4147" s="104" t="s">
        <v>1461</v>
      </c>
      <c r="F4147" s="679" t="s">
        <v>1462</v>
      </c>
      <c r="G4147" s="680"/>
      <c r="H4147" s="679" t="s">
        <v>1463</v>
      </c>
      <c r="I4147" s="680"/>
      <c r="J4147" s="676"/>
      <c r="K4147" s="671"/>
      <c r="L4147" s="701"/>
    </row>
    <row r="4148" spans="2:13" ht="24.95" customHeight="1" outlineLevel="2" x14ac:dyDescent="0.25">
      <c r="B4148" s="655"/>
      <c r="C4148" s="656"/>
      <c r="D4148" s="657"/>
      <c r="E4148" s="105"/>
      <c r="F4148" s="658"/>
      <c r="G4148" s="659"/>
      <c r="H4148" s="658"/>
      <c r="I4148" s="659"/>
      <c r="J4148" s="658"/>
      <c r="K4148" s="659"/>
      <c r="L4148" s="56">
        <f t="shared" ref="L4148:L4154" si="376">+J4148</f>
        <v>0</v>
      </c>
    </row>
    <row r="4149" spans="2:13" ht="24.95" customHeight="1" outlineLevel="2" x14ac:dyDescent="0.25">
      <c r="B4149" s="628"/>
      <c r="C4149" s="629"/>
      <c r="D4149" s="660"/>
      <c r="E4149" s="106"/>
      <c r="F4149" s="661"/>
      <c r="G4149" s="660"/>
      <c r="H4149" s="661"/>
      <c r="I4149" s="660"/>
      <c r="J4149" s="661"/>
      <c r="K4149" s="660"/>
      <c r="L4149" s="56">
        <f t="shared" si="376"/>
        <v>0</v>
      </c>
    </row>
    <row r="4150" spans="2:13" ht="24.95" customHeight="1" outlineLevel="2" x14ac:dyDescent="0.25">
      <c r="B4150" s="628"/>
      <c r="C4150" s="629"/>
      <c r="D4150" s="660"/>
      <c r="E4150" s="106"/>
      <c r="F4150" s="661"/>
      <c r="G4150" s="660"/>
      <c r="H4150" s="661"/>
      <c r="I4150" s="660"/>
      <c r="J4150" s="661"/>
      <c r="K4150" s="660"/>
      <c r="L4150" s="56">
        <f t="shared" si="376"/>
        <v>0</v>
      </c>
    </row>
    <row r="4151" spans="2:13" ht="24.95" customHeight="1" outlineLevel="2" x14ac:dyDescent="0.25">
      <c r="B4151" s="628"/>
      <c r="C4151" s="629"/>
      <c r="D4151" s="660"/>
      <c r="E4151" s="106"/>
      <c r="F4151" s="661"/>
      <c r="G4151" s="660"/>
      <c r="H4151" s="661"/>
      <c r="I4151" s="660"/>
      <c r="J4151" s="661"/>
      <c r="K4151" s="660"/>
      <c r="L4151" s="56">
        <f t="shared" si="376"/>
        <v>0</v>
      </c>
    </row>
    <row r="4152" spans="2:13" ht="24.95" customHeight="1" outlineLevel="2" x14ac:dyDescent="0.25">
      <c r="B4152" s="628"/>
      <c r="C4152" s="629"/>
      <c r="D4152" s="660"/>
      <c r="E4152" s="106"/>
      <c r="F4152" s="661"/>
      <c r="G4152" s="660"/>
      <c r="H4152" s="661"/>
      <c r="I4152" s="660"/>
      <c r="J4152" s="661"/>
      <c r="K4152" s="660"/>
      <c r="L4152" s="56">
        <f t="shared" si="376"/>
        <v>0</v>
      </c>
    </row>
    <row r="4153" spans="2:13" ht="24.95" customHeight="1" outlineLevel="2" x14ac:dyDescent="0.25">
      <c r="B4153" s="628"/>
      <c r="C4153" s="629"/>
      <c r="D4153" s="660"/>
      <c r="E4153" s="106"/>
      <c r="F4153" s="661"/>
      <c r="G4153" s="660"/>
      <c r="H4153" s="661"/>
      <c r="I4153" s="660"/>
      <c r="J4153" s="661"/>
      <c r="K4153" s="660"/>
      <c r="L4153" s="56">
        <f t="shared" si="376"/>
        <v>0</v>
      </c>
    </row>
    <row r="4154" spans="2:13" ht="24.95" customHeight="1" outlineLevel="2" x14ac:dyDescent="0.25">
      <c r="B4154" s="631"/>
      <c r="C4154" s="632"/>
      <c r="D4154" s="662"/>
      <c r="E4154" s="107"/>
      <c r="F4154" s="663"/>
      <c r="G4154" s="662"/>
      <c r="H4154" s="663"/>
      <c r="I4154" s="662"/>
      <c r="J4154" s="663"/>
      <c r="K4154" s="662"/>
      <c r="L4154" s="56">
        <f t="shared" si="376"/>
        <v>0</v>
      </c>
    </row>
    <row r="4155" spans="2:13" ht="24.95" customHeight="1" outlineLevel="2" x14ac:dyDescent="0.25">
      <c r="B4155" s="634" t="s">
        <v>1468</v>
      </c>
      <c r="C4155" s="635"/>
      <c r="D4155" s="635"/>
      <c r="E4155" s="635"/>
      <c r="F4155" s="635"/>
      <c r="G4155" s="635"/>
      <c r="H4155" s="635"/>
      <c r="I4155" s="635"/>
      <c r="J4155" s="635"/>
      <c r="K4155" s="636"/>
      <c r="L4155" s="108">
        <f>+SUM(L4148:L4154)</f>
        <v>0</v>
      </c>
    </row>
    <row r="4156" spans="2:13" ht="47.25" customHeight="1" outlineLevel="1" x14ac:dyDescent="0.25">
      <c r="B4156" s="111" t="s">
        <v>1456</v>
      </c>
      <c r="C4156" s="58">
        <v>17</v>
      </c>
      <c r="D4156" s="58">
        <v>10</v>
      </c>
      <c r="E4156" s="637" t="str">
        <f>+VLOOKUP(B:B,APUS!A:C,3,FALSE)</f>
        <v>PISO EN CERÁMICA REF.: CORONA, LÍNEA MIKONOS ARD 33.8 CM X 33.8 CM, (COLOR A ELEGIR: AZUL, BEIGE, BLANCO Y GRIS), TRÁFICO RESIDENCIAL GENERAL, TRÁFICO ARD DE ALTA RESISTENCIA AL DESLIZAMIENTO, IGUAL O CALIDAD SUPERIOR. GARANTÍA 10 AÑOS.</v>
      </c>
      <c r="F4156" s="638"/>
      <c r="G4156" s="638"/>
      <c r="H4156" s="638"/>
      <c r="I4156" s="638"/>
      <c r="J4156" s="638"/>
      <c r="K4156" s="639"/>
      <c r="L4156" s="103" t="str">
        <f>+VLOOKUP(B:B,APUS!A:D,4,FALSE)</f>
        <v>M2</v>
      </c>
      <c r="M4156" s="595">
        <f>L4166</f>
        <v>0</v>
      </c>
    </row>
    <row r="4157" spans="2:13" ht="15" customHeight="1" outlineLevel="2" x14ac:dyDescent="0.25">
      <c r="B4157" s="666" t="s">
        <v>1465</v>
      </c>
      <c r="C4157" s="697"/>
      <c r="D4157" s="668"/>
      <c r="E4157" s="672" t="s">
        <v>1470</v>
      </c>
      <c r="F4157" s="673"/>
      <c r="G4157" s="673"/>
      <c r="H4157" s="673"/>
      <c r="I4157" s="674"/>
      <c r="J4157" s="675" t="s">
        <v>560</v>
      </c>
      <c r="K4157" s="668"/>
      <c r="L4157" s="677" t="s">
        <v>1464</v>
      </c>
    </row>
    <row r="4158" spans="2:13" ht="15" customHeight="1" outlineLevel="2" x14ac:dyDescent="0.25">
      <c r="B4158" s="669"/>
      <c r="C4158" s="670"/>
      <c r="D4158" s="671"/>
      <c r="E4158" s="104" t="s">
        <v>1461</v>
      </c>
      <c r="F4158" s="679" t="s">
        <v>1462</v>
      </c>
      <c r="G4158" s="680"/>
      <c r="H4158" s="679" t="s">
        <v>1463</v>
      </c>
      <c r="I4158" s="680"/>
      <c r="J4158" s="676"/>
      <c r="K4158" s="671"/>
      <c r="L4158" s="701"/>
    </row>
    <row r="4159" spans="2:13" ht="24.95" customHeight="1" outlineLevel="2" x14ac:dyDescent="0.25">
      <c r="B4159" s="655"/>
      <c r="C4159" s="656"/>
      <c r="D4159" s="657"/>
      <c r="E4159" s="105"/>
      <c r="F4159" s="658"/>
      <c r="G4159" s="659"/>
      <c r="H4159" s="658"/>
      <c r="I4159" s="659"/>
      <c r="J4159" s="658"/>
      <c r="K4159" s="659"/>
      <c r="L4159" s="56">
        <f t="shared" ref="L4159:L4165" si="377">+J4159</f>
        <v>0</v>
      </c>
    </row>
    <row r="4160" spans="2:13" ht="24.95" customHeight="1" outlineLevel="2" x14ac:dyDescent="0.25">
      <c r="B4160" s="628"/>
      <c r="C4160" s="629"/>
      <c r="D4160" s="660"/>
      <c r="E4160" s="106"/>
      <c r="F4160" s="661"/>
      <c r="G4160" s="660"/>
      <c r="H4160" s="661"/>
      <c r="I4160" s="660"/>
      <c r="J4160" s="661"/>
      <c r="K4160" s="660"/>
      <c r="L4160" s="56">
        <f t="shared" si="377"/>
        <v>0</v>
      </c>
    </row>
    <row r="4161" spans="2:13" ht="24.95" customHeight="1" outlineLevel="2" x14ac:dyDescent="0.25">
      <c r="B4161" s="628"/>
      <c r="C4161" s="629"/>
      <c r="D4161" s="660"/>
      <c r="E4161" s="106"/>
      <c r="F4161" s="661"/>
      <c r="G4161" s="660"/>
      <c r="H4161" s="661"/>
      <c r="I4161" s="660"/>
      <c r="J4161" s="661"/>
      <c r="K4161" s="660"/>
      <c r="L4161" s="56">
        <f t="shared" si="377"/>
        <v>0</v>
      </c>
    </row>
    <row r="4162" spans="2:13" ht="24.95" customHeight="1" outlineLevel="2" x14ac:dyDescent="0.25">
      <c r="B4162" s="628"/>
      <c r="C4162" s="629"/>
      <c r="D4162" s="660"/>
      <c r="E4162" s="106"/>
      <c r="F4162" s="661"/>
      <c r="G4162" s="660"/>
      <c r="H4162" s="661"/>
      <c r="I4162" s="660"/>
      <c r="J4162" s="661"/>
      <c r="K4162" s="660"/>
      <c r="L4162" s="56">
        <f t="shared" si="377"/>
        <v>0</v>
      </c>
    </row>
    <row r="4163" spans="2:13" ht="24.95" customHeight="1" outlineLevel="2" x14ac:dyDescent="0.25">
      <c r="B4163" s="628"/>
      <c r="C4163" s="629"/>
      <c r="D4163" s="660"/>
      <c r="E4163" s="106"/>
      <c r="F4163" s="661"/>
      <c r="G4163" s="660"/>
      <c r="H4163" s="661"/>
      <c r="I4163" s="660"/>
      <c r="J4163" s="661"/>
      <c r="K4163" s="660"/>
      <c r="L4163" s="56">
        <f t="shared" si="377"/>
        <v>0</v>
      </c>
    </row>
    <row r="4164" spans="2:13" ht="24.95" customHeight="1" outlineLevel="2" x14ac:dyDescent="0.25">
      <c r="B4164" s="628"/>
      <c r="C4164" s="629"/>
      <c r="D4164" s="660"/>
      <c r="E4164" s="106"/>
      <c r="F4164" s="661"/>
      <c r="G4164" s="660"/>
      <c r="H4164" s="661"/>
      <c r="I4164" s="660"/>
      <c r="J4164" s="661"/>
      <c r="K4164" s="660"/>
      <c r="L4164" s="56">
        <f t="shared" si="377"/>
        <v>0</v>
      </c>
    </row>
    <row r="4165" spans="2:13" ht="24.95" customHeight="1" outlineLevel="2" x14ac:dyDescent="0.25">
      <c r="B4165" s="631"/>
      <c r="C4165" s="632"/>
      <c r="D4165" s="662"/>
      <c r="E4165" s="107"/>
      <c r="F4165" s="663"/>
      <c r="G4165" s="662"/>
      <c r="H4165" s="663"/>
      <c r="I4165" s="662"/>
      <c r="J4165" s="663"/>
      <c r="K4165" s="662"/>
      <c r="L4165" s="56">
        <f t="shared" si="377"/>
        <v>0</v>
      </c>
    </row>
    <row r="4166" spans="2:13" ht="24.95" customHeight="1" outlineLevel="2" x14ac:dyDescent="0.25">
      <c r="B4166" s="634" t="s">
        <v>1468</v>
      </c>
      <c r="C4166" s="635"/>
      <c r="D4166" s="635"/>
      <c r="E4166" s="635"/>
      <c r="F4166" s="635"/>
      <c r="G4166" s="635"/>
      <c r="H4166" s="635"/>
      <c r="I4166" s="635"/>
      <c r="J4166" s="635"/>
      <c r="K4166" s="636"/>
      <c r="L4166" s="108">
        <f>+SUM(L4159:L4165)</f>
        <v>0</v>
      </c>
    </row>
    <row r="4167" spans="2:13" ht="46.5" customHeight="1" outlineLevel="1" x14ac:dyDescent="0.25">
      <c r="B4167" s="111" t="s">
        <v>2149</v>
      </c>
      <c r="C4167" s="58">
        <v>17</v>
      </c>
      <c r="D4167" s="58">
        <v>11</v>
      </c>
      <c r="E4167" s="637" t="str">
        <f>+VLOOKUP(B:B,APUS!A:C,3,FALSE)</f>
        <v>GUARDAESCOBA EN CERÁMICA REF.: CORONA, LÍNEA MIKONOS ARD 33.8 CM X 33.8 CM, (COLOR A ELEGIR: AZUL, BEIGE, BLANCO Y GRIS), TRÁFICO RESIDENCIAL GENERAL, TRÁFICO ARD DE ALTA RESISTENCIA AL DESLIZAMIENTO, H=7CM, IGUAL O CALIDAD SUPERIOR. GARANTÍA 10 AÑOS.</v>
      </c>
      <c r="F4167" s="638"/>
      <c r="G4167" s="638"/>
      <c r="H4167" s="638"/>
      <c r="I4167" s="638"/>
      <c r="J4167" s="638"/>
      <c r="K4167" s="639"/>
      <c r="L4167" s="103" t="str">
        <f>+VLOOKUP(B:B,APUS!A:D,4,FALSE)</f>
        <v>M</v>
      </c>
      <c r="M4167" s="595">
        <f>L4177</f>
        <v>0</v>
      </c>
    </row>
    <row r="4168" spans="2:13" ht="15" customHeight="1" outlineLevel="2" x14ac:dyDescent="0.25">
      <c r="B4168" s="666" t="s">
        <v>1465</v>
      </c>
      <c r="C4168" s="697"/>
      <c r="D4168" s="668"/>
      <c r="E4168" s="672" t="s">
        <v>1470</v>
      </c>
      <c r="F4168" s="673"/>
      <c r="G4168" s="673"/>
      <c r="H4168" s="673"/>
      <c r="I4168" s="674"/>
      <c r="J4168" s="675" t="s">
        <v>560</v>
      </c>
      <c r="K4168" s="668"/>
      <c r="L4168" s="677" t="s">
        <v>1464</v>
      </c>
    </row>
    <row r="4169" spans="2:13" ht="15" customHeight="1" outlineLevel="2" x14ac:dyDescent="0.25">
      <c r="B4169" s="669"/>
      <c r="C4169" s="670"/>
      <c r="D4169" s="671"/>
      <c r="E4169" s="104" t="s">
        <v>1461</v>
      </c>
      <c r="F4169" s="679" t="s">
        <v>1462</v>
      </c>
      <c r="G4169" s="680"/>
      <c r="H4169" s="679" t="s">
        <v>1463</v>
      </c>
      <c r="I4169" s="680"/>
      <c r="J4169" s="676"/>
      <c r="K4169" s="671"/>
      <c r="L4169" s="701"/>
    </row>
    <row r="4170" spans="2:13" ht="24.95" customHeight="1" outlineLevel="2" x14ac:dyDescent="0.25">
      <c r="B4170" s="655"/>
      <c r="C4170" s="656"/>
      <c r="D4170" s="657"/>
      <c r="E4170" s="105"/>
      <c r="F4170" s="658"/>
      <c r="G4170" s="659"/>
      <c r="H4170" s="658"/>
      <c r="I4170" s="659"/>
      <c r="J4170" s="658"/>
      <c r="K4170" s="659"/>
      <c r="L4170" s="56">
        <f t="shared" ref="L4170:L4176" si="378">+J4170</f>
        <v>0</v>
      </c>
    </row>
    <row r="4171" spans="2:13" ht="24.95" customHeight="1" outlineLevel="2" x14ac:dyDescent="0.25">
      <c r="B4171" s="628"/>
      <c r="C4171" s="629"/>
      <c r="D4171" s="660"/>
      <c r="E4171" s="106"/>
      <c r="F4171" s="661"/>
      <c r="G4171" s="660"/>
      <c r="H4171" s="661"/>
      <c r="I4171" s="660"/>
      <c r="J4171" s="661"/>
      <c r="K4171" s="660"/>
      <c r="L4171" s="56">
        <f t="shared" si="378"/>
        <v>0</v>
      </c>
    </row>
    <row r="4172" spans="2:13" ht="24.95" customHeight="1" outlineLevel="2" x14ac:dyDescent="0.25">
      <c r="B4172" s="628"/>
      <c r="C4172" s="629"/>
      <c r="D4172" s="660"/>
      <c r="E4172" s="106"/>
      <c r="F4172" s="661"/>
      <c r="G4172" s="660"/>
      <c r="H4172" s="661"/>
      <c r="I4172" s="660"/>
      <c r="J4172" s="661"/>
      <c r="K4172" s="660"/>
      <c r="L4172" s="56">
        <f t="shared" si="378"/>
        <v>0</v>
      </c>
    </row>
    <row r="4173" spans="2:13" ht="24.95" customHeight="1" outlineLevel="2" x14ac:dyDescent="0.25">
      <c r="B4173" s="628"/>
      <c r="C4173" s="629"/>
      <c r="D4173" s="660"/>
      <c r="E4173" s="106"/>
      <c r="F4173" s="661"/>
      <c r="G4173" s="660"/>
      <c r="H4173" s="661"/>
      <c r="I4173" s="660"/>
      <c r="J4173" s="661"/>
      <c r="K4173" s="660"/>
      <c r="L4173" s="56">
        <f t="shared" si="378"/>
        <v>0</v>
      </c>
    </row>
    <row r="4174" spans="2:13" ht="24.95" customHeight="1" outlineLevel="2" x14ac:dyDescent="0.25">
      <c r="B4174" s="628"/>
      <c r="C4174" s="629"/>
      <c r="D4174" s="660"/>
      <c r="E4174" s="106"/>
      <c r="F4174" s="661"/>
      <c r="G4174" s="660"/>
      <c r="H4174" s="661"/>
      <c r="I4174" s="660"/>
      <c r="J4174" s="661"/>
      <c r="K4174" s="660"/>
      <c r="L4174" s="56">
        <f t="shared" si="378"/>
        <v>0</v>
      </c>
    </row>
    <row r="4175" spans="2:13" ht="24.95" customHeight="1" outlineLevel="2" x14ac:dyDescent="0.25">
      <c r="B4175" s="628"/>
      <c r="C4175" s="629"/>
      <c r="D4175" s="660"/>
      <c r="E4175" s="106"/>
      <c r="F4175" s="661"/>
      <c r="G4175" s="660"/>
      <c r="H4175" s="661"/>
      <c r="I4175" s="660"/>
      <c r="J4175" s="661"/>
      <c r="K4175" s="660"/>
      <c r="L4175" s="56">
        <f t="shared" si="378"/>
        <v>0</v>
      </c>
    </row>
    <row r="4176" spans="2:13" ht="24.95" customHeight="1" outlineLevel="2" x14ac:dyDescent="0.25">
      <c r="B4176" s="631"/>
      <c r="C4176" s="632"/>
      <c r="D4176" s="662"/>
      <c r="E4176" s="107"/>
      <c r="F4176" s="663"/>
      <c r="G4176" s="662"/>
      <c r="H4176" s="663"/>
      <c r="I4176" s="662"/>
      <c r="J4176" s="663"/>
      <c r="K4176" s="662"/>
      <c r="L4176" s="56">
        <f t="shared" si="378"/>
        <v>0</v>
      </c>
    </row>
    <row r="4177" spans="2:13" ht="24.95" customHeight="1" outlineLevel="2" x14ac:dyDescent="0.25">
      <c r="B4177" s="634" t="s">
        <v>1468</v>
      </c>
      <c r="C4177" s="635"/>
      <c r="D4177" s="635"/>
      <c r="E4177" s="635"/>
      <c r="F4177" s="635"/>
      <c r="G4177" s="635"/>
      <c r="H4177" s="635"/>
      <c r="I4177" s="635"/>
      <c r="J4177" s="635"/>
      <c r="K4177" s="636"/>
      <c r="L4177" s="108">
        <f>+SUM(L4170:L4176)</f>
        <v>0</v>
      </c>
    </row>
    <row r="4178" spans="2:13" ht="19.5" customHeight="1" outlineLevel="1" x14ac:dyDescent="0.25">
      <c r="B4178" s="111" t="s">
        <v>2150</v>
      </c>
      <c r="C4178" s="58">
        <v>17</v>
      </c>
      <c r="D4178" s="58">
        <v>12</v>
      </c>
      <c r="E4178" s="694" t="str">
        <f>+VLOOKUP(B:B,APUS!A:C,3,FALSE)</f>
        <v>PISO EN MADERA MACHIMBRE. ENCHAPE LISTÓN MACHIMBRE PINO PATULA.</v>
      </c>
      <c r="F4178" s="695"/>
      <c r="G4178" s="695"/>
      <c r="H4178" s="695"/>
      <c r="I4178" s="695"/>
      <c r="J4178" s="695"/>
      <c r="K4178" s="696"/>
      <c r="L4178" s="103" t="str">
        <f>+VLOOKUP(B:B,APUS!A:D,4,FALSE)</f>
        <v>M2</v>
      </c>
      <c r="M4178" s="595">
        <f>L4188</f>
        <v>0</v>
      </c>
    </row>
    <row r="4179" spans="2:13" ht="15" customHeight="1" outlineLevel="2" x14ac:dyDescent="0.25">
      <c r="B4179" s="666" t="s">
        <v>1465</v>
      </c>
      <c r="C4179" s="697"/>
      <c r="D4179" s="668"/>
      <c r="E4179" s="672" t="s">
        <v>1470</v>
      </c>
      <c r="F4179" s="673"/>
      <c r="G4179" s="673"/>
      <c r="H4179" s="673"/>
      <c r="I4179" s="674"/>
      <c r="J4179" s="675" t="s">
        <v>560</v>
      </c>
      <c r="K4179" s="668"/>
      <c r="L4179" s="677" t="s">
        <v>1464</v>
      </c>
    </row>
    <row r="4180" spans="2:13" ht="15" customHeight="1" outlineLevel="2" x14ac:dyDescent="0.25">
      <c r="B4180" s="669"/>
      <c r="C4180" s="670"/>
      <c r="D4180" s="671"/>
      <c r="E4180" s="104" t="s">
        <v>1461</v>
      </c>
      <c r="F4180" s="679" t="s">
        <v>1462</v>
      </c>
      <c r="G4180" s="680"/>
      <c r="H4180" s="679" t="s">
        <v>1463</v>
      </c>
      <c r="I4180" s="680"/>
      <c r="J4180" s="676"/>
      <c r="K4180" s="671"/>
      <c r="L4180" s="701"/>
    </row>
    <row r="4181" spans="2:13" ht="24.95" customHeight="1" outlineLevel="2" x14ac:dyDescent="0.25">
      <c r="B4181" s="655"/>
      <c r="C4181" s="656"/>
      <c r="D4181" s="657"/>
      <c r="E4181" s="105"/>
      <c r="F4181" s="658"/>
      <c r="G4181" s="659"/>
      <c r="H4181" s="658"/>
      <c r="I4181" s="659"/>
      <c r="J4181" s="658"/>
      <c r="K4181" s="659"/>
      <c r="L4181" s="56">
        <f t="shared" ref="L4181:L4187" si="379">+J4181</f>
        <v>0</v>
      </c>
    </row>
    <row r="4182" spans="2:13" ht="24.95" customHeight="1" outlineLevel="2" x14ac:dyDescent="0.25">
      <c r="B4182" s="628"/>
      <c r="C4182" s="629"/>
      <c r="D4182" s="660"/>
      <c r="E4182" s="106"/>
      <c r="F4182" s="661"/>
      <c r="G4182" s="660"/>
      <c r="H4182" s="661"/>
      <c r="I4182" s="660"/>
      <c r="J4182" s="661"/>
      <c r="K4182" s="660"/>
      <c r="L4182" s="56">
        <f t="shared" si="379"/>
        <v>0</v>
      </c>
    </row>
    <row r="4183" spans="2:13" ht="24.95" customHeight="1" outlineLevel="2" x14ac:dyDescent="0.25">
      <c r="B4183" s="628"/>
      <c r="C4183" s="629"/>
      <c r="D4183" s="660"/>
      <c r="E4183" s="106"/>
      <c r="F4183" s="661"/>
      <c r="G4183" s="660"/>
      <c r="H4183" s="661"/>
      <c r="I4183" s="660"/>
      <c r="J4183" s="661"/>
      <c r="K4183" s="660"/>
      <c r="L4183" s="56">
        <f t="shared" si="379"/>
        <v>0</v>
      </c>
    </row>
    <row r="4184" spans="2:13" ht="24.95" customHeight="1" outlineLevel="2" x14ac:dyDescent="0.25">
      <c r="B4184" s="628"/>
      <c r="C4184" s="629"/>
      <c r="D4184" s="660"/>
      <c r="E4184" s="106"/>
      <c r="F4184" s="661"/>
      <c r="G4184" s="660"/>
      <c r="H4184" s="661"/>
      <c r="I4184" s="660"/>
      <c r="J4184" s="661"/>
      <c r="K4184" s="660"/>
      <c r="L4184" s="56">
        <f t="shared" si="379"/>
        <v>0</v>
      </c>
    </row>
    <row r="4185" spans="2:13" ht="24.95" customHeight="1" outlineLevel="2" x14ac:dyDescent="0.25">
      <c r="B4185" s="628"/>
      <c r="C4185" s="629"/>
      <c r="D4185" s="660"/>
      <c r="E4185" s="106"/>
      <c r="F4185" s="661"/>
      <c r="G4185" s="660"/>
      <c r="H4185" s="661"/>
      <c r="I4185" s="660"/>
      <c r="J4185" s="661"/>
      <c r="K4185" s="660"/>
      <c r="L4185" s="56">
        <f t="shared" si="379"/>
        <v>0</v>
      </c>
    </row>
    <row r="4186" spans="2:13" ht="24.95" customHeight="1" outlineLevel="2" x14ac:dyDescent="0.25">
      <c r="B4186" s="628"/>
      <c r="C4186" s="629"/>
      <c r="D4186" s="660"/>
      <c r="E4186" s="106"/>
      <c r="F4186" s="661"/>
      <c r="G4186" s="660"/>
      <c r="H4186" s="661"/>
      <c r="I4186" s="660"/>
      <c r="J4186" s="661"/>
      <c r="K4186" s="660"/>
      <c r="L4186" s="56">
        <f t="shared" si="379"/>
        <v>0</v>
      </c>
    </row>
    <row r="4187" spans="2:13" ht="24.95" customHeight="1" outlineLevel="2" x14ac:dyDescent="0.25">
      <c r="B4187" s="631"/>
      <c r="C4187" s="632"/>
      <c r="D4187" s="662"/>
      <c r="E4187" s="107"/>
      <c r="F4187" s="663"/>
      <c r="G4187" s="662"/>
      <c r="H4187" s="663"/>
      <c r="I4187" s="662"/>
      <c r="J4187" s="663"/>
      <c r="K4187" s="662"/>
      <c r="L4187" s="56">
        <f t="shared" si="379"/>
        <v>0</v>
      </c>
    </row>
    <row r="4188" spans="2:13" ht="24.95" customHeight="1" outlineLevel="2" x14ac:dyDescent="0.25">
      <c r="B4188" s="634" t="s">
        <v>1468</v>
      </c>
      <c r="C4188" s="635"/>
      <c r="D4188" s="635"/>
      <c r="E4188" s="635"/>
      <c r="F4188" s="635"/>
      <c r="G4188" s="635"/>
      <c r="H4188" s="635"/>
      <c r="I4188" s="635"/>
      <c r="J4188" s="635"/>
      <c r="K4188" s="636"/>
      <c r="L4188" s="108">
        <f>+SUM(L4181:L4187)</f>
        <v>0</v>
      </c>
    </row>
    <row r="4189" spans="2:13" ht="19.5" customHeight="1" outlineLevel="1" x14ac:dyDescent="0.25">
      <c r="B4189" s="111" t="s">
        <v>2151</v>
      </c>
      <c r="C4189" s="58">
        <v>17</v>
      </c>
      <c r="D4189" s="58">
        <v>13</v>
      </c>
      <c r="E4189" s="694" t="str">
        <f>+VLOOKUP(B:B,APUS!A:C,3,FALSE)</f>
        <v>GUARDAESCOBA MADERA DE ALTURA 8 CM</v>
      </c>
      <c r="F4189" s="695"/>
      <c r="G4189" s="695"/>
      <c r="H4189" s="695"/>
      <c r="I4189" s="695"/>
      <c r="J4189" s="695"/>
      <c r="K4189" s="696"/>
      <c r="L4189" s="103" t="str">
        <f>+VLOOKUP(B:B,APUS!A:D,4,FALSE)</f>
        <v>M</v>
      </c>
      <c r="M4189" s="595">
        <f>L4199</f>
        <v>0</v>
      </c>
    </row>
    <row r="4190" spans="2:13" ht="15" customHeight="1" outlineLevel="2" x14ac:dyDescent="0.25">
      <c r="B4190" s="666" t="s">
        <v>1465</v>
      </c>
      <c r="C4190" s="697"/>
      <c r="D4190" s="668"/>
      <c r="E4190" s="672" t="s">
        <v>1470</v>
      </c>
      <c r="F4190" s="673"/>
      <c r="G4190" s="673"/>
      <c r="H4190" s="673"/>
      <c r="I4190" s="674"/>
      <c r="J4190" s="675" t="s">
        <v>560</v>
      </c>
      <c r="K4190" s="668"/>
      <c r="L4190" s="677" t="s">
        <v>1464</v>
      </c>
    </row>
    <row r="4191" spans="2:13" ht="15" customHeight="1" outlineLevel="2" x14ac:dyDescent="0.25">
      <c r="B4191" s="669"/>
      <c r="C4191" s="670"/>
      <c r="D4191" s="671"/>
      <c r="E4191" s="104" t="s">
        <v>1461</v>
      </c>
      <c r="F4191" s="679" t="s">
        <v>1462</v>
      </c>
      <c r="G4191" s="680"/>
      <c r="H4191" s="679" t="s">
        <v>1463</v>
      </c>
      <c r="I4191" s="680"/>
      <c r="J4191" s="676"/>
      <c r="K4191" s="671"/>
      <c r="L4191" s="701"/>
    </row>
    <row r="4192" spans="2:13" ht="24.95" customHeight="1" outlineLevel="2" x14ac:dyDescent="0.25">
      <c r="B4192" s="655"/>
      <c r="C4192" s="656"/>
      <c r="D4192" s="657"/>
      <c r="E4192" s="105"/>
      <c r="F4192" s="658"/>
      <c r="G4192" s="659"/>
      <c r="H4192" s="658"/>
      <c r="I4192" s="659"/>
      <c r="J4192" s="658"/>
      <c r="K4192" s="659"/>
      <c r="L4192" s="56">
        <f t="shared" ref="L4192:L4198" si="380">+J4192</f>
        <v>0</v>
      </c>
    </row>
    <row r="4193" spans="2:13" ht="24.95" customHeight="1" outlineLevel="2" x14ac:dyDescent="0.25">
      <c r="B4193" s="628"/>
      <c r="C4193" s="629"/>
      <c r="D4193" s="660"/>
      <c r="E4193" s="106"/>
      <c r="F4193" s="661"/>
      <c r="G4193" s="660"/>
      <c r="H4193" s="661"/>
      <c r="I4193" s="660"/>
      <c r="J4193" s="661"/>
      <c r="K4193" s="660"/>
      <c r="L4193" s="56">
        <f t="shared" si="380"/>
        <v>0</v>
      </c>
    </row>
    <row r="4194" spans="2:13" ht="24.95" customHeight="1" outlineLevel="2" x14ac:dyDescent="0.25">
      <c r="B4194" s="628"/>
      <c r="C4194" s="629"/>
      <c r="D4194" s="660"/>
      <c r="E4194" s="106"/>
      <c r="F4194" s="661"/>
      <c r="G4194" s="660"/>
      <c r="H4194" s="661"/>
      <c r="I4194" s="660"/>
      <c r="J4194" s="661"/>
      <c r="K4194" s="660"/>
      <c r="L4194" s="56">
        <f t="shared" si="380"/>
        <v>0</v>
      </c>
    </row>
    <row r="4195" spans="2:13" ht="24.95" customHeight="1" outlineLevel="2" x14ac:dyDescent="0.25">
      <c r="B4195" s="628"/>
      <c r="C4195" s="629"/>
      <c r="D4195" s="660"/>
      <c r="E4195" s="106"/>
      <c r="F4195" s="661"/>
      <c r="G4195" s="660"/>
      <c r="H4195" s="661"/>
      <c r="I4195" s="660"/>
      <c r="J4195" s="661"/>
      <c r="K4195" s="660"/>
      <c r="L4195" s="56">
        <f t="shared" si="380"/>
        <v>0</v>
      </c>
    </row>
    <row r="4196" spans="2:13" ht="24.95" customHeight="1" outlineLevel="2" x14ac:dyDescent="0.25">
      <c r="B4196" s="628"/>
      <c r="C4196" s="629"/>
      <c r="D4196" s="660"/>
      <c r="E4196" s="106"/>
      <c r="F4196" s="661"/>
      <c r="G4196" s="660"/>
      <c r="H4196" s="661"/>
      <c r="I4196" s="660"/>
      <c r="J4196" s="661"/>
      <c r="K4196" s="660"/>
      <c r="L4196" s="56">
        <f t="shared" si="380"/>
        <v>0</v>
      </c>
    </row>
    <row r="4197" spans="2:13" ht="24.95" customHeight="1" outlineLevel="2" x14ac:dyDescent="0.25">
      <c r="B4197" s="628"/>
      <c r="C4197" s="629"/>
      <c r="D4197" s="660"/>
      <c r="E4197" s="106"/>
      <c r="F4197" s="661"/>
      <c r="G4197" s="660"/>
      <c r="H4197" s="661"/>
      <c r="I4197" s="660"/>
      <c r="J4197" s="661"/>
      <c r="K4197" s="660"/>
      <c r="L4197" s="56">
        <f t="shared" si="380"/>
        <v>0</v>
      </c>
    </row>
    <row r="4198" spans="2:13" ht="24.95" customHeight="1" outlineLevel="2" x14ac:dyDescent="0.25">
      <c r="B4198" s="631"/>
      <c r="C4198" s="632"/>
      <c r="D4198" s="662"/>
      <c r="E4198" s="107"/>
      <c r="F4198" s="663"/>
      <c r="G4198" s="662"/>
      <c r="H4198" s="663"/>
      <c r="I4198" s="662"/>
      <c r="J4198" s="663"/>
      <c r="K4198" s="662"/>
      <c r="L4198" s="56">
        <f t="shared" si="380"/>
        <v>0</v>
      </c>
    </row>
    <row r="4199" spans="2:13" ht="24.95" customHeight="1" outlineLevel="2" x14ac:dyDescent="0.25">
      <c r="B4199" s="634" t="s">
        <v>1468</v>
      </c>
      <c r="C4199" s="635"/>
      <c r="D4199" s="635"/>
      <c r="E4199" s="635"/>
      <c r="F4199" s="635"/>
      <c r="G4199" s="635"/>
      <c r="H4199" s="635"/>
      <c r="I4199" s="635"/>
      <c r="J4199" s="635"/>
      <c r="K4199" s="636"/>
      <c r="L4199" s="108">
        <f>+SUM(L4192:L4198)</f>
        <v>0</v>
      </c>
    </row>
    <row r="4200" spans="2:13" ht="44.25" customHeight="1" outlineLevel="1" x14ac:dyDescent="0.25">
      <c r="B4200" s="111" t="s">
        <v>2152</v>
      </c>
      <c r="C4200" s="58">
        <v>17</v>
      </c>
      <c r="D4200" s="58">
        <v>14</v>
      </c>
      <c r="E4200" s="637" t="str">
        <f>+VLOOKUP(B:B,APUS!A:C,3,FALSE)</f>
        <v>PISO PARA EXTERIORES REF.: PISO BARITA ARD DE ALTA RESISTENCIA AL DESLIZAMIENTO 33.8 CM X 33.8 CM, TRÁFICO COMERCIAL MODERADO. GARANTÍA 10 AÑOS.</v>
      </c>
      <c r="F4200" s="638"/>
      <c r="G4200" s="638"/>
      <c r="H4200" s="638"/>
      <c r="I4200" s="638"/>
      <c r="J4200" s="638"/>
      <c r="K4200" s="639"/>
      <c r="L4200" s="103" t="str">
        <f>+VLOOKUP(B:B,APUS!A:D,4,FALSE)</f>
        <v>M2</v>
      </c>
      <c r="M4200" s="595">
        <f>L4210</f>
        <v>0</v>
      </c>
    </row>
    <row r="4201" spans="2:13" ht="15" customHeight="1" outlineLevel="2" x14ac:dyDescent="0.25">
      <c r="B4201" s="666" t="s">
        <v>1465</v>
      </c>
      <c r="C4201" s="697"/>
      <c r="D4201" s="668"/>
      <c r="E4201" s="672" t="s">
        <v>1470</v>
      </c>
      <c r="F4201" s="673"/>
      <c r="G4201" s="673"/>
      <c r="H4201" s="673"/>
      <c r="I4201" s="674"/>
      <c r="J4201" s="675" t="s">
        <v>560</v>
      </c>
      <c r="K4201" s="668"/>
      <c r="L4201" s="677" t="s">
        <v>1464</v>
      </c>
    </row>
    <row r="4202" spans="2:13" ht="15" customHeight="1" outlineLevel="2" x14ac:dyDescent="0.25">
      <c r="B4202" s="669"/>
      <c r="C4202" s="670"/>
      <c r="D4202" s="671"/>
      <c r="E4202" s="104" t="s">
        <v>1461</v>
      </c>
      <c r="F4202" s="679" t="s">
        <v>1462</v>
      </c>
      <c r="G4202" s="680"/>
      <c r="H4202" s="679" t="s">
        <v>1463</v>
      </c>
      <c r="I4202" s="680"/>
      <c r="J4202" s="676"/>
      <c r="K4202" s="671"/>
      <c r="L4202" s="701"/>
    </row>
    <row r="4203" spans="2:13" ht="24.95" customHeight="1" outlineLevel="2" x14ac:dyDescent="0.25">
      <c r="B4203" s="655"/>
      <c r="C4203" s="656"/>
      <c r="D4203" s="657"/>
      <c r="E4203" s="105"/>
      <c r="F4203" s="658"/>
      <c r="G4203" s="659"/>
      <c r="H4203" s="658"/>
      <c r="I4203" s="659"/>
      <c r="J4203" s="658"/>
      <c r="K4203" s="659"/>
      <c r="L4203" s="56">
        <f t="shared" ref="L4203:L4209" si="381">+J4203</f>
        <v>0</v>
      </c>
    </row>
    <row r="4204" spans="2:13" ht="24.95" customHeight="1" outlineLevel="2" x14ac:dyDescent="0.25">
      <c r="B4204" s="628"/>
      <c r="C4204" s="629"/>
      <c r="D4204" s="660"/>
      <c r="E4204" s="106"/>
      <c r="F4204" s="661"/>
      <c r="G4204" s="660"/>
      <c r="H4204" s="661"/>
      <c r="I4204" s="660"/>
      <c r="J4204" s="661"/>
      <c r="K4204" s="660"/>
      <c r="L4204" s="56">
        <f t="shared" si="381"/>
        <v>0</v>
      </c>
    </row>
    <row r="4205" spans="2:13" ht="24.95" customHeight="1" outlineLevel="2" x14ac:dyDescent="0.25">
      <c r="B4205" s="628"/>
      <c r="C4205" s="629"/>
      <c r="D4205" s="660"/>
      <c r="E4205" s="106"/>
      <c r="F4205" s="661"/>
      <c r="G4205" s="660"/>
      <c r="H4205" s="661"/>
      <c r="I4205" s="660"/>
      <c r="J4205" s="661"/>
      <c r="K4205" s="660"/>
      <c r="L4205" s="56">
        <f t="shared" si="381"/>
        <v>0</v>
      </c>
    </row>
    <row r="4206" spans="2:13" ht="24.95" customHeight="1" outlineLevel="2" x14ac:dyDescent="0.25">
      <c r="B4206" s="628"/>
      <c r="C4206" s="629"/>
      <c r="D4206" s="660"/>
      <c r="E4206" s="106"/>
      <c r="F4206" s="661"/>
      <c r="G4206" s="660"/>
      <c r="H4206" s="661"/>
      <c r="I4206" s="660"/>
      <c r="J4206" s="661"/>
      <c r="K4206" s="660"/>
      <c r="L4206" s="56">
        <f t="shared" si="381"/>
        <v>0</v>
      </c>
    </row>
    <row r="4207" spans="2:13" ht="24.95" customHeight="1" outlineLevel="2" x14ac:dyDescent="0.25">
      <c r="B4207" s="628"/>
      <c r="C4207" s="629"/>
      <c r="D4207" s="660"/>
      <c r="E4207" s="106"/>
      <c r="F4207" s="661"/>
      <c r="G4207" s="660"/>
      <c r="H4207" s="661"/>
      <c r="I4207" s="660"/>
      <c r="J4207" s="661"/>
      <c r="K4207" s="660"/>
      <c r="L4207" s="56">
        <f t="shared" si="381"/>
        <v>0</v>
      </c>
    </row>
    <row r="4208" spans="2:13" ht="24.95" customHeight="1" outlineLevel="2" x14ac:dyDescent="0.25">
      <c r="B4208" s="628"/>
      <c r="C4208" s="629"/>
      <c r="D4208" s="660"/>
      <c r="E4208" s="106"/>
      <c r="F4208" s="661"/>
      <c r="G4208" s="660"/>
      <c r="H4208" s="661"/>
      <c r="I4208" s="660"/>
      <c r="J4208" s="661"/>
      <c r="K4208" s="660"/>
      <c r="L4208" s="56">
        <f t="shared" si="381"/>
        <v>0</v>
      </c>
    </row>
    <row r="4209" spans="2:13" ht="24.95" customHeight="1" outlineLevel="2" x14ac:dyDescent="0.25">
      <c r="B4209" s="631"/>
      <c r="C4209" s="632"/>
      <c r="D4209" s="662"/>
      <c r="E4209" s="107"/>
      <c r="F4209" s="663"/>
      <c r="G4209" s="662"/>
      <c r="H4209" s="663"/>
      <c r="I4209" s="662"/>
      <c r="J4209" s="663"/>
      <c r="K4209" s="662"/>
      <c r="L4209" s="56">
        <f t="shared" si="381"/>
        <v>0</v>
      </c>
    </row>
    <row r="4210" spans="2:13" ht="24.95" customHeight="1" outlineLevel="2" x14ac:dyDescent="0.25">
      <c r="B4210" s="634" t="s">
        <v>1468</v>
      </c>
      <c r="C4210" s="635"/>
      <c r="D4210" s="635"/>
      <c r="E4210" s="635"/>
      <c r="F4210" s="635"/>
      <c r="G4210" s="635"/>
      <c r="H4210" s="635"/>
      <c r="I4210" s="635"/>
      <c r="J4210" s="635"/>
      <c r="K4210" s="636"/>
      <c r="L4210" s="108">
        <f>+SUM(L4203:L4209)</f>
        <v>0</v>
      </c>
    </row>
    <row r="4211" spans="2:13" ht="44.25" customHeight="1" outlineLevel="1" x14ac:dyDescent="0.25">
      <c r="B4211" s="111" t="s">
        <v>2153</v>
      </c>
      <c r="C4211" s="58">
        <v>17</v>
      </c>
      <c r="D4211" s="58">
        <v>15</v>
      </c>
      <c r="E4211" s="637" t="str">
        <f>+VLOOKUP(B:B,APUS!A:C,3,FALSE)</f>
        <v>GUARDAESCOBA PARA EXTERIORES REF.: PISO BARITA ARD DE ALTA RESISTENCIA AL DESLIZAMIENTO 33.8 CM X 33.8 CM, H=7 CM, IGUAL O CALIDAD SUPERIOR. TRÁFICO COMERCIAL MODERADO. GARANTÍA 10 AÑOS.</v>
      </c>
      <c r="F4211" s="638"/>
      <c r="G4211" s="638"/>
      <c r="H4211" s="638"/>
      <c r="I4211" s="638"/>
      <c r="J4211" s="638"/>
      <c r="K4211" s="639"/>
      <c r="L4211" s="103" t="str">
        <f>+VLOOKUP(B:B,APUS!A:D,4,FALSE)</f>
        <v>M</v>
      </c>
      <c r="M4211" s="595">
        <f>L4221</f>
        <v>0</v>
      </c>
    </row>
    <row r="4212" spans="2:13" ht="15" customHeight="1" outlineLevel="2" x14ac:dyDescent="0.25">
      <c r="B4212" s="666" t="s">
        <v>1465</v>
      </c>
      <c r="C4212" s="697"/>
      <c r="D4212" s="668"/>
      <c r="E4212" s="672" t="s">
        <v>1470</v>
      </c>
      <c r="F4212" s="673"/>
      <c r="G4212" s="673"/>
      <c r="H4212" s="673"/>
      <c r="I4212" s="674"/>
      <c r="J4212" s="675" t="s">
        <v>560</v>
      </c>
      <c r="K4212" s="668"/>
      <c r="L4212" s="677" t="s">
        <v>1464</v>
      </c>
    </row>
    <row r="4213" spans="2:13" ht="15" customHeight="1" outlineLevel="2" x14ac:dyDescent="0.25">
      <c r="B4213" s="669"/>
      <c r="C4213" s="670"/>
      <c r="D4213" s="671"/>
      <c r="E4213" s="104" t="s">
        <v>1461</v>
      </c>
      <c r="F4213" s="679" t="s">
        <v>1462</v>
      </c>
      <c r="G4213" s="680"/>
      <c r="H4213" s="679" t="s">
        <v>1463</v>
      </c>
      <c r="I4213" s="680"/>
      <c r="J4213" s="676"/>
      <c r="K4213" s="671"/>
      <c r="L4213" s="701"/>
    </row>
    <row r="4214" spans="2:13" ht="24.95" customHeight="1" outlineLevel="2" x14ac:dyDescent="0.25">
      <c r="B4214" s="655"/>
      <c r="C4214" s="656"/>
      <c r="D4214" s="657"/>
      <c r="E4214" s="105"/>
      <c r="F4214" s="658"/>
      <c r="G4214" s="659"/>
      <c r="H4214" s="658"/>
      <c r="I4214" s="659"/>
      <c r="J4214" s="658"/>
      <c r="K4214" s="659"/>
      <c r="L4214" s="56">
        <f t="shared" ref="L4214:L4220" si="382">+J4214</f>
        <v>0</v>
      </c>
    </row>
    <row r="4215" spans="2:13" ht="24.95" customHeight="1" outlineLevel="2" x14ac:dyDescent="0.25">
      <c r="B4215" s="628"/>
      <c r="C4215" s="629"/>
      <c r="D4215" s="660"/>
      <c r="E4215" s="106"/>
      <c r="F4215" s="661"/>
      <c r="G4215" s="660"/>
      <c r="H4215" s="661"/>
      <c r="I4215" s="660"/>
      <c r="J4215" s="661"/>
      <c r="K4215" s="660"/>
      <c r="L4215" s="56">
        <f t="shared" si="382"/>
        <v>0</v>
      </c>
    </row>
    <row r="4216" spans="2:13" ht="24.95" customHeight="1" outlineLevel="2" x14ac:dyDescent="0.25">
      <c r="B4216" s="628"/>
      <c r="C4216" s="629"/>
      <c r="D4216" s="660"/>
      <c r="E4216" s="106"/>
      <c r="F4216" s="661"/>
      <c r="G4216" s="660"/>
      <c r="H4216" s="661"/>
      <c r="I4216" s="660"/>
      <c r="J4216" s="661"/>
      <c r="K4216" s="660"/>
      <c r="L4216" s="56">
        <f t="shared" si="382"/>
        <v>0</v>
      </c>
    </row>
    <row r="4217" spans="2:13" ht="24.95" customHeight="1" outlineLevel="2" x14ac:dyDescent="0.25">
      <c r="B4217" s="628"/>
      <c r="C4217" s="629"/>
      <c r="D4217" s="660"/>
      <c r="E4217" s="106"/>
      <c r="F4217" s="661"/>
      <c r="G4217" s="660"/>
      <c r="H4217" s="661"/>
      <c r="I4217" s="660"/>
      <c r="J4217" s="661"/>
      <c r="K4217" s="660"/>
      <c r="L4217" s="56">
        <f t="shared" si="382"/>
        <v>0</v>
      </c>
    </row>
    <row r="4218" spans="2:13" ht="24.95" customHeight="1" outlineLevel="2" x14ac:dyDescent="0.25">
      <c r="B4218" s="628"/>
      <c r="C4218" s="629"/>
      <c r="D4218" s="660"/>
      <c r="E4218" s="106"/>
      <c r="F4218" s="661"/>
      <c r="G4218" s="660"/>
      <c r="H4218" s="661"/>
      <c r="I4218" s="660"/>
      <c r="J4218" s="661"/>
      <c r="K4218" s="660"/>
      <c r="L4218" s="56">
        <f t="shared" si="382"/>
        <v>0</v>
      </c>
    </row>
    <row r="4219" spans="2:13" ht="24.95" customHeight="1" outlineLevel="2" x14ac:dyDescent="0.25">
      <c r="B4219" s="628"/>
      <c r="C4219" s="629"/>
      <c r="D4219" s="660"/>
      <c r="E4219" s="106"/>
      <c r="F4219" s="661"/>
      <c r="G4219" s="660"/>
      <c r="H4219" s="661"/>
      <c r="I4219" s="660"/>
      <c r="J4219" s="661"/>
      <c r="K4219" s="660"/>
      <c r="L4219" s="56">
        <f t="shared" si="382"/>
        <v>0</v>
      </c>
    </row>
    <row r="4220" spans="2:13" ht="24.95" customHeight="1" outlineLevel="2" x14ac:dyDescent="0.25">
      <c r="B4220" s="631"/>
      <c r="C4220" s="632"/>
      <c r="D4220" s="662"/>
      <c r="E4220" s="107"/>
      <c r="F4220" s="663"/>
      <c r="G4220" s="662"/>
      <c r="H4220" s="663"/>
      <c r="I4220" s="662"/>
      <c r="J4220" s="663"/>
      <c r="K4220" s="662"/>
      <c r="L4220" s="56">
        <f t="shared" si="382"/>
        <v>0</v>
      </c>
    </row>
    <row r="4221" spans="2:13" ht="24.95" customHeight="1" outlineLevel="2" x14ac:dyDescent="0.25">
      <c r="B4221" s="634" t="s">
        <v>1468</v>
      </c>
      <c r="C4221" s="635"/>
      <c r="D4221" s="635"/>
      <c r="E4221" s="635"/>
      <c r="F4221" s="635"/>
      <c r="G4221" s="635"/>
      <c r="H4221" s="635"/>
      <c r="I4221" s="635"/>
      <c r="J4221" s="635"/>
      <c r="K4221" s="636"/>
      <c r="L4221" s="108">
        <f>+SUM(L4214:L4220)</f>
        <v>0</v>
      </c>
    </row>
    <row r="4222" spans="2:13" ht="48.75" customHeight="1" outlineLevel="1" x14ac:dyDescent="0.25">
      <c r="B4222" s="111" t="s">
        <v>2154</v>
      </c>
      <c r="C4222" s="58">
        <v>17</v>
      </c>
      <c r="D4222" s="58">
        <v>16</v>
      </c>
      <c r="E4222" s="637" t="str">
        <f>+VLOOKUP(B:B,APUS!A:C,3,FALSE)</f>
        <v>PISO PARA EXTERIORES REF.: PISO LAVRA 2, RESISTENCIA AL DESLIZAMIENTO 33.8 CM X 33.8 CM (COLOR A ELEGIR: BEIGE O GRIS), TRÁFICO COMERCIAL MODERADO, IGUAL O CALIDAD SUPERIOR. GARANTÍA 10 AÑOS.</v>
      </c>
      <c r="F4222" s="638"/>
      <c r="G4222" s="638"/>
      <c r="H4222" s="638"/>
      <c r="I4222" s="638"/>
      <c r="J4222" s="638"/>
      <c r="K4222" s="639"/>
      <c r="L4222" s="103" t="str">
        <f>+VLOOKUP(B:B,APUS!A:D,4,FALSE)</f>
        <v>M2</v>
      </c>
      <c r="M4222" s="595">
        <f>L4232</f>
        <v>0</v>
      </c>
    </row>
    <row r="4223" spans="2:13" ht="15" customHeight="1" outlineLevel="2" x14ac:dyDescent="0.25">
      <c r="B4223" s="666" t="s">
        <v>1465</v>
      </c>
      <c r="C4223" s="697"/>
      <c r="D4223" s="668"/>
      <c r="E4223" s="672" t="s">
        <v>1470</v>
      </c>
      <c r="F4223" s="673"/>
      <c r="G4223" s="673"/>
      <c r="H4223" s="673"/>
      <c r="I4223" s="674"/>
      <c r="J4223" s="675" t="s">
        <v>560</v>
      </c>
      <c r="K4223" s="668"/>
      <c r="L4223" s="677" t="s">
        <v>1464</v>
      </c>
    </row>
    <row r="4224" spans="2:13" ht="15" customHeight="1" outlineLevel="2" x14ac:dyDescent="0.25">
      <c r="B4224" s="669"/>
      <c r="C4224" s="670"/>
      <c r="D4224" s="671"/>
      <c r="E4224" s="104" t="s">
        <v>1461</v>
      </c>
      <c r="F4224" s="679" t="s">
        <v>1462</v>
      </c>
      <c r="G4224" s="680"/>
      <c r="H4224" s="679" t="s">
        <v>1463</v>
      </c>
      <c r="I4224" s="680"/>
      <c r="J4224" s="676"/>
      <c r="K4224" s="671"/>
      <c r="L4224" s="701"/>
    </row>
    <row r="4225" spans="2:13" ht="24.95" customHeight="1" outlineLevel="2" x14ac:dyDescent="0.25">
      <c r="B4225" s="655"/>
      <c r="C4225" s="656"/>
      <c r="D4225" s="657"/>
      <c r="E4225" s="105"/>
      <c r="F4225" s="658"/>
      <c r="G4225" s="659"/>
      <c r="H4225" s="658"/>
      <c r="I4225" s="659"/>
      <c r="J4225" s="658"/>
      <c r="K4225" s="659"/>
      <c r="L4225" s="56">
        <f t="shared" ref="L4225:L4231" si="383">+J4225</f>
        <v>0</v>
      </c>
    </row>
    <row r="4226" spans="2:13" ht="24.95" customHeight="1" outlineLevel="2" x14ac:dyDescent="0.25">
      <c r="B4226" s="628"/>
      <c r="C4226" s="629"/>
      <c r="D4226" s="660"/>
      <c r="E4226" s="106"/>
      <c r="F4226" s="661"/>
      <c r="G4226" s="660"/>
      <c r="H4226" s="661"/>
      <c r="I4226" s="660"/>
      <c r="J4226" s="661"/>
      <c r="K4226" s="660"/>
      <c r="L4226" s="56">
        <f t="shared" si="383"/>
        <v>0</v>
      </c>
    </row>
    <row r="4227" spans="2:13" ht="24.95" customHeight="1" outlineLevel="2" x14ac:dyDescent="0.25">
      <c r="B4227" s="628"/>
      <c r="C4227" s="629"/>
      <c r="D4227" s="660"/>
      <c r="E4227" s="106"/>
      <c r="F4227" s="661"/>
      <c r="G4227" s="660"/>
      <c r="H4227" s="661"/>
      <c r="I4227" s="660"/>
      <c r="J4227" s="661"/>
      <c r="K4227" s="660"/>
      <c r="L4227" s="56">
        <f t="shared" si="383"/>
        <v>0</v>
      </c>
    </row>
    <row r="4228" spans="2:13" ht="24.95" customHeight="1" outlineLevel="2" x14ac:dyDescent="0.25">
      <c r="B4228" s="628"/>
      <c r="C4228" s="629"/>
      <c r="D4228" s="660"/>
      <c r="E4228" s="106"/>
      <c r="F4228" s="661"/>
      <c r="G4228" s="660"/>
      <c r="H4228" s="661"/>
      <c r="I4228" s="660"/>
      <c r="J4228" s="661"/>
      <c r="K4228" s="660"/>
      <c r="L4228" s="56">
        <f t="shared" si="383"/>
        <v>0</v>
      </c>
    </row>
    <row r="4229" spans="2:13" ht="24.95" customHeight="1" outlineLevel="2" x14ac:dyDescent="0.25">
      <c r="B4229" s="628"/>
      <c r="C4229" s="629"/>
      <c r="D4229" s="660"/>
      <c r="E4229" s="106"/>
      <c r="F4229" s="661"/>
      <c r="G4229" s="660"/>
      <c r="H4229" s="661"/>
      <c r="I4229" s="660"/>
      <c r="J4229" s="661"/>
      <c r="K4229" s="660"/>
      <c r="L4229" s="56">
        <f t="shared" si="383"/>
        <v>0</v>
      </c>
    </row>
    <row r="4230" spans="2:13" ht="24.95" customHeight="1" outlineLevel="2" x14ac:dyDescent="0.25">
      <c r="B4230" s="628"/>
      <c r="C4230" s="629"/>
      <c r="D4230" s="660"/>
      <c r="E4230" s="106"/>
      <c r="F4230" s="661"/>
      <c r="G4230" s="660"/>
      <c r="H4230" s="661"/>
      <c r="I4230" s="660"/>
      <c r="J4230" s="661"/>
      <c r="K4230" s="660"/>
      <c r="L4230" s="56">
        <f t="shared" si="383"/>
        <v>0</v>
      </c>
    </row>
    <row r="4231" spans="2:13" ht="24.95" customHeight="1" outlineLevel="2" x14ac:dyDescent="0.25">
      <c r="B4231" s="631"/>
      <c r="C4231" s="632"/>
      <c r="D4231" s="662"/>
      <c r="E4231" s="107"/>
      <c r="F4231" s="663"/>
      <c r="G4231" s="662"/>
      <c r="H4231" s="663"/>
      <c r="I4231" s="662"/>
      <c r="J4231" s="663"/>
      <c r="K4231" s="662"/>
      <c r="L4231" s="56">
        <f t="shared" si="383"/>
        <v>0</v>
      </c>
    </row>
    <row r="4232" spans="2:13" ht="24.95" customHeight="1" outlineLevel="2" x14ac:dyDescent="0.25">
      <c r="B4232" s="634" t="s">
        <v>1468</v>
      </c>
      <c r="C4232" s="635"/>
      <c r="D4232" s="635"/>
      <c r="E4232" s="635"/>
      <c r="F4232" s="635"/>
      <c r="G4232" s="635"/>
      <c r="H4232" s="635"/>
      <c r="I4232" s="635"/>
      <c r="J4232" s="635"/>
      <c r="K4232" s="636"/>
      <c r="L4232" s="108">
        <f>+SUM(L4225:L4231)</f>
        <v>0</v>
      </c>
    </row>
    <row r="4233" spans="2:13" ht="49.5" customHeight="1" outlineLevel="1" x14ac:dyDescent="0.25">
      <c r="B4233" s="111" t="s">
        <v>2155</v>
      </c>
      <c r="C4233" s="58">
        <v>17</v>
      </c>
      <c r="D4233" s="58">
        <v>17</v>
      </c>
      <c r="E4233" s="637" t="str">
        <f>+VLOOKUP(B:B,APUS!A:C,3,FALSE)</f>
        <v>GUARDAESCOBA PARA EXTERIORES REF.: PISO LAVRA 2, RESISTENCIA AL DESLIZAMIENTO 33.8 CM X 33.8 CM,  (COLOR A ELEGIR: BEIGE O GRIS) H=7CM, IGUAL O CALIDAD SUPERIOR. TRÁFICO COMERCIAL MODERADO. GARANTÍA 10 AÑOS.</v>
      </c>
      <c r="F4233" s="638"/>
      <c r="G4233" s="638"/>
      <c r="H4233" s="638"/>
      <c r="I4233" s="638"/>
      <c r="J4233" s="638"/>
      <c r="K4233" s="639"/>
      <c r="L4233" s="103" t="str">
        <f>+VLOOKUP(B:B,APUS!A:D,4,FALSE)</f>
        <v>M</v>
      </c>
      <c r="M4233" s="595">
        <f>L4243</f>
        <v>0</v>
      </c>
    </row>
    <row r="4234" spans="2:13" ht="15" customHeight="1" outlineLevel="2" x14ac:dyDescent="0.25">
      <c r="B4234" s="666" t="s">
        <v>1465</v>
      </c>
      <c r="C4234" s="697"/>
      <c r="D4234" s="668"/>
      <c r="E4234" s="672" t="s">
        <v>1470</v>
      </c>
      <c r="F4234" s="673"/>
      <c r="G4234" s="673"/>
      <c r="H4234" s="673"/>
      <c r="I4234" s="674"/>
      <c r="J4234" s="675" t="s">
        <v>560</v>
      </c>
      <c r="K4234" s="668"/>
      <c r="L4234" s="677" t="s">
        <v>1464</v>
      </c>
    </row>
    <row r="4235" spans="2:13" ht="15" customHeight="1" outlineLevel="2" x14ac:dyDescent="0.25">
      <c r="B4235" s="669"/>
      <c r="C4235" s="670"/>
      <c r="D4235" s="671"/>
      <c r="E4235" s="104" t="s">
        <v>1461</v>
      </c>
      <c r="F4235" s="679" t="s">
        <v>1462</v>
      </c>
      <c r="G4235" s="680"/>
      <c r="H4235" s="679" t="s">
        <v>1463</v>
      </c>
      <c r="I4235" s="680"/>
      <c r="J4235" s="676"/>
      <c r="K4235" s="671"/>
      <c r="L4235" s="701"/>
    </row>
    <row r="4236" spans="2:13" ht="24.95" customHeight="1" outlineLevel="2" x14ac:dyDescent="0.25">
      <c r="B4236" s="655"/>
      <c r="C4236" s="656"/>
      <c r="D4236" s="657"/>
      <c r="E4236" s="105"/>
      <c r="F4236" s="658"/>
      <c r="G4236" s="659"/>
      <c r="H4236" s="658"/>
      <c r="I4236" s="659"/>
      <c r="J4236" s="658"/>
      <c r="K4236" s="659"/>
      <c r="L4236" s="56">
        <f t="shared" ref="L4236:L4242" si="384">+J4236</f>
        <v>0</v>
      </c>
    </row>
    <row r="4237" spans="2:13" ht="24.95" customHeight="1" outlineLevel="2" x14ac:dyDescent="0.25">
      <c r="B4237" s="628"/>
      <c r="C4237" s="629"/>
      <c r="D4237" s="660"/>
      <c r="E4237" s="106"/>
      <c r="F4237" s="661"/>
      <c r="G4237" s="660"/>
      <c r="H4237" s="661"/>
      <c r="I4237" s="660"/>
      <c r="J4237" s="661"/>
      <c r="K4237" s="660"/>
      <c r="L4237" s="56">
        <f t="shared" si="384"/>
        <v>0</v>
      </c>
    </row>
    <row r="4238" spans="2:13" ht="24.95" customHeight="1" outlineLevel="2" x14ac:dyDescent="0.25">
      <c r="B4238" s="628"/>
      <c r="C4238" s="629"/>
      <c r="D4238" s="660"/>
      <c r="E4238" s="106"/>
      <c r="F4238" s="661"/>
      <c r="G4238" s="660"/>
      <c r="H4238" s="661"/>
      <c r="I4238" s="660"/>
      <c r="J4238" s="661"/>
      <c r="K4238" s="660"/>
      <c r="L4238" s="56">
        <f t="shared" si="384"/>
        <v>0</v>
      </c>
    </row>
    <row r="4239" spans="2:13" ht="24.95" customHeight="1" outlineLevel="2" x14ac:dyDescent="0.25">
      <c r="B4239" s="628"/>
      <c r="C4239" s="629"/>
      <c r="D4239" s="660"/>
      <c r="E4239" s="106"/>
      <c r="F4239" s="661"/>
      <c r="G4239" s="660"/>
      <c r="H4239" s="661"/>
      <c r="I4239" s="660"/>
      <c r="J4239" s="661"/>
      <c r="K4239" s="660"/>
      <c r="L4239" s="56">
        <f t="shared" si="384"/>
        <v>0</v>
      </c>
    </row>
    <row r="4240" spans="2:13" ht="24.95" customHeight="1" outlineLevel="2" x14ac:dyDescent="0.25">
      <c r="B4240" s="628"/>
      <c r="C4240" s="629"/>
      <c r="D4240" s="660"/>
      <c r="E4240" s="106"/>
      <c r="F4240" s="661"/>
      <c r="G4240" s="660"/>
      <c r="H4240" s="661"/>
      <c r="I4240" s="660"/>
      <c r="J4240" s="661"/>
      <c r="K4240" s="660"/>
      <c r="L4240" s="56">
        <f t="shared" si="384"/>
        <v>0</v>
      </c>
    </row>
    <row r="4241" spans="2:13" ht="24.95" customHeight="1" outlineLevel="2" x14ac:dyDescent="0.25">
      <c r="B4241" s="628"/>
      <c r="C4241" s="629"/>
      <c r="D4241" s="660"/>
      <c r="E4241" s="106"/>
      <c r="F4241" s="661"/>
      <c r="G4241" s="660"/>
      <c r="H4241" s="661"/>
      <c r="I4241" s="660"/>
      <c r="J4241" s="661"/>
      <c r="K4241" s="660"/>
      <c r="L4241" s="56">
        <f t="shared" si="384"/>
        <v>0</v>
      </c>
    </row>
    <row r="4242" spans="2:13" ht="24.95" customHeight="1" outlineLevel="2" x14ac:dyDescent="0.25">
      <c r="B4242" s="631"/>
      <c r="C4242" s="632"/>
      <c r="D4242" s="662"/>
      <c r="E4242" s="107"/>
      <c r="F4242" s="663"/>
      <c r="G4242" s="662"/>
      <c r="H4242" s="663"/>
      <c r="I4242" s="662"/>
      <c r="J4242" s="663"/>
      <c r="K4242" s="662"/>
      <c r="L4242" s="56">
        <f t="shared" si="384"/>
        <v>0</v>
      </c>
    </row>
    <row r="4243" spans="2:13" ht="24.95" customHeight="1" outlineLevel="2" x14ac:dyDescent="0.25">
      <c r="B4243" s="634" t="s">
        <v>1468</v>
      </c>
      <c r="C4243" s="635"/>
      <c r="D4243" s="635"/>
      <c r="E4243" s="635"/>
      <c r="F4243" s="635"/>
      <c r="G4243" s="635"/>
      <c r="H4243" s="635"/>
      <c r="I4243" s="635"/>
      <c r="J4243" s="635"/>
      <c r="K4243" s="636"/>
      <c r="L4243" s="108">
        <f>+SUM(L4236:L4242)</f>
        <v>0</v>
      </c>
    </row>
    <row r="4244" spans="2:13" ht="19.5" customHeight="1" outlineLevel="1" x14ac:dyDescent="0.25">
      <c r="B4244" s="111" t="s">
        <v>2156</v>
      </c>
      <c r="C4244" s="58">
        <v>17</v>
      </c>
      <c r="D4244" s="58">
        <v>18</v>
      </c>
      <c r="E4244" s="694" t="str">
        <f>+VLOOKUP(B:B,APUS!A:C,3,FALSE)</f>
        <v xml:space="preserve">GRAVILLA LAVADA </v>
      </c>
      <c r="F4244" s="695"/>
      <c r="G4244" s="695"/>
      <c r="H4244" s="695"/>
      <c r="I4244" s="695"/>
      <c r="J4244" s="695"/>
      <c r="K4244" s="696"/>
      <c r="L4244" s="103" t="str">
        <f>+VLOOKUP(B:B,APUS!A:D,4,FALSE)</f>
        <v>M2</v>
      </c>
      <c r="M4244" s="595">
        <f>L4254</f>
        <v>0</v>
      </c>
    </row>
    <row r="4245" spans="2:13" ht="15" customHeight="1" outlineLevel="2" x14ac:dyDescent="0.25">
      <c r="B4245" s="666" t="s">
        <v>1465</v>
      </c>
      <c r="C4245" s="697"/>
      <c r="D4245" s="668"/>
      <c r="E4245" s="672" t="s">
        <v>1470</v>
      </c>
      <c r="F4245" s="673"/>
      <c r="G4245" s="673"/>
      <c r="H4245" s="673"/>
      <c r="I4245" s="674"/>
      <c r="J4245" s="675" t="s">
        <v>560</v>
      </c>
      <c r="K4245" s="668"/>
      <c r="L4245" s="677" t="s">
        <v>1464</v>
      </c>
    </row>
    <row r="4246" spans="2:13" ht="15" customHeight="1" outlineLevel="2" x14ac:dyDescent="0.25">
      <c r="B4246" s="669"/>
      <c r="C4246" s="670"/>
      <c r="D4246" s="671"/>
      <c r="E4246" s="104" t="s">
        <v>1461</v>
      </c>
      <c r="F4246" s="679" t="s">
        <v>1462</v>
      </c>
      <c r="G4246" s="680"/>
      <c r="H4246" s="679" t="s">
        <v>1463</v>
      </c>
      <c r="I4246" s="680"/>
      <c r="J4246" s="676"/>
      <c r="K4246" s="671"/>
      <c r="L4246" s="701"/>
    </row>
    <row r="4247" spans="2:13" ht="24.95" customHeight="1" outlineLevel="2" x14ac:dyDescent="0.25">
      <c r="B4247" s="655"/>
      <c r="C4247" s="656"/>
      <c r="D4247" s="657"/>
      <c r="E4247" s="105"/>
      <c r="F4247" s="658"/>
      <c r="G4247" s="659"/>
      <c r="H4247" s="658"/>
      <c r="I4247" s="659"/>
      <c r="J4247" s="658"/>
      <c r="K4247" s="659"/>
      <c r="L4247" s="56">
        <f t="shared" ref="L4247:L4253" si="385">+J4247</f>
        <v>0</v>
      </c>
    </row>
    <row r="4248" spans="2:13" ht="24.95" customHeight="1" outlineLevel="2" x14ac:dyDescent="0.25">
      <c r="B4248" s="628"/>
      <c r="C4248" s="629"/>
      <c r="D4248" s="660"/>
      <c r="E4248" s="106"/>
      <c r="F4248" s="661"/>
      <c r="G4248" s="660"/>
      <c r="H4248" s="661"/>
      <c r="I4248" s="660"/>
      <c r="J4248" s="661"/>
      <c r="K4248" s="660"/>
      <c r="L4248" s="56">
        <f t="shared" si="385"/>
        <v>0</v>
      </c>
    </row>
    <row r="4249" spans="2:13" ht="24.95" customHeight="1" outlineLevel="2" x14ac:dyDescent="0.25">
      <c r="B4249" s="628"/>
      <c r="C4249" s="629"/>
      <c r="D4249" s="660"/>
      <c r="E4249" s="106"/>
      <c r="F4249" s="661"/>
      <c r="G4249" s="660"/>
      <c r="H4249" s="661"/>
      <c r="I4249" s="660"/>
      <c r="J4249" s="661"/>
      <c r="K4249" s="660"/>
      <c r="L4249" s="56">
        <f t="shared" si="385"/>
        <v>0</v>
      </c>
    </row>
    <row r="4250" spans="2:13" ht="24.95" customHeight="1" outlineLevel="2" x14ac:dyDescent="0.25">
      <c r="B4250" s="628"/>
      <c r="C4250" s="629"/>
      <c r="D4250" s="660"/>
      <c r="E4250" s="106"/>
      <c r="F4250" s="661"/>
      <c r="G4250" s="660"/>
      <c r="H4250" s="661"/>
      <c r="I4250" s="660"/>
      <c r="J4250" s="661"/>
      <c r="K4250" s="660"/>
      <c r="L4250" s="56">
        <f t="shared" si="385"/>
        <v>0</v>
      </c>
    </row>
    <row r="4251" spans="2:13" ht="24.95" customHeight="1" outlineLevel="2" x14ac:dyDescent="0.25">
      <c r="B4251" s="628"/>
      <c r="C4251" s="629"/>
      <c r="D4251" s="660"/>
      <c r="E4251" s="106"/>
      <c r="F4251" s="661"/>
      <c r="G4251" s="660"/>
      <c r="H4251" s="661"/>
      <c r="I4251" s="660"/>
      <c r="J4251" s="661"/>
      <c r="K4251" s="660"/>
      <c r="L4251" s="56">
        <f t="shared" si="385"/>
        <v>0</v>
      </c>
    </row>
    <row r="4252" spans="2:13" ht="24.95" customHeight="1" outlineLevel="2" x14ac:dyDescent="0.25">
      <c r="B4252" s="628"/>
      <c r="C4252" s="629"/>
      <c r="D4252" s="660"/>
      <c r="E4252" s="106"/>
      <c r="F4252" s="661"/>
      <c r="G4252" s="660"/>
      <c r="H4252" s="661"/>
      <c r="I4252" s="660"/>
      <c r="J4252" s="661"/>
      <c r="K4252" s="660"/>
      <c r="L4252" s="56">
        <f t="shared" si="385"/>
        <v>0</v>
      </c>
    </row>
    <row r="4253" spans="2:13" ht="24.95" customHeight="1" outlineLevel="2" x14ac:dyDescent="0.25">
      <c r="B4253" s="631"/>
      <c r="C4253" s="632"/>
      <c r="D4253" s="662"/>
      <c r="E4253" s="107"/>
      <c r="F4253" s="663"/>
      <c r="G4253" s="662"/>
      <c r="H4253" s="663"/>
      <c r="I4253" s="662"/>
      <c r="J4253" s="663"/>
      <c r="K4253" s="662"/>
      <c r="L4253" s="56">
        <f t="shared" si="385"/>
        <v>0</v>
      </c>
    </row>
    <row r="4254" spans="2:13" ht="24.95" customHeight="1" outlineLevel="2" x14ac:dyDescent="0.25">
      <c r="B4254" s="634" t="s">
        <v>1468</v>
      </c>
      <c r="C4254" s="635"/>
      <c r="D4254" s="635"/>
      <c r="E4254" s="635"/>
      <c r="F4254" s="635"/>
      <c r="G4254" s="635"/>
      <c r="H4254" s="635"/>
      <c r="I4254" s="635"/>
      <c r="J4254" s="635"/>
      <c r="K4254" s="636"/>
      <c r="L4254" s="108">
        <f>+SUM(L4247:L4253)</f>
        <v>0</v>
      </c>
    </row>
    <row r="4255" spans="2:13" ht="19.5" customHeight="1" outlineLevel="1" x14ac:dyDescent="0.25">
      <c r="B4255" s="111" t="s">
        <v>1731</v>
      </c>
      <c r="C4255" s="58">
        <v>17</v>
      </c>
      <c r="D4255" s="58">
        <v>19</v>
      </c>
      <c r="E4255" s="637" t="str">
        <f>+VLOOKUP(B:B,APUS!A:C,3,FALSE)</f>
        <v>PREPARACIÓN SUPERFICIE DE PISO EN CONCRETOS ENDURECIDOS O ESMALTADO (INCLUYE PICADA)</v>
      </c>
      <c r="F4255" s="638"/>
      <c r="G4255" s="638"/>
      <c r="H4255" s="638"/>
      <c r="I4255" s="638"/>
      <c r="J4255" s="638"/>
      <c r="K4255" s="639"/>
      <c r="L4255" s="103" t="str">
        <f>+VLOOKUP(B:B,APUS!A:D,4,FALSE)</f>
        <v>M2</v>
      </c>
      <c r="M4255" s="595">
        <f>L4265</f>
        <v>0</v>
      </c>
    </row>
    <row r="4256" spans="2:13" ht="15" customHeight="1" outlineLevel="2" x14ac:dyDescent="0.25">
      <c r="B4256" s="666" t="s">
        <v>1465</v>
      </c>
      <c r="C4256" s="697"/>
      <c r="D4256" s="668"/>
      <c r="E4256" s="672" t="s">
        <v>1470</v>
      </c>
      <c r="F4256" s="673"/>
      <c r="G4256" s="673"/>
      <c r="H4256" s="673"/>
      <c r="I4256" s="674"/>
      <c r="J4256" s="675" t="s">
        <v>560</v>
      </c>
      <c r="K4256" s="668"/>
      <c r="L4256" s="677" t="s">
        <v>1464</v>
      </c>
    </row>
    <row r="4257" spans="2:13" ht="15" customHeight="1" outlineLevel="2" x14ac:dyDescent="0.25">
      <c r="B4257" s="669"/>
      <c r="C4257" s="670"/>
      <c r="D4257" s="671"/>
      <c r="E4257" s="104" t="s">
        <v>1461</v>
      </c>
      <c r="F4257" s="679" t="s">
        <v>1462</v>
      </c>
      <c r="G4257" s="680"/>
      <c r="H4257" s="679" t="s">
        <v>1463</v>
      </c>
      <c r="I4257" s="680"/>
      <c r="J4257" s="676"/>
      <c r="K4257" s="671"/>
      <c r="L4257" s="701"/>
    </row>
    <row r="4258" spans="2:13" ht="24.95" customHeight="1" outlineLevel="2" x14ac:dyDescent="0.25">
      <c r="B4258" s="655"/>
      <c r="C4258" s="656"/>
      <c r="D4258" s="657"/>
      <c r="E4258" s="105"/>
      <c r="F4258" s="658"/>
      <c r="G4258" s="659"/>
      <c r="H4258" s="658"/>
      <c r="I4258" s="659"/>
      <c r="J4258" s="658"/>
      <c r="K4258" s="659"/>
      <c r="L4258" s="56">
        <f t="shared" ref="L4258:L4264" si="386">+J4258</f>
        <v>0</v>
      </c>
    </row>
    <row r="4259" spans="2:13" ht="24.95" customHeight="1" outlineLevel="2" x14ac:dyDescent="0.25">
      <c r="B4259" s="628"/>
      <c r="C4259" s="629"/>
      <c r="D4259" s="660"/>
      <c r="E4259" s="106"/>
      <c r="F4259" s="661"/>
      <c r="G4259" s="660"/>
      <c r="H4259" s="661"/>
      <c r="I4259" s="660"/>
      <c r="J4259" s="661"/>
      <c r="K4259" s="660"/>
      <c r="L4259" s="56">
        <f t="shared" si="386"/>
        <v>0</v>
      </c>
    </row>
    <row r="4260" spans="2:13" ht="24.95" customHeight="1" outlineLevel="2" x14ac:dyDescent="0.25">
      <c r="B4260" s="628"/>
      <c r="C4260" s="629"/>
      <c r="D4260" s="660"/>
      <c r="E4260" s="106"/>
      <c r="F4260" s="661"/>
      <c r="G4260" s="660"/>
      <c r="H4260" s="661"/>
      <c r="I4260" s="660"/>
      <c r="J4260" s="661"/>
      <c r="K4260" s="660"/>
      <c r="L4260" s="56">
        <f t="shared" si="386"/>
        <v>0</v>
      </c>
    </row>
    <row r="4261" spans="2:13" ht="24.95" customHeight="1" outlineLevel="2" x14ac:dyDescent="0.25">
      <c r="B4261" s="628"/>
      <c r="C4261" s="629"/>
      <c r="D4261" s="660"/>
      <c r="E4261" s="106"/>
      <c r="F4261" s="661"/>
      <c r="G4261" s="660"/>
      <c r="H4261" s="661"/>
      <c r="I4261" s="660"/>
      <c r="J4261" s="661"/>
      <c r="K4261" s="660"/>
      <c r="L4261" s="56">
        <f t="shared" si="386"/>
        <v>0</v>
      </c>
    </row>
    <row r="4262" spans="2:13" ht="24.95" customHeight="1" outlineLevel="2" x14ac:dyDescent="0.25">
      <c r="B4262" s="628"/>
      <c r="C4262" s="629"/>
      <c r="D4262" s="660"/>
      <c r="E4262" s="106"/>
      <c r="F4262" s="661"/>
      <c r="G4262" s="660"/>
      <c r="H4262" s="661"/>
      <c r="I4262" s="660"/>
      <c r="J4262" s="661"/>
      <c r="K4262" s="660"/>
      <c r="L4262" s="56">
        <f t="shared" si="386"/>
        <v>0</v>
      </c>
    </row>
    <row r="4263" spans="2:13" ht="24.95" customHeight="1" outlineLevel="2" x14ac:dyDescent="0.25">
      <c r="B4263" s="628"/>
      <c r="C4263" s="629"/>
      <c r="D4263" s="660"/>
      <c r="E4263" s="106"/>
      <c r="F4263" s="661"/>
      <c r="G4263" s="660"/>
      <c r="H4263" s="661"/>
      <c r="I4263" s="660"/>
      <c r="J4263" s="661"/>
      <c r="K4263" s="660"/>
      <c r="L4263" s="56">
        <f t="shared" si="386"/>
        <v>0</v>
      </c>
    </row>
    <row r="4264" spans="2:13" ht="24.95" customHeight="1" outlineLevel="2" x14ac:dyDescent="0.25">
      <c r="B4264" s="631"/>
      <c r="C4264" s="632"/>
      <c r="D4264" s="662"/>
      <c r="E4264" s="107"/>
      <c r="F4264" s="663"/>
      <c r="G4264" s="662"/>
      <c r="H4264" s="663"/>
      <c r="I4264" s="662"/>
      <c r="J4264" s="663"/>
      <c r="K4264" s="662"/>
      <c r="L4264" s="56">
        <f t="shared" si="386"/>
        <v>0</v>
      </c>
    </row>
    <row r="4265" spans="2:13" ht="24.95" customHeight="1" outlineLevel="2" x14ac:dyDescent="0.25">
      <c r="B4265" s="634" t="s">
        <v>1468</v>
      </c>
      <c r="C4265" s="635"/>
      <c r="D4265" s="635"/>
      <c r="E4265" s="635"/>
      <c r="F4265" s="635"/>
      <c r="G4265" s="635"/>
      <c r="H4265" s="635"/>
      <c r="I4265" s="635"/>
      <c r="J4265" s="635"/>
      <c r="K4265" s="636"/>
      <c r="L4265" s="108">
        <f>+SUM(L4258:L4264)</f>
        <v>0</v>
      </c>
    </row>
    <row r="4266" spans="2:13" ht="24.95" customHeight="1" x14ac:dyDescent="0.25">
      <c r="B4266" s="99"/>
      <c r="C4266" s="100">
        <v>18</v>
      </c>
      <c r="D4266" s="703" t="str">
        <f>+'208-MV-Ft-10-MV-HAB.'!D419</f>
        <v>ENCHAPES</v>
      </c>
      <c r="E4266" s="704"/>
      <c r="F4266" s="704"/>
      <c r="G4266" s="704"/>
      <c r="H4266" s="704"/>
      <c r="I4266" s="704"/>
      <c r="J4266" s="704"/>
      <c r="K4266" s="704"/>
      <c r="L4266" s="705"/>
    </row>
    <row r="4267" spans="2:13" ht="34.5" customHeight="1" outlineLevel="1" x14ac:dyDescent="0.25">
      <c r="B4267" s="121" t="s">
        <v>2184</v>
      </c>
      <c r="C4267" s="117">
        <v>18</v>
      </c>
      <c r="D4267" s="117">
        <v>0.1</v>
      </c>
      <c r="E4267" s="637" t="str">
        <f>+VLOOKUP(B:B,APUS!A:C,3,FALSE)</f>
        <v xml:space="preserve">ENCHAPE CERÁMICO PARED COCINA REF.: MACEDONIA BLANCO, 25 CM X 25 CM,  IGUAL O CALIDAD SUPERIOR. GARANTÍA 10 AÑOS. </v>
      </c>
      <c r="F4267" s="638"/>
      <c r="G4267" s="638"/>
      <c r="H4267" s="638"/>
      <c r="I4267" s="638"/>
      <c r="J4267" s="638"/>
      <c r="K4267" s="639"/>
      <c r="L4267" s="103" t="str">
        <f>+VLOOKUP(B:B,APUS!A:D,4,FALSE)</f>
        <v>M2</v>
      </c>
      <c r="M4267" s="595">
        <f>L4277</f>
        <v>0</v>
      </c>
    </row>
    <row r="4268" spans="2:13" ht="24.95" customHeight="1" outlineLevel="2" x14ac:dyDescent="0.25">
      <c r="B4268" s="666" t="s">
        <v>1465</v>
      </c>
      <c r="C4268" s="697"/>
      <c r="D4268" s="668"/>
      <c r="E4268" s="672" t="s">
        <v>1470</v>
      </c>
      <c r="F4268" s="673"/>
      <c r="G4268" s="673"/>
      <c r="H4268" s="673"/>
      <c r="I4268" s="674"/>
      <c r="J4268" s="675" t="s">
        <v>560</v>
      </c>
      <c r="K4268" s="668"/>
      <c r="L4268" s="677" t="s">
        <v>1464</v>
      </c>
    </row>
    <row r="4269" spans="2:13" ht="24.95" customHeight="1" outlineLevel="2" x14ac:dyDescent="0.25">
      <c r="B4269" s="669"/>
      <c r="C4269" s="670"/>
      <c r="D4269" s="671"/>
      <c r="E4269" s="104" t="s">
        <v>1461</v>
      </c>
      <c r="F4269" s="679" t="s">
        <v>1462</v>
      </c>
      <c r="G4269" s="680"/>
      <c r="H4269" s="679" t="s">
        <v>1463</v>
      </c>
      <c r="I4269" s="680"/>
      <c r="J4269" s="676"/>
      <c r="K4269" s="671"/>
      <c r="L4269" s="701"/>
    </row>
    <row r="4270" spans="2:13" ht="24.95" customHeight="1" outlineLevel="2" x14ac:dyDescent="0.25">
      <c r="B4270" s="655"/>
      <c r="C4270" s="656"/>
      <c r="D4270" s="657"/>
      <c r="E4270" s="105"/>
      <c r="F4270" s="658"/>
      <c r="G4270" s="659"/>
      <c r="H4270" s="658"/>
      <c r="I4270" s="659"/>
      <c r="J4270" s="658"/>
      <c r="K4270" s="659"/>
      <c r="L4270" s="56">
        <f t="shared" ref="L4270:L4276" si="387">+J4270</f>
        <v>0</v>
      </c>
    </row>
    <row r="4271" spans="2:13" ht="24.95" customHeight="1" outlineLevel="2" x14ac:dyDescent="0.25">
      <c r="B4271" s="628"/>
      <c r="C4271" s="629"/>
      <c r="D4271" s="660"/>
      <c r="E4271" s="106"/>
      <c r="F4271" s="661"/>
      <c r="G4271" s="660"/>
      <c r="H4271" s="661"/>
      <c r="I4271" s="660"/>
      <c r="J4271" s="661"/>
      <c r="K4271" s="660"/>
      <c r="L4271" s="56">
        <f t="shared" si="387"/>
        <v>0</v>
      </c>
    </row>
    <row r="4272" spans="2:13" ht="24.95" customHeight="1" outlineLevel="2" x14ac:dyDescent="0.25">
      <c r="B4272" s="628"/>
      <c r="C4272" s="629"/>
      <c r="D4272" s="660"/>
      <c r="E4272" s="106"/>
      <c r="F4272" s="661"/>
      <c r="G4272" s="660"/>
      <c r="H4272" s="661"/>
      <c r="I4272" s="660"/>
      <c r="J4272" s="661"/>
      <c r="K4272" s="660"/>
      <c r="L4272" s="56">
        <f t="shared" si="387"/>
        <v>0</v>
      </c>
    </row>
    <row r="4273" spans="2:13" ht="24.95" customHeight="1" outlineLevel="2" x14ac:dyDescent="0.25">
      <c r="B4273" s="628"/>
      <c r="C4273" s="629"/>
      <c r="D4273" s="660"/>
      <c r="E4273" s="106"/>
      <c r="F4273" s="661"/>
      <c r="G4273" s="660"/>
      <c r="H4273" s="661"/>
      <c r="I4273" s="660"/>
      <c r="J4273" s="661"/>
      <c r="K4273" s="660"/>
      <c r="L4273" s="56">
        <f t="shared" si="387"/>
        <v>0</v>
      </c>
    </row>
    <row r="4274" spans="2:13" ht="24.95" customHeight="1" outlineLevel="2" x14ac:dyDescent="0.25">
      <c r="B4274" s="628"/>
      <c r="C4274" s="629"/>
      <c r="D4274" s="660"/>
      <c r="E4274" s="106"/>
      <c r="F4274" s="661"/>
      <c r="G4274" s="660"/>
      <c r="H4274" s="661"/>
      <c r="I4274" s="660"/>
      <c r="J4274" s="661"/>
      <c r="K4274" s="660"/>
      <c r="L4274" s="56">
        <f t="shared" si="387"/>
        <v>0</v>
      </c>
    </row>
    <row r="4275" spans="2:13" ht="24.95" customHeight="1" outlineLevel="2" x14ac:dyDescent="0.25">
      <c r="B4275" s="628"/>
      <c r="C4275" s="629"/>
      <c r="D4275" s="660"/>
      <c r="E4275" s="106"/>
      <c r="F4275" s="661"/>
      <c r="G4275" s="660"/>
      <c r="H4275" s="661"/>
      <c r="I4275" s="660"/>
      <c r="J4275" s="661"/>
      <c r="K4275" s="660"/>
      <c r="L4275" s="56">
        <f t="shared" si="387"/>
        <v>0</v>
      </c>
    </row>
    <row r="4276" spans="2:13" ht="24.95" customHeight="1" outlineLevel="2" x14ac:dyDescent="0.25">
      <c r="B4276" s="631"/>
      <c r="C4276" s="632"/>
      <c r="D4276" s="662"/>
      <c r="E4276" s="107"/>
      <c r="F4276" s="663"/>
      <c r="G4276" s="662"/>
      <c r="H4276" s="663"/>
      <c r="I4276" s="662"/>
      <c r="J4276" s="663"/>
      <c r="K4276" s="662"/>
      <c r="L4276" s="56">
        <f t="shared" si="387"/>
        <v>0</v>
      </c>
    </row>
    <row r="4277" spans="2:13" ht="24.95" customHeight="1" outlineLevel="2" x14ac:dyDescent="0.25">
      <c r="B4277" s="634" t="s">
        <v>1468</v>
      </c>
      <c r="C4277" s="635"/>
      <c r="D4277" s="635"/>
      <c r="E4277" s="635"/>
      <c r="F4277" s="635"/>
      <c r="G4277" s="635"/>
      <c r="H4277" s="635"/>
      <c r="I4277" s="635"/>
      <c r="J4277" s="635"/>
      <c r="K4277" s="636"/>
      <c r="L4277" s="108">
        <f>+SUM(L4270:L4276)</f>
        <v>0</v>
      </c>
    </row>
    <row r="4278" spans="2:13" ht="39" customHeight="1" outlineLevel="1" x14ac:dyDescent="0.25">
      <c r="B4278" s="121" t="s">
        <v>2185</v>
      </c>
      <c r="C4278" s="117">
        <v>18</v>
      </c>
      <c r="D4278" s="117">
        <v>0.2</v>
      </c>
      <c r="E4278" s="637" t="str">
        <f>+VLOOKUP(B:B,APUS!A:C,3,FALSE)</f>
        <v xml:space="preserve">ENCHAPE CERÁMICO PARED COCINA REF.: MACEDONIA BLANCO, 25 CM X 35 CM, IGUAL O CALIDAD SUPERIOR. GARANTÍA 10 AÑOS. </v>
      </c>
      <c r="F4278" s="638"/>
      <c r="G4278" s="638"/>
      <c r="H4278" s="638"/>
      <c r="I4278" s="638"/>
      <c r="J4278" s="638"/>
      <c r="K4278" s="639"/>
      <c r="L4278" s="103" t="str">
        <f>+VLOOKUP(B:B,APUS!A:D,4,FALSE)</f>
        <v>M2</v>
      </c>
      <c r="M4278" s="595">
        <f>L4288</f>
        <v>0</v>
      </c>
    </row>
    <row r="4279" spans="2:13" ht="24.95" customHeight="1" outlineLevel="2" x14ac:dyDescent="0.25">
      <c r="B4279" s="666" t="s">
        <v>1465</v>
      </c>
      <c r="C4279" s="697"/>
      <c r="D4279" s="668"/>
      <c r="E4279" s="672" t="s">
        <v>1470</v>
      </c>
      <c r="F4279" s="673"/>
      <c r="G4279" s="673"/>
      <c r="H4279" s="673"/>
      <c r="I4279" s="674"/>
      <c r="J4279" s="675" t="s">
        <v>560</v>
      </c>
      <c r="K4279" s="668"/>
      <c r="L4279" s="677" t="s">
        <v>1464</v>
      </c>
    </row>
    <row r="4280" spans="2:13" ht="24.95" customHeight="1" outlineLevel="2" x14ac:dyDescent="0.25">
      <c r="B4280" s="669"/>
      <c r="C4280" s="670"/>
      <c r="D4280" s="671"/>
      <c r="E4280" s="104" t="s">
        <v>1461</v>
      </c>
      <c r="F4280" s="679" t="s">
        <v>1462</v>
      </c>
      <c r="G4280" s="680"/>
      <c r="H4280" s="679" t="s">
        <v>1463</v>
      </c>
      <c r="I4280" s="680"/>
      <c r="J4280" s="676"/>
      <c r="K4280" s="671"/>
      <c r="L4280" s="701"/>
    </row>
    <row r="4281" spans="2:13" ht="24.95" customHeight="1" outlineLevel="2" x14ac:dyDescent="0.25">
      <c r="B4281" s="655"/>
      <c r="C4281" s="656"/>
      <c r="D4281" s="657"/>
      <c r="E4281" s="105"/>
      <c r="F4281" s="658"/>
      <c r="G4281" s="659"/>
      <c r="H4281" s="658"/>
      <c r="I4281" s="659"/>
      <c r="J4281" s="658"/>
      <c r="K4281" s="659"/>
      <c r="L4281" s="56">
        <f t="shared" ref="L4281:L4287" si="388">+J4281</f>
        <v>0</v>
      </c>
    </row>
    <row r="4282" spans="2:13" ht="24.95" customHeight="1" outlineLevel="2" x14ac:dyDescent="0.25">
      <c r="B4282" s="628"/>
      <c r="C4282" s="629"/>
      <c r="D4282" s="660"/>
      <c r="E4282" s="106"/>
      <c r="F4282" s="661"/>
      <c r="G4282" s="660"/>
      <c r="H4282" s="661"/>
      <c r="I4282" s="660"/>
      <c r="J4282" s="661"/>
      <c r="K4282" s="660"/>
      <c r="L4282" s="56">
        <f t="shared" si="388"/>
        <v>0</v>
      </c>
    </row>
    <row r="4283" spans="2:13" ht="24.95" customHeight="1" outlineLevel="2" x14ac:dyDescent="0.25">
      <c r="B4283" s="628"/>
      <c r="C4283" s="629"/>
      <c r="D4283" s="660"/>
      <c r="E4283" s="106"/>
      <c r="F4283" s="661"/>
      <c r="G4283" s="660"/>
      <c r="H4283" s="661"/>
      <c r="I4283" s="660"/>
      <c r="J4283" s="661"/>
      <c r="K4283" s="660"/>
      <c r="L4283" s="56">
        <f t="shared" si="388"/>
        <v>0</v>
      </c>
    </row>
    <row r="4284" spans="2:13" ht="24.95" customHeight="1" outlineLevel="2" x14ac:dyDescent="0.25">
      <c r="B4284" s="628"/>
      <c r="C4284" s="629"/>
      <c r="D4284" s="660"/>
      <c r="E4284" s="106"/>
      <c r="F4284" s="661"/>
      <c r="G4284" s="660"/>
      <c r="H4284" s="661"/>
      <c r="I4284" s="660"/>
      <c r="J4284" s="661"/>
      <c r="K4284" s="660"/>
      <c r="L4284" s="56">
        <f t="shared" si="388"/>
        <v>0</v>
      </c>
    </row>
    <row r="4285" spans="2:13" ht="24.95" customHeight="1" outlineLevel="2" x14ac:dyDescent="0.25">
      <c r="B4285" s="628"/>
      <c r="C4285" s="629"/>
      <c r="D4285" s="660"/>
      <c r="E4285" s="106"/>
      <c r="F4285" s="661"/>
      <c r="G4285" s="660"/>
      <c r="H4285" s="661"/>
      <c r="I4285" s="660"/>
      <c r="J4285" s="661"/>
      <c r="K4285" s="660"/>
      <c r="L4285" s="56">
        <f t="shared" si="388"/>
        <v>0</v>
      </c>
    </row>
    <row r="4286" spans="2:13" ht="24.95" customHeight="1" outlineLevel="2" x14ac:dyDescent="0.25">
      <c r="B4286" s="628"/>
      <c r="C4286" s="629"/>
      <c r="D4286" s="660"/>
      <c r="E4286" s="106"/>
      <c r="F4286" s="661"/>
      <c r="G4286" s="660"/>
      <c r="H4286" s="661"/>
      <c r="I4286" s="660"/>
      <c r="J4286" s="661"/>
      <c r="K4286" s="660"/>
      <c r="L4286" s="56">
        <f t="shared" si="388"/>
        <v>0</v>
      </c>
    </row>
    <row r="4287" spans="2:13" ht="24.95" customHeight="1" outlineLevel="2" x14ac:dyDescent="0.25">
      <c r="B4287" s="631"/>
      <c r="C4287" s="632"/>
      <c r="D4287" s="662"/>
      <c r="E4287" s="107"/>
      <c r="F4287" s="663"/>
      <c r="G4287" s="662"/>
      <c r="H4287" s="663"/>
      <c r="I4287" s="662"/>
      <c r="J4287" s="663"/>
      <c r="K4287" s="662"/>
      <c r="L4287" s="56">
        <f t="shared" si="388"/>
        <v>0</v>
      </c>
    </row>
    <row r="4288" spans="2:13" ht="24.95" customHeight="1" outlineLevel="2" x14ac:dyDescent="0.25">
      <c r="B4288" s="634" t="s">
        <v>1468</v>
      </c>
      <c r="C4288" s="635"/>
      <c r="D4288" s="635"/>
      <c r="E4288" s="635"/>
      <c r="F4288" s="635"/>
      <c r="G4288" s="635"/>
      <c r="H4288" s="635"/>
      <c r="I4288" s="635"/>
      <c r="J4288" s="635"/>
      <c r="K4288" s="636"/>
      <c r="L4288" s="108">
        <f>+SUM(L4281:L4287)</f>
        <v>0</v>
      </c>
    </row>
    <row r="4289" spans="2:13" ht="34.5" customHeight="1" outlineLevel="1" x14ac:dyDescent="0.25">
      <c r="B4289" s="121" t="s">
        <v>1455</v>
      </c>
      <c r="C4289" s="117">
        <v>18</v>
      </c>
      <c r="D4289" s="117">
        <v>0.3</v>
      </c>
      <c r="E4289" s="637" t="str">
        <f>+VLOOKUP(B:B,APUS!A:C,3,FALSE)</f>
        <v>ENCHAPE CERÁMICO PARED COCINA REF.: VERONA (COLOR A ELEGIR BEIGE, AZUL O VERDE) CERÁMICA ITALIA, 25 CM X 35 CM, IGUAL O CALIDAD SUPERIOR. GARANTÍA 10 AÑOS.</v>
      </c>
      <c r="F4289" s="638"/>
      <c r="G4289" s="638"/>
      <c r="H4289" s="638"/>
      <c r="I4289" s="638"/>
      <c r="J4289" s="638"/>
      <c r="K4289" s="639"/>
      <c r="L4289" s="103" t="str">
        <f>+VLOOKUP(B:B,APUS!A:D,4,FALSE)</f>
        <v>M2</v>
      </c>
      <c r="M4289" s="595">
        <f>L4299</f>
        <v>0</v>
      </c>
    </row>
    <row r="4290" spans="2:13" ht="24.95" customHeight="1" outlineLevel="2" x14ac:dyDescent="0.25">
      <c r="B4290" s="666" t="s">
        <v>1465</v>
      </c>
      <c r="C4290" s="697"/>
      <c r="D4290" s="668"/>
      <c r="E4290" s="672" t="s">
        <v>1470</v>
      </c>
      <c r="F4290" s="673"/>
      <c r="G4290" s="673"/>
      <c r="H4290" s="673"/>
      <c r="I4290" s="674"/>
      <c r="J4290" s="675" t="s">
        <v>560</v>
      </c>
      <c r="K4290" s="668"/>
      <c r="L4290" s="677" t="s">
        <v>1464</v>
      </c>
    </row>
    <row r="4291" spans="2:13" ht="24.95" customHeight="1" outlineLevel="2" x14ac:dyDescent="0.25">
      <c r="B4291" s="669"/>
      <c r="C4291" s="670"/>
      <c r="D4291" s="671"/>
      <c r="E4291" s="104" t="s">
        <v>1461</v>
      </c>
      <c r="F4291" s="679" t="s">
        <v>1462</v>
      </c>
      <c r="G4291" s="680"/>
      <c r="H4291" s="679" t="s">
        <v>1463</v>
      </c>
      <c r="I4291" s="680"/>
      <c r="J4291" s="676"/>
      <c r="K4291" s="671"/>
      <c r="L4291" s="701"/>
    </row>
    <row r="4292" spans="2:13" ht="24.95" customHeight="1" outlineLevel="2" x14ac:dyDescent="0.25">
      <c r="B4292" s="655"/>
      <c r="C4292" s="656"/>
      <c r="D4292" s="657"/>
      <c r="E4292" s="105"/>
      <c r="F4292" s="658"/>
      <c r="G4292" s="659"/>
      <c r="H4292" s="658"/>
      <c r="I4292" s="659"/>
      <c r="J4292" s="658"/>
      <c r="K4292" s="659"/>
      <c r="L4292" s="56">
        <f t="shared" ref="L4292:L4298" si="389">+J4292</f>
        <v>0</v>
      </c>
    </row>
    <row r="4293" spans="2:13" ht="24.95" customHeight="1" outlineLevel="2" x14ac:dyDescent="0.25">
      <c r="B4293" s="628"/>
      <c r="C4293" s="629"/>
      <c r="D4293" s="660"/>
      <c r="E4293" s="106"/>
      <c r="F4293" s="661"/>
      <c r="G4293" s="660"/>
      <c r="H4293" s="661"/>
      <c r="I4293" s="660"/>
      <c r="J4293" s="661"/>
      <c r="K4293" s="660"/>
      <c r="L4293" s="56">
        <f t="shared" si="389"/>
        <v>0</v>
      </c>
    </row>
    <row r="4294" spans="2:13" ht="24.95" customHeight="1" outlineLevel="2" x14ac:dyDescent="0.25">
      <c r="B4294" s="628"/>
      <c r="C4294" s="629"/>
      <c r="D4294" s="660"/>
      <c r="E4294" s="106"/>
      <c r="F4294" s="661"/>
      <c r="G4294" s="660"/>
      <c r="H4294" s="661"/>
      <c r="I4294" s="660"/>
      <c r="J4294" s="661"/>
      <c r="K4294" s="660"/>
      <c r="L4294" s="56">
        <f t="shared" si="389"/>
        <v>0</v>
      </c>
    </row>
    <row r="4295" spans="2:13" ht="24.95" customHeight="1" outlineLevel="2" x14ac:dyDescent="0.25">
      <c r="B4295" s="628"/>
      <c r="C4295" s="629"/>
      <c r="D4295" s="660"/>
      <c r="E4295" s="106"/>
      <c r="F4295" s="661"/>
      <c r="G4295" s="660"/>
      <c r="H4295" s="661"/>
      <c r="I4295" s="660"/>
      <c r="J4295" s="661"/>
      <c r="K4295" s="660"/>
      <c r="L4295" s="56">
        <f t="shared" si="389"/>
        <v>0</v>
      </c>
    </row>
    <row r="4296" spans="2:13" ht="24.95" customHeight="1" outlineLevel="2" x14ac:dyDescent="0.25">
      <c r="B4296" s="628"/>
      <c r="C4296" s="629"/>
      <c r="D4296" s="660"/>
      <c r="E4296" s="106"/>
      <c r="F4296" s="661"/>
      <c r="G4296" s="660"/>
      <c r="H4296" s="661"/>
      <c r="I4296" s="660"/>
      <c r="J4296" s="661"/>
      <c r="K4296" s="660"/>
      <c r="L4296" s="56">
        <f t="shared" si="389"/>
        <v>0</v>
      </c>
    </row>
    <row r="4297" spans="2:13" ht="24.95" customHeight="1" outlineLevel="2" x14ac:dyDescent="0.25">
      <c r="B4297" s="628"/>
      <c r="C4297" s="629"/>
      <c r="D4297" s="660"/>
      <c r="E4297" s="106"/>
      <c r="F4297" s="661"/>
      <c r="G4297" s="660"/>
      <c r="H4297" s="661"/>
      <c r="I4297" s="660"/>
      <c r="J4297" s="661"/>
      <c r="K4297" s="660"/>
      <c r="L4297" s="56">
        <f t="shared" si="389"/>
        <v>0</v>
      </c>
    </row>
    <row r="4298" spans="2:13" ht="24.95" customHeight="1" outlineLevel="2" x14ac:dyDescent="0.25">
      <c r="B4298" s="631"/>
      <c r="C4298" s="632"/>
      <c r="D4298" s="662"/>
      <c r="E4298" s="107"/>
      <c r="F4298" s="663"/>
      <c r="G4298" s="662"/>
      <c r="H4298" s="663"/>
      <c r="I4298" s="662"/>
      <c r="J4298" s="663"/>
      <c r="K4298" s="662"/>
      <c r="L4298" s="56">
        <f t="shared" si="389"/>
        <v>0</v>
      </c>
    </row>
    <row r="4299" spans="2:13" ht="24.95" customHeight="1" outlineLevel="2" x14ac:dyDescent="0.25">
      <c r="B4299" s="634" t="s">
        <v>1468</v>
      </c>
      <c r="C4299" s="635"/>
      <c r="D4299" s="635"/>
      <c r="E4299" s="635"/>
      <c r="F4299" s="635"/>
      <c r="G4299" s="635"/>
      <c r="H4299" s="635"/>
      <c r="I4299" s="635"/>
      <c r="J4299" s="635"/>
      <c r="K4299" s="636"/>
      <c r="L4299" s="108">
        <f>+SUM(L4292:L4298)</f>
        <v>0</v>
      </c>
    </row>
    <row r="4300" spans="2:13" ht="37.5" customHeight="1" outlineLevel="1" x14ac:dyDescent="0.25">
      <c r="B4300" s="121" t="s">
        <v>2078</v>
      </c>
      <c r="C4300" s="117">
        <v>18</v>
      </c>
      <c r="D4300" s="117">
        <v>0.4</v>
      </c>
      <c r="E4300" s="637" t="str">
        <f>+VLOOKUP(B:B,APUS!A:C,3,FALSE)</f>
        <v>ENCHAPE CERÁMICO PARED BAÑO REF.: PARED CIRCACIA CORONA, 25 CM X 35 CM, IGUAL O CALIDAD SUPERIOR. GARANTÍA 10 AÑOS.</v>
      </c>
      <c r="F4300" s="638"/>
      <c r="G4300" s="638"/>
      <c r="H4300" s="638"/>
      <c r="I4300" s="638"/>
      <c r="J4300" s="638"/>
      <c r="K4300" s="639"/>
      <c r="L4300" s="103" t="str">
        <f>+VLOOKUP(B:B,APUS!A:D,4,FALSE)</f>
        <v>M2</v>
      </c>
      <c r="M4300" s="595">
        <f>L4310</f>
        <v>0</v>
      </c>
    </row>
    <row r="4301" spans="2:13" ht="24.95" customHeight="1" outlineLevel="2" x14ac:dyDescent="0.25">
      <c r="B4301" s="666" t="s">
        <v>1465</v>
      </c>
      <c r="C4301" s="697"/>
      <c r="D4301" s="668"/>
      <c r="E4301" s="672" t="s">
        <v>1470</v>
      </c>
      <c r="F4301" s="673"/>
      <c r="G4301" s="673"/>
      <c r="H4301" s="673"/>
      <c r="I4301" s="674"/>
      <c r="J4301" s="675" t="s">
        <v>560</v>
      </c>
      <c r="K4301" s="668"/>
      <c r="L4301" s="677" t="s">
        <v>1464</v>
      </c>
    </row>
    <row r="4302" spans="2:13" ht="24.95" customHeight="1" outlineLevel="2" x14ac:dyDescent="0.25">
      <c r="B4302" s="669"/>
      <c r="C4302" s="670"/>
      <c r="D4302" s="671"/>
      <c r="E4302" s="104" t="s">
        <v>1461</v>
      </c>
      <c r="F4302" s="679" t="s">
        <v>1462</v>
      </c>
      <c r="G4302" s="680"/>
      <c r="H4302" s="679" t="s">
        <v>1463</v>
      </c>
      <c r="I4302" s="680"/>
      <c r="J4302" s="676"/>
      <c r="K4302" s="671"/>
      <c r="L4302" s="701"/>
    </row>
    <row r="4303" spans="2:13" ht="24.95" customHeight="1" outlineLevel="2" x14ac:dyDescent="0.25">
      <c r="B4303" s="655"/>
      <c r="C4303" s="656"/>
      <c r="D4303" s="657"/>
      <c r="E4303" s="105"/>
      <c r="F4303" s="658"/>
      <c r="G4303" s="659"/>
      <c r="H4303" s="658"/>
      <c r="I4303" s="659"/>
      <c r="J4303" s="658"/>
      <c r="K4303" s="659"/>
      <c r="L4303" s="56">
        <f t="shared" ref="L4303:L4309" si="390">+J4303</f>
        <v>0</v>
      </c>
    </row>
    <row r="4304" spans="2:13" ht="24.95" customHeight="1" outlineLevel="2" x14ac:dyDescent="0.25">
      <c r="B4304" s="628"/>
      <c r="C4304" s="629"/>
      <c r="D4304" s="660"/>
      <c r="E4304" s="106"/>
      <c r="F4304" s="661"/>
      <c r="G4304" s="660"/>
      <c r="H4304" s="661"/>
      <c r="I4304" s="660"/>
      <c r="J4304" s="661"/>
      <c r="K4304" s="660"/>
      <c r="L4304" s="56">
        <f t="shared" si="390"/>
        <v>0</v>
      </c>
    </row>
    <row r="4305" spans="2:13" ht="24.95" customHeight="1" outlineLevel="2" x14ac:dyDescent="0.25">
      <c r="B4305" s="628"/>
      <c r="C4305" s="629"/>
      <c r="D4305" s="660"/>
      <c r="E4305" s="106"/>
      <c r="F4305" s="661"/>
      <c r="G4305" s="660"/>
      <c r="H4305" s="661"/>
      <c r="I4305" s="660"/>
      <c r="J4305" s="661"/>
      <c r="K4305" s="660"/>
      <c r="L4305" s="56">
        <f t="shared" si="390"/>
        <v>0</v>
      </c>
    </row>
    <row r="4306" spans="2:13" ht="24.95" customHeight="1" outlineLevel="2" x14ac:dyDescent="0.25">
      <c r="B4306" s="628"/>
      <c r="C4306" s="629"/>
      <c r="D4306" s="660"/>
      <c r="E4306" s="106"/>
      <c r="F4306" s="661"/>
      <c r="G4306" s="660"/>
      <c r="H4306" s="661"/>
      <c r="I4306" s="660"/>
      <c r="J4306" s="661"/>
      <c r="K4306" s="660"/>
      <c r="L4306" s="56">
        <f t="shared" si="390"/>
        <v>0</v>
      </c>
    </row>
    <row r="4307" spans="2:13" ht="24.95" customHeight="1" outlineLevel="2" x14ac:dyDescent="0.25">
      <c r="B4307" s="628"/>
      <c r="C4307" s="629"/>
      <c r="D4307" s="660"/>
      <c r="E4307" s="106"/>
      <c r="F4307" s="661"/>
      <c r="G4307" s="660"/>
      <c r="H4307" s="661"/>
      <c r="I4307" s="660"/>
      <c r="J4307" s="661"/>
      <c r="K4307" s="660"/>
      <c r="L4307" s="56">
        <f t="shared" si="390"/>
        <v>0</v>
      </c>
    </row>
    <row r="4308" spans="2:13" ht="24.95" customHeight="1" outlineLevel="2" x14ac:dyDescent="0.25">
      <c r="B4308" s="628"/>
      <c r="C4308" s="629"/>
      <c r="D4308" s="660"/>
      <c r="E4308" s="106"/>
      <c r="F4308" s="661"/>
      <c r="G4308" s="660"/>
      <c r="H4308" s="661"/>
      <c r="I4308" s="660"/>
      <c r="J4308" s="661"/>
      <c r="K4308" s="660"/>
      <c r="L4308" s="56">
        <f t="shared" si="390"/>
        <v>0</v>
      </c>
    </row>
    <row r="4309" spans="2:13" ht="24.95" customHeight="1" outlineLevel="2" x14ac:dyDescent="0.25">
      <c r="B4309" s="631"/>
      <c r="C4309" s="632"/>
      <c r="D4309" s="662"/>
      <c r="E4309" s="107"/>
      <c r="F4309" s="663"/>
      <c r="G4309" s="662"/>
      <c r="H4309" s="663"/>
      <c r="I4309" s="662"/>
      <c r="J4309" s="663"/>
      <c r="K4309" s="662"/>
      <c r="L4309" s="56">
        <f t="shared" si="390"/>
        <v>0</v>
      </c>
    </row>
    <row r="4310" spans="2:13" ht="24.95" customHeight="1" outlineLevel="2" x14ac:dyDescent="0.25">
      <c r="B4310" s="634" t="s">
        <v>1468</v>
      </c>
      <c r="C4310" s="635"/>
      <c r="D4310" s="635"/>
      <c r="E4310" s="635"/>
      <c r="F4310" s="635"/>
      <c r="G4310" s="635"/>
      <c r="H4310" s="635"/>
      <c r="I4310" s="635"/>
      <c r="J4310" s="635"/>
      <c r="K4310" s="636"/>
      <c r="L4310" s="108">
        <f>+SUM(L4303:L4309)</f>
        <v>0</v>
      </c>
    </row>
    <row r="4311" spans="2:13" ht="32.25" customHeight="1" outlineLevel="1" x14ac:dyDescent="0.25">
      <c r="B4311" s="121" t="s">
        <v>2186</v>
      </c>
      <c r="C4311" s="117">
        <v>18</v>
      </c>
      <c r="D4311" s="117">
        <v>0.5</v>
      </c>
      <c r="E4311" s="637" t="str">
        <f>+VLOOKUP(B:B,APUS!A:C,3,FALSE)</f>
        <v>ENCHAPE CERÁMICO PARED BAÑO REF.: PARED EGEO CORONA BLANCO, 25 CM X 35 CM, IGUAL O CALIDAD SUPERIOR. GARANTÍA 10 AÑOS.</v>
      </c>
      <c r="F4311" s="638"/>
      <c r="G4311" s="638"/>
      <c r="H4311" s="638"/>
      <c r="I4311" s="638"/>
      <c r="J4311" s="638"/>
      <c r="K4311" s="639"/>
      <c r="L4311" s="103" t="str">
        <f>+VLOOKUP(B:B,APUS!A:D,4,FALSE)</f>
        <v>M2</v>
      </c>
      <c r="M4311" s="595">
        <f>L4321</f>
        <v>0</v>
      </c>
    </row>
    <row r="4312" spans="2:13" ht="24.95" customHeight="1" outlineLevel="2" x14ac:dyDescent="0.25">
      <c r="B4312" s="666" t="s">
        <v>1465</v>
      </c>
      <c r="C4312" s="697"/>
      <c r="D4312" s="668"/>
      <c r="E4312" s="672" t="s">
        <v>1470</v>
      </c>
      <c r="F4312" s="673"/>
      <c r="G4312" s="673"/>
      <c r="H4312" s="673"/>
      <c r="I4312" s="674"/>
      <c r="J4312" s="675" t="s">
        <v>560</v>
      </c>
      <c r="K4312" s="668"/>
      <c r="L4312" s="677" t="s">
        <v>1464</v>
      </c>
    </row>
    <row r="4313" spans="2:13" ht="24.95" customHeight="1" outlineLevel="2" x14ac:dyDescent="0.25">
      <c r="B4313" s="669"/>
      <c r="C4313" s="670"/>
      <c r="D4313" s="671"/>
      <c r="E4313" s="104" t="s">
        <v>1461</v>
      </c>
      <c r="F4313" s="679" t="s">
        <v>1462</v>
      </c>
      <c r="G4313" s="680"/>
      <c r="H4313" s="679" t="s">
        <v>1463</v>
      </c>
      <c r="I4313" s="680"/>
      <c r="J4313" s="676"/>
      <c r="K4313" s="671"/>
      <c r="L4313" s="701"/>
    </row>
    <row r="4314" spans="2:13" ht="24.95" customHeight="1" outlineLevel="2" x14ac:dyDescent="0.25">
      <c r="B4314" s="655"/>
      <c r="C4314" s="656"/>
      <c r="D4314" s="657"/>
      <c r="E4314" s="105"/>
      <c r="F4314" s="658"/>
      <c r="G4314" s="659"/>
      <c r="H4314" s="658"/>
      <c r="I4314" s="659"/>
      <c r="J4314" s="658"/>
      <c r="K4314" s="659"/>
      <c r="L4314" s="56">
        <f t="shared" ref="L4314:L4320" si="391">+J4314</f>
        <v>0</v>
      </c>
    </row>
    <row r="4315" spans="2:13" ht="24.95" customHeight="1" outlineLevel="2" x14ac:dyDescent="0.25">
      <c r="B4315" s="628"/>
      <c r="C4315" s="629"/>
      <c r="D4315" s="660"/>
      <c r="E4315" s="106"/>
      <c r="F4315" s="661"/>
      <c r="G4315" s="660"/>
      <c r="H4315" s="661"/>
      <c r="I4315" s="660"/>
      <c r="J4315" s="661"/>
      <c r="K4315" s="660"/>
      <c r="L4315" s="56">
        <f t="shared" si="391"/>
        <v>0</v>
      </c>
    </row>
    <row r="4316" spans="2:13" ht="24.95" customHeight="1" outlineLevel="2" x14ac:dyDescent="0.25">
      <c r="B4316" s="628"/>
      <c r="C4316" s="629"/>
      <c r="D4316" s="660"/>
      <c r="E4316" s="106"/>
      <c r="F4316" s="661"/>
      <c r="G4316" s="660"/>
      <c r="H4316" s="661"/>
      <c r="I4316" s="660"/>
      <c r="J4316" s="661"/>
      <c r="K4316" s="660"/>
      <c r="L4316" s="56">
        <f t="shared" si="391"/>
        <v>0</v>
      </c>
    </row>
    <row r="4317" spans="2:13" ht="24.95" customHeight="1" outlineLevel="2" x14ac:dyDescent="0.25">
      <c r="B4317" s="628"/>
      <c r="C4317" s="629"/>
      <c r="D4317" s="660"/>
      <c r="E4317" s="106"/>
      <c r="F4317" s="661"/>
      <c r="G4317" s="660"/>
      <c r="H4317" s="661"/>
      <c r="I4317" s="660"/>
      <c r="J4317" s="661"/>
      <c r="K4317" s="660"/>
      <c r="L4317" s="56">
        <f t="shared" si="391"/>
        <v>0</v>
      </c>
    </row>
    <row r="4318" spans="2:13" ht="24.95" customHeight="1" outlineLevel="2" x14ac:dyDescent="0.25">
      <c r="B4318" s="628"/>
      <c r="C4318" s="629"/>
      <c r="D4318" s="660"/>
      <c r="E4318" s="106"/>
      <c r="F4318" s="661"/>
      <c r="G4318" s="660"/>
      <c r="H4318" s="661"/>
      <c r="I4318" s="660"/>
      <c r="J4318" s="661"/>
      <c r="K4318" s="660"/>
      <c r="L4318" s="56">
        <f t="shared" si="391"/>
        <v>0</v>
      </c>
    </row>
    <row r="4319" spans="2:13" ht="24.95" customHeight="1" outlineLevel="2" x14ac:dyDescent="0.25">
      <c r="B4319" s="628"/>
      <c r="C4319" s="629"/>
      <c r="D4319" s="660"/>
      <c r="E4319" s="106"/>
      <c r="F4319" s="661"/>
      <c r="G4319" s="660"/>
      <c r="H4319" s="661"/>
      <c r="I4319" s="660"/>
      <c r="J4319" s="661"/>
      <c r="K4319" s="660"/>
      <c r="L4319" s="56">
        <f t="shared" si="391"/>
        <v>0</v>
      </c>
    </row>
    <row r="4320" spans="2:13" ht="24.95" customHeight="1" outlineLevel="2" x14ac:dyDescent="0.25">
      <c r="B4320" s="631"/>
      <c r="C4320" s="632"/>
      <c r="D4320" s="662"/>
      <c r="E4320" s="107"/>
      <c r="F4320" s="663"/>
      <c r="G4320" s="662"/>
      <c r="H4320" s="663"/>
      <c r="I4320" s="662"/>
      <c r="J4320" s="663"/>
      <c r="K4320" s="662"/>
      <c r="L4320" s="56">
        <f t="shared" si="391"/>
        <v>0</v>
      </c>
    </row>
    <row r="4321" spans="2:13" ht="24.95" customHeight="1" outlineLevel="2" x14ac:dyDescent="0.25">
      <c r="B4321" s="634" t="s">
        <v>1468</v>
      </c>
      <c r="C4321" s="635"/>
      <c r="D4321" s="635"/>
      <c r="E4321" s="635"/>
      <c r="F4321" s="635"/>
      <c r="G4321" s="635"/>
      <c r="H4321" s="635"/>
      <c r="I4321" s="635"/>
      <c r="J4321" s="635"/>
      <c r="K4321" s="636"/>
      <c r="L4321" s="108">
        <f>+SUM(L4314:L4320)</f>
        <v>0</v>
      </c>
    </row>
    <row r="4322" spans="2:13" ht="30" customHeight="1" outlineLevel="1" x14ac:dyDescent="0.25">
      <c r="B4322" s="121" t="s">
        <v>2187</v>
      </c>
      <c r="C4322" s="117">
        <v>18</v>
      </c>
      <c r="D4322" s="117">
        <v>0.6</v>
      </c>
      <c r="E4322" s="637" t="str">
        <f>+VLOOKUP(B:B,APUS!A:C,3,FALSE)</f>
        <v>ENCHAPE CERÁMICO PARED BAÑO REF.: PARED EGEO CORONA BLANCO, 20.5 CM X 30.5 CM, IGUAL O CALIDAD SUPERIOR. GARANTÍA 10 AÑOS.</v>
      </c>
      <c r="F4322" s="638"/>
      <c r="G4322" s="638"/>
      <c r="H4322" s="638"/>
      <c r="I4322" s="638"/>
      <c r="J4322" s="638"/>
      <c r="K4322" s="639"/>
      <c r="L4322" s="103" t="str">
        <f>+VLOOKUP(B:B,APUS!A:D,4,FALSE)</f>
        <v>M2</v>
      </c>
      <c r="M4322" s="595">
        <f>L4332</f>
        <v>0</v>
      </c>
    </row>
    <row r="4323" spans="2:13" ht="24.95" customHeight="1" outlineLevel="2" x14ac:dyDescent="0.25">
      <c r="B4323" s="666" t="s">
        <v>1465</v>
      </c>
      <c r="C4323" s="697"/>
      <c r="D4323" s="668"/>
      <c r="E4323" s="672" t="s">
        <v>1470</v>
      </c>
      <c r="F4323" s="673"/>
      <c r="G4323" s="673"/>
      <c r="H4323" s="673"/>
      <c r="I4323" s="674"/>
      <c r="J4323" s="675" t="s">
        <v>560</v>
      </c>
      <c r="K4323" s="668"/>
      <c r="L4323" s="677" t="s">
        <v>1464</v>
      </c>
    </row>
    <row r="4324" spans="2:13" ht="24.95" customHeight="1" outlineLevel="2" x14ac:dyDescent="0.25">
      <c r="B4324" s="669"/>
      <c r="C4324" s="670"/>
      <c r="D4324" s="671"/>
      <c r="E4324" s="104" t="s">
        <v>1461</v>
      </c>
      <c r="F4324" s="679" t="s">
        <v>1462</v>
      </c>
      <c r="G4324" s="680"/>
      <c r="H4324" s="679" t="s">
        <v>1463</v>
      </c>
      <c r="I4324" s="680"/>
      <c r="J4324" s="676"/>
      <c r="K4324" s="671"/>
      <c r="L4324" s="701"/>
    </row>
    <row r="4325" spans="2:13" ht="24.95" customHeight="1" outlineLevel="2" x14ac:dyDescent="0.25">
      <c r="B4325" s="655"/>
      <c r="C4325" s="656"/>
      <c r="D4325" s="657"/>
      <c r="E4325" s="105"/>
      <c r="F4325" s="658"/>
      <c r="G4325" s="659"/>
      <c r="H4325" s="658"/>
      <c r="I4325" s="659"/>
      <c r="J4325" s="658"/>
      <c r="K4325" s="659"/>
      <c r="L4325" s="56">
        <f t="shared" ref="L4325:L4331" si="392">+J4325</f>
        <v>0</v>
      </c>
    </row>
    <row r="4326" spans="2:13" ht="24.95" customHeight="1" outlineLevel="2" x14ac:dyDescent="0.25">
      <c r="B4326" s="628"/>
      <c r="C4326" s="629"/>
      <c r="D4326" s="660"/>
      <c r="E4326" s="106"/>
      <c r="F4326" s="661"/>
      <c r="G4326" s="660"/>
      <c r="H4326" s="661"/>
      <c r="I4326" s="660"/>
      <c r="J4326" s="661"/>
      <c r="K4326" s="660"/>
      <c r="L4326" s="56">
        <f t="shared" si="392"/>
        <v>0</v>
      </c>
    </row>
    <row r="4327" spans="2:13" ht="24.95" customHeight="1" outlineLevel="2" x14ac:dyDescent="0.25">
      <c r="B4327" s="628"/>
      <c r="C4327" s="629"/>
      <c r="D4327" s="660"/>
      <c r="E4327" s="106"/>
      <c r="F4327" s="661"/>
      <c r="G4327" s="660"/>
      <c r="H4327" s="661"/>
      <c r="I4327" s="660"/>
      <c r="J4327" s="661"/>
      <c r="K4327" s="660"/>
      <c r="L4327" s="56">
        <f t="shared" si="392"/>
        <v>0</v>
      </c>
    </row>
    <row r="4328" spans="2:13" ht="24.95" customHeight="1" outlineLevel="2" x14ac:dyDescent="0.25">
      <c r="B4328" s="628"/>
      <c r="C4328" s="629"/>
      <c r="D4328" s="660"/>
      <c r="E4328" s="106"/>
      <c r="F4328" s="661"/>
      <c r="G4328" s="660"/>
      <c r="H4328" s="661"/>
      <c r="I4328" s="660"/>
      <c r="J4328" s="661"/>
      <c r="K4328" s="660"/>
      <c r="L4328" s="56">
        <f t="shared" si="392"/>
        <v>0</v>
      </c>
    </row>
    <row r="4329" spans="2:13" ht="24.95" customHeight="1" outlineLevel="2" x14ac:dyDescent="0.25">
      <c r="B4329" s="628"/>
      <c r="C4329" s="629"/>
      <c r="D4329" s="660"/>
      <c r="E4329" s="106"/>
      <c r="F4329" s="661"/>
      <c r="G4329" s="660"/>
      <c r="H4329" s="661"/>
      <c r="I4329" s="660"/>
      <c r="J4329" s="661"/>
      <c r="K4329" s="660"/>
      <c r="L4329" s="56">
        <f t="shared" si="392"/>
        <v>0</v>
      </c>
    </row>
    <row r="4330" spans="2:13" ht="24.95" customHeight="1" outlineLevel="2" x14ac:dyDescent="0.25">
      <c r="B4330" s="628"/>
      <c r="C4330" s="629"/>
      <c r="D4330" s="660"/>
      <c r="E4330" s="106"/>
      <c r="F4330" s="661"/>
      <c r="G4330" s="660"/>
      <c r="H4330" s="661"/>
      <c r="I4330" s="660"/>
      <c r="J4330" s="661"/>
      <c r="K4330" s="660"/>
      <c r="L4330" s="56">
        <f t="shared" si="392"/>
        <v>0</v>
      </c>
    </row>
    <row r="4331" spans="2:13" ht="24.95" customHeight="1" outlineLevel="2" x14ac:dyDescent="0.25">
      <c r="B4331" s="631"/>
      <c r="C4331" s="632"/>
      <c r="D4331" s="662"/>
      <c r="E4331" s="107"/>
      <c r="F4331" s="663"/>
      <c r="G4331" s="662"/>
      <c r="H4331" s="663"/>
      <c r="I4331" s="662"/>
      <c r="J4331" s="663"/>
      <c r="K4331" s="662"/>
      <c r="L4331" s="56">
        <f t="shared" si="392"/>
        <v>0</v>
      </c>
    </row>
    <row r="4332" spans="2:13" ht="24.95" customHeight="1" outlineLevel="2" x14ac:dyDescent="0.25">
      <c r="B4332" s="634" t="s">
        <v>1468</v>
      </c>
      <c r="C4332" s="635"/>
      <c r="D4332" s="635"/>
      <c r="E4332" s="635"/>
      <c r="F4332" s="635"/>
      <c r="G4332" s="635"/>
      <c r="H4332" s="635"/>
      <c r="I4332" s="635"/>
      <c r="J4332" s="635"/>
      <c r="K4332" s="636"/>
      <c r="L4332" s="108">
        <f>+SUM(L4325:L4331)</f>
        <v>0</v>
      </c>
    </row>
    <row r="4333" spans="2:13" ht="34.5" customHeight="1" outlineLevel="1" x14ac:dyDescent="0.25">
      <c r="B4333" s="121" t="s">
        <v>2188</v>
      </c>
      <c r="C4333" s="117">
        <v>18</v>
      </c>
      <c r="D4333" s="117">
        <v>0.7</v>
      </c>
      <c r="E4333" s="637" t="str">
        <f>+VLOOKUP(B:B,APUS!A:C,3,FALSE)</f>
        <v>ENCHAPE CERÁMICO PARED BAÑO REF.: PARED ALBANIA CORONA (COLOR A ELEGIR BEIGE O GRIS), 25 CM X 35 CM, IGUAL O CALIDAD SUPERIOR. GARANTÍA 10 AÑOS.</v>
      </c>
      <c r="F4333" s="638"/>
      <c r="G4333" s="638"/>
      <c r="H4333" s="638"/>
      <c r="I4333" s="638"/>
      <c r="J4333" s="638"/>
      <c r="K4333" s="639"/>
      <c r="L4333" s="103" t="str">
        <f>+VLOOKUP(B:B,APUS!A:D,4,FALSE)</f>
        <v>M2</v>
      </c>
      <c r="M4333" s="595">
        <f>L4343</f>
        <v>0</v>
      </c>
    </row>
    <row r="4334" spans="2:13" ht="24.95" customHeight="1" outlineLevel="2" x14ac:dyDescent="0.25">
      <c r="B4334" s="666" t="s">
        <v>1465</v>
      </c>
      <c r="C4334" s="697"/>
      <c r="D4334" s="668"/>
      <c r="E4334" s="672" t="s">
        <v>1470</v>
      </c>
      <c r="F4334" s="673"/>
      <c r="G4334" s="673"/>
      <c r="H4334" s="673"/>
      <c r="I4334" s="674"/>
      <c r="J4334" s="675" t="s">
        <v>560</v>
      </c>
      <c r="K4334" s="668"/>
      <c r="L4334" s="677" t="s">
        <v>1464</v>
      </c>
    </row>
    <row r="4335" spans="2:13" ht="24.95" customHeight="1" outlineLevel="2" x14ac:dyDescent="0.25">
      <c r="B4335" s="669"/>
      <c r="C4335" s="670"/>
      <c r="D4335" s="671"/>
      <c r="E4335" s="104" t="s">
        <v>1461</v>
      </c>
      <c r="F4335" s="679" t="s">
        <v>1462</v>
      </c>
      <c r="G4335" s="680"/>
      <c r="H4335" s="679" t="s">
        <v>1463</v>
      </c>
      <c r="I4335" s="680"/>
      <c r="J4335" s="676"/>
      <c r="K4335" s="671"/>
      <c r="L4335" s="701"/>
    </row>
    <row r="4336" spans="2:13" ht="24.95" customHeight="1" outlineLevel="2" x14ac:dyDescent="0.25">
      <c r="B4336" s="655"/>
      <c r="C4336" s="656"/>
      <c r="D4336" s="657"/>
      <c r="E4336" s="105"/>
      <c r="F4336" s="658"/>
      <c r="G4336" s="659"/>
      <c r="H4336" s="658"/>
      <c r="I4336" s="659"/>
      <c r="J4336" s="658"/>
      <c r="K4336" s="659"/>
      <c r="L4336" s="56">
        <f t="shared" ref="L4336:L4342" si="393">+J4336</f>
        <v>0</v>
      </c>
    </row>
    <row r="4337" spans="2:13" ht="24.95" customHeight="1" outlineLevel="2" x14ac:dyDescent="0.25">
      <c r="B4337" s="628"/>
      <c r="C4337" s="629"/>
      <c r="D4337" s="660"/>
      <c r="E4337" s="106"/>
      <c r="F4337" s="661"/>
      <c r="G4337" s="660"/>
      <c r="H4337" s="661"/>
      <c r="I4337" s="660"/>
      <c r="J4337" s="661"/>
      <c r="K4337" s="660"/>
      <c r="L4337" s="56">
        <f t="shared" si="393"/>
        <v>0</v>
      </c>
    </row>
    <row r="4338" spans="2:13" ht="24.95" customHeight="1" outlineLevel="2" x14ac:dyDescent="0.25">
      <c r="B4338" s="628"/>
      <c r="C4338" s="629"/>
      <c r="D4338" s="660"/>
      <c r="E4338" s="106"/>
      <c r="F4338" s="661"/>
      <c r="G4338" s="660"/>
      <c r="H4338" s="661"/>
      <c r="I4338" s="660"/>
      <c r="J4338" s="661"/>
      <c r="K4338" s="660"/>
      <c r="L4338" s="56">
        <f t="shared" si="393"/>
        <v>0</v>
      </c>
    </row>
    <row r="4339" spans="2:13" ht="24.95" customHeight="1" outlineLevel="2" x14ac:dyDescent="0.25">
      <c r="B4339" s="628"/>
      <c r="C4339" s="629"/>
      <c r="D4339" s="660"/>
      <c r="E4339" s="106"/>
      <c r="F4339" s="661"/>
      <c r="G4339" s="660"/>
      <c r="H4339" s="661"/>
      <c r="I4339" s="660"/>
      <c r="J4339" s="661"/>
      <c r="K4339" s="660"/>
      <c r="L4339" s="56">
        <f t="shared" si="393"/>
        <v>0</v>
      </c>
    </row>
    <row r="4340" spans="2:13" ht="24.95" customHeight="1" outlineLevel="2" x14ac:dyDescent="0.25">
      <c r="B4340" s="628"/>
      <c r="C4340" s="629"/>
      <c r="D4340" s="660"/>
      <c r="E4340" s="106"/>
      <c r="F4340" s="661"/>
      <c r="G4340" s="660"/>
      <c r="H4340" s="661"/>
      <c r="I4340" s="660"/>
      <c r="J4340" s="661"/>
      <c r="K4340" s="660"/>
      <c r="L4340" s="56">
        <f t="shared" si="393"/>
        <v>0</v>
      </c>
    </row>
    <row r="4341" spans="2:13" ht="24.95" customHeight="1" outlineLevel="2" x14ac:dyDescent="0.25">
      <c r="B4341" s="628"/>
      <c r="C4341" s="629"/>
      <c r="D4341" s="660"/>
      <c r="E4341" s="106"/>
      <c r="F4341" s="661"/>
      <c r="G4341" s="660"/>
      <c r="H4341" s="661"/>
      <c r="I4341" s="660"/>
      <c r="J4341" s="661"/>
      <c r="K4341" s="660"/>
      <c r="L4341" s="56">
        <f t="shared" si="393"/>
        <v>0</v>
      </c>
    </row>
    <row r="4342" spans="2:13" ht="24.95" customHeight="1" outlineLevel="2" x14ac:dyDescent="0.25">
      <c r="B4342" s="631"/>
      <c r="C4342" s="632"/>
      <c r="D4342" s="662"/>
      <c r="E4342" s="107"/>
      <c r="F4342" s="663"/>
      <c r="G4342" s="662"/>
      <c r="H4342" s="663"/>
      <c r="I4342" s="662"/>
      <c r="J4342" s="663"/>
      <c r="K4342" s="662"/>
      <c r="L4342" s="56">
        <f t="shared" si="393"/>
        <v>0</v>
      </c>
    </row>
    <row r="4343" spans="2:13" ht="24.95" customHeight="1" outlineLevel="2" x14ac:dyDescent="0.25">
      <c r="B4343" s="634" t="s">
        <v>1468</v>
      </c>
      <c r="C4343" s="635"/>
      <c r="D4343" s="635"/>
      <c r="E4343" s="635"/>
      <c r="F4343" s="635"/>
      <c r="G4343" s="635"/>
      <c r="H4343" s="635"/>
      <c r="I4343" s="635"/>
      <c r="J4343" s="635"/>
      <c r="K4343" s="636"/>
      <c r="L4343" s="108">
        <f>+SUM(L4336:L4342)</f>
        <v>0</v>
      </c>
    </row>
    <row r="4344" spans="2:13" ht="24.95" customHeight="1" outlineLevel="1" x14ac:dyDescent="0.25">
      <c r="B4344" s="121" t="s">
        <v>2189</v>
      </c>
      <c r="C4344" s="117">
        <v>18</v>
      </c>
      <c r="D4344" s="117">
        <v>0.8</v>
      </c>
      <c r="E4344" s="694" t="str">
        <f>+VLOOKUP(B:B,APUS!A:C,3,FALSE)</f>
        <v>ENCHAPE CERÁMICO PISO O PARED, SUPERFICIE EXCLUSIVA (HASTA 0.25 M DE ANCHO)</v>
      </c>
      <c r="F4344" s="695"/>
      <c r="G4344" s="695"/>
      <c r="H4344" s="695"/>
      <c r="I4344" s="695"/>
      <c r="J4344" s="695"/>
      <c r="K4344" s="696"/>
      <c r="L4344" s="103" t="str">
        <f>+VLOOKUP(B:B,APUS!A:D,4,FALSE)</f>
        <v>M</v>
      </c>
      <c r="M4344" s="595">
        <f>L4354</f>
        <v>0</v>
      </c>
    </row>
    <row r="4345" spans="2:13" ht="24.95" customHeight="1" outlineLevel="2" x14ac:dyDescent="0.25">
      <c r="B4345" s="666" t="s">
        <v>1465</v>
      </c>
      <c r="C4345" s="697"/>
      <c r="D4345" s="668"/>
      <c r="E4345" s="672" t="s">
        <v>1470</v>
      </c>
      <c r="F4345" s="673"/>
      <c r="G4345" s="673"/>
      <c r="H4345" s="673"/>
      <c r="I4345" s="674"/>
      <c r="J4345" s="675" t="s">
        <v>560</v>
      </c>
      <c r="K4345" s="668"/>
      <c r="L4345" s="677" t="s">
        <v>1464</v>
      </c>
    </row>
    <row r="4346" spans="2:13" ht="24.95" customHeight="1" outlineLevel="2" x14ac:dyDescent="0.25">
      <c r="B4346" s="669"/>
      <c r="C4346" s="670"/>
      <c r="D4346" s="671"/>
      <c r="E4346" s="104" t="s">
        <v>1461</v>
      </c>
      <c r="F4346" s="679" t="s">
        <v>1462</v>
      </c>
      <c r="G4346" s="680"/>
      <c r="H4346" s="679" t="s">
        <v>1463</v>
      </c>
      <c r="I4346" s="680"/>
      <c r="J4346" s="676"/>
      <c r="K4346" s="671"/>
      <c r="L4346" s="701"/>
    </row>
    <row r="4347" spans="2:13" ht="24.95" customHeight="1" outlineLevel="2" x14ac:dyDescent="0.25">
      <c r="B4347" s="655"/>
      <c r="C4347" s="656"/>
      <c r="D4347" s="657"/>
      <c r="E4347" s="105"/>
      <c r="F4347" s="658"/>
      <c r="G4347" s="659"/>
      <c r="H4347" s="658"/>
      <c r="I4347" s="659"/>
      <c r="J4347" s="658"/>
      <c r="K4347" s="659"/>
      <c r="L4347" s="56">
        <f t="shared" ref="L4347:L4353" si="394">+J4347</f>
        <v>0</v>
      </c>
    </row>
    <row r="4348" spans="2:13" ht="24.95" customHeight="1" outlineLevel="2" x14ac:dyDescent="0.25">
      <c r="B4348" s="628"/>
      <c r="C4348" s="629"/>
      <c r="D4348" s="660"/>
      <c r="E4348" s="106"/>
      <c r="F4348" s="661"/>
      <c r="G4348" s="660"/>
      <c r="H4348" s="661"/>
      <c r="I4348" s="660"/>
      <c r="J4348" s="661"/>
      <c r="K4348" s="660"/>
      <c r="L4348" s="56">
        <f t="shared" si="394"/>
        <v>0</v>
      </c>
    </row>
    <row r="4349" spans="2:13" ht="24.95" customHeight="1" outlineLevel="2" x14ac:dyDescent="0.25">
      <c r="B4349" s="628"/>
      <c r="C4349" s="629"/>
      <c r="D4349" s="660"/>
      <c r="E4349" s="106"/>
      <c r="F4349" s="661"/>
      <c r="G4349" s="660"/>
      <c r="H4349" s="661"/>
      <c r="I4349" s="660"/>
      <c r="J4349" s="661"/>
      <c r="K4349" s="660"/>
      <c r="L4349" s="56">
        <f t="shared" si="394"/>
        <v>0</v>
      </c>
    </row>
    <row r="4350" spans="2:13" ht="24.95" customHeight="1" outlineLevel="2" x14ac:dyDescent="0.25">
      <c r="B4350" s="628"/>
      <c r="C4350" s="629"/>
      <c r="D4350" s="660"/>
      <c r="E4350" s="106"/>
      <c r="F4350" s="661"/>
      <c r="G4350" s="660"/>
      <c r="H4350" s="661"/>
      <c r="I4350" s="660"/>
      <c r="J4350" s="661"/>
      <c r="K4350" s="660"/>
      <c r="L4350" s="56">
        <f t="shared" si="394"/>
        <v>0</v>
      </c>
    </row>
    <row r="4351" spans="2:13" ht="24.95" customHeight="1" outlineLevel="2" x14ac:dyDescent="0.25">
      <c r="B4351" s="628"/>
      <c r="C4351" s="629"/>
      <c r="D4351" s="660"/>
      <c r="E4351" s="106"/>
      <c r="F4351" s="661"/>
      <c r="G4351" s="660"/>
      <c r="H4351" s="661"/>
      <c r="I4351" s="660"/>
      <c r="J4351" s="661"/>
      <c r="K4351" s="660"/>
      <c r="L4351" s="56">
        <f t="shared" si="394"/>
        <v>0</v>
      </c>
    </row>
    <row r="4352" spans="2:13" ht="24.95" customHeight="1" outlineLevel="2" x14ac:dyDescent="0.25">
      <c r="B4352" s="628"/>
      <c r="C4352" s="629"/>
      <c r="D4352" s="660"/>
      <c r="E4352" s="106"/>
      <c r="F4352" s="661"/>
      <c r="G4352" s="660"/>
      <c r="H4352" s="661"/>
      <c r="I4352" s="660"/>
      <c r="J4352" s="661"/>
      <c r="K4352" s="660"/>
      <c r="L4352" s="56">
        <f t="shared" si="394"/>
        <v>0</v>
      </c>
    </row>
    <row r="4353" spans="2:13" ht="24.95" customHeight="1" outlineLevel="2" x14ac:dyDescent="0.25">
      <c r="B4353" s="631"/>
      <c r="C4353" s="632"/>
      <c r="D4353" s="662"/>
      <c r="E4353" s="107"/>
      <c r="F4353" s="663"/>
      <c r="G4353" s="662"/>
      <c r="H4353" s="663"/>
      <c r="I4353" s="662"/>
      <c r="J4353" s="663"/>
      <c r="K4353" s="662"/>
      <c r="L4353" s="56">
        <f t="shared" si="394"/>
        <v>0</v>
      </c>
    </row>
    <row r="4354" spans="2:13" ht="24.95" customHeight="1" outlineLevel="2" x14ac:dyDescent="0.25">
      <c r="B4354" s="634" t="s">
        <v>1468</v>
      </c>
      <c r="C4354" s="635"/>
      <c r="D4354" s="635"/>
      <c r="E4354" s="635"/>
      <c r="F4354" s="635"/>
      <c r="G4354" s="635"/>
      <c r="H4354" s="635"/>
      <c r="I4354" s="635"/>
      <c r="J4354" s="635"/>
      <c r="K4354" s="636"/>
      <c r="L4354" s="108">
        <f>+SUM(L4347:L4353)</f>
        <v>0</v>
      </c>
    </row>
    <row r="4355" spans="2:13" ht="24.95" customHeight="1" outlineLevel="1" x14ac:dyDescent="0.25">
      <c r="B4355" s="121" t="s">
        <v>2190</v>
      </c>
      <c r="C4355" s="117">
        <v>18</v>
      </c>
      <c r="D4355" s="117">
        <v>0.9</v>
      </c>
      <c r="E4355" s="694" t="str">
        <f>+VLOOKUP(B:B,APUS!A:C,3,FALSE)</f>
        <v xml:space="preserve">WIN PROTECTOR MARMOLIZADO, WIN METÁLICO, INOXIDABLE. </v>
      </c>
      <c r="F4355" s="695"/>
      <c r="G4355" s="695"/>
      <c r="H4355" s="695"/>
      <c r="I4355" s="695"/>
      <c r="J4355" s="695"/>
      <c r="K4355" s="696"/>
      <c r="L4355" s="103" t="str">
        <f>+VLOOKUP(B:B,APUS!A:D,4,FALSE)</f>
        <v>M</v>
      </c>
      <c r="M4355" s="595">
        <f>L4365</f>
        <v>0</v>
      </c>
    </row>
    <row r="4356" spans="2:13" ht="24.95" customHeight="1" outlineLevel="2" x14ac:dyDescent="0.25">
      <c r="B4356" s="666" t="s">
        <v>1465</v>
      </c>
      <c r="C4356" s="697"/>
      <c r="D4356" s="668"/>
      <c r="E4356" s="672" t="s">
        <v>1470</v>
      </c>
      <c r="F4356" s="673"/>
      <c r="G4356" s="673"/>
      <c r="H4356" s="673"/>
      <c r="I4356" s="674"/>
      <c r="J4356" s="675" t="s">
        <v>560</v>
      </c>
      <c r="K4356" s="668"/>
      <c r="L4356" s="677" t="s">
        <v>1464</v>
      </c>
    </row>
    <row r="4357" spans="2:13" ht="24.95" customHeight="1" outlineLevel="2" x14ac:dyDescent="0.25">
      <c r="B4357" s="669"/>
      <c r="C4357" s="670"/>
      <c r="D4357" s="671"/>
      <c r="E4357" s="104" t="s">
        <v>1461</v>
      </c>
      <c r="F4357" s="679" t="s">
        <v>1462</v>
      </c>
      <c r="G4357" s="680"/>
      <c r="H4357" s="679" t="s">
        <v>1463</v>
      </c>
      <c r="I4357" s="680"/>
      <c r="J4357" s="676"/>
      <c r="K4357" s="671"/>
      <c r="L4357" s="701"/>
    </row>
    <row r="4358" spans="2:13" ht="24.95" customHeight="1" outlineLevel="2" x14ac:dyDescent="0.25">
      <c r="B4358" s="655"/>
      <c r="C4358" s="656"/>
      <c r="D4358" s="657"/>
      <c r="E4358" s="105"/>
      <c r="F4358" s="658"/>
      <c r="G4358" s="659"/>
      <c r="H4358" s="658"/>
      <c r="I4358" s="659"/>
      <c r="J4358" s="658"/>
      <c r="K4358" s="659"/>
      <c r="L4358" s="56">
        <f t="shared" ref="L4358:L4364" si="395">+J4358</f>
        <v>0</v>
      </c>
    </row>
    <row r="4359" spans="2:13" ht="24.95" customHeight="1" outlineLevel="2" x14ac:dyDescent="0.25">
      <c r="B4359" s="628"/>
      <c r="C4359" s="629"/>
      <c r="D4359" s="660"/>
      <c r="E4359" s="106"/>
      <c r="F4359" s="661"/>
      <c r="G4359" s="660"/>
      <c r="H4359" s="661"/>
      <c r="I4359" s="660"/>
      <c r="J4359" s="661"/>
      <c r="K4359" s="660"/>
      <c r="L4359" s="56">
        <f t="shared" si="395"/>
        <v>0</v>
      </c>
    </row>
    <row r="4360" spans="2:13" ht="24.95" customHeight="1" outlineLevel="2" x14ac:dyDescent="0.25">
      <c r="B4360" s="628"/>
      <c r="C4360" s="629"/>
      <c r="D4360" s="660"/>
      <c r="E4360" s="106"/>
      <c r="F4360" s="661"/>
      <c r="G4360" s="660"/>
      <c r="H4360" s="661"/>
      <c r="I4360" s="660"/>
      <c r="J4360" s="661"/>
      <c r="K4360" s="660"/>
      <c r="L4360" s="56">
        <f t="shared" si="395"/>
        <v>0</v>
      </c>
    </row>
    <row r="4361" spans="2:13" ht="24.95" customHeight="1" outlineLevel="2" x14ac:dyDescent="0.25">
      <c r="B4361" s="628"/>
      <c r="C4361" s="629"/>
      <c r="D4361" s="660"/>
      <c r="E4361" s="106"/>
      <c r="F4361" s="661"/>
      <c r="G4361" s="660"/>
      <c r="H4361" s="661"/>
      <c r="I4361" s="660"/>
      <c r="J4361" s="661"/>
      <c r="K4361" s="660"/>
      <c r="L4361" s="56">
        <f t="shared" si="395"/>
        <v>0</v>
      </c>
    </row>
    <row r="4362" spans="2:13" ht="24.95" customHeight="1" outlineLevel="2" x14ac:dyDescent="0.25">
      <c r="B4362" s="628"/>
      <c r="C4362" s="629"/>
      <c r="D4362" s="660"/>
      <c r="E4362" s="106"/>
      <c r="F4362" s="661"/>
      <c r="G4362" s="660"/>
      <c r="H4362" s="661"/>
      <c r="I4362" s="660"/>
      <c r="J4362" s="661"/>
      <c r="K4362" s="660"/>
      <c r="L4362" s="56">
        <f t="shared" si="395"/>
        <v>0</v>
      </c>
    </row>
    <row r="4363" spans="2:13" ht="24.95" customHeight="1" outlineLevel="2" x14ac:dyDescent="0.25">
      <c r="B4363" s="628"/>
      <c r="C4363" s="629"/>
      <c r="D4363" s="660"/>
      <c r="E4363" s="106"/>
      <c r="F4363" s="661"/>
      <c r="G4363" s="660"/>
      <c r="H4363" s="661"/>
      <c r="I4363" s="660"/>
      <c r="J4363" s="661"/>
      <c r="K4363" s="660"/>
      <c r="L4363" s="56">
        <f t="shared" si="395"/>
        <v>0</v>
      </c>
    </row>
    <row r="4364" spans="2:13" ht="24.95" customHeight="1" outlineLevel="2" x14ac:dyDescent="0.25">
      <c r="B4364" s="631"/>
      <c r="C4364" s="632"/>
      <c r="D4364" s="662"/>
      <c r="E4364" s="107"/>
      <c r="F4364" s="663"/>
      <c r="G4364" s="662"/>
      <c r="H4364" s="663"/>
      <c r="I4364" s="662"/>
      <c r="J4364" s="663"/>
      <c r="K4364" s="662"/>
      <c r="L4364" s="56">
        <f t="shared" si="395"/>
        <v>0</v>
      </c>
    </row>
    <row r="4365" spans="2:13" ht="24.95" customHeight="1" outlineLevel="2" x14ac:dyDescent="0.25">
      <c r="B4365" s="634" t="s">
        <v>1468</v>
      </c>
      <c r="C4365" s="635"/>
      <c r="D4365" s="635"/>
      <c r="E4365" s="635"/>
      <c r="F4365" s="635"/>
      <c r="G4365" s="635"/>
      <c r="H4365" s="635"/>
      <c r="I4365" s="635"/>
      <c r="J4365" s="635"/>
      <c r="K4365" s="636"/>
      <c r="L4365" s="108">
        <f>+SUM(L4358:L4364)</f>
        <v>0</v>
      </c>
    </row>
    <row r="4366" spans="2:13" ht="24.95" customHeight="1" outlineLevel="1" x14ac:dyDescent="0.25">
      <c r="B4366" s="121" t="s">
        <v>2191</v>
      </c>
      <c r="C4366" s="117">
        <v>18</v>
      </c>
      <c r="D4366" s="117">
        <v>10</v>
      </c>
      <c r="E4366" s="694" t="str">
        <f>+VLOOKUP(B:B,APUS!A:C,3,FALSE)</f>
        <v xml:space="preserve">WIN PLÁSTICO, PROTECTOR MARMOLIZADO, INOXIDABLE. </v>
      </c>
      <c r="F4366" s="695"/>
      <c r="G4366" s="695"/>
      <c r="H4366" s="695"/>
      <c r="I4366" s="695"/>
      <c r="J4366" s="695"/>
      <c r="K4366" s="696"/>
      <c r="L4366" s="103" t="str">
        <f>+VLOOKUP(B:B,APUS!A:D,4,FALSE)</f>
        <v>M</v>
      </c>
      <c r="M4366" s="595">
        <f>L4376</f>
        <v>0</v>
      </c>
    </row>
    <row r="4367" spans="2:13" ht="24.95" customHeight="1" outlineLevel="2" x14ac:dyDescent="0.25">
      <c r="B4367" s="666" t="s">
        <v>1465</v>
      </c>
      <c r="C4367" s="697"/>
      <c r="D4367" s="668"/>
      <c r="E4367" s="672" t="s">
        <v>1470</v>
      </c>
      <c r="F4367" s="673"/>
      <c r="G4367" s="673"/>
      <c r="H4367" s="673"/>
      <c r="I4367" s="674"/>
      <c r="J4367" s="675" t="s">
        <v>560</v>
      </c>
      <c r="K4367" s="668"/>
      <c r="L4367" s="677" t="s">
        <v>1464</v>
      </c>
    </row>
    <row r="4368" spans="2:13" ht="24.95" customHeight="1" outlineLevel="2" x14ac:dyDescent="0.25">
      <c r="B4368" s="669"/>
      <c r="C4368" s="670"/>
      <c r="D4368" s="671"/>
      <c r="E4368" s="104" t="s">
        <v>1461</v>
      </c>
      <c r="F4368" s="679" t="s">
        <v>1462</v>
      </c>
      <c r="G4368" s="680"/>
      <c r="H4368" s="679" t="s">
        <v>1463</v>
      </c>
      <c r="I4368" s="680"/>
      <c r="J4368" s="676"/>
      <c r="K4368" s="671"/>
      <c r="L4368" s="701"/>
    </row>
    <row r="4369" spans="2:13" ht="24.95" customHeight="1" outlineLevel="2" x14ac:dyDescent="0.25">
      <c r="B4369" s="655"/>
      <c r="C4369" s="656"/>
      <c r="D4369" s="657"/>
      <c r="E4369" s="105"/>
      <c r="F4369" s="658"/>
      <c r="G4369" s="659"/>
      <c r="H4369" s="658"/>
      <c r="I4369" s="659"/>
      <c r="J4369" s="658"/>
      <c r="K4369" s="659"/>
      <c r="L4369" s="56">
        <f t="shared" ref="L4369:L4375" si="396">+J4369</f>
        <v>0</v>
      </c>
    </row>
    <row r="4370" spans="2:13" ht="24.95" customHeight="1" outlineLevel="2" x14ac:dyDescent="0.25">
      <c r="B4370" s="628"/>
      <c r="C4370" s="629"/>
      <c r="D4370" s="660"/>
      <c r="E4370" s="106"/>
      <c r="F4370" s="661"/>
      <c r="G4370" s="660"/>
      <c r="H4370" s="661"/>
      <c r="I4370" s="660"/>
      <c r="J4370" s="661"/>
      <c r="K4370" s="660"/>
      <c r="L4370" s="56">
        <f t="shared" si="396"/>
        <v>0</v>
      </c>
    </row>
    <row r="4371" spans="2:13" ht="24.95" customHeight="1" outlineLevel="2" x14ac:dyDescent="0.25">
      <c r="B4371" s="628"/>
      <c r="C4371" s="629"/>
      <c r="D4371" s="660"/>
      <c r="E4371" s="106"/>
      <c r="F4371" s="661"/>
      <c r="G4371" s="660"/>
      <c r="H4371" s="661"/>
      <c r="I4371" s="660"/>
      <c r="J4371" s="661"/>
      <c r="K4371" s="660"/>
      <c r="L4371" s="56">
        <f t="shared" si="396"/>
        <v>0</v>
      </c>
    </row>
    <row r="4372" spans="2:13" ht="24.95" customHeight="1" outlineLevel="2" x14ac:dyDescent="0.25">
      <c r="B4372" s="628"/>
      <c r="C4372" s="629"/>
      <c r="D4372" s="660"/>
      <c r="E4372" s="106"/>
      <c r="F4372" s="661"/>
      <c r="G4372" s="660"/>
      <c r="H4372" s="661"/>
      <c r="I4372" s="660"/>
      <c r="J4372" s="661"/>
      <c r="K4372" s="660"/>
      <c r="L4372" s="56">
        <f t="shared" si="396"/>
        <v>0</v>
      </c>
    </row>
    <row r="4373" spans="2:13" ht="24.95" customHeight="1" outlineLevel="2" x14ac:dyDescent="0.25">
      <c r="B4373" s="628"/>
      <c r="C4373" s="629"/>
      <c r="D4373" s="660"/>
      <c r="E4373" s="106"/>
      <c r="F4373" s="661"/>
      <c r="G4373" s="660"/>
      <c r="H4373" s="661"/>
      <c r="I4373" s="660"/>
      <c r="J4373" s="661"/>
      <c r="K4373" s="660"/>
      <c r="L4373" s="56">
        <f t="shared" si="396"/>
        <v>0</v>
      </c>
    </row>
    <row r="4374" spans="2:13" ht="24.95" customHeight="1" outlineLevel="2" x14ac:dyDescent="0.25">
      <c r="B4374" s="628"/>
      <c r="C4374" s="629"/>
      <c r="D4374" s="660"/>
      <c r="E4374" s="106"/>
      <c r="F4374" s="661"/>
      <c r="G4374" s="660"/>
      <c r="H4374" s="661"/>
      <c r="I4374" s="660"/>
      <c r="J4374" s="661"/>
      <c r="K4374" s="660"/>
      <c r="L4374" s="56">
        <f t="shared" si="396"/>
        <v>0</v>
      </c>
    </row>
    <row r="4375" spans="2:13" ht="24.95" customHeight="1" outlineLevel="2" x14ac:dyDescent="0.25">
      <c r="B4375" s="631"/>
      <c r="C4375" s="632"/>
      <c r="D4375" s="662"/>
      <c r="E4375" s="107"/>
      <c r="F4375" s="663"/>
      <c r="G4375" s="662"/>
      <c r="H4375" s="663"/>
      <c r="I4375" s="662"/>
      <c r="J4375" s="663"/>
      <c r="K4375" s="662"/>
      <c r="L4375" s="56">
        <f t="shared" si="396"/>
        <v>0</v>
      </c>
    </row>
    <row r="4376" spans="2:13" ht="24.95" customHeight="1" outlineLevel="2" x14ac:dyDescent="0.25">
      <c r="B4376" s="634" t="s">
        <v>1468</v>
      </c>
      <c r="C4376" s="635"/>
      <c r="D4376" s="635"/>
      <c r="E4376" s="635"/>
      <c r="F4376" s="635"/>
      <c r="G4376" s="635"/>
      <c r="H4376" s="635"/>
      <c r="I4376" s="635"/>
      <c r="J4376" s="635"/>
      <c r="K4376" s="636"/>
      <c r="L4376" s="108">
        <f>+SUM(L4369:L4375)</f>
        <v>0</v>
      </c>
    </row>
    <row r="4377" spans="2:13" ht="24.95" customHeight="1" outlineLevel="1" x14ac:dyDescent="0.25">
      <c r="B4377" s="121" t="s">
        <v>2158</v>
      </c>
      <c r="C4377" s="117">
        <v>18</v>
      </c>
      <c r="D4377" s="117">
        <v>11</v>
      </c>
      <c r="E4377" s="694" t="str">
        <f>+VLOOKUP(B:B,APUS!A:C,3,FALSE)</f>
        <v xml:space="preserve">DILATACIÓN EN BRONCE </v>
      </c>
      <c r="F4377" s="695"/>
      <c r="G4377" s="695"/>
      <c r="H4377" s="695"/>
      <c r="I4377" s="695"/>
      <c r="J4377" s="695"/>
      <c r="K4377" s="696"/>
      <c r="L4377" s="103" t="str">
        <f>+VLOOKUP(B:B,APUS!A:D,4,FALSE)</f>
        <v>M</v>
      </c>
      <c r="M4377" s="595">
        <f>L4387</f>
        <v>0</v>
      </c>
    </row>
    <row r="4378" spans="2:13" ht="24.95" customHeight="1" outlineLevel="2" x14ac:dyDescent="0.25">
      <c r="B4378" s="666" t="s">
        <v>1465</v>
      </c>
      <c r="C4378" s="697"/>
      <c r="D4378" s="668"/>
      <c r="E4378" s="672" t="s">
        <v>1470</v>
      </c>
      <c r="F4378" s="673"/>
      <c r="G4378" s="673"/>
      <c r="H4378" s="673"/>
      <c r="I4378" s="674"/>
      <c r="J4378" s="675" t="s">
        <v>560</v>
      </c>
      <c r="K4378" s="668"/>
      <c r="L4378" s="677" t="s">
        <v>1464</v>
      </c>
    </row>
    <row r="4379" spans="2:13" ht="24.95" customHeight="1" outlineLevel="2" x14ac:dyDescent="0.25">
      <c r="B4379" s="669"/>
      <c r="C4379" s="670"/>
      <c r="D4379" s="671"/>
      <c r="E4379" s="104" t="s">
        <v>1461</v>
      </c>
      <c r="F4379" s="679" t="s">
        <v>1462</v>
      </c>
      <c r="G4379" s="680"/>
      <c r="H4379" s="679" t="s">
        <v>1463</v>
      </c>
      <c r="I4379" s="680"/>
      <c r="J4379" s="676"/>
      <c r="K4379" s="671"/>
      <c r="L4379" s="701"/>
    </row>
    <row r="4380" spans="2:13" ht="24.95" customHeight="1" outlineLevel="2" x14ac:dyDescent="0.25">
      <c r="B4380" s="655"/>
      <c r="C4380" s="656"/>
      <c r="D4380" s="657"/>
      <c r="E4380" s="105"/>
      <c r="F4380" s="658"/>
      <c r="G4380" s="659"/>
      <c r="H4380" s="658"/>
      <c r="I4380" s="659"/>
      <c r="J4380" s="658"/>
      <c r="K4380" s="659"/>
      <c r="L4380" s="56">
        <f t="shared" ref="L4380:L4386" si="397">+J4380</f>
        <v>0</v>
      </c>
    </row>
    <row r="4381" spans="2:13" ht="24.95" customHeight="1" outlineLevel="2" x14ac:dyDescent="0.25">
      <c r="B4381" s="628"/>
      <c r="C4381" s="629"/>
      <c r="D4381" s="660"/>
      <c r="E4381" s="106"/>
      <c r="F4381" s="661"/>
      <c r="G4381" s="660"/>
      <c r="H4381" s="661"/>
      <c r="I4381" s="660"/>
      <c r="J4381" s="661"/>
      <c r="K4381" s="660"/>
      <c r="L4381" s="56">
        <f t="shared" si="397"/>
        <v>0</v>
      </c>
    </row>
    <row r="4382" spans="2:13" ht="24.95" customHeight="1" outlineLevel="2" x14ac:dyDescent="0.25">
      <c r="B4382" s="628"/>
      <c r="C4382" s="629"/>
      <c r="D4382" s="660"/>
      <c r="E4382" s="106"/>
      <c r="F4382" s="661"/>
      <c r="G4382" s="660"/>
      <c r="H4382" s="661"/>
      <c r="I4382" s="660"/>
      <c r="J4382" s="661"/>
      <c r="K4382" s="660"/>
      <c r="L4382" s="56">
        <f t="shared" si="397"/>
        <v>0</v>
      </c>
    </row>
    <row r="4383" spans="2:13" ht="24.95" customHeight="1" outlineLevel="2" x14ac:dyDescent="0.25">
      <c r="B4383" s="628"/>
      <c r="C4383" s="629"/>
      <c r="D4383" s="660"/>
      <c r="E4383" s="106"/>
      <c r="F4383" s="661"/>
      <c r="G4383" s="660"/>
      <c r="H4383" s="661"/>
      <c r="I4383" s="660"/>
      <c r="J4383" s="661"/>
      <c r="K4383" s="660"/>
      <c r="L4383" s="56">
        <f t="shared" si="397"/>
        <v>0</v>
      </c>
    </row>
    <row r="4384" spans="2:13" ht="24.95" customHeight="1" outlineLevel="2" x14ac:dyDescent="0.25">
      <c r="B4384" s="628"/>
      <c r="C4384" s="629"/>
      <c r="D4384" s="660"/>
      <c r="E4384" s="106"/>
      <c r="F4384" s="661"/>
      <c r="G4384" s="660"/>
      <c r="H4384" s="661"/>
      <c r="I4384" s="660"/>
      <c r="J4384" s="661"/>
      <c r="K4384" s="660"/>
      <c r="L4384" s="56">
        <f t="shared" si="397"/>
        <v>0</v>
      </c>
    </row>
    <row r="4385" spans="2:13" ht="24.95" customHeight="1" outlineLevel="2" x14ac:dyDescent="0.25">
      <c r="B4385" s="628"/>
      <c r="C4385" s="629"/>
      <c r="D4385" s="660"/>
      <c r="E4385" s="106"/>
      <c r="F4385" s="661"/>
      <c r="G4385" s="660"/>
      <c r="H4385" s="661"/>
      <c r="I4385" s="660"/>
      <c r="J4385" s="661"/>
      <c r="K4385" s="660"/>
      <c r="L4385" s="56">
        <f t="shared" si="397"/>
        <v>0</v>
      </c>
    </row>
    <row r="4386" spans="2:13" ht="24.95" customHeight="1" outlineLevel="2" x14ac:dyDescent="0.25">
      <c r="B4386" s="631"/>
      <c r="C4386" s="632"/>
      <c r="D4386" s="662"/>
      <c r="E4386" s="107"/>
      <c r="F4386" s="663"/>
      <c r="G4386" s="662"/>
      <c r="H4386" s="663"/>
      <c r="I4386" s="662"/>
      <c r="J4386" s="663"/>
      <c r="K4386" s="662"/>
      <c r="L4386" s="56">
        <f t="shared" si="397"/>
        <v>0</v>
      </c>
    </row>
    <row r="4387" spans="2:13" ht="24.95" customHeight="1" outlineLevel="2" x14ac:dyDescent="0.25">
      <c r="B4387" s="634" t="s">
        <v>1468</v>
      </c>
      <c r="C4387" s="635"/>
      <c r="D4387" s="635"/>
      <c r="E4387" s="635"/>
      <c r="F4387" s="635"/>
      <c r="G4387" s="635"/>
      <c r="H4387" s="635"/>
      <c r="I4387" s="635"/>
      <c r="J4387" s="635"/>
      <c r="K4387" s="636"/>
      <c r="L4387" s="108">
        <f>+SUM(L4380:L4386)</f>
        <v>0</v>
      </c>
    </row>
    <row r="4388" spans="2:13" ht="24.95" customHeight="1" x14ac:dyDescent="0.25">
      <c r="B4388" s="99"/>
      <c r="C4388" s="100">
        <v>19</v>
      </c>
      <c r="D4388" s="703" t="str">
        <f>+'208-MV-Ft-10-MV-HAB.'!D431</f>
        <v>IMPERMEABILIZACIONES</v>
      </c>
      <c r="E4388" s="704"/>
      <c r="F4388" s="704"/>
      <c r="G4388" s="704"/>
      <c r="H4388" s="704"/>
      <c r="I4388" s="704"/>
      <c r="J4388" s="704"/>
      <c r="K4388" s="704"/>
      <c r="L4388" s="705"/>
    </row>
    <row r="4389" spans="2:13" ht="36.75" customHeight="1" outlineLevel="1" x14ac:dyDescent="0.25">
      <c r="B4389" s="121" t="s">
        <v>1389</v>
      </c>
      <c r="C4389" s="117">
        <v>19</v>
      </c>
      <c r="D4389" s="117">
        <v>1</v>
      </c>
      <c r="E4389" s="637" t="str">
        <f>+VLOOKUP(B:B,APUS!A:C,3,FALSE)</f>
        <v>IMPERMEABILIZACIÓN INTEGRAL MORTERO XYPEX. (CUANDO EL MURO SÓLO SE PUEDE IMPERMEABILIZAR POR UNA CARA)</v>
      </c>
      <c r="F4389" s="638"/>
      <c r="G4389" s="638"/>
      <c r="H4389" s="638"/>
      <c r="I4389" s="638"/>
      <c r="J4389" s="638"/>
      <c r="K4389" s="639"/>
      <c r="L4389" s="103" t="str">
        <f>+VLOOKUP(B:B,APUS!A:D,4,FALSE)</f>
        <v>M2</v>
      </c>
      <c r="M4389" s="595">
        <f>L4399</f>
        <v>0</v>
      </c>
    </row>
    <row r="4390" spans="2:13" ht="24.95" customHeight="1" outlineLevel="2" x14ac:dyDescent="0.25">
      <c r="B4390" s="666" t="s">
        <v>1465</v>
      </c>
      <c r="C4390" s="697"/>
      <c r="D4390" s="668"/>
      <c r="E4390" s="672" t="s">
        <v>1470</v>
      </c>
      <c r="F4390" s="673"/>
      <c r="G4390" s="673"/>
      <c r="H4390" s="673"/>
      <c r="I4390" s="674"/>
      <c r="J4390" s="675" t="s">
        <v>560</v>
      </c>
      <c r="K4390" s="668"/>
      <c r="L4390" s="677" t="s">
        <v>1464</v>
      </c>
    </row>
    <row r="4391" spans="2:13" ht="24.95" customHeight="1" outlineLevel="2" x14ac:dyDescent="0.25">
      <c r="B4391" s="669"/>
      <c r="C4391" s="670"/>
      <c r="D4391" s="671"/>
      <c r="E4391" s="104" t="s">
        <v>1461</v>
      </c>
      <c r="F4391" s="679" t="s">
        <v>1462</v>
      </c>
      <c r="G4391" s="680"/>
      <c r="H4391" s="679" t="s">
        <v>1463</v>
      </c>
      <c r="I4391" s="680"/>
      <c r="J4391" s="676"/>
      <c r="K4391" s="671"/>
      <c r="L4391" s="701"/>
    </row>
    <row r="4392" spans="2:13" ht="24.95" customHeight="1" outlineLevel="2" x14ac:dyDescent="0.25">
      <c r="B4392" s="655"/>
      <c r="C4392" s="656"/>
      <c r="D4392" s="657"/>
      <c r="E4392" s="105"/>
      <c r="F4392" s="658"/>
      <c r="G4392" s="659"/>
      <c r="H4392" s="658"/>
      <c r="I4392" s="659"/>
      <c r="J4392" s="658"/>
      <c r="K4392" s="659"/>
      <c r="L4392" s="56">
        <f t="shared" ref="L4392:L4398" si="398">+J4392</f>
        <v>0</v>
      </c>
    </row>
    <row r="4393" spans="2:13" ht="24.95" customHeight="1" outlineLevel="2" x14ac:dyDescent="0.25">
      <c r="B4393" s="628"/>
      <c r="C4393" s="629"/>
      <c r="D4393" s="660"/>
      <c r="E4393" s="106"/>
      <c r="F4393" s="661"/>
      <c r="G4393" s="660"/>
      <c r="H4393" s="661"/>
      <c r="I4393" s="660"/>
      <c r="J4393" s="661"/>
      <c r="K4393" s="660"/>
      <c r="L4393" s="56">
        <f t="shared" si="398"/>
        <v>0</v>
      </c>
    </row>
    <row r="4394" spans="2:13" ht="24.95" customHeight="1" outlineLevel="2" x14ac:dyDescent="0.25">
      <c r="B4394" s="628"/>
      <c r="C4394" s="629"/>
      <c r="D4394" s="660"/>
      <c r="E4394" s="106"/>
      <c r="F4394" s="661"/>
      <c r="G4394" s="660"/>
      <c r="H4394" s="661"/>
      <c r="I4394" s="660"/>
      <c r="J4394" s="661"/>
      <c r="K4394" s="660"/>
      <c r="L4394" s="56">
        <f t="shared" si="398"/>
        <v>0</v>
      </c>
    </row>
    <row r="4395" spans="2:13" ht="24.95" customHeight="1" outlineLevel="2" x14ac:dyDescent="0.25">
      <c r="B4395" s="628"/>
      <c r="C4395" s="629"/>
      <c r="D4395" s="660"/>
      <c r="E4395" s="106"/>
      <c r="F4395" s="661"/>
      <c r="G4395" s="660"/>
      <c r="H4395" s="661"/>
      <c r="I4395" s="660"/>
      <c r="J4395" s="661"/>
      <c r="K4395" s="660"/>
      <c r="L4395" s="56">
        <f t="shared" si="398"/>
        <v>0</v>
      </c>
    </row>
    <row r="4396" spans="2:13" ht="24.95" customHeight="1" outlineLevel="2" x14ac:dyDescent="0.25">
      <c r="B4396" s="628"/>
      <c r="C4396" s="629"/>
      <c r="D4396" s="660"/>
      <c r="E4396" s="106"/>
      <c r="F4396" s="661"/>
      <c r="G4396" s="660"/>
      <c r="H4396" s="661"/>
      <c r="I4396" s="660"/>
      <c r="J4396" s="661"/>
      <c r="K4396" s="660"/>
      <c r="L4396" s="56">
        <f t="shared" si="398"/>
        <v>0</v>
      </c>
    </row>
    <row r="4397" spans="2:13" ht="24.95" customHeight="1" outlineLevel="2" x14ac:dyDescent="0.25">
      <c r="B4397" s="628"/>
      <c r="C4397" s="629"/>
      <c r="D4397" s="660"/>
      <c r="E4397" s="106"/>
      <c r="F4397" s="661"/>
      <c r="G4397" s="660"/>
      <c r="H4397" s="661"/>
      <c r="I4397" s="660"/>
      <c r="J4397" s="661"/>
      <c r="K4397" s="660"/>
      <c r="L4397" s="56">
        <f t="shared" si="398"/>
        <v>0</v>
      </c>
    </row>
    <row r="4398" spans="2:13" ht="24.95" customHeight="1" outlineLevel="2" x14ac:dyDescent="0.25">
      <c r="B4398" s="631"/>
      <c r="C4398" s="632"/>
      <c r="D4398" s="662"/>
      <c r="E4398" s="107"/>
      <c r="F4398" s="663"/>
      <c r="G4398" s="662"/>
      <c r="H4398" s="663"/>
      <c r="I4398" s="662"/>
      <c r="J4398" s="663"/>
      <c r="K4398" s="662"/>
      <c r="L4398" s="56">
        <f t="shared" si="398"/>
        <v>0</v>
      </c>
    </row>
    <row r="4399" spans="2:13" ht="24.95" customHeight="1" outlineLevel="2" x14ac:dyDescent="0.25">
      <c r="B4399" s="634" t="s">
        <v>1468</v>
      </c>
      <c r="C4399" s="635"/>
      <c r="D4399" s="635"/>
      <c r="E4399" s="635"/>
      <c r="F4399" s="635"/>
      <c r="G4399" s="635"/>
      <c r="H4399" s="635"/>
      <c r="I4399" s="635"/>
      <c r="J4399" s="635"/>
      <c r="K4399" s="636"/>
      <c r="L4399" s="108">
        <f>+SUM(L4392:L4398)</f>
        <v>0</v>
      </c>
    </row>
    <row r="4400" spans="2:13" ht="24.95" customHeight="1" outlineLevel="1" x14ac:dyDescent="0.25">
      <c r="B4400" s="121" t="s">
        <v>1525</v>
      </c>
      <c r="C4400" s="117">
        <v>19</v>
      </c>
      <c r="D4400" s="117">
        <v>2</v>
      </c>
      <c r="E4400" s="694" t="str">
        <f>+VLOOKUP(B:B,APUS!A:C,3,FALSE)</f>
        <v xml:space="preserve">IMPERMEABILIZACIÓN CON MATERIAL BITUMINOSO PARA DIFERENTES ACTIVIDADES </v>
      </c>
      <c r="F4400" s="695"/>
      <c r="G4400" s="695"/>
      <c r="H4400" s="695"/>
      <c r="I4400" s="695"/>
      <c r="J4400" s="695"/>
      <c r="K4400" s="696"/>
      <c r="L4400" s="103" t="str">
        <f>+VLOOKUP(B:B,APUS!A:D,4,FALSE)</f>
        <v>M2</v>
      </c>
      <c r="M4400" s="595">
        <f>L4410</f>
        <v>0</v>
      </c>
    </row>
    <row r="4401" spans="2:13" ht="24.95" customHeight="1" outlineLevel="2" x14ac:dyDescent="0.25">
      <c r="B4401" s="666" t="s">
        <v>1465</v>
      </c>
      <c r="C4401" s="697"/>
      <c r="D4401" s="668"/>
      <c r="E4401" s="672" t="s">
        <v>1470</v>
      </c>
      <c r="F4401" s="673"/>
      <c r="G4401" s="673"/>
      <c r="H4401" s="673"/>
      <c r="I4401" s="674"/>
      <c r="J4401" s="675" t="s">
        <v>560</v>
      </c>
      <c r="K4401" s="668"/>
      <c r="L4401" s="677" t="s">
        <v>1464</v>
      </c>
    </row>
    <row r="4402" spans="2:13" ht="24.95" customHeight="1" outlineLevel="2" x14ac:dyDescent="0.25">
      <c r="B4402" s="669"/>
      <c r="C4402" s="670"/>
      <c r="D4402" s="671"/>
      <c r="E4402" s="104" t="s">
        <v>1461</v>
      </c>
      <c r="F4402" s="679" t="s">
        <v>1462</v>
      </c>
      <c r="G4402" s="680"/>
      <c r="H4402" s="679" t="s">
        <v>1463</v>
      </c>
      <c r="I4402" s="680"/>
      <c r="J4402" s="676"/>
      <c r="K4402" s="671"/>
      <c r="L4402" s="701"/>
    </row>
    <row r="4403" spans="2:13" ht="24.95" customHeight="1" outlineLevel="2" x14ac:dyDescent="0.25">
      <c r="B4403" s="655"/>
      <c r="C4403" s="656"/>
      <c r="D4403" s="657"/>
      <c r="E4403" s="105"/>
      <c r="F4403" s="658"/>
      <c r="G4403" s="659"/>
      <c r="H4403" s="658"/>
      <c r="I4403" s="659"/>
      <c r="J4403" s="658"/>
      <c r="K4403" s="659"/>
      <c r="L4403" s="56">
        <f t="shared" ref="L4403:L4409" si="399">+J4403</f>
        <v>0</v>
      </c>
    </row>
    <row r="4404" spans="2:13" ht="24.95" customHeight="1" outlineLevel="2" x14ac:dyDescent="0.25">
      <c r="B4404" s="628"/>
      <c r="C4404" s="629"/>
      <c r="D4404" s="660"/>
      <c r="E4404" s="106"/>
      <c r="F4404" s="661"/>
      <c r="G4404" s="660"/>
      <c r="H4404" s="661"/>
      <c r="I4404" s="660"/>
      <c r="J4404" s="661"/>
      <c r="K4404" s="660"/>
      <c r="L4404" s="56">
        <f t="shared" si="399"/>
        <v>0</v>
      </c>
    </row>
    <row r="4405" spans="2:13" ht="24.95" customHeight="1" outlineLevel="2" x14ac:dyDescent="0.25">
      <c r="B4405" s="628"/>
      <c r="C4405" s="629"/>
      <c r="D4405" s="660"/>
      <c r="E4405" s="106"/>
      <c r="F4405" s="661"/>
      <c r="G4405" s="660"/>
      <c r="H4405" s="661"/>
      <c r="I4405" s="660"/>
      <c r="J4405" s="661"/>
      <c r="K4405" s="660"/>
      <c r="L4405" s="56">
        <f t="shared" si="399"/>
        <v>0</v>
      </c>
    </row>
    <row r="4406" spans="2:13" ht="24.95" customHeight="1" outlineLevel="2" x14ac:dyDescent="0.25">
      <c r="B4406" s="628"/>
      <c r="C4406" s="629"/>
      <c r="D4406" s="660"/>
      <c r="E4406" s="106"/>
      <c r="F4406" s="661"/>
      <c r="G4406" s="660"/>
      <c r="H4406" s="661"/>
      <c r="I4406" s="660"/>
      <c r="J4406" s="661"/>
      <c r="K4406" s="660"/>
      <c r="L4406" s="56">
        <f t="shared" si="399"/>
        <v>0</v>
      </c>
    </row>
    <row r="4407" spans="2:13" ht="24.95" customHeight="1" outlineLevel="2" x14ac:dyDescent="0.25">
      <c r="B4407" s="628"/>
      <c r="C4407" s="629"/>
      <c r="D4407" s="660"/>
      <c r="E4407" s="106"/>
      <c r="F4407" s="661"/>
      <c r="G4407" s="660"/>
      <c r="H4407" s="661"/>
      <c r="I4407" s="660"/>
      <c r="J4407" s="661"/>
      <c r="K4407" s="660"/>
      <c r="L4407" s="56">
        <f t="shared" si="399"/>
        <v>0</v>
      </c>
    </row>
    <row r="4408" spans="2:13" ht="24.95" customHeight="1" outlineLevel="2" x14ac:dyDescent="0.25">
      <c r="B4408" s="628"/>
      <c r="C4408" s="629"/>
      <c r="D4408" s="660"/>
      <c r="E4408" s="106"/>
      <c r="F4408" s="661"/>
      <c r="G4408" s="660"/>
      <c r="H4408" s="661"/>
      <c r="I4408" s="660"/>
      <c r="J4408" s="661"/>
      <c r="K4408" s="660"/>
      <c r="L4408" s="56">
        <f t="shared" si="399"/>
        <v>0</v>
      </c>
    </row>
    <row r="4409" spans="2:13" ht="24.95" customHeight="1" outlineLevel="2" x14ac:dyDescent="0.25">
      <c r="B4409" s="631"/>
      <c r="C4409" s="632"/>
      <c r="D4409" s="662"/>
      <c r="E4409" s="107"/>
      <c r="F4409" s="663"/>
      <c r="G4409" s="662"/>
      <c r="H4409" s="663"/>
      <c r="I4409" s="662"/>
      <c r="J4409" s="663"/>
      <c r="K4409" s="662"/>
      <c r="L4409" s="56">
        <f t="shared" si="399"/>
        <v>0</v>
      </c>
    </row>
    <row r="4410" spans="2:13" ht="24.95" customHeight="1" outlineLevel="2" x14ac:dyDescent="0.25">
      <c r="B4410" s="634" t="s">
        <v>1468</v>
      </c>
      <c r="C4410" s="635"/>
      <c r="D4410" s="635"/>
      <c r="E4410" s="635"/>
      <c r="F4410" s="635"/>
      <c r="G4410" s="635"/>
      <c r="H4410" s="635"/>
      <c r="I4410" s="635"/>
      <c r="J4410" s="635"/>
      <c r="K4410" s="636"/>
      <c r="L4410" s="108">
        <f>+SUM(L4403:L4409)</f>
        <v>0</v>
      </c>
    </row>
    <row r="4411" spans="2:13" ht="15" customHeight="1" x14ac:dyDescent="0.25">
      <c r="B4411" s="99"/>
      <c r="C4411" s="100">
        <v>20</v>
      </c>
      <c r="D4411" s="703" t="str">
        <f>+'208-MV-Ft-10-MV-HAB.'!D434</f>
        <v>CARPINTERIA MADERA</v>
      </c>
      <c r="E4411" s="704"/>
      <c r="F4411" s="704"/>
      <c r="G4411" s="704"/>
      <c r="H4411" s="704"/>
      <c r="I4411" s="704"/>
      <c r="J4411" s="704"/>
      <c r="K4411" s="704"/>
      <c r="L4411" s="705"/>
    </row>
    <row r="4412" spans="2:13" ht="19.5" customHeight="1" outlineLevel="1" x14ac:dyDescent="0.25">
      <c r="B4412" s="111" t="s">
        <v>2139</v>
      </c>
      <c r="C4412" s="58">
        <v>20</v>
      </c>
      <c r="D4412" s="58">
        <v>0.1</v>
      </c>
      <c r="E4412" s="694" t="str">
        <f>+VLOOKUP(B:B,APUS!A:C,3,FALSE)</f>
        <v xml:space="preserve"> DECAPADO Y LIMPIEZA DE ESTRUCTURAS DE  MADERA</v>
      </c>
      <c r="F4412" s="695"/>
      <c r="G4412" s="695"/>
      <c r="H4412" s="695"/>
      <c r="I4412" s="695"/>
      <c r="J4412" s="695"/>
      <c r="K4412" s="696"/>
      <c r="L4412" s="103" t="str">
        <f>+VLOOKUP(B:B,APUS!A:D,4,FALSE)</f>
        <v>M2</v>
      </c>
      <c r="M4412" s="595">
        <f>L4422</f>
        <v>0</v>
      </c>
    </row>
    <row r="4413" spans="2:13" ht="15" customHeight="1" outlineLevel="2" x14ac:dyDescent="0.25">
      <c r="B4413" s="666" t="s">
        <v>1465</v>
      </c>
      <c r="C4413" s="697"/>
      <c r="D4413" s="668"/>
      <c r="E4413" s="672" t="s">
        <v>1470</v>
      </c>
      <c r="F4413" s="673"/>
      <c r="G4413" s="673"/>
      <c r="H4413" s="673"/>
      <c r="I4413" s="674"/>
      <c r="J4413" s="675" t="s">
        <v>560</v>
      </c>
      <c r="K4413" s="668"/>
      <c r="L4413" s="677" t="s">
        <v>1464</v>
      </c>
    </row>
    <row r="4414" spans="2:13" ht="15" customHeight="1" outlineLevel="2" x14ac:dyDescent="0.25">
      <c r="B4414" s="669"/>
      <c r="C4414" s="670"/>
      <c r="D4414" s="671"/>
      <c r="E4414" s="104" t="s">
        <v>1461</v>
      </c>
      <c r="F4414" s="679" t="s">
        <v>1462</v>
      </c>
      <c r="G4414" s="680"/>
      <c r="H4414" s="679" t="s">
        <v>1463</v>
      </c>
      <c r="I4414" s="680"/>
      <c r="J4414" s="676"/>
      <c r="K4414" s="671"/>
      <c r="L4414" s="701"/>
    </row>
    <row r="4415" spans="2:13" ht="24.95" customHeight="1" outlineLevel="2" x14ac:dyDescent="0.25">
      <c r="B4415" s="655"/>
      <c r="C4415" s="656"/>
      <c r="D4415" s="657"/>
      <c r="E4415" s="105"/>
      <c r="F4415" s="658"/>
      <c r="G4415" s="659"/>
      <c r="H4415" s="658"/>
      <c r="I4415" s="659"/>
      <c r="J4415" s="658"/>
      <c r="K4415" s="659"/>
      <c r="L4415" s="56">
        <f t="shared" ref="L4415:L4421" si="400">+J4415</f>
        <v>0</v>
      </c>
    </row>
    <row r="4416" spans="2:13" ht="24.95" customHeight="1" outlineLevel="2" x14ac:dyDescent="0.25">
      <c r="B4416" s="628"/>
      <c r="C4416" s="629"/>
      <c r="D4416" s="660"/>
      <c r="E4416" s="106"/>
      <c r="F4416" s="661"/>
      <c r="G4416" s="660"/>
      <c r="H4416" s="661"/>
      <c r="I4416" s="660"/>
      <c r="J4416" s="661"/>
      <c r="K4416" s="660"/>
      <c r="L4416" s="56">
        <f t="shared" si="400"/>
        <v>0</v>
      </c>
    </row>
    <row r="4417" spans="2:13" ht="24.95" customHeight="1" outlineLevel="2" x14ac:dyDescent="0.25">
      <c r="B4417" s="628"/>
      <c r="C4417" s="629"/>
      <c r="D4417" s="660"/>
      <c r="E4417" s="106"/>
      <c r="F4417" s="661"/>
      <c r="G4417" s="660"/>
      <c r="H4417" s="661"/>
      <c r="I4417" s="660"/>
      <c r="J4417" s="661"/>
      <c r="K4417" s="660"/>
      <c r="L4417" s="56">
        <f t="shared" si="400"/>
        <v>0</v>
      </c>
    </row>
    <row r="4418" spans="2:13" ht="24.95" customHeight="1" outlineLevel="2" x14ac:dyDescent="0.25">
      <c r="B4418" s="628"/>
      <c r="C4418" s="629"/>
      <c r="D4418" s="660"/>
      <c r="E4418" s="106"/>
      <c r="F4418" s="661"/>
      <c r="G4418" s="660"/>
      <c r="H4418" s="661"/>
      <c r="I4418" s="660"/>
      <c r="J4418" s="661"/>
      <c r="K4418" s="660"/>
      <c r="L4418" s="56">
        <f t="shared" si="400"/>
        <v>0</v>
      </c>
    </row>
    <row r="4419" spans="2:13" ht="24.95" customHeight="1" outlineLevel="2" x14ac:dyDescent="0.25">
      <c r="B4419" s="628"/>
      <c r="C4419" s="629"/>
      <c r="D4419" s="660"/>
      <c r="E4419" s="106"/>
      <c r="F4419" s="661"/>
      <c r="G4419" s="660"/>
      <c r="H4419" s="661"/>
      <c r="I4419" s="660"/>
      <c r="J4419" s="661"/>
      <c r="K4419" s="660"/>
      <c r="L4419" s="56">
        <f t="shared" si="400"/>
        <v>0</v>
      </c>
    </row>
    <row r="4420" spans="2:13" ht="24.95" customHeight="1" outlineLevel="2" x14ac:dyDescent="0.25">
      <c r="B4420" s="628"/>
      <c r="C4420" s="629"/>
      <c r="D4420" s="660"/>
      <c r="E4420" s="106"/>
      <c r="F4420" s="661"/>
      <c r="G4420" s="660"/>
      <c r="H4420" s="661"/>
      <c r="I4420" s="660"/>
      <c r="J4420" s="661"/>
      <c r="K4420" s="660"/>
      <c r="L4420" s="56">
        <f t="shared" si="400"/>
        <v>0</v>
      </c>
    </row>
    <row r="4421" spans="2:13" ht="24.95" customHeight="1" outlineLevel="2" x14ac:dyDescent="0.25">
      <c r="B4421" s="631"/>
      <c r="C4421" s="632"/>
      <c r="D4421" s="662"/>
      <c r="E4421" s="107"/>
      <c r="F4421" s="663"/>
      <c r="G4421" s="662"/>
      <c r="H4421" s="663"/>
      <c r="I4421" s="662"/>
      <c r="J4421" s="663"/>
      <c r="K4421" s="662"/>
      <c r="L4421" s="56">
        <f t="shared" si="400"/>
        <v>0</v>
      </c>
    </row>
    <row r="4422" spans="2:13" ht="24.95" customHeight="1" outlineLevel="2" x14ac:dyDescent="0.25">
      <c r="B4422" s="634" t="s">
        <v>1468</v>
      </c>
      <c r="C4422" s="635"/>
      <c r="D4422" s="635"/>
      <c r="E4422" s="635"/>
      <c r="F4422" s="635"/>
      <c r="G4422" s="635"/>
      <c r="H4422" s="635"/>
      <c r="I4422" s="635"/>
      <c r="J4422" s="635"/>
      <c r="K4422" s="636"/>
      <c r="L4422" s="108">
        <f>+SUM(L4415:L4421)</f>
        <v>0</v>
      </c>
    </row>
    <row r="4423" spans="2:13" ht="19.5" customHeight="1" outlineLevel="1" x14ac:dyDescent="0.25">
      <c r="B4423" s="111" t="s">
        <v>2138</v>
      </c>
      <c r="C4423" s="58">
        <v>20</v>
      </c>
      <c r="D4423" s="58">
        <v>0.2</v>
      </c>
      <c r="E4423" s="694" t="str">
        <f>+VLOOKUP(B:B,APUS!A:C,3,FALSE)</f>
        <v>ARMADURA MADERA Y MALLA</v>
      </c>
      <c r="F4423" s="695"/>
      <c r="G4423" s="695"/>
      <c r="H4423" s="695"/>
      <c r="I4423" s="695"/>
      <c r="J4423" s="695"/>
      <c r="K4423" s="696"/>
      <c r="L4423" s="103" t="str">
        <f>+VLOOKUP(B:B,APUS!A:D,4,FALSE)</f>
        <v>M3</v>
      </c>
      <c r="M4423" s="595">
        <f>L4433</f>
        <v>0</v>
      </c>
    </row>
    <row r="4424" spans="2:13" ht="15" customHeight="1" outlineLevel="2" x14ac:dyDescent="0.25">
      <c r="B4424" s="666" t="s">
        <v>1465</v>
      </c>
      <c r="C4424" s="697"/>
      <c r="D4424" s="668"/>
      <c r="E4424" s="672" t="s">
        <v>1470</v>
      </c>
      <c r="F4424" s="673"/>
      <c r="G4424" s="673"/>
      <c r="H4424" s="673"/>
      <c r="I4424" s="674"/>
      <c r="J4424" s="675" t="s">
        <v>560</v>
      </c>
      <c r="K4424" s="668"/>
      <c r="L4424" s="677" t="s">
        <v>1464</v>
      </c>
    </row>
    <row r="4425" spans="2:13" ht="15" customHeight="1" outlineLevel="2" x14ac:dyDescent="0.25">
      <c r="B4425" s="669"/>
      <c r="C4425" s="670"/>
      <c r="D4425" s="671"/>
      <c r="E4425" s="104" t="s">
        <v>1461</v>
      </c>
      <c r="F4425" s="679" t="s">
        <v>1462</v>
      </c>
      <c r="G4425" s="680"/>
      <c r="H4425" s="679" t="s">
        <v>1463</v>
      </c>
      <c r="I4425" s="680"/>
      <c r="J4425" s="676"/>
      <c r="K4425" s="671"/>
      <c r="L4425" s="701"/>
    </row>
    <row r="4426" spans="2:13" ht="24.95" customHeight="1" outlineLevel="2" x14ac:dyDescent="0.25">
      <c r="B4426" s="655"/>
      <c r="C4426" s="656"/>
      <c r="D4426" s="657"/>
      <c r="E4426" s="105"/>
      <c r="F4426" s="658"/>
      <c r="G4426" s="659"/>
      <c r="H4426" s="658"/>
      <c r="I4426" s="659"/>
      <c r="J4426" s="658"/>
      <c r="K4426" s="659"/>
      <c r="L4426" s="56">
        <f t="shared" ref="L4426:L4432" si="401">+J4426</f>
        <v>0</v>
      </c>
    </row>
    <row r="4427" spans="2:13" ht="24.95" customHeight="1" outlineLevel="2" x14ac:dyDescent="0.25">
      <c r="B4427" s="628"/>
      <c r="C4427" s="629"/>
      <c r="D4427" s="660"/>
      <c r="E4427" s="106"/>
      <c r="F4427" s="661"/>
      <c r="G4427" s="660"/>
      <c r="H4427" s="661"/>
      <c r="I4427" s="660"/>
      <c r="J4427" s="661"/>
      <c r="K4427" s="660"/>
      <c r="L4427" s="56">
        <f t="shared" si="401"/>
        <v>0</v>
      </c>
    </row>
    <row r="4428" spans="2:13" ht="24.95" customHeight="1" outlineLevel="2" x14ac:dyDescent="0.25">
      <c r="B4428" s="628"/>
      <c r="C4428" s="629"/>
      <c r="D4428" s="660"/>
      <c r="E4428" s="106"/>
      <c r="F4428" s="661"/>
      <c r="G4428" s="660"/>
      <c r="H4428" s="661"/>
      <c r="I4428" s="660"/>
      <c r="J4428" s="661"/>
      <c r="K4428" s="660"/>
      <c r="L4428" s="56">
        <f t="shared" si="401"/>
        <v>0</v>
      </c>
    </row>
    <row r="4429" spans="2:13" ht="24.95" customHeight="1" outlineLevel="2" x14ac:dyDescent="0.25">
      <c r="B4429" s="628"/>
      <c r="C4429" s="629"/>
      <c r="D4429" s="660"/>
      <c r="E4429" s="106"/>
      <c r="F4429" s="661"/>
      <c r="G4429" s="660"/>
      <c r="H4429" s="661"/>
      <c r="I4429" s="660"/>
      <c r="J4429" s="661"/>
      <c r="K4429" s="660"/>
      <c r="L4429" s="56">
        <f t="shared" si="401"/>
        <v>0</v>
      </c>
    </row>
    <row r="4430" spans="2:13" ht="24.95" customHeight="1" outlineLevel="2" x14ac:dyDescent="0.25">
      <c r="B4430" s="628"/>
      <c r="C4430" s="629"/>
      <c r="D4430" s="660"/>
      <c r="E4430" s="106"/>
      <c r="F4430" s="661"/>
      <c r="G4430" s="660"/>
      <c r="H4430" s="661"/>
      <c r="I4430" s="660"/>
      <c r="J4430" s="661"/>
      <c r="K4430" s="660"/>
      <c r="L4430" s="56">
        <f t="shared" si="401"/>
        <v>0</v>
      </c>
    </row>
    <row r="4431" spans="2:13" ht="24.95" customHeight="1" outlineLevel="2" x14ac:dyDescent="0.25">
      <c r="B4431" s="628"/>
      <c r="C4431" s="629"/>
      <c r="D4431" s="660"/>
      <c r="E4431" s="106"/>
      <c r="F4431" s="661"/>
      <c r="G4431" s="660"/>
      <c r="H4431" s="661"/>
      <c r="I4431" s="660"/>
      <c r="J4431" s="661"/>
      <c r="K4431" s="660"/>
      <c r="L4431" s="56">
        <f t="shared" si="401"/>
        <v>0</v>
      </c>
    </row>
    <row r="4432" spans="2:13" ht="24.95" customHeight="1" outlineLevel="2" x14ac:dyDescent="0.25">
      <c r="B4432" s="631"/>
      <c r="C4432" s="632"/>
      <c r="D4432" s="662"/>
      <c r="E4432" s="107"/>
      <c r="F4432" s="663"/>
      <c r="G4432" s="662"/>
      <c r="H4432" s="663"/>
      <c r="I4432" s="662"/>
      <c r="J4432" s="663"/>
      <c r="K4432" s="662"/>
      <c r="L4432" s="56">
        <f t="shared" si="401"/>
        <v>0</v>
      </c>
    </row>
    <row r="4433" spans="2:13" ht="24.95" customHeight="1" outlineLevel="2" x14ac:dyDescent="0.25">
      <c r="B4433" s="634" t="s">
        <v>1468</v>
      </c>
      <c r="C4433" s="635"/>
      <c r="D4433" s="635"/>
      <c r="E4433" s="635"/>
      <c r="F4433" s="635"/>
      <c r="G4433" s="635"/>
      <c r="H4433" s="635"/>
      <c r="I4433" s="635"/>
      <c r="J4433" s="635"/>
      <c r="K4433" s="636"/>
      <c r="L4433" s="108">
        <f>+SUM(L4426:L4432)</f>
        <v>0</v>
      </c>
    </row>
    <row r="4434" spans="2:13" ht="19.5" customHeight="1" outlineLevel="1" x14ac:dyDescent="0.25">
      <c r="B4434" s="111" t="s">
        <v>2137</v>
      </c>
      <c r="C4434" s="58">
        <v>20</v>
      </c>
      <c r="D4434" s="58">
        <v>0.3</v>
      </c>
      <c r="E4434" s="694" t="str">
        <f>+VLOOKUP(B:B,APUS!A:C,3,FALSE)</f>
        <v>ENTRAMADO MADERA CIELO RASO</v>
      </c>
      <c r="F4434" s="695"/>
      <c r="G4434" s="695"/>
      <c r="H4434" s="695"/>
      <c r="I4434" s="695"/>
      <c r="J4434" s="695"/>
      <c r="K4434" s="696"/>
      <c r="L4434" s="103" t="str">
        <f>+VLOOKUP(B:B,APUS!A:D,4,FALSE)</f>
        <v>M2</v>
      </c>
      <c r="M4434" s="595">
        <f>L4444</f>
        <v>0</v>
      </c>
    </row>
    <row r="4435" spans="2:13" ht="15" customHeight="1" outlineLevel="2" x14ac:dyDescent="0.25">
      <c r="B4435" s="666" t="s">
        <v>1465</v>
      </c>
      <c r="C4435" s="697"/>
      <c r="D4435" s="668"/>
      <c r="E4435" s="672" t="s">
        <v>1470</v>
      </c>
      <c r="F4435" s="673"/>
      <c r="G4435" s="673"/>
      <c r="H4435" s="673"/>
      <c r="I4435" s="674"/>
      <c r="J4435" s="675" t="s">
        <v>560</v>
      </c>
      <c r="K4435" s="668"/>
      <c r="L4435" s="677" t="s">
        <v>1464</v>
      </c>
    </row>
    <row r="4436" spans="2:13" ht="15" customHeight="1" outlineLevel="2" x14ac:dyDescent="0.25">
      <c r="B4436" s="669"/>
      <c r="C4436" s="670"/>
      <c r="D4436" s="671"/>
      <c r="E4436" s="104" t="s">
        <v>1461</v>
      </c>
      <c r="F4436" s="679" t="s">
        <v>1462</v>
      </c>
      <c r="G4436" s="680"/>
      <c r="H4436" s="679" t="s">
        <v>1463</v>
      </c>
      <c r="I4436" s="680"/>
      <c r="J4436" s="676"/>
      <c r="K4436" s="671"/>
      <c r="L4436" s="701"/>
    </row>
    <row r="4437" spans="2:13" ht="24.95" customHeight="1" outlineLevel="2" x14ac:dyDescent="0.25">
      <c r="B4437" s="655"/>
      <c r="C4437" s="656"/>
      <c r="D4437" s="657"/>
      <c r="E4437" s="105"/>
      <c r="F4437" s="658"/>
      <c r="G4437" s="659"/>
      <c r="H4437" s="658"/>
      <c r="I4437" s="659"/>
      <c r="J4437" s="658"/>
      <c r="K4437" s="659"/>
      <c r="L4437" s="56">
        <f t="shared" ref="L4437:L4443" si="402">+J4437</f>
        <v>0</v>
      </c>
    </row>
    <row r="4438" spans="2:13" ht="24.95" customHeight="1" outlineLevel="2" x14ac:dyDescent="0.25">
      <c r="B4438" s="628"/>
      <c r="C4438" s="629"/>
      <c r="D4438" s="660"/>
      <c r="E4438" s="106"/>
      <c r="F4438" s="661"/>
      <c r="G4438" s="660"/>
      <c r="H4438" s="661"/>
      <c r="I4438" s="660"/>
      <c r="J4438" s="661"/>
      <c r="K4438" s="660"/>
      <c r="L4438" s="56">
        <f t="shared" si="402"/>
        <v>0</v>
      </c>
    </row>
    <row r="4439" spans="2:13" ht="24.95" customHeight="1" outlineLevel="2" x14ac:dyDescent="0.25">
      <c r="B4439" s="628"/>
      <c r="C4439" s="629"/>
      <c r="D4439" s="660"/>
      <c r="E4439" s="106"/>
      <c r="F4439" s="661"/>
      <c r="G4439" s="660"/>
      <c r="H4439" s="661"/>
      <c r="I4439" s="660"/>
      <c r="J4439" s="661"/>
      <c r="K4439" s="660"/>
      <c r="L4439" s="56">
        <f t="shared" si="402"/>
        <v>0</v>
      </c>
    </row>
    <row r="4440" spans="2:13" ht="24.95" customHeight="1" outlineLevel="2" x14ac:dyDescent="0.25">
      <c r="B4440" s="628"/>
      <c r="C4440" s="629"/>
      <c r="D4440" s="660"/>
      <c r="E4440" s="106"/>
      <c r="F4440" s="661"/>
      <c r="G4440" s="660"/>
      <c r="H4440" s="661"/>
      <c r="I4440" s="660"/>
      <c r="J4440" s="661"/>
      <c r="K4440" s="660"/>
      <c r="L4440" s="56">
        <f t="shared" si="402"/>
        <v>0</v>
      </c>
    </row>
    <row r="4441" spans="2:13" ht="24.95" customHeight="1" outlineLevel="2" x14ac:dyDescent="0.25">
      <c r="B4441" s="628"/>
      <c r="C4441" s="629"/>
      <c r="D4441" s="660"/>
      <c r="E4441" s="106"/>
      <c r="F4441" s="661"/>
      <c r="G4441" s="660"/>
      <c r="H4441" s="661"/>
      <c r="I4441" s="660"/>
      <c r="J4441" s="661"/>
      <c r="K4441" s="660"/>
      <c r="L4441" s="56">
        <f t="shared" si="402"/>
        <v>0</v>
      </c>
    </row>
    <row r="4442" spans="2:13" ht="24.95" customHeight="1" outlineLevel="2" x14ac:dyDescent="0.25">
      <c r="B4442" s="628"/>
      <c r="C4442" s="629"/>
      <c r="D4442" s="660"/>
      <c r="E4442" s="106"/>
      <c r="F4442" s="661"/>
      <c r="G4442" s="660"/>
      <c r="H4442" s="661"/>
      <c r="I4442" s="660"/>
      <c r="J4442" s="661"/>
      <c r="K4442" s="660"/>
      <c r="L4442" s="56">
        <f t="shared" si="402"/>
        <v>0</v>
      </c>
    </row>
    <row r="4443" spans="2:13" ht="24.95" customHeight="1" outlineLevel="2" x14ac:dyDescent="0.25">
      <c r="B4443" s="631"/>
      <c r="C4443" s="632"/>
      <c r="D4443" s="662"/>
      <c r="E4443" s="107"/>
      <c r="F4443" s="663"/>
      <c r="G4443" s="662"/>
      <c r="H4443" s="663"/>
      <c r="I4443" s="662"/>
      <c r="J4443" s="663"/>
      <c r="K4443" s="662"/>
      <c r="L4443" s="56">
        <f t="shared" si="402"/>
        <v>0</v>
      </c>
    </row>
    <row r="4444" spans="2:13" ht="24.95" customHeight="1" outlineLevel="2" x14ac:dyDescent="0.25">
      <c r="B4444" s="634" t="s">
        <v>1468</v>
      </c>
      <c r="C4444" s="635"/>
      <c r="D4444" s="635"/>
      <c r="E4444" s="635"/>
      <c r="F4444" s="635"/>
      <c r="G4444" s="635"/>
      <c r="H4444" s="635"/>
      <c r="I4444" s="635"/>
      <c r="J4444" s="635"/>
      <c r="K4444" s="636"/>
      <c r="L4444" s="108">
        <f>+SUM(L4437:L4443)</f>
        <v>0</v>
      </c>
    </row>
    <row r="4445" spans="2:13" ht="45" customHeight="1" outlineLevel="1" x14ac:dyDescent="0.25">
      <c r="B4445" s="111" t="s">
        <v>2136</v>
      </c>
      <c r="C4445" s="58">
        <v>20</v>
      </c>
      <c r="D4445" s="58">
        <v>0.4</v>
      </c>
      <c r="E4445" s="637" t="str">
        <f>+VLOOKUP(B:B,APUS!A:C,3,FALSE)</f>
        <v>INMUNIZACIÓN  ESTRUCTURA MADERA  REF. BRONCO O SIKA O EQUIVALENTE. IGUAL O SUPERIOR CALIDAD.</v>
      </c>
      <c r="F4445" s="638"/>
      <c r="G4445" s="638"/>
      <c r="H4445" s="638"/>
      <c r="I4445" s="638"/>
      <c r="J4445" s="638"/>
      <c r="K4445" s="639"/>
      <c r="L4445" s="103" t="str">
        <f>+VLOOKUP(B:B,APUS!A:D,4,FALSE)</f>
        <v>M2</v>
      </c>
      <c r="M4445" s="595">
        <f>L4455</f>
        <v>0</v>
      </c>
    </row>
    <row r="4446" spans="2:13" ht="15" customHeight="1" outlineLevel="2" x14ac:dyDescent="0.25">
      <c r="B4446" s="666" t="s">
        <v>1465</v>
      </c>
      <c r="C4446" s="697"/>
      <c r="D4446" s="668"/>
      <c r="E4446" s="672" t="s">
        <v>1470</v>
      </c>
      <c r="F4446" s="673"/>
      <c r="G4446" s="673"/>
      <c r="H4446" s="673"/>
      <c r="I4446" s="674"/>
      <c r="J4446" s="675" t="s">
        <v>560</v>
      </c>
      <c r="K4446" s="668"/>
      <c r="L4446" s="677" t="s">
        <v>1464</v>
      </c>
    </row>
    <row r="4447" spans="2:13" ht="15" customHeight="1" outlineLevel="2" x14ac:dyDescent="0.25">
      <c r="B4447" s="669"/>
      <c r="C4447" s="670"/>
      <c r="D4447" s="671"/>
      <c r="E4447" s="104" t="s">
        <v>1461</v>
      </c>
      <c r="F4447" s="679" t="s">
        <v>1462</v>
      </c>
      <c r="G4447" s="680"/>
      <c r="H4447" s="679" t="s">
        <v>1463</v>
      </c>
      <c r="I4447" s="680"/>
      <c r="J4447" s="676"/>
      <c r="K4447" s="671"/>
      <c r="L4447" s="701"/>
    </row>
    <row r="4448" spans="2:13" ht="24.95" customHeight="1" outlineLevel="2" x14ac:dyDescent="0.25">
      <c r="B4448" s="655"/>
      <c r="C4448" s="656"/>
      <c r="D4448" s="657"/>
      <c r="E4448" s="105"/>
      <c r="F4448" s="658"/>
      <c r="G4448" s="659"/>
      <c r="H4448" s="658"/>
      <c r="I4448" s="659"/>
      <c r="J4448" s="658"/>
      <c r="K4448" s="659"/>
      <c r="L4448" s="56">
        <f t="shared" ref="L4448:L4454" si="403">+J4448</f>
        <v>0</v>
      </c>
    </row>
    <row r="4449" spans="2:13" ht="24.95" customHeight="1" outlineLevel="2" x14ac:dyDescent="0.25">
      <c r="B4449" s="628"/>
      <c r="C4449" s="629"/>
      <c r="D4449" s="660"/>
      <c r="E4449" s="106"/>
      <c r="F4449" s="661"/>
      <c r="G4449" s="660"/>
      <c r="H4449" s="661"/>
      <c r="I4449" s="660"/>
      <c r="J4449" s="661"/>
      <c r="K4449" s="660"/>
      <c r="L4449" s="56">
        <f t="shared" si="403"/>
        <v>0</v>
      </c>
    </row>
    <row r="4450" spans="2:13" ht="24.95" customHeight="1" outlineLevel="2" x14ac:dyDescent="0.25">
      <c r="B4450" s="628"/>
      <c r="C4450" s="629"/>
      <c r="D4450" s="660"/>
      <c r="E4450" s="106"/>
      <c r="F4450" s="661"/>
      <c r="G4450" s="660"/>
      <c r="H4450" s="661"/>
      <c r="I4450" s="660"/>
      <c r="J4450" s="661"/>
      <c r="K4450" s="660"/>
      <c r="L4450" s="56">
        <f t="shared" si="403"/>
        <v>0</v>
      </c>
    </row>
    <row r="4451" spans="2:13" ht="24.95" customHeight="1" outlineLevel="2" x14ac:dyDescent="0.25">
      <c r="B4451" s="628"/>
      <c r="C4451" s="629"/>
      <c r="D4451" s="660"/>
      <c r="E4451" s="106"/>
      <c r="F4451" s="661"/>
      <c r="G4451" s="660"/>
      <c r="H4451" s="661"/>
      <c r="I4451" s="660"/>
      <c r="J4451" s="661"/>
      <c r="K4451" s="660"/>
      <c r="L4451" s="56">
        <f t="shared" si="403"/>
        <v>0</v>
      </c>
    </row>
    <row r="4452" spans="2:13" ht="24.95" customHeight="1" outlineLevel="2" x14ac:dyDescent="0.25">
      <c r="B4452" s="628"/>
      <c r="C4452" s="629"/>
      <c r="D4452" s="660"/>
      <c r="E4452" s="106"/>
      <c r="F4452" s="661"/>
      <c r="G4452" s="660"/>
      <c r="H4452" s="661"/>
      <c r="I4452" s="660"/>
      <c r="J4452" s="661"/>
      <c r="K4452" s="660"/>
      <c r="L4452" s="56">
        <f t="shared" si="403"/>
        <v>0</v>
      </c>
    </row>
    <row r="4453" spans="2:13" ht="24.95" customHeight="1" outlineLevel="2" x14ac:dyDescent="0.25">
      <c r="B4453" s="628"/>
      <c r="C4453" s="629"/>
      <c r="D4453" s="660"/>
      <c r="E4453" s="106"/>
      <c r="F4453" s="661"/>
      <c r="G4453" s="660"/>
      <c r="H4453" s="661"/>
      <c r="I4453" s="660"/>
      <c r="J4453" s="661"/>
      <c r="K4453" s="660"/>
      <c r="L4453" s="56">
        <f t="shared" si="403"/>
        <v>0</v>
      </c>
    </row>
    <row r="4454" spans="2:13" ht="24.95" customHeight="1" outlineLevel="2" x14ac:dyDescent="0.25">
      <c r="B4454" s="631"/>
      <c r="C4454" s="632"/>
      <c r="D4454" s="662"/>
      <c r="E4454" s="107"/>
      <c r="F4454" s="663"/>
      <c r="G4454" s="662"/>
      <c r="H4454" s="663"/>
      <c r="I4454" s="662"/>
      <c r="J4454" s="663"/>
      <c r="K4454" s="662"/>
      <c r="L4454" s="56">
        <f t="shared" si="403"/>
        <v>0</v>
      </c>
    </row>
    <row r="4455" spans="2:13" ht="24.95" customHeight="1" outlineLevel="2" x14ac:dyDescent="0.25">
      <c r="B4455" s="634" t="s">
        <v>1468</v>
      </c>
      <c r="C4455" s="635"/>
      <c r="D4455" s="635"/>
      <c r="E4455" s="635"/>
      <c r="F4455" s="635"/>
      <c r="G4455" s="635"/>
      <c r="H4455" s="635"/>
      <c r="I4455" s="635"/>
      <c r="J4455" s="635"/>
      <c r="K4455" s="636"/>
      <c r="L4455" s="108">
        <f>+SUM(L4448:L4454)</f>
        <v>0</v>
      </c>
    </row>
    <row r="4456" spans="2:13" ht="45" customHeight="1" outlineLevel="1" x14ac:dyDescent="0.25">
      <c r="B4456" s="111" t="s">
        <v>2135</v>
      </c>
      <c r="C4456" s="58">
        <v>20</v>
      </c>
      <c r="D4456" s="58">
        <v>0.5</v>
      </c>
      <c r="E4456" s="637" t="str">
        <f>+VLOOKUP(B:B,APUS!A:C,3,FALSE)</f>
        <v>PUERTA EN MADERA ENTAMBORADA 60 Y 70 CM CON ALTURA ENTRE 180 CM Y 200 CM. TIPO INTERDOORS LÍNEA ESTAMBUL O EQUIVALENTE.  IGUAL O SUPERIOR CALIDAD. INCLUYE MARCO Y ACCESORIOS.</v>
      </c>
      <c r="F4456" s="638"/>
      <c r="G4456" s="638"/>
      <c r="H4456" s="638"/>
      <c r="I4456" s="638"/>
      <c r="J4456" s="638"/>
      <c r="K4456" s="639"/>
      <c r="L4456" s="103" t="str">
        <f>+VLOOKUP(B:B,APUS!A:D,4,FALSE)</f>
        <v>UN</v>
      </c>
      <c r="M4456" s="595">
        <f>L4466</f>
        <v>0</v>
      </c>
    </row>
    <row r="4457" spans="2:13" ht="15" customHeight="1" outlineLevel="2" x14ac:dyDescent="0.25">
      <c r="B4457" s="666" t="s">
        <v>1465</v>
      </c>
      <c r="C4457" s="697"/>
      <c r="D4457" s="668"/>
      <c r="E4457" s="672" t="s">
        <v>1470</v>
      </c>
      <c r="F4457" s="673"/>
      <c r="G4457" s="673"/>
      <c r="H4457" s="673"/>
      <c r="I4457" s="674"/>
      <c r="J4457" s="675" t="s">
        <v>560</v>
      </c>
      <c r="K4457" s="668"/>
      <c r="L4457" s="677" t="s">
        <v>1464</v>
      </c>
    </row>
    <row r="4458" spans="2:13" ht="15" customHeight="1" outlineLevel="2" x14ac:dyDescent="0.25">
      <c r="B4458" s="669"/>
      <c r="C4458" s="670"/>
      <c r="D4458" s="671"/>
      <c r="E4458" s="104" t="s">
        <v>1461</v>
      </c>
      <c r="F4458" s="679" t="s">
        <v>1462</v>
      </c>
      <c r="G4458" s="680"/>
      <c r="H4458" s="679" t="s">
        <v>1463</v>
      </c>
      <c r="I4458" s="680"/>
      <c r="J4458" s="676"/>
      <c r="K4458" s="671"/>
      <c r="L4458" s="701"/>
    </row>
    <row r="4459" spans="2:13" ht="24.95" customHeight="1" outlineLevel="2" x14ac:dyDescent="0.25">
      <c r="B4459" s="655"/>
      <c r="C4459" s="656"/>
      <c r="D4459" s="657"/>
      <c r="E4459" s="105"/>
      <c r="F4459" s="658"/>
      <c r="G4459" s="659"/>
      <c r="H4459" s="658"/>
      <c r="I4459" s="659"/>
      <c r="J4459" s="658"/>
      <c r="K4459" s="659"/>
      <c r="L4459" s="56">
        <f t="shared" ref="L4459:L4465" si="404">+J4459</f>
        <v>0</v>
      </c>
    </row>
    <row r="4460" spans="2:13" ht="24.95" customHeight="1" outlineLevel="2" x14ac:dyDescent="0.25">
      <c r="B4460" s="628"/>
      <c r="C4460" s="629"/>
      <c r="D4460" s="660"/>
      <c r="E4460" s="106"/>
      <c r="F4460" s="661"/>
      <c r="G4460" s="660"/>
      <c r="H4460" s="661"/>
      <c r="I4460" s="660"/>
      <c r="J4460" s="661"/>
      <c r="K4460" s="660"/>
      <c r="L4460" s="56">
        <f t="shared" si="404"/>
        <v>0</v>
      </c>
    </row>
    <row r="4461" spans="2:13" ht="24.95" customHeight="1" outlineLevel="2" x14ac:dyDescent="0.25">
      <c r="B4461" s="628"/>
      <c r="C4461" s="629"/>
      <c r="D4461" s="660"/>
      <c r="E4461" s="106"/>
      <c r="F4461" s="661"/>
      <c r="G4461" s="660"/>
      <c r="H4461" s="661"/>
      <c r="I4461" s="660"/>
      <c r="J4461" s="661"/>
      <c r="K4461" s="660"/>
      <c r="L4461" s="56">
        <f t="shared" si="404"/>
        <v>0</v>
      </c>
    </row>
    <row r="4462" spans="2:13" ht="24.95" customHeight="1" outlineLevel="2" x14ac:dyDescent="0.25">
      <c r="B4462" s="628"/>
      <c r="C4462" s="629"/>
      <c r="D4462" s="660"/>
      <c r="E4462" s="106"/>
      <c r="F4462" s="661"/>
      <c r="G4462" s="660"/>
      <c r="H4462" s="661"/>
      <c r="I4462" s="660"/>
      <c r="J4462" s="661"/>
      <c r="K4462" s="660"/>
      <c r="L4462" s="56">
        <f t="shared" si="404"/>
        <v>0</v>
      </c>
    </row>
    <row r="4463" spans="2:13" ht="24.95" customHeight="1" outlineLevel="2" x14ac:dyDescent="0.25">
      <c r="B4463" s="628"/>
      <c r="C4463" s="629"/>
      <c r="D4463" s="660"/>
      <c r="E4463" s="106"/>
      <c r="F4463" s="661"/>
      <c r="G4463" s="660"/>
      <c r="H4463" s="661"/>
      <c r="I4463" s="660"/>
      <c r="J4463" s="661"/>
      <c r="K4463" s="660"/>
      <c r="L4463" s="56">
        <f t="shared" si="404"/>
        <v>0</v>
      </c>
    </row>
    <row r="4464" spans="2:13" ht="24.95" customHeight="1" outlineLevel="2" x14ac:dyDescent="0.25">
      <c r="B4464" s="628"/>
      <c r="C4464" s="629"/>
      <c r="D4464" s="660"/>
      <c r="E4464" s="106"/>
      <c r="F4464" s="661"/>
      <c r="G4464" s="660"/>
      <c r="H4464" s="661"/>
      <c r="I4464" s="660"/>
      <c r="J4464" s="661"/>
      <c r="K4464" s="660"/>
      <c r="L4464" s="56">
        <f t="shared" si="404"/>
        <v>0</v>
      </c>
    </row>
    <row r="4465" spans="2:13" ht="24.95" customHeight="1" outlineLevel="2" x14ac:dyDescent="0.25">
      <c r="B4465" s="631"/>
      <c r="C4465" s="632"/>
      <c r="D4465" s="662"/>
      <c r="E4465" s="107"/>
      <c r="F4465" s="663"/>
      <c r="G4465" s="662"/>
      <c r="H4465" s="663"/>
      <c r="I4465" s="662"/>
      <c r="J4465" s="663"/>
      <c r="K4465" s="662"/>
      <c r="L4465" s="56">
        <f t="shared" si="404"/>
        <v>0</v>
      </c>
    </row>
    <row r="4466" spans="2:13" ht="24.95" customHeight="1" outlineLevel="2" x14ac:dyDescent="0.25">
      <c r="B4466" s="634" t="s">
        <v>1468</v>
      </c>
      <c r="C4466" s="635"/>
      <c r="D4466" s="635"/>
      <c r="E4466" s="635"/>
      <c r="F4466" s="635"/>
      <c r="G4466" s="635"/>
      <c r="H4466" s="635"/>
      <c r="I4466" s="635"/>
      <c r="J4466" s="635"/>
      <c r="K4466" s="636"/>
      <c r="L4466" s="108">
        <f>+SUM(L4459:L4465)</f>
        <v>0</v>
      </c>
    </row>
    <row r="4467" spans="2:13" ht="42.75" customHeight="1" outlineLevel="1" x14ac:dyDescent="0.25">
      <c r="B4467" s="111" t="s">
        <v>2134</v>
      </c>
      <c r="C4467" s="58">
        <v>20</v>
      </c>
      <c r="D4467" s="58">
        <v>0.6</v>
      </c>
      <c r="E4467" s="637" t="str">
        <f>+VLOOKUP(B:B,APUS!A:C,3,FALSE)</f>
        <v>PUERTA EN MADERA ENTAMBORADA 80 Y 90 CM CON ALTURA ENTRE 180 CM Y 200 CM. TIPO INTERDOORS LÍNEA ESTAMBUL O EQUIVALENTE.  IGUAL O SUPERIOR CALIDAD.  INCLUYE MARCO Y ACCESORIOS.</v>
      </c>
      <c r="F4467" s="638"/>
      <c r="G4467" s="638"/>
      <c r="H4467" s="638"/>
      <c r="I4467" s="638"/>
      <c r="J4467" s="638"/>
      <c r="K4467" s="639"/>
      <c r="L4467" s="103" t="str">
        <f>+VLOOKUP(B:B,APUS!A:D,4,FALSE)</f>
        <v>UN</v>
      </c>
      <c r="M4467" s="595">
        <f>L4477</f>
        <v>0</v>
      </c>
    </row>
    <row r="4468" spans="2:13" ht="15" customHeight="1" outlineLevel="2" x14ac:dyDescent="0.25">
      <c r="B4468" s="666" t="s">
        <v>1465</v>
      </c>
      <c r="C4468" s="697"/>
      <c r="D4468" s="668"/>
      <c r="E4468" s="672" t="s">
        <v>1470</v>
      </c>
      <c r="F4468" s="673"/>
      <c r="G4468" s="673"/>
      <c r="H4468" s="673"/>
      <c r="I4468" s="674"/>
      <c r="J4468" s="675" t="s">
        <v>560</v>
      </c>
      <c r="K4468" s="668"/>
      <c r="L4468" s="677" t="s">
        <v>1464</v>
      </c>
    </row>
    <row r="4469" spans="2:13" ht="15" customHeight="1" outlineLevel="2" x14ac:dyDescent="0.25">
      <c r="B4469" s="669"/>
      <c r="C4469" s="670"/>
      <c r="D4469" s="671"/>
      <c r="E4469" s="104" t="s">
        <v>1461</v>
      </c>
      <c r="F4469" s="679" t="s">
        <v>1462</v>
      </c>
      <c r="G4469" s="680"/>
      <c r="H4469" s="679" t="s">
        <v>1463</v>
      </c>
      <c r="I4469" s="680"/>
      <c r="J4469" s="676"/>
      <c r="K4469" s="671"/>
      <c r="L4469" s="701"/>
    </row>
    <row r="4470" spans="2:13" ht="24.95" customHeight="1" outlineLevel="2" x14ac:dyDescent="0.25">
      <c r="B4470" s="655"/>
      <c r="C4470" s="656"/>
      <c r="D4470" s="657"/>
      <c r="E4470" s="105"/>
      <c r="F4470" s="658"/>
      <c r="G4470" s="659"/>
      <c r="H4470" s="658"/>
      <c r="I4470" s="659"/>
      <c r="J4470" s="658"/>
      <c r="K4470" s="659"/>
      <c r="L4470" s="56">
        <f t="shared" ref="L4470:L4476" si="405">+J4470</f>
        <v>0</v>
      </c>
    </row>
    <row r="4471" spans="2:13" ht="24.95" customHeight="1" outlineLevel="2" x14ac:dyDescent="0.25">
      <c r="B4471" s="628"/>
      <c r="C4471" s="629"/>
      <c r="D4471" s="660"/>
      <c r="E4471" s="106"/>
      <c r="F4471" s="661"/>
      <c r="G4471" s="660"/>
      <c r="H4471" s="661"/>
      <c r="I4471" s="660"/>
      <c r="J4471" s="661"/>
      <c r="K4471" s="660"/>
      <c r="L4471" s="56">
        <f t="shared" si="405"/>
        <v>0</v>
      </c>
    </row>
    <row r="4472" spans="2:13" ht="24.95" customHeight="1" outlineLevel="2" x14ac:dyDescent="0.25">
      <c r="B4472" s="628"/>
      <c r="C4472" s="629"/>
      <c r="D4472" s="660"/>
      <c r="E4472" s="106"/>
      <c r="F4472" s="661"/>
      <c r="G4472" s="660"/>
      <c r="H4472" s="661"/>
      <c r="I4472" s="660"/>
      <c r="J4472" s="661"/>
      <c r="K4472" s="660"/>
      <c r="L4472" s="56">
        <f t="shared" si="405"/>
        <v>0</v>
      </c>
    </row>
    <row r="4473" spans="2:13" ht="24.95" customHeight="1" outlineLevel="2" x14ac:dyDescent="0.25">
      <c r="B4473" s="628"/>
      <c r="C4473" s="629"/>
      <c r="D4473" s="660"/>
      <c r="E4473" s="106"/>
      <c r="F4473" s="661"/>
      <c r="G4473" s="660"/>
      <c r="H4473" s="661"/>
      <c r="I4473" s="660"/>
      <c r="J4473" s="661"/>
      <c r="K4473" s="660"/>
      <c r="L4473" s="56">
        <f t="shared" si="405"/>
        <v>0</v>
      </c>
    </row>
    <row r="4474" spans="2:13" ht="24.95" customHeight="1" outlineLevel="2" x14ac:dyDescent="0.25">
      <c r="B4474" s="628"/>
      <c r="C4474" s="629"/>
      <c r="D4474" s="660"/>
      <c r="E4474" s="106"/>
      <c r="F4474" s="661"/>
      <c r="G4474" s="660"/>
      <c r="H4474" s="661"/>
      <c r="I4474" s="660"/>
      <c r="J4474" s="661"/>
      <c r="K4474" s="660"/>
      <c r="L4474" s="56">
        <f t="shared" si="405"/>
        <v>0</v>
      </c>
    </row>
    <row r="4475" spans="2:13" ht="24.95" customHeight="1" outlineLevel="2" x14ac:dyDescent="0.25">
      <c r="B4475" s="628"/>
      <c r="C4475" s="629"/>
      <c r="D4475" s="660"/>
      <c r="E4475" s="106"/>
      <c r="F4475" s="661"/>
      <c r="G4475" s="660"/>
      <c r="H4475" s="661"/>
      <c r="I4475" s="660"/>
      <c r="J4475" s="661"/>
      <c r="K4475" s="660"/>
      <c r="L4475" s="56">
        <f t="shared" si="405"/>
        <v>0</v>
      </c>
    </row>
    <row r="4476" spans="2:13" ht="24.95" customHeight="1" outlineLevel="2" x14ac:dyDescent="0.25">
      <c r="B4476" s="631"/>
      <c r="C4476" s="632"/>
      <c r="D4476" s="662"/>
      <c r="E4476" s="107"/>
      <c r="F4476" s="663"/>
      <c r="G4476" s="662"/>
      <c r="H4476" s="663"/>
      <c r="I4476" s="662"/>
      <c r="J4476" s="663"/>
      <c r="K4476" s="662"/>
      <c r="L4476" s="56">
        <f t="shared" si="405"/>
        <v>0</v>
      </c>
    </row>
    <row r="4477" spans="2:13" ht="24.95" customHeight="1" outlineLevel="2" x14ac:dyDescent="0.25">
      <c r="B4477" s="634" t="s">
        <v>1468</v>
      </c>
      <c r="C4477" s="635"/>
      <c r="D4477" s="635"/>
      <c r="E4477" s="635"/>
      <c r="F4477" s="635"/>
      <c r="G4477" s="635"/>
      <c r="H4477" s="635"/>
      <c r="I4477" s="635"/>
      <c r="J4477" s="635"/>
      <c r="K4477" s="636"/>
      <c r="L4477" s="108">
        <f>+SUM(L4470:L4476)</f>
        <v>0</v>
      </c>
    </row>
    <row r="4478" spans="2:13" ht="55.5" customHeight="1" outlineLevel="1" x14ac:dyDescent="0.25">
      <c r="B4478" s="111" t="s">
        <v>2133</v>
      </c>
      <c r="C4478" s="58">
        <v>20</v>
      </c>
      <c r="D4478" s="58">
        <v>0.7</v>
      </c>
      <c r="E4478" s="637" t="str">
        <f>+VLOOKUP(B:B,APUS!A:C,3,FALSE)</f>
        <v>COMBO PUERTA EN MADERA ENTAMBORADA DE 80 CM, CON ALTURA ENTRE 180 CM Y 200 CM + MARCO + CERRADURA + BISAGRA LÍNEA BALBOA O EQUIVALENTE DE  IGUAL O SUPERIOR CALIDAD.</v>
      </c>
      <c r="F4478" s="638"/>
      <c r="G4478" s="638"/>
      <c r="H4478" s="638"/>
      <c r="I4478" s="638"/>
      <c r="J4478" s="638"/>
      <c r="K4478" s="639"/>
      <c r="L4478" s="103" t="str">
        <f>+VLOOKUP(B:B,APUS!A:D,4,FALSE)</f>
        <v>UN</v>
      </c>
      <c r="M4478" s="595">
        <f>L4488</f>
        <v>0</v>
      </c>
    </row>
    <row r="4479" spans="2:13" ht="15" customHeight="1" outlineLevel="2" x14ac:dyDescent="0.25">
      <c r="B4479" s="666" t="s">
        <v>1465</v>
      </c>
      <c r="C4479" s="697"/>
      <c r="D4479" s="668"/>
      <c r="E4479" s="672" t="s">
        <v>1470</v>
      </c>
      <c r="F4479" s="673"/>
      <c r="G4479" s="673"/>
      <c r="H4479" s="673"/>
      <c r="I4479" s="674"/>
      <c r="J4479" s="675" t="s">
        <v>560</v>
      </c>
      <c r="K4479" s="668"/>
      <c r="L4479" s="677" t="s">
        <v>1464</v>
      </c>
    </row>
    <row r="4480" spans="2:13" ht="15" customHeight="1" outlineLevel="2" x14ac:dyDescent="0.25">
      <c r="B4480" s="669"/>
      <c r="C4480" s="670"/>
      <c r="D4480" s="671"/>
      <c r="E4480" s="104" t="s">
        <v>1461</v>
      </c>
      <c r="F4480" s="679" t="s">
        <v>1462</v>
      </c>
      <c r="G4480" s="680"/>
      <c r="H4480" s="679" t="s">
        <v>1463</v>
      </c>
      <c r="I4480" s="680"/>
      <c r="J4480" s="676"/>
      <c r="K4480" s="671"/>
      <c r="L4480" s="701"/>
    </row>
    <row r="4481" spans="2:13" ht="24.95" customHeight="1" outlineLevel="2" x14ac:dyDescent="0.25">
      <c r="B4481" s="655"/>
      <c r="C4481" s="656"/>
      <c r="D4481" s="657"/>
      <c r="E4481" s="105"/>
      <c r="F4481" s="658"/>
      <c r="G4481" s="659"/>
      <c r="H4481" s="658"/>
      <c r="I4481" s="659"/>
      <c r="J4481" s="658"/>
      <c r="K4481" s="659"/>
      <c r="L4481" s="56">
        <f t="shared" ref="L4481:L4487" si="406">+J4481</f>
        <v>0</v>
      </c>
    </row>
    <row r="4482" spans="2:13" ht="24.95" customHeight="1" outlineLevel="2" x14ac:dyDescent="0.25">
      <c r="B4482" s="628"/>
      <c r="C4482" s="629"/>
      <c r="D4482" s="660"/>
      <c r="E4482" s="106"/>
      <c r="F4482" s="661"/>
      <c r="G4482" s="660"/>
      <c r="H4482" s="661"/>
      <c r="I4482" s="660"/>
      <c r="J4482" s="661"/>
      <c r="K4482" s="660"/>
      <c r="L4482" s="56">
        <f t="shared" si="406"/>
        <v>0</v>
      </c>
    </row>
    <row r="4483" spans="2:13" ht="24.95" customHeight="1" outlineLevel="2" x14ac:dyDescent="0.25">
      <c r="B4483" s="628"/>
      <c r="C4483" s="629"/>
      <c r="D4483" s="660"/>
      <c r="E4483" s="106"/>
      <c r="F4483" s="661"/>
      <c r="G4483" s="660"/>
      <c r="H4483" s="661"/>
      <c r="I4483" s="660"/>
      <c r="J4483" s="661"/>
      <c r="K4483" s="660"/>
      <c r="L4483" s="56">
        <f t="shared" si="406"/>
        <v>0</v>
      </c>
    </row>
    <row r="4484" spans="2:13" ht="24.95" customHeight="1" outlineLevel="2" x14ac:dyDescent="0.25">
      <c r="B4484" s="628"/>
      <c r="C4484" s="629"/>
      <c r="D4484" s="660"/>
      <c r="E4484" s="106"/>
      <c r="F4484" s="661"/>
      <c r="G4484" s="660"/>
      <c r="H4484" s="661"/>
      <c r="I4484" s="660"/>
      <c r="J4484" s="661"/>
      <c r="K4484" s="660"/>
      <c r="L4484" s="56">
        <f t="shared" si="406"/>
        <v>0</v>
      </c>
    </row>
    <row r="4485" spans="2:13" ht="24.95" customHeight="1" outlineLevel="2" x14ac:dyDescent="0.25">
      <c r="B4485" s="628"/>
      <c r="C4485" s="629"/>
      <c r="D4485" s="660"/>
      <c r="E4485" s="106"/>
      <c r="F4485" s="661"/>
      <c r="G4485" s="660"/>
      <c r="H4485" s="661"/>
      <c r="I4485" s="660"/>
      <c r="J4485" s="661"/>
      <c r="K4485" s="660"/>
      <c r="L4485" s="56">
        <f t="shared" si="406"/>
        <v>0</v>
      </c>
    </row>
    <row r="4486" spans="2:13" ht="24.95" customHeight="1" outlineLevel="2" x14ac:dyDescent="0.25">
      <c r="B4486" s="628"/>
      <c r="C4486" s="629"/>
      <c r="D4486" s="660"/>
      <c r="E4486" s="106"/>
      <c r="F4486" s="661"/>
      <c r="G4486" s="660"/>
      <c r="H4486" s="661"/>
      <c r="I4486" s="660"/>
      <c r="J4486" s="661"/>
      <c r="K4486" s="660"/>
      <c r="L4486" s="56">
        <f t="shared" si="406"/>
        <v>0</v>
      </c>
    </row>
    <row r="4487" spans="2:13" ht="24.95" customHeight="1" outlineLevel="2" x14ac:dyDescent="0.25">
      <c r="B4487" s="631"/>
      <c r="C4487" s="632"/>
      <c r="D4487" s="662"/>
      <c r="E4487" s="107"/>
      <c r="F4487" s="663"/>
      <c r="G4487" s="662"/>
      <c r="H4487" s="663"/>
      <c r="I4487" s="662"/>
      <c r="J4487" s="663"/>
      <c r="K4487" s="662"/>
      <c r="L4487" s="56">
        <f t="shared" si="406"/>
        <v>0</v>
      </c>
    </row>
    <row r="4488" spans="2:13" ht="24.95" customHeight="1" outlineLevel="2" x14ac:dyDescent="0.25">
      <c r="B4488" s="634" t="s">
        <v>1468</v>
      </c>
      <c r="C4488" s="635"/>
      <c r="D4488" s="635"/>
      <c r="E4488" s="635"/>
      <c r="F4488" s="635"/>
      <c r="G4488" s="635"/>
      <c r="H4488" s="635"/>
      <c r="I4488" s="635"/>
      <c r="J4488" s="635"/>
      <c r="K4488" s="636"/>
      <c r="L4488" s="108">
        <f>+SUM(L4481:L4487)</f>
        <v>0</v>
      </c>
    </row>
    <row r="4489" spans="2:13" ht="42.75" customHeight="1" outlineLevel="1" x14ac:dyDescent="0.25">
      <c r="B4489" s="111" t="s">
        <v>2132</v>
      </c>
      <c r="C4489" s="58">
        <v>20</v>
      </c>
      <c r="D4489" s="58">
        <v>0.8</v>
      </c>
      <c r="E4489" s="637" t="str">
        <f>+VLOOKUP(B:B,APUS!A:C,3,FALSE)</f>
        <v>HOJA PUERTA PIZANO 60 CM - 80 CM CON ALTURA ENTRE 1.80 M Y 2.00 M DE IGUAL CALIDAD O SUPERIOR.</v>
      </c>
      <c r="F4489" s="638"/>
      <c r="G4489" s="638"/>
      <c r="H4489" s="638"/>
      <c r="I4489" s="638"/>
      <c r="J4489" s="638"/>
      <c r="K4489" s="639"/>
      <c r="L4489" s="103" t="str">
        <f>+VLOOKUP(B:B,APUS!A:D,4,FALSE)</f>
        <v>UN</v>
      </c>
      <c r="M4489" s="595">
        <f>L4499</f>
        <v>0</v>
      </c>
    </row>
    <row r="4490" spans="2:13" ht="15" customHeight="1" outlineLevel="2" x14ac:dyDescent="0.25">
      <c r="B4490" s="666" t="s">
        <v>1465</v>
      </c>
      <c r="C4490" s="697"/>
      <c r="D4490" s="668"/>
      <c r="E4490" s="672" t="s">
        <v>1470</v>
      </c>
      <c r="F4490" s="673"/>
      <c r="G4490" s="673"/>
      <c r="H4490" s="673"/>
      <c r="I4490" s="674"/>
      <c r="J4490" s="675" t="s">
        <v>560</v>
      </c>
      <c r="K4490" s="668"/>
      <c r="L4490" s="677" t="s">
        <v>1464</v>
      </c>
    </row>
    <row r="4491" spans="2:13" ht="15" customHeight="1" outlineLevel="2" x14ac:dyDescent="0.25">
      <c r="B4491" s="669"/>
      <c r="C4491" s="670"/>
      <c r="D4491" s="671"/>
      <c r="E4491" s="104" t="s">
        <v>1461</v>
      </c>
      <c r="F4491" s="679" t="s">
        <v>1462</v>
      </c>
      <c r="G4491" s="680"/>
      <c r="H4491" s="679" t="s">
        <v>1463</v>
      </c>
      <c r="I4491" s="680"/>
      <c r="J4491" s="676"/>
      <c r="K4491" s="671"/>
      <c r="L4491" s="701"/>
    </row>
    <row r="4492" spans="2:13" ht="24.95" customHeight="1" outlineLevel="2" x14ac:dyDescent="0.25">
      <c r="B4492" s="655"/>
      <c r="C4492" s="656"/>
      <c r="D4492" s="657"/>
      <c r="E4492" s="105"/>
      <c r="F4492" s="658"/>
      <c r="G4492" s="659"/>
      <c r="H4492" s="658"/>
      <c r="I4492" s="659"/>
      <c r="J4492" s="658"/>
      <c r="K4492" s="659"/>
      <c r="L4492" s="56">
        <f t="shared" ref="L4492:L4498" si="407">+J4492</f>
        <v>0</v>
      </c>
    </row>
    <row r="4493" spans="2:13" ht="24.95" customHeight="1" outlineLevel="2" x14ac:dyDescent="0.25">
      <c r="B4493" s="628"/>
      <c r="C4493" s="629"/>
      <c r="D4493" s="660"/>
      <c r="E4493" s="106"/>
      <c r="F4493" s="661"/>
      <c r="G4493" s="660"/>
      <c r="H4493" s="661"/>
      <c r="I4493" s="660"/>
      <c r="J4493" s="661"/>
      <c r="K4493" s="660"/>
      <c r="L4493" s="56">
        <f t="shared" si="407"/>
        <v>0</v>
      </c>
    </row>
    <row r="4494" spans="2:13" ht="24.95" customHeight="1" outlineLevel="2" x14ac:dyDescent="0.25">
      <c r="B4494" s="628"/>
      <c r="C4494" s="629"/>
      <c r="D4494" s="660"/>
      <c r="E4494" s="106"/>
      <c r="F4494" s="661"/>
      <c r="G4494" s="660"/>
      <c r="H4494" s="661"/>
      <c r="I4494" s="660"/>
      <c r="J4494" s="661"/>
      <c r="K4494" s="660"/>
      <c r="L4494" s="56">
        <f t="shared" si="407"/>
        <v>0</v>
      </c>
    </row>
    <row r="4495" spans="2:13" ht="24.95" customHeight="1" outlineLevel="2" x14ac:dyDescent="0.25">
      <c r="B4495" s="628"/>
      <c r="C4495" s="629"/>
      <c r="D4495" s="660"/>
      <c r="E4495" s="106"/>
      <c r="F4495" s="661"/>
      <c r="G4495" s="660"/>
      <c r="H4495" s="661"/>
      <c r="I4495" s="660"/>
      <c r="J4495" s="661"/>
      <c r="K4495" s="660"/>
      <c r="L4495" s="56">
        <f t="shared" si="407"/>
        <v>0</v>
      </c>
    </row>
    <row r="4496" spans="2:13" ht="24.95" customHeight="1" outlineLevel="2" x14ac:dyDescent="0.25">
      <c r="B4496" s="628"/>
      <c r="C4496" s="629"/>
      <c r="D4496" s="660"/>
      <c r="E4496" s="106"/>
      <c r="F4496" s="661"/>
      <c r="G4496" s="660"/>
      <c r="H4496" s="661"/>
      <c r="I4496" s="660"/>
      <c r="J4496" s="661"/>
      <c r="K4496" s="660"/>
      <c r="L4496" s="56">
        <f t="shared" si="407"/>
        <v>0</v>
      </c>
    </row>
    <row r="4497" spans="2:13" ht="24.95" customHeight="1" outlineLevel="2" x14ac:dyDescent="0.25">
      <c r="B4497" s="628"/>
      <c r="C4497" s="629"/>
      <c r="D4497" s="660"/>
      <c r="E4497" s="106"/>
      <c r="F4497" s="661"/>
      <c r="G4497" s="660"/>
      <c r="H4497" s="661"/>
      <c r="I4497" s="660"/>
      <c r="J4497" s="661"/>
      <c r="K4497" s="660"/>
      <c r="L4497" s="56">
        <f t="shared" si="407"/>
        <v>0</v>
      </c>
    </row>
    <row r="4498" spans="2:13" ht="24.95" customHeight="1" outlineLevel="2" x14ac:dyDescent="0.25">
      <c r="B4498" s="631"/>
      <c r="C4498" s="632"/>
      <c r="D4498" s="662"/>
      <c r="E4498" s="107"/>
      <c r="F4498" s="663"/>
      <c r="G4498" s="662"/>
      <c r="H4498" s="663"/>
      <c r="I4498" s="662"/>
      <c r="J4498" s="663"/>
      <c r="K4498" s="662"/>
      <c r="L4498" s="56">
        <f t="shared" si="407"/>
        <v>0</v>
      </c>
    </row>
    <row r="4499" spans="2:13" ht="24.95" customHeight="1" outlineLevel="2" x14ac:dyDescent="0.25">
      <c r="B4499" s="634" t="s">
        <v>1468</v>
      </c>
      <c r="C4499" s="635"/>
      <c r="D4499" s="635"/>
      <c r="E4499" s="635"/>
      <c r="F4499" s="635"/>
      <c r="G4499" s="635"/>
      <c r="H4499" s="635"/>
      <c r="I4499" s="635"/>
      <c r="J4499" s="635"/>
      <c r="K4499" s="636"/>
      <c r="L4499" s="108">
        <f>+SUM(L4492:L4498)</f>
        <v>0</v>
      </c>
    </row>
    <row r="4500" spans="2:13" ht="39.75" customHeight="1" outlineLevel="1" x14ac:dyDescent="0.25">
      <c r="B4500" s="111" t="s">
        <v>2131</v>
      </c>
      <c r="C4500" s="58">
        <v>20</v>
      </c>
      <c r="D4500" s="58">
        <v>0.9</v>
      </c>
      <c r="E4500" s="637" t="str">
        <f>+VLOOKUP(B:B,APUS!A:C,3,FALSE)</f>
        <v>MARCOS PARA PUERTAS DE 10 CM X 3 CM, CON ALTURA HASTA 210 CM CABEZAL 60 CM - 70 CM - 80 CM - 90 CM (CEDRO)</v>
      </c>
      <c r="F4500" s="638"/>
      <c r="G4500" s="638"/>
      <c r="H4500" s="638"/>
      <c r="I4500" s="638"/>
      <c r="J4500" s="638"/>
      <c r="K4500" s="639"/>
      <c r="L4500" s="103" t="str">
        <f>+VLOOKUP(B:B,APUS!A:D,4,FALSE)</f>
        <v>UN</v>
      </c>
      <c r="M4500" s="595">
        <f>L4510</f>
        <v>0</v>
      </c>
    </row>
    <row r="4501" spans="2:13" ht="15" customHeight="1" outlineLevel="2" x14ac:dyDescent="0.25">
      <c r="B4501" s="666" t="s">
        <v>1465</v>
      </c>
      <c r="C4501" s="697"/>
      <c r="D4501" s="668"/>
      <c r="E4501" s="672" t="s">
        <v>1470</v>
      </c>
      <c r="F4501" s="673"/>
      <c r="G4501" s="673"/>
      <c r="H4501" s="673"/>
      <c r="I4501" s="674"/>
      <c r="J4501" s="675" t="s">
        <v>560</v>
      </c>
      <c r="K4501" s="668"/>
      <c r="L4501" s="677" t="s">
        <v>1464</v>
      </c>
    </row>
    <row r="4502" spans="2:13" ht="15" customHeight="1" outlineLevel="2" x14ac:dyDescent="0.25">
      <c r="B4502" s="669"/>
      <c r="C4502" s="670"/>
      <c r="D4502" s="671"/>
      <c r="E4502" s="104" t="s">
        <v>1461</v>
      </c>
      <c r="F4502" s="679" t="s">
        <v>1462</v>
      </c>
      <c r="G4502" s="680"/>
      <c r="H4502" s="679" t="s">
        <v>1463</v>
      </c>
      <c r="I4502" s="680"/>
      <c r="J4502" s="676"/>
      <c r="K4502" s="671"/>
      <c r="L4502" s="701"/>
    </row>
    <row r="4503" spans="2:13" ht="24.95" customHeight="1" outlineLevel="2" x14ac:dyDescent="0.25">
      <c r="B4503" s="655"/>
      <c r="C4503" s="656"/>
      <c r="D4503" s="657"/>
      <c r="E4503" s="105"/>
      <c r="F4503" s="658"/>
      <c r="G4503" s="659"/>
      <c r="H4503" s="658"/>
      <c r="I4503" s="659"/>
      <c r="J4503" s="658"/>
      <c r="K4503" s="659"/>
      <c r="L4503" s="56">
        <f t="shared" ref="L4503:L4509" si="408">+J4503</f>
        <v>0</v>
      </c>
    </row>
    <row r="4504" spans="2:13" ht="24.95" customHeight="1" outlineLevel="2" x14ac:dyDescent="0.25">
      <c r="B4504" s="628"/>
      <c r="C4504" s="629"/>
      <c r="D4504" s="660"/>
      <c r="E4504" s="106"/>
      <c r="F4504" s="661"/>
      <c r="G4504" s="660"/>
      <c r="H4504" s="661"/>
      <c r="I4504" s="660"/>
      <c r="J4504" s="661"/>
      <c r="K4504" s="660"/>
      <c r="L4504" s="56">
        <f t="shared" si="408"/>
        <v>0</v>
      </c>
    </row>
    <row r="4505" spans="2:13" ht="24.95" customHeight="1" outlineLevel="2" x14ac:dyDescent="0.25">
      <c r="B4505" s="628"/>
      <c r="C4505" s="629"/>
      <c r="D4505" s="660"/>
      <c r="E4505" s="106"/>
      <c r="F4505" s="661"/>
      <c r="G4505" s="660"/>
      <c r="H4505" s="661"/>
      <c r="I4505" s="660"/>
      <c r="J4505" s="661"/>
      <c r="K4505" s="660"/>
      <c r="L4505" s="56">
        <f t="shared" si="408"/>
        <v>0</v>
      </c>
    </row>
    <row r="4506" spans="2:13" ht="24.95" customHeight="1" outlineLevel="2" x14ac:dyDescent="0.25">
      <c r="B4506" s="628"/>
      <c r="C4506" s="629"/>
      <c r="D4506" s="660"/>
      <c r="E4506" s="106"/>
      <c r="F4506" s="661"/>
      <c r="G4506" s="660"/>
      <c r="H4506" s="661"/>
      <c r="I4506" s="660"/>
      <c r="J4506" s="661"/>
      <c r="K4506" s="660"/>
      <c r="L4506" s="56">
        <f t="shared" si="408"/>
        <v>0</v>
      </c>
    </row>
    <row r="4507" spans="2:13" ht="24.95" customHeight="1" outlineLevel="2" x14ac:dyDescent="0.25">
      <c r="B4507" s="628"/>
      <c r="C4507" s="629"/>
      <c r="D4507" s="660"/>
      <c r="E4507" s="106"/>
      <c r="F4507" s="661"/>
      <c r="G4507" s="660"/>
      <c r="H4507" s="661"/>
      <c r="I4507" s="660"/>
      <c r="J4507" s="661"/>
      <c r="K4507" s="660"/>
      <c r="L4507" s="56">
        <f t="shared" si="408"/>
        <v>0</v>
      </c>
    </row>
    <row r="4508" spans="2:13" ht="24.95" customHeight="1" outlineLevel="2" x14ac:dyDescent="0.25">
      <c r="B4508" s="628"/>
      <c r="C4508" s="629"/>
      <c r="D4508" s="660"/>
      <c r="E4508" s="106"/>
      <c r="F4508" s="661"/>
      <c r="G4508" s="660"/>
      <c r="H4508" s="661"/>
      <c r="I4508" s="660"/>
      <c r="J4508" s="661"/>
      <c r="K4508" s="660"/>
      <c r="L4508" s="56">
        <f t="shared" si="408"/>
        <v>0</v>
      </c>
    </row>
    <row r="4509" spans="2:13" ht="24.95" customHeight="1" outlineLevel="2" x14ac:dyDescent="0.25">
      <c r="B4509" s="631"/>
      <c r="C4509" s="632"/>
      <c r="D4509" s="662"/>
      <c r="E4509" s="107"/>
      <c r="F4509" s="663"/>
      <c r="G4509" s="662"/>
      <c r="H4509" s="663"/>
      <c r="I4509" s="662"/>
      <c r="J4509" s="663"/>
      <c r="K4509" s="662"/>
      <c r="L4509" s="56">
        <f t="shared" si="408"/>
        <v>0</v>
      </c>
    </row>
    <row r="4510" spans="2:13" ht="24.95" customHeight="1" outlineLevel="2" x14ac:dyDescent="0.25">
      <c r="B4510" s="634" t="s">
        <v>1468</v>
      </c>
      <c r="C4510" s="635"/>
      <c r="D4510" s="635"/>
      <c r="E4510" s="635"/>
      <c r="F4510" s="635"/>
      <c r="G4510" s="635"/>
      <c r="H4510" s="635"/>
      <c r="I4510" s="635"/>
      <c r="J4510" s="635"/>
      <c r="K4510" s="636"/>
      <c r="L4510" s="108">
        <f>+SUM(L4503:L4509)</f>
        <v>0</v>
      </c>
    </row>
    <row r="4511" spans="2:13" ht="19.5" customHeight="1" outlineLevel="1" x14ac:dyDescent="0.25">
      <c r="B4511" s="111" t="s">
        <v>1457</v>
      </c>
      <c r="C4511" s="58">
        <v>20</v>
      </c>
      <c r="D4511" s="58">
        <v>10</v>
      </c>
      <c r="E4511" s="694" t="str">
        <f>+VLOOKUP(B:B,APUS!A:C,3,FALSE)</f>
        <v xml:space="preserve">PASAMANOS EN MADERA 7 CM X 3 CM </v>
      </c>
      <c r="F4511" s="695"/>
      <c r="G4511" s="695"/>
      <c r="H4511" s="695"/>
      <c r="I4511" s="695"/>
      <c r="J4511" s="695"/>
      <c r="K4511" s="696"/>
      <c r="L4511" s="103" t="str">
        <f>+VLOOKUP(B:B,APUS!A:D,4,FALSE)</f>
        <v>M</v>
      </c>
      <c r="M4511" s="595">
        <f>L4521</f>
        <v>0</v>
      </c>
    </row>
    <row r="4512" spans="2:13" ht="15" customHeight="1" outlineLevel="2" x14ac:dyDescent="0.25">
      <c r="B4512" s="666" t="s">
        <v>1465</v>
      </c>
      <c r="C4512" s="697"/>
      <c r="D4512" s="668"/>
      <c r="E4512" s="672" t="s">
        <v>1470</v>
      </c>
      <c r="F4512" s="673"/>
      <c r="G4512" s="673"/>
      <c r="H4512" s="673"/>
      <c r="I4512" s="674"/>
      <c r="J4512" s="675" t="s">
        <v>560</v>
      </c>
      <c r="K4512" s="668"/>
      <c r="L4512" s="677" t="s">
        <v>1464</v>
      </c>
    </row>
    <row r="4513" spans="2:13" ht="15" customHeight="1" outlineLevel="2" x14ac:dyDescent="0.25">
      <c r="B4513" s="669"/>
      <c r="C4513" s="670"/>
      <c r="D4513" s="671"/>
      <c r="E4513" s="104" t="s">
        <v>1461</v>
      </c>
      <c r="F4513" s="679" t="s">
        <v>1462</v>
      </c>
      <c r="G4513" s="680"/>
      <c r="H4513" s="679" t="s">
        <v>1463</v>
      </c>
      <c r="I4513" s="680"/>
      <c r="J4513" s="676"/>
      <c r="K4513" s="671"/>
      <c r="L4513" s="701"/>
    </row>
    <row r="4514" spans="2:13" ht="24.95" customHeight="1" outlineLevel="2" x14ac:dyDescent="0.25">
      <c r="B4514" s="655"/>
      <c r="C4514" s="656"/>
      <c r="D4514" s="657"/>
      <c r="E4514" s="105"/>
      <c r="F4514" s="658"/>
      <c r="G4514" s="659"/>
      <c r="H4514" s="658"/>
      <c r="I4514" s="659"/>
      <c r="J4514" s="658"/>
      <c r="K4514" s="659"/>
      <c r="L4514" s="56">
        <f t="shared" ref="L4514:L4520" si="409">+J4514</f>
        <v>0</v>
      </c>
    </row>
    <row r="4515" spans="2:13" ht="24.95" customHeight="1" outlineLevel="2" x14ac:dyDescent="0.25">
      <c r="B4515" s="628"/>
      <c r="C4515" s="629"/>
      <c r="D4515" s="660"/>
      <c r="E4515" s="106"/>
      <c r="F4515" s="661"/>
      <c r="G4515" s="660"/>
      <c r="H4515" s="661"/>
      <c r="I4515" s="660"/>
      <c r="J4515" s="661"/>
      <c r="K4515" s="660"/>
      <c r="L4515" s="56">
        <f t="shared" si="409"/>
        <v>0</v>
      </c>
    </row>
    <row r="4516" spans="2:13" ht="24.95" customHeight="1" outlineLevel="2" x14ac:dyDescent="0.25">
      <c r="B4516" s="628"/>
      <c r="C4516" s="629"/>
      <c r="D4516" s="660"/>
      <c r="E4516" s="106"/>
      <c r="F4516" s="661"/>
      <c r="G4516" s="660"/>
      <c r="H4516" s="661"/>
      <c r="I4516" s="660"/>
      <c r="J4516" s="661"/>
      <c r="K4516" s="660"/>
      <c r="L4516" s="56">
        <f t="shared" si="409"/>
        <v>0</v>
      </c>
    </row>
    <row r="4517" spans="2:13" ht="24.95" customHeight="1" outlineLevel="2" x14ac:dyDescent="0.25">
      <c r="B4517" s="628"/>
      <c r="C4517" s="629"/>
      <c r="D4517" s="660"/>
      <c r="E4517" s="106"/>
      <c r="F4517" s="661"/>
      <c r="G4517" s="660"/>
      <c r="H4517" s="661"/>
      <c r="I4517" s="660"/>
      <c r="J4517" s="661"/>
      <c r="K4517" s="660"/>
      <c r="L4517" s="56">
        <f t="shared" si="409"/>
        <v>0</v>
      </c>
    </row>
    <row r="4518" spans="2:13" ht="24.95" customHeight="1" outlineLevel="2" x14ac:dyDescent="0.25">
      <c r="B4518" s="628"/>
      <c r="C4518" s="629"/>
      <c r="D4518" s="660"/>
      <c r="E4518" s="106"/>
      <c r="F4518" s="661"/>
      <c r="G4518" s="660"/>
      <c r="H4518" s="661"/>
      <c r="I4518" s="660"/>
      <c r="J4518" s="661"/>
      <c r="K4518" s="660"/>
      <c r="L4518" s="56">
        <f t="shared" si="409"/>
        <v>0</v>
      </c>
    </row>
    <row r="4519" spans="2:13" ht="24.95" customHeight="1" outlineLevel="2" x14ac:dyDescent="0.25">
      <c r="B4519" s="628"/>
      <c r="C4519" s="629"/>
      <c r="D4519" s="660"/>
      <c r="E4519" s="106"/>
      <c r="F4519" s="661"/>
      <c r="G4519" s="660"/>
      <c r="H4519" s="661"/>
      <c r="I4519" s="660"/>
      <c r="J4519" s="661"/>
      <c r="K4519" s="660"/>
      <c r="L4519" s="56">
        <f t="shared" si="409"/>
        <v>0</v>
      </c>
    </row>
    <row r="4520" spans="2:13" ht="24.95" customHeight="1" outlineLevel="2" x14ac:dyDescent="0.25">
      <c r="B4520" s="631"/>
      <c r="C4520" s="632"/>
      <c r="D4520" s="662"/>
      <c r="E4520" s="107"/>
      <c r="F4520" s="663"/>
      <c r="G4520" s="662"/>
      <c r="H4520" s="663"/>
      <c r="I4520" s="662"/>
      <c r="J4520" s="663"/>
      <c r="K4520" s="662"/>
      <c r="L4520" s="56">
        <f t="shared" si="409"/>
        <v>0</v>
      </c>
    </row>
    <row r="4521" spans="2:13" ht="24.95" customHeight="1" outlineLevel="2" x14ac:dyDescent="0.25">
      <c r="B4521" s="634" t="s">
        <v>1468</v>
      </c>
      <c r="C4521" s="635"/>
      <c r="D4521" s="635"/>
      <c r="E4521" s="635"/>
      <c r="F4521" s="635"/>
      <c r="G4521" s="635"/>
      <c r="H4521" s="635"/>
      <c r="I4521" s="635"/>
      <c r="J4521" s="635"/>
      <c r="K4521" s="636"/>
      <c r="L4521" s="108">
        <f>+SUM(L4514:L4520)</f>
        <v>0</v>
      </c>
    </row>
    <row r="4522" spans="2:13" ht="19.5" customHeight="1" outlineLevel="1" x14ac:dyDescent="0.25">
      <c r="B4522" s="111" t="s">
        <v>2130</v>
      </c>
      <c r="C4522" s="58">
        <v>20</v>
      </c>
      <c r="D4522" s="58">
        <v>11</v>
      </c>
      <c r="E4522" s="694" t="str">
        <f>+VLOOKUP(B:B,APUS!A:C,3,FALSE)</f>
        <v>CHAZOS PARA CARPINTERÍA MADERA DE 8x8x8 CM</v>
      </c>
      <c r="F4522" s="695"/>
      <c r="G4522" s="695"/>
      <c r="H4522" s="695"/>
      <c r="I4522" s="695"/>
      <c r="J4522" s="695"/>
      <c r="K4522" s="696"/>
      <c r="L4522" s="103" t="str">
        <f>+VLOOKUP(B:B,APUS!A:D,4,FALSE)</f>
        <v>UN</v>
      </c>
      <c r="M4522" s="595">
        <f>L4532</f>
        <v>0</v>
      </c>
    </row>
    <row r="4523" spans="2:13" ht="15" customHeight="1" outlineLevel="2" x14ac:dyDescent="0.25">
      <c r="B4523" s="666" t="s">
        <v>1465</v>
      </c>
      <c r="C4523" s="697"/>
      <c r="D4523" s="668"/>
      <c r="E4523" s="672" t="s">
        <v>1470</v>
      </c>
      <c r="F4523" s="673"/>
      <c r="G4523" s="673"/>
      <c r="H4523" s="673"/>
      <c r="I4523" s="674"/>
      <c r="J4523" s="675" t="s">
        <v>560</v>
      </c>
      <c r="K4523" s="668"/>
      <c r="L4523" s="677" t="s">
        <v>1464</v>
      </c>
    </row>
    <row r="4524" spans="2:13" ht="15" customHeight="1" outlineLevel="2" x14ac:dyDescent="0.25">
      <c r="B4524" s="669"/>
      <c r="C4524" s="670"/>
      <c r="D4524" s="671"/>
      <c r="E4524" s="104" t="s">
        <v>1461</v>
      </c>
      <c r="F4524" s="679" t="s">
        <v>1462</v>
      </c>
      <c r="G4524" s="680"/>
      <c r="H4524" s="679" t="s">
        <v>1463</v>
      </c>
      <c r="I4524" s="680"/>
      <c r="J4524" s="676"/>
      <c r="K4524" s="671"/>
      <c r="L4524" s="701"/>
    </row>
    <row r="4525" spans="2:13" ht="24.95" customHeight="1" outlineLevel="2" x14ac:dyDescent="0.25">
      <c r="B4525" s="655"/>
      <c r="C4525" s="656"/>
      <c r="D4525" s="657"/>
      <c r="E4525" s="105"/>
      <c r="F4525" s="658"/>
      <c r="G4525" s="659"/>
      <c r="H4525" s="658"/>
      <c r="I4525" s="659"/>
      <c r="J4525" s="658"/>
      <c r="K4525" s="659"/>
      <c r="L4525" s="56">
        <f t="shared" ref="L4525:L4531" si="410">+J4525</f>
        <v>0</v>
      </c>
    </row>
    <row r="4526" spans="2:13" ht="24.95" customHeight="1" outlineLevel="2" x14ac:dyDescent="0.25">
      <c r="B4526" s="628"/>
      <c r="C4526" s="629"/>
      <c r="D4526" s="660"/>
      <c r="E4526" s="106"/>
      <c r="F4526" s="661"/>
      <c r="G4526" s="660"/>
      <c r="H4526" s="661"/>
      <c r="I4526" s="660"/>
      <c r="J4526" s="661"/>
      <c r="K4526" s="660"/>
      <c r="L4526" s="56">
        <f t="shared" si="410"/>
        <v>0</v>
      </c>
    </row>
    <row r="4527" spans="2:13" ht="24.95" customHeight="1" outlineLevel="2" x14ac:dyDescent="0.25">
      <c r="B4527" s="628"/>
      <c r="C4527" s="629"/>
      <c r="D4527" s="660"/>
      <c r="E4527" s="106"/>
      <c r="F4527" s="661"/>
      <c r="G4527" s="660"/>
      <c r="H4527" s="661"/>
      <c r="I4527" s="660"/>
      <c r="J4527" s="661"/>
      <c r="K4527" s="660"/>
      <c r="L4527" s="56">
        <f t="shared" si="410"/>
        <v>0</v>
      </c>
    </row>
    <row r="4528" spans="2:13" ht="24.95" customHeight="1" outlineLevel="2" x14ac:dyDescent="0.25">
      <c r="B4528" s="628"/>
      <c r="C4528" s="629"/>
      <c r="D4528" s="660"/>
      <c r="E4528" s="106"/>
      <c r="F4528" s="661"/>
      <c r="G4528" s="660"/>
      <c r="H4528" s="661"/>
      <c r="I4528" s="660"/>
      <c r="J4528" s="661"/>
      <c r="K4528" s="660"/>
      <c r="L4528" s="56">
        <f t="shared" si="410"/>
        <v>0</v>
      </c>
    </row>
    <row r="4529" spans="2:13" ht="24.95" customHeight="1" outlineLevel="2" x14ac:dyDescent="0.25">
      <c r="B4529" s="628"/>
      <c r="C4529" s="629"/>
      <c r="D4529" s="660"/>
      <c r="E4529" s="106"/>
      <c r="F4529" s="661"/>
      <c r="G4529" s="660"/>
      <c r="H4529" s="661"/>
      <c r="I4529" s="660"/>
      <c r="J4529" s="661"/>
      <c r="K4529" s="660"/>
      <c r="L4529" s="56">
        <f t="shared" si="410"/>
        <v>0</v>
      </c>
    </row>
    <row r="4530" spans="2:13" ht="24.95" customHeight="1" outlineLevel="2" x14ac:dyDescent="0.25">
      <c r="B4530" s="628"/>
      <c r="C4530" s="629"/>
      <c r="D4530" s="660"/>
      <c r="E4530" s="106"/>
      <c r="F4530" s="661"/>
      <c r="G4530" s="660"/>
      <c r="H4530" s="661"/>
      <c r="I4530" s="660"/>
      <c r="J4530" s="661"/>
      <c r="K4530" s="660"/>
      <c r="L4530" s="56">
        <f t="shared" si="410"/>
        <v>0</v>
      </c>
    </row>
    <row r="4531" spans="2:13" ht="24.95" customHeight="1" outlineLevel="2" x14ac:dyDescent="0.25">
      <c r="B4531" s="631"/>
      <c r="C4531" s="632"/>
      <c r="D4531" s="662"/>
      <c r="E4531" s="107"/>
      <c r="F4531" s="663"/>
      <c r="G4531" s="662"/>
      <c r="H4531" s="663"/>
      <c r="I4531" s="662"/>
      <c r="J4531" s="663"/>
      <c r="K4531" s="662"/>
      <c r="L4531" s="56">
        <f t="shared" si="410"/>
        <v>0</v>
      </c>
    </row>
    <row r="4532" spans="2:13" ht="24.95" customHeight="1" outlineLevel="2" x14ac:dyDescent="0.25">
      <c r="B4532" s="634" t="s">
        <v>1468</v>
      </c>
      <c r="C4532" s="635"/>
      <c r="D4532" s="635"/>
      <c r="E4532" s="635"/>
      <c r="F4532" s="635"/>
      <c r="G4532" s="635"/>
      <c r="H4532" s="635"/>
      <c r="I4532" s="635"/>
      <c r="J4532" s="635"/>
      <c r="K4532" s="636"/>
      <c r="L4532" s="108">
        <f>+SUM(L4525:L4531)</f>
        <v>0</v>
      </c>
    </row>
    <row r="4533" spans="2:13" ht="40.5" customHeight="1" outlineLevel="1" x14ac:dyDescent="0.25">
      <c r="B4533" s="111" t="s">
        <v>1733</v>
      </c>
      <c r="C4533" s="58">
        <v>20</v>
      </c>
      <c r="D4533" s="58">
        <v>12</v>
      </c>
      <c r="E4533" s="637" t="str">
        <f>+VLOOKUP(B:B,APUS!A:C,3,FALSE)</f>
        <v>PUERTA EN AGLOMERADO ANTIHUMEDAD PARA  MUEBLE BAJO DE COCINA  ANCHO 40 CM CON ACABADO EN LAMINA MELANINA</v>
      </c>
      <c r="F4533" s="638"/>
      <c r="G4533" s="638"/>
      <c r="H4533" s="638"/>
      <c r="I4533" s="638"/>
      <c r="J4533" s="638"/>
      <c r="K4533" s="639"/>
      <c r="L4533" s="103" t="str">
        <f>+VLOOKUP(B:B,APUS!A:D,4,FALSE)</f>
        <v>UN</v>
      </c>
      <c r="M4533" s="595">
        <f>L4543</f>
        <v>0</v>
      </c>
    </row>
    <row r="4534" spans="2:13" ht="15" customHeight="1" outlineLevel="2" x14ac:dyDescent="0.25">
      <c r="B4534" s="666" t="s">
        <v>1465</v>
      </c>
      <c r="C4534" s="697"/>
      <c r="D4534" s="668"/>
      <c r="E4534" s="672" t="s">
        <v>1470</v>
      </c>
      <c r="F4534" s="673"/>
      <c r="G4534" s="673"/>
      <c r="H4534" s="673"/>
      <c r="I4534" s="674"/>
      <c r="J4534" s="675" t="s">
        <v>560</v>
      </c>
      <c r="K4534" s="668"/>
      <c r="L4534" s="677" t="s">
        <v>1464</v>
      </c>
    </row>
    <row r="4535" spans="2:13" ht="15" customHeight="1" outlineLevel="2" x14ac:dyDescent="0.25">
      <c r="B4535" s="669"/>
      <c r="C4535" s="670"/>
      <c r="D4535" s="671"/>
      <c r="E4535" s="104" t="s">
        <v>1461</v>
      </c>
      <c r="F4535" s="679" t="s">
        <v>1462</v>
      </c>
      <c r="G4535" s="680"/>
      <c r="H4535" s="679" t="s">
        <v>1463</v>
      </c>
      <c r="I4535" s="680"/>
      <c r="J4535" s="676"/>
      <c r="K4535" s="671"/>
      <c r="L4535" s="701"/>
    </row>
    <row r="4536" spans="2:13" ht="24.95" customHeight="1" outlineLevel="2" x14ac:dyDescent="0.25">
      <c r="B4536" s="655"/>
      <c r="C4536" s="656"/>
      <c r="D4536" s="657"/>
      <c r="E4536" s="105"/>
      <c r="F4536" s="658"/>
      <c r="G4536" s="659"/>
      <c r="H4536" s="658"/>
      <c r="I4536" s="659"/>
      <c r="J4536" s="658"/>
      <c r="K4536" s="659"/>
      <c r="L4536" s="56">
        <f t="shared" ref="L4536:L4542" si="411">+J4536</f>
        <v>0</v>
      </c>
    </row>
    <row r="4537" spans="2:13" ht="24.95" customHeight="1" outlineLevel="2" x14ac:dyDescent="0.25">
      <c r="B4537" s="628"/>
      <c r="C4537" s="629"/>
      <c r="D4537" s="660"/>
      <c r="E4537" s="106"/>
      <c r="F4537" s="661"/>
      <c r="G4537" s="660"/>
      <c r="H4537" s="661"/>
      <c r="I4537" s="660"/>
      <c r="J4537" s="661"/>
      <c r="K4537" s="660"/>
      <c r="L4537" s="56">
        <f t="shared" si="411"/>
        <v>0</v>
      </c>
    </row>
    <row r="4538" spans="2:13" ht="24.95" customHeight="1" outlineLevel="2" x14ac:dyDescent="0.25">
      <c r="B4538" s="628"/>
      <c r="C4538" s="629"/>
      <c r="D4538" s="660"/>
      <c r="E4538" s="106"/>
      <c r="F4538" s="661"/>
      <c r="G4538" s="660"/>
      <c r="H4538" s="661"/>
      <c r="I4538" s="660"/>
      <c r="J4538" s="661"/>
      <c r="K4538" s="660"/>
      <c r="L4538" s="56">
        <f t="shared" si="411"/>
        <v>0</v>
      </c>
    </row>
    <row r="4539" spans="2:13" ht="24.95" customHeight="1" outlineLevel="2" x14ac:dyDescent="0.25">
      <c r="B4539" s="628"/>
      <c r="C4539" s="629"/>
      <c r="D4539" s="660"/>
      <c r="E4539" s="106"/>
      <c r="F4539" s="661"/>
      <c r="G4539" s="660"/>
      <c r="H4539" s="661"/>
      <c r="I4539" s="660"/>
      <c r="J4539" s="661"/>
      <c r="K4539" s="660"/>
      <c r="L4539" s="56">
        <f t="shared" si="411"/>
        <v>0</v>
      </c>
    </row>
    <row r="4540" spans="2:13" ht="24.95" customHeight="1" outlineLevel="2" x14ac:dyDescent="0.25">
      <c r="B4540" s="628"/>
      <c r="C4540" s="629"/>
      <c r="D4540" s="660"/>
      <c r="E4540" s="106"/>
      <c r="F4540" s="661"/>
      <c r="G4540" s="660"/>
      <c r="H4540" s="661"/>
      <c r="I4540" s="660"/>
      <c r="J4540" s="661"/>
      <c r="K4540" s="660"/>
      <c r="L4540" s="56">
        <f t="shared" si="411"/>
        <v>0</v>
      </c>
    </row>
    <row r="4541" spans="2:13" ht="24.95" customHeight="1" outlineLevel="2" x14ac:dyDescent="0.25">
      <c r="B4541" s="628"/>
      <c r="C4541" s="629"/>
      <c r="D4541" s="660"/>
      <c r="E4541" s="106"/>
      <c r="F4541" s="661"/>
      <c r="G4541" s="660"/>
      <c r="H4541" s="661"/>
      <c r="I4541" s="660"/>
      <c r="J4541" s="661"/>
      <c r="K4541" s="660"/>
      <c r="L4541" s="56">
        <f t="shared" si="411"/>
        <v>0</v>
      </c>
    </row>
    <row r="4542" spans="2:13" ht="24.95" customHeight="1" outlineLevel="2" x14ac:dyDescent="0.25">
      <c r="B4542" s="631"/>
      <c r="C4542" s="632"/>
      <c r="D4542" s="662"/>
      <c r="E4542" s="107"/>
      <c r="F4542" s="663"/>
      <c r="G4542" s="662"/>
      <c r="H4542" s="663"/>
      <c r="I4542" s="662"/>
      <c r="J4542" s="663"/>
      <c r="K4542" s="662"/>
      <c r="L4542" s="56">
        <f t="shared" si="411"/>
        <v>0</v>
      </c>
    </row>
    <row r="4543" spans="2:13" ht="24.95" customHeight="1" outlineLevel="2" x14ac:dyDescent="0.25">
      <c r="B4543" s="634" t="s">
        <v>1468</v>
      </c>
      <c r="C4543" s="635"/>
      <c r="D4543" s="635"/>
      <c r="E4543" s="635"/>
      <c r="F4543" s="635"/>
      <c r="G4543" s="635"/>
      <c r="H4543" s="635"/>
      <c r="I4543" s="635"/>
      <c r="J4543" s="635"/>
      <c r="K4543" s="636"/>
      <c r="L4543" s="108">
        <f>+SUM(L4536:L4542)</f>
        <v>0</v>
      </c>
    </row>
    <row r="4544" spans="2:13" ht="15" customHeight="1" x14ac:dyDescent="0.25">
      <c r="B4544" s="99"/>
      <c r="C4544" s="100">
        <v>21</v>
      </c>
      <c r="D4544" s="703" t="str">
        <f>+'208-MV-Ft-10-MV-HAB.'!D447</f>
        <v>CARPINTERIA METÁLICA</v>
      </c>
      <c r="E4544" s="704"/>
      <c r="F4544" s="704"/>
      <c r="G4544" s="704"/>
      <c r="H4544" s="704"/>
      <c r="I4544" s="704"/>
      <c r="J4544" s="704"/>
      <c r="K4544" s="704"/>
      <c r="L4544" s="705"/>
    </row>
    <row r="4545" spans="2:13" ht="48" customHeight="1" outlineLevel="1" x14ac:dyDescent="0.25">
      <c r="B4545" s="111" t="s">
        <v>2122</v>
      </c>
      <c r="C4545" s="58">
        <v>21</v>
      </c>
      <c r="D4545" s="58">
        <v>0.1</v>
      </c>
      <c r="E4545" s="637" t="str">
        <f>+VLOOKUP(B:B,APUS!A:C,3,FALSE)</f>
        <v>MARCOS TAPAS CAJA INSPECCIÓN (CUMPLIMIENTO NORMAS TÉCNICAS ICONTEC QUE SERÁN EXPEDIDAS POR ENTIDADES AUTORIZADAS POR: ORGANISMO NACIONAL DE ACREDITACIÓN DE COLOMBIA - ONAC)</v>
      </c>
      <c r="F4545" s="638"/>
      <c r="G4545" s="638"/>
      <c r="H4545" s="638"/>
      <c r="I4545" s="638"/>
      <c r="J4545" s="638"/>
      <c r="K4545" s="639"/>
      <c r="L4545" s="103" t="str">
        <f>+VLOOKUP(B:B,APUS!A:D,4,FALSE)</f>
        <v>UN</v>
      </c>
      <c r="M4545" s="595">
        <f>L4555</f>
        <v>0</v>
      </c>
    </row>
    <row r="4546" spans="2:13" ht="15" customHeight="1" outlineLevel="2" x14ac:dyDescent="0.25">
      <c r="B4546" s="666" t="s">
        <v>1465</v>
      </c>
      <c r="C4546" s="697"/>
      <c r="D4546" s="668"/>
      <c r="E4546" s="672" t="s">
        <v>1470</v>
      </c>
      <c r="F4546" s="673"/>
      <c r="G4546" s="673"/>
      <c r="H4546" s="673"/>
      <c r="I4546" s="674"/>
      <c r="J4546" s="675" t="s">
        <v>560</v>
      </c>
      <c r="K4546" s="668"/>
      <c r="L4546" s="677" t="s">
        <v>1464</v>
      </c>
    </row>
    <row r="4547" spans="2:13" ht="15" customHeight="1" outlineLevel="2" x14ac:dyDescent="0.25">
      <c r="B4547" s="669"/>
      <c r="C4547" s="670"/>
      <c r="D4547" s="671"/>
      <c r="E4547" s="104" t="s">
        <v>1461</v>
      </c>
      <c r="F4547" s="679" t="s">
        <v>1462</v>
      </c>
      <c r="G4547" s="680"/>
      <c r="H4547" s="679" t="s">
        <v>1463</v>
      </c>
      <c r="I4547" s="680"/>
      <c r="J4547" s="676"/>
      <c r="K4547" s="671"/>
      <c r="L4547" s="701"/>
    </row>
    <row r="4548" spans="2:13" ht="24.95" customHeight="1" outlineLevel="2" x14ac:dyDescent="0.25">
      <c r="B4548" s="655"/>
      <c r="C4548" s="656"/>
      <c r="D4548" s="657"/>
      <c r="E4548" s="105"/>
      <c r="F4548" s="658"/>
      <c r="G4548" s="659"/>
      <c r="H4548" s="658"/>
      <c r="I4548" s="659"/>
      <c r="J4548" s="658"/>
      <c r="K4548" s="659"/>
      <c r="L4548" s="56">
        <f t="shared" ref="L4548:L4554" si="412">+J4548</f>
        <v>0</v>
      </c>
    </row>
    <row r="4549" spans="2:13" ht="24.95" customHeight="1" outlineLevel="2" x14ac:dyDescent="0.25">
      <c r="B4549" s="628"/>
      <c r="C4549" s="629"/>
      <c r="D4549" s="660"/>
      <c r="E4549" s="106"/>
      <c r="F4549" s="661"/>
      <c r="G4549" s="660"/>
      <c r="H4549" s="661"/>
      <c r="I4549" s="660"/>
      <c r="J4549" s="661"/>
      <c r="K4549" s="660"/>
      <c r="L4549" s="56">
        <f t="shared" si="412"/>
        <v>0</v>
      </c>
    </row>
    <row r="4550" spans="2:13" ht="24.95" customHeight="1" outlineLevel="2" x14ac:dyDescent="0.25">
      <c r="B4550" s="628"/>
      <c r="C4550" s="629"/>
      <c r="D4550" s="660"/>
      <c r="E4550" s="106"/>
      <c r="F4550" s="661"/>
      <c r="G4550" s="660"/>
      <c r="H4550" s="661"/>
      <c r="I4550" s="660"/>
      <c r="J4550" s="661"/>
      <c r="K4550" s="660"/>
      <c r="L4550" s="56">
        <f t="shared" si="412"/>
        <v>0</v>
      </c>
    </row>
    <row r="4551" spans="2:13" ht="24.95" customHeight="1" outlineLevel="2" x14ac:dyDescent="0.25">
      <c r="B4551" s="628"/>
      <c r="C4551" s="629"/>
      <c r="D4551" s="660"/>
      <c r="E4551" s="106"/>
      <c r="F4551" s="661"/>
      <c r="G4551" s="660"/>
      <c r="H4551" s="661"/>
      <c r="I4551" s="660"/>
      <c r="J4551" s="661"/>
      <c r="K4551" s="660"/>
      <c r="L4551" s="56">
        <f t="shared" si="412"/>
        <v>0</v>
      </c>
    </row>
    <row r="4552" spans="2:13" ht="24.95" customHeight="1" outlineLevel="2" x14ac:dyDescent="0.25">
      <c r="B4552" s="628"/>
      <c r="C4552" s="629"/>
      <c r="D4552" s="660"/>
      <c r="E4552" s="106"/>
      <c r="F4552" s="661"/>
      <c r="G4552" s="660"/>
      <c r="H4552" s="661"/>
      <c r="I4552" s="660"/>
      <c r="J4552" s="661"/>
      <c r="K4552" s="660"/>
      <c r="L4552" s="56">
        <f t="shared" si="412"/>
        <v>0</v>
      </c>
    </row>
    <row r="4553" spans="2:13" ht="24.95" customHeight="1" outlineLevel="2" x14ac:dyDescent="0.25">
      <c r="B4553" s="628"/>
      <c r="C4553" s="629"/>
      <c r="D4553" s="660"/>
      <c r="E4553" s="106"/>
      <c r="F4553" s="661"/>
      <c r="G4553" s="660"/>
      <c r="H4553" s="661"/>
      <c r="I4553" s="660"/>
      <c r="J4553" s="661"/>
      <c r="K4553" s="660"/>
      <c r="L4553" s="56">
        <f t="shared" si="412"/>
        <v>0</v>
      </c>
    </row>
    <row r="4554" spans="2:13" ht="24.95" customHeight="1" outlineLevel="2" x14ac:dyDescent="0.25">
      <c r="B4554" s="631"/>
      <c r="C4554" s="632"/>
      <c r="D4554" s="662"/>
      <c r="E4554" s="107"/>
      <c r="F4554" s="663"/>
      <c r="G4554" s="662"/>
      <c r="H4554" s="663"/>
      <c r="I4554" s="662"/>
      <c r="J4554" s="663"/>
      <c r="K4554" s="662"/>
      <c r="L4554" s="56">
        <f t="shared" si="412"/>
        <v>0</v>
      </c>
    </row>
    <row r="4555" spans="2:13" ht="24.95" customHeight="1" outlineLevel="2" x14ac:dyDescent="0.25">
      <c r="B4555" s="634" t="s">
        <v>1468</v>
      </c>
      <c r="C4555" s="635"/>
      <c r="D4555" s="635"/>
      <c r="E4555" s="635"/>
      <c r="F4555" s="635"/>
      <c r="G4555" s="635"/>
      <c r="H4555" s="635"/>
      <c r="I4555" s="635"/>
      <c r="J4555" s="635"/>
      <c r="K4555" s="636"/>
      <c r="L4555" s="108">
        <f>+SUM(L4548:L4554)</f>
        <v>0</v>
      </c>
    </row>
    <row r="4556" spans="2:13" ht="19.5" customHeight="1" outlineLevel="1" x14ac:dyDescent="0.25">
      <c r="B4556" s="111" t="s">
        <v>2121</v>
      </c>
      <c r="C4556" s="58">
        <v>21</v>
      </c>
      <c r="D4556" s="58">
        <v>0.2</v>
      </c>
      <c r="E4556" s="694" t="str">
        <f>+VLOOKUP(B:B,APUS!A:C,3,FALSE)</f>
        <v>MARCO PUERTA LÁMINA  0.60 M</v>
      </c>
      <c r="F4556" s="695"/>
      <c r="G4556" s="695"/>
      <c r="H4556" s="695"/>
      <c r="I4556" s="695"/>
      <c r="J4556" s="695"/>
      <c r="K4556" s="696"/>
      <c r="L4556" s="103" t="str">
        <f>+VLOOKUP(B:B,APUS!A:D,4,FALSE)</f>
        <v>UN</v>
      </c>
      <c r="M4556" s="595">
        <f>L4566</f>
        <v>0</v>
      </c>
    </row>
    <row r="4557" spans="2:13" ht="15" customHeight="1" outlineLevel="2" x14ac:dyDescent="0.25">
      <c r="B4557" s="666" t="s">
        <v>1465</v>
      </c>
      <c r="C4557" s="697"/>
      <c r="D4557" s="668"/>
      <c r="E4557" s="672" t="s">
        <v>1470</v>
      </c>
      <c r="F4557" s="673"/>
      <c r="G4557" s="673"/>
      <c r="H4557" s="673"/>
      <c r="I4557" s="674"/>
      <c r="J4557" s="675" t="s">
        <v>560</v>
      </c>
      <c r="K4557" s="668"/>
      <c r="L4557" s="677" t="s">
        <v>1464</v>
      </c>
    </row>
    <row r="4558" spans="2:13" ht="15" customHeight="1" outlineLevel="2" x14ac:dyDescent="0.25">
      <c r="B4558" s="669"/>
      <c r="C4558" s="670"/>
      <c r="D4558" s="671"/>
      <c r="E4558" s="104" t="s">
        <v>1461</v>
      </c>
      <c r="F4558" s="679" t="s">
        <v>1462</v>
      </c>
      <c r="G4558" s="680"/>
      <c r="H4558" s="679" t="s">
        <v>1463</v>
      </c>
      <c r="I4558" s="680"/>
      <c r="J4558" s="676"/>
      <c r="K4558" s="671"/>
      <c r="L4558" s="701"/>
    </row>
    <row r="4559" spans="2:13" ht="24.95" customHeight="1" outlineLevel="2" x14ac:dyDescent="0.25">
      <c r="B4559" s="655"/>
      <c r="C4559" s="656"/>
      <c r="D4559" s="657"/>
      <c r="E4559" s="105"/>
      <c r="F4559" s="658"/>
      <c r="G4559" s="659"/>
      <c r="H4559" s="658"/>
      <c r="I4559" s="659"/>
      <c r="J4559" s="658"/>
      <c r="K4559" s="659"/>
      <c r="L4559" s="56">
        <f t="shared" ref="L4559:L4565" si="413">+J4559</f>
        <v>0</v>
      </c>
    </row>
    <row r="4560" spans="2:13" ht="24.95" customHeight="1" outlineLevel="2" x14ac:dyDescent="0.25">
      <c r="B4560" s="628"/>
      <c r="C4560" s="629"/>
      <c r="D4560" s="660"/>
      <c r="E4560" s="106"/>
      <c r="F4560" s="661"/>
      <c r="G4560" s="660"/>
      <c r="H4560" s="661"/>
      <c r="I4560" s="660"/>
      <c r="J4560" s="661"/>
      <c r="K4560" s="660"/>
      <c r="L4560" s="56">
        <f t="shared" si="413"/>
        <v>0</v>
      </c>
    </row>
    <row r="4561" spans="2:13" ht="24.95" customHeight="1" outlineLevel="2" x14ac:dyDescent="0.25">
      <c r="B4561" s="628"/>
      <c r="C4561" s="629"/>
      <c r="D4561" s="660"/>
      <c r="E4561" s="106"/>
      <c r="F4561" s="661"/>
      <c r="G4561" s="660"/>
      <c r="H4561" s="661"/>
      <c r="I4561" s="660"/>
      <c r="J4561" s="661"/>
      <c r="K4561" s="660"/>
      <c r="L4561" s="56">
        <f t="shared" si="413"/>
        <v>0</v>
      </c>
    </row>
    <row r="4562" spans="2:13" ht="24.95" customHeight="1" outlineLevel="2" x14ac:dyDescent="0.25">
      <c r="B4562" s="628"/>
      <c r="C4562" s="629"/>
      <c r="D4562" s="660"/>
      <c r="E4562" s="106"/>
      <c r="F4562" s="661"/>
      <c r="G4562" s="660"/>
      <c r="H4562" s="661"/>
      <c r="I4562" s="660"/>
      <c r="J4562" s="661"/>
      <c r="K4562" s="660"/>
      <c r="L4562" s="56">
        <f t="shared" si="413"/>
        <v>0</v>
      </c>
    </row>
    <row r="4563" spans="2:13" ht="24.95" customHeight="1" outlineLevel="2" x14ac:dyDescent="0.25">
      <c r="B4563" s="628"/>
      <c r="C4563" s="629"/>
      <c r="D4563" s="660"/>
      <c r="E4563" s="106"/>
      <c r="F4563" s="661"/>
      <c r="G4563" s="660"/>
      <c r="H4563" s="661"/>
      <c r="I4563" s="660"/>
      <c r="J4563" s="661"/>
      <c r="K4563" s="660"/>
      <c r="L4563" s="56">
        <f t="shared" si="413"/>
        <v>0</v>
      </c>
    </row>
    <row r="4564" spans="2:13" ht="24.95" customHeight="1" outlineLevel="2" x14ac:dyDescent="0.25">
      <c r="B4564" s="628"/>
      <c r="C4564" s="629"/>
      <c r="D4564" s="660"/>
      <c r="E4564" s="106"/>
      <c r="F4564" s="661"/>
      <c r="G4564" s="660"/>
      <c r="H4564" s="661"/>
      <c r="I4564" s="660"/>
      <c r="J4564" s="661"/>
      <c r="K4564" s="660"/>
      <c r="L4564" s="56">
        <f t="shared" si="413"/>
        <v>0</v>
      </c>
    </row>
    <row r="4565" spans="2:13" ht="24.95" customHeight="1" outlineLevel="2" x14ac:dyDescent="0.25">
      <c r="B4565" s="631"/>
      <c r="C4565" s="632"/>
      <c r="D4565" s="662"/>
      <c r="E4565" s="107"/>
      <c r="F4565" s="663"/>
      <c r="G4565" s="662"/>
      <c r="H4565" s="663"/>
      <c r="I4565" s="662"/>
      <c r="J4565" s="663"/>
      <c r="K4565" s="662"/>
      <c r="L4565" s="56">
        <f t="shared" si="413"/>
        <v>0</v>
      </c>
    </row>
    <row r="4566" spans="2:13" ht="24.95" customHeight="1" outlineLevel="2" x14ac:dyDescent="0.25">
      <c r="B4566" s="634" t="s">
        <v>1468</v>
      </c>
      <c r="C4566" s="635"/>
      <c r="D4566" s="635"/>
      <c r="E4566" s="635"/>
      <c r="F4566" s="635"/>
      <c r="G4566" s="635"/>
      <c r="H4566" s="635"/>
      <c r="I4566" s="635"/>
      <c r="J4566" s="635"/>
      <c r="K4566" s="636"/>
      <c r="L4566" s="108">
        <f>+SUM(L4559:L4565)</f>
        <v>0</v>
      </c>
    </row>
    <row r="4567" spans="2:13" ht="19.5" customHeight="1" outlineLevel="1" x14ac:dyDescent="0.25">
      <c r="B4567" s="111" t="s">
        <v>2120</v>
      </c>
      <c r="C4567" s="58">
        <v>21</v>
      </c>
      <c r="D4567" s="58">
        <v>0.3</v>
      </c>
      <c r="E4567" s="694" t="str">
        <f>+VLOOKUP(B:B,APUS!A:C,3,FALSE)</f>
        <v>MARCO PUERTA LÁMINA  0.70 M</v>
      </c>
      <c r="F4567" s="695"/>
      <c r="G4567" s="695"/>
      <c r="H4567" s="695"/>
      <c r="I4567" s="695"/>
      <c r="J4567" s="695"/>
      <c r="K4567" s="696"/>
      <c r="L4567" s="103" t="str">
        <f>+VLOOKUP(B:B,APUS!A:D,4,FALSE)</f>
        <v>UN</v>
      </c>
      <c r="M4567" s="595">
        <f>L4577</f>
        <v>0</v>
      </c>
    </row>
    <row r="4568" spans="2:13" ht="15" customHeight="1" outlineLevel="2" x14ac:dyDescent="0.25">
      <c r="B4568" s="666" t="s">
        <v>1465</v>
      </c>
      <c r="C4568" s="697"/>
      <c r="D4568" s="668"/>
      <c r="E4568" s="672" t="s">
        <v>1470</v>
      </c>
      <c r="F4568" s="673"/>
      <c r="G4568" s="673"/>
      <c r="H4568" s="673"/>
      <c r="I4568" s="674"/>
      <c r="J4568" s="675" t="s">
        <v>560</v>
      </c>
      <c r="K4568" s="668"/>
      <c r="L4568" s="677" t="s">
        <v>1464</v>
      </c>
    </row>
    <row r="4569" spans="2:13" ht="15" customHeight="1" outlineLevel="2" x14ac:dyDescent="0.25">
      <c r="B4569" s="669"/>
      <c r="C4569" s="670"/>
      <c r="D4569" s="671"/>
      <c r="E4569" s="104" t="s">
        <v>1461</v>
      </c>
      <c r="F4569" s="679" t="s">
        <v>1462</v>
      </c>
      <c r="G4569" s="680"/>
      <c r="H4569" s="679" t="s">
        <v>1463</v>
      </c>
      <c r="I4569" s="680"/>
      <c r="J4569" s="676"/>
      <c r="K4569" s="671"/>
      <c r="L4569" s="701"/>
    </row>
    <row r="4570" spans="2:13" ht="24.95" customHeight="1" outlineLevel="2" x14ac:dyDescent="0.25">
      <c r="B4570" s="655"/>
      <c r="C4570" s="656"/>
      <c r="D4570" s="657"/>
      <c r="E4570" s="105"/>
      <c r="F4570" s="658"/>
      <c r="G4570" s="659"/>
      <c r="H4570" s="658"/>
      <c r="I4570" s="659"/>
      <c r="J4570" s="658"/>
      <c r="K4570" s="659"/>
      <c r="L4570" s="56">
        <f t="shared" ref="L4570:L4576" si="414">+J4570</f>
        <v>0</v>
      </c>
    </row>
    <row r="4571" spans="2:13" ht="24.95" customHeight="1" outlineLevel="2" x14ac:dyDescent="0.25">
      <c r="B4571" s="628"/>
      <c r="C4571" s="629"/>
      <c r="D4571" s="660"/>
      <c r="E4571" s="106"/>
      <c r="F4571" s="661"/>
      <c r="G4571" s="660"/>
      <c r="H4571" s="661"/>
      <c r="I4571" s="660"/>
      <c r="J4571" s="661"/>
      <c r="K4571" s="660"/>
      <c r="L4571" s="56">
        <f t="shared" si="414"/>
        <v>0</v>
      </c>
    </row>
    <row r="4572" spans="2:13" ht="24.95" customHeight="1" outlineLevel="2" x14ac:dyDescent="0.25">
      <c r="B4572" s="628"/>
      <c r="C4572" s="629"/>
      <c r="D4572" s="660"/>
      <c r="E4572" s="106"/>
      <c r="F4572" s="661"/>
      <c r="G4572" s="660"/>
      <c r="H4572" s="661"/>
      <c r="I4572" s="660"/>
      <c r="J4572" s="661"/>
      <c r="K4572" s="660"/>
      <c r="L4572" s="56">
        <f t="shared" si="414"/>
        <v>0</v>
      </c>
    </row>
    <row r="4573" spans="2:13" ht="24.95" customHeight="1" outlineLevel="2" x14ac:dyDescent="0.25">
      <c r="B4573" s="628"/>
      <c r="C4573" s="629"/>
      <c r="D4573" s="660"/>
      <c r="E4573" s="106"/>
      <c r="F4573" s="661"/>
      <c r="G4573" s="660"/>
      <c r="H4573" s="661"/>
      <c r="I4573" s="660"/>
      <c r="J4573" s="661"/>
      <c r="K4573" s="660"/>
      <c r="L4573" s="56">
        <f t="shared" si="414"/>
        <v>0</v>
      </c>
    </row>
    <row r="4574" spans="2:13" ht="24.95" customHeight="1" outlineLevel="2" x14ac:dyDescent="0.25">
      <c r="B4574" s="628"/>
      <c r="C4574" s="629"/>
      <c r="D4574" s="660"/>
      <c r="E4574" s="106"/>
      <c r="F4574" s="661"/>
      <c r="G4574" s="660"/>
      <c r="H4574" s="661"/>
      <c r="I4574" s="660"/>
      <c r="J4574" s="661"/>
      <c r="K4574" s="660"/>
      <c r="L4574" s="56">
        <f t="shared" si="414"/>
        <v>0</v>
      </c>
    </row>
    <row r="4575" spans="2:13" ht="24.95" customHeight="1" outlineLevel="2" x14ac:dyDescent="0.25">
      <c r="B4575" s="628"/>
      <c r="C4575" s="629"/>
      <c r="D4575" s="660"/>
      <c r="E4575" s="106"/>
      <c r="F4575" s="661"/>
      <c r="G4575" s="660"/>
      <c r="H4575" s="661"/>
      <c r="I4575" s="660"/>
      <c r="J4575" s="661"/>
      <c r="K4575" s="660"/>
      <c r="L4575" s="56">
        <f t="shared" si="414"/>
        <v>0</v>
      </c>
    </row>
    <row r="4576" spans="2:13" ht="24.95" customHeight="1" outlineLevel="2" x14ac:dyDescent="0.25">
      <c r="B4576" s="631"/>
      <c r="C4576" s="632"/>
      <c r="D4576" s="662"/>
      <c r="E4576" s="107"/>
      <c r="F4576" s="663"/>
      <c r="G4576" s="662"/>
      <c r="H4576" s="663"/>
      <c r="I4576" s="662"/>
      <c r="J4576" s="663"/>
      <c r="K4576" s="662"/>
      <c r="L4576" s="56">
        <f t="shared" si="414"/>
        <v>0</v>
      </c>
    </row>
    <row r="4577" spans="2:13" ht="24.95" customHeight="1" outlineLevel="2" x14ac:dyDescent="0.25">
      <c r="B4577" s="634" t="s">
        <v>1468</v>
      </c>
      <c r="C4577" s="635"/>
      <c r="D4577" s="635"/>
      <c r="E4577" s="635"/>
      <c r="F4577" s="635"/>
      <c r="G4577" s="635"/>
      <c r="H4577" s="635"/>
      <c r="I4577" s="635"/>
      <c r="J4577" s="635"/>
      <c r="K4577" s="636"/>
      <c r="L4577" s="108">
        <f>+SUM(L4570:L4576)</f>
        <v>0</v>
      </c>
    </row>
    <row r="4578" spans="2:13" ht="19.5" customHeight="1" outlineLevel="1" x14ac:dyDescent="0.25">
      <c r="B4578" s="111" t="s">
        <v>2119</v>
      </c>
      <c r="C4578" s="58">
        <v>21</v>
      </c>
      <c r="D4578" s="58">
        <v>0.4</v>
      </c>
      <c r="E4578" s="694" t="str">
        <f>+VLOOKUP(B:B,APUS!A:C,3,FALSE)</f>
        <v>MARCO PUERTA LÁMINA  0.80 M</v>
      </c>
      <c r="F4578" s="695"/>
      <c r="G4578" s="695"/>
      <c r="H4578" s="695"/>
      <c r="I4578" s="695"/>
      <c r="J4578" s="695"/>
      <c r="K4578" s="696"/>
      <c r="L4578" s="103" t="str">
        <f>+VLOOKUP(B:B,APUS!A:D,4,FALSE)</f>
        <v>UN</v>
      </c>
      <c r="M4578" s="595">
        <f>L4588</f>
        <v>0</v>
      </c>
    </row>
    <row r="4579" spans="2:13" ht="15" customHeight="1" outlineLevel="2" x14ac:dyDescent="0.25">
      <c r="B4579" s="666" t="s">
        <v>1465</v>
      </c>
      <c r="C4579" s="697"/>
      <c r="D4579" s="668"/>
      <c r="E4579" s="672" t="s">
        <v>1470</v>
      </c>
      <c r="F4579" s="673"/>
      <c r="G4579" s="673"/>
      <c r="H4579" s="673"/>
      <c r="I4579" s="674"/>
      <c r="J4579" s="675" t="s">
        <v>560</v>
      </c>
      <c r="K4579" s="668"/>
      <c r="L4579" s="677" t="s">
        <v>1464</v>
      </c>
    </row>
    <row r="4580" spans="2:13" ht="15" customHeight="1" outlineLevel="2" x14ac:dyDescent="0.25">
      <c r="B4580" s="669"/>
      <c r="C4580" s="670"/>
      <c r="D4580" s="671"/>
      <c r="E4580" s="104" t="s">
        <v>1461</v>
      </c>
      <c r="F4580" s="679" t="s">
        <v>1462</v>
      </c>
      <c r="G4580" s="680"/>
      <c r="H4580" s="679" t="s">
        <v>1463</v>
      </c>
      <c r="I4580" s="680"/>
      <c r="J4580" s="676"/>
      <c r="K4580" s="671"/>
      <c r="L4580" s="701"/>
    </row>
    <row r="4581" spans="2:13" ht="24.95" customHeight="1" outlineLevel="2" x14ac:dyDescent="0.25">
      <c r="B4581" s="655"/>
      <c r="C4581" s="656"/>
      <c r="D4581" s="657"/>
      <c r="E4581" s="105"/>
      <c r="F4581" s="658"/>
      <c r="G4581" s="659"/>
      <c r="H4581" s="658"/>
      <c r="I4581" s="659"/>
      <c r="J4581" s="658"/>
      <c r="K4581" s="659"/>
      <c r="L4581" s="56">
        <f t="shared" ref="L4581:L4587" si="415">+J4581</f>
        <v>0</v>
      </c>
    </row>
    <row r="4582" spans="2:13" ht="24.95" customHeight="1" outlineLevel="2" x14ac:dyDescent="0.25">
      <c r="B4582" s="628"/>
      <c r="C4582" s="629"/>
      <c r="D4582" s="660"/>
      <c r="E4582" s="106"/>
      <c r="F4582" s="661"/>
      <c r="G4582" s="660"/>
      <c r="H4582" s="661"/>
      <c r="I4582" s="660"/>
      <c r="J4582" s="661"/>
      <c r="K4582" s="660"/>
      <c r="L4582" s="56">
        <f t="shared" si="415"/>
        <v>0</v>
      </c>
    </row>
    <row r="4583" spans="2:13" ht="24.95" customHeight="1" outlineLevel="2" x14ac:dyDescent="0.25">
      <c r="B4583" s="628"/>
      <c r="C4583" s="629"/>
      <c r="D4583" s="660"/>
      <c r="E4583" s="106"/>
      <c r="F4583" s="661"/>
      <c r="G4583" s="660"/>
      <c r="H4583" s="661"/>
      <c r="I4583" s="660"/>
      <c r="J4583" s="661"/>
      <c r="K4583" s="660"/>
      <c r="L4583" s="56">
        <f t="shared" si="415"/>
        <v>0</v>
      </c>
    </row>
    <row r="4584" spans="2:13" ht="24.95" customHeight="1" outlineLevel="2" x14ac:dyDescent="0.25">
      <c r="B4584" s="628"/>
      <c r="C4584" s="629"/>
      <c r="D4584" s="660"/>
      <c r="E4584" s="106"/>
      <c r="F4584" s="661"/>
      <c r="G4584" s="660"/>
      <c r="H4584" s="661"/>
      <c r="I4584" s="660"/>
      <c r="J4584" s="661"/>
      <c r="K4584" s="660"/>
      <c r="L4584" s="56">
        <f t="shared" si="415"/>
        <v>0</v>
      </c>
    </row>
    <row r="4585" spans="2:13" ht="24.95" customHeight="1" outlineLevel="2" x14ac:dyDescent="0.25">
      <c r="B4585" s="628"/>
      <c r="C4585" s="629"/>
      <c r="D4585" s="660"/>
      <c r="E4585" s="106"/>
      <c r="F4585" s="661"/>
      <c r="G4585" s="660"/>
      <c r="H4585" s="661"/>
      <c r="I4585" s="660"/>
      <c r="J4585" s="661"/>
      <c r="K4585" s="660"/>
      <c r="L4585" s="56">
        <f t="shared" si="415"/>
        <v>0</v>
      </c>
    </row>
    <row r="4586" spans="2:13" ht="24.95" customHeight="1" outlineLevel="2" x14ac:dyDescent="0.25">
      <c r="B4586" s="628"/>
      <c r="C4586" s="629"/>
      <c r="D4586" s="660"/>
      <c r="E4586" s="106"/>
      <c r="F4586" s="661"/>
      <c r="G4586" s="660"/>
      <c r="H4586" s="661"/>
      <c r="I4586" s="660"/>
      <c r="J4586" s="661"/>
      <c r="K4586" s="660"/>
      <c r="L4586" s="56">
        <f t="shared" si="415"/>
        <v>0</v>
      </c>
    </row>
    <row r="4587" spans="2:13" ht="24.95" customHeight="1" outlineLevel="2" x14ac:dyDescent="0.25">
      <c r="B4587" s="631"/>
      <c r="C4587" s="632"/>
      <c r="D4587" s="662"/>
      <c r="E4587" s="107"/>
      <c r="F4587" s="663"/>
      <c r="G4587" s="662"/>
      <c r="H4587" s="663"/>
      <c r="I4587" s="662"/>
      <c r="J4587" s="663"/>
      <c r="K4587" s="662"/>
      <c r="L4587" s="56">
        <f t="shared" si="415"/>
        <v>0</v>
      </c>
    </row>
    <row r="4588" spans="2:13" ht="24.95" customHeight="1" outlineLevel="2" x14ac:dyDescent="0.25">
      <c r="B4588" s="634" t="s">
        <v>1468</v>
      </c>
      <c r="C4588" s="635"/>
      <c r="D4588" s="635"/>
      <c r="E4588" s="635"/>
      <c r="F4588" s="635"/>
      <c r="G4588" s="635"/>
      <c r="H4588" s="635"/>
      <c r="I4588" s="635"/>
      <c r="J4588" s="635"/>
      <c r="K4588" s="636"/>
      <c r="L4588" s="108">
        <f>+SUM(L4581:L4587)</f>
        <v>0</v>
      </c>
    </row>
    <row r="4589" spans="2:13" ht="19.5" customHeight="1" outlineLevel="1" x14ac:dyDescent="0.25">
      <c r="B4589" s="111" t="s">
        <v>2118</v>
      </c>
      <c r="C4589" s="58">
        <v>21</v>
      </c>
      <c r="D4589" s="58">
        <v>0.5</v>
      </c>
      <c r="E4589" s="694" t="str">
        <f>+VLOOKUP(B:B,APUS!A:C,3,FALSE)</f>
        <v>MARCO PUERTA LÁMINA  1.00 M</v>
      </c>
      <c r="F4589" s="695"/>
      <c r="G4589" s="695"/>
      <c r="H4589" s="695"/>
      <c r="I4589" s="695"/>
      <c r="J4589" s="695"/>
      <c r="K4589" s="696"/>
      <c r="L4589" s="103" t="str">
        <f>+VLOOKUP(B:B,APUS!A:D,4,FALSE)</f>
        <v>UN</v>
      </c>
      <c r="M4589" s="595">
        <f>L4599</f>
        <v>0</v>
      </c>
    </row>
    <row r="4590" spans="2:13" ht="15" customHeight="1" outlineLevel="2" x14ac:dyDescent="0.25">
      <c r="B4590" s="666" t="s">
        <v>1465</v>
      </c>
      <c r="C4590" s="697"/>
      <c r="D4590" s="668"/>
      <c r="E4590" s="672" t="s">
        <v>1470</v>
      </c>
      <c r="F4590" s="673"/>
      <c r="G4590" s="673"/>
      <c r="H4590" s="673"/>
      <c r="I4590" s="674"/>
      <c r="J4590" s="675" t="s">
        <v>560</v>
      </c>
      <c r="K4590" s="668"/>
      <c r="L4590" s="677" t="s">
        <v>1464</v>
      </c>
    </row>
    <row r="4591" spans="2:13" ht="15" customHeight="1" outlineLevel="2" x14ac:dyDescent="0.25">
      <c r="B4591" s="669"/>
      <c r="C4591" s="670"/>
      <c r="D4591" s="671"/>
      <c r="E4591" s="104" t="s">
        <v>1461</v>
      </c>
      <c r="F4591" s="679" t="s">
        <v>1462</v>
      </c>
      <c r="G4591" s="680"/>
      <c r="H4591" s="679" t="s">
        <v>1463</v>
      </c>
      <c r="I4591" s="680"/>
      <c r="J4591" s="676"/>
      <c r="K4591" s="671"/>
      <c r="L4591" s="701"/>
    </row>
    <row r="4592" spans="2:13" ht="24.95" customHeight="1" outlineLevel="2" x14ac:dyDescent="0.25">
      <c r="B4592" s="655"/>
      <c r="C4592" s="656"/>
      <c r="D4592" s="657"/>
      <c r="E4592" s="105"/>
      <c r="F4592" s="658"/>
      <c r="G4592" s="659"/>
      <c r="H4592" s="658"/>
      <c r="I4592" s="659"/>
      <c r="J4592" s="658"/>
      <c r="K4592" s="659"/>
      <c r="L4592" s="56">
        <f t="shared" ref="L4592:L4598" si="416">+J4592</f>
        <v>0</v>
      </c>
    </row>
    <row r="4593" spans="2:13" ht="24.95" customHeight="1" outlineLevel="2" x14ac:dyDescent="0.25">
      <c r="B4593" s="628"/>
      <c r="C4593" s="629"/>
      <c r="D4593" s="660"/>
      <c r="E4593" s="106"/>
      <c r="F4593" s="661"/>
      <c r="G4593" s="660"/>
      <c r="H4593" s="661"/>
      <c r="I4593" s="660"/>
      <c r="J4593" s="661"/>
      <c r="K4593" s="660"/>
      <c r="L4593" s="56">
        <f t="shared" si="416"/>
        <v>0</v>
      </c>
    </row>
    <row r="4594" spans="2:13" ht="24.95" customHeight="1" outlineLevel="2" x14ac:dyDescent="0.25">
      <c r="B4594" s="628"/>
      <c r="C4594" s="629"/>
      <c r="D4594" s="660"/>
      <c r="E4594" s="106"/>
      <c r="F4594" s="661"/>
      <c r="G4594" s="660"/>
      <c r="H4594" s="661"/>
      <c r="I4594" s="660"/>
      <c r="J4594" s="661"/>
      <c r="K4594" s="660"/>
      <c r="L4594" s="56">
        <f t="shared" si="416"/>
        <v>0</v>
      </c>
    </row>
    <row r="4595" spans="2:13" ht="24.95" customHeight="1" outlineLevel="2" x14ac:dyDescent="0.25">
      <c r="B4595" s="628"/>
      <c r="C4595" s="629"/>
      <c r="D4595" s="660"/>
      <c r="E4595" s="106"/>
      <c r="F4595" s="661"/>
      <c r="G4595" s="660"/>
      <c r="H4595" s="661"/>
      <c r="I4595" s="660"/>
      <c r="J4595" s="661"/>
      <c r="K4595" s="660"/>
      <c r="L4595" s="56">
        <f t="shared" si="416"/>
        <v>0</v>
      </c>
    </row>
    <row r="4596" spans="2:13" ht="24.95" customHeight="1" outlineLevel="2" x14ac:dyDescent="0.25">
      <c r="B4596" s="628"/>
      <c r="C4596" s="629"/>
      <c r="D4596" s="660"/>
      <c r="E4596" s="106"/>
      <c r="F4596" s="661"/>
      <c r="G4596" s="660"/>
      <c r="H4596" s="661"/>
      <c r="I4596" s="660"/>
      <c r="J4596" s="661"/>
      <c r="K4596" s="660"/>
      <c r="L4596" s="56">
        <f t="shared" si="416"/>
        <v>0</v>
      </c>
    </row>
    <row r="4597" spans="2:13" ht="24.95" customHeight="1" outlineLevel="2" x14ac:dyDescent="0.25">
      <c r="B4597" s="628"/>
      <c r="C4597" s="629"/>
      <c r="D4597" s="660"/>
      <c r="E4597" s="106"/>
      <c r="F4597" s="661"/>
      <c r="G4597" s="660"/>
      <c r="H4597" s="661"/>
      <c r="I4597" s="660"/>
      <c r="J4597" s="661"/>
      <c r="K4597" s="660"/>
      <c r="L4597" s="56">
        <f t="shared" si="416"/>
        <v>0</v>
      </c>
    </row>
    <row r="4598" spans="2:13" ht="24.95" customHeight="1" outlineLevel="2" x14ac:dyDescent="0.25">
      <c r="B4598" s="631"/>
      <c r="C4598" s="632"/>
      <c r="D4598" s="662"/>
      <c r="E4598" s="107"/>
      <c r="F4598" s="663"/>
      <c r="G4598" s="662"/>
      <c r="H4598" s="663"/>
      <c r="I4598" s="662"/>
      <c r="J4598" s="663"/>
      <c r="K4598" s="662"/>
      <c r="L4598" s="56">
        <f t="shared" si="416"/>
        <v>0</v>
      </c>
    </row>
    <row r="4599" spans="2:13" ht="24.95" customHeight="1" outlineLevel="2" x14ac:dyDescent="0.25">
      <c r="B4599" s="634" t="s">
        <v>1468</v>
      </c>
      <c r="C4599" s="635"/>
      <c r="D4599" s="635"/>
      <c r="E4599" s="635"/>
      <c r="F4599" s="635"/>
      <c r="G4599" s="635"/>
      <c r="H4599" s="635"/>
      <c r="I4599" s="635"/>
      <c r="J4599" s="635"/>
      <c r="K4599" s="636"/>
      <c r="L4599" s="108">
        <f>+SUM(L4592:L4598)</f>
        <v>0</v>
      </c>
    </row>
    <row r="4600" spans="2:13" ht="44.25" customHeight="1" outlineLevel="1" x14ac:dyDescent="0.25">
      <c r="B4600" s="111" t="s">
        <v>2117</v>
      </c>
      <c r="C4600" s="58">
        <v>21</v>
      </c>
      <c r="D4600" s="58">
        <v>0.6</v>
      </c>
      <c r="E4600" s="637" t="str">
        <f>+VLOOKUP(B:B,APUS!A:C,3,FALSE)</f>
        <v>SUMINISTRO E INSTALACIÓN BARRA DE SEGURIDAD LATERAL PARA BAÑO O DUCHA 24" X 24" EN ACERO INOXIDABLE 304, CALIBRE 18”, CON DIAMETRO DE 1 1/4", INCLUYE ACCESORIOS PARA SU CORRECTA INSTALACIÓN (MOVILIDAD REDUCIDA)</v>
      </c>
      <c r="F4600" s="638"/>
      <c r="G4600" s="638"/>
      <c r="H4600" s="638"/>
      <c r="I4600" s="638"/>
      <c r="J4600" s="638"/>
      <c r="K4600" s="639"/>
      <c r="L4600" s="103" t="str">
        <f>+VLOOKUP(B:B,APUS!A:D,4,FALSE)</f>
        <v>UN</v>
      </c>
      <c r="M4600" s="595">
        <f>L4610</f>
        <v>0</v>
      </c>
    </row>
    <row r="4601" spans="2:13" ht="15" customHeight="1" outlineLevel="2" x14ac:dyDescent="0.25">
      <c r="B4601" s="666" t="s">
        <v>1465</v>
      </c>
      <c r="C4601" s="697"/>
      <c r="D4601" s="668"/>
      <c r="E4601" s="672" t="s">
        <v>1470</v>
      </c>
      <c r="F4601" s="673"/>
      <c r="G4601" s="673"/>
      <c r="H4601" s="673"/>
      <c r="I4601" s="674"/>
      <c r="J4601" s="675" t="s">
        <v>560</v>
      </c>
      <c r="K4601" s="668"/>
      <c r="L4601" s="677" t="s">
        <v>1464</v>
      </c>
    </row>
    <row r="4602" spans="2:13" ht="15" customHeight="1" outlineLevel="2" x14ac:dyDescent="0.25">
      <c r="B4602" s="669"/>
      <c r="C4602" s="670"/>
      <c r="D4602" s="671"/>
      <c r="E4602" s="104" t="s">
        <v>1461</v>
      </c>
      <c r="F4602" s="679" t="s">
        <v>1462</v>
      </c>
      <c r="G4602" s="680"/>
      <c r="H4602" s="679" t="s">
        <v>1463</v>
      </c>
      <c r="I4602" s="680"/>
      <c r="J4602" s="676"/>
      <c r="K4602" s="671"/>
      <c r="L4602" s="701"/>
    </row>
    <row r="4603" spans="2:13" ht="24.95" customHeight="1" outlineLevel="2" x14ac:dyDescent="0.25">
      <c r="B4603" s="655"/>
      <c r="C4603" s="656"/>
      <c r="D4603" s="657"/>
      <c r="E4603" s="105"/>
      <c r="F4603" s="658"/>
      <c r="G4603" s="659"/>
      <c r="H4603" s="658"/>
      <c r="I4603" s="659"/>
      <c r="J4603" s="658"/>
      <c r="K4603" s="659"/>
      <c r="L4603" s="56">
        <f t="shared" ref="L4603:L4609" si="417">+J4603</f>
        <v>0</v>
      </c>
    </row>
    <row r="4604" spans="2:13" ht="24.95" customHeight="1" outlineLevel="2" x14ac:dyDescent="0.25">
      <c r="B4604" s="628"/>
      <c r="C4604" s="629"/>
      <c r="D4604" s="660"/>
      <c r="E4604" s="106"/>
      <c r="F4604" s="661"/>
      <c r="G4604" s="660"/>
      <c r="H4604" s="661"/>
      <c r="I4604" s="660"/>
      <c r="J4604" s="661"/>
      <c r="K4604" s="660"/>
      <c r="L4604" s="56">
        <f t="shared" si="417"/>
        <v>0</v>
      </c>
    </row>
    <row r="4605" spans="2:13" ht="24.95" customHeight="1" outlineLevel="2" x14ac:dyDescent="0.25">
      <c r="B4605" s="628"/>
      <c r="C4605" s="629"/>
      <c r="D4605" s="660"/>
      <c r="E4605" s="106"/>
      <c r="F4605" s="661"/>
      <c r="G4605" s="660"/>
      <c r="H4605" s="661"/>
      <c r="I4605" s="660"/>
      <c r="J4605" s="661"/>
      <c r="K4605" s="660"/>
      <c r="L4605" s="56">
        <f t="shared" si="417"/>
        <v>0</v>
      </c>
    </row>
    <row r="4606" spans="2:13" ht="24.95" customHeight="1" outlineLevel="2" x14ac:dyDescent="0.25">
      <c r="B4606" s="628"/>
      <c r="C4606" s="629"/>
      <c r="D4606" s="660"/>
      <c r="E4606" s="106"/>
      <c r="F4606" s="661"/>
      <c r="G4606" s="660"/>
      <c r="H4606" s="661"/>
      <c r="I4606" s="660"/>
      <c r="J4606" s="661"/>
      <c r="K4606" s="660"/>
      <c r="L4606" s="56">
        <f t="shared" si="417"/>
        <v>0</v>
      </c>
    </row>
    <row r="4607" spans="2:13" ht="24.95" customHeight="1" outlineLevel="2" x14ac:dyDescent="0.25">
      <c r="B4607" s="628"/>
      <c r="C4607" s="629"/>
      <c r="D4607" s="660"/>
      <c r="E4607" s="106"/>
      <c r="F4607" s="661"/>
      <c r="G4607" s="660"/>
      <c r="H4607" s="661"/>
      <c r="I4607" s="660"/>
      <c r="J4607" s="661"/>
      <c r="K4607" s="660"/>
      <c r="L4607" s="56">
        <f t="shared" si="417"/>
        <v>0</v>
      </c>
    </row>
    <row r="4608" spans="2:13" ht="24.95" customHeight="1" outlineLevel="2" x14ac:dyDescent="0.25">
      <c r="B4608" s="628"/>
      <c r="C4608" s="629"/>
      <c r="D4608" s="660"/>
      <c r="E4608" s="106"/>
      <c r="F4608" s="661"/>
      <c r="G4608" s="660"/>
      <c r="H4608" s="661"/>
      <c r="I4608" s="660"/>
      <c r="J4608" s="661"/>
      <c r="K4608" s="660"/>
      <c r="L4608" s="56">
        <f t="shared" si="417"/>
        <v>0</v>
      </c>
    </row>
    <row r="4609" spans="2:13" ht="24.95" customHeight="1" outlineLevel="2" x14ac:dyDescent="0.25">
      <c r="B4609" s="631"/>
      <c r="C4609" s="632"/>
      <c r="D4609" s="662"/>
      <c r="E4609" s="107"/>
      <c r="F4609" s="663"/>
      <c r="G4609" s="662"/>
      <c r="H4609" s="663"/>
      <c r="I4609" s="662"/>
      <c r="J4609" s="663"/>
      <c r="K4609" s="662"/>
      <c r="L4609" s="56">
        <f t="shared" si="417"/>
        <v>0</v>
      </c>
    </row>
    <row r="4610" spans="2:13" ht="24.95" customHeight="1" outlineLevel="2" x14ac:dyDescent="0.25">
      <c r="B4610" s="634" t="s">
        <v>1468</v>
      </c>
      <c r="C4610" s="635"/>
      <c r="D4610" s="635"/>
      <c r="E4610" s="635"/>
      <c r="F4610" s="635"/>
      <c r="G4610" s="635"/>
      <c r="H4610" s="635"/>
      <c r="I4610" s="635"/>
      <c r="J4610" s="635"/>
      <c r="K4610" s="636"/>
      <c r="L4610" s="108">
        <f>+SUM(L4603:L4609)</f>
        <v>0</v>
      </c>
    </row>
    <row r="4611" spans="2:13" ht="42.75" customHeight="1" outlineLevel="1" x14ac:dyDescent="0.25">
      <c r="B4611" s="111" t="s">
        <v>1459</v>
      </c>
      <c r="C4611" s="58">
        <v>21</v>
      </c>
      <c r="D4611" s="58">
        <v>0.7</v>
      </c>
      <c r="E4611" s="637" t="str">
        <f>+VLOOKUP(B:B,APUS!A:C,3,FALSE)</f>
        <v>BARANDA METÁLICA SENCILLA PARA ESCALERA CON PASAMANOS EN TUBERÍA DE AGUAS NEGRAS DIÁMETRO 2"</v>
      </c>
      <c r="F4611" s="638"/>
      <c r="G4611" s="638"/>
      <c r="H4611" s="638"/>
      <c r="I4611" s="638"/>
      <c r="J4611" s="638"/>
      <c r="K4611" s="639"/>
      <c r="L4611" s="103" t="str">
        <f>+VLOOKUP(B:B,APUS!A:D,4,FALSE)</f>
        <v>M</v>
      </c>
      <c r="M4611" s="595">
        <f>L4621</f>
        <v>0</v>
      </c>
    </row>
    <row r="4612" spans="2:13" ht="15" customHeight="1" outlineLevel="2" x14ac:dyDescent="0.25">
      <c r="B4612" s="666" t="s">
        <v>1465</v>
      </c>
      <c r="C4612" s="697"/>
      <c r="D4612" s="668"/>
      <c r="E4612" s="672" t="s">
        <v>1470</v>
      </c>
      <c r="F4612" s="673"/>
      <c r="G4612" s="673"/>
      <c r="H4612" s="673"/>
      <c r="I4612" s="674"/>
      <c r="J4612" s="675" t="s">
        <v>560</v>
      </c>
      <c r="K4612" s="668"/>
      <c r="L4612" s="677" t="s">
        <v>1464</v>
      </c>
    </row>
    <row r="4613" spans="2:13" ht="15" customHeight="1" outlineLevel="2" x14ac:dyDescent="0.25">
      <c r="B4613" s="669"/>
      <c r="C4613" s="670"/>
      <c r="D4613" s="671"/>
      <c r="E4613" s="104" t="s">
        <v>1461</v>
      </c>
      <c r="F4613" s="679" t="s">
        <v>1462</v>
      </c>
      <c r="G4613" s="680"/>
      <c r="H4613" s="679" t="s">
        <v>1463</v>
      </c>
      <c r="I4613" s="680"/>
      <c r="J4613" s="676"/>
      <c r="K4613" s="671"/>
      <c r="L4613" s="701"/>
    </row>
    <row r="4614" spans="2:13" ht="24.95" customHeight="1" outlineLevel="2" x14ac:dyDescent="0.25">
      <c r="B4614" s="655"/>
      <c r="C4614" s="656"/>
      <c r="D4614" s="657"/>
      <c r="E4614" s="105"/>
      <c r="F4614" s="658"/>
      <c r="G4614" s="659"/>
      <c r="H4614" s="658"/>
      <c r="I4614" s="659"/>
      <c r="J4614" s="658"/>
      <c r="K4614" s="659"/>
      <c r="L4614" s="56">
        <f t="shared" ref="L4614:L4620" si="418">+J4614</f>
        <v>0</v>
      </c>
    </row>
    <row r="4615" spans="2:13" ht="24.95" customHeight="1" outlineLevel="2" x14ac:dyDescent="0.25">
      <c r="B4615" s="628"/>
      <c r="C4615" s="629"/>
      <c r="D4615" s="660"/>
      <c r="E4615" s="106"/>
      <c r="F4615" s="661"/>
      <c r="G4615" s="660"/>
      <c r="H4615" s="661"/>
      <c r="I4615" s="660"/>
      <c r="J4615" s="661"/>
      <c r="K4615" s="660"/>
      <c r="L4615" s="56">
        <f t="shared" si="418"/>
        <v>0</v>
      </c>
    </row>
    <row r="4616" spans="2:13" ht="24.95" customHeight="1" outlineLevel="2" x14ac:dyDescent="0.25">
      <c r="B4616" s="628"/>
      <c r="C4616" s="629"/>
      <c r="D4616" s="660"/>
      <c r="E4616" s="106"/>
      <c r="F4616" s="661"/>
      <c r="G4616" s="660"/>
      <c r="H4616" s="661"/>
      <c r="I4616" s="660"/>
      <c r="J4616" s="661"/>
      <c r="K4616" s="660"/>
      <c r="L4616" s="56">
        <f t="shared" si="418"/>
        <v>0</v>
      </c>
    </row>
    <row r="4617" spans="2:13" ht="24.95" customHeight="1" outlineLevel="2" x14ac:dyDescent="0.25">
      <c r="B4617" s="628"/>
      <c r="C4617" s="629"/>
      <c r="D4617" s="660"/>
      <c r="E4617" s="106"/>
      <c r="F4617" s="661"/>
      <c r="G4617" s="660"/>
      <c r="H4617" s="661"/>
      <c r="I4617" s="660"/>
      <c r="J4617" s="661"/>
      <c r="K4617" s="660"/>
      <c r="L4617" s="56">
        <f t="shared" si="418"/>
        <v>0</v>
      </c>
    </row>
    <row r="4618" spans="2:13" ht="24.95" customHeight="1" outlineLevel="2" x14ac:dyDescent="0.25">
      <c r="B4618" s="628"/>
      <c r="C4618" s="629"/>
      <c r="D4618" s="660"/>
      <c r="E4618" s="106"/>
      <c r="F4618" s="661"/>
      <c r="G4618" s="660"/>
      <c r="H4618" s="661"/>
      <c r="I4618" s="660"/>
      <c r="J4618" s="661"/>
      <c r="K4618" s="660"/>
      <c r="L4618" s="56">
        <f t="shared" si="418"/>
        <v>0</v>
      </c>
    </row>
    <row r="4619" spans="2:13" ht="24.95" customHeight="1" outlineLevel="2" x14ac:dyDescent="0.25">
      <c r="B4619" s="628"/>
      <c r="C4619" s="629"/>
      <c r="D4619" s="660"/>
      <c r="E4619" s="106"/>
      <c r="F4619" s="661"/>
      <c r="G4619" s="660"/>
      <c r="H4619" s="661"/>
      <c r="I4619" s="660"/>
      <c r="J4619" s="661"/>
      <c r="K4619" s="660"/>
      <c r="L4619" s="56">
        <f t="shared" si="418"/>
        <v>0</v>
      </c>
    </row>
    <row r="4620" spans="2:13" ht="24.95" customHeight="1" outlineLevel="2" x14ac:dyDescent="0.25">
      <c r="B4620" s="631"/>
      <c r="C4620" s="632"/>
      <c r="D4620" s="662"/>
      <c r="E4620" s="107"/>
      <c r="F4620" s="663"/>
      <c r="G4620" s="662"/>
      <c r="H4620" s="663"/>
      <c r="I4620" s="662"/>
      <c r="J4620" s="663"/>
      <c r="K4620" s="662"/>
      <c r="L4620" s="56">
        <f t="shared" si="418"/>
        <v>0</v>
      </c>
    </row>
    <row r="4621" spans="2:13" ht="24.95" customHeight="1" outlineLevel="2" x14ac:dyDescent="0.25">
      <c r="B4621" s="634" t="s">
        <v>1468</v>
      </c>
      <c r="C4621" s="635"/>
      <c r="D4621" s="635"/>
      <c r="E4621" s="635"/>
      <c r="F4621" s="635"/>
      <c r="G4621" s="635"/>
      <c r="H4621" s="635"/>
      <c r="I4621" s="635"/>
      <c r="J4621" s="635"/>
      <c r="K4621" s="636"/>
      <c r="L4621" s="108">
        <f>+SUM(L4614:L4620)</f>
        <v>0</v>
      </c>
    </row>
    <row r="4622" spans="2:13" ht="49.5" customHeight="1" outlineLevel="1" x14ac:dyDescent="0.25">
      <c r="B4622" s="111" t="s">
        <v>2116</v>
      </c>
      <c r="C4622" s="58">
        <v>21</v>
      </c>
      <c r="D4622" s="58">
        <v>0.8</v>
      </c>
      <c r="E4622" s="637" t="str">
        <f>+VLOOKUP(B:B,APUS!A:C,3,FALSE)</f>
        <v>VENTANA FIJA EN LÁMINA CALIBRE 18. INCLUYE PISA-VIDRIOS, ALFAJÍA RESPECTIVA EN ACERO (SI APLICA), ANGULO DE 1"X1/8". INCLUYE SOLDADURAS, PERNOS DE ANCLAJES Y COMPLEMENTARIOS, SUMINISTRO, FABRICACIÓN, MONTAJE, ANTICORROSIVO APLICADO EN DOS (2) CAPAS. NO INCLUYE VIDRIO.</v>
      </c>
      <c r="F4622" s="638"/>
      <c r="G4622" s="638"/>
      <c r="H4622" s="638"/>
      <c r="I4622" s="638"/>
      <c r="J4622" s="638"/>
      <c r="K4622" s="639"/>
      <c r="L4622" s="103" t="str">
        <f>+VLOOKUP(B:B,APUS!A:D,4,FALSE)</f>
        <v>M2</v>
      </c>
      <c r="M4622" s="595">
        <f>L4632</f>
        <v>0</v>
      </c>
    </row>
    <row r="4623" spans="2:13" ht="15" customHeight="1" outlineLevel="2" x14ac:dyDescent="0.25">
      <c r="B4623" s="666" t="s">
        <v>1465</v>
      </c>
      <c r="C4623" s="697"/>
      <c r="D4623" s="668"/>
      <c r="E4623" s="672" t="s">
        <v>1470</v>
      </c>
      <c r="F4623" s="673"/>
      <c r="G4623" s="673"/>
      <c r="H4623" s="673"/>
      <c r="I4623" s="674"/>
      <c r="J4623" s="675" t="s">
        <v>560</v>
      </c>
      <c r="K4623" s="668"/>
      <c r="L4623" s="677" t="s">
        <v>1464</v>
      </c>
    </row>
    <row r="4624" spans="2:13" ht="15" customHeight="1" outlineLevel="2" x14ac:dyDescent="0.25">
      <c r="B4624" s="669"/>
      <c r="C4624" s="670"/>
      <c r="D4624" s="671"/>
      <c r="E4624" s="104" t="s">
        <v>1461</v>
      </c>
      <c r="F4624" s="679" t="s">
        <v>1462</v>
      </c>
      <c r="G4624" s="680"/>
      <c r="H4624" s="679" t="s">
        <v>1463</v>
      </c>
      <c r="I4624" s="680"/>
      <c r="J4624" s="676"/>
      <c r="K4624" s="671"/>
      <c r="L4624" s="701"/>
    </row>
    <row r="4625" spans="2:13" ht="24.95" customHeight="1" outlineLevel="2" x14ac:dyDescent="0.25">
      <c r="B4625" s="655"/>
      <c r="C4625" s="656"/>
      <c r="D4625" s="657"/>
      <c r="E4625" s="105"/>
      <c r="F4625" s="658"/>
      <c r="G4625" s="659"/>
      <c r="H4625" s="658"/>
      <c r="I4625" s="659"/>
      <c r="J4625" s="658"/>
      <c r="K4625" s="659"/>
      <c r="L4625" s="56">
        <f t="shared" ref="L4625:L4631" si="419">+J4625</f>
        <v>0</v>
      </c>
    </row>
    <row r="4626" spans="2:13" ht="24.95" customHeight="1" outlineLevel="2" x14ac:dyDescent="0.25">
      <c r="B4626" s="628"/>
      <c r="C4626" s="629"/>
      <c r="D4626" s="660"/>
      <c r="E4626" s="106"/>
      <c r="F4626" s="661"/>
      <c r="G4626" s="660"/>
      <c r="H4626" s="661"/>
      <c r="I4626" s="660"/>
      <c r="J4626" s="661"/>
      <c r="K4626" s="660"/>
      <c r="L4626" s="56">
        <f t="shared" si="419"/>
        <v>0</v>
      </c>
    </row>
    <row r="4627" spans="2:13" ht="24.95" customHeight="1" outlineLevel="2" x14ac:dyDescent="0.25">
      <c r="B4627" s="628"/>
      <c r="C4627" s="629"/>
      <c r="D4627" s="660"/>
      <c r="E4627" s="106"/>
      <c r="F4627" s="661"/>
      <c r="G4627" s="660"/>
      <c r="H4627" s="661"/>
      <c r="I4627" s="660"/>
      <c r="J4627" s="661"/>
      <c r="K4627" s="660"/>
      <c r="L4627" s="56">
        <f t="shared" si="419"/>
        <v>0</v>
      </c>
    </row>
    <row r="4628" spans="2:13" ht="24.95" customHeight="1" outlineLevel="2" x14ac:dyDescent="0.25">
      <c r="B4628" s="628"/>
      <c r="C4628" s="629"/>
      <c r="D4628" s="660"/>
      <c r="E4628" s="106"/>
      <c r="F4628" s="661"/>
      <c r="G4628" s="660"/>
      <c r="H4628" s="661"/>
      <c r="I4628" s="660"/>
      <c r="J4628" s="661"/>
      <c r="K4628" s="660"/>
      <c r="L4628" s="56">
        <f t="shared" si="419"/>
        <v>0</v>
      </c>
    </row>
    <row r="4629" spans="2:13" ht="24.95" customHeight="1" outlineLevel="2" x14ac:dyDescent="0.25">
      <c r="B4629" s="628"/>
      <c r="C4629" s="629"/>
      <c r="D4629" s="660"/>
      <c r="E4629" s="106"/>
      <c r="F4629" s="661"/>
      <c r="G4629" s="660"/>
      <c r="H4629" s="661"/>
      <c r="I4629" s="660"/>
      <c r="J4629" s="661"/>
      <c r="K4629" s="660"/>
      <c r="L4629" s="56">
        <f t="shared" si="419"/>
        <v>0</v>
      </c>
    </row>
    <row r="4630" spans="2:13" ht="24.95" customHeight="1" outlineLevel="2" x14ac:dyDescent="0.25">
      <c r="B4630" s="628"/>
      <c r="C4630" s="629"/>
      <c r="D4630" s="660"/>
      <c r="E4630" s="106"/>
      <c r="F4630" s="661"/>
      <c r="G4630" s="660"/>
      <c r="H4630" s="661"/>
      <c r="I4630" s="660"/>
      <c r="J4630" s="661"/>
      <c r="K4630" s="660"/>
      <c r="L4630" s="56">
        <f t="shared" si="419"/>
        <v>0</v>
      </c>
    </row>
    <row r="4631" spans="2:13" ht="24.95" customHeight="1" outlineLevel="2" x14ac:dyDescent="0.25">
      <c r="B4631" s="631"/>
      <c r="C4631" s="632"/>
      <c r="D4631" s="662"/>
      <c r="E4631" s="107"/>
      <c r="F4631" s="663"/>
      <c r="G4631" s="662"/>
      <c r="H4631" s="663"/>
      <c r="I4631" s="662"/>
      <c r="J4631" s="663"/>
      <c r="K4631" s="662"/>
      <c r="L4631" s="56">
        <f t="shared" si="419"/>
        <v>0</v>
      </c>
    </row>
    <row r="4632" spans="2:13" ht="24.95" customHeight="1" outlineLevel="2" x14ac:dyDescent="0.25">
      <c r="B4632" s="634" t="s">
        <v>1468</v>
      </c>
      <c r="C4632" s="635"/>
      <c r="D4632" s="635"/>
      <c r="E4632" s="635"/>
      <c r="F4632" s="635"/>
      <c r="G4632" s="635"/>
      <c r="H4632" s="635"/>
      <c r="I4632" s="635"/>
      <c r="J4632" s="635"/>
      <c r="K4632" s="636"/>
      <c r="L4632" s="108">
        <f>+SUM(L4625:L4631)</f>
        <v>0</v>
      </c>
    </row>
    <row r="4633" spans="2:13" ht="19.5" customHeight="1" outlineLevel="1" x14ac:dyDescent="0.25">
      <c r="B4633" s="111" t="s">
        <v>2115</v>
      </c>
      <c r="C4633" s="58">
        <v>21</v>
      </c>
      <c r="D4633" s="58">
        <v>0.9</v>
      </c>
      <c r="E4633" s="694" t="str">
        <f>+VLOOKUP(B:B,APUS!A:C,3,FALSE)</f>
        <v>REMATES BOCEL ALUMINIO</v>
      </c>
      <c r="F4633" s="695"/>
      <c r="G4633" s="695"/>
      <c r="H4633" s="695"/>
      <c r="I4633" s="695"/>
      <c r="J4633" s="695"/>
      <c r="K4633" s="696"/>
      <c r="L4633" s="103" t="str">
        <f>+VLOOKUP(B:B,APUS!A:D,4,FALSE)</f>
        <v>M</v>
      </c>
      <c r="M4633" s="595">
        <f>L4643</f>
        <v>0</v>
      </c>
    </row>
    <row r="4634" spans="2:13" ht="15" customHeight="1" outlineLevel="2" x14ac:dyDescent="0.25">
      <c r="B4634" s="666" t="s">
        <v>1465</v>
      </c>
      <c r="C4634" s="697"/>
      <c r="D4634" s="668"/>
      <c r="E4634" s="672" t="s">
        <v>1470</v>
      </c>
      <c r="F4634" s="673"/>
      <c r="G4634" s="673"/>
      <c r="H4634" s="673"/>
      <c r="I4634" s="674"/>
      <c r="J4634" s="675" t="s">
        <v>560</v>
      </c>
      <c r="K4634" s="668"/>
      <c r="L4634" s="677" t="s">
        <v>1464</v>
      </c>
    </row>
    <row r="4635" spans="2:13" ht="15" customHeight="1" outlineLevel="2" x14ac:dyDescent="0.25">
      <c r="B4635" s="669"/>
      <c r="C4635" s="670"/>
      <c r="D4635" s="671"/>
      <c r="E4635" s="104" t="s">
        <v>1461</v>
      </c>
      <c r="F4635" s="679" t="s">
        <v>1462</v>
      </c>
      <c r="G4635" s="680"/>
      <c r="H4635" s="679" t="s">
        <v>1463</v>
      </c>
      <c r="I4635" s="680"/>
      <c r="J4635" s="676"/>
      <c r="K4635" s="671"/>
      <c r="L4635" s="701"/>
    </row>
    <row r="4636" spans="2:13" ht="24.95" customHeight="1" outlineLevel="2" x14ac:dyDescent="0.25">
      <c r="B4636" s="655"/>
      <c r="C4636" s="656"/>
      <c r="D4636" s="657"/>
      <c r="E4636" s="105"/>
      <c r="F4636" s="658"/>
      <c r="G4636" s="659"/>
      <c r="H4636" s="658"/>
      <c r="I4636" s="659"/>
      <c r="J4636" s="658"/>
      <c r="K4636" s="659"/>
      <c r="L4636" s="56">
        <f t="shared" ref="L4636:L4642" si="420">+J4636</f>
        <v>0</v>
      </c>
    </row>
    <row r="4637" spans="2:13" ht="24.95" customHeight="1" outlineLevel="2" x14ac:dyDescent="0.25">
      <c r="B4637" s="628"/>
      <c r="C4637" s="629"/>
      <c r="D4637" s="660"/>
      <c r="E4637" s="106"/>
      <c r="F4637" s="661"/>
      <c r="G4637" s="660"/>
      <c r="H4637" s="661"/>
      <c r="I4637" s="660"/>
      <c r="J4637" s="661"/>
      <c r="K4637" s="660"/>
      <c r="L4637" s="56">
        <f t="shared" si="420"/>
        <v>0</v>
      </c>
    </row>
    <row r="4638" spans="2:13" ht="24.95" customHeight="1" outlineLevel="2" x14ac:dyDescent="0.25">
      <c r="B4638" s="628"/>
      <c r="C4638" s="629"/>
      <c r="D4638" s="660"/>
      <c r="E4638" s="106"/>
      <c r="F4638" s="661"/>
      <c r="G4638" s="660"/>
      <c r="H4638" s="661"/>
      <c r="I4638" s="660"/>
      <c r="J4638" s="661"/>
      <c r="K4638" s="660"/>
      <c r="L4638" s="56">
        <f t="shared" si="420"/>
        <v>0</v>
      </c>
    </row>
    <row r="4639" spans="2:13" ht="24.95" customHeight="1" outlineLevel="2" x14ac:dyDescent="0.25">
      <c r="B4639" s="628"/>
      <c r="C4639" s="629"/>
      <c r="D4639" s="660"/>
      <c r="E4639" s="106"/>
      <c r="F4639" s="661"/>
      <c r="G4639" s="660"/>
      <c r="H4639" s="661"/>
      <c r="I4639" s="660"/>
      <c r="J4639" s="661"/>
      <c r="K4639" s="660"/>
      <c r="L4639" s="56">
        <f t="shared" si="420"/>
        <v>0</v>
      </c>
    </row>
    <row r="4640" spans="2:13" ht="24.95" customHeight="1" outlineLevel="2" x14ac:dyDescent="0.25">
      <c r="B4640" s="628"/>
      <c r="C4640" s="629"/>
      <c r="D4640" s="660"/>
      <c r="E4640" s="106"/>
      <c r="F4640" s="661"/>
      <c r="G4640" s="660"/>
      <c r="H4640" s="661"/>
      <c r="I4640" s="660"/>
      <c r="J4640" s="661"/>
      <c r="K4640" s="660"/>
      <c r="L4640" s="56">
        <f t="shared" si="420"/>
        <v>0</v>
      </c>
    </row>
    <row r="4641" spans="2:13" ht="24.95" customHeight="1" outlineLevel="2" x14ac:dyDescent="0.25">
      <c r="B4641" s="628"/>
      <c r="C4641" s="629"/>
      <c r="D4641" s="660"/>
      <c r="E4641" s="106"/>
      <c r="F4641" s="661"/>
      <c r="G4641" s="660"/>
      <c r="H4641" s="661"/>
      <c r="I4641" s="660"/>
      <c r="J4641" s="661"/>
      <c r="K4641" s="660"/>
      <c r="L4641" s="56">
        <f t="shared" si="420"/>
        <v>0</v>
      </c>
    </row>
    <row r="4642" spans="2:13" ht="24.95" customHeight="1" outlineLevel="2" x14ac:dyDescent="0.25">
      <c r="B4642" s="631"/>
      <c r="C4642" s="632"/>
      <c r="D4642" s="662"/>
      <c r="E4642" s="107"/>
      <c r="F4642" s="663"/>
      <c r="G4642" s="662"/>
      <c r="H4642" s="663"/>
      <c r="I4642" s="662"/>
      <c r="J4642" s="663"/>
      <c r="K4642" s="662"/>
      <c r="L4642" s="56">
        <f t="shared" si="420"/>
        <v>0</v>
      </c>
    </row>
    <row r="4643" spans="2:13" ht="24.95" customHeight="1" outlineLevel="2" x14ac:dyDescent="0.25">
      <c r="B4643" s="634" t="s">
        <v>1468</v>
      </c>
      <c r="C4643" s="635"/>
      <c r="D4643" s="635"/>
      <c r="E4643" s="635"/>
      <c r="F4643" s="635"/>
      <c r="G4643" s="635"/>
      <c r="H4643" s="635"/>
      <c r="I4643" s="635"/>
      <c r="J4643" s="635"/>
      <c r="K4643" s="636"/>
      <c r="L4643" s="108">
        <f>+SUM(L4636:L4642)</f>
        <v>0</v>
      </c>
    </row>
    <row r="4644" spans="2:13" ht="19.5" customHeight="1" outlineLevel="1" x14ac:dyDescent="0.25">
      <c r="B4644" s="111" t="s">
        <v>2114</v>
      </c>
      <c r="C4644" s="58">
        <v>21</v>
      </c>
      <c r="D4644" s="58">
        <v>10</v>
      </c>
      <c r="E4644" s="694" t="str">
        <f>+VLOOKUP(B:B,APUS!A:C,3,FALSE)</f>
        <v>PUERTAS VENTANAS LÁMINA EN CORREDERA- NO INCLUYE VIDRIO NI CERRADURA.</v>
      </c>
      <c r="F4644" s="695"/>
      <c r="G4644" s="695"/>
      <c r="H4644" s="695"/>
      <c r="I4644" s="695"/>
      <c r="J4644" s="695"/>
      <c r="K4644" s="696"/>
      <c r="L4644" s="103" t="str">
        <f>+VLOOKUP(B:B,APUS!A:D,4,FALSE)</f>
        <v>M2</v>
      </c>
      <c r="M4644" s="595">
        <f>L4654</f>
        <v>0</v>
      </c>
    </row>
    <row r="4645" spans="2:13" ht="15" customHeight="1" outlineLevel="2" x14ac:dyDescent="0.25">
      <c r="B4645" s="666" t="s">
        <v>1465</v>
      </c>
      <c r="C4645" s="697"/>
      <c r="D4645" s="668"/>
      <c r="E4645" s="672" t="s">
        <v>1470</v>
      </c>
      <c r="F4645" s="673"/>
      <c r="G4645" s="673"/>
      <c r="H4645" s="673"/>
      <c r="I4645" s="674"/>
      <c r="J4645" s="675" t="s">
        <v>560</v>
      </c>
      <c r="K4645" s="668"/>
      <c r="L4645" s="677" t="s">
        <v>1464</v>
      </c>
    </row>
    <row r="4646" spans="2:13" ht="15" customHeight="1" outlineLevel="2" x14ac:dyDescent="0.25">
      <c r="B4646" s="669"/>
      <c r="C4646" s="670"/>
      <c r="D4646" s="671"/>
      <c r="E4646" s="104" t="s">
        <v>1461</v>
      </c>
      <c r="F4646" s="679" t="s">
        <v>1462</v>
      </c>
      <c r="G4646" s="680"/>
      <c r="H4646" s="679" t="s">
        <v>1463</v>
      </c>
      <c r="I4646" s="680"/>
      <c r="J4646" s="676"/>
      <c r="K4646" s="671"/>
      <c r="L4646" s="701"/>
    </row>
    <row r="4647" spans="2:13" ht="24.95" customHeight="1" outlineLevel="2" x14ac:dyDescent="0.25">
      <c r="B4647" s="655"/>
      <c r="C4647" s="656"/>
      <c r="D4647" s="657"/>
      <c r="E4647" s="105"/>
      <c r="F4647" s="658"/>
      <c r="G4647" s="659"/>
      <c r="H4647" s="658"/>
      <c r="I4647" s="659"/>
      <c r="J4647" s="658"/>
      <c r="K4647" s="659"/>
      <c r="L4647" s="56">
        <f t="shared" ref="L4647:L4653" si="421">+J4647</f>
        <v>0</v>
      </c>
    </row>
    <row r="4648" spans="2:13" ht="24.95" customHeight="1" outlineLevel="2" x14ac:dyDescent="0.25">
      <c r="B4648" s="628"/>
      <c r="C4648" s="629"/>
      <c r="D4648" s="660"/>
      <c r="E4648" s="106"/>
      <c r="F4648" s="661"/>
      <c r="G4648" s="660"/>
      <c r="H4648" s="661"/>
      <c r="I4648" s="660"/>
      <c r="J4648" s="661"/>
      <c r="K4648" s="660"/>
      <c r="L4648" s="56">
        <f t="shared" si="421"/>
        <v>0</v>
      </c>
    </row>
    <row r="4649" spans="2:13" ht="24.95" customHeight="1" outlineLevel="2" x14ac:dyDescent="0.25">
      <c r="B4649" s="628"/>
      <c r="C4649" s="629"/>
      <c r="D4649" s="660"/>
      <c r="E4649" s="106"/>
      <c r="F4649" s="661"/>
      <c r="G4649" s="660"/>
      <c r="H4649" s="661"/>
      <c r="I4649" s="660"/>
      <c r="J4649" s="661"/>
      <c r="K4649" s="660"/>
      <c r="L4649" s="56">
        <f t="shared" si="421"/>
        <v>0</v>
      </c>
    </row>
    <row r="4650" spans="2:13" ht="24.95" customHeight="1" outlineLevel="2" x14ac:dyDescent="0.25">
      <c r="B4650" s="628"/>
      <c r="C4650" s="629"/>
      <c r="D4650" s="660"/>
      <c r="E4650" s="106"/>
      <c r="F4650" s="661"/>
      <c r="G4650" s="660"/>
      <c r="H4650" s="661"/>
      <c r="I4650" s="660"/>
      <c r="J4650" s="661"/>
      <c r="K4650" s="660"/>
      <c r="L4650" s="56">
        <f t="shared" si="421"/>
        <v>0</v>
      </c>
    </row>
    <row r="4651" spans="2:13" ht="24.95" customHeight="1" outlineLevel="2" x14ac:dyDescent="0.25">
      <c r="B4651" s="628"/>
      <c r="C4651" s="629"/>
      <c r="D4651" s="660"/>
      <c r="E4651" s="106"/>
      <c r="F4651" s="661"/>
      <c r="G4651" s="660"/>
      <c r="H4651" s="661"/>
      <c r="I4651" s="660"/>
      <c r="J4651" s="661"/>
      <c r="K4651" s="660"/>
      <c r="L4651" s="56">
        <f t="shared" si="421"/>
        <v>0</v>
      </c>
    </row>
    <row r="4652" spans="2:13" ht="24.95" customHeight="1" outlineLevel="2" x14ac:dyDescent="0.25">
      <c r="B4652" s="628"/>
      <c r="C4652" s="629"/>
      <c r="D4652" s="660"/>
      <c r="E4652" s="106"/>
      <c r="F4652" s="661"/>
      <c r="G4652" s="660"/>
      <c r="H4652" s="661"/>
      <c r="I4652" s="660"/>
      <c r="J4652" s="661"/>
      <c r="K4652" s="660"/>
      <c r="L4652" s="56">
        <f t="shared" si="421"/>
        <v>0</v>
      </c>
    </row>
    <row r="4653" spans="2:13" ht="24.95" customHeight="1" outlineLevel="2" x14ac:dyDescent="0.25">
      <c r="B4653" s="631"/>
      <c r="C4653" s="632"/>
      <c r="D4653" s="662"/>
      <c r="E4653" s="107"/>
      <c r="F4653" s="663"/>
      <c r="G4653" s="662"/>
      <c r="H4653" s="663"/>
      <c r="I4653" s="662"/>
      <c r="J4653" s="663"/>
      <c r="K4653" s="662"/>
      <c r="L4653" s="56">
        <f t="shared" si="421"/>
        <v>0</v>
      </c>
    </row>
    <row r="4654" spans="2:13" ht="24.95" customHeight="1" outlineLevel="2" x14ac:dyDescent="0.25">
      <c r="B4654" s="634" t="s">
        <v>1468</v>
      </c>
      <c r="C4654" s="635"/>
      <c r="D4654" s="635"/>
      <c r="E4654" s="635"/>
      <c r="F4654" s="635"/>
      <c r="G4654" s="635"/>
      <c r="H4654" s="635"/>
      <c r="I4654" s="635"/>
      <c r="J4654" s="635"/>
      <c r="K4654" s="636"/>
      <c r="L4654" s="108">
        <f>+SUM(L4647:L4653)</f>
        <v>0</v>
      </c>
    </row>
    <row r="4655" spans="2:13" ht="19.5" customHeight="1" outlineLevel="1" x14ac:dyDescent="0.25">
      <c r="B4655" s="111" t="s">
        <v>2113</v>
      </c>
      <c r="C4655" s="58">
        <v>21</v>
      </c>
      <c r="D4655" s="58">
        <v>11</v>
      </c>
      <c r="E4655" s="694" t="str">
        <f>+VLOOKUP(B:B,APUS!A:C,3,FALSE)</f>
        <v>PUERTA EN LÁMINA COLD ROLLED CAL.16 DE 0.60 Y 0.70 M ANCHO</v>
      </c>
      <c r="F4655" s="695"/>
      <c r="G4655" s="695"/>
      <c r="H4655" s="695"/>
      <c r="I4655" s="695"/>
      <c r="J4655" s="695"/>
      <c r="K4655" s="696"/>
      <c r="L4655" s="103" t="str">
        <f>+VLOOKUP(B:B,APUS!A:D,4,FALSE)</f>
        <v>UN</v>
      </c>
      <c r="M4655" s="595">
        <f>L4665</f>
        <v>0</v>
      </c>
    </row>
    <row r="4656" spans="2:13" ht="15" customHeight="1" outlineLevel="2" x14ac:dyDescent="0.25">
      <c r="B4656" s="666" t="s">
        <v>1465</v>
      </c>
      <c r="C4656" s="697"/>
      <c r="D4656" s="668"/>
      <c r="E4656" s="672" t="s">
        <v>1470</v>
      </c>
      <c r="F4656" s="673"/>
      <c r="G4656" s="673"/>
      <c r="H4656" s="673"/>
      <c r="I4656" s="674"/>
      <c r="J4656" s="675" t="s">
        <v>560</v>
      </c>
      <c r="K4656" s="668"/>
      <c r="L4656" s="677" t="s">
        <v>1464</v>
      </c>
    </row>
    <row r="4657" spans="2:13" ht="15" customHeight="1" outlineLevel="2" x14ac:dyDescent="0.25">
      <c r="B4657" s="669"/>
      <c r="C4657" s="670"/>
      <c r="D4657" s="671"/>
      <c r="E4657" s="104" t="s">
        <v>1461</v>
      </c>
      <c r="F4657" s="679" t="s">
        <v>1462</v>
      </c>
      <c r="G4657" s="680"/>
      <c r="H4657" s="679" t="s">
        <v>1463</v>
      </c>
      <c r="I4657" s="680"/>
      <c r="J4657" s="676"/>
      <c r="K4657" s="671"/>
      <c r="L4657" s="701"/>
    </row>
    <row r="4658" spans="2:13" ht="24.95" customHeight="1" outlineLevel="2" x14ac:dyDescent="0.25">
      <c r="B4658" s="655"/>
      <c r="C4658" s="656"/>
      <c r="D4658" s="657"/>
      <c r="E4658" s="105"/>
      <c r="F4658" s="658"/>
      <c r="G4658" s="659"/>
      <c r="H4658" s="658"/>
      <c r="I4658" s="659"/>
      <c r="J4658" s="658"/>
      <c r="K4658" s="659"/>
      <c r="L4658" s="56">
        <f t="shared" ref="L4658:L4664" si="422">+J4658</f>
        <v>0</v>
      </c>
    </row>
    <row r="4659" spans="2:13" ht="24.95" customHeight="1" outlineLevel="2" x14ac:dyDescent="0.25">
      <c r="B4659" s="628"/>
      <c r="C4659" s="629"/>
      <c r="D4659" s="660"/>
      <c r="E4659" s="106"/>
      <c r="F4659" s="661"/>
      <c r="G4659" s="660"/>
      <c r="H4659" s="661"/>
      <c r="I4659" s="660"/>
      <c r="J4659" s="661"/>
      <c r="K4659" s="660"/>
      <c r="L4659" s="56">
        <f t="shared" si="422"/>
        <v>0</v>
      </c>
    </row>
    <row r="4660" spans="2:13" ht="24.95" customHeight="1" outlineLevel="2" x14ac:dyDescent="0.25">
      <c r="B4660" s="628"/>
      <c r="C4660" s="629"/>
      <c r="D4660" s="660"/>
      <c r="E4660" s="106"/>
      <c r="F4660" s="661"/>
      <c r="G4660" s="660"/>
      <c r="H4660" s="661"/>
      <c r="I4660" s="660"/>
      <c r="J4660" s="661"/>
      <c r="K4660" s="660"/>
      <c r="L4660" s="56">
        <f t="shared" si="422"/>
        <v>0</v>
      </c>
    </row>
    <row r="4661" spans="2:13" ht="24.95" customHeight="1" outlineLevel="2" x14ac:dyDescent="0.25">
      <c r="B4661" s="628"/>
      <c r="C4661" s="629"/>
      <c r="D4661" s="660"/>
      <c r="E4661" s="106"/>
      <c r="F4661" s="661"/>
      <c r="G4661" s="660"/>
      <c r="H4661" s="661"/>
      <c r="I4661" s="660"/>
      <c r="J4661" s="661"/>
      <c r="K4661" s="660"/>
      <c r="L4661" s="56">
        <f t="shared" si="422"/>
        <v>0</v>
      </c>
    </row>
    <row r="4662" spans="2:13" ht="24.95" customHeight="1" outlineLevel="2" x14ac:dyDescent="0.25">
      <c r="B4662" s="628"/>
      <c r="C4662" s="629"/>
      <c r="D4662" s="660"/>
      <c r="E4662" s="106"/>
      <c r="F4662" s="661"/>
      <c r="G4662" s="660"/>
      <c r="H4662" s="661"/>
      <c r="I4662" s="660"/>
      <c r="J4662" s="661"/>
      <c r="K4662" s="660"/>
      <c r="L4662" s="56">
        <f t="shared" si="422"/>
        <v>0</v>
      </c>
    </row>
    <row r="4663" spans="2:13" ht="24.95" customHeight="1" outlineLevel="2" x14ac:dyDescent="0.25">
      <c r="B4663" s="628"/>
      <c r="C4663" s="629"/>
      <c r="D4663" s="660"/>
      <c r="E4663" s="106"/>
      <c r="F4663" s="661"/>
      <c r="G4663" s="660"/>
      <c r="H4663" s="661"/>
      <c r="I4663" s="660"/>
      <c r="J4663" s="661"/>
      <c r="K4663" s="660"/>
      <c r="L4663" s="56">
        <f t="shared" si="422"/>
        <v>0</v>
      </c>
    </row>
    <row r="4664" spans="2:13" ht="24.95" customHeight="1" outlineLevel="2" x14ac:dyDescent="0.25">
      <c r="B4664" s="631"/>
      <c r="C4664" s="632"/>
      <c r="D4664" s="662"/>
      <c r="E4664" s="107"/>
      <c r="F4664" s="663"/>
      <c r="G4664" s="662"/>
      <c r="H4664" s="663"/>
      <c r="I4664" s="662"/>
      <c r="J4664" s="663"/>
      <c r="K4664" s="662"/>
      <c r="L4664" s="56">
        <f t="shared" si="422"/>
        <v>0</v>
      </c>
    </row>
    <row r="4665" spans="2:13" ht="24.95" customHeight="1" outlineLevel="2" x14ac:dyDescent="0.25">
      <c r="B4665" s="634" t="s">
        <v>1468</v>
      </c>
      <c r="C4665" s="635"/>
      <c r="D4665" s="635"/>
      <c r="E4665" s="635"/>
      <c r="F4665" s="635"/>
      <c r="G4665" s="635"/>
      <c r="H4665" s="635"/>
      <c r="I4665" s="635"/>
      <c r="J4665" s="635"/>
      <c r="K4665" s="636"/>
      <c r="L4665" s="108">
        <f>+SUM(L4658:L4664)</f>
        <v>0</v>
      </c>
    </row>
    <row r="4666" spans="2:13" ht="19.5" customHeight="1" outlineLevel="1" x14ac:dyDescent="0.25">
      <c r="B4666" s="111" t="s">
        <v>2125</v>
      </c>
      <c r="C4666" s="58">
        <v>21</v>
      </c>
      <c r="D4666" s="58">
        <v>12</v>
      </c>
      <c r="E4666" s="694" t="str">
        <f>+VLOOKUP(B:B,APUS!A:C,3,FALSE)</f>
        <v>PUERTA EN LÁMINA COLD ROLLED CAL.16 DE 0.80 Y 1.00 M ANCHO</v>
      </c>
      <c r="F4666" s="695"/>
      <c r="G4666" s="695"/>
      <c r="H4666" s="695"/>
      <c r="I4666" s="695"/>
      <c r="J4666" s="695"/>
      <c r="K4666" s="696"/>
      <c r="L4666" s="103" t="str">
        <f>+VLOOKUP(B:B,APUS!A:D,4,FALSE)</f>
        <v>UN</v>
      </c>
      <c r="M4666" s="595">
        <f>L4676</f>
        <v>0</v>
      </c>
    </row>
    <row r="4667" spans="2:13" ht="15" customHeight="1" outlineLevel="2" x14ac:dyDescent="0.25">
      <c r="B4667" s="666" t="s">
        <v>1465</v>
      </c>
      <c r="C4667" s="697"/>
      <c r="D4667" s="668"/>
      <c r="E4667" s="672" t="s">
        <v>1470</v>
      </c>
      <c r="F4667" s="673"/>
      <c r="G4667" s="673"/>
      <c r="H4667" s="673"/>
      <c r="I4667" s="674"/>
      <c r="J4667" s="675" t="s">
        <v>560</v>
      </c>
      <c r="K4667" s="668"/>
      <c r="L4667" s="677" t="s">
        <v>1464</v>
      </c>
    </row>
    <row r="4668" spans="2:13" ht="15" customHeight="1" outlineLevel="2" x14ac:dyDescent="0.25">
      <c r="B4668" s="669"/>
      <c r="C4668" s="670"/>
      <c r="D4668" s="671"/>
      <c r="E4668" s="104" t="s">
        <v>1461</v>
      </c>
      <c r="F4668" s="679" t="s">
        <v>1462</v>
      </c>
      <c r="G4668" s="680"/>
      <c r="H4668" s="679" t="s">
        <v>1463</v>
      </c>
      <c r="I4668" s="680"/>
      <c r="J4668" s="676"/>
      <c r="K4668" s="671"/>
      <c r="L4668" s="701"/>
    </row>
    <row r="4669" spans="2:13" ht="24.95" customHeight="1" outlineLevel="2" x14ac:dyDescent="0.25">
      <c r="B4669" s="655"/>
      <c r="C4669" s="656"/>
      <c r="D4669" s="657"/>
      <c r="E4669" s="105"/>
      <c r="F4669" s="658"/>
      <c r="G4669" s="659"/>
      <c r="H4669" s="658"/>
      <c r="I4669" s="659"/>
      <c r="J4669" s="658"/>
      <c r="K4669" s="659"/>
      <c r="L4669" s="56">
        <f t="shared" ref="L4669:L4675" si="423">+J4669</f>
        <v>0</v>
      </c>
    </row>
    <row r="4670" spans="2:13" ht="24.95" customHeight="1" outlineLevel="2" x14ac:dyDescent="0.25">
      <c r="B4670" s="628"/>
      <c r="C4670" s="629"/>
      <c r="D4670" s="660"/>
      <c r="E4670" s="106"/>
      <c r="F4670" s="661"/>
      <c r="G4670" s="660"/>
      <c r="H4670" s="661"/>
      <c r="I4670" s="660"/>
      <c r="J4670" s="661"/>
      <c r="K4670" s="660"/>
      <c r="L4670" s="56">
        <f t="shared" si="423"/>
        <v>0</v>
      </c>
    </row>
    <row r="4671" spans="2:13" ht="24.95" customHeight="1" outlineLevel="2" x14ac:dyDescent="0.25">
      <c r="B4671" s="628"/>
      <c r="C4671" s="629"/>
      <c r="D4671" s="660"/>
      <c r="E4671" s="106"/>
      <c r="F4671" s="661"/>
      <c r="G4671" s="660"/>
      <c r="H4671" s="661"/>
      <c r="I4671" s="660"/>
      <c r="J4671" s="661"/>
      <c r="K4671" s="660"/>
      <c r="L4671" s="56">
        <f t="shared" si="423"/>
        <v>0</v>
      </c>
    </row>
    <row r="4672" spans="2:13" ht="24.95" customHeight="1" outlineLevel="2" x14ac:dyDescent="0.25">
      <c r="B4672" s="628"/>
      <c r="C4672" s="629"/>
      <c r="D4672" s="660"/>
      <c r="E4672" s="106"/>
      <c r="F4672" s="661"/>
      <c r="G4672" s="660"/>
      <c r="H4672" s="661"/>
      <c r="I4672" s="660"/>
      <c r="J4672" s="661"/>
      <c r="K4672" s="660"/>
      <c r="L4672" s="56">
        <f t="shared" si="423"/>
        <v>0</v>
      </c>
    </row>
    <row r="4673" spans="2:13" ht="24.95" customHeight="1" outlineLevel="2" x14ac:dyDescent="0.25">
      <c r="B4673" s="628"/>
      <c r="C4673" s="629"/>
      <c r="D4673" s="660"/>
      <c r="E4673" s="106"/>
      <c r="F4673" s="661"/>
      <c r="G4673" s="660"/>
      <c r="H4673" s="661"/>
      <c r="I4673" s="660"/>
      <c r="J4673" s="661"/>
      <c r="K4673" s="660"/>
      <c r="L4673" s="56">
        <f t="shared" si="423"/>
        <v>0</v>
      </c>
    </row>
    <row r="4674" spans="2:13" ht="24.95" customHeight="1" outlineLevel="2" x14ac:dyDescent="0.25">
      <c r="B4674" s="628"/>
      <c r="C4674" s="629"/>
      <c r="D4674" s="660"/>
      <c r="E4674" s="106"/>
      <c r="F4674" s="661"/>
      <c r="G4674" s="660"/>
      <c r="H4674" s="661"/>
      <c r="I4674" s="660"/>
      <c r="J4674" s="661"/>
      <c r="K4674" s="660"/>
      <c r="L4674" s="56">
        <f t="shared" si="423"/>
        <v>0</v>
      </c>
    </row>
    <row r="4675" spans="2:13" ht="24.95" customHeight="1" outlineLevel="2" x14ac:dyDescent="0.25">
      <c r="B4675" s="631"/>
      <c r="C4675" s="632"/>
      <c r="D4675" s="662"/>
      <c r="E4675" s="107"/>
      <c r="F4675" s="663"/>
      <c r="G4675" s="662"/>
      <c r="H4675" s="663"/>
      <c r="I4675" s="662"/>
      <c r="J4675" s="663"/>
      <c r="K4675" s="662"/>
      <c r="L4675" s="56">
        <f t="shared" si="423"/>
        <v>0</v>
      </c>
    </row>
    <row r="4676" spans="2:13" ht="24.95" customHeight="1" outlineLevel="2" x14ac:dyDescent="0.25">
      <c r="B4676" s="634" t="s">
        <v>1468</v>
      </c>
      <c r="C4676" s="635"/>
      <c r="D4676" s="635"/>
      <c r="E4676" s="635"/>
      <c r="F4676" s="635"/>
      <c r="G4676" s="635"/>
      <c r="H4676" s="635"/>
      <c r="I4676" s="635"/>
      <c r="J4676" s="635"/>
      <c r="K4676" s="636"/>
      <c r="L4676" s="108">
        <f>+SUM(L4669:L4675)</f>
        <v>0</v>
      </c>
    </row>
    <row r="4677" spans="2:13" ht="19.5" customHeight="1" outlineLevel="1" x14ac:dyDescent="0.25">
      <c r="B4677" s="111" t="s">
        <v>2126</v>
      </c>
      <c r="C4677" s="58">
        <v>21</v>
      </c>
      <c r="D4677" s="58">
        <v>13</v>
      </c>
      <c r="E4677" s="694" t="str">
        <f>+VLOOKUP(B:B,APUS!A:C,3,FALSE)</f>
        <v xml:space="preserve">REJA TIPO BANCO EN BARRA CUADRADA DE 9 MM. (INCLUYE ANTICORROSIVO) </v>
      </c>
      <c r="F4677" s="695"/>
      <c r="G4677" s="695"/>
      <c r="H4677" s="695"/>
      <c r="I4677" s="695"/>
      <c r="J4677" s="695"/>
      <c r="K4677" s="696"/>
      <c r="L4677" s="103" t="str">
        <f>+VLOOKUP(B:B,APUS!A:D,4,FALSE)</f>
        <v>M2</v>
      </c>
      <c r="M4677" s="595">
        <f>L4687</f>
        <v>0</v>
      </c>
    </row>
    <row r="4678" spans="2:13" ht="15" customHeight="1" outlineLevel="2" x14ac:dyDescent="0.25">
      <c r="B4678" s="666" t="s">
        <v>1465</v>
      </c>
      <c r="C4678" s="697"/>
      <c r="D4678" s="668"/>
      <c r="E4678" s="672" t="s">
        <v>1470</v>
      </c>
      <c r="F4678" s="673"/>
      <c r="G4678" s="673"/>
      <c r="H4678" s="673"/>
      <c r="I4678" s="674"/>
      <c r="J4678" s="675" t="s">
        <v>560</v>
      </c>
      <c r="K4678" s="668"/>
      <c r="L4678" s="677" t="s">
        <v>1464</v>
      </c>
    </row>
    <row r="4679" spans="2:13" ht="15" customHeight="1" outlineLevel="2" x14ac:dyDescent="0.25">
      <c r="B4679" s="669"/>
      <c r="C4679" s="670"/>
      <c r="D4679" s="671"/>
      <c r="E4679" s="104" t="s">
        <v>1461</v>
      </c>
      <c r="F4679" s="679" t="s">
        <v>1462</v>
      </c>
      <c r="G4679" s="680"/>
      <c r="H4679" s="679" t="s">
        <v>1463</v>
      </c>
      <c r="I4679" s="680"/>
      <c r="J4679" s="676"/>
      <c r="K4679" s="671"/>
      <c r="L4679" s="701"/>
    </row>
    <row r="4680" spans="2:13" ht="24.95" customHeight="1" outlineLevel="2" x14ac:dyDescent="0.25">
      <c r="B4680" s="655"/>
      <c r="C4680" s="656"/>
      <c r="D4680" s="657"/>
      <c r="E4680" s="105"/>
      <c r="F4680" s="658"/>
      <c r="G4680" s="659"/>
      <c r="H4680" s="658"/>
      <c r="I4680" s="659"/>
      <c r="J4680" s="658"/>
      <c r="K4680" s="659"/>
      <c r="L4680" s="56">
        <f t="shared" ref="L4680:L4686" si="424">+J4680</f>
        <v>0</v>
      </c>
    </row>
    <row r="4681" spans="2:13" ht="24.95" customHeight="1" outlineLevel="2" x14ac:dyDescent="0.25">
      <c r="B4681" s="628"/>
      <c r="C4681" s="629"/>
      <c r="D4681" s="660"/>
      <c r="E4681" s="106"/>
      <c r="F4681" s="661"/>
      <c r="G4681" s="660"/>
      <c r="H4681" s="661"/>
      <c r="I4681" s="660"/>
      <c r="J4681" s="661"/>
      <c r="K4681" s="660"/>
      <c r="L4681" s="56">
        <f t="shared" si="424"/>
        <v>0</v>
      </c>
    </row>
    <row r="4682" spans="2:13" ht="24.95" customHeight="1" outlineLevel="2" x14ac:dyDescent="0.25">
      <c r="B4682" s="628"/>
      <c r="C4682" s="629"/>
      <c r="D4682" s="660"/>
      <c r="E4682" s="106"/>
      <c r="F4682" s="661"/>
      <c r="G4682" s="660"/>
      <c r="H4682" s="661"/>
      <c r="I4682" s="660"/>
      <c r="J4682" s="661"/>
      <c r="K4682" s="660"/>
      <c r="L4682" s="56">
        <f t="shared" si="424"/>
        <v>0</v>
      </c>
    </row>
    <row r="4683" spans="2:13" ht="24.95" customHeight="1" outlineLevel="2" x14ac:dyDescent="0.25">
      <c r="B4683" s="628"/>
      <c r="C4683" s="629"/>
      <c r="D4683" s="660"/>
      <c r="E4683" s="106"/>
      <c r="F4683" s="661"/>
      <c r="G4683" s="660"/>
      <c r="H4683" s="661"/>
      <c r="I4683" s="660"/>
      <c r="J4683" s="661"/>
      <c r="K4683" s="660"/>
      <c r="L4683" s="56">
        <f t="shared" si="424"/>
        <v>0</v>
      </c>
    </row>
    <row r="4684" spans="2:13" ht="24.95" customHeight="1" outlineLevel="2" x14ac:dyDescent="0.25">
      <c r="B4684" s="628"/>
      <c r="C4684" s="629"/>
      <c r="D4684" s="660"/>
      <c r="E4684" s="106"/>
      <c r="F4684" s="661"/>
      <c r="G4684" s="660"/>
      <c r="H4684" s="661"/>
      <c r="I4684" s="660"/>
      <c r="J4684" s="661"/>
      <c r="K4684" s="660"/>
      <c r="L4684" s="56">
        <f t="shared" si="424"/>
        <v>0</v>
      </c>
    </row>
    <row r="4685" spans="2:13" ht="24.95" customHeight="1" outlineLevel="2" x14ac:dyDescent="0.25">
      <c r="B4685" s="628"/>
      <c r="C4685" s="629"/>
      <c r="D4685" s="660"/>
      <c r="E4685" s="106"/>
      <c r="F4685" s="661"/>
      <c r="G4685" s="660"/>
      <c r="H4685" s="661"/>
      <c r="I4685" s="660"/>
      <c r="J4685" s="661"/>
      <c r="K4685" s="660"/>
      <c r="L4685" s="56">
        <f t="shared" si="424"/>
        <v>0</v>
      </c>
    </row>
    <row r="4686" spans="2:13" ht="24.95" customHeight="1" outlineLevel="2" x14ac:dyDescent="0.25">
      <c r="B4686" s="631"/>
      <c r="C4686" s="632"/>
      <c r="D4686" s="662"/>
      <c r="E4686" s="107"/>
      <c r="F4686" s="663"/>
      <c r="G4686" s="662"/>
      <c r="H4686" s="663"/>
      <c r="I4686" s="662"/>
      <c r="J4686" s="663"/>
      <c r="K4686" s="662"/>
      <c r="L4686" s="56">
        <f t="shared" si="424"/>
        <v>0</v>
      </c>
    </row>
    <row r="4687" spans="2:13" ht="24.95" customHeight="1" outlineLevel="2" x14ac:dyDescent="0.25">
      <c r="B4687" s="634" t="s">
        <v>1468</v>
      </c>
      <c r="C4687" s="635"/>
      <c r="D4687" s="635"/>
      <c r="E4687" s="635"/>
      <c r="F4687" s="635"/>
      <c r="G4687" s="635"/>
      <c r="H4687" s="635"/>
      <c r="I4687" s="635"/>
      <c r="J4687" s="635"/>
      <c r="K4687" s="636"/>
      <c r="L4687" s="108">
        <f>+SUM(L4680:L4686)</f>
        <v>0</v>
      </c>
    </row>
    <row r="4688" spans="2:13" ht="19.5" customHeight="1" outlineLevel="1" x14ac:dyDescent="0.25">
      <c r="B4688" s="111" t="s">
        <v>2127</v>
      </c>
      <c r="C4688" s="58">
        <v>21</v>
      </c>
      <c r="D4688" s="58">
        <v>14</v>
      </c>
      <c r="E4688" s="694" t="str">
        <f>+VLOOKUP(B:B,APUS!A:C,3,FALSE)</f>
        <v>REJAS LÁMINA</v>
      </c>
      <c r="F4688" s="695"/>
      <c r="G4688" s="695"/>
      <c r="H4688" s="695"/>
      <c r="I4688" s="695"/>
      <c r="J4688" s="695"/>
      <c r="K4688" s="696"/>
      <c r="L4688" s="103" t="str">
        <f>+VLOOKUP(B:B,APUS!A:D,4,FALSE)</f>
        <v>M2</v>
      </c>
      <c r="M4688" s="595">
        <f>L4698</f>
        <v>0</v>
      </c>
    </row>
    <row r="4689" spans="2:13" ht="15" customHeight="1" outlineLevel="2" x14ac:dyDescent="0.25">
      <c r="B4689" s="666" t="s">
        <v>1465</v>
      </c>
      <c r="C4689" s="697"/>
      <c r="D4689" s="668"/>
      <c r="E4689" s="672" t="s">
        <v>1470</v>
      </c>
      <c r="F4689" s="673"/>
      <c r="G4689" s="673"/>
      <c r="H4689" s="673"/>
      <c r="I4689" s="674"/>
      <c r="J4689" s="675" t="s">
        <v>560</v>
      </c>
      <c r="K4689" s="668"/>
      <c r="L4689" s="677" t="s">
        <v>1464</v>
      </c>
    </row>
    <row r="4690" spans="2:13" ht="15" customHeight="1" outlineLevel="2" x14ac:dyDescent="0.25">
      <c r="B4690" s="669"/>
      <c r="C4690" s="670"/>
      <c r="D4690" s="671"/>
      <c r="E4690" s="104" t="s">
        <v>1461</v>
      </c>
      <c r="F4690" s="679" t="s">
        <v>1462</v>
      </c>
      <c r="G4690" s="680"/>
      <c r="H4690" s="679" t="s">
        <v>1463</v>
      </c>
      <c r="I4690" s="680"/>
      <c r="J4690" s="676"/>
      <c r="K4690" s="671"/>
      <c r="L4690" s="701"/>
    </row>
    <row r="4691" spans="2:13" ht="24.95" customHeight="1" outlineLevel="2" x14ac:dyDescent="0.25">
      <c r="B4691" s="655"/>
      <c r="C4691" s="656"/>
      <c r="D4691" s="657"/>
      <c r="E4691" s="105"/>
      <c r="F4691" s="658"/>
      <c r="G4691" s="659"/>
      <c r="H4691" s="658"/>
      <c r="I4691" s="659"/>
      <c r="J4691" s="658"/>
      <c r="K4691" s="659"/>
      <c r="L4691" s="56">
        <f t="shared" ref="L4691:L4697" si="425">+J4691</f>
        <v>0</v>
      </c>
    </row>
    <row r="4692" spans="2:13" ht="24.95" customHeight="1" outlineLevel="2" x14ac:dyDescent="0.25">
      <c r="B4692" s="628"/>
      <c r="C4692" s="629"/>
      <c r="D4692" s="660"/>
      <c r="E4692" s="106"/>
      <c r="F4692" s="661"/>
      <c r="G4692" s="660"/>
      <c r="H4692" s="661"/>
      <c r="I4692" s="660"/>
      <c r="J4692" s="661"/>
      <c r="K4692" s="660"/>
      <c r="L4692" s="56">
        <f t="shared" si="425"/>
        <v>0</v>
      </c>
    </row>
    <row r="4693" spans="2:13" ht="24.95" customHeight="1" outlineLevel="2" x14ac:dyDescent="0.25">
      <c r="B4693" s="628"/>
      <c r="C4693" s="629"/>
      <c r="D4693" s="660"/>
      <c r="E4693" s="106"/>
      <c r="F4693" s="661"/>
      <c r="G4693" s="660"/>
      <c r="H4693" s="661"/>
      <c r="I4693" s="660"/>
      <c r="J4693" s="661"/>
      <c r="K4693" s="660"/>
      <c r="L4693" s="56">
        <f t="shared" si="425"/>
        <v>0</v>
      </c>
    </row>
    <row r="4694" spans="2:13" ht="24.95" customHeight="1" outlineLevel="2" x14ac:dyDescent="0.25">
      <c r="B4694" s="628"/>
      <c r="C4694" s="629"/>
      <c r="D4694" s="660"/>
      <c r="E4694" s="106"/>
      <c r="F4694" s="661"/>
      <c r="G4694" s="660"/>
      <c r="H4694" s="661"/>
      <c r="I4694" s="660"/>
      <c r="J4694" s="661"/>
      <c r="K4694" s="660"/>
      <c r="L4694" s="56">
        <f t="shared" si="425"/>
        <v>0</v>
      </c>
    </row>
    <row r="4695" spans="2:13" ht="24.95" customHeight="1" outlineLevel="2" x14ac:dyDescent="0.25">
      <c r="B4695" s="628"/>
      <c r="C4695" s="629"/>
      <c r="D4695" s="660"/>
      <c r="E4695" s="106"/>
      <c r="F4695" s="661"/>
      <c r="G4695" s="660"/>
      <c r="H4695" s="661"/>
      <c r="I4695" s="660"/>
      <c r="J4695" s="661"/>
      <c r="K4695" s="660"/>
      <c r="L4695" s="56">
        <f t="shared" si="425"/>
        <v>0</v>
      </c>
    </row>
    <row r="4696" spans="2:13" ht="24.95" customHeight="1" outlineLevel="2" x14ac:dyDescent="0.25">
      <c r="B4696" s="628"/>
      <c r="C4696" s="629"/>
      <c r="D4696" s="660"/>
      <c r="E4696" s="106"/>
      <c r="F4696" s="661"/>
      <c r="G4696" s="660"/>
      <c r="H4696" s="661"/>
      <c r="I4696" s="660"/>
      <c r="J4696" s="661"/>
      <c r="K4696" s="660"/>
      <c r="L4696" s="56">
        <f t="shared" si="425"/>
        <v>0</v>
      </c>
    </row>
    <row r="4697" spans="2:13" ht="24.95" customHeight="1" outlineLevel="2" x14ac:dyDescent="0.25">
      <c r="B4697" s="631"/>
      <c r="C4697" s="632"/>
      <c r="D4697" s="662"/>
      <c r="E4697" s="107"/>
      <c r="F4697" s="663"/>
      <c r="G4697" s="662"/>
      <c r="H4697" s="663"/>
      <c r="I4697" s="662"/>
      <c r="J4697" s="663"/>
      <c r="K4697" s="662"/>
      <c r="L4697" s="56">
        <f t="shared" si="425"/>
        <v>0</v>
      </c>
    </row>
    <row r="4698" spans="2:13" ht="24.95" customHeight="1" outlineLevel="2" x14ac:dyDescent="0.25">
      <c r="B4698" s="634" t="s">
        <v>1468</v>
      </c>
      <c r="C4698" s="635"/>
      <c r="D4698" s="635"/>
      <c r="E4698" s="635"/>
      <c r="F4698" s="635"/>
      <c r="G4698" s="635"/>
      <c r="H4698" s="635"/>
      <c r="I4698" s="635"/>
      <c r="J4698" s="635"/>
      <c r="K4698" s="636"/>
      <c r="L4698" s="108">
        <f>+SUM(L4691:L4697)</f>
        <v>0</v>
      </c>
    </row>
    <row r="4699" spans="2:13" ht="19.5" customHeight="1" outlineLevel="1" x14ac:dyDescent="0.25">
      <c r="B4699" s="111" t="s">
        <v>2128</v>
      </c>
      <c r="C4699" s="58">
        <v>21</v>
      </c>
      <c r="D4699" s="58">
        <v>15</v>
      </c>
      <c r="E4699" s="694" t="str">
        <f>+VLOOKUP(B:B,APUS!A:C,3,FALSE)</f>
        <v>VENTANA CORREDIZA EN ALUMINIO 0.6X0.4 VIDRIO 3MM</v>
      </c>
      <c r="F4699" s="695"/>
      <c r="G4699" s="695"/>
      <c r="H4699" s="695"/>
      <c r="I4699" s="695"/>
      <c r="J4699" s="695"/>
      <c r="K4699" s="696"/>
      <c r="L4699" s="103" t="str">
        <f>+VLOOKUP(B:B,APUS!A:D,4,FALSE)</f>
        <v>UN</v>
      </c>
      <c r="M4699" s="595">
        <f>L4709</f>
        <v>0</v>
      </c>
    </row>
    <row r="4700" spans="2:13" ht="15" customHeight="1" outlineLevel="2" x14ac:dyDescent="0.25">
      <c r="B4700" s="666" t="s">
        <v>1465</v>
      </c>
      <c r="C4700" s="697"/>
      <c r="D4700" s="668"/>
      <c r="E4700" s="672" t="s">
        <v>1470</v>
      </c>
      <c r="F4700" s="673"/>
      <c r="G4700" s="673"/>
      <c r="H4700" s="673"/>
      <c r="I4700" s="674"/>
      <c r="J4700" s="675" t="s">
        <v>560</v>
      </c>
      <c r="K4700" s="668"/>
      <c r="L4700" s="677" t="s">
        <v>1464</v>
      </c>
    </row>
    <row r="4701" spans="2:13" ht="15" customHeight="1" outlineLevel="2" x14ac:dyDescent="0.25">
      <c r="B4701" s="669"/>
      <c r="C4701" s="670"/>
      <c r="D4701" s="671"/>
      <c r="E4701" s="104" t="s">
        <v>1461</v>
      </c>
      <c r="F4701" s="679" t="s">
        <v>1462</v>
      </c>
      <c r="G4701" s="680"/>
      <c r="H4701" s="679" t="s">
        <v>1463</v>
      </c>
      <c r="I4701" s="680"/>
      <c r="J4701" s="676"/>
      <c r="K4701" s="671"/>
      <c r="L4701" s="701"/>
    </row>
    <row r="4702" spans="2:13" ht="24.95" customHeight="1" outlineLevel="2" x14ac:dyDescent="0.25">
      <c r="B4702" s="655"/>
      <c r="C4702" s="656"/>
      <c r="D4702" s="657"/>
      <c r="E4702" s="105"/>
      <c r="F4702" s="658"/>
      <c r="G4702" s="659"/>
      <c r="H4702" s="658"/>
      <c r="I4702" s="659"/>
      <c r="J4702" s="658"/>
      <c r="K4702" s="659"/>
      <c r="L4702" s="56">
        <f t="shared" ref="L4702:L4708" si="426">+J4702</f>
        <v>0</v>
      </c>
    </row>
    <row r="4703" spans="2:13" ht="24.95" customHeight="1" outlineLevel="2" x14ac:dyDescent="0.25">
      <c r="B4703" s="628"/>
      <c r="C4703" s="629"/>
      <c r="D4703" s="660"/>
      <c r="E4703" s="106"/>
      <c r="F4703" s="661"/>
      <c r="G4703" s="660"/>
      <c r="H4703" s="661"/>
      <c r="I4703" s="660"/>
      <c r="J4703" s="661"/>
      <c r="K4703" s="660"/>
      <c r="L4703" s="56">
        <f t="shared" si="426"/>
        <v>0</v>
      </c>
    </row>
    <row r="4704" spans="2:13" ht="24.95" customHeight="1" outlineLevel="2" x14ac:dyDescent="0.25">
      <c r="B4704" s="628"/>
      <c r="C4704" s="629"/>
      <c r="D4704" s="660"/>
      <c r="E4704" s="106"/>
      <c r="F4704" s="661"/>
      <c r="G4704" s="660"/>
      <c r="H4704" s="661"/>
      <c r="I4704" s="660"/>
      <c r="J4704" s="661"/>
      <c r="K4704" s="660"/>
      <c r="L4704" s="56">
        <f t="shared" si="426"/>
        <v>0</v>
      </c>
    </row>
    <row r="4705" spans="2:13" ht="24.95" customHeight="1" outlineLevel="2" x14ac:dyDescent="0.25">
      <c r="B4705" s="628"/>
      <c r="C4705" s="629"/>
      <c r="D4705" s="660"/>
      <c r="E4705" s="106"/>
      <c r="F4705" s="661"/>
      <c r="G4705" s="660"/>
      <c r="H4705" s="661"/>
      <c r="I4705" s="660"/>
      <c r="J4705" s="661"/>
      <c r="K4705" s="660"/>
      <c r="L4705" s="56">
        <f t="shared" si="426"/>
        <v>0</v>
      </c>
    </row>
    <row r="4706" spans="2:13" ht="24.95" customHeight="1" outlineLevel="2" x14ac:dyDescent="0.25">
      <c r="B4706" s="628"/>
      <c r="C4706" s="629"/>
      <c r="D4706" s="660"/>
      <c r="E4706" s="106"/>
      <c r="F4706" s="661"/>
      <c r="G4706" s="660"/>
      <c r="H4706" s="661"/>
      <c r="I4706" s="660"/>
      <c r="J4706" s="661"/>
      <c r="K4706" s="660"/>
      <c r="L4706" s="56">
        <f t="shared" si="426"/>
        <v>0</v>
      </c>
    </row>
    <row r="4707" spans="2:13" ht="24.95" customHeight="1" outlineLevel="2" x14ac:dyDescent="0.25">
      <c r="B4707" s="628"/>
      <c r="C4707" s="629"/>
      <c r="D4707" s="660"/>
      <c r="E4707" s="106"/>
      <c r="F4707" s="661"/>
      <c r="G4707" s="660"/>
      <c r="H4707" s="661"/>
      <c r="I4707" s="660"/>
      <c r="J4707" s="661"/>
      <c r="K4707" s="660"/>
      <c r="L4707" s="56">
        <f t="shared" si="426"/>
        <v>0</v>
      </c>
    </row>
    <row r="4708" spans="2:13" ht="24.95" customHeight="1" outlineLevel="2" x14ac:dyDescent="0.25">
      <c r="B4708" s="631"/>
      <c r="C4708" s="632"/>
      <c r="D4708" s="662"/>
      <c r="E4708" s="107"/>
      <c r="F4708" s="663"/>
      <c r="G4708" s="662"/>
      <c r="H4708" s="663"/>
      <c r="I4708" s="662"/>
      <c r="J4708" s="663"/>
      <c r="K4708" s="662"/>
      <c r="L4708" s="56">
        <f t="shared" si="426"/>
        <v>0</v>
      </c>
    </row>
    <row r="4709" spans="2:13" ht="24.95" customHeight="1" outlineLevel="2" x14ac:dyDescent="0.25">
      <c r="B4709" s="634" t="s">
        <v>1468</v>
      </c>
      <c r="C4709" s="635"/>
      <c r="D4709" s="635"/>
      <c r="E4709" s="635"/>
      <c r="F4709" s="635"/>
      <c r="G4709" s="635"/>
      <c r="H4709" s="635"/>
      <c r="I4709" s="635"/>
      <c r="J4709" s="635"/>
      <c r="K4709" s="636"/>
      <c r="L4709" s="108">
        <f>+SUM(L4702:L4708)</f>
        <v>0</v>
      </c>
    </row>
    <row r="4710" spans="2:13" ht="19.5" customHeight="1" outlineLevel="1" x14ac:dyDescent="0.25">
      <c r="B4710" s="111" t="s">
        <v>2129</v>
      </c>
      <c r="C4710" s="58">
        <v>21</v>
      </c>
      <c r="D4710" s="58">
        <v>16</v>
      </c>
      <c r="E4710" s="694" t="str">
        <f>+VLOOKUP(B:B,APUS!A:C,3,FALSE)</f>
        <v>VENTANA CORREDIZA EN ALUMINIO 1.2 X 1.2 VIDRIO 3 MM</v>
      </c>
      <c r="F4710" s="695"/>
      <c r="G4710" s="695"/>
      <c r="H4710" s="695"/>
      <c r="I4710" s="695"/>
      <c r="J4710" s="695"/>
      <c r="K4710" s="696"/>
      <c r="L4710" s="103" t="str">
        <f>+VLOOKUP(B:B,APUS!A:D,4,FALSE)</f>
        <v>UN</v>
      </c>
      <c r="M4710" s="595">
        <f>L4720</f>
        <v>0</v>
      </c>
    </row>
    <row r="4711" spans="2:13" ht="15" customHeight="1" outlineLevel="2" x14ac:dyDescent="0.25">
      <c r="B4711" s="666" t="s">
        <v>1465</v>
      </c>
      <c r="C4711" s="697"/>
      <c r="D4711" s="668"/>
      <c r="E4711" s="672" t="s">
        <v>1470</v>
      </c>
      <c r="F4711" s="673"/>
      <c r="G4711" s="673"/>
      <c r="H4711" s="673"/>
      <c r="I4711" s="674"/>
      <c r="J4711" s="675" t="s">
        <v>560</v>
      </c>
      <c r="K4711" s="668"/>
      <c r="L4711" s="677" t="s">
        <v>1464</v>
      </c>
    </row>
    <row r="4712" spans="2:13" ht="15" customHeight="1" outlineLevel="2" x14ac:dyDescent="0.25">
      <c r="B4712" s="669"/>
      <c r="C4712" s="670"/>
      <c r="D4712" s="671"/>
      <c r="E4712" s="104" t="s">
        <v>1461</v>
      </c>
      <c r="F4712" s="679" t="s">
        <v>1462</v>
      </c>
      <c r="G4712" s="680"/>
      <c r="H4712" s="679" t="s">
        <v>1463</v>
      </c>
      <c r="I4712" s="680"/>
      <c r="J4712" s="676"/>
      <c r="K4712" s="671"/>
      <c r="L4712" s="701"/>
    </row>
    <row r="4713" spans="2:13" ht="24.95" customHeight="1" outlineLevel="2" x14ac:dyDescent="0.25">
      <c r="B4713" s="655"/>
      <c r="C4713" s="656"/>
      <c r="D4713" s="657"/>
      <c r="E4713" s="105"/>
      <c r="F4713" s="658"/>
      <c r="G4713" s="659"/>
      <c r="H4713" s="658"/>
      <c r="I4713" s="659"/>
      <c r="J4713" s="658"/>
      <c r="K4713" s="659"/>
      <c r="L4713" s="56">
        <f t="shared" ref="L4713:L4719" si="427">+J4713</f>
        <v>0</v>
      </c>
    </row>
    <row r="4714" spans="2:13" ht="24.95" customHeight="1" outlineLevel="2" x14ac:dyDescent="0.25">
      <c r="B4714" s="628"/>
      <c r="C4714" s="629"/>
      <c r="D4714" s="660"/>
      <c r="E4714" s="106"/>
      <c r="F4714" s="661"/>
      <c r="G4714" s="660"/>
      <c r="H4714" s="661"/>
      <c r="I4714" s="660"/>
      <c r="J4714" s="661"/>
      <c r="K4714" s="660"/>
      <c r="L4714" s="56">
        <f t="shared" si="427"/>
        <v>0</v>
      </c>
    </row>
    <row r="4715" spans="2:13" ht="24.95" customHeight="1" outlineLevel="2" x14ac:dyDescent="0.25">
      <c r="B4715" s="628"/>
      <c r="C4715" s="629"/>
      <c r="D4715" s="660"/>
      <c r="E4715" s="106"/>
      <c r="F4715" s="661"/>
      <c r="G4715" s="660"/>
      <c r="H4715" s="661"/>
      <c r="I4715" s="660"/>
      <c r="J4715" s="661"/>
      <c r="K4715" s="660"/>
      <c r="L4715" s="56">
        <f t="shared" si="427"/>
        <v>0</v>
      </c>
    </row>
    <row r="4716" spans="2:13" ht="24.95" customHeight="1" outlineLevel="2" x14ac:dyDescent="0.25">
      <c r="B4716" s="628"/>
      <c r="C4716" s="629"/>
      <c r="D4716" s="660"/>
      <c r="E4716" s="106"/>
      <c r="F4716" s="661"/>
      <c r="G4716" s="660"/>
      <c r="H4716" s="661"/>
      <c r="I4716" s="660"/>
      <c r="J4716" s="661"/>
      <c r="K4716" s="660"/>
      <c r="L4716" s="56">
        <f t="shared" si="427"/>
        <v>0</v>
      </c>
    </row>
    <row r="4717" spans="2:13" ht="24.95" customHeight="1" outlineLevel="2" x14ac:dyDescent="0.25">
      <c r="B4717" s="628"/>
      <c r="C4717" s="629"/>
      <c r="D4717" s="660"/>
      <c r="E4717" s="106"/>
      <c r="F4717" s="661"/>
      <c r="G4717" s="660"/>
      <c r="H4717" s="661"/>
      <c r="I4717" s="660"/>
      <c r="J4717" s="661"/>
      <c r="K4717" s="660"/>
      <c r="L4717" s="56">
        <f t="shared" si="427"/>
        <v>0</v>
      </c>
    </row>
    <row r="4718" spans="2:13" ht="24.95" customHeight="1" outlineLevel="2" x14ac:dyDescent="0.25">
      <c r="B4718" s="628"/>
      <c r="C4718" s="629"/>
      <c r="D4718" s="660"/>
      <c r="E4718" s="106"/>
      <c r="F4718" s="661"/>
      <c r="G4718" s="660"/>
      <c r="H4718" s="661"/>
      <c r="I4718" s="660"/>
      <c r="J4718" s="661"/>
      <c r="K4718" s="660"/>
      <c r="L4718" s="56">
        <f t="shared" si="427"/>
        <v>0</v>
      </c>
    </row>
    <row r="4719" spans="2:13" ht="24.95" customHeight="1" outlineLevel="2" x14ac:dyDescent="0.25">
      <c r="B4719" s="631"/>
      <c r="C4719" s="632"/>
      <c r="D4719" s="662"/>
      <c r="E4719" s="107"/>
      <c r="F4719" s="663"/>
      <c r="G4719" s="662"/>
      <c r="H4719" s="663"/>
      <c r="I4719" s="662"/>
      <c r="J4719" s="663"/>
      <c r="K4719" s="662"/>
      <c r="L4719" s="56">
        <f t="shared" si="427"/>
        <v>0</v>
      </c>
    </row>
    <row r="4720" spans="2:13" ht="24.95" customHeight="1" outlineLevel="2" x14ac:dyDescent="0.25">
      <c r="B4720" s="634" t="s">
        <v>1468</v>
      </c>
      <c r="C4720" s="635"/>
      <c r="D4720" s="635"/>
      <c r="E4720" s="635"/>
      <c r="F4720" s="635"/>
      <c r="G4720" s="635"/>
      <c r="H4720" s="635"/>
      <c r="I4720" s="635"/>
      <c r="J4720" s="635"/>
      <c r="K4720" s="636"/>
      <c r="L4720" s="108">
        <f>+SUM(L4713:L4719)</f>
        <v>0</v>
      </c>
    </row>
    <row r="4721" spans="2:13" ht="19.5" customHeight="1" outlineLevel="1" x14ac:dyDescent="0.25">
      <c r="B4721" s="111" t="s">
        <v>1458</v>
      </c>
      <c r="C4721" s="58">
        <v>21</v>
      </c>
      <c r="D4721" s="58">
        <v>17</v>
      </c>
      <c r="E4721" s="694" t="str">
        <f>+VLOOKUP(B:B,APUS!A:C,3,FALSE)</f>
        <v>VENTANA CORREDIZA EN LÁMINA CALIBRE 18</v>
      </c>
      <c r="F4721" s="695"/>
      <c r="G4721" s="695"/>
      <c r="H4721" s="695"/>
      <c r="I4721" s="695"/>
      <c r="J4721" s="695"/>
      <c r="K4721" s="696"/>
      <c r="L4721" s="103" t="str">
        <f>+VLOOKUP(B:B,APUS!A:D,4,FALSE)</f>
        <v>M2</v>
      </c>
      <c r="M4721" s="595">
        <f>L4731</f>
        <v>0</v>
      </c>
    </row>
    <row r="4722" spans="2:13" ht="15" customHeight="1" outlineLevel="2" x14ac:dyDescent="0.25">
      <c r="B4722" s="666" t="s">
        <v>1465</v>
      </c>
      <c r="C4722" s="697"/>
      <c r="D4722" s="668"/>
      <c r="E4722" s="672" t="s">
        <v>1470</v>
      </c>
      <c r="F4722" s="673"/>
      <c r="G4722" s="673"/>
      <c r="H4722" s="673"/>
      <c r="I4722" s="674"/>
      <c r="J4722" s="675" t="s">
        <v>560</v>
      </c>
      <c r="K4722" s="668"/>
      <c r="L4722" s="677" t="s">
        <v>1464</v>
      </c>
    </row>
    <row r="4723" spans="2:13" ht="15" customHeight="1" outlineLevel="2" x14ac:dyDescent="0.25">
      <c r="B4723" s="669"/>
      <c r="C4723" s="670"/>
      <c r="D4723" s="671"/>
      <c r="E4723" s="104" t="s">
        <v>1461</v>
      </c>
      <c r="F4723" s="679" t="s">
        <v>1462</v>
      </c>
      <c r="G4723" s="680"/>
      <c r="H4723" s="679" t="s">
        <v>1463</v>
      </c>
      <c r="I4723" s="680"/>
      <c r="J4723" s="676"/>
      <c r="K4723" s="671"/>
      <c r="L4723" s="701"/>
    </row>
    <row r="4724" spans="2:13" ht="24.95" customHeight="1" outlineLevel="2" x14ac:dyDescent="0.25">
      <c r="B4724" s="655"/>
      <c r="C4724" s="656"/>
      <c r="D4724" s="657"/>
      <c r="E4724" s="105"/>
      <c r="F4724" s="658"/>
      <c r="G4724" s="659"/>
      <c r="H4724" s="658"/>
      <c r="I4724" s="659"/>
      <c r="J4724" s="658"/>
      <c r="K4724" s="659"/>
      <c r="L4724" s="56">
        <f t="shared" ref="L4724:L4730" si="428">+J4724</f>
        <v>0</v>
      </c>
    </row>
    <row r="4725" spans="2:13" ht="24.95" customHeight="1" outlineLevel="2" x14ac:dyDescent="0.25">
      <c r="B4725" s="628"/>
      <c r="C4725" s="629"/>
      <c r="D4725" s="660"/>
      <c r="E4725" s="106"/>
      <c r="F4725" s="661"/>
      <c r="G4725" s="660"/>
      <c r="H4725" s="661"/>
      <c r="I4725" s="660"/>
      <c r="J4725" s="661"/>
      <c r="K4725" s="660"/>
      <c r="L4725" s="56">
        <f t="shared" si="428"/>
        <v>0</v>
      </c>
    </row>
    <row r="4726" spans="2:13" ht="24.95" customHeight="1" outlineLevel="2" x14ac:dyDescent="0.25">
      <c r="B4726" s="628"/>
      <c r="C4726" s="629"/>
      <c r="D4726" s="660"/>
      <c r="E4726" s="106"/>
      <c r="F4726" s="661"/>
      <c r="G4726" s="660"/>
      <c r="H4726" s="661"/>
      <c r="I4726" s="660"/>
      <c r="J4726" s="661"/>
      <c r="K4726" s="660"/>
      <c r="L4726" s="56">
        <f t="shared" si="428"/>
        <v>0</v>
      </c>
    </row>
    <row r="4727" spans="2:13" ht="24.95" customHeight="1" outlineLevel="2" x14ac:dyDescent="0.25">
      <c r="B4727" s="628"/>
      <c r="C4727" s="629"/>
      <c r="D4727" s="660"/>
      <c r="E4727" s="106"/>
      <c r="F4727" s="661"/>
      <c r="G4727" s="660"/>
      <c r="H4727" s="661"/>
      <c r="I4727" s="660"/>
      <c r="J4727" s="661"/>
      <c r="K4727" s="660"/>
      <c r="L4727" s="56">
        <f t="shared" si="428"/>
        <v>0</v>
      </c>
    </row>
    <row r="4728" spans="2:13" ht="24.95" customHeight="1" outlineLevel="2" x14ac:dyDescent="0.25">
      <c r="B4728" s="628"/>
      <c r="C4728" s="629"/>
      <c r="D4728" s="660"/>
      <c r="E4728" s="106"/>
      <c r="F4728" s="661"/>
      <c r="G4728" s="660"/>
      <c r="H4728" s="661"/>
      <c r="I4728" s="660"/>
      <c r="J4728" s="661"/>
      <c r="K4728" s="660"/>
      <c r="L4728" s="56">
        <f t="shared" si="428"/>
        <v>0</v>
      </c>
    </row>
    <row r="4729" spans="2:13" ht="24.95" customHeight="1" outlineLevel="2" x14ac:dyDescent="0.25">
      <c r="B4729" s="628"/>
      <c r="C4729" s="629"/>
      <c r="D4729" s="660"/>
      <c r="E4729" s="106"/>
      <c r="F4729" s="661"/>
      <c r="G4729" s="660"/>
      <c r="H4729" s="661"/>
      <c r="I4729" s="660"/>
      <c r="J4729" s="661"/>
      <c r="K4729" s="660"/>
      <c r="L4729" s="56">
        <f t="shared" si="428"/>
        <v>0</v>
      </c>
    </row>
    <row r="4730" spans="2:13" ht="24.95" customHeight="1" outlineLevel="2" x14ac:dyDescent="0.25">
      <c r="B4730" s="631"/>
      <c r="C4730" s="632"/>
      <c r="D4730" s="662"/>
      <c r="E4730" s="107"/>
      <c r="F4730" s="663"/>
      <c r="G4730" s="662"/>
      <c r="H4730" s="663"/>
      <c r="I4730" s="662"/>
      <c r="J4730" s="663"/>
      <c r="K4730" s="662"/>
      <c r="L4730" s="56">
        <f t="shared" si="428"/>
        <v>0</v>
      </c>
    </row>
    <row r="4731" spans="2:13" ht="24.95" customHeight="1" outlineLevel="2" x14ac:dyDescent="0.25">
      <c r="B4731" s="634" t="s">
        <v>1468</v>
      </c>
      <c r="C4731" s="635"/>
      <c r="D4731" s="635"/>
      <c r="E4731" s="635"/>
      <c r="F4731" s="635"/>
      <c r="G4731" s="635"/>
      <c r="H4731" s="635"/>
      <c r="I4731" s="635"/>
      <c r="J4731" s="635"/>
      <c r="K4731" s="636"/>
      <c r="L4731" s="108">
        <f>+SUM(L4724:L4730)</f>
        <v>0</v>
      </c>
    </row>
    <row r="4732" spans="2:13" ht="19.5" customHeight="1" outlineLevel="1" x14ac:dyDescent="0.25">
      <c r="B4732" s="111" t="s">
        <v>2112</v>
      </c>
      <c r="C4732" s="58">
        <v>21</v>
      </c>
      <c r="D4732" s="58">
        <v>18</v>
      </c>
      <c r="E4732" s="694" t="str">
        <f>+VLOOKUP(B:B,APUS!A:C,3,FALSE)</f>
        <v>TUBO CORTINA DUCHA</v>
      </c>
      <c r="F4732" s="695"/>
      <c r="G4732" s="695"/>
      <c r="H4732" s="695"/>
      <c r="I4732" s="695"/>
      <c r="J4732" s="695"/>
      <c r="K4732" s="696"/>
      <c r="L4732" s="103" t="str">
        <f>+VLOOKUP(B:B,APUS!A:D,4,FALSE)</f>
        <v>UN</v>
      </c>
      <c r="M4732" s="595">
        <f>L4742</f>
        <v>0</v>
      </c>
    </row>
    <row r="4733" spans="2:13" ht="15" customHeight="1" outlineLevel="2" x14ac:dyDescent="0.25">
      <c r="B4733" s="666" t="s">
        <v>1465</v>
      </c>
      <c r="C4733" s="697"/>
      <c r="D4733" s="668"/>
      <c r="E4733" s="672" t="s">
        <v>1470</v>
      </c>
      <c r="F4733" s="673"/>
      <c r="G4733" s="673"/>
      <c r="H4733" s="673"/>
      <c r="I4733" s="674"/>
      <c r="J4733" s="675" t="s">
        <v>560</v>
      </c>
      <c r="K4733" s="668"/>
      <c r="L4733" s="677" t="s">
        <v>1464</v>
      </c>
    </row>
    <row r="4734" spans="2:13" ht="15" customHeight="1" outlineLevel="2" x14ac:dyDescent="0.25">
      <c r="B4734" s="669"/>
      <c r="C4734" s="670"/>
      <c r="D4734" s="671"/>
      <c r="E4734" s="104" t="s">
        <v>1461</v>
      </c>
      <c r="F4734" s="679" t="s">
        <v>1462</v>
      </c>
      <c r="G4734" s="680"/>
      <c r="H4734" s="679" t="s">
        <v>1463</v>
      </c>
      <c r="I4734" s="680"/>
      <c r="J4734" s="676"/>
      <c r="K4734" s="671"/>
      <c r="L4734" s="701"/>
    </row>
    <row r="4735" spans="2:13" ht="24.95" customHeight="1" outlineLevel="2" x14ac:dyDescent="0.25">
      <c r="B4735" s="655"/>
      <c r="C4735" s="656"/>
      <c r="D4735" s="657"/>
      <c r="E4735" s="105"/>
      <c r="F4735" s="658"/>
      <c r="G4735" s="659"/>
      <c r="H4735" s="658"/>
      <c r="I4735" s="659"/>
      <c r="J4735" s="658"/>
      <c r="K4735" s="659"/>
      <c r="L4735" s="56">
        <f t="shared" ref="L4735:L4741" si="429">+J4735</f>
        <v>0</v>
      </c>
    </row>
    <row r="4736" spans="2:13" ht="24.95" customHeight="1" outlineLevel="2" x14ac:dyDescent="0.25">
      <c r="B4736" s="628"/>
      <c r="C4736" s="629"/>
      <c r="D4736" s="660"/>
      <c r="E4736" s="106"/>
      <c r="F4736" s="661"/>
      <c r="G4736" s="660"/>
      <c r="H4736" s="661"/>
      <c r="I4736" s="660"/>
      <c r="J4736" s="661"/>
      <c r="K4736" s="660"/>
      <c r="L4736" s="56">
        <f t="shared" si="429"/>
        <v>0</v>
      </c>
    </row>
    <row r="4737" spans="2:13" ht="24.95" customHeight="1" outlineLevel="2" x14ac:dyDescent="0.25">
      <c r="B4737" s="628"/>
      <c r="C4737" s="629"/>
      <c r="D4737" s="660"/>
      <c r="E4737" s="106"/>
      <c r="F4737" s="661"/>
      <c r="G4737" s="660"/>
      <c r="H4737" s="661"/>
      <c r="I4737" s="660"/>
      <c r="J4737" s="661"/>
      <c r="K4737" s="660"/>
      <c r="L4737" s="56">
        <f t="shared" si="429"/>
        <v>0</v>
      </c>
    </row>
    <row r="4738" spans="2:13" ht="24.95" customHeight="1" outlineLevel="2" x14ac:dyDescent="0.25">
      <c r="B4738" s="628"/>
      <c r="C4738" s="629"/>
      <c r="D4738" s="660"/>
      <c r="E4738" s="106"/>
      <c r="F4738" s="661"/>
      <c r="G4738" s="660"/>
      <c r="H4738" s="661"/>
      <c r="I4738" s="660"/>
      <c r="J4738" s="661"/>
      <c r="K4738" s="660"/>
      <c r="L4738" s="56">
        <f t="shared" si="429"/>
        <v>0</v>
      </c>
    </row>
    <row r="4739" spans="2:13" ht="24.95" customHeight="1" outlineLevel="2" x14ac:dyDescent="0.25">
      <c r="B4739" s="628"/>
      <c r="C4739" s="629"/>
      <c r="D4739" s="660"/>
      <c r="E4739" s="106"/>
      <c r="F4739" s="661"/>
      <c r="G4739" s="660"/>
      <c r="H4739" s="661"/>
      <c r="I4739" s="660"/>
      <c r="J4739" s="661"/>
      <c r="K4739" s="660"/>
      <c r="L4739" s="56">
        <f t="shared" si="429"/>
        <v>0</v>
      </c>
    </row>
    <row r="4740" spans="2:13" ht="24.95" customHeight="1" outlineLevel="2" x14ac:dyDescent="0.25">
      <c r="B4740" s="628"/>
      <c r="C4740" s="629"/>
      <c r="D4740" s="660"/>
      <c r="E4740" s="106"/>
      <c r="F4740" s="661"/>
      <c r="G4740" s="660"/>
      <c r="H4740" s="661"/>
      <c r="I4740" s="660"/>
      <c r="J4740" s="661"/>
      <c r="K4740" s="660"/>
      <c r="L4740" s="56">
        <f t="shared" si="429"/>
        <v>0</v>
      </c>
    </row>
    <row r="4741" spans="2:13" ht="24.95" customHeight="1" outlineLevel="2" x14ac:dyDescent="0.25">
      <c r="B4741" s="631"/>
      <c r="C4741" s="632"/>
      <c r="D4741" s="662"/>
      <c r="E4741" s="107"/>
      <c r="F4741" s="663"/>
      <c r="G4741" s="662"/>
      <c r="H4741" s="663"/>
      <c r="I4741" s="662"/>
      <c r="J4741" s="663"/>
      <c r="K4741" s="662"/>
      <c r="L4741" s="56">
        <f t="shared" si="429"/>
        <v>0</v>
      </c>
    </row>
    <row r="4742" spans="2:13" ht="24.95" customHeight="1" outlineLevel="2" x14ac:dyDescent="0.25">
      <c r="B4742" s="634" t="s">
        <v>1468</v>
      </c>
      <c r="C4742" s="635"/>
      <c r="D4742" s="635"/>
      <c r="E4742" s="635"/>
      <c r="F4742" s="635"/>
      <c r="G4742" s="635"/>
      <c r="H4742" s="635"/>
      <c r="I4742" s="635"/>
      <c r="J4742" s="635"/>
      <c r="K4742" s="636"/>
      <c r="L4742" s="108">
        <f>+SUM(L4735:L4741)</f>
        <v>0</v>
      </c>
    </row>
    <row r="4743" spans="2:13" ht="15" customHeight="1" x14ac:dyDescent="0.25">
      <c r="B4743" s="99"/>
      <c r="C4743" s="100">
        <v>22</v>
      </c>
      <c r="D4743" s="703" t="str">
        <f>+'208-MV-Ft-10-MV-HAB.'!D466</f>
        <v>VIDRIOS</v>
      </c>
      <c r="E4743" s="704"/>
      <c r="F4743" s="704"/>
      <c r="G4743" s="704"/>
      <c r="H4743" s="704"/>
      <c r="I4743" s="704"/>
      <c r="J4743" s="704"/>
      <c r="K4743" s="704"/>
      <c r="L4743" s="705"/>
    </row>
    <row r="4744" spans="2:13" ht="19.5" customHeight="1" outlineLevel="1" x14ac:dyDescent="0.25">
      <c r="B4744" s="111" t="s">
        <v>2111</v>
      </c>
      <c r="C4744" s="129">
        <v>22</v>
      </c>
      <c r="D4744" s="129">
        <v>1</v>
      </c>
      <c r="E4744" s="694" t="str">
        <f>+VLOOKUP(B:B,APUS!A:C,3,FALSE)</f>
        <v>ESPEJOS CRISTAL 4 MM SIN BISELAR. TAMAÑO 40 X 60 CM</v>
      </c>
      <c r="F4744" s="695"/>
      <c r="G4744" s="695"/>
      <c r="H4744" s="695"/>
      <c r="I4744" s="695"/>
      <c r="J4744" s="695"/>
      <c r="K4744" s="696"/>
      <c r="L4744" s="103" t="str">
        <f>+VLOOKUP(B:B,APUS!A:D,4,FALSE)</f>
        <v>UN</v>
      </c>
      <c r="M4744" s="595">
        <f>L4754</f>
        <v>0</v>
      </c>
    </row>
    <row r="4745" spans="2:13" ht="15" customHeight="1" outlineLevel="2" x14ac:dyDescent="0.25">
      <c r="B4745" s="666" t="s">
        <v>1465</v>
      </c>
      <c r="C4745" s="697"/>
      <c r="D4745" s="668"/>
      <c r="E4745" s="672" t="s">
        <v>1470</v>
      </c>
      <c r="F4745" s="673"/>
      <c r="G4745" s="673"/>
      <c r="H4745" s="673"/>
      <c r="I4745" s="674"/>
      <c r="J4745" s="675" t="s">
        <v>560</v>
      </c>
      <c r="K4745" s="668"/>
      <c r="L4745" s="677" t="s">
        <v>1464</v>
      </c>
    </row>
    <row r="4746" spans="2:13" ht="15" customHeight="1" outlineLevel="2" x14ac:dyDescent="0.25">
      <c r="B4746" s="669"/>
      <c r="C4746" s="670"/>
      <c r="D4746" s="671"/>
      <c r="E4746" s="104" t="s">
        <v>1461</v>
      </c>
      <c r="F4746" s="679" t="s">
        <v>1462</v>
      </c>
      <c r="G4746" s="680"/>
      <c r="H4746" s="679" t="s">
        <v>1463</v>
      </c>
      <c r="I4746" s="680"/>
      <c r="J4746" s="676"/>
      <c r="K4746" s="671"/>
      <c r="L4746" s="701"/>
    </row>
    <row r="4747" spans="2:13" ht="24.95" customHeight="1" outlineLevel="2" x14ac:dyDescent="0.25">
      <c r="B4747" s="655"/>
      <c r="C4747" s="656"/>
      <c r="D4747" s="657"/>
      <c r="E4747" s="105"/>
      <c r="F4747" s="658"/>
      <c r="G4747" s="659"/>
      <c r="H4747" s="658"/>
      <c r="I4747" s="659"/>
      <c r="J4747" s="658"/>
      <c r="K4747" s="659"/>
      <c r="L4747" s="56">
        <f t="shared" ref="L4747:L4753" si="430">+J4747</f>
        <v>0</v>
      </c>
    </row>
    <row r="4748" spans="2:13" ht="24.95" customHeight="1" outlineLevel="2" x14ac:dyDescent="0.25">
      <c r="B4748" s="628"/>
      <c r="C4748" s="629"/>
      <c r="D4748" s="660"/>
      <c r="E4748" s="106"/>
      <c r="F4748" s="661"/>
      <c r="G4748" s="660"/>
      <c r="H4748" s="661"/>
      <c r="I4748" s="660"/>
      <c r="J4748" s="661"/>
      <c r="K4748" s="660"/>
      <c r="L4748" s="56">
        <f t="shared" si="430"/>
        <v>0</v>
      </c>
    </row>
    <row r="4749" spans="2:13" ht="24.95" customHeight="1" outlineLevel="2" x14ac:dyDescent="0.25">
      <c r="B4749" s="628"/>
      <c r="C4749" s="629"/>
      <c r="D4749" s="660"/>
      <c r="E4749" s="106"/>
      <c r="F4749" s="661"/>
      <c r="G4749" s="660"/>
      <c r="H4749" s="661"/>
      <c r="I4749" s="660"/>
      <c r="J4749" s="661"/>
      <c r="K4749" s="660"/>
      <c r="L4749" s="56">
        <f t="shared" si="430"/>
        <v>0</v>
      </c>
    </row>
    <row r="4750" spans="2:13" ht="24.95" customHeight="1" outlineLevel="2" x14ac:dyDescent="0.25">
      <c r="B4750" s="628"/>
      <c r="C4750" s="629"/>
      <c r="D4750" s="660"/>
      <c r="E4750" s="106"/>
      <c r="F4750" s="661"/>
      <c r="G4750" s="660"/>
      <c r="H4750" s="661"/>
      <c r="I4750" s="660"/>
      <c r="J4750" s="661"/>
      <c r="K4750" s="660"/>
      <c r="L4750" s="56">
        <f t="shared" si="430"/>
        <v>0</v>
      </c>
    </row>
    <row r="4751" spans="2:13" ht="24.95" customHeight="1" outlineLevel="2" x14ac:dyDescent="0.25">
      <c r="B4751" s="628"/>
      <c r="C4751" s="629"/>
      <c r="D4751" s="660"/>
      <c r="E4751" s="106"/>
      <c r="F4751" s="661"/>
      <c r="G4751" s="660"/>
      <c r="H4751" s="661"/>
      <c r="I4751" s="660"/>
      <c r="J4751" s="661"/>
      <c r="K4751" s="660"/>
      <c r="L4751" s="56">
        <f t="shared" si="430"/>
        <v>0</v>
      </c>
    </row>
    <row r="4752" spans="2:13" ht="24.95" customHeight="1" outlineLevel="2" x14ac:dyDescent="0.25">
      <c r="B4752" s="628"/>
      <c r="C4752" s="629"/>
      <c r="D4752" s="660"/>
      <c r="E4752" s="106"/>
      <c r="F4752" s="661"/>
      <c r="G4752" s="660"/>
      <c r="H4752" s="661"/>
      <c r="I4752" s="660"/>
      <c r="J4752" s="661"/>
      <c r="K4752" s="660"/>
      <c r="L4752" s="56">
        <f t="shared" si="430"/>
        <v>0</v>
      </c>
    </row>
    <row r="4753" spans="2:13" ht="24.95" customHeight="1" outlineLevel="2" x14ac:dyDescent="0.25">
      <c r="B4753" s="631"/>
      <c r="C4753" s="632"/>
      <c r="D4753" s="662"/>
      <c r="E4753" s="107"/>
      <c r="F4753" s="663"/>
      <c r="G4753" s="662"/>
      <c r="H4753" s="663"/>
      <c r="I4753" s="662"/>
      <c r="J4753" s="663"/>
      <c r="K4753" s="662"/>
      <c r="L4753" s="56">
        <f t="shared" si="430"/>
        <v>0</v>
      </c>
    </row>
    <row r="4754" spans="2:13" ht="24.95" customHeight="1" outlineLevel="2" x14ac:dyDescent="0.25">
      <c r="B4754" s="634" t="s">
        <v>1468</v>
      </c>
      <c r="C4754" s="635"/>
      <c r="D4754" s="635"/>
      <c r="E4754" s="635"/>
      <c r="F4754" s="635"/>
      <c r="G4754" s="635"/>
      <c r="H4754" s="635"/>
      <c r="I4754" s="635"/>
      <c r="J4754" s="635"/>
      <c r="K4754" s="636"/>
      <c r="L4754" s="108">
        <f>+SUM(L4747:L4753)</f>
        <v>0</v>
      </c>
    </row>
    <row r="4755" spans="2:13" ht="19.5" customHeight="1" outlineLevel="1" x14ac:dyDescent="0.25">
      <c r="B4755" s="111" t="s">
        <v>2110</v>
      </c>
      <c r="C4755" s="129">
        <v>22</v>
      </c>
      <c r="D4755" s="129">
        <v>2</v>
      </c>
      <c r="E4755" s="694" t="str">
        <f>+VLOOKUP(B:B,APUS!A:C,3,FALSE)</f>
        <v xml:space="preserve">VIDRIO INCOLORO DE 4 MM (PUERTAS, VENTANAS) </v>
      </c>
      <c r="F4755" s="695"/>
      <c r="G4755" s="695"/>
      <c r="H4755" s="695"/>
      <c r="I4755" s="695"/>
      <c r="J4755" s="695"/>
      <c r="K4755" s="696"/>
      <c r="L4755" s="103" t="str">
        <f>+VLOOKUP(B:B,APUS!A:D,4,FALSE)</f>
        <v>M2</v>
      </c>
      <c r="M4755" s="595">
        <f>L4765</f>
        <v>0</v>
      </c>
    </row>
    <row r="4756" spans="2:13" ht="15" customHeight="1" outlineLevel="2" x14ac:dyDescent="0.25">
      <c r="B4756" s="666" t="s">
        <v>1465</v>
      </c>
      <c r="C4756" s="697"/>
      <c r="D4756" s="668"/>
      <c r="E4756" s="672" t="s">
        <v>1470</v>
      </c>
      <c r="F4756" s="673"/>
      <c r="G4756" s="673"/>
      <c r="H4756" s="673"/>
      <c r="I4756" s="674"/>
      <c r="J4756" s="675" t="s">
        <v>560</v>
      </c>
      <c r="K4756" s="668"/>
      <c r="L4756" s="677" t="s">
        <v>1464</v>
      </c>
    </row>
    <row r="4757" spans="2:13" ht="15" customHeight="1" outlineLevel="2" x14ac:dyDescent="0.25">
      <c r="B4757" s="669"/>
      <c r="C4757" s="670"/>
      <c r="D4757" s="671"/>
      <c r="E4757" s="104" t="s">
        <v>1461</v>
      </c>
      <c r="F4757" s="679" t="s">
        <v>1462</v>
      </c>
      <c r="G4757" s="680"/>
      <c r="H4757" s="679" t="s">
        <v>1463</v>
      </c>
      <c r="I4757" s="680"/>
      <c r="J4757" s="676"/>
      <c r="K4757" s="671"/>
      <c r="L4757" s="701"/>
    </row>
    <row r="4758" spans="2:13" ht="24.95" customHeight="1" outlineLevel="2" x14ac:dyDescent="0.25">
      <c r="B4758" s="655"/>
      <c r="C4758" s="656"/>
      <c r="D4758" s="657"/>
      <c r="E4758" s="105"/>
      <c r="F4758" s="658"/>
      <c r="G4758" s="659"/>
      <c r="H4758" s="658"/>
      <c r="I4758" s="659"/>
      <c r="J4758" s="658"/>
      <c r="K4758" s="659"/>
      <c r="L4758" s="56">
        <f t="shared" ref="L4758:L4764" si="431">+J4758</f>
        <v>0</v>
      </c>
    </row>
    <row r="4759" spans="2:13" ht="24.95" customHeight="1" outlineLevel="2" x14ac:dyDescent="0.25">
      <c r="B4759" s="628"/>
      <c r="C4759" s="629"/>
      <c r="D4759" s="660"/>
      <c r="E4759" s="106"/>
      <c r="F4759" s="661"/>
      <c r="G4759" s="660"/>
      <c r="H4759" s="661"/>
      <c r="I4759" s="660"/>
      <c r="J4759" s="661"/>
      <c r="K4759" s="660"/>
      <c r="L4759" s="56">
        <f t="shared" si="431"/>
        <v>0</v>
      </c>
    </row>
    <row r="4760" spans="2:13" ht="24.95" customHeight="1" outlineLevel="2" x14ac:dyDescent="0.25">
      <c r="B4760" s="628"/>
      <c r="C4760" s="629"/>
      <c r="D4760" s="660"/>
      <c r="E4760" s="106"/>
      <c r="F4760" s="661"/>
      <c r="G4760" s="660"/>
      <c r="H4760" s="661"/>
      <c r="I4760" s="660"/>
      <c r="J4760" s="661"/>
      <c r="K4760" s="660"/>
      <c r="L4760" s="56">
        <f t="shared" si="431"/>
        <v>0</v>
      </c>
    </row>
    <row r="4761" spans="2:13" ht="24.95" customHeight="1" outlineLevel="2" x14ac:dyDescent="0.25">
      <c r="B4761" s="628"/>
      <c r="C4761" s="629"/>
      <c r="D4761" s="660"/>
      <c r="E4761" s="106"/>
      <c r="F4761" s="661"/>
      <c r="G4761" s="660"/>
      <c r="H4761" s="661"/>
      <c r="I4761" s="660"/>
      <c r="J4761" s="661"/>
      <c r="K4761" s="660"/>
      <c r="L4761" s="56">
        <f t="shared" si="431"/>
        <v>0</v>
      </c>
    </row>
    <row r="4762" spans="2:13" ht="24.95" customHeight="1" outlineLevel="2" x14ac:dyDescent="0.25">
      <c r="B4762" s="628"/>
      <c r="C4762" s="629"/>
      <c r="D4762" s="660"/>
      <c r="E4762" s="106"/>
      <c r="F4762" s="661"/>
      <c r="G4762" s="660"/>
      <c r="H4762" s="661"/>
      <c r="I4762" s="660"/>
      <c r="J4762" s="661"/>
      <c r="K4762" s="660"/>
      <c r="L4762" s="56">
        <f t="shared" si="431"/>
        <v>0</v>
      </c>
    </row>
    <row r="4763" spans="2:13" ht="24.95" customHeight="1" outlineLevel="2" x14ac:dyDescent="0.25">
      <c r="B4763" s="628"/>
      <c r="C4763" s="629"/>
      <c r="D4763" s="660"/>
      <c r="E4763" s="106"/>
      <c r="F4763" s="661"/>
      <c r="G4763" s="660"/>
      <c r="H4763" s="661"/>
      <c r="I4763" s="660"/>
      <c r="J4763" s="661"/>
      <c r="K4763" s="660"/>
      <c r="L4763" s="56">
        <f t="shared" si="431"/>
        <v>0</v>
      </c>
    </row>
    <row r="4764" spans="2:13" ht="24.95" customHeight="1" outlineLevel="2" x14ac:dyDescent="0.25">
      <c r="B4764" s="631"/>
      <c r="C4764" s="632"/>
      <c r="D4764" s="662"/>
      <c r="E4764" s="107"/>
      <c r="F4764" s="663"/>
      <c r="G4764" s="662"/>
      <c r="H4764" s="663"/>
      <c r="I4764" s="662"/>
      <c r="J4764" s="663"/>
      <c r="K4764" s="662"/>
      <c r="L4764" s="56">
        <f t="shared" si="431"/>
        <v>0</v>
      </c>
    </row>
    <row r="4765" spans="2:13" ht="24.95" customHeight="1" outlineLevel="2" x14ac:dyDescent="0.25">
      <c r="B4765" s="634" t="s">
        <v>1468</v>
      </c>
      <c r="C4765" s="635"/>
      <c r="D4765" s="635"/>
      <c r="E4765" s="635"/>
      <c r="F4765" s="635"/>
      <c r="G4765" s="635"/>
      <c r="H4765" s="635"/>
      <c r="I4765" s="635"/>
      <c r="J4765" s="635"/>
      <c r="K4765" s="636"/>
      <c r="L4765" s="108">
        <f>+SUM(L4758:L4764)</f>
        <v>0</v>
      </c>
    </row>
    <row r="4766" spans="2:13" ht="19.5" customHeight="1" outlineLevel="1" x14ac:dyDescent="0.25">
      <c r="B4766" s="111" t="s">
        <v>2109</v>
      </c>
      <c r="C4766" s="129">
        <v>22</v>
      </c>
      <c r="D4766" s="129">
        <v>3</v>
      </c>
      <c r="E4766" s="694" t="str">
        <f>+VLOOKUP(B:B,APUS!A:C,3,FALSE)</f>
        <v>BLOQUE VIDRIO INCOLORO</v>
      </c>
      <c r="F4766" s="695"/>
      <c r="G4766" s="695"/>
      <c r="H4766" s="695"/>
      <c r="I4766" s="695"/>
      <c r="J4766" s="695"/>
      <c r="K4766" s="696"/>
      <c r="L4766" s="103" t="str">
        <f>+VLOOKUP(B:B,APUS!A:D,4,FALSE)</f>
        <v>M2</v>
      </c>
      <c r="M4766" s="595">
        <f>L4776</f>
        <v>0</v>
      </c>
    </row>
    <row r="4767" spans="2:13" ht="15" customHeight="1" outlineLevel="2" x14ac:dyDescent="0.25">
      <c r="B4767" s="666" t="s">
        <v>1465</v>
      </c>
      <c r="C4767" s="697"/>
      <c r="D4767" s="668"/>
      <c r="E4767" s="672" t="s">
        <v>1470</v>
      </c>
      <c r="F4767" s="673"/>
      <c r="G4767" s="673"/>
      <c r="H4767" s="673"/>
      <c r="I4767" s="674"/>
      <c r="J4767" s="675" t="s">
        <v>560</v>
      </c>
      <c r="K4767" s="668"/>
      <c r="L4767" s="677" t="s">
        <v>1464</v>
      </c>
    </row>
    <row r="4768" spans="2:13" ht="15" customHeight="1" outlineLevel="2" x14ac:dyDescent="0.25">
      <c r="B4768" s="669"/>
      <c r="C4768" s="670"/>
      <c r="D4768" s="671"/>
      <c r="E4768" s="104" t="s">
        <v>1461</v>
      </c>
      <c r="F4768" s="679" t="s">
        <v>1462</v>
      </c>
      <c r="G4768" s="680"/>
      <c r="H4768" s="679" t="s">
        <v>1463</v>
      </c>
      <c r="I4768" s="680"/>
      <c r="J4768" s="676"/>
      <c r="K4768" s="671"/>
      <c r="L4768" s="701"/>
    </row>
    <row r="4769" spans="2:13" ht="24.95" customHeight="1" outlineLevel="2" x14ac:dyDescent="0.25">
      <c r="B4769" s="655"/>
      <c r="C4769" s="656"/>
      <c r="D4769" s="657"/>
      <c r="E4769" s="105"/>
      <c r="F4769" s="658"/>
      <c r="G4769" s="659"/>
      <c r="H4769" s="658"/>
      <c r="I4769" s="659"/>
      <c r="J4769" s="658"/>
      <c r="K4769" s="659"/>
      <c r="L4769" s="56">
        <f t="shared" ref="L4769:L4775" si="432">+J4769</f>
        <v>0</v>
      </c>
    </row>
    <row r="4770" spans="2:13" ht="24.95" customHeight="1" outlineLevel="2" x14ac:dyDescent="0.25">
      <c r="B4770" s="628"/>
      <c r="C4770" s="629"/>
      <c r="D4770" s="660"/>
      <c r="E4770" s="106"/>
      <c r="F4770" s="661"/>
      <c r="G4770" s="660"/>
      <c r="H4770" s="661"/>
      <c r="I4770" s="660"/>
      <c r="J4770" s="661"/>
      <c r="K4770" s="660"/>
      <c r="L4770" s="56">
        <f t="shared" si="432"/>
        <v>0</v>
      </c>
    </row>
    <row r="4771" spans="2:13" ht="24.95" customHeight="1" outlineLevel="2" x14ac:dyDescent="0.25">
      <c r="B4771" s="628"/>
      <c r="C4771" s="629"/>
      <c r="D4771" s="660"/>
      <c r="E4771" s="106"/>
      <c r="F4771" s="661"/>
      <c r="G4771" s="660"/>
      <c r="H4771" s="661"/>
      <c r="I4771" s="660"/>
      <c r="J4771" s="661"/>
      <c r="K4771" s="660"/>
      <c r="L4771" s="56">
        <f t="shared" si="432"/>
        <v>0</v>
      </c>
    </row>
    <row r="4772" spans="2:13" ht="24.95" customHeight="1" outlineLevel="2" x14ac:dyDescent="0.25">
      <c r="B4772" s="628"/>
      <c r="C4772" s="629"/>
      <c r="D4772" s="660"/>
      <c r="E4772" s="106"/>
      <c r="F4772" s="661"/>
      <c r="G4772" s="660"/>
      <c r="H4772" s="661"/>
      <c r="I4772" s="660"/>
      <c r="J4772" s="661"/>
      <c r="K4772" s="660"/>
      <c r="L4772" s="56">
        <f t="shared" si="432"/>
        <v>0</v>
      </c>
    </row>
    <row r="4773" spans="2:13" ht="24.95" customHeight="1" outlineLevel="2" x14ac:dyDescent="0.25">
      <c r="B4773" s="628"/>
      <c r="C4773" s="629"/>
      <c r="D4773" s="660"/>
      <c r="E4773" s="106"/>
      <c r="F4773" s="661"/>
      <c r="G4773" s="660"/>
      <c r="H4773" s="661"/>
      <c r="I4773" s="660"/>
      <c r="J4773" s="661"/>
      <c r="K4773" s="660"/>
      <c r="L4773" s="56">
        <f t="shared" si="432"/>
        <v>0</v>
      </c>
    </row>
    <row r="4774" spans="2:13" ht="24.95" customHeight="1" outlineLevel="2" x14ac:dyDescent="0.25">
      <c r="B4774" s="628"/>
      <c r="C4774" s="629"/>
      <c r="D4774" s="660"/>
      <c r="E4774" s="106"/>
      <c r="F4774" s="661"/>
      <c r="G4774" s="660"/>
      <c r="H4774" s="661"/>
      <c r="I4774" s="660"/>
      <c r="J4774" s="661"/>
      <c r="K4774" s="660"/>
      <c r="L4774" s="56">
        <f t="shared" si="432"/>
        <v>0</v>
      </c>
    </row>
    <row r="4775" spans="2:13" ht="24.95" customHeight="1" outlineLevel="2" x14ac:dyDescent="0.25">
      <c r="B4775" s="631"/>
      <c r="C4775" s="632"/>
      <c r="D4775" s="662"/>
      <c r="E4775" s="107"/>
      <c r="F4775" s="663"/>
      <c r="G4775" s="662"/>
      <c r="H4775" s="663"/>
      <c r="I4775" s="662"/>
      <c r="J4775" s="663"/>
      <c r="K4775" s="662"/>
      <c r="L4775" s="56">
        <f t="shared" si="432"/>
        <v>0</v>
      </c>
    </row>
    <row r="4776" spans="2:13" ht="24.95" customHeight="1" outlineLevel="2" x14ac:dyDescent="0.25">
      <c r="B4776" s="634" t="s">
        <v>1468</v>
      </c>
      <c r="C4776" s="635"/>
      <c r="D4776" s="635"/>
      <c r="E4776" s="635"/>
      <c r="F4776" s="635"/>
      <c r="G4776" s="635"/>
      <c r="H4776" s="635"/>
      <c r="I4776" s="635"/>
      <c r="J4776" s="635"/>
      <c r="K4776" s="636"/>
      <c r="L4776" s="108">
        <f>+SUM(L4769:L4775)</f>
        <v>0</v>
      </c>
    </row>
    <row r="4777" spans="2:13" ht="19.5" customHeight="1" outlineLevel="1" x14ac:dyDescent="0.25">
      <c r="B4777" s="111" t="s">
        <v>2108</v>
      </c>
      <c r="C4777" s="129">
        <v>22</v>
      </c>
      <c r="D4777" s="129">
        <v>4</v>
      </c>
      <c r="E4777" s="694" t="str">
        <f>+VLOOKUP(B:B,APUS!A:C,3,FALSE)</f>
        <v>VIDRIO LAMINADO 3+3MM INCOLORO</v>
      </c>
      <c r="F4777" s="695"/>
      <c r="G4777" s="695"/>
      <c r="H4777" s="695"/>
      <c r="I4777" s="695"/>
      <c r="J4777" s="695"/>
      <c r="K4777" s="696"/>
      <c r="L4777" s="103" t="str">
        <f>+VLOOKUP(B:B,APUS!A:D,4,FALSE)</f>
        <v>M2</v>
      </c>
      <c r="M4777" s="595">
        <f>L4787</f>
        <v>0</v>
      </c>
    </row>
    <row r="4778" spans="2:13" ht="15" customHeight="1" outlineLevel="2" x14ac:dyDescent="0.25">
      <c r="B4778" s="666" t="s">
        <v>1465</v>
      </c>
      <c r="C4778" s="697"/>
      <c r="D4778" s="668"/>
      <c r="E4778" s="672" t="s">
        <v>1470</v>
      </c>
      <c r="F4778" s="673"/>
      <c r="G4778" s="673"/>
      <c r="H4778" s="673"/>
      <c r="I4778" s="674"/>
      <c r="J4778" s="675" t="s">
        <v>560</v>
      </c>
      <c r="K4778" s="668"/>
      <c r="L4778" s="677" t="s">
        <v>1464</v>
      </c>
    </row>
    <row r="4779" spans="2:13" ht="15" customHeight="1" outlineLevel="2" x14ac:dyDescent="0.25">
      <c r="B4779" s="669"/>
      <c r="C4779" s="670"/>
      <c r="D4779" s="671"/>
      <c r="E4779" s="104" t="s">
        <v>1461</v>
      </c>
      <c r="F4779" s="679" t="s">
        <v>1462</v>
      </c>
      <c r="G4779" s="680"/>
      <c r="H4779" s="679" t="s">
        <v>1463</v>
      </c>
      <c r="I4779" s="680"/>
      <c r="J4779" s="676"/>
      <c r="K4779" s="671"/>
      <c r="L4779" s="701"/>
    </row>
    <row r="4780" spans="2:13" ht="24.95" customHeight="1" outlineLevel="2" x14ac:dyDescent="0.25">
      <c r="B4780" s="655"/>
      <c r="C4780" s="656"/>
      <c r="D4780" s="657"/>
      <c r="E4780" s="105"/>
      <c r="F4780" s="658"/>
      <c r="G4780" s="659"/>
      <c r="H4780" s="658"/>
      <c r="I4780" s="659"/>
      <c r="J4780" s="658"/>
      <c r="K4780" s="659"/>
      <c r="L4780" s="56">
        <f t="shared" ref="L4780:L4786" si="433">+J4780</f>
        <v>0</v>
      </c>
    </row>
    <row r="4781" spans="2:13" ht="24.95" customHeight="1" outlineLevel="2" x14ac:dyDescent="0.25">
      <c r="B4781" s="628"/>
      <c r="C4781" s="629"/>
      <c r="D4781" s="660"/>
      <c r="E4781" s="106"/>
      <c r="F4781" s="661"/>
      <c r="G4781" s="660"/>
      <c r="H4781" s="661"/>
      <c r="I4781" s="660"/>
      <c r="J4781" s="661"/>
      <c r="K4781" s="660"/>
      <c r="L4781" s="56">
        <f t="shared" si="433"/>
        <v>0</v>
      </c>
    </row>
    <row r="4782" spans="2:13" ht="24.95" customHeight="1" outlineLevel="2" x14ac:dyDescent="0.25">
      <c r="B4782" s="628"/>
      <c r="C4782" s="629"/>
      <c r="D4782" s="660"/>
      <c r="E4782" s="106"/>
      <c r="F4782" s="661"/>
      <c r="G4782" s="660"/>
      <c r="H4782" s="661"/>
      <c r="I4782" s="660"/>
      <c r="J4782" s="661"/>
      <c r="K4782" s="660"/>
      <c r="L4782" s="56">
        <f t="shared" si="433"/>
        <v>0</v>
      </c>
    </row>
    <row r="4783" spans="2:13" ht="24.95" customHeight="1" outlineLevel="2" x14ac:dyDescent="0.25">
      <c r="B4783" s="628"/>
      <c r="C4783" s="629"/>
      <c r="D4783" s="660"/>
      <c r="E4783" s="106"/>
      <c r="F4783" s="661"/>
      <c r="G4783" s="660"/>
      <c r="H4783" s="661"/>
      <c r="I4783" s="660"/>
      <c r="J4783" s="661"/>
      <c r="K4783" s="660"/>
      <c r="L4783" s="56">
        <f t="shared" si="433"/>
        <v>0</v>
      </c>
    </row>
    <row r="4784" spans="2:13" ht="24.95" customHeight="1" outlineLevel="2" x14ac:dyDescent="0.25">
      <c r="B4784" s="628"/>
      <c r="C4784" s="629"/>
      <c r="D4784" s="660"/>
      <c r="E4784" s="106"/>
      <c r="F4784" s="661"/>
      <c r="G4784" s="660"/>
      <c r="H4784" s="661"/>
      <c r="I4784" s="660"/>
      <c r="J4784" s="661"/>
      <c r="K4784" s="660"/>
      <c r="L4784" s="56">
        <f t="shared" si="433"/>
        <v>0</v>
      </c>
    </row>
    <row r="4785" spans="2:13" ht="24.95" customHeight="1" outlineLevel="2" x14ac:dyDescent="0.25">
      <c r="B4785" s="628"/>
      <c r="C4785" s="629"/>
      <c r="D4785" s="660"/>
      <c r="E4785" s="106"/>
      <c r="F4785" s="661"/>
      <c r="G4785" s="660"/>
      <c r="H4785" s="661"/>
      <c r="I4785" s="660"/>
      <c r="J4785" s="661"/>
      <c r="K4785" s="660"/>
      <c r="L4785" s="56">
        <f t="shared" si="433"/>
        <v>0</v>
      </c>
    </row>
    <row r="4786" spans="2:13" ht="24.95" customHeight="1" outlineLevel="2" x14ac:dyDescent="0.25">
      <c r="B4786" s="631"/>
      <c r="C4786" s="632"/>
      <c r="D4786" s="662"/>
      <c r="E4786" s="107"/>
      <c r="F4786" s="663"/>
      <c r="G4786" s="662"/>
      <c r="H4786" s="663"/>
      <c r="I4786" s="662"/>
      <c r="J4786" s="663"/>
      <c r="K4786" s="662"/>
      <c r="L4786" s="56">
        <f t="shared" si="433"/>
        <v>0</v>
      </c>
    </row>
    <row r="4787" spans="2:13" ht="24.95" customHeight="1" outlineLevel="2" x14ac:dyDescent="0.25">
      <c r="B4787" s="634" t="s">
        <v>1468</v>
      </c>
      <c r="C4787" s="635"/>
      <c r="D4787" s="635"/>
      <c r="E4787" s="635"/>
      <c r="F4787" s="635"/>
      <c r="G4787" s="635"/>
      <c r="H4787" s="635"/>
      <c r="I4787" s="635"/>
      <c r="J4787" s="635"/>
      <c r="K4787" s="636"/>
      <c r="L4787" s="108">
        <f>+SUM(L4780:L4786)</f>
        <v>0</v>
      </c>
    </row>
    <row r="4788" spans="2:13" ht="15" customHeight="1" x14ac:dyDescent="0.25">
      <c r="B4788" s="99"/>
      <c r="C4788" s="100">
        <v>23</v>
      </c>
      <c r="D4788" s="703" t="str">
        <f>+'208-MV-Ft-10-MV-HAB.'!D471</f>
        <v xml:space="preserve">APARATOS BAÑOS </v>
      </c>
      <c r="E4788" s="704"/>
      <c r="F4788" s="704"/>
      <c r="G4788" s="704"/>
      <c r="H4788" s="704"/>
      <c r="I4788" s="704"/>
      <c r="J4788" s="704"/>
      <c r="K4788" s="704"/>
      <c r="L4788" s="705"/>
    </row>
    <row r="4789" spans="2:13" ht="40.5" customHeight="1" outlineLevel="1" x14ac:dyDescent="0.25">
      <c r="B4789" s="111" t="s">
        <v>2106</v>
      </c>
      <c r="C4789" s="129">
        <v>23</v>
      </c>
      <c r="D4789" s="129">
        <v>1</v>
      </c>
      <c r="E4789" s="637" t="str">
        <f>+VLOOKUP(B:B,APUS!A:C,3,FALSE)</f>
        <v>SANITARIO ACUAPLUS ULTRA BLANCO CORONA, IGUAL O CALIDAD SUPERIOR. CAPACIDAD 4,8 LITROS POR DESCARGA.  ALTO 59.8 CM X ANCHO 36.5 CM. (INCLUYE VÁLVULA, MANGUERA).</v>
      </c>
      <c r="F4789" s="638"/>
      <c r="G4789" s="638"/>
      <c r="H4789" s="638"/>
      <c r="I4789" s="638"/>
      <c r="J4789" s="638"/>
      <c r="K4789" s="639"/>
      <c r="L4789" s="103" t="str">
        <f>+VLOOKUP(B:B,APUS!A:D,4,FALSE)</f>
        <v>UN</v>
      </c>
      <c r="M4789" s="595">
        <f>L4799</f>
        <v>0</v>
      </c>
    </row>
    <row r="4790" spans="2:13" ht="15" customHeight="1" outlineLevel="2" x14ac:dyDescent="0.25">
      <c r="B4790" s="666" t="s">
        <v>1465</v>
      </c>
      <c r="C4790" s="697"/>
      <c r="D4790" s="668"/>
      <c r="E4790" s="672" t="s">
        <v>1470</v>
      </c>
      <c r="F4790" s="673"/>
      <c r="G4790" s="673"/>
      <c r="H4790" s="673"/>
      <c r="I4790" s="674"/>
      <c r="J4790" s="675" t="s">
        <v>560</v>
      </c>
      <c r="K4790" s="668"/>
      <c r="L4790" s="677" t="s">
        <v>1464</v>
      </c>
    </row>
    <row r="4791" spans="2:13" ht="15" customHeight="1" outlineLevel="2" x14ac:dyDescent="0.25">
      <c r="B4791" s="669"/>
      <c r="C4791" s="670"/>
      <c r="D4791" s="671"/>
      <c r="E4791" s="104" t="s">
        <v>1461</v>
      </c>
      <c r="F4791" s="679" t="s">
        <v>1462</v>
      </c>
      <c r="G4791" s="680"/>
      <c r="H4791" s="679" t="s">
        <v>1463</v>
      </c>
      <c r="I4791" s="680"/>
      <c r="J4791" s="676"/>
      <c r="K4791" s="671"/>
      <c r="L4791" s="701"/>
    </row>
    <row r="4792" spans="2:13" ht="24.95" customHeight="1" outlineLevel="2" x14ac:dyDescent="0.25">
      <c r="B4792" s="655"/>
      <c r="C4792" s="656"/>
      <c r="D4792" s="657"/>
      <c r="E4792" s="105"/>
      <c r="F4792" s="658"/>
      <c r="G4792" s="659"/>
      <c r="H4792" s="658"/>
      <c r="I4792" s="659"/>
      <c r="J4792" s="658"/>
      <c r="K4792" s="659"/>
      <c r="L4792" s="56">
        <f t="shared" ref="L4792:L4798" si="434">+J4792</f>
        <v>0</v>
      </c>
    </row>
    <row r="4793" spans="2:13" ht="24.95" customHeight="1" outlineLevel="2" x14ac:dyDescent="0.25">
      <c r="B4793" s="628"/>
      <c r="C4793" s="629"/>
      <c r="D4793" s="660"/>
      <c r="E4793" s="106"/>
      <c r="F4793" s="661"/>
      <c r="G4793" s="660"/>
      <c r="H4793" s="661"/>
      <c r="I4793" s="660"/>
      <c r="J4793" s="661"/>
      <c r="K4793" s="660"/>
      <c r="L4793" s="56">
        <f t="shared" si="434"/>
        <v>0</v>
      </c>
    </row>
    <row r="4794" spans="2:13" ht="24.95" customHeight="1" outlineLevel="2" x14ac:dyDescent="0.25">
      <c r="B4794" s="628"/>
      <c r="C4794" s="629"/>
      <c r="D4794" s="660"/>
      <c r="E4794" s="106"/>
      <c r="F4794" s="661"/>
      <c r="G4794" s="660"/>
      <c r="H4794" s="661"/>
      <c r="I4794" s="660"/>
      <c r="J4794" s="661"/>
      <c r="K4794" s="660"/>
      <c r="L4794" s="56">
        <f t="shared" si="434"/>
        <v>0</v>
      </c>
    </row>
    <row r="4795" spans="2:13" ht="24.95" customHeight="1" outlineLevel="2" x14ac:dyDescent="0.25">
      <c r="B4795" s="628"/>
      <c r="C4795" s="629"/>
      <c r="D4795" s="660"/>
      <c r="E4795" s="106"/>
      <c r="F4795" s="661"/>
      <c r="G4795" s="660"/>
      <c r="H4795" s="661"/>
      <c r="I4795" s="660"/>
      <c r="J4795" s="661"/>
      <c r="K4795" s="660"/>
      <c r="L4795" s="56">
        <f t="shared" si="434"/>
        <v>0</v>
      </c>
    </row>
    <row r="4796" spans="2:13" ht="24.95" customHeight="1" outlineLevel="2" x14ac:dyDescent="0.25">
      <c r="B4796" s="628"/>
      <c r="C4796" s="629"/>
      <c r="D4796" s="660"/>
      <c r="E4796" s="106"/>
      <c r="F4796" s="661"/>
      <c r="G4796" s="660"/>
      <c r="H4796" s="661"/>
      <c r="I4796" s="660"/>
      <c r="J4796" s="661"/>
      <c r="K4796" s="660"/>
      <c r="L4796" s="56">
        <f t="shared" si="434"/>
        <v>0</v>
      </c>
    </row>
    <row r="4797" spans="2:13" ht="24.95" customHeight="1" outlineLevel="2" x14ac:dyDescent="0.25">
      <c r="B4797" s="628"/>
      <c r="C4797" s="629"/>
      <c r="D4797" s="660"/>
      <c r="E4797" s="106"/>
      <c r="F4797" s="661"/>
      <c r="G4797" s="660"/>
      <c r="H4797" s="661"/>
      <c r="I4797" s="660"/>
      <c r="J4797" s="661"/>
      <c r="K4797" s="660"/>
      <c r="L4797" s="56">
        <f t="shared" si="434"/>
        <v>0</v>
      </c>
    </row>
    <row r="4798" spans="2:13" ht="24.95" customHeight="1" outlineLevel="2" x14ac:dyDescent="0.25">
      <c r="B4798" s="631"/>
      <c r="C4798" s="632"/>
      <c r="D4798" s="662"/>
      <c r="E4798" s="107"/>
      <c r="F4798" s="663"/>
      <c r="G4798" s="662"/>
      <c r="H4798" s="663"/>
      <c r="I4798" s="662"/>
      <c r="J4798" s="663"/>
      <c r="K4798" s="662"/>
      <c r="L4798" s="56">
        <f t="shared" si="434"/>
        <v>0</v>
      </c>
    </row>
    <row r="4799" spans="2:13" ht="24.95" customHeight="1" outlineLevel="2" x14ac:dyDescent="0.25">
      <c r="B4799" s="634" t="s">
        <v>1468</v>
      </c>
      <c r="C4799" s="635"/>
      <c r="D4799" s="635"/>
      <c r="E4799" s="635"/>
      <c r="F4799" s="635"/>
      <c r="G4799" s="635"/>
      <c r="H4799" s="635"/>
      <c r="I4799" s="635"/>
      <c r="J4799" s="635"/>
      <c r="K4799" s="636"/>
      <c r="L4799" s="108">
        <f>+SUM(L4792:L4798)</f>
        <v>0</v>
      </c>
    </row>
    <row r="4800" spans="2:13" ht="51.75" customHeight="1" outlineLevel="1" x14ac:dyDescent="0.25">
      <c r="B4800" s="111" t="s">
        <v>2105</v>
      </c>
      <c r="C4800" s="129">
        <v>23</v>
      </c>
      <c r="D4800" s="129">
        <v>2</v>
      </c>
      <c r="E4800" s="637" t="str">
        <f>+VLOOKUP(B:B,APUS!A:C,3,FALSE)</f>
        <v>LAVAMANOS CON PEDESTAL ACUACER COLOR BLANCO CORONA, EQUIVALENTE O CALIDAD SUPERIOR. (INCLUYE GRIFERÍA, SIFÓN, DESAGÜE, ACOPLE).</v>
      </c>
      <c r="F4800" s="638"/>
      <c r="G4800" s="638"/>
      <c r="H4800" s="638"/>
      <c r="I4800" s="638"/>
      <c r="J4800" s="638"/>
      <c r="K4800" s="639"/>
      <c r="L4800" s="103" t="str">
        <f>+VLOOKUP(B:B,APUS!A:D,4,FALSE)</f>
        <v>UN</v>
      </c>
      <c r="M4800" s="595">
        <f>L4810</f>
        <v>0</v>
      </c>
    </row>
    <row r="4801" spans="2:13" ht="15" customHeight="1" outlineLevel="2" x14ac:dyDescent="0.25">
      <c r="B4801" s="666" t="s">
        <v>1465</v>
      </c>
      <c r="C4801" s="697"/>
      <c r="D4801" s="668"/>
      <c r="E4801" s="672" t="s">
        <v>1470</v>
      </c>
      <c r="F4801" s="673"/>
      <c r="G4801" s="673"/>
      <c r="H4801" s="673"/>
      <c r="I4801" s="674"/>
      <c r="J4801" s="675" t="s">
        <v>560</v>
      </c>
      <c r="K4801" s="668"/>
      <c r="L4801" s="677" t="s">
        <v>1464</v>
      </c>
    </row>
    <row r="4802" spans="2:13" ht="15" customHeight="1" outlineLevel="2" x14ac:dyDescent="0.25">
      <c r="B4802" s="669"/>
      <c r="C4802" s="670"/>
      <c r="D4802" s="671"/>
      <c r="E4802" s="104" t="s">
        <v>1461</v>
      </c>
      <c r="F4802" s="679" t="s">
        <v>1462</v>
      </c>
      <c r="G4802" s="680"/>
      <c r="H4802" s="679" t="s">
        <v>1463</v>
      </c>
      <c r="I4802" s="680"/>
      <c r="J4802" s="676"/>
      <c r="K4802" s="671"/>
      <c r="L4802" s="701"/>
    </row>
    <row r="4803" spans="2:13" ht="24.95" customHeight="1" outlineLevel="2" x14ac:dyDescent="0.25">
      <c r="B4803" s="655"/>
      <c r="C4803" s="656"/>
      <c r="D4803" s="657"/>
      <c r="E4803" s="105"/>
      <c r="F4803" s="658"/>
      <c r="G4803" s="659"/>
      <c r="H4803" s="658"/>
      <c r="I4803" s="659"/>
      <c r="J4803" s="658"/>
      <c r="K4803" s="659"/>
      <c r="L4803" s="56">
        <f t="shared" ref="L4803:L4809" si="435">+J4803</f>
        <v>0</v>
      </c>
    </row>
    <row r="4804" spans="2:13" ht="24.95" customHeight="1" outlineLevel="2" x14ac:dyDescent="0.25">
      <c r="B4804" s="628"/>
      <c r="C4804" s="629"/>
      <c r="D4804" s="660"/>
      <c r="E4804" s="106"/>
      <c r="F4804" s="661"/>
      <c r="G4804" s="660"/>
      <c r="H4804" s="661"/>
      <c r="I4804" s="660"/>
      <c r="J4804" s="661"/>
      <c r="K4804" s="660"/>
      <c r="L4804" s="56">
        <f t="shared" si="435"/>
        <v>0</v>
      </c>
    </row>
    <row r="4805" spans="2:13" ht="24.95" customHeight="1" outlineLevel="2" x14ac:dyDescent="0.25">
      <c r="B4805" s="628"/>
      <c r="C4805" s="629"/>
      <c r="D4805" s="660"/>
      <c r="E4805" s="106"/>
      <c r="F4805" s="661"/>
      <c r="G4805" s="660"/>
      <c r="H4805" s="661"/>
      <c r="I4805" s="660"/>
      <c r="J4805" s="661"/>
      <c r="K4805" s="660"/>
      <c r="L4805" s="56">
        <f t="shared" si="435"/>
        <v>0</v>
      </c>
    </row>
    <row r="4806" spans="2:13" ht="24.95" customHeight="1" outlineLevel="2" x14ac:dyDescent="0.25">
      <c r="B4806" s="628"/>
      <c r="C4806" s="629"/>
      <c r="D4806" s="660"/>
      <c r="E4806" s="106"/>
      <c r="F4806" s="661"/>
      <c r="G4806" s="660"/>
      <c r="H4806" s="661"/>
      <c r="I4806" s="660"/>
      <c r="J4806" s="661"/>
      <c r="K4806" s="660"/>
      <c r="L4806" s="56">
        <f t="shared" si="435"/>
        <v>0</v>
      </c>
    </row>
    <row r="4807" spans="2:13" ht="24.95" customHeight="1" outlineLevel="2" x14ac:dyDescent="0.25">
      <c r="B4807" s="628"/>
      <c r="C4807" s="629"/>
      <c r="D4807" s="660"/>
      <c r="E4807" s="106"/>
      <c r="F4807" s="661"/>
      <c r="G4807" s="660"/>
      <c r="H4807" s="661"/>
      <c r="I4807" s="660"/>
      <c r="J4807" s="661"/>
      <c r="K4807" s="660"/>
      <c r="L4807" s="56">
        <f t="shared" si="435"/>
        <v>0</v>
      </c>
    </row>
    <row r="4808" spans="2:13" ht="24.95" customHeight="1" outlineLevel="2" x14ac:dyDescent="0.25">
      <c r="B4808" s="628"/>
      <c r="C4808" s="629"/>
      <c r="D4808" s="660"/>
      <c r="E4808" s="106"/>
      <c r="F4808" s="661"/>
      <c r="G4808" s="660"/>
      <c r="H4808" s="661"/>
      <c r="I4808" s="660"/>
      <c r="J4808" s="661"/>
      <c r="K4808" s="660"/>
      <c r="L4808" s="56">
        <f t="shared" si="435"/>
        <v>0</v>
      </c>
    </row>
    <row r="4809" spans="2:13" ht="24.95" customHeight="1" outlineLevel="2" x14ac:dyDescent="0.25">
      <c r="B4809" s="631"/>
      <c r="C4809" s="632"/>
      <c r="D4809" s="662"/>
      <c r="E4809" s="107"/>
      <c r="F4809" s="663"/>
      <c r="G4809" s="662"/>
      <c r="H4809" s="663"/>
      <c r="I4809" s="662"/>
      <c r="J4809" s="663"/>
      <c r="K4809" s="662"/>
      <c r="L4809" s="56">
        <f t="shared" si="435"/>
        <v>0</v>
      </c>
    </row>
    <row r="4810" spans="2:13" ht="24.95" customHeight="1" outlineLevel="2" x14ac:dyDescent="0.25">
      <c r="B4810" s="634" t="s">
        <v>1468</v>
      </c>
      <c r="C4810" s="635"/>
      <c r="D4810" s="635"/>
      <c r="E4810" s="635"/>
      <c r="F4810" s="635"/>
      <c r="G4810" s="635"/>
      <c r="H4810" s="635"/>
      <c r="I4810" s="635"/>
      <c r="J4810" s="635"/>
      <c r="K4810" s="636"/>
      <c r="L4810" s="108">
        <f>+SUM(L4803:L4809)</f>
        <v>0</v>
      </c>
    </row>
    <row r="4811" spans="2:13" ht="41.25" customHeight="1" outlineLevel="1" x14ac:dyDescent="0.25">
      <c r="B4811" s="111" t="s">
        <v>2088</v>
      </c>
      <c r="C4811" s="129">
        <v>23</v>
      </c>
      <c r="D4811" s="129">
        <v>3</v>
      </c>
      <c r="E4811" s="637" t="str">
        <f>+VLOOKUP(B:B,APUS!A:C,3,FALSE)</f>
        <v>LAVAMANOS COLGAR ACUACER BLANCO CORONA, CON ORIFICIOS PARA GRIFERÍA. MEDIDAS  47 X 37 CM. (INCLUYE GRIFERÍA, SIFÓN, DESAGÜE, ACOPLE).</v>
      </c>
      <c r="F4811" s="638"/>
      <c r="G4811" s="638"/>
      <c r="H4811" s="638"/>
      <c r="I4811" s="638"/>
      <c r="J4811" s="638"/>
      <c r="K4811" s="639"/>
      <c r="L4811" s="103" t="str">
        <f>+VLOOKUP(B:B,APUS!A:D,4,FALSE)</f>
        <v>UN</v>
      </c>
      <c r="M4811" s="595">
        <f>L4821</f>
        <v>0</v>
      </c>
    </row>
    <row r="4812" spans="2:13" ht="15" customHeight="1" outlineLevel="2" x14ac:dyDescent="0.25">
      <c r="B4812" s="666" t="s">
        <v>1465</v>
      </c>
      <c r="C4812" s="697"/>
      <c r="D4812" s="668"/>
      <c r="E4812" s="672" t="s">
        <v>1470</v>
      </c>
      <c r="F4812" s="673"/>
      <c r="G4812" s="673"/>
      <c r="H4812" s="673"/>
      <c r="I4812" s="674"/>
      <c r="J4812" s="675" t="s">
        <v>560</v>
      </c>
      <c r="K4812" s="668"/>
      <c r="L4812" s="677" t="s">
        <v>1464</v>
      </c>
    </row>
    <row r="4813" spans="2:13" ht="15" customHeight="1" outlineLevel="2" x14ac:dyDescent="0.25">
      <c r="B4813" s="669"/>
      <c r="C4813" s="670"/>
      <c r="D4813" s="671"/>
      <c r="E4813" s="104" t="s">
        <v>1461</v>
      </c>
      <c r="F4813" s="679" t="s">
        <v>1462</v>
      </c>
      <c r="G4813" s="680"/>
      <c r="H4813" s="679" t="s">
        <v>1463</v>
      </c>
      <c r="I4813" s="680"/>
      <c r="J4813" s="676"/>
      <c r="K4813" s="671"/>
      <c r="L4813" s="701"/>
    </row>
    <row r="4814" spans="2:13" ht="24.95" customHeight="1" outlineLevel="2" x14ac:dyDescent="0.25">
      <c r="B4814" s="655"/>
      <c r="C4814" s="656"/>
      <c r="D4814" s="657"/>
      <c r="E4814" s="105"/>
      <c r="F4814" s="658"/>
      <c r="G4814" s="659"/>
      <c r="H4814" s="658"/>
      <c r="I4814" s="659"/>
      <c r="J4814" s="658"/>
      <c r="K4814" s="659"/>
      <c r="L4814" s="56">
        <f t="shared" ref="L4814:L4820" si="436">+J4814</f>
        <v>0</v>
      </c>
    </row>
    <row r="4815" spans="2:13" ht="24.95" customHeight="1" outlineLevel="2" x14ac:dyDescent="0.25">
      <c r="B4815" s="628"/>
      <c r="C4815" s="629"/>
      <c r="D4815" s="660"/>
      <c r="E4815" s="106"/>
      <c r="F4815" s="661"/>
      <c r="G4815" s="660"/>
      <c r="H4815" s="661"/>
      <c r="I4815" s="660"/>
      <c r="J4815" s="661"/>
      <c r="K4815" s="660"/>
      <c r="L4815" s="56">
        <f t="shared" si="436"/>
        <v>0</v>
      </c>
    </row>
    <row r="4816" spans="2:13" ht="24.95" customHeight="1" outlineLevel="2" x14ac:dyDescent="0.25">
      <c r="B4816" s="628"/>
      <c r="C4816" s="629"/>
      <c r="D4816" s="660"/>
      <c r="E4816" s="106"/>
      <c r="F4816" s="661"/>
      <c r="G4816" s="660"/>
      <c r="H4816" s="661"/>
      <c r="I4816" s="660"/>
      <c r="J4816" s="661"/>
      <c r="K4816" s="660"/>
      <c r="L4816" s="56">
        <f t="shared" si="436"/>
        <v>0</v>
      </c>
    </row>
    <row r="4817" spans="2:13" ht="24.95" customHeight="1" outlineLevel="2" x14ac:dyDescent="0.25">
      <c r="B4817" s="628"/>
      <c r="C4817" s="629"/>
      <c r="D4817" s="660"/>
      <c r="E4817" s="106"/>
      <c r="F4817" s="661"/>
      <c r="G4817" s="660"/>
      <c r="H4817" s="661"/>
      <c r="I4817" s="660"/>
      <c r="J4817" s="661"/>
      <c r="K4817" s="660"/>
      <c r="L4817" s="56">
        <f t="shared" si="436"/>
        <v>0</v>
      </c>
    </row>
    <row r="4818" spans="2:13" ht="24.95" customHeight="1" outlineLevel="2" x14ac:dyDescent="0.25">
      <c r="B4818" s="628"/>
      <c r="C4818" s="629"/>
      <c r="D4818" s="660"/>
      <c r="E4818" s="106"/>
      <c r="F4818" s="661"/>
      <c r="G4818" s="660"/>
      <c r="H4818" s="661"/>
      <c r="I4818" s="660"/>
      <c r="J4818" s="661"/>
      <c r="K4818" s="660"/>
      <c r="L4818" s="56">
        <f t="shared" si="436"/>
        <v>0</v>
      </c>
    </row>
    <row r="4819" spans="2:13" ht="24.95" customHeight="1" outlineLevel="2" x14ac:dyDescent="0.25">
      <c r="B4819" s="628"/>
      <c r="C4819" s="629"/>
      <c r="D4819" s="660"/>
      <c r="E4819" s="106"/>
      <c r="F4819" s="661"/>
      <c r="G4819" s="660"/>
      <c r="H4819" s="661"/>
      <c r="I4819" s="660"/>
      <c r="J4819" s="661"/>
      <c r="K4819" s="660"/>
      <c r="L4819" s="56">
        <f t="shared" si="436"/>
        <v>0</v>
      </c>
    </row>
    <row r="4820" spans="2:13" ht="24.95" customHeight="1" outlineLevel="2" x14ac:dyDescent="0.25">
      <c r="B4820" s="631"/>
      <c r="C4820" s="632"/>
      <c r="D4820" s="662"/>
      <c r="E4820" s="107"/>
      <c r="F4820" s="663"/>
      <c r="G4820" s="662"/>
      <c r="H4820" s="663"/>
      <c r="I4820" s="662"/>
      <c r="J4820" s="663"/>
      <c r="K4820" s="662"/>
      <c r="L4820" s="56">
        <f t="shared" si="436"/>
        <v>0</v>
      </c>
    </row>
    <row r="4821" spans="2:13" ht="24.95" customHeight="1" outlineLevel="2" x14ac:dyDescent="0.25">
      <c r="B4821" s="634" t="s">
        <v>1468</v>
      </c>
      <c r="C4821" s="635"/>
      <c r="D4821" s="635"/>
      <c r="E4821" s="635"/>
      <c r="F4821" s="635"/>
      <c r="G4821" s="635"/>
      <c r="H4821" s="635"/>
      <c r="I4821" s="635"/>
      <c r="J4821" s="635"/>
      <c r="K4821" s="636"/>
      <c r="L4821" s="108">
        <f>+SUM(L4814:L4820)</f>
        <v>0</v>
      </c>
    </row>
    <row r="4822" spans="2:13" ht="45" customHeight="1" outlineLevel="1" x14ac:dyDescent="0.25">
      <c r="B4822" s="111" t="s">
        <v>2104</v>
      </c>
      <c r="C4822" s="129">
        <v>23</v>
      </c>
      <c r="D4822" s="129">
        <v>4</v>
      </c>
      <c r="E4822" s="637" t="str">
        <f>+VLOOKUP(B:B,APUS!A:C,3,FALSE)</f>
        <v>COMBO ACUAPLUS ULTRA SANITARIO + LAVAMANOS SIN PEDESTAL + GRIFERÍA + ACCESORIOS BLANCO CORONA O SIMILAR. (INCLUYE: VÁLVULA, DESAGÜE, SIFÓN, ACOPLE)</v>
      </c>
      <c r="F4822" s="638"/>
      <c r="G4822" s="638"/>
      <c r="H4822" s="638"/>
      <c r="I4822" s="638"/>
      <c r="J4822" s="638"/>
      <c r="K4822" s="639"/>
      <c r="L4822" s="103" t="str">
        <f>+VLOOKUP(B:B,APUS!A:D,4,FALSE)</f>
        <v>UN</v>
      </c>
      <c r="M4822" s="595">
        <f>L4832</f>
        <v>0</v>
      </c>
    </row>
    <row r="4823" spans="2:13" ht="15" customHeight="1" outlineLevel="2" x14ac:dyDescent="0.25">
      <c r="B4823" s="666" t="s">
        <v>1465</v>
      </c>
      <c r="C4823" s="697"/>
      <c r="D4823" s="668"/>
      <c r="E4823" s="672" t="s">
        <v>1470</v>
      </c>
      <c r="F4823" s="673"/>
      <c r="G4823" s="673"/>
      <c r="H4823" s="673"/>
      <c r="I4823" s="674"/>
      <c r="J4823" s="675" t="s">
        <v>560</v>
      </c>
      <c r="K4823" s="668"/>
      <c r="L4823" s="677" t="s">
        <v>1464</v>
      </c>
    </row>
    <row r="4824" spans="2:13" ht="15" customHeight="1" outlineLevel="2" x14ac:dyDescent="0.25">
      <c r="B4824" s="669"/>
      <c r="C4824" s="670"/>
      <c r="D4824" s="671"/>
      <c r="E4824" s="104" t="s">
        <v>1461</v>
      </c>
      <c r="F4824" s="679" t="s">
        <v>1462</v>
      </c>
      <c r="G4824" s="680"/>
      <c r="H4824" s="679" t="s">
        <v>1463</v>
      </c>
      <c r="I4824" s="680"/>
      <c r="J4824" s="676"/>
      <c r="K4824" s="671"/>
      <c r="L4824" s="701"/>
    </row>
    <row r="4825" spans="2:13" ht="24.95" customHeight="1" outlineLevel="2" x14ac:dyDescent="0.25">
      <c r="B4825" s="655"/>
      <c r="C4825" s="656"/>
      <c r="D4825" s="657"/>
      <c r="E4825" s="105"/>
      <c r="F4825" s="658"/>
      <c r="G4825" s="659"/>
      <c r="H4825" s="658"/>
      <c r="I4825" s="659"/>
      <c r="J4825" s="658"/>
      <c r="K4825" s="659"/>
      <c r="L4825" s="56">
        <f t="shared" ref="L4825:L4831" si="437">+J4825</f>
        <v>0</v>
      </c>
    </row>
    <row r="4826" spans="2:13" ht="24.95" customHeight="1" outlineLevel="2" x14ac:dyDescent="0.25">
      <c r="B4826" s="628"/>
      <c r="C4826" s="629"/>
      <c r="D4826" s="660"/>
      <c r="E4826" s="106"/>
      <c r="F4826" s="661"/>
      <c r="G4826" s="660"/>
      <c r="H4826" s="661"/>
      <c r="I4826" s="660"/>
      <c r="J4826" s="661"/>
      <c r="K4826" s="660"/>
      <c r="L4826" s="56">
        <f t="shared" si="437"/>
        <v>0</v>
      </c>
    </row>
    <row r="4827" spans="2:13" ht="24.95" customHeight="1" outlineLevel="2" x14ac:dyDescent="0.25">
      <c r="B4827" s="628"/>
      <c r="C4827" s="629"/>
      <c r="D4827" s="660"/>
      <c r="E4827" s="106"/>
      <c r="F4827" s="661"/>
      <c r="G4827" s="660"/>
      <c r="H4827" s="661"/>
      <c r="I4827" s="660"/>
      <c r="J4827" s="661"/>
      <c r="K4827" s="660"/>
      <c r="L4827" s="56">
        <f t="shared" si="437"/>
        <v>0</v>
      </c>
    </row>
    <row r="4828" spans="2:13" ht="24.95" customHeight="1" outlineLevel="2" x14ac:dyDescent="0.25">
      <c r="B4828" s="628"/>
      <c r="C4828" s="629"/>
      <c r="D4828" s="660"/>
      <c r="E4828" s="106"/>
      <c r="F4828" s="661"/>
      <c r="G4828" s="660"/>
      <c r="H4828" s="661"/>
      <c r="I4828" s="660"/>
      <c r="J4828" s="661"/>
      <c r="K4828" s="660"/>
      <c r="L4828" s="56">
        <f t="shared" si="437"/>
        <v>0</v>
      </c>
    </row>
    <row r="4829" spans="2:13" ht="24.95" customHeight="1" outlineLevel="2" x14ac:dyDescent="0.25">
      <c r="B4829" s="628"/>
      <c r="C4829" s="629"/>
      <c r="D4829" s="660"/>
      <c r="E4829" s="106"/>
      <c r="F4829" s="661"/>
      <c r="G4829" s="660"/>
      <c r="H4829" s="661"/>
      <c r="I4829" s="660"/>
      <c r="J4829" s="661"/>
      <c r="K4829" s="660"/>
      <c r="L4829" s="56">
        <f t="shared" si="437"/>
        <v>0</v>
      </c>
    </row>
    <row r="4830" spans="2:13" ht="24.95" customHeight="1" outlineLevel="2" x14ac:dyDescent="0.25">
      <c r="B4830" s="628"/>
      <c r="C4830" s="629"/>
      <c r="D4830" s="660"/>
      <c r="E4830" s="106"/>
      <c r="F4830" s="661"/>
      <c r="G4830" s="660"/>
      <c r="H4830" s="661"/>
      <c r="I4830" s="660"/>
      <c r="J4830" s="661"/>
      <c r="K4830" s="660"/>
      <c r="L4830" s="56">
        <f t="shared" si="437"/>
        <v>0</v>
      </c>
    </row>
    <row r="4831" spans="2:13" ht="24.95" customHeight="1" outlineLevel="2" x14ac:dyDescent="0.25">
      <c r="B4831" s="631"/>
      <c r="C4831" s="632"/>
      <c r="D4831" s="662"/>
      <c r="E4831" s="107"/>
      <c r="F4831" s="663"/>
      <c r="G4831" s="662"/>
      <c r="H4831" s="663"/>
      <c r="I4831" s="662"/>
      <c r="J4831" s="663"/>
      <c r="K4831" s="662"/>
      <c r="L4831" s="56">
        <f t="shared" si="437"/>
        <v>0</v>
      </c>
    </row>
    <row r="4832" spans="2:13" ht="24.95" customHeight="1" outlineLevel="2" x14ac:dyDescent="0.25">
      <c r="B4832" s="634" t="s">
        <v>1468</v>
      </c>
      <c r="C4832" s="635"/>
      <c r="D4832" s="635"/>
      <c r="E4832" s="635"/>
      <c r="F4832" s="635"/>
      <c r="G4832" s="635"/>
      <c r="H4832" s="635"/>
      <c r="I4832" s="635"/>
      <c r="J4832" s="635"/>
      <c r="K4832" s="636"/>
      <c r="L4832" s="108">
        <f>+SUM(L4825:L4831)</f>
        <v>0</v>
      </c>
    </row>
    <row r="4833" spans="2:13" ht="57.75" customHeight="1" outlineLevel="1" x14ac:dyDescent="0.25">
      <c r="B4833" s="111" t="s">
        <v>2103</v>
      </c>
      <c r="C4833" s="129">
        <v>23</v>
      </c>
      <c r="D4833" s="129">
        <v>5</v>
      </c>
      <c r="E4833" s="637" t="str">
        <f>+VLOOKUP(B:B,APUS!A:C,3,FALSE)</f>
        <v>DUCHA 8 PULGADAS ARTESA SSB ARTESA GRIVAL IGUAL O CALIDAD SUPERIOR. GRIFERÍA DOBLE (MEZCLADOR).</v>
      </c>
      <c r="F4833" s="638"/>
      <c r="G4833" s="638"/>
      <c r="H4833" s="638"/>
      <c r="I4833" s="638"/>
      <c r="J4833" s="638"/>
      <c r="K4833" s="639"/>
      <c r="L4833" s="103" t="str">
        <f>+VLOOKUP(B:B,APUS!A:D,4,FALSE)</f>
        <v>UN</v>
      </c>
      <c r="M4833" s="595">
        <f>L4843</f>
        <v>0</v>
      </c>
    </row>
    <row r="4834" spans="2:13" ht="15" customHeight="1" outlineLevel="2" x14ac:dyDescent="0.25">
      <c r="B4834" s="666" t="s">
        <v>1465</v>
      </c>
      <c r="C4834" s="697"/>
      <c r="D4834" s="668"/>
      <c r="E4834" s="672" t="s">
        <v>1470</v>
      </c>
      <c r="F4834" s="673"/>
      <c r="G4834" s="673"/>
      <c r="H4834" s="673"/>
      <c r="I4834" s="674"/>
      <c r="J4834" s="675" t="s">
        <v>560</v>
      </c>
      <c r="K4834" s="668"/>
      <c r="L4834" s="677" t="s">
        <v>1464</v>
      </c>
    </row>
    <row r="4835" spans="2:13" ht="15" customHeight="1" outlineLevel="2" x14ac:dyDescent="0.25">
      <c r="B4835" s="669"/>
      <c r="C4835" s="670"/>
      <c r="D4835" s="671"/>
      <c r="E4835" s="104" t="s">
        <v>1461</v>
      </c>
      <c r="F4835" s="679" t="s">
        <v>1462</v>
      </c>
      <c r="G4835" s="680"/>
      <c r="H4835" s="679" t="s">
        <v>1463</v>
      </c>
      <c r="I4835" s="680"/>
      <c r="J4835" s="676"/>
      <c r="K4835" s="671"/>
      <c r="L4835" s="701"/>
    </row>
    <row r="4836" spans="2:13" ht="24.95" customHeight="1" outlineLevel="2" x14ac:dyDescent="0.25">
      <c r="B4836" s="655"/>
      <c r="C4836" s="656"/>
      <c r="D4836" s="657"/>
      <c r="E4836" s="105"/>
      <c r="F4836" s="658"/>
      <c r="G4836" s="659"/>
      <c r="H4836" s="658"/>
      <c r="I4836" s="659"/>
      <c r="J4836" s="658"/>
      <c r="K4836" s="659"/>
      <c r="L4836" s="56">
        <f t="shared" ref="L4836:L4842" si="438">+J4836</f>
        <v>0</v>
      </c>
    </row>
    <row r="4837" spans="2:13" ht="24.95" customHeight="1" outlineLevel="2" x14ac:dyDescent="0.25">
      <c r="B4837" s="628"/>
      <c r="C4837" s="629"/>
      <c r="D4837" s="660"/>
      <c r="E4837" s="106"/>
      <c r="F4837" s="661"/>
      <c r="G4837" s="660"/>
      <c r="H4837" s="661"/>
      <c r="I4837" s="660"/>
      <c r="J4837" s="661"/>
      <c r="K4837" s="660"/>
      <c r="L4837" s="56">
        <f t="shared" si="438"/>
        <v>0</v>
      </c>
    </row>
    <row r="4838" spans="2:13" ht="24.95" customHeight="1" outlineLevel="2" x14ac:dyDescent="0.25">
      <c r="B4838" s="628"/>
      <c r="C4838" s="629"/>
      <c r="D4838" s="660"/>
      <c r="E4838" s="106"/>
      <c r="F4838" s="661"/>
      <c r="G4838" s="660"/>
      <c r="H4838" s="661"/>
      <c r="I4838" s="660"/>
      <c r="J4838" s="661"/>
      <c r="K4838" s="660"/>
      <c r="L4838" s="56">
        <f t="shared" si="438"/>
        <v>0</v>
      </c>
    </row>
    <row r="4839" spans="2:13" ht="24.95" customHeight="1" outlineLevel="2" x14ac:dyDescent="0.25">
      <c r="B4839" s="628"/>
      <c r="C4839" s="629"/>
      <c r="D4839" s="660"/>
      <c r="E4839" s="106"/>
      <c r="F4839" s="661"/>
      <c r="G4839" s="660"/>
      <c r="H4839" s="661"/>
      <c r="I4839" s="660"/>
      <c r="J4839" s="661"/>
      <c r="K4839" s="660"/>
      <c r="L4839" s="56">
        <f t="shared" si="438"/>
        <v>0</v>
      </c>
    </row>
    <row r="4840" spans="2:13" ht="24.95" customHeight="1" outlineLevel="2" x14ac:dyDescent="0.25">
      <c r="B4840" s="628"/>
      <c r="C4840" s="629"/>
      <c r="D4840" s="660"/>
      <c r="E4840" s="106"/>
      <c r="F4840" s="661"/>
      <c r="G4840" s="660"/>
      <c r="H4840" s="661"/>
      <c r="I4840" s="660"/>
      <c r="J4840" s="661"/>
      <c r="K4840" s="660"/>
      <c r="L4840" s="56">
        <f t="shared" si="438"/>
        <v>0</v>
      </c>
    </row>
    <row r="4841" spans="2:13" ht="24.95" customHeight="1" outlineLevel="2" x14ac:dyDescent="0.25">
      <c r="B4841" s="628"/>
      <c r="C4841" s="629"/>
      <c r="D4841" s="660"/>
      <c r="E4841" s="106"/>
      <c r="F4841" s="661"/>
      <c r="G4841" s="660"/>
      <c r="H4841" s="661"/>
      <c r="I4841" s="660"/>
      <c r="J4841" s="661"/>
      <c r="K4841" s="660"/>
      <c r="L4841" s="56">
        <f t="shared" si="438"/>
        <v>0</v>
      </c>
    </row>
    <row r="4842" spans="2:13" ht="24.95" customHeight="1" outlineLevel="2" x14ac:dyDescent="0.25">
      <c r="B4842" s="631"/>
      <c r="C4842" s="632"/>
      <c r="D4842" s="662"/>
      <c r="E4842" s="107"/>
      <c r="F4842" s="663"/>
      <c r="G4842" s="662"/>
      <c r="H4842" s="663"/>
      <c r="I4842" s="662"/>
      <c r="J4842" s="663"/>
      <c r="K4842" s="662"/>
      <c r="L4842" s="56">
        <f t="shared" si="438"/>
        <v>0</v>
      </c>
    </row>
    <row r="4843" spans="2:13" ht="24.95" customHeight="1" outlineLevel="2" x14ac:dyDescent="0.25">
      <c r="B4843" s="634" t="s">
        <v>1468</v>
      </c>
      <c r="C4843" s="635"/>
      <c r="D4843" s="635"/>
      <c r="E4843" s="635"/>
      <c r="F4843" s="635"/>
      <c r="G4843" s="635"/>
      <c r="H4843" s="635"/>
      <c r="I4843" s="635"/>
      <c r="J4843" s="635"/>
      <c r="K4843" s="636"/>
      <c r="L4843" s="108">
        <f>+SUM(L4836:L4842)</f>
        <v>0</v>
      </c>
    </row>
    <row r="4844" spans="2:13" ht="19.5" customHeight="1" outlineLevel="1" x14ac:dyDescent="0.25">
      <c r="B4844" s="111" t="s">
        <v>2102</v>
      </c>
      <c r="C4844" s="129">
        <v>23</v>
      </c>
      <c r="D4844" s="129">
        <v>6</v>
      </c>
      <c r="E4844" s="694" t="str">
        <f>+VLOOKUP(B:B,APUS!A:C,3,FALSE)</f>
        <v>DUCHA ELÉCTRICA 110 V SUPER POWER 3T GRIVAL IGUAL O CALIDAD SUPERIOR.</v>
      </c>
      <c r="F4844" s="695"/>
      <c r="G4844" s="695"/>
      <c r="H4844" s="695"/>
      <c r="I4844" s="695"/>
      <c r="J4844" s="695"/>
      <c r="K4844" s="696"/>
      <c r="L4844" s="103" t="str">
        <f>+VLOOKUP(B:B,APUS!A:D,4,FALSE)</f>
        <v>UN</v>
      </c>
      <c r="M4844" s="595">
        <f>L4854</f>
        <v>0</v>
      </c>
    </row>
    <row r="4845" spans="2:13" ht="15" customHeight="1" outlineLevel="2" x14ac:dyDescent="0.25">
      <c r="B4845" s="666" t="s">
        <v>1465</v>
      </c>
      <c r="C4845" s="697"/>
      <c r="D4845" s="668"/>
      <c r="E4845" s="672" t="s">
        <v>1470</v>
      </c>
      <c r="F4845" s="673"/>
      <c r="G4845" s="673"/>
      <c r="H4845" s="673"/>
      <c r="I4845" s="674"/>
      <c r="J4845" s="675" t="s">
        <v>560</v>
      </c>
      <c r="K4845" s="668"/>
      <c r="L4845" s="677" t="s">
        <v>1464</v>
      </c>
    </row>
    <row r="4846" spans="2:13" ht="15" customHeight="1" outlineLevel="2" x14ac:dyDescent="0.25">
      <c r="B4846" s="669"/>
      <c r="C4846" s="670"/>
      <c r="D4846" s="671"/>
      <c r="E4846" s="104" t="s">
        <v>1461</v>
      </c>
      <c r="F4846" s="679" t="s">
        <v>1462</v>
      </c>
      <c r="G4846" s="680"/>
      <c r="H4846" s="679" t="s">
        <v>1463</v>
      </c>
      <c r="I4846" s="680"/>
      <c r="J4846" s="676"/>
      <c r="K4846" s="671"/>
      <c r="L4846" s="701"/>
    </row>
    <row r="4847" spans="2:13" ht="24.95" customHeight="1" outlineLevel="2" x14ac:dyDescent="0.25">
      <c r="B4847" s="655"/>
      <c r="C4847" s="656"/>
      <c r="D4847" s="657"/>
      <c r="E4847" s="105"/>
      <c r="F4847" s="658"/>
      <c r="G4847" s="659"/>
      <c r="H4847" s="658"/>
      <c r="I4847" s="659"/>
      <c r="J4847" s="658"/>
      <c r="K4847" s="659"/>
      <c r="L4847" s="56">
        <f t="shared" ref="L4847:L4853" si="439">+J4847</f>
        <v>0</v>
      </c>
    </row>
    <row r="4848" spans="2:13" ht="24.95" customHeight="1" outlineLevel="2" x14ac:dyDescent="0.25">
      <c r="B4848" s="628"/>
      <c r="C4848" s="629"/>
      <c r="D4848" s="660"/>
      <c r="E4848" s="106"/>
      <c r="F4848" s="661"/>
      <c r="G4848" s="660"/>
      <c r="H4848" s="661"/>
      <c r="I4848" s="660"/>
      <c r="J4848" s="661"/>
      <c r="K4848" s="660"/>
      <c r="L4848" s="56">
        <f t="shared" si="439"/>
        <v>0</v>
      </c>
    </row>
    <row r="4849" spans="2:13" ht="24.95" customHeight="1" outlineLevel="2" x14ac:dyDescent="0.25">
      <c r="B4849" s="628"/>
      <c r="C4849" s="629"/>
      <c r="D4849" s="660"/>
      <c r="E4849" s="106"/>
      <c r="F4849" s="661"/>
      <c r="G4849" s="660"/>
      <c r="H4849" s="661"/>
      <c r="I4849" s="660"/>
      <c r="J4849" s="661"/>
      <c r="K4849" s="660"/>
      <c r="L4849" s="56">
        <f t="shared" si="439"/>
        <v>0</v>
      </c>
    </row>
    <row r="4850" spans="2:13" ht="24.95" customHeight="1" outlineLevel="2" x14ac:dyDescent="0.25">
      <c r="B4850" s="628"/>
      <c r="C4850" s="629"/>
      <c r="D4850" s="660"/>
      <c r="E4850" s="106"/>
      <c r="F4850" s="661"/>
      <c r="G4850" s="660"/>
      <c r="H4850" s="661"/>
      <c r="I4850" s="660"/>
      <c r="J4850" s="661"/>
      <c r="K4850" s="660"/>
      <c r="L4850" s="56">
        <f t="shared" si="439"/>
        <v>0</v>
      </c>
    </row>
    <row r="4851" spans="2:13" ht="24.95" customHeight="1" outlineLevel="2" x14ac:dyDescent="0.25">
      <c r="B4851" s="628"/>
      <c r="C4851" s="629"/>
      <c r="D4851" s="660"/>
      <c r="E4851" s="106"/>
      <c r="F4851" s="661"/>
      <c r="G4851" s="660"/>
      <c r="H4851" s="661"/>
      <c r="I4851" s="660"/>
      <c r="J4851" s="661"/>
      <c r="K4851" s="660"/>
      <c r="L4851" s="56">
        <f t="shared" si="439"/>
        <v>0</v>
      </c>
    </row>
    <row r="4852" spans="2:13" ht="24.95" customHeight="1" outlineLevel="2" x14ac:dyDescent="0.25">
      <c r="B4852" s="628"/>
      <c r="C4852" s="629"/>
      <c r="D4852" s="660"/>
      <c r="E4852" s="106"/>
      <c r="F4852" s="661"/>
      <c r="G4852" s="660"/>
      <c r="H4852" s="661"/>
      <c r="I4852" s="660"/>
      <c r="J4852" s="661"/>
      <c r="K4852" s="660"/>
      <c r="L4852" s="56">
        <f t="shared" si="439"/>
        <v>0</v>
      </c>
    </row>
    <row r="4853" spans="2:13" ht="24.95" customHeight="1" outlineLevel="2" x14ac:dyDescent="0.25">
      <c r="B4853" s="631"/>
      <c r="C4853" s="632"/>
      <c r="D4853" s="662"/>
      <c r="E4853" s="107"/>
      <c r="F4853" s="663"/>
      <c r="G4853" s="662"/>
      <c r="H4853" s="663"/>
      <c r="I4853" s="662"/>
      <c r="J4853" s="663"/>
      <c r="K4853" s="662"/>
      <c r="L4853" s="56">
        <f t="shared" si="439"/>
        <v>0</v>
      </c>
    </row>
    <row r="4854" spans="2:13" ht="24.95" customHeight="1" outlineLevel="2" x14ac:dyDescent="0.25">
      <c r="B4854" s="634" t="s">
        <v>1468</v>
      </c>
      <c r="C4854" s="635"/>
      <c r="D4854" s="635"/>
      <c r="E4854" s="635"/>
      <c r="F4854" s="635"/>
      <c r="G4854" s="635"/>
      <c r="H4854" s="635"/>
      <c r="I4854" s="635"/>
      <c r="J4854" s="635"/>
      <c r="K4854" s="636"/>
      <c r="L4854" s="108">
        <f>+SUM(L4847:L4853)</f>
        <v>0</v>
      </c>
    </row>
    <row r="4855" spans="2:13" ht="19.5" customHeight="1" outlineLevel="1" x14ac:dyDescent="0.25">
      <c r="B4855" s="111" t="s">
        <v>2101</v>
      </c>
      <c r="C4855" s="129">
        <v>23</v>
      </c>
      <c r="D4855" s="132">
        <v>7</v>
      </c>
      <c r="E4855" s="694" t="str">
        <f>+VLOOKUP(B:B,APUS!A:C,3,FALSE)</f>
        <v>GRIFO (REGISTRO) DUCHA HELVETIA GRICOL IGUAL O CALIDAD SUPERIOR</v>
      </c>
      <c r="F4855" s="695"/>
      <c r="G4855" s="695"/>
      <c r="H4855" s="695"/>
      <c r="I4855" s="695"/>
      <c r="J4855" s="695"/>
      <c r="K4855" s="696"/>
      <c r="L4855" s="103" t="str">
        <f>+VLOOKUP(B:B,APUS!A:D,4,FALSE)</f>
        <v>UN</v>
      </c>
      <c r="M4855" s="595">
        <f>L4865</f>
        <v>0</v>
      </c>
    </row>
    <row r="4856" spans="2:13" ht="15" customHeight="1" outlineLevel="2" x14ac:dyDescent="0.25">
      <c r="B4856" s="666" t="s">
        <v>1465</v>
      </c>
      <c r="C4856" s="697"/>
      <c r="D4856" s="668"/>
      <c r="E4856" s="672" t="s">
        <v>1470</v>
      </c>
      <c r="F4856" s="673"/>
      <c r="G4856" s="673"/>
      <c r="H4856" s="673"/>
      <c r="I4856" s="674"/>
      <c r="J4856" s="675" t="s">
        <v>560</v>
      </c>
      <c r="K4856" s="668"/>
      <c r="L4856" s="677" t="s">
        <v>1464</v>
      </c>
    </row>
    <row r="4857" spans="2:13" ht="15" customHeight="1" outlineLevel="2" x14ac:dyDescent="0.25">
      <c r="B4857" s="669"/>
      <c r="C4857" s="670"/>
      <c r="D4857" s="671"/>
      <c r="E4857" s="104" t="s">
        <v>1461</v>
      </c>
      <c r="F4857" s="679" t="s">
        <v>1462</v>
      </c>
      <c r="G4857" s="680"/>
      <c r="H4857" s="679" t="s">
        <v>1463</v>
      </c>
      <c r="I4857" s="680"/>
      <c r="J4857" s="676"/>
      <c r="K4857" s="671"/>
      <c r="L4857" s="701"/>
    </row>
    <row r="4858" spans="2:13" ht="24.95" customHeight="1" outlineLevel="2" x14ac:dyDescent="0.25">
      <c r="B4858" s="655"/>
      <c r="C4858" s="656"/>
      <c r="D4858" s="657"/>
      <c r="E4858" s="105"/>
      <c r="F4858" s="658"/>
      <c r="G4858" s="659"/>
      <c r="H4858" s="658"/>
      <c r="I4858" s="659"/>
      <c r="J4858" s="658"/>
      <c r="K4858" s="659"/>
      <c r="L4858" s="56">
        <f t="shared" ref="L4858:L4864" si="440">+J4858</f>
        <v>0</v>
      </c>
    </row>
    <row r="4859" spans="2:13" ht="24.95" customHeight="1" outlineLevel="2" x14ac:dyDescent="0.25">
      <c r="B4859" s="628"/>
      <c r="C4859" s="629"/>
      <c r="D4859" s="660"/>
      <c r="E4859" s="106"/>
      <c r="F4859" s="661"/>
      <c r="G4859" s="660"/>
      <c r="H4859" s="661"/>
      <c r="I4859" s="660"/>
      <c r="J4859" s="661"/>
      <c r="K4859" s="660"/>
      <c r="L4859" s="56">
        <f t="shared" si="440"/>
        <v>0</v>
      </c>
    </row>
    <row r="4860" spans="2:13" ht="24.95" customHeight="1" outlineLevel="2" x14ac:dyDescent="0.25">
      <c r="B4860" s="628"/>
      <c r="C4860" s="629"/>
      <c r="D4860" s="660"/>
      <c r="E4860" s="106"/>
      <c r="F4860" s="661"/>
      <c r="G4860" s="660"/>
      <c r="H4860" s="661"/>
      <c r="I4860" s="660"/>
      <c r="J4860" s="661"/>
      <c r="K4860" s="660"/>
      <c r="L4860" s="56">
        <f t="shared" si="440"/>
        <v>0</v>
      </c>
    </row>
    <row r="4861" spans="2:13" ht="24.95" customHeight="1" outlineLevel="2" x14ac:dyDescent="0.25">
      <c r="B4861" s="628"/>
      <c r="C4861" s="629"/>
      <c r="D4861" s="660"/>
      <c r="E4861" s="106"/>
      <c r="F4861" s="661"/>
      <c r="G4861" s="660"/>
      <c r="H4861" s="661"/>
      <c r="I4861" s="660"/>
      <c r="J4861" s="661"/>
      <c r="K4861" s="660"/>
      <c r="L4861" s="56">
        <f t="shared" si="440"/>
        <v>0</v>
      </c>
    </row>
    <row r="4862" spans="2:13" ht="24.95" customHeight="1" outlineLevel="2" x14ac:dyDescent="0.25">
      <c r="B4862" s="628"/>
      <c r="C4862" s="629"/>
      <c r="D4862" s="660"/>
      <c r="E4862" s="106"/>
      <c r="F4862" s="661"/>
      <c r="G4862" s="660"/>
      <c r="H4862" s="661"/>
      <c r="I4862" s="660"/>
      <c r="J4862" s="661"/>
      <c r="K4862" s="660"/>
      <c r="L4862" s="56">
        <f t="shared" si="440"/>
        <v>0</v>
      </c>
    </row>
    <row r="4863" spans="2:13" ht="24.95" customHeight="1" outlineLevel="2" x14ac:dyDescent="0.25">
      <c r="B4863" s="628"/>
      <c r="C4863" s="629"/>
      <c r="D4863" s="660"/>
      <c r="E4863" s="106"/>
      <c r="F4863" s="661"/>
      <c r="G4863" s="660"/>
      <c r="H4863" s="661"/>
      <c r="I4863" s="660"/>
      <c r="J4863" s="661"/>
      <c r="K4863" s="660"/>
      <c r="L4863" s="56">
        <f t="shared" si="440"/>
        <v>0</v>
      </c>
    </row>
    <row r="4864" spans="2:13" ht="24.95" customHeight="1" outlineLevel="2" x14ac:dyDescent="0.25">
      <c r="B4864" s="631"/>
      <c r="C4864" s="632"/>
      <c r="D4864" s="662"/>
      <c r="E4864" s="107"/>
      <c r="F4864" s="663"/>
      <c r="G4864" s="662"/>
      <c r="H4864" s="663"/>
      <c r="I4864" s="662"/>
      <c r="J4864" s="663"/>
      <c r="K4864" s="662"/>
      <c r="L4864" s="56">
        <f t="shared" si="440"/>
        <v>0</v>
      </c>
    </row>
    <row r="4865" spans="2:13" ht="24.95" customHeight="1" outlineLevel="2" x14ac:dyDescent="0.25">
      <c r="B4865" s="634" t="s">
        <v>1468</v>
      </c>
      <c r="C4865" s="635"/>
      <c r="D4865" s="635"/>
      <c r="E4865" s="635"/>
      <c r="F4865" s="635"/>
      <c r="G4865" s="635"/>
      <c r="H4865" s="635"/>
      <c r="I4865" s="635"/>
      <c r="J4865" s="635"/>
      <c r="K4865" s="636"/>
      <c r="L4865" s="108">
        <f>+SUM(L4858:L4864)</f>
        <v>0</v>
      </c>
    </row>
    <row r="4866" spans="2:13" ht="36.75" customHeight="1" outlineLevel="1" x14ac:dyDescent="0.25">
      <c r="B4866" s="111" t="s">
        <v>2100</v>
      </c>
      <c r="C4866" s="129">
        <v>23</v>
      </c>
      <c r="D4866" s="132">
        <v>8</v>
      </c>
      <c r="E4866" s="797" t="str">
        <f>+VLOOKUP(B:B,APUS!A:C,3,FALSE)</f>
        <v xml:space="preserve">MONTAJE DE APARATOS- LAVAMANOS - SANITARIOS -  LAVAPLATOS - LAVADEROS (NUEVOS O USADOS)
</v>
      </c>
      <c r="F4866" s="798"/>
      <c r="G4866" s="798"/>
      <c r="H4866" s="798"/>
      <c r="I4866" s="798"/>
      <c r="J4866" s="798"/>
      <c r="K4866" s="799"/>
      <c r="L4866" s="103" t="str">
        <f>+VLOOKUP(B:B,APUS!A:D,4,FALSE)</f>
        <v>UN</v>
      </c>
      <c r="M4866" s="595">
        <f>L4876</f>
        <v>0</v>
      </c>
    </row>
    <row r="4867" spans="2:13" ht="15" customHeight="1" outlineLevel="2" x14ac:dyDescent="0.25">
      <c r="B4867" s="666" t="s">
        <v>1465</v>
      </c>
      <c r="C4867" s="697"/>
      <c r="D4867" s="668"/>
      <c r="E4867" s="672" t="s">
        <v>1470</v>
      </c>
      <c r="F4867" s="673"/>
      <c r="G4867" s="673"/>
      <c r="H4867" s="673"/>
      <c r="I4867" s="674"/>
      <c r="J4867" s="675" t="s">
        <v>560</v>
      </c>
      <c r="K4867" s="668"/>
      <c r="L4867" s="677" t="s">
        <v>1464</v>
      </c>
    </row>
    <row r="4868" spans="2:13" ht="15" customHeight="1" outlineLevel="2" x14ac:dyDescent="0.25">
      <c r="B4868" s="669"/>
      <c r="C4868" s="670"/>
      <c r="D4868" s="671"/>
      <c r="E4868" s="104" t="s">
        <v>1461</v>
      </c>
      <c r="F4868" s="679" t="s">
        <v>1462</v>
      </c>
      <c r="G4868" s="680"/>
      <c r="H4868" s="679" t="s">
        <v>1463</v>
      </c>
      <c r="I4868" s="680"/>
      <c r="J4868" s="676"/>
      <c r="K4868" s="671"/>
      <c r="L4868" s="701"/>
    </row>
    <row r="4869" spans="2:13" ht="24.95" customHeight="1" outlineLevel="2" x14ac:dyDescent="0.25">
      <c r="B4869" s="655"/>
      <c r="C4869" s="656"/>
      <c r="D4869" s="657"/>
      <c r="E4869" s="105"/>
      <c r="F4869" s="658"/>
      <c r="G4869" s="659"/>
      <c r="H4869" s="658"/>
      <c r="I4869" s="659"/>
      <c r="J4869" s="658"/>
      <c r="K4869" s="659"/>
      <c r="L4869" s="56">
        <f t="shared" ref="L4869:L4875" si="441">+J4869</f>
        <v>0</v>
      </c>
    </row>
    <row r="4870" spans="2:13" ht="24.95" customHeight="1" outlineLevel="2" x14ac:dyDescent="0.25">
      <c r="B4870" s="628"/>
      <c r="C4870" s="629"/>
      <c r="D4870" s="660"/>
      <c r="E4870" s="106"/>
      <c r="F4870" s="661"/>
      <c r="G4870" s="660"/>
      <c r="H4870" s="661"/>
      <c r="I4870" s="660"/>
      <c r="J4870" s="661"/>
      <c r="K4870" s="660"/>
      <c r="L4870" s="56">
        <f t="shared" si="441"/>
        <v>0</v>
      </c>
    </row>
    <row r="4871" spans="2:13" ht="24.95" customHeight="1" outlineLevel="2" x14ac:dyDescent="0.25">
      <c r="B4871" s="628"/>
      <c r="C4871" s="629"/>
      <c r="D4871" s="660"/>
      <c r="E4871" s="106"/>
      <c r="F4871" s="661"/>
      <c r="G4871" s="660"/>
      <c r="H4871" s="661"/>
      <c r="I4871" s="660"/>
      <c r="J4871" s="661"/>
      <c r="K4871" s="660"/>
      <c r="L4871" s="56">
        <f t="shared" si="441"/>
        <v>0</v>
      </c>
    </row>
    <row r="4872" spans="2:13" ht="24.95" customHeight="1" outlineLevel="2" x14ac:dyDescent="0.25">
      <c r="B4872" s="628"/>
      <c r="C4872" s="629"/>
      <c r="D4872" s="660"/>
      <c r="E4872" s="106"/>
      <c r="F4872" s="661"/>
      <c r="G4872" s="660"/>
      <c r="H4872" s="661"/>
      <c r="I4872" s="660"/>
      <c r="J4872" s="661"/>
      <c r="K4872" s="660"/>
      <c r="L4872" s="56">
        <f t="shared" si="441"/>
        <v>0</v>
      </c>
    </row>
    <row r="4873" spans="2:13" ht="24.95" customHeight="1" outlineLevel="2" x14ac:dyDescent="0.25">
      <c r="B4873" s="628"/>
      <c r="C4873" s="629"/>
      <c r="D4873" s="660"/>
      <c r="E4873" s="106"/>
      <c r="F4873" s="661"/>
      <c r="G4873" s="660"/>
      <c r="H4873" s="661"/>
      <c r="I4873" s="660"/>
      <c r="J4873" s="661"/>
      <c r="K4873" s="660"/>
      <c r="L4873" s="56">
        <f t="shared" si="441"/>
        <v>0</v>
      </c>
    </row>
    <row r="4874" spans="2:13" ht="24.95" customHeight="1" outlineLevel="2" x14ac:dyDescent="0.25">
      <c r="B4874" s="628"/>
      <c r="C4874" s="629"/>
      <c r="D4874" s="660"/>
      <c r="E4874" s="106"/>
      <c r="F4874" s="661"/>
      <c r="G4874" s="660"/>
      <c r="H4874" s="661"/>
      <c r="I4874" s="660"/>
      <c r="J4874" s="661"/>
      <c r="K4874" s="660"/>
      <c r="L4874" s="56">
        <f t="shared" si="441"/>
        <v>0</v>
      </c>
    </row>
    <row r="4875" spans="2:13" ht="24.95" customHeight="1" outlineLevel="2" x14ac:dyDescent="0.25">
      <c r="B4875" s="631"/>
      <c r="C4875" s="632"/>
      <c r="D4875" s="662"/>
      <c r="E4875" s="107"/>
      <c r="F4875" s="663"/>
      <c r="G4875" s="662"/>
      <c r="H4875" s="663"/>
      <c r="I4875" s="662"/>
      <c r="J4875" s="663"/>
      <c r="K4875" s="662"/>
      <c r="L4875" s="56">
        <f t="shared" si="441"/>
        <v>0</v>
      </c>
    </row>
    <row r="4876" spans="2:13" ht="24.95" customHeight="1" outlineLevel="2" x14ac:dyDescent="0.25">
      <c r="B4876" s="634" t="s">
        <v>1468</v>
      </c>
      <c r="C4876" s="635"/>
      <c r="D4876" s="635"/>
      <c r="E4876" s="635"/>
      <c r="F4876" s="635"/>
      <c r="G4876" s="635"/>
      <c r="H4876" s="635"/>
      <c r="I4876" s="635"/>
      <c r="J4876" s="635"/>
      <c r="K4876" s="636"/>
      <c r="L4876" s="108">
        <f>+SUM(L4869:L4875)</f>
        <v>0</v>
      </c>
    </row>
    <row r="4877" spans="2:13" ht="19.5" customHeight="1" outlineLevel="1" x14ac:dyDescent="0.25">
      <c r="B4877" s="111" t="s">
        <v>2099</v>
      </c>
      <c r="C4877" s="129">
        <v>23</v>
      </c>
      <c r="D4877" s="132">
        <v>9</v>
      </c>
      <c r="E4877" s="694" t="str">
        <f>+VLOOKUP(B:B,APUS!A:C,3,FALSE)</f>
        <v>DIVISION EN ALUMINIO Y ACRILICO PARA BAÑOS</v>
      </c>
      <c r="F4877" s="695"/>
      <c r="G4877" s="695"/>
      <c r="H4877" s="695"/>
      <c r="I4877" s="695"/>
      <c r="J4877" s="695"/>
      <c r="K4877" s="696"/>
      <c r="L4877" s="103" t="str">
        <f>+VLOOKUP(B:B,APUS!A:D,4,FALSE)</f>
        <v>M2</v>
      </c>
      <c r="M4877" s="595">
        <f>L4887</f>
        <v>0</v>
      </c>
    </row>
    <row r="4878" spans="2:13" ht="15" customHeight="1" outlineLevel="2" x14ac:dyDescent="0.25">
      <c r="B4878" s="666" t="s">
        <v>1465</v>
      </c>
      <c r="C4878" s="697"/>
      <c r="D4878" s="668"/>
      <c r="E4878" s="672" t="s">
        <v>1470</v>
      </c>
      <c r="F4878" s="673"/>
      <c r="G4878" s="673"/>
      <c r="H4878" s="673"/>
      <c r="I4878" s="674"/>
      <c r="J4878" s="675" t="s">
        <v>560</v>
      </c>
      <c r="K4878" s="668"/>
      <c r="L4878" s="677" t="s">
        <v>1464</v>
      </c>
    </row>
    <row r="4879" spans="2:13" ht="15" customHeight="1" outlineLevel="2" x14ac:dyDescent="0.25">
      <c r="B4879" s="669"/>
      <c r="C4879" s="670"/>
      <c r="D4879" s="671"/>
      <c r="E4879" s="104" t="s">
        <v>1461</v>
      </c>
      <c r="F4879" s="679" t="s">
        <v>1462</v>
      </c>
      <c r="G4879" s="680"/>
      <c r="H4879" s="679" t="s">
        <v>1463</v>
      </c>
      <c r="I4879" s="680"/>
      <c r="J4879" s="676"/>
      <c r="K4879" s="671"/>
      <c r="L4879" s="701"/>
    </row>
    <row r="4880" spans="2:13" ht="24.95" customHeight="1" outlineLevel="2" x14ac:dyDescent="0.25">
      <c r="B4880" s="655"/>
      <c r="C4880" s="656"/>
      <c r="D4880" s="657"/>
      <c r="E4880" s="105"/>
      <c r="F4880" s="658"/>
      <c r="G4880" s="659"/>
      <c r="H4880" s="658"/>
      <c r="I4880" s="659"/>
      <c r="J4880" s="658"/>
      <c r="K4880" s="659"/>
      <c r="L4880" s="56">
        <f t="shared" ref="L4880:L4886" si="442">+J4880</f>
        <v>0</v>
      </c>
    </row>
    <row r="4881" spans="2:13" ht="24.95" customHeight="1" outlineLevel="2" x14ac:dyDescent="0.25">
      <c r="B4881" s="628"/>
      <c r="C4881" s="629"/>
      <c r="D4881" s="660"/>
      <c r="E4881" s="106"/>
      <c r="F4881" s="661"/>
      <c r="G4881" s="660"/>
      <c r="H4881" s="661"/>
      <c r="I4881" s="660"/>
      <c r="J4881" s="661"/>
      <c r="K4881" s="660"/>
      <c r="L4881" s="56">
        <f t="shared" si="442"/>
        <v>0</v>
      </c>
    </row>
    <row r="4882" spans="2:13" ht="24.95" customHeight="1" outlineLevel="2" x14ac:dyDescent="0.25">
      <c r="B4882" s="628"/>
      <c r="C4882" s="629"/>
      <c r="D4882" s="660"/>
      <c r="E4882" s="106"/>
      <c r="F4882" s="661"/>
      <c r="G4882" s="660"/>
      <c r="H4882" s="661"/>
      <c r="I4882" s="660"/>
      <c r="J4882" s="661"/>
      <c r="K4882" s="660"/>
      <c r="L4882" s="56">
        <f t="shared" si="442"/>
        <v>0</v>
      </c>
    </row>
    <row r="4883" spans="2:13" ht="24.95" customHeight="1" outlineLevel="2" x14ac:dyDescent="0.25">
      <c r="B4883" s="628"/>
      <c r="C4883" s="629"/>
      <c r="D4883" s="660"/>
      <c r="E4883" s="106"/>
      <c r="F4883" s="661"/>
      <c r="G4883" s="660"/>
      <c r="H4883" s="661"/>
      <c r="I4883" s="660"/>
      <c r="J4883" s="661"/>
      <c r="K4883" s="660"/>
      <c r="L4883" s="56">
        <f t="shared" si="442"/>
        <v>0</v>
      </c>
    </row>
    <row r="4884" spans="2:13" ht="24.95" customHeight="1" outlineLevel="2" x14ac:dyDescent="0.25">
      <c r="B4884" s="628"/>
      <c r="C4884" s="629"/>
      <c r="D4884" s="660"/>
      <c r="E4884" s="106"/>
      <c r="F4884" s="661"/>
      <c r="G4884" s="660"/>
      <c r="H4884" s="661"/>
      <c r="I4884" s="660"/>
      <c r="J4884" s="661"/>
      <c r="K4884" s="660"/>
      <c r="L4884" s="56">
        <f t="shared" si="442"/>
        <v>0</v>
      </c>
    </row>
    <row r="4885" spans="2:13" ht="24.95" customHeight="1" outlineLevel="2" x14ac:dyDescent="0.25">
      <c r="B4885" s="628"/>
      <c r="C4885" s="629"/>
      <c r="D4885" s="660"/>
      <c r="E4885" s="106"/>
      <c r="F4885" s="661"/>
      <c r="G4885" s="660"/>
      <c r="H4885" s="661"/>
      <c r="I4885" s="660"/>
      <c r="J4885" s="661"/>
      <c r="K4885" s="660"/>
      <c r="L4885" s="56">
        <f t="shared" si="442"/>
        <v>0</v>
      </c>
    </row>
    <row r="4886" spans="2:13" ht="24.95" customHeight="1" outlineLevel="2" x14ac:dyDescent="0.25">
      <c r="B4886" s="631"/>
      <c r="C4886" s="632"/>
      <c r="D4886" s="662"/>
      <c r="E4886" s="107"/>
      <c r="F4886" s="663"/>
      <c r="G4886" s="662"/>
      <c r="H4886" s="663"/>
      <c r="I4886" s="662"/>
      <c r="J4886" s="663"/>
      <c r="K4886" s="662"/>
      <c r="L4886" s="56">
        <f t="shared" si="442"/>
        <v>0</v>
      </c>
    </row>
    <row r="4887" spans="2:13" ht="24.95" customHeight="1" outlineLevel="2" x14ac:dyDescent="0.25">
      <c r="B4887" s="634" t="s">
        <v>1468</v>
      </c>
      <c r="C4887" s="635"/>
      <c r="D4887" s="635"/>
      <c r="E4887" s="635"/>
      <c r="F4887" s="635"/>
      <c r="G4887" s="635"/>
      <c r="H4887" s="635"/>
      <c r="I4887" s="635"/>
      <c r="J4887" s="635"/>
      <c r="K4887" s="636"/>
      <c r="L4887" s="108">
        <f>+SUM(L4880:L4886)</f>
        <v>0</v>
      </c>
    </row>
    <row r="4888" spans="2:13" ht="15" customHeight="1" x14ac:dyDescent="0.25">
      <c r="B4888" s="99"/>
      <c r="C4888" s="100">
        <v>24</v>
      </c>
      <c r="D4888" s="703" t="str">
        <f>+'208-MV-Ft-10-MV-HAB.'!D481</f>
        <v>APARATOS COCINAS / LAVADEROS</v>
      </c>
      <c r="E4888" s="704"/>
      <c r="F4888" s="704"/>
      <c r="G4888" s="704"/>
      <c r="H4888" s="704"/>
      <c r="I4888" s="704"/>
      <c r="J4888" s="704"/>
      <c r="K4888" s="704"/>
      <c r="L4888" s="705"/>
    </row>
    <row r="4889" spans="2:13" ht="52.5" customHeight="1" outlineLevel="1" x14ac:dyDescent="0.25">
      <c r="B4889" s="111" t="s">
        <v>2098</v>
      </c>
      <c r="C4889" s="129">
        <v>24</v>
      </c>
      <c r="D4889" s="129">
        <v>1</v>
      </c>
      <c r="E4889" s="637" t="str">
        <f>+VLOOKUP(B:B,APUS!A:C,3,FALSE)</f>
        <v>LAVAPLATOS DE EMPOTRAR EN ACERO INOXIDABLE DE 60 CM X 40 CM VITAL IGUAL O CALIDAD SUPERIOR, CON HUECO PARA CANASTILLA DE 4 PULGADAS. SIN ORIFICIO. PARA GRIFERÍA DE PARED. (INCLUYE CANASTILLA Y KIT DE INSTALACIÓN: ACOPLE, REJILLA DIÁMETRO 4" CON BAJANTE Y SIFÓN).</v>
      </c>
      <c r="F4889" s="638"/>
      <c r="G4889" s="638"/>
      <c r="H4889" s="638"/>
      <c r="I4889" s="638"/>
      <c r="J4889" s="638"/>
      <c r="K4889" s="639"/>
      <c r="L4889" s="103" t="str">
        <f>+VLOOKUP(B:B,APUS!A:D,4,FALSE)</f>
        <v>UN</v>
      </c>
      <c r="M4889" s="595">
        <f>L4899</f>
        <v>0</v>
      </c>
    </row>
    <row r="4890" spans="2:13" ht="15" customHeight="1" outlineLevel="2" x14ac:dyDescent="0.25">
      <c r="B4890" s="666" t="s">
        <v>1465</v>
      </c>
      <c r="C4890" s="697"/>
      <c r="D4890" s="668"/>
      <c r="E4890" s="672" t="s">
        <v>1470</v>
      </c>
      <c r="F4890" s="673"/>
      <c r="G4890" s="673"/>
      <c r="H4890" s="673"/>
      <c r="I4890" s="674"/>
      <c r="J4890" s="675" t="s">
        <v>560</v>
      </c>
      <c r="K4890" s="668"/>
      <c r="L4890" s="677" t="s">
        <v>1464</v>
      </c>
    </row>
    <row r="4891" spans="2:13" ht="15" customHeight="1" outlineLevel="2" x14ac:dyDescent="0.25">
      <c r="B4891" s="669"/>
      <c r="C4891" s="670"/>
      <c r="D4891" s="671"/>
      <c r="E4891" s="104" t="s">
        <v>1461</v>
      </c>
      <c r="F4891" s="679" t="s">
        <v>1462</v>
      </c>
      <c r="G4891" s="680"/>
      <c r="H4891" s="679" t="s">
        <v>1463</v>
      </c>
      <c r="I4891" s="680"/>
      <c r="J4891" s="676"/>
      <c r="K4891" s="671"/>
      <c r="L4891" s="701"/>
    </row>
    <row r="4892" spans="2:13" ht="24.95" customHeight="1" outlineLevel="2" x14ac:dyDescent="0.25">
      <c r="B4892" s="655"/>
      <c r="C4892" s="656"/>
      <c r="D4892" s="657"/>
      <c r="E4892" s="105"/>
      <c r="F4892" s="658"/>
      <c r="G4892" s="659"/>
      <c r="H4892" s="658"/>
      <c r="I4892" s="659"/>
      <c r="J4892" s="658"/>
      <c r="K4892" s="659"/>
      <c r="L4892" s="56">
        <f t="shared" ref="L4892:L4898" si="443">+J4892</f>
        <v>0</v>
      </c>
    </row>
    <row r="4893" spans="2:13" ht="24.95" customHeight="1" outlineLevel="2" x14ac:dyDescent="0.25">
      <c r="B4893" s="628"/>
      <c r="C4893" s="629"/>
      <c r="D4893" s="660"/>
      <c r="E4893" s="106"/>
      <c r="F4893" s="661"/>
      <c r="G4893" s="660"/>
      <c r="H4893" s="661"/>
      <c r="I4893" s="660"/>
      <c r="J4893" s="661"/>
      <c r="K4893" s="660"/>
      <c r="L4893" s="56">
        <f t="shared" si="443"/>
        <v>0</v>
      </c>
    </row>
    <row r="4894" spans="2:13" ht="24.95" customHeight="1" outlineLevel="2" x14ac:dyDescent="0.25">
      <c r="B4894" s="628"/>
      <c r="C4894" s="629"/>
      <c r="D4894" s="660"/>
      <c r="E4894" s="106"/>
      <c r="F4894" s="661"/>
      <c r="G4894" s="660"/>
      <c r="H4894" s="661"/>
      <c r="I4894" s="660"/>
      <c r="J4894" s="661"/>
      <c r="K4894" s="660"/>
      <c r="L4894" s="56">
        <f t="shared" si="443"/>
        <v>0</v>
      </c>
    </row>
    <row r="4895" spans="2:13" ht="24.95" customHeight="1" outlineLevel="2" x14ac:dyDescent="0.25">
      <c r="B4895" s="628"/>
      <c r="C4895" s="629"/>
      <c r="D4895" s="660"/>
      <c r="E4895" s="106"/>
      <c r="F4895" s="661"/>
      <c r="G4895" s="660"/>
      <c r="H4895" s="661"/>
      <c r="I4895" s="660"/>
      <c r="J4895" s="661"/>
      <c r="K4895" s="660"/>
      <c r="L4895" s="56">
        <f t="shared" si="443"/>
        <v>0</v>
      </c>
    </row>
    <row r="4896" spans="2:13" ht="24.95" customHeight="1" outlineLevel="2" x14ac:dyDescent="0.25">
      <c r="B4896" s="628"/>
      <c r="C4896" s="629"/>
      <c r="D4896" s="660"/>
      <c r="E4896" s="106"/>
      <c r="F4896" s="661"/>
      <c r="G4896" s="660"/>
      <c r="H4896" s="661"/>
      <c r="I4896" s="660"/>
      <c r="J4896" s="661"/>
      <c r="K4896" s="660"/>
      <c r="L4896" s="56">
        <f t="shared" si="443"/>
        <v>0</v>
      </c>
    </row>
    <row r="4897" spans="2:13" ht="24.95" customHeight="1" outlineLevel="2" x14ac:dyDescent="0.25">
      <c r="B4897" s="628"/>
      <c r="C4897" s="629"/>
      <c r="D4897" s="660"/>
      <c r="E4897" s="106"/>
      <c r="F4897" s="661"/>
      <c r="G4897" s="660"/>
      <c r="H4897" s="661"/>
      <c r="I4897" s="660"/>
      <c r="J4897" s="661"/>
      <c r="K4897" s="660"/>
      <c r="L4897" s="56">
        <f t="shared" si="443"/>
        <v>0</v>
      </c>
    </row>
    <row r="4898" spans="2:13" ht="24.95" customHeight="1" outlineLevel="2" x14ac:dyDescent="0.25">
      <c r="B4898" s="631"/>
      <c r="C4898" s="632"/>
      <c r="D4898" s="662"/>
      <c r="E4898" s="107"/>
      <c r="F4898" s="663"/>
      <c r="G4898" s="662"/>
      <c r="H4898" s="663"/>
      <c r="I4898" s="662"/>
      <c r="J4898" s="663"/>
      <c r="K4898" s="662"/>
      <c r="L4898" s="56">
        <f t="shared" si="443"/>
        <v>0</v>
      </c>
    </row>
    <row r="4899" spans="2:13" ht="24.95" customHeight="1" outlineLevel="2" x14ac:dyDescent="0.25">
      <c r="B4899" s="634" t="s">
        <v>1468</v>
      </c>
      <c r="C4899" s="635"/>
      <c r="D4899" s="635"/>
      <c r="E4899" s="635"/>
      <c r="F4899" s="635"/>
      <c r="G4899" s="635"/>
      <c r="H4899" s="635"/>
      <c r="I4899" s="635"/>
      <c r="J4899" s="635"/>
      <c r="K4899" s="636"/>
      <c r="L4899" s="108">
        <f>+SUM(L4892:L4898)</f>
        <v>0</v>
      </c>
    </row>
    <row r="4900" spans="2:13" ht="19.5" customHeight="1" outlineLevel="1" x14ac:dyDescent="0.25">
      <c r="B4900" s="111" t="s">
        <v>2097</v>
      </c>
      <c r="C4900" s="129">
        <v>24</v>
      </c>
      <c r="D4900" s="129">
        <v>2</v>
      </c>
      <c r="E4900" s="694" t="str">
        <f>+VLOOKUP(B:B,APUS!A:C,3,FALSE)</f>
        <v>GRIFERÍA PARA LAVAPLATOS SENCILLO PARED PRAKTI GRIVAL IGUAL O CALIDAD SUPERIOR.</v>
      </c>
      <c r="F4900" s="695"/>
      <c r="G4900" s="695"/>
      <c r="H4900" s="695"/>
      <c r="I4900" s="695"/>
      <c r="J4900" s="695"/>
      <c r="K4900" s="696"/>
      <c r="L4900" s="103" t="str">
        <f>+VLOOKUP(B:B,APUS!A:D,4,FALSE)</f>
        <v>UN</v>
      </c>
      <c r="M4900" s="595">
        <f>L4910</f>
        <v>0</v>
      </c>
    </row>
    <row r="4901" spans="2:13" ht="15" customHeight="1" outlineLevel="2" x14ac:dyDescent="0.25">
      <c r="B4901" s="666" t="s">
        <v>1465</v>
      </c>
      <c r="C4901" s="697"/>
      <c r="D4901" s="668"/>
      <c r="E4901" s="672" t="s">
        <v>1470</v>
      </c>
      <c r="F4901" s="673"/>
      <c r="G4901" s="673"/>
      <c r="H4901" s="673"/>
      <c r="I4901" s="674"/>
      <c r="J4901" s="675" t="s">
        <v>560</v>
      </c>
      <c r="K4901" s="668"/>
      <c r="L4901" s="677" t="s">
        <v>1464</v>
      </c>
    </row>
    <row r="4902" spans="2:13" ht="15" customHeight="1" outlineLevel="2" x14ac:dyDescent="0.25">
      <c r="B4902" s="669"/>
      <c r="C4902" s="670"/>
      <c r="D4902" s="671"/>
      <c r="E4902" s="104" t="s">
        <v>1461</v>
      </c>
      <c r="F4902" s="679" t="s">
        <v>1462</v>
      </c>
      <c r="G4902" s="680"/>
      <c r="H4902" s="679" t="s">
        <v>1463</v>
      </c>
      <c r="I4902" s="680"/>
      <c r="J4902" s="676"/>
      <c r="K4902" s="671"/>
      <c r="L4902" s="701"/>
    </row>
    <row r="4903" spans="2:13" ht="24.95" customHeight="1" outlineLevel="2" x14ac:dyDescent="0.25">
      <c r="B4903" s="655"/>
      <c r="C4903" s="656"/>
      <c r="D4903" s="657"/>
      <c r="E4903" s="105"/>
      <c r="F4903" s="658"/>
      <c r="G4903" s="659"/>
      <c r="H4903" s="658"/>
      <c r="I4903" s="659"/>
      <c r="J4903" s="658"/>
      <c r="K4903" s="659"/>
      <c r="L4903" s="56">
        <f t="shared" ref="L4903:L4909" si="444">+J4903</f>
        <v>0</v>
      </c>
    </row>
    <row r="4904" spans="2:13" ht="24.95" customHeight="1" outlineLevel="2" x14ac:dyDescent="0.25">
      <c r="B4904" s="628"/>
      <c r="C4904" s="629"/>
      <c r="D4904" s="660"/>
      <c r="E4904" s="106"/>
      <c r="F4904" s="661"/>
      <c r="G4904" s="660"/>
      <c r="H4904" s="661"/>
      <c r="I4904" s="660"/>
      <c r="J4904" s="661"/>
      <c r="K4904" s="660"/>
      <c r="L4904" s="56">
        <f t="shared" si="444"/>
        <v>0</v>
      </c>
    </row>
    <row r="4905" spans="2:13" ht="24.95" customHeight="1" outlineLevel="2" x14ac:dyDescent="0.25">
      <c r="B4905" s="628"/>
      <c r="C4905" s="629"/>
      <c r="D4905" s="660"/>
      <c r="E4905" s="106"/>
      <c r="F4905" s="661"/>
      <c r="G4905" s="660"/>
      <c r="H4905" s="661"/>
      <c r="I4905" s="660"/>
      <c r="J4905" s="661"/>
      <c r="K4905" s="660"/>
      <c r="L4905" s="56">
        <f t="shared" si="444"/>
        <v>0</v>
      </c>
    </row>
    <row r="4906" spans="2:13" ht="24.95" customHeight="1" outlineLevel="2" x14ac:dyDescent="0.25">
      <c r="B4906" s="628"/>
      <c r="C4906" s="629"/>
      <c r="D4906" s="660"/>
      <c r="E4906" s="106"/>
      <c r="F4906" s="661"/>
      <c r="G4906" s="660"/>
      <c r="H4906" s="661"/>
      <c r="I4906" s="660"/>
      <c r="J4906" s="661"/>
      <c r="K4906" s="660"/>
      <c r="L4906" s="56">
        <f t="shared" si="444"/>
        <v>0</v>
      </c>
    </row>
    <row r="4907" spans="2:13" ht="24.95" customHeight="1" outlineLevel="2" x14ac:dyDescent="0.25">
      <c r="B4907" s="628"/>
      <c r="C4907" s="629"/>
      <c r="D4907" s="660"/>
      <c r="E4907" s="106"/>
      <c r="F4907" s="661"/>
      <c r="G4907" s="660"/>
      <c r="H4907" s="661"/>
      <c r="I4907" s="660"/>
      <c r="J4907" s="661"/>
      <c r="K4907" s="660"/>
      <c r="L4907" s="56">
        <f t="shared" si="444"/>
        <v>0</v>
      </c>
    </row>
    <row r="4908" spans="2:13" ht="24.95" customHeight="1" outlineLevel="2" x14ac:dyDescent="0.25">
      <c r="B4908" s="628"/>
      <c r="C4908" s="629"/>
      <c r="D4908" s="660"/>
      <c r="E4908" s="106"/>
      <c r="F4908" s="661"/>
      <c r="G4908" s="660"/>
      <c r="H4908" s="661"/>
      <c r="I4908" s="660"/>
      <c r="J4908" s="661"/>
      <c r="K4908" s="660"/>
      <c r="L4908" s="56">
        <f t="shared" si="444"/>
        <v>0</v>
      </c>
    </row>
    <row r="4909" spans="2:13" ht="24.95" customHeight="1" outlineLevel="2" x14ac:dyDescent="0.25">
      <c r="B4909" s="631"/>
      <c r="C4909" s="632"/>
      <c r="D4909" s="662"/>
      <c r="E4909" s="107"/>
      <c r="F4909" s="663"/>
      <c r="G4909" s="662"/>
      <c r="H4909" s="663"/>
      <c r="I4909" s="662"/>
      <c r="J4909" s="663"/>
      <c r="K4909" s="662"/>
      <c r="L4909" s="56">
        <f t="shared" si="444"/>
        <v>0</v>
      </c>
    </row>
    <row r="4910" spans="2:13" ht="24.95" customHeight="1" outlineLevel="2" x14ac:dyDescent="0.25">
      <c r="B4910" s="634" t="s">
        <v>1468</v>
      </c>
      <c r="C4910" s="635"/>
      <c r="D4910" s="635"/>
      <c r="E4910" s="635"/>
      <c r="F4910" s="635"/>
      <c r="G4910" s="635"/>
      <c r="H4910" s="635"/>
      <c r="I4910" s="635"/>
      <c r="J4910" s="635"/>
      <c r="K4910" s="636"/>
      <c r="L4910" s="108">
        <f>+SUM(L4903:L4909)</f>
        <v>0</v>
      </c>
    </row>
    <row r="4911" spans="2:13" ht="49.5" customHeight="1" outlineLevel="1" x14ac:dyDescent="0.25">
      <c r="B4911" s="111" t="s">
        <v>2089</v>
      </c>
      <c r="C4911" s="129">
        <v>24</v>
      </c>
      <c r="D4911" s="129">
        <v>3</v>
      </c>
      <c r="E4911" s="637" t="str">
        <f>+VLOOKUP(B:B,APUS!A:C,3,FALSE)</f>
        <v>LAVAPLATOS DE EMPOTRAR EN ACERO INOXIDABLE PARA GRIFERÍA MONO CONTROL HUECO PARA CANASTILLA DE 4 PULGADAS. CON UN ORIFICIO.  (INCLUYE CANASTILLA Y KIT DE INSTALACIÓN: ACOPLE, REJILLA DIÁMETRO 4" CON BAJANTE Y SIFÓN).</v>
      </c>
      <c r="F4911" s="638"/>
      <c r="G4911" s="638"/>
      <c r="H4911" s="638"/>
      <c r="I4911" s="638"/>
      <c r="J4911" s="638"/>
      <c r="K4911" s="639"/>
      <c r="L4911" s="103" t="str">
        <f>+VLOOKUP(B:B,APUS!A:D,4,FALSE)</f>
        <v>UN</v>
      </c>
      <c r="M4911" s="595">
        <f>L4921</f>
        <v>0</v>
      </c>
    </row>
    <row r="4912" spans="2:13" ht="15" customHeight="1" outlineLevel="2" x14ac:dyDescent="0.25">
      <c r="B4912" s="666" t="s">
        <v>1465</v>
      </c>
      <c r="C4912" s="697"/>
      <c r="D4912" s="668"/>
      <c r="E4912" s="672" t="s">
        <v>1470</v>
      </c>
      <c r="F4912" s="673"/>
      <c r="G4912" s="673"/>
      <c r="H4912" s="673"/>
      <c r="I4912" s="674"/>
      <c r="J4912" s="675" t="s">
        <v>560</v>
      </c>
      <c r="K4912" s="668"/>
      <c r="L4912" s="677" t="s">
        <v>1464</v>
      </c>
    </row>
    <row r="4913" spans="2:13" ht="15" customHeight="1" outlineLevel="2" x14ac:dyDescent="0.25">
      <c r="B4913" s="669"/>
      <c r="C4913" s="670"/>
      <c r="D4913" s="671"/>
      <c r="E4913" s="104" t="s">
        <v>1461</v>
      </c>
      <c r="F4913" s="679" t="s">
        <v>1462</v>
      </c>
      <c r="G4913" s="680"/>
      <c r="H4913" s="679" t="s">
        <v>1463</v>
      </c>
      <c r="I4913" s="680"/>
      <c r="J4913" s="676"/>
      <c r="K4913" s="671"/>
      <c r="L4913" s="701"/>
    </row>
    <row r="4914" spans="2:13" ht="24.95" customHeight="1" outlineLevel="2" x14ac:dyDescent="0.25">
      <c r="B4914" s="655"/>
      <c r="C4914" s="656"/>
      <c r="D4914" s="657"/>
      <c r="E4914" s="105"/>
      <c r="F4914" s="658"/>
      <c r="G4914" s="659"/>
      <c r="H4914" s="658"/>
      <c r="I4914" s="659"/>
      <c r="J4914" s="658"/>
      <c r="K4914" s="659"/>
      <c r="L4914" s="56">
        <f t="shared" ref="L4914:L4920" si="445">+J4914</f>
        <v>0</v>
      </c>
    </row>
    <row r="4915" spans="2:13" ht="24.95" customHeight="1" outlineLevel="2" x14ac:dyDescent="0.25">
      <c r="B4915" s="628"/>
      <c r="C4915" s="629"/>
      <c r="D4915" s="660"/>
      <c r="E4915" s="106"/>
      <c r="F4915" s="661"/>
      <c r="G4915" s="660"/>
      <c r="H4915" s="661"/>
      <c r="I4915" s="660"/>
      <c r="J4915" s="661"/>
      <c r="K4915" s="660"/>
      <c r="L4915" s="56">
        <f t="shared" si="445"/>
        <v>0</v>
      </c>
    </row>
    <row r="4916" spans="2:13" ht="24.95" customHeight="1" outlineLevel="2" x14ac:dyDescent="0.25">
      <c r="B4916" s="628"/>
      <c r="C4916" s="629"/>
      <c r="D4916" s="660"/>
      <c r="E4916" s="106"/>
      <c r="F4916" s="661"/>
      <c r="G4916" s="660"/>
      <c r="H4916" s="661"/>
      <c r="I4916" s="660"/>
      <c r="J4916" s="661"/>
      <c r="K4916" s="660"/>
      <c r="L4916" s="56">
        <f t="shared" si="445"/>
        <v>0</v>
      </c>
    </row>
    <row r="4917" spans="2:13" ht="24.95" customHeight="1" outlineLevel="2" x14ac:dyDescent="0.25">
      <c r="B4917" s="628"/>
      <c r="C4917" s="629"/>
      <c r="D4917" s="660"/>
      <c r="E4917" s="106"/>
      <c r="F4917" s="661"/>
      <c r="G4917" s="660"/>
      <c r="H4917" s="661"/>
      <c r="I4917" s="660"/>
      <c r="J4917" s="661"/>
      <c r="K4917" s="660"/>
      <c r="L4917" s="56">
        <f t="shared" si="445"/>
        <v>0</v>
      </c>
    </row>
    <row r="4918" spans="2:13" ht="24.95" customHeight="1" outlineLevel="2" x14ac:dyDescent="0.25">
      <c r="B4918" s="628"/>
      <c r="C4918" s="629"/>
      <c r="D4918" s="660"/>
      <c r="E4918" s="106"/>
      <c r="F4918" s="661"/>
      <c r="G4918" s="660"/>
      <c r="H4918" s="661"/>
      <c r="I4918" s="660"/>
      <c r="J4918" s="661"/>
      <c r="K4918" s="660"/>
      <c r="L4918" s="56">
        <f t="shared" si="445"/>
        <v>0</v>
      </c>
    </row>
    <row r="4919" spans="2:13" ht="24.95" customHeight="1" outlineLevel="2" x14ac:dyDescent="0.25">
      <c r="B4919" s="628"/>
      <c r="C4919" s="629"/>
      <c r="D4919" s="660"/>
      <c r="E4919" s="106"/>
      <c r="F4919" s="661"/>
      <c r="G4919" s="660"/>
      <c r="H4919" s="661"/>
      <c r="I4919" s="660"/>
      <c r="J4919" s="661"/>
      <c r="K4919" s="660"/>
      <c r="L4919" s="56">
        <f t="shared" si="445"/>
        <v>0</v>
      </c>
    </row>
    <row r="4920" spans="2:13" ht="24.95" customHeight="1" outlineLevel="2" x14ac:dyDescent="0.25">
      <c r="B4920" s="631"/>
      <c r="C4920" s="632"/>
      <c r="D4920" s="662"/>
      <c r="E4920" s="107"/>
      <c r="F4920" s="663"/>
      <c r="G4920" s="662"/>
      <c r="H4920" s="663"/>
      <c r="I4920" s="662"/>
      <c r="J4920" s="663"/>
      <c r="K4920" s="662"/>
      <c r="L4920" s="56">
        <f t="shared" si="445"/>
        <v>0</v>
      </c>
    </row>
    <row r="4921" spans="2:13" ht="24.95" customHeight="1" outlineLevel="2" x14ac:dyDescent="0.25">
      <c r="B4921" s="634" t="s">
        <v>1468</v>
      </c>
      <c r="C4921" s="635"/>
      <c r="D4921" s="635"/>
      <c r="E4921" s="635"/>
      <c r="F4921" s="635"/>
      <c r="G4921" s="635"/>
      <c r="H4921" s="635"/>
      <c r="I4921" s="635"/>
      <c r="J4921" s="635"/>
      <c r="K4921" s="636"/>
      <c r="L4921" s="108">
        <f>+SUM(L4914:L4920)</f>
        <v>0</v>
      </c>
    </row>
    <row r="4922" spans="2:13" ht="39.75" customHeight="1" outlineLevel="1" x14ac:dyDescent="0.25">
      <c r="B4922" s="111" t="s">
        <v>1532</v>
      </c>
      <c r="C4922" s="129">
        <v>24</v>
      </c>
      <c r="D4922" s="129">
        <v>4</v>
      </c>
      <c r="E4922" s="637" t="str">
        <f>+VLOOKUP(B:B,APUS!A:C,3,FALSE)</f>
        <v>GRIFERÍA PARA LAVAPLATOS SENCILLO GALAXIA PICO CISNE GRIVAL IGUAL O CALIDAD SUPERIOR. MONOCONTROL</v>
      </c>
      <c r="F4922" s="638"/>
      <c r="G4922" s="638"/>
      <c r="H4922" s="638"/>
      <c r="I4922" s="638"/>
      <c r="J4922" s="638"/>
      <c r="K4922" s="639"/>
      <c r="L4922" s="103" t="str">
        <f>+VLOOKUP(B:B,APUS!A:D,4,FALSE)</f>
        <v>UN</v>
      </c>
      <c r="M4922" s="595">
        <f>L4932</f>
        <v>0</v>
      </c>
    </row>
    <row r="4923" spans="2:13" ht="15" customHeight="1" outlineLevel="2" x14ac:dyDescent="0.25">
      <c r="B4923" s="666" t="s">
        <v>1465</v>
      </c>
      <c r="C4923" s="697"/>
      <c r="D4923" s="668"/>
      <c r="E4923" s="672" t="s">
        <v>1470</v>
      </c>
      <c r="F4923" s="673"/>
      <c r="G4923" s="673"/>
      <c r="H4923" s="673"/>
      <c r="I4923" s="674"/>
      <c r="J4923" s="675" t="s">
        <v>560</v>
      </c>
      <c r="K4923" s="668"/>
      <c r="L4923" s="677" t="s">
        <v>1464</v>
      </c>
    </row>
    <row r="4924" spans="2:13" ht="15" customHeight="1" outlineLevel="2" x14ac:dyDescent="0.25">
      <c r="B4924" s="669"/>
      <c r="C4924" s="670"/>
      <c r="D4924" s="671"/>
      <c r="E4924" s="104" t="s">
        <v>1461</v>
      </c>
      <c r="F4924" s="679" t="s">
        <v>1462</v>
      </c>
      <c r="G4924" s="680"/>
      <c r="H4924" s="679" t="s">
        <v>1463</v>
      </c>
      <c r="I4924" s="680"/>
      <c r="J4924" s="676"/>
      <c r="K4924" s="671"/>
      <c r="L4924" s="701"/>
    </row>
    <row r="4925" spans="2:13" ht="24.95" customHeight="1" outlineLevel="2" x14ac:dyDescent="0.25">
      <c r="B4925" s="655"/>
      <c r="C4925" s="656"/>
      <c r="D4925" s="657"/>
      <c r="E4925" s="105"/>
      <c r="F4925" s="658"/>
      <c r="G4925" s="659"/>
      <c r="H4925" s="658"/>
      <c r="I4925" s="659"/>
      <c r="J4925" s="658"/>
      <c r="K4925" s="659"/>
      <c r="L4925" s="56">
        <f t="shared" ref="L4925:L4931" si="446">+J4925</f>
        <v>0</v>
      </c>
    </row>
    <row r="4926" spans="2:13" ht="24.95" customHeight="1" outlineLevel="2" x14ac:dyDescent="0.25">
      <c r="B4926" s="628"/>
      <c r="C4926" s="629"/>
      <c r="D4926" s="660"/>
      <c r="E4926" s="106"/>
      <c r="F4926" s="661"/>
      <c r="G4926" s="660"/>
      <c r="H4926" s="661"/>
      <c r="I4926" s="660"/>
      <c r="J4926" s="661"/>
      <c r="K4926" s="660"/>
      <c r="L4926" s="56">
        <f t="shared" si="446"/>
        <v>0</v>
      </c>
    </row>
    <row r="4927" spans="2:13" ht="24.95" customHeight="1" outlineLevel="2" x14ac:dyDescent="0.25">
      <c r="B4927" s="628"/>
      <c r="C4927" s="629"/>
      <c r="D4927" s="660"/>
      <c r="E4927" s="106"/>
      <c r="F4927" s="661"/>
      <c r="G4927" s="660"/>
      <c r="H4927" s="661"/>
      <c r="I4927" s="660"/>
      <c r="J4927" s="661"/>
      <c r="K4927" s="660"/>
      <c r="L4927" s="56">
        <f t="shared" si="446"/>
        <v>0</v>
      </c>
    </row>
    <row r="4928" spans="2:13" ht="24.95" customHeight="1" outlineLevel="2" x14ac:dyDescent="0.25">
      <c r="B4928" s="628"/>
      <c r="C4928" s="629"/>
      <c r="D4928" s="660"/>
      <c r="E4928" s="106"/>
      <c r="F4928" s="661"/>
      <c r="G4928" s="660"/>
      <c r="H4928" s="661"/>
      <c r="I4928" s="660"/>
      <c r="J4928" s="661"/>
      <c r="K4928" s="660"/>
      <c r="L4928" s="56">
        <f t="shared" si="446"/>
        <v>0</v>
      </c>
    </row>
    <row r="4929" spans="2:13" ht="24.95" customHeight="1" outlineLevel="2" x14ac:dyDescent="0.25">
      <c r="B4929" s="628"/>
      <c r="C4929" s="629"/>
      <c r="D4929" s="660"/>
      <c r="E4929" s="106"/>
      <c r="F4929" s="661"/>
      <c r="G4929" s="660"/>
      <c r="H4929" s="661"/>
      <c r="I4929" s="660"/>
      <c r="J4929" s="661"/>
      <c r="K4929" s="660"/>
      <c r="L4929" s="56">
        <f t="shared" si="446"/>
        <v>0</v>
      </c>
    </row>
    <row r="4930" spans="2:13" ht="24.95" customHeight="1" outlineLevel="2" x14ac:dyDescent="0.25">
      <c r="B4930" s="628"/>
      <c r="C4930" s="629"/>
      <c r="D4930" s="660"/>
      <c r="E4930" s="106"/>
      <c r="F4930" s="661"/>
      <c r="G4930" s="660"/>
      <c r="H4930" s="661"/>
      <c r="I4930" s="660"/>
      <c r="J4930" s="661"/>
      <c r="K4930" s="660"/>
      <c r="L4930" s="56">
        <f t="shared" si="446"/>
        <v>0</v>
      </c>
    </row>
    <row r="4931" spans="2:13" ht="24.95" customHeight="1" outlineLevel="2" x14ac:dyDescent="0.25">
      <c r="B4931" s="631"/>
      <c r="C4931" s="632"/>
      <c r="D4931" s="662"/>
      <c r="E4931" s="107"/>
      <c r="F4931" s="663"/>
      <c r="G4931" s="662"/>
      <c r="H4931" s="663"/>
      <c r="I4931" s="662"/>
      <c r="J4931" s="663"/>
      <c r="K4931" s="662"/>
      <c r="L4931" s="56">
        <f t="shared" si="446"/>
        <v>0</v>
      </c>
    </row>
    <row r="4932" spans="2:13" ht="24.95" customHeight="1" outlineLevel="2" x14ac:dyDescent="0.25">
      <c r="B4932" s="634" t="s">
        <v>1468</v>
      </c>
      <c r="C4932" s="635"/>
      <c r="D4932" s="635"/>
      <c r="E4932" s="635"/>
      <c r="F4932" s="635"/>
      <c r="G4932" s="635"/>
      <c r="H4932" s="635"/>
      <c r="I4932" s="635"/>
      <c r="J4932" s="635"/>
      <c r="K4932" s="636"/>
      <c r="L4932" s="108">
        <f>+SUM(L4925:L4931)</f>
        <v>0</v>
      </c>
    </row>
    <row r="4933" spans="2:13" ht="56.25" customHeight="1" outlineLevel="1" x14ac:dyDescent="0.25">
      <c r="B4933" s="111" t="s">
        <v>2096</v>
      </c>
      <c r="C4933" s="129">
        <v>24</v>
      </c>
      <c r="D4933" s="129">
        <v>5</v>
      </c>
      <c r="E4933" s="637" t="str">
        <f>+VLOOKUP(B:B,APUS!A:C,3,FALSE)</f>
        <v>LAVAPLATOS VITAL 0.62 M X 0.48 M. SOCODA, IGUAL O CALIDAD SUPERIOR. SIMILAR. ACERO INOXIDABLE. CON ORIFICIO PARA UNA CANASTILLA DE 4 PULGADAS. CON DOS ORIFICIOS PARA MEZCLADOR. (INCLUYE CANASTILLA Y KIT DE INSTALACIÓN: ACOPLE, REJILLA DIÁMETRO 4" CON BAJANTE Y SIFÓN). IGUAL O SUPERIOR CALIDAD.</v>
      </c>
      <c r="F4933" s="638"/>
      <c r="G4933" s="638"/>
      <c r="H4933" s="638"/>
      <c r="I4933" s="638"/>
      <c r="J4933" s="638"/>
      <c r="K4933" s="639"/>
      <c r="L4933" s="103" t="str">
        <f>+VLOOKUP(B:B,APUS!A:D,4,FALSE)</f>
        <v>UN</v>
      </c>
      <c r="M4933" s="595">
        <f>L4943</f>
        <v>0</v>
      </c>
    </row>
    <row r="4934" spans="2:13" ht="15" customHeight="1" outlineLevel="2" x14ac:dyDescent="0.25">
      <c r="B4934" s="666" t="s">
        <v>1465</v>
      </c>
      <c r="C4934" s="697"/>
      <c r="D4934" s="668"/>
      <c r="E4934" s="672" t="s">
        <v>1470</v>
      </c>
      <c r="F4934" s="673"/>
      <c r="G4934" s="673"/>
      <c r="H4934" s="673"/>
      <c r="I4934" s="674"/>
      <c r="J4934" s="675" t="s">
        <v>560</v>
      </c>
      <c r="K4934" s="668"/>
      <c r="L4934" s="677" t="s">
        <v>1464</v>
      </c>
    </row>
    <row r="4935" spans="2:13" ht="15" customHeight="1" outlineLevel="2" x14ac:dyDescent="0.25">
      <c r="B4935" s="669"/>
      <c r="C4935" s="670"/>
      <c r="D4935" s="671"/>
      <c r="E4935" s="104" t="s">
        <v>1461</v>
      </c>
      <c r="F4935" s="679" t="s">
        <v>1462</v>
      </c>
      <c r="G4935" s="680"/>
      <c r="H4935" s="679" t="s">
        <v>1463</v>
      </c>
      <c r="I4935" s="680"/>
      <c r="J4935" s="676"/>
      <c r="K4935" s="671"/>
      <c r="L4935" s="701"/>
    </row>
    <row r="4936" spans="2:13" ht="24.95" customHeight="1" outlineLevel="2" x14ac:dyDescent="0.25">
      <c r="B4936" s="655"/>
      <c r="C4936" s="656"/>
      <c r="D4936" s="657"/>
      <c r="E4936" s="105"/>
      <c r="F4936" s="658"/>
      <c r="G4936" s="659"/>
      <c r="H4936" s="658"/>
      <c r="I4936" s="659"/>
      <c r="J4936" s="658"/>
      <c r="K4936" s="659"/>
      <c r="L4936" s="56">
        <f t="shared" ref="L4936:L4942" si="447">+J4936</f>
        <v>0</v>
      </c>
    </row>
    <row r="4937" spans="2:13" ht="24.95" customHeight="1" outlineLevel="2" x14ac:dyDescent="0.25">
      <c r="B4937" s="628"/>
      <c r="C4937" s="629"/>
      <c r="D4937" s="660"/>
      <c r="E4937" s="106"/>
      <c r="F4937" s="661"/>
      <c r="G4937" s="660"/>
      <c r="H4937" s="661"/>
      <c r="I4937" s="660"/>
      <c r="J4937" s="661"/>
      <c r="K4937" s="660"/>
      <c r="L4937" s="56">
        <f t="shared" si="447"/>
        <v>0</v>
      </c>
    </row>
    <row r="4938" spans="2:13" ht="24.95" customHeight="1" outlineLevel="2" x14ac:dyDescent="0.25">
      <c r="B4938" s="628"/>
      <c r="C4938" s="629"/>
      <c r="D4938" s="660"/>
      <c r="E4938" s="106"/>
      <c r="F4938" s="661"/>
      <c r="G4938" s="660"/>
      <c r="H4938" s="661"/>
      <c r="I4938" s="660"/>
      <c r="J4938" s="661"/>
      <c r="K4938" s="660"/>
      <c r="L4938" s="56">
        <f t="shared" si="447"/>
        <v>0</v>
      </c>
    </row>
    <row r="4939" spans="2:13" ht="24.95" customHeight="1" outlineLevel="2" x14ac:dyDescent="0.25">
      <c r="B4939" s="628"/>
      <c r="C4939" s="629"/>
      <c r="D4939" s="660"/>
      <c r="E4939" s="106"/>
      <c r="F4939" s="661"/>
      <c r="G4939" s="660"/>
      <c r="H4939" s="661"/>
      <c r="I4939" s="660"/>
      <c r="J4939" s="661"/>
      <c r="K4939" s="660"/>
      <c r="L4939" s="56">
        <f t="shared" si="447"/>
        <v>0</v>
      </c>
    </row>
    <row r="4940" spans="2:13" ht="24.95" customHeight="1" outlineLevel="2" x14ac:dyDescent="0.25">
      <c r="B4940" s="628"/>
      <c r="C4940" s="629"/>
      <c r="D4940" s="660"/>
      <c r="E4940" s="106"/>
      <c r="F4940" s="661"/>
      <c r="G4940" s="660"/>
      <c r="H4940" s="661"/>
      <c r="I4940" s="660"/>
      <c r="J4940" s="661"/>
      <c r="K4940" s="660"/>
      <c r="L4940" s="56">
        <f t="shared" si="447"/>
        <v>0</v>
      </c>
    </row>
    <row r="4941" spans="2:13" ht="24.95" customHeight="1" outlineLevel="2" x14ac:dyDescent="0.25">
      <c r="B4941" s="628"/>
      <c r="C4941" s="629"/>
      <c r="D4941" s="660"/>
      <c r="E4941" s="106"/>
      <c r="F4941" s="661"/>
      <c r="G4941" s="660"/>
      <c r="H4941" s="661"/>
      <c r="I4941" s="660"/>
      <c r="J4941" s="661"/>
      <c r="K4941" s="660"/>
      <c r="L4941" s="56">
        <f t="shared" si="447"/>
        <v>0</v>
      </c>
    </row>
    <row r="4942" spans="2:13" ht="24.95" customHeight="1" outlineLevel="2" x14ac:dyDescent="0.25">
      <c r="B4942" s="631"/>
      <c r="C4942" s="632"/>
      <c r="D4942" s="662"/>
      <c r="E4942" s="107"/>
      <c r="F4942" s="663"/>
      <c r="G4942" s="662"/>
      <c r="H4942" s="663"/>
      <c r="I4942" s="662"/>
      <c r="J4942" s="663"/>
      <c r="K4942" s="662"/>
      <c r="L4942" s="56">
        <f t="shared" si="447"/>
        <v>0</v>
      </c>
    </row>
    <row r="4943" spans="2:13" ht="24.95" customHeight="1" outlineLevel="2" x14ac:dyDescent="0.25">
      <c r="B4943" s="634" t="s">
        <v>1468</v>
      </c>
      <c r="C4943" s="635"/>
      <c r="D4943" s="635"/>
      <c r="E4943" s="635"/>
      <c r="F4943" s="635"/>
      <c r="G4943" s="635"/>
      <c r="H4943" s="635"/>
      <c r="I4943" s="635"/>
      <c r="J4943" s="635"/>
      <c r="K4943" s="636"/>
      <c r="L4943" s="108">
        <f>+SUM(L4936:L4942)</f>
        <v>0</v>
      </c>
    </row>
    <row r="4944" spans="2:13" ht="19.5" customHeight="1" outlineLevel="1" x14ac:dyDescent="0.25">
      <c r="B4944" s="111" t="s">
        <v>2095</v>
      </c>
      <c r="C4944" s="129">
        <v>24</v>
      </c>
      <c r="D4944" s="132">
        <v>6</v>
      </c>
      <c r="E4944" s="694" t="str">
        <f>+VLOOKUP(B:B,APUS!A:C,3,FALSE)</f>
        <v>GRIFERÍA PARA LAVAPLATOS GALAXIA  GRIVAL IGUAL O CALIDAD SUPERIOR. MEZCLADOR</v>
      </c>
      <c r="F4944" s="695"/>
      <c r="G4944" s="695"/>
      <c r="H4944" s="695"/>
      <c r="I4944" s="695"/>
      <c r="J4944" s="695"/>
      <c r="K4944" s="696"/>
      <c r="L4944" s="103" t="str">
        <f>+VLOOKUP(B:B,APUS!A:D,4,FALSE)</f>
        <v>UN</v>
      </c>
      <c r="M4944" s="595">
        <f>L4954</f>
        <v>0</v>
      </c>
    </row>
    <row r="4945" spans="2:13" ht="15" customHeight="1" outlineLevel="2" x14ac:dyDescent="0.25">
      <c r="B4945" s="666" t="s">
        <v>1465</v>
      </c>
      <c r="C4945" s="697"/>
      <c r="D4945" s="668"/>
      <c r="E4945" s="672" t="s">
        <v>1470</v>
      </c>
      <c r="F4945" s="673"/>
      <c r="G4945" s="673"/>
      <c r="H4945" s="673"/>
      <c r="I4945" s="674"/>
      <c r="J4945" s="675" t="s">
        <v>560</v>
      </c>
      <c r="K4945" s="668"/>
      <c r="L4945" s="677" t="s">
        <v>1464</v>
      </c>
    </row>
    <row r="4946" spans="2:13" ht="15" customHeight="1" outlineLevel="2" x14ac:dyDescent="0.25">
      <c r="B4946" s="669"/>
      <c r="C4946" s="670"/>
      <c r="D4946" s="671"/>
      <c r="E4946" s="104" t="s">
        <v>1461</v>
      </c>
      <c r="F4946" s="679" t="s">
        <v>1462</v>
      </c>
      <c r="G4946" s="680"/>
      <c r="H4946" s="679" t="s">
        <v>1463</v>
      </c>
      <c r="I4946" s="680"/>
      <c r="J4946" s="676"/>
      <c r="K4946" s="671"/>
      <c r="L4946" s="701"/>
    </row>
    <row r="4947" spans="2:13" ht="24.95" customHeight="1" outlineLevel="2" x14ac:dyDescent="0.25">
      <c r="B4947" s="655"/>
      <c r="C4947" s="656"/>
      <c r="D4947" s="657"/>
      <c r="E4947" s="105"/>
      <c r="F4947" s="658"/>
      <c r="G4947" s="659"/>
      <c r="H4947" s="658"/>
      <c r="I4947" s="659"/>
      <c r="J4947" s="658"/>
      <c r="K4947" s="659"/>
      <c r="L4947" s="56">
        <f t="shared" ref="L4947:L4953" si="448">+J4947</f>
        <v>0</v>
      </c>
    </row>
    <row r="4948" spans="2:13" ht="24.95" customHeight="1" outlineLevel="2" x14ac:dyDescent="0.25">
      <c r="B4948" s="628"/>
      <c r="C4948" s="629"/>
      <c r="D4948" s="660"/>
      <c r="E4948" s="106"/>
      <c r="F4948" s="661"/>
      <c r="G4948" s="660"/>
      <c r="H4948" s="661"/>
      <c r="I4948" s="660"/>
      <c r="J4948" s="661"/>
      <c r="K4948" s="660"/>
      <c r="L4948" s="56">
        <f t="shared" si="448"/>
        <v>0</v>
      </c>
    </row>
    <row r="4949" spans="2:13" ht="24.95" customHeight="1" outlineLevel="2" x14ac:dyDescent="0.25">
      <c r="B4949" s="628"/>
      <c r="C4949" s="629"/>
      <c r="D4949" s="660"/>
      <c r="E4949" s="106"/>
      <c r="F4949" s="661"/>
      <c r="G4949" s="660"/>
      <c r="H4949" s="661"/>
      <c r="I4949" s="660"/>
      <c r="J4949" s="661"/>
      <c r="K4949" s="660"/>
      <c r="L4949" s="56">
        <f t="shared" si="448"/>
        <v>0</v>
      </c>
    </row>
    <row r="4950" spans="2:13" ht="24.95" customHeight="1" outlineLevel="2" x14ac:dyDescent="0.25">
      <c r="B4950" s="628"/>
      <c r="C4950" s="629"/>
      <c r="D4950" s="660"/>
      <c r="E4950" s="106"/>
      <c r="F4950" s="661"/>
      <c r="G4950" s="660"/>
      <c r="H4950" s="661"/>
      <c r="I4950" s="660"/>
      <c r="J4950" s="661"/>
      <c r="K4950" s="660"/>
      <c r="L4950" s="56">
        <f t="shared" si="448"/>
        <v>0</v>
      </c>
    </row>
    <row r="4951" spans="2:13" ht="24.95" customHeight="1" outlineLevel="2" x14ac:dyDescent="0.25">
      <c r="B4951" s="628"/>
      <c r="C4951" s="629"/>
      <c r="D4951" s="660"/>
      <c r="E4951" s="106"/>
      <c r="F4951" s="661"/>
      <c r="G4951" s="660"/>
      <c r="H4951" s="661"/>
      <c r="I4951" s="660"/>
      <c r="J4951" s="661"/>
      <c r="K4951" s="660"/>
      <c r="L4951" s="56">
        <f t="shared" si="448"/>
        <v>0</v>
      </c>
    </row>
    <row r="4952" spans="2:13" ht="24.95" customHeight="1" outlineLevel="2" x14ac:dyDescent="0.25">
      <c r="B4952" s="628"/>
      <c r="C4952" s="629"/>
      <c r="D4952" s="660"/>
      <c r="E4952" s="106"/>
      <c r="F4952" s="661"/>
      <c r="G4952" s="660"/>
      <c r="H4952" s="661"/>
      <c r="I4952" s="660"/>
      <c r="J4952" s="661"/>
      <c r="K4952" s="660"/>
      <c r="L4952" s="56">
        <f t="shared" si="448"/>
        <v>0</v>
      </c>
    </row>
    <row r="4953" spans="2:13" ht="24.95" customHeight="1" outlineLevel="2" x14ac:dyDescent="0.25">
      <c r="B4953" s="631"/>
      <c r="C4953" s="632"/>
      <c r="D4953" s="662"/>
      <c r="E4953" s="107"/>
      <c r="F4953" s="663"/>
      <c r="G4953" s="662"/>
      <c r="H4953" s="663"/>
      <c r="I4953" s="662"/>
      <c r="J4953" s="663"/>
      <c r="K4953" s="662"/>
      <c r="L4953" s="56">
        <f t="shared" si="448"/>
        <v>0</v>
      </c>
    </row>
    <row r="4954" spans="2:13" ht="24.95" customHeight="1" outlineLevel="2" x14ac:dyDescent="0.25">
      <c r="B4954" s="634" t="s">
        <v>1468</v>
      </c>
      <c r="C4954" s="635"/>
      <c r="D4954" s="635"/>
      <c r="E4954" s="635"/>
      <c r="F4954" s="635"/>
      <c r="G4954" s="635"/>
      <c r="H4954" s="635"/>
      <c r="I4954" s="635"/>
      <c r="J4954" s="635"/>
      <c r="K4954" s="636"/>
      <c r="L4954" s="108">
        <f>+SUM(L4947:L4953)</f>
        <v>0</v>
      </c>
    </row>
    <row r="4955" spans="2:13" ht="19.5" customHeight="1" outlineLevel="1" x14ac:dyDescent="0.25">
      <c r="B4955" s="111" t="s">
        <v>1535</v>
      </c>
      <c r="C4955" s="129">
        <v>24</v>
      </c>
      <c r="D4955" s="132">
        <v>7</v>
      </c>
      <c r="E4955" s="694" t="str">
        <f>+VLOOKUP(B:B,APUS!A:C,3,FALSE)</f>
        <v>LAVADERO DE 80 X 60 X 25 CM GRANITO PULIDO. (INCLUYE GRIFERÍA, DESAGÜE Y SIFÓN).</v>
      </c>
      <c r="F4955" s="695"/>
      <c r="G4955" s="695"/>
      <c r="H4955" s="695"/>
      <c r="I4955" s="695"/>
      <c r="J4955" s="695"/>
      <c r="K4955" s="696"/>
      <c r="L4955" s="103" t="str">
        <f>+VLOOKUP(B:B,APUS!A:D,4,FALSE)</f>
        <v>UN</v>
      </c>
      <c r="M4955" s="595">
        <f>L4965</f>
        <v>0</v>
      </c>
    </row>
    <row r="4956" spans="2:13" ht="15" customHeight="1" outlineLevel="2" x14ac:dyDescent="0.25">
      <c r="B4956" s="666" t="s">
        <v>1465</v>
      </c>
      <c r="C4956" s="697"/>
      <c r="D4956" s="668"/>
      <c r="E4956" s="672" t="s">
        <v>1470</v>
      </c>
      <c r="F4956" s="673"/>
      <c r="G4956" s="673"/>
      <c r="H4956" s="673"/>
      <c r="I4956" s="674"/>
      <c r="J4956" s="675" t="s">
        <v>560</v>
      </c>
      <c r="K4956" s="668"/>
      <c r="L4956" s="677" t="s">
        <v>1464</v>
      </c>
    </row>
    <row r="4957" spans="2:13" ht="15" customHeight="1" outlineLevel="2" x14ac:dyDescent="0.25">
      <c r="B4957" s="669"/>
      <c r="C4957" s="670"/>
      <c r="D4957" s="671"/>
      <c r="E4957" s="104" t="s">
        <v>1461</v>
      </c>
      <c r="F4957" s="679" t="s">
        <v>1462</v>
      </c>
      <c r="G4957" s="680"/>
      <c r="H4957" s="679" t="s">
        <v>1463</v>
      </c>
      <c r="I4957" s="680"/>
      <c r="J4957" s="676"/>
      <c r="K4957" s="671"/>
      <c r="L4957" s="701"/>
    </row>
    <row r="4958" spans="2:13" ht="24.95" customHeight="1" outlineLevel="2" x14ac:dyDescent="0.25">
      <c r="B4958" s="655"/>
      <c r="C4958" s="656"/>
      <c r="D4958" s="657"/>
      <c r="E4958" s="105"/>
      <c r="F4958" s="658"/>
      <c r="G4958" s="659"/>
      <c r="H4958" s="658"/>
      <c r="I4958" s="659"/>
      <c r="J4958" s="658"/>
      <c r="K4958" s="659"/>
      <c r="L4958" s="56">
        <f t="shared" ref="L4958:L4964" si="449">+J4958</f>
        <v>0</v>
      </c>
    </row>
    <row r="4959" spans="2:13" ht="24.95" customHeight="1" outlineLevel="2" x14ac:dyDescent="0.25">
      <c r="B4959" s="628"/>
      <c r="C4959" s="629"/>
      <c r="D4959" s="660"/>
      <c r="E4959" s="106"/>
      <c r="F4959" s="661"/>
      <c r="G4959" s="660"/>
      <c r="H4959" s="661"/>
      <c r="I4959" s="660"/>
      <c r="J4959" s="661"/>
      <c r="K4959" s="660"/>
      <c r="L4959" s="56">
        <f t="shared" si="449"/>
        <v>0</v>
      </c>
    </row>
    <row r="4960" spans="2:13" ht="24.95" customHeight="1" outlineLevel="2" x14ac:dyDescent="0.25">
      <c r="B4960" s="628"/>
      <c r="C4960" s="629"/>
      <c r="D4960" s="660"/>
      <c r="E4960" s="106"/>
      <c r="F4960" s="661"/>
      <c r="G4960" s="660"/>
      <c r="H4960" s="661"/>
      <c r="I4960" s="660"/>
      <c r="J4960" s="661"/>
      <c r="K4960" s="660"/>
      <c r="L4960" s="56">
        <f t="shared" si="449"/>
        <v>0</v>
      </c>
    </row>
    <row r="4961" spans="2:13" ht="24.95" customHeight="1" outlineLevel="2" x14ac:dyDescent="0.25">
      <c r="B4961" s="628"/>
      <c r="C4961" s="629"/>
      <c r="D4961" s="660"/>
      <c r="E4961" s="106"/>
      <c r="F4961" s="661"/>
      <c r="G4961" s="660"/>
      <c r="H4961" s="661"/>
      <c r="I4961" s="660"/>
      <c r="J4961" s="661"/>
      <c r="K4961" s="660"/>
      <c r="L4961" s="56">
        <f t="shared" si="449"/>
        <v>0</v>
      </c>
    </row>
    <row r="4962" spans="2:13" ht="24.95" customHeight="1" outlineLevel="2" x14ac:dyDescent="0.25">
      <c r="B4962" s="628"/>
      <c r="C4962" s="629"/>
      <c r="D4962" s="660"/>
      <c r="E4962" s="106"/>
      <c r="F4962" s="661"/>
      <c r="G4962" s="660"/>
      <c r="H4962" s="661"/>
      <c r="I4962" s="660"/>
      <c r="J4962" s="661"/>
      <c r="K4962" s="660"/>
      <c r="L4962" s="56">
        <f t="shared" si="449"/>
        <v>0</v>
      </c>
    </row>
    <row r="4963" spans="2:13" ht="24.95" customHeight="1" outlineLevel="2" x14ac:dyDescent="0.25">
      <c r="B4963" s="628"/>
      <c r="C4963" s="629"/>
      <c r="D4963" s="660"/>
      <c r="E4963" s="106"/>
      <c r="F4963" s="661"/>
      <c r="G4963" s="660"/>
      <c r="H4963" s="661"/>
      <c r="I4963" s="660"/>
      <c r="J4963" s="661"/>
      <c r="K4963" s="660"/>
      <c r="L4963" s="56">
        <f t="shared" si="449"/>
        <v>0</v>
      </c>
    </row>
    <row r="4964" spans="2:13" ht="24.95" customHeight="1" outlineLevel="2" x14ac:dyDescent="0.25">
      <c r="B4964" s="631"/>
      <c r="C4964" s="632"/>
      <c r="D4964" s="662"/>
      <c r="E4964" s="107"/>
      <c r="F4964" s="663"/>
      <c r="G4964" s="662"/>
      <c r="H4964" s="663"/>
      <c r="I4964" s="662"/>
      <c r="J4964" s="663"/>
      <c r="K4964" s="662"/>
      <c r="L4964" s="56">
        <f t="shared" si="449"/>
        <v>0</v>
      </c>
    </row>
    <row r="4965" spans="2:13" ht="24.95" customHeight="1" outlineLevel="2" x14ac:dyDescent="0.25">
      <c r="B4965" s="634" t="s">
        <v>1468</v>
      </c>
      <c r="C4965" s="635"/>
      <c r="D4965" s="635"/>
      <c r="E4965" s="635"/>
      <c r="F4965" s="635"/>
      <c r="G4965" s="635"/>
      <c r="H4965" s="635"/>
      <c r="I4965" s="635"/>
      <c r="J4965" s="635"/>
      <c r="K4965" s="636"/>
      <c r="L4965" s="108">
        <f>+SUM(L4958:L4964)</f>
        <v>0</v>
      </c>
    </row>
    <row r="4966" spans="2:13" ht="19.5" customHeight="1" outlineLevel="1" x14ac:dyDescent="0.25">
      <c r="B4966" s="111" t="s">
        <v>1536</v>
      </c>
      <c r="C4966" s="129">
        <v>24</v>
      </c>
      <c r="D4966" s="132">
        <v>8</v>
      </c>
      <c r="E4966" s="694" t="str">
        <f>+VLOOKUP(B:B,APUS!A:C,3,FALSE)</f>
        <v>LAVADERO DE 80 X 60 X 80 CM EN GRANITO PULIDO. (INCLUYE GRIFERÍA,  DESAGÜE Y SIFÓN).</v>
      </c>
      <c r="F4966" s="695"/>
      <c r="G4966" s="695"/>
      <c r="H4966" s="695"/>
      <c r="I4966" s="695"/>
      <c r="J4966" s="695"/>
      <c r="K4966" s="696"/>
      <c r="L4966" s="103" t="str">
        <f>+VLOOKUP(B:B,APUS!A:D,4,FALSE)</f>
        <v>UN</v>
      </c>
      <c r="M4966" s="595">
        <f>L4976</f>
        <v>0</v>
      </c>
    </row>
    <row r="4967" spans="2:13" ht="15" customHeight="1" outlineLevel="2" x14ac:dyDescent="0.25">
      <c r="B4967" s="666" t="s">
        <v>1465</v>
      </c>
      <c r="C4967" s="697"/>
      <c r="D4967" s="668"/>
      <c r="E4967" s="672" t="s">
        <v>1470</v>
      </c>
      <c r="F4967" s="673"/>
      <c r="G4967" s="673"/>
      <c r="H4967" s="673"/>
      <c r="I4967" s="674"/>
      <c r="J4967" s="675" t="s">
        <v>560</v>
      </c>
      <c r="K4967" s="668"/>
      <c r="L4967" s="677" t="s">
        <v>1464</v>
      </c>
    </row>
    <row r="4968" spans="2:13" ht="15" customHeight="1" outlineLevel="2" x14ac:dyDescent="0.25">
      <c r="B4968" s="669"/>
      <c r="C4968" s="670"/>
      <c r="D4968" s="671"/>
      <c r="E4968" s="104" t="s">
        <v>1461</v>
      </c>
      <c r="F4968" s="679" t="s">
        <v>1462</v>
      </c>
      <c r="G4968" s="680"/>
      <c r="H4968" s="679" t="s">
        <v>1463</v>
      </c>
      <c r="I4968" s="680"/>
      <c r="J4968" s="676"/>
      <c r="K4968" s="671"/>
      <c r="L4968" s="701"/>
    </row>
    <row r="4969" spans="2:13" ht="24.95" customHeight="1" outlineLevel="2" x14ac:dyDescent="0.25">
      <c r="B4969" s="655"/>
      <c r="C4969" s="656"/>
      <c r="D4969" s="657"/>
      <c r="E4969" s="105"/>
      <c r="F4969" s="658"/>
      <c r="G4969" s="659"/>
      <c r="H4969" s="658"/>
      <c r="I4969" s="659"/>
      <c r="J4969" s="658"/>
      <c r="K4969" s="659"/>
      <c r="L4969" s="56">
        <f t="shared" ref="L4969:L4975" si="450">+J4969</f>
        <v>0</v>
      </c>
    </row>
    <row r="4970" spans="2:13" ht="24.95" customHeight="1" outlineLevel="2" x14ac:dyDescent="0.25">
      <c r="B4970" s="628"/>
      <c r="C4970" s="629"/>
      <c r="D4970" s="660"/>
      <c r="E4970" s="106"/>
      <c r="F4970" s="661"/>
      <c r="G4970" s="660"/>
      <c r="H4970" s="661"/>
      <c r="I4970" s="660"/>
      <c r="J4970" s="661"/>
      <c r="K4970" s="660"/>
      <c r="L4970" s="56">
        <f t="shared" si="450"/>
        <v>0</v>
      </c>
    </row>
    <row r="4971" spans="2:13" ht="24.95" customHeight="1" outlineLevel="2" x14ac:dyDescent="0.25">
      <c r="B4971" s="628"/>
      <c r="C4971" s="629"/>
      <c r="D4971" s="660"/>
      <c r="E4971" s="106"/>
      <c r="F4971" s="661"/>
      <c r="G4971" s="660"/>
      <c r="H4971" s="661"/>
      <c r="I4971" s="660"/>
      <c r="J4971" s="661"/>
      <c r="K4971" s="660"/>
      <c r="L4971" s="56">
        <f t="shared" si="450"/>
        <v>0</v>
      </c>
    </row>
    <row r="4972" spans="2:13" ht="24.95" customHeight="1" outlineLevel="2" x14ac:dyDescent="0.25">
      <c r="B4972" s="628"/>
      <c r="C4972" s="629"/>
      <c r="D4972" s="660"/>
      <c r="E4972" s="106"/>
      <c r="F4972" s="661"/>
      <c r="G4972" s="660"/>
      <c r="H4972" s="661"/>
      <c r="I4972" s="660"/>
      <c r="J4972" s="661"/>
      <c r="K4972" s="660"/>
      <c r="L4972" s="56">
        <f t="shared" si="450"/>
        <v>0</v>
      </c>
    </row>
    <row r="4973" spans="2:13" ht="24.95" customHeight="1" outlineLevel="2" x14ac:dyDescent="0.25">
      <c r="B4973" s="628"/>
      <c r="C4973" s="629"/>
      <c r="D4973" s="660"/>
      <c r="E4973" s="106"/>
      <c r="F4973" s="661"/>
      <c r="G4973" s="660"/>
      <c r="H4973" s="661"/>
      <c r="I4973" s="660"/>
      <c r="J4973" s="661"/>
      <c r="K4973" s="660"/>
      <c r="L4973" s="56">
        <f t="shared" si="450"/>
        <v>0</v>
      </c>
    </row>
    <row r="4974" spans="2:13" ht="24.95" customHeight="1" outlineLevel="2" x14ac:dyDescent="0.25">
      <c r="B4974" s="628"/>
      <c r="C4974" s="629"/>
      <c r="D4974" s="660"/>
      <c r="E4974" s="106"/>
      <c r="F4974" s="661"/>
      <c r="G4974" s="660"/>
      <c r="H4974" s="661"/>
      <c r="I4974" s="660"/>
      <c r="J4974" s="661"/>
      <c r="K4974" s="660"/>
      <c r="L4974" s="56">
        <f t="shared" si="450"/>
        <v>0</v>
      </c>
    </row>
    <row r="4975" spans="2:13" ht="24.95" customHeight="1" outlineLevel="2" x14ac:dyDescent="0.25">
      <c r="B4975" s="631"/>
      <c r="C4975" s="632"/>
      <c r="D4975" s="662"/>
      <c r="E4975" s="107"/>
      <c r="F4975" s="663"/>
      <c r="G4975" s="662"/>
      <c r="H4975" s="663"/>
      <c r="I4975" s="662"/>
      <c r="J4975" s="663"/>
      <c r="K4975" s="662"/>
      <c r="L4975" s="56">
        <f t="shared" si="450"/>
        <v>0</v>
      </c>
    </row>
    <row r="4976" spans="2:13" ht="24.95" customHeight="1" outlineLevel="2" x14ac:dyDescent="0.25">
      <c r="B4976" s="634" t="s">
        <v>1468</v>
      </c>
      <c r="C4976" s="635"/>
      <c r="D4976" s="635"/>
      <c r="E4976" s="635"/>
      <c r="F4976" s="635"/>
      <c r="G4976" s="635"/>
      <c r="H4976" s="635"/>
      <c r="I4976" s="635"/>
      <c r="J4976" s="635"/>
      <c r="K4976" s="636"/>
      <c r="L4976" s="108">
        <f>+SUM(L4969:L4975)</f>
        <v>0</v>
      </c>
    </row>
    <row r="4977" spans="2:13" ht="36.75" customHeight="1" outlineLevel="1" x14ac:dyDescent="0.25">
      <c r="B4977" s="111" t="s">
        <v>1732</v>
      </c>
      <c r="C4977" s="129">
        <v>24</v>
      </c>
      <c r="D4977" s="132">
        <v>9</v>
      </c>
      <c r="E4977" s="637" t="str">
        <f>+VLOOKUP(B:B,APUS!A:C,3,FALSE)</f>
        <v>LAVAPLATOS DE SOBREPONER EN ACERO INOXIDABLE DE 60 CM X 40 CM, CON ÁREA DE TRABAJO. LONGITUD TOTAL 1,5 M, VITAL IGUAL O CALIDAD SUPERIOR</v>
      </c>
      <c r="F4977" s="638"/>
      <c r="G4977" s="638"/>
      <c r="H4977" s="638"/>
      <c r="I4977" s="638"/>
      <c r="J4977" s="638"/>
      <c r="K4977" s="639"/>
      <c r="L4977" s="103" t="str">
        <f>+VLOOKUP(B:B,APUS!A:D,4,FALSE)</f>
        <v>UN</v>
      </c>
      <c r="M4977" s="595">
        <f>L4987</f>
        <v>0</v>
      </c>
    </row>
    <row r="4978" spans="2:13" ht="15" customHeight="1" outlineLevel="2" x14ac:dyDescent="0.25">
      <c r="B4978" s="666" t="s">
        <v>1465</v>
      </c>
      <c r="C4978" s="697"/>
      <c r="D4978" s="668"/>
      <c r="E4978" s="672" t="s">
        <v>1470</v>
      </c>
      <c r="F4978" s="673"/>
      <c r="G4978" s="673"/>
      <c r="H4978" s="673"/>
      <c r="I4978" s="674"/>
      <c r="J4978" s="675" t="s">
        <v>560</v>
      </c>
      <c r="K4978" s="668"/>
      <c r="L4978" s="677" t="s">
        <v>1464</v>
      </c>
    </row>
    <row r="4979" spans="2:13" ht="15" customHeight="1" outlineLevel="2" x14ac:dyDescent="0.25">
      <c r="B4979" s="669"/>
      <c r="C4979" s="670"/>
      <c r="D4979" s="671"/>
      <c r="E4979" s="104" t="s">
        <v>1461</v>
      </c>
      <c r="F4979" s="679" t="s">
        <v>1462</v>
      </c>
      <c r="G4979" s="680"/>
      <c r="H4979" s="679" t="s">
        <v>1463</v>
      </c>
      <c r="I4979" s="680"/>
      <c r="J4979" s="676"/>
      <c r="K4979" s="671"/>
      <c r="L4979" s="701"/>
    </row>
    <row r="4980" spans="2:13" ht="24.95" customHeight="1" outlineLevel="2" x14ac:dyDescent="0.25">
      <c r="B4980" s="655"/>
      <c r="C4980" s="656"/>
      <c r="D4980" s="657"/>
      <c r="E4980" s="105"/>
      <c r="F4980" s="658"/>
      <c r="G4980" s="659"/>
      <c r="H4980" s="658"/>
      <c r="I4980" s="659"/>
      <c r="J4980" s="658"/>
      <c r="K4980" s="659"/>
      <c r="L4980" s="56">
        <f t="shared" ref="L4980:L4986" si="451">+J4980</f>
        <v>0</v>
      </c>
    </row>
    <row r="4981" spans="2:13" ht="24.95" customHeight="1" outlineLevel="2" x14ac:dyDescent="0.25">
      <c r="B4981" s="628"/>
      <c r="C4981" s="629"/>
      <c r="D4981" s="660"/>
      <c r="E4981" s="106"/>
      <c r="F4981" s="661"/>
      <c r="G4981" s="660"/>
      <c r="H4981" s="661"/>
      <c r="I4981" s="660"/>
      <c r="J4981" s="661"/>
      <c r="K4981" s="660"/>
      <c r="L4981" s="56">
        <f t="shared" si="451"/>
        <v>0</v>
      </c>
    </row>
    <row r="4982" spans="2:13" ht="24.95" customHeight="1" outlineLevel="2" x14ac:dyDescent="0.25">
      <c r="B4982" s="628"/>
      <c r="C4982" s="629"/>
      <c r="D4982" s="660"/>
      <c r="E4982" s="106"/>
      <c r="F4982" s="661"/>
      <c r="G4982" s="660"/>
      <c r="H4982" s="661"/>
      <c r="I4982" s="660"/>
      <c r="J4982" s="661"/>
      <c r="K4982" s="660"/>
      <c r="L4982" s="56">
        <f t="shared" si="451"/>
        <v>0</v>
      </c>
    </row>
    <row r="4983" spans="2:13" ht="24.95" customHeight="1" outlineLevel="2" x14ac:dyDescent="0.25">
      <c r="B4983" s="628"/>
      <c r="C4983" s="629"/>
      <c r="D4983" s="660"/>
      <c r="E4983" s="106"/>
      <c r="F4983" s="661"/>
      <c r="G4983" s="660"/>
      <c r="H4983" s="661"/>
      <c r="I4983" s="660"/>
      <c r="J4983" s="661"/>
      <c r="K4983" s="660"/>
      <c r="L4983" s="56">
        <f t="shared" si="451"/>
        <v>0</v>
      </c>
    </row>
    <row r="4984" spans="2:13" ht="24.95" customHeight="1" outlineLevel="2" x14ac:dyDescent="0.25">
      <c r="B4984" s="628"/>
      <c r="C4984" s="629"/>
      <c r="D4984" s="660"/>
      <c r="E4984" s="106"/>
      <c r="F4984" s="661"/>
      <c r="G4984" s="660"/>
      <c r="H4984" s="661"/>
      <c r="I4984" s="660"/>
      <c r="J4984" s="661"/>
      <c r="K4984" s="660"/>
      <c r="L4984" s="56">
        <f t="shared" si="451"/>
        <v>0</v>
      </c>
    </row>
    <row r="4985" spans="2:13" ht="24.95" customHeight="1" outlineLevel="2" x14ac:dyDescent="0.25">
      <c r="B4985" s="628"/>
      <c r="C4985" s="629"/>
      <c r="D4985" s="660"/>
      <c r="E4985" s="106"/>
      <c r="F4985" s="661"/>
      <c r="G4985" s="660"/>
      <c r="H4985" s="661"/>
      <c r="I4985" s="660"/>
      <c r="J4985" s="661"/>
      <c r="K4985" s="660"/>
      <c r="L4985" s="56">
        <f t="shared" si="451"/>
        <v>0</v>
      </c>
    </row>
    <row r="4986" spans="2:13" ht="24.95" customHeight="1" outlineLevel="2" x14ac:dyDescent="0.25">
      <c r="B4986" s="631"/>
      <c r="C4986" s="632"/>
      <c r="D4986" s="662"/>
      <c r="E4986" s="107"/>
      <c r="F4986" s="663"/>
      <c r="G4986" s="662"/>
      <c r="H4986" s="663"/>
      <c r="I4986" s="662"/>
      <c r="J4986" s="663"/>
      <c r="K4986" s="662"/>
      <c r="L4986" s="56">
        <f t="shared" si="451"/>
        <v>0</v>
      </c>
    </row>
    <row r="4987" spans="2:13" ht="24.95" customHeight="1" outlineLevel="2" x14ac:dyDescent="0.25">
      <c r="B4987" s="634" t="s">
        <v>1468</v>
      </c>
      <c r="C4987" s="635"/>
      <c r="D4987" s="635"/>
      <c r="E4987" s="635"/>
      <c r="F4987" s="635"/>
      <c r="G4987" s="635"/>
      <c r="H4987" s="635"/>
      <c r="I4987" s="635"/>
      <c r="J4987" s="635"/>
      <c r="K4987" s="636"/>
      <c r="L4987" s="108">
        <f>+SUM(L4980:L4986)</f>
        <v>0</v>
      </c>
    </row>
    <row r="4988" spans="2:13" ht="19.5" customHeight="1" outlineLevel="1" x14ac:dyDescent="0.25">
      <c r="B4988" s="111" t="s">
        <v>1734</v>
      </c>
      <c r="C4988" s="129">
        <v>24</v>
      </c>
      <c r="D4988" s="132">
        <v>10</v>
      </c>
      <c r="E4988" s="694" t="str">
        <f>+VLOOKUP(B:B,APUS!A:C,3,FALSE)</f>
        <v xml:space="preserve">COCINA INTEGRAL LINEAL </v>
      </c>
      <c r="F4988" s="695"/>
      <c r="G4988" s="695"/>
      <c r="H4988" s="695"/>
      <c r="I4988" s="695"/>
      <c r="J4988" s="695"/>
      <c r="K4988" s="696"/>
      <c r="L4988" s="103" t="str">
        <f>+VLOOKUP(B:B,APUS!A:D,4,FALSE)</f>
        <v>UN</v>
      </c>
      <c r="M4988" s="595">
        <f>L4998</f>
        <v>0</v>
      </c>
    </row>
    <row r="4989" spans="2:13" ht="15" customHeight="1" outlineLevel="2" x14ac:dyDescent="0.25">
      <c r="B4989" s="666" t="s">
        <v>1465</v>
      </c>
      <c r="C4989" s="697"/>
      <c r="D4989" s="668"/>
      <c r="E4989" s="672" t="s">
        <v>1470</v>
      </c>
      <c r="F4989" s="673"/>
      <c r="G4989" s="673"/>
      <c r="H4989" s="673"/>
      <c r="I4989" s="674"/>
      <c r="J4989" s="675" t="s">
        <v>560</v>
      </c>
      <c r="K4989" s="668"/>
      <c r="L4989" s="677" t="s">
        <v>1464</v>
      </c>
    </row>
    <row r="4990" spans="2:13" ht="15" customHeight="1" outlineLevel="2" x14ac:dyDescent="0.25">
      <c r="B4990" s="669"/>
      <c r="C4990" s="670"/>
      <c r="D4990" s="671"/>
      <c r="E4990" s="104" t="s">
        <v>1461</v>
      </c>
      <c r="F4990" s="679" t="s">
        <v>1462</v>
      </c>
      <c r="G4990" s="680"/>
      <c r="H4990" s="679" t="s">
        <v>1463</v>
      </c>
      <c r="I4990" s="680"/>
      <c r="J4990" s="676"/>
      <c r="K4990" s="671"/>
      <c r="L4990" s="701"/>
    </row>
    <row r="4991" spans="2:13" ht="24.95" customHeight="1" outlineLevel="2" x14ac:dyDescent="0.25">
      <c r="B4991" s="655"/>
      <c r="C4991" s="656"/>
      <c r="D4991" s="657"/>
      <c r="E4991" s="105"/>
      <c r="F4991" s="658"/>
      <c r="G4991" s="659"/>
      <c r="H4991" s="658"/>
      <c r="I4991" s="659"/>
      <c r="J4991" s="658"/>
      <c r="K4991" s="659"/>
      <c r="L4991" s="56">
        <f t="shared" ref="L4991:L4997" si="452">+J4991</f>
        <v>0</v>
      </c>
    </row>
    <row r="4992" spans="2:13" ht="24.95" customHeight="1" outlineLevel="2" x14ac:dyDescent="0.25">
      <c r="B4992" s="628"/>
      <c r="C4992" s="629"/>
      <c r="D4992" s="660"/>
      <c r="E4992" s="106"/>
      <c r="F4992" s="661"/>
      <c r="G4992" s="660"/>
      <c r="H4992" s="661"/>
      <c r="I4992" s="660"/>
      <c r="J4992" s="661"/>
      <c r="K4992" s="660"/>
      <c r="L4992" s="56">
        <f t="shared" si="452"/>
        <v>0</v>
      </c>
    </row>
    <row r="4993" spans="2:13" ht="24.95" customHeight="1" outlineLevel="2" x14ac:dyDescent="0.25">
      <c r="B4993" s="628"/>
      <c r="C4993" s="629"/>
      <c r="D4993" s="660"/>
      <c r="E4993" s="106"/>
      <c r="F4993" s="661"/>
      <c r="G4993" s="660"/>
      <c r="H4993" s="661"/>
      <c r="I4993" s="660"/>
      <c r="J4993" s="661"/>
      <c r="K4993" s="660"/>
      <c r="L4993" s="56">
        <f t="shared" si="452"/>
        <v>0</v>
      </c>
    </row>
    <row r="4994" spans="2:13" ht="24.95" customHeight="1" outlineLevel="2" x14ac:dyDescent="0.25">
      <c r="B4994" s="628"/>
      <c r="C4994" s="629"/>
      <c r="D4994" s="660"/>
      <c r="E4994" s="106"/>
      <c r="F4994" s="661"/>
      <c r="G4994" s="660"/>
      <c r="H4994" s="661"/>
      <c r="I4994" s="660"/>
      <c r="J4994" s="661"/>
      <c r="K4994" s="660"/>
      <c r="L4994" s="56">
        <f t="shared" si="452"/>
        <v>0</v>
      </c>
    </row>
    <row r="4995" spans="2:13" ht="24.95" customHeight="1" outlineLevel="2" x14ac:dyDescent="0.25">
      <c r="B4995" s="628"/>
      <c r="C4995" s="629"/>
      <c r="D4995" s="660"/>
      <c r="E4995" s="106"/>
      <c r="F4995" s="661"/>
      <c r="G4995" s="660"/>
      <c r="H4995" s="661"/>
      <c r="I4995" s="660"/>
      <c r="J4995" s="661"/>
      <c r="K4995" s="660"/>
      <c r="L4995" s="56">
        <f t="shared" si="452"/>
        <v>0</v>
      </c>
    </row>
    <row r="4996" spans="2:13" ht="24.95" customHeight="1" outlineLevel="2" x14ac:dyDescent="0.25">
      <c r="B4996" s="628"/>
      <c r="C4996" s="629"/>
      <c r="D4996" s="660"/>
      <c r="E4996" s="106"/>
      <c r="F4996" s="661"/>
      <c r="G4996" s="660"/>
      <c r="H4996" s="661"/>
      <c r="I4996" s="660"/>
      <c r="J4996" s="661"/>
      <c r="K4996" s="660"/>
      <c r="L4996" s="56">
        <f t="shared" si="452"/>
        <v>0</v>
      </c>
    </row>
    <row r="4997" spans="2:13" ht="24.95" customHeight="1" outlineLevel="2" x14ac:dyDescent="0.25">
      <c r="B4997" s="631"/>
      <c r="C4997" s="632"/>
      <c r="D4997" s="662"/>
      <c r="E4997" s="107"/>
      <c r="F4997" s="663"/>
      <c r="G4997" s="662"/>
      <c r="H4997" s="663"/>
      <c r="I4997" s="662"/>
      <c r="J4997" s="663"/>
      <c r="K4997" s="662"/>
      <c r="L4997" s="56">
        <f t="shared" si="452"/>
        <v>0</v>
      </c>
    </row>
    <row r="4998" spans="2:13" ht="24.95" customHeight="1" outlineLevel="2" x14ac:dyDescent="0.25">
      <c r="B4998" s="634" t="s">
        <v>1468</v>
      </c>
      <c r="C4998" s="635"/>
      <c r="D4998" s="635"/>
      <c r="E4998" s="635"/>
      <c r="F4998" s="635"/>
      <c r="G4998" s="635"/>
      <c r="H4998" s="635"/>
      <c r="I4998" s="635"/>
      <c r="J4998" s="635"/>
      <c r="K4998" s="636"/>
      <c r="L4998" s="108">
        <f>+SUM(L4991:L4997)</f>
        <v>0</v>
      </c>
    </row>
    <row r="4999" spans="2:13" ht="24.95" customHeight="1" x14ac:dyDescent="0.25">
      <c r="B4999" s="99"/>
      <c r="C4999" s="100">
        <v>25</v>
      </c>
      <c r="D4999" s="703" t="str">
        <f>+'208-MV-Ft-10-MV-HAB.'!D492</f>
        <v>ESTUCO Y PINTURA</v>
      </c>
      <c r="E4999" s="704"/>
      <c r="F4999" s="704"/>
      <c r="G4999" s="704"/>
      <c r="H4999" s="704"/>
      <c r="I4999" s="704"/>
      <c r="J4999" s="704"/>
      <c r="K4999" s="704"/>
      <c r="L4999" s="705"/>
    </row>
    <row r="5000" spans="2:13" ht="24.95" customHeight="1" outlineLevel="1" x14ac:dyDescent="0.25">
      <c r="B5000" s="119"/>
      <c r="C5000" s="110">
        <v>25</v>
      </c>
      <c r="D5000" s="110">
        <v>1</v>
      </c>
      <c r="E5000" s="739" t="s">
        <v>2275</v>
      </c>
      <c r="F5000" s="740"/>
      <c r="G5000" s="740"/>
      <c r="H5000" s="740"/>
      <c r="I5000" s="740"/>
      <c r="J5000" s="740"/>
      <c r="K5000" s="741"/>
      <c r="L5000" s="120"/>
    </row>
    <row r="5001" spans="2:13" ht="24.95" customHeight="1" outlineLevel="1" x14ac:dyDescent="0.25">
      <c r="B5001" s="121" t="s">
        <v>2183</v>
      </c>
      <c r="C5001" s="132">
        <v>25</v>
      </c>
      <c r="D5001" s="132">
        <v>1.01</v>
      </c>
      <c r="E5001" s="694" t="str">
        <f>+VLOOKUP(B:B,APUS!A:C,3,FALSE)</f>
        <v>ESTUCO ACRILICO</v>
      </c>
      <c r="F5001" s="695"/>
      <c r="G5001" s="695"/>
      <c r="H5001" s="695"/>
      <c r="I5001" s="695"/>
      <c r="J5001" s="695"/>
      <c r="K5001" s="696"/>
      <c r="L5001" s="103" t="str">
        <f>+VLOOKUP(B:B,APUS!A:D,4,FALSE)</f>
        <v>M2</v>
      </c>
      <c r="M5001" s="595">
        <f>L5011</f>
        <v>0</v>
      </c>
    </row>
    <row r="5002" spans="2:13" ht="24.95" customHeight="1" outlineLevel="2" x14ac:dyDescent="0.25">
      <c r="B5002" s="666" t="s">
        <v>1465</v>
      </c>
      <c r="C5002" s="697"/>
      <c r="D5002" s="668"/>
      <c r="E5002" s="672" t="s">
        <v>1470</v>
      </c>
      <c r="F5002" s="673"/>
      <c r="G5002" s="673"/>
      <c r="H5002" s="673"/>
      <c r="I5002" s="674"/>
      <c r="J5002" s="675" t="s">
        <v>560</v>
      </c>
      <c r="K5002" s="668"/>
      <c r="L5002" s="677" t="s">
        <v>1464</v>
      </c>
    </row>
    <row r="5003" spans="2:13" ht="24.95" customHeight="1" outlineLevel="2" x14ac:dyDescent="0.25">
      <c r="B5003" s="669"/>
      <c r="C5003" s="670"/>
      <c r="D5003" s="671"/>
      <c r="E5003" s="104" t="s">
        <v>1461</v>
      </c>
      <c r="F5003" s="679" t="s">
        <v>1462</v>
      </c>
      <c r="G5003" s="680"/>
      <c r="H5003" s="679" t="s">
        <v>1463</v>
      </c>
      <c r="I5003" s="680"/>
      <c r="J5003" s="676"/>
      <c r="K5003" s="671"/>
      <c r="L5003" s="701"/>
    </row>
    <row r="5004" spans="2:13" ht="24.95" customHeight="1" outlineLevel="2" x14ac:dyDescent="0.25">
      <c r="B5004" s="655"/>
      <c r="C5004" s="656"/>
      <c r="D5004" s="657"/>
      <c r="E5004" s="105"/>
      <c r="F5004" s="658"/>
      <c r="G5004" s="659"/>
      <c r="H5004" s="658"/>
      <c r="I5004" s="659"/>
      <c r="J5004" s="658"/>
      <c r="K5004" s="659"/>
      <c r="L5004" s="56">
        <f t="shared" ref="L5004:L5010" si="453">+J5004</f>
        <v>0</v>
      </c>
    </row>
    <row r="5005" spans="2:13" ht="24.95" customHeight="1" outlineLevel="2" x14ac:dyDescent="0.25">
      <c r="B5005" s="628"/>
      <c r="C5005" s="629"/>
      <c r="D5005" s="660"/>
      <c r="E5005" s="106"/>
      <c r="F5005" s="661"/>
      <c r="G5005" s="660"/>
      <c r="H5005" s="661"/>
      <c r="I5005" s="660"/>
      <c r="J5005" s="661"/>
      <c r="K5005" s="660"/>
      <c r="L5005" s="56">
        <f t="shared" si="453"/>
        <v>0</v>
      </c>
    </row>
    <row r="5006" spans="2:13" ht="24.95" customHeight="1" outlineLevel="2" x14ac:dyDescent="0.25">
      <c r="B5006" s="628"/>
      <c r="C5006" s="629"/>
      <c r="D5006" s="660"/>
      <c r="E5006" s="106"/>
      <c r="F5006" s="661"/>
      <c r="G5006" s="660"/>
      <c r="H5006" s="661"/>
      <c r="I5006" s="660"/>
      <c r="J5006" s="661"/>
      <c r="K5006" s="660"/>
      <c r="L5006" s="56">
        <f t="shared" si="453"/>
        <v>0</v>
      </c>
    </row>
    <row r="5007" spans="2:13" ht="24.95" customHeight="1" outlineLevel="2" x14ac:dyDescent="0.25">
      <c r="B5007" s="628"/>
      <c r="C5007" s="629"/>
      <c r="D5007" s="660"/>
      <c r="E5007" s="106"/>
      <c r="F5007" s="661"/>
      <c r="G5007" s="660"/>
      <c r="H5007" s="661"/>
      <c r="I5007" s="660"/>
      <c r="J5007" s="661"/>
      <c r="K5007" s="660"/>
      <c r="L5007" s="56">
        <f t="shared" si="453"/>
        <v>0</v>
      </c>
    </row>
    <row r="5008" spans="2:13" ht="24.95" customHeight="1" outlineLevel="2" x14ac:dyDescent="0.25">
      <c r="B5008" s="628"/>
      <c r="C5008" s="629"/>
      <c r="D5008" s="660"/>
      <c r="E5008" s="106"/>
      <c r="F5008" s="661"/>
      <c r="G5008" s="660"/>
      <c r="H5008" s="661"/>
      <c r="I5008" s="660"/>
      <c r="J5008" s="661"/>
      <c r="K5008" s="660"/>
      <c r="L5008" s="56">
        <f t="shared" si="453"/>
        <v>0</v>
      </c>
    </row>
    <row r="5009" spans="2:13" ht="24.95" customHeight="1" outlineLevel="2" x14ac:dyDescent="0.25">
      <c r="B5009" s="628"/>
      <c r="C5009" s="629"/>
      <c r="D5009" s="660"/>
      <c r="E5009" s="106"/>
      <c r="F5009" s="661"/>
      <c r="G5009" s="660"/>
      <c r="H5009" s="661"/>
      <c r="I5009" s="660"/>
      <c r="J5009" s="661"/>
      <c r="K5009" s="660"/>
      <c r="L5009" s="56">
        <f t="shared" si="453"/>
        <v>0</v>
      </c>
    </row>
    <row r="5010" spans="2:13" ht="24.95" customHeight="1" outlineLevel="2" x14ac:dyDescent="0.25">
      <c r="B5010" s="631"/>
      <c r="C5010" s="632"/>
      <c r="D5010" s="662"/>
      <c r="E5010" s="107"/>
      <c r="F5010" s="663"/>
      <c r="G5010" s="662"/>
      <c r="H5010" s="663"/>
      <c r="I5010" s="662"/>
      <c r="J5010" s="663"/>
      <c r="K5010" s="662"/>
      <c r="L5010" s="56">
        <f t="shared" si="453"/>
        <v>0</v>
      </c>
    </row>
    <row r="5011" spans="2:13" ht="24.95" customHeight="1" outlineLevel="2" x14ac:dyDescent="0.25">
      <c r="B5011" s="634" t="s">
        <v>1468</v>
      </c>
      <c r="C5011" s="635"/>
      <c r="D5011" s="635"/>
      <c r="E5011" s="635"/>
      <c r="F5011" s="635"/>
      <c r="G5011" s="635"/>
      <c r="H5011" s="635"/>
      <c r="I5011" s="635"/>
      <c r="J5011" s="635"/>
      <c r="K5011" s="636"/>
      <c r="L5011" s="108">
        <f>+SUM(L5004:L5010)</f>
        <v>0</v>
      </c>
    </row>
    <row r="5012" spans="2:13" ht="24.95" customHeight="1" outlineLevel="1" x14ac:dyDescent="0.25">
      <c r="B5012" s="119"/>
      <c r="C5012" s="110">
        <v>25</v>
      </c>
      <c r="D5012" s="110">
        <v>2</v>
      </c>
      <c r="E5012" s="739" t="s">
        <v>2269</v>
      </c>
      <c r="F5012" s="740"/>
      <c r="G5012" s="740"/>
      <c r="H5012" s="740"/>
      <c r="I5012" s="740"/>
      <c r="J5012" s="740"/>
      <c r="K5012" s="741"/>
      <c r="L5012" s="120"/>
    </row>
    <row r="5013" spans="2:13" ht="24.95" customHeight="1" outlineLevel="1" x14ac:dyDescent="0.25">
      <c r="B5013" s="121" t="s">
        <v>2167</v>
      </c>
      <c r="C5013" s="132">
        <v>25</v>
      </c>
      <c r="D5013" s="132">
        <v>2.0099999999999998</v>
      </c>
      <c r="E5013" s="694" t="str">
        <f>+VLOOKUP(B:B,APUS!A:C,3,FALSE)</f>
        <v>ANTI HUMEDAD FACHADA - DOS CAPAS</v>
      </c>
      <c r="F5013" s="695"/>
      <c r="G5013" s="695"/>
      <c r="H5013" s="695"/>
      <c r="I5013" s="695"/>
      <c r="J5013" s="695"/>
      <c r="K5013" s="696"/>
      <c r="L5013" s="103" t="str">
        <f>+VLOOKUP(B:B,APUS!A:D,4,FALSE)</f>
        <v>M2</v>
      </c>
      <c r="M5013" s="595">
        <f>L5023</f>
        <v>0</v>
      </c>
    </row>
    <row r="5014" spans="2:13" ht="24.95" customHeight="1" outlineLevel="2" x14ac:dyDescent="0.25">
      <c r="B5014" s="666" t="s">
        <v>1465</v>
      </c>
      <c r="C5014" s="697"/>
      <c r="D5014" s="668"/>
      <c r="E5014" s="672" t="s">
        <v>1470</v>
      </c>
      <c r="F5014" s="673"/>
      <c r="G5014" s="673"/>
      <c r="H5014" s="673"/>
      <c r="I5014" s="674"/>
      <c r="J5014" s="675" t="s">
        <v>560</v>
      </c>
      <c r="K5014" s="668"/>
      <c r="L5014" s="677" t="s">
        <v>1464</v>
      </c>
    </row>
    <row r="5015" spans="2:13" ht="24.95" customHeight="1" outlineLevel="2" x14ac:dyDescent="0.25">
      <c r="B5015" s="669"/>
      <c r="C5015" s="670"/>
      <c r="D5015" s="671"/>
      <c r="E5015" s="104" t="s">
        <v>1461</v>
      </c>
      <c r="F5015" s="679" t="s">
        <v>1462</v>
      </c>
      <c r="G5015" s="680"/>
      <c r="H5015" s="679" t="s">
        <v>1463</v>
      </c>
      <c r="I5015" s="680"/>
      <c r="J5015" s="676"/>
      <c r="K5015" s="671"/>
      <c r="L5015" s="701"/>
    </row>
    <row r="5016" spans="2:13" ht="24.95" customHeight="1" outlineLevel="2" x14ac:dyDescent="0.25">
      <c r="B5016" s="655"/>
      <c r="C5016" s="656"/>
      <c r="D5016" s="657"/>
      <c r="E5016" s="105"/>
      <c r="F5016" s="658"/>
      <c r="G5016" s="659"/>
      <c r="H5016" s="658"/>
      <c r="I5016" s="659"/>
      <c r="J5016" s="658"/>
      <c r="K5016" s="659"/>
      <c r="L5016" s="56">
        <f t="shared" ref="L5016:L5022" si="454">+J5016</f>
        <v>0</v>
      </c>
    </row>
    <row r="5017" spans="2:13" ht="24.95" customHeight="1" outlineLevel="2" x14ac:dyDescent="0.25">
      <c r="B5017" s="628"/>
      <c r="C5017" s="629"/>
      <c r="D5017" s="660"/>
      <c r="E5017" s="106"/>
      <c r="F5017" s="661"/>
      <c r="G5017" s="660"/>
      <c r="H5017" s="661"/>
      <c r="I5017" s="660"/>
      <c r="J5017" s="661"/>
      <c r="K5017" s="660"/>
      <c r="L5017" s="56">
        <f t="shared" si="454"/>
        <v>0</v>
      </c>
    </row>
    <row r="5018" spans="2:13" ht="24.95" customHeight="1" outlineLevel="2" x14ac:dyDescent="0.25">
      <c r="B5018" s="628"/>
      <c r="C5018" s="629"/>
      <c r="D5018" s="660"/>
      <c r="E5018" s="106"/>
      <c r="F5018" s="661"/>
      <c r="G5018" s="660"/>
      <c r="H5018" s="661"/>
      <c r="I5018" s="660"/>
      <c r="J5018" s="661"/>
      <c r="K5018" s="660"/>
      <c r="L5018" s="56">
        <f t="shared" si="454"/>
        <v>0</v>
      </c>
    </row>
    <row r="5019" spans="2:13" ht="24.95" customHeight="1" outlineLevel="2" x14ac:dyDescent="0.25">
      <c r="B5019" s="628"/>
      <c r="C5019" s="629"/>
      <c r="D5019" s="660"/>
      <c r="E5019" s="106"/>
      <c r="F5019" s="661"/>
      <c r="G5019" s="660"/>
      <c r="H5019" s="661"/>
      <c r="I5019" s="660"/>
      <c r="J5019" s="661"/>
      <c r="K5019" s="660"/>
      <c r="L5019" s="56">
        <f t="shared" si="454"/>
        <v>0</v>
      </c>
    </row>
    <row r="5020" spans="2:13" ht="24.95" customHeight="1" outlineLevel="2" x14ac:dyDescent="0.25">
      <c r="B5020" s="628"/>
      <c r="C5020" s="629"/>
      <c r="D5020" s="660"/>
      <c r="E5020" s="106"/>
      <c r="F5020" s="661"/>
      <c r="G5020" s="660"/>
      <c r="H5020" s="661"/>
      <c r="I5020" s="660"/>
      <c r="J5020" s="661"/>
      <c r="K5020" s="660"/>
      <c r="L5020" s="56">
        <f t="shared" si="454"/>
        <v>0</v>
      </c>
    </row>
    <row r="5021" spans="2:13" ht="24.95" customHeight="1" outlineLevel="2" x14ac:dyDescent="0.25">
      <c r="B5021" s="628"/>
      <c r="C5021" s="629"/>
      <c r="D5021" s="660"/>
      <c r="E5021" s="106"/>
      <c r="F5021" s="661"/>
      <c r="G5021" s="660"/>
      <c r="H5021" s="661"/>
      <c r="I5021" s="660"/>
      <c r="J5021" s="661"/>
      <c r="K5021" s="660"/>
      <c r="L5021" s="56">
        <f t="shared" si="454"/>
        <v>0</v>
      </c>
    </row>
    <row r="5022" spans="2:13" ht="24.95" customHeight="1" outlineLevel="2" x14ac:dyDescent="0.25">
      <c r="B5022" s="631"/>
      <c r="C5022" s="632"/>
      <c r="D5022" s="662"/>
      <c r="E5022" s="107"/>
      <c r="F5022" s="663"/>
      <c r="G5022" s="662"/>
      <c r="H5022" s="663"/>
      <c r="I5022" s="662"/>
      <c r="J5022" s="663"/>
      <c r="K5022" s="662"/>
      <c r="L5022" s="56">
        <f t="shared" si="454"/>
        <v>0</v>
      </c>
    </row>
    <row r="5023" spans="2:13" ht="24.95" customHeight="1" outlineLevel="2" x14ac:dyDescent="0.25">
      <c r="B5023" s="634" t="s">
        <v>1468</v>
      </c>
      <c r="C5023" s="635"/>
      <c r="D5023" s="635"/>
      <c r="E5023" s="635"/>
      <c r="F5023" s="635"/>
      <c r="G5023" s="635"/>
      <c r="H5023" s="635"/>
      <c r="I5023" s="635"/>
      <c r="J5023" s="635"/>
      <c r="K5023" s="636"/>
      <c r="L5023" s="108">
        <f>+SUM(L5016:L5022)</f>
        <v>0</v>
      </c>
    </row>
    <row r="5024" spans="2:13" ht="24.95" customHeight="1" outlineLevel="1" x14ac:dyDescent="0.25">
      <c r="B5024" s="121" t="s">
        <v>1453</v>
      </c>
      <c r="C5024" s="132">
        <v>25</v>
      </c>
      <c r="D5024" s="132">
        <v>2.02</v>
      </c>
      <c r="E5024" s="694" t="str">
        <f>+VLOOKUP(B:B,APUS!A:C,3,FALSE)</f>
        <v>ANTICORROSIVO SOBRE LÁMINA LINEAL</v>
      </c>
      <c r="F5024" s="695"/>
      <c r="G5024" s="695"/>
      <c r="H5024" s="695"/>
      <c r="I5024" s="695"/>
      <c r="J5024" s="695"/>
      <c r="K5024" s="696"/>
      <c r="L5024" s="103" t="str">
        <f>+VLOOKUP(B:B,APUS!A:D,4,FALSE)</f>
        <v>M</v>
      </c>
      <c r="M5024" s="595">
        <f>L5034</f>
        <v>0</v>
      </c>
    </row>
    <row r="5025" spans="2:13" ht="24.95" customHeight="1" outlineLevel="2" x14ac:dyDescent="0.25">
      <c r="B5025" s="666" t="s">
        <v>1465</v>
      </c>
      <c r="C5025" s="697"/>
      <c r="D5025" s="668"/>
      <c r="E5025" s="672" t="s">
        <v>1470</v>
      </c>
      <c r="F5025" s="673"/>
      <c r="G5025" s="673"/>
      <c r="H5025" s="673"/>
      <c r="I5025" s="674"/>
      <c r="J5025" s="675" t="s">
        <v>560</v>
      </c>
      <c r="K5025" s="668"/>
      <c r="L5025" s="677" t="s">
        <v>1464</v>
      </c>
    </row>
    <row r="5026" spans="2:13" ht="24.95" customHeight="1" outlineLevel="2" x14ac:dyDescent="0.25">
      <c r="B5026" s="669"/>
      <c r="C5026" s="670"/>
      <c r="D5026" s="671"/>
      <c r="E5026" s="104" t="s">
        <v>1461</v>
      </c>
      <c r="F5026" s="679" t="s">
        <v>1462</v>
      </c>
      <c r="G5026" s="680"/>
      <c r="H5026" s="679" t="s">
        <v>1463</v>
      </c>
      <c r="I5026" s="680"/>
      <c r="J5026" s="676"/>
      <c r="K5026" s="671"/>
      <c r="L5026" s="701"/>
    </row>
    <row r="5027" spans="2:13" ht="24.95" customHeight="1" outlineLevel="2" x14ac:dyDescent="0.25">
      <c r="B5027" s="655"/>
      <c r="C5027" s="656"/>
      <c r="D5027" s="657"/>
      <c r="E5027" s="105"/>
      <c r="F5027" s="658"/>
      <c r="G5027" s="659"/>
      <c r="H5027" s="658"/>
      <c r="I5027" s="659"/>
      <c r="J5027" s="658"/>
      <c r="K5027" s="659"/>
      <c r="L5027" s="56">
        <f t="shared" ref="L5027:L5033" si="455">+J5027</f>
        <v>0</v>
      </c>
    </row>
    <row r="5028" spans="2:13" ht="24.95" customHeight="1" outlineLevel="2" x14ac:dyDescent="0.25">
      <c r="B5028" s="628"/>
      <c r="C5028" s="629"/>
      <c r="D5028" s="660"/>
      <c r="E5028" s="106"/>
      <c r="F5028" s="661"/>
      <c r="G5028" s="660"/>
      <c r="H5028" s="661"/>
      <c r="I5028" s="660"/>
      <c r="J5028" s="661"/>
      <c r="K5028" s="660"/>
      <c r="L5028" s="56">
        <f t="shared" si="455"/>
        <v>0</v>
      </c>
    </row>
    <row r="5029" spans="2:13" ht="24.95" customHeight="1" outlineLevel="2" x14ac:dyDescent="0.25">
      <c r="B5029" s="628"/>
      <c r="C5029" s="629"/>
      <c r="D5029" s="660"/>
      <c r="E5029" s="106"/>
      <c r="F5029" s="661"/>
      <c r="G5029" s="660"/>
      <c r="H5029" s="661"/>
      <c r="I5029" s="660"/>
      <c r="J5029" s="661"/>
      <c r="K5029" s="660"/>
      <c r="L5029" s="56">
        <f t="shared" si="455"/>
        <v>0</v>
      </c>
    </row>
    <row r="5030" spans="2:13" ht="24.95" customHeight="1" outlineLevel="2" x14ac:dyDescent="0.25">
      <c r="B5030" s="628"/>
      <c r="C5030" s="629"/>
      <c r="D5030" s="660"/>
      <c r="E5030" s="106"/>
      <c r="F5030" s="661"/>
      <c r="G5030" s="660"/>
      <c r="H5030" s="661"/>
      <c r="I5030" s="660"/>
      <c r="J5030" s="661"/>
      <c r="K5030" s="660"/>
      <c r="L5030" s="56">
        <f t="shared" si="455"/>
        <v>0</v>
      </c>
    </row>
    <row r="5031" spans="2:13" ht="24.95" customHeight="1" outlineLevel="2" x14ac:dyDescent="0.25">
      <c r="B5031" s="628"/>
      <c r="C5031" s="629"/>
      <c r="D5031" s="660"/>
      <c r="E5031" s="106"/>
      <c r="F5031" s="661"/>
      <c r="G5031" s="660"/>
      <c r="H5031" s="661"/>
      <c r="I5031" s="660"/>
      <c r="J5031" s="661"/>
      <c r="K5031" s="660"/>
      <c r="L5031" s="56">
        <f t="shared" si="455"/>
        <v>0</v>
      </c>
    </row>
    <row r="5032" spans="2:13" ht="24.95" customHeight="1" outlineLevel="2" x14ac:dyDescent="0.25">
      <c r="B5032" s="628"/>
      <c r="C5032" s="629"/>
      <c r="D5032" s="660"/>
      <c r="E5032" s="106"/>
      <c r="F5032" s="661"/>
      <c r="G5032" s="660"/>
      <c r="H5032" s="661"/>
      <c r="I5032" s="660"/>
      <c r="J5032" s="661"/>
      <c r="K5032" s="660"/>
      <c r="L5032" s="56">
        <f t="shared" si="455"/>
        <v>0</v>
      </c>
    </row>
    <row r="5033" spans="2:13" ht="24.95" customHeight="1" outlineLevel="2" x14ac:dyDescent="0.25">
      <c r="B5033" s="631"/>
      <c r="C5033" s="632"/>
      <c r="D5033" s="662"/>
      <c r="E5033" s="107"/>
      <c r="F5033" s="663"/>
      <c r="G5033" s="662"/>
      <c r="H5033" s="663"/>
      <c r="I5033" s="662"/>
      <c r="J5033" s="663"/>
      <c r="K5033" s="662"/>
      <c r="L5033" s="56">
        <f t="shared" si="455"/>
        <v>0</v>
      </c>
    </row>
    <row r="5034" spans="2:13" ht="24.95" customHeight="1" outlineLevel="2" x14ac:dyDescent="0.25">
      <c r="B5034" s="634" t="s">
        <v>1468</v>
      </c>
      <c r="C5034" s="635"/>
      <c r="D5034" s="635"/>
      <c r="E5034" s="635"/>
      <c r="F5034" s="635"/>
      <c r="G5034" s="635"/>
      <c r="H5034" s="635"/>
      <c r="I5034" s="635"/>
      <c r="J5034" s="635"/>
      <c r="K5034" s="636"/>
      <c r="L5034" s="108">
        <f>+SUM(L5027:L5033)</f>
        <v>0</v>
      </c>
    </row>
    <row r="5035" spans="2:13" ht="24.95" customHeight="1" outlineLevel="1" x14ac:dyDescent="0.25">
      <c r="B5035" s="121" t="s">
        <v>2168</v>
      </c>
      <c r="C5035" s="132">
        <v>25</v>
      </c>
      <c r="D5035" s="132">
        <v>2.0299999999999998</v>
      </c>
      <c r="E5035" s="694" t="str">
        <f>+VLOOKUP(B:B,APUS!A:C,3,FALSE)</f>
        <v>ANTICORROSIVO SOBRE LÁMINA LLENA</v>
      </c>
      <c r="F5035" s="695"/>
      <c r="G5035" s="695"/>
      <c r="H5035" s="695"/>
      <c r="I5035" s="695"/>
      <c r="J5035" s="695"/>
      <c r="K5035" s="696"/>
      <c r="L5035" s="103" t="str">
        <f>+VLOOKUP(B:B,APUS!A:D,4,FALSE)</f>
        <v>M2</v>
      </c>
      <c r="M5035" s="595">
        <f>L5045</f>
        <v>0</v>
      </c>
    </row>
    <row r="5036" spans="2:13" ht="24.95" customHeight="1" outlineLevel="2" x14ac:dyDescent="0.25">
      <c r="B5036" s="666" t="s">
        <v>1465</v>
      </c>
      <c r="C5036" s="697"/>
      <c r="D5036" s="668"/>
      <c r="E5036" s="672" t="s">
        <v>1470</v>
      </c>
      <c r="F5036" s="673"/>
      <c r="G5036" s="673"/>
      <c r="H5036" s="673"/>
      <c r="I5036" s="674"/>
      <c r="J5036" s="675" t="s">
        <v>560</v>
      </c>
      <c r="K5036" s="668"/>
      <c r="L5036" s="677" t="s">
        <v>1464</v>
      </c>
    </row>
    <row r="5037" spans="2:13" ht="24.95" customHeight="1" outlineLevel="2" x14ac:dyDescent="0.25">
      <c r="B5037" s="669"/>
      <c r="C5037" s="670"/>
      <c r="D5037" s="671"/>
      <c r="E5037" s="104" t="s">
        <v>1461</v>
      </c>
      <c r="F5037" s="679" t="s">
        <v>1462</v>
      </c>
      <c r="G5037" s="680"/>
      <c r="H5037" s="679" t="s">
        <v>1463</v>
      </c>
      <c r="I5037" s="680"/>
      <c r="J5037" s="676"/>
      <c r="K5037" s="671"/>
      <c r="L5037" s="701"/>
    </row>
    <row r="5038" spans="2:13" ht="24.95" customHeight="1" outlineLevel="2" x14ac:dyDescent="0.25">
      <c r="B5038" s="655"/>
      <c r="C5038" s="656"/>
      <c r="D5038" s="657"/>
      <c r="E5038" s="105"/>
      <c r="F5038" s="658"/>
      <c r="G5038" s="659"/>
      <c r="H5038" s="658"/>
      <c r="I5038" s="659"/>
      <c r="J5038" s="658"/>
      <c r="K5038" s="659"/>
      <c r="L5038" s="56">
        <f t="shared" ref="L5038:L5044" si="456">+J5038</f>
        <v>0</v>
      </c>
    </row>
    <row r="5039" spans="2:13" ht="24.95" customHeight="1" outlineLevel="2" x14ac:dyDescent="0.25">
      <c r="B5039" s="628"/>
      <c r="C5039" s="629"/>
      <c r="D5039" s="660"/>
      <c r="E5039" s="106"/>
      <c r="F5039" s="661"/>
      <c r="G5039" s="660"/>
      <c r="H5039" s="661"/>
      <c r="I5039" s="660"/>
      <c r="J5039" s="661"/>
      <c r="K5039" s="660"/>
      <c r="L5039" s="56">
        <f t="shared" si="456"/>
        <v>0</v>
      </c>
    </row>
    <row r="5040" spans="2:13" ht="24.95" customHeight="1" outlineLevel="2" x14ac:dyDescent="0.25">
      <c r="B5040" s="628"/>
      <c r="C5040" s="629"/>
      <c r="D5040" s="660"/>
      <c r="E5040" s="106"/>
      <c r="F5040" s="661"/>
      <c r="G5040" s="660"/>
      <c r="H5040" s="661"/>
      <c r="I5040" s="660"/>
      <c r="J5040" s="661"/>
      <c r="K5040" s="660"/>
      <c r="L5040" s="56">
        <f t="shared" si="456"/>
        <v>0</v>
      </c>
    </row>
    <row r="5041" spans="2:13" ht="24.95" customHeight="1" outlineLevel="2" x14ac:dyDescent="0.25">
      <c r="B5041" s="628"/>
      <c r="C5041" s="629"/>
      <c r="D5041" s="660"/>
      <c r="E5041" s="106"/>
      <c r="F5041" s="661"/>
      <c r="G5041" s="660"/>
      <c r="H5041" s="661"/>
      <c r="I5041" s="660"/>
      <c r="J5041" s="661"/>
      <c r="K5041" s="660"/>
      <c r="L5041" s="56">
        <f t="shared" si="456"/>
        <v>0</v>
      </c>
    </row>
    <row r="5042" spans="2:13" ht="24.95" customHeight="1" outlineLevel="2" x14ac:dyDescent="0.25">
      <c r="B5042" s="628"/>
      <c r="C5042" s="629"/>
      <c r="D5042" s="660"/>
      <c r="E5042" s="106"/>
      <c r="F5042" s="661"/>
      <c r="G5042" s="660"/>
      <c r="H5042" s="661"/>
      <c r="I5042" s="660"/>
      <c r="J5042" s="661"/>
      <c r="K5042" s="660"/>
      <c r="L5042" s="56">
        <f t="shared" si="456"/>
        <v>0</v>
      </c>
    </row>
    <row r="5043" spans="2:13" ht="24.95" customHeight="1" outlineLevel="2" x14ac:dyDescent="0.25">
      <c r="B5043" s="628"/>
      <c r="C5043" s="629"/>
      <c r="D5043" s="660"/>
      <c r="E5043" s="106"/>
      <c r="F5043" s="661"/>
      <c r="G5043" s="660"/>
      <c r="H5043" s="661"/>
      <c r="I5043" s="660"/>
      <c r="J5043" s="661"/>
      <c r="K5043" s="660"/>
      <c r="L5043" s="56">
        <f t="shared" si="456"/>
        <v>0</v>
      </c>
    </row>
    <row r="5044" spans="2:13" ht="24.95" customHeight="1" outlineLevel="2" x14ac:dyDescent="0.25">
      <c r="B5044" s="631"/>
      <c r="C5044" s="632"/>
      <c r="D5044" s="662"/>
      <c r="E5044" s="107"/>
      <c r="F5044" s="663"/>
      <c r="G5044" s="662"/>
      <c r="H5044" s="663"/>
      <c r="I5044" s="662"/>
      <c r="J5044" s="663"/>
      <c r="K5044" s="662"/>
      <c r="L5044" s="56">
        <f t="shared" si="456"/>
        <v>0</v>
      </c>
    </row>
    <row r="5045" spans="2:13" ht="24.95" customHeight="1" outlineLevel="2" x14ac:dyDescent="0.25">
      <c r="B5045" s="634" t="s">
        <v>1468</v>
      </c>
      <c r="C5045" s="635"/>
      <c r="D5045" s="635"/>
      <c r="E5045" s="635"/>
      <c r="F5045" s="635"/>
      <c r="G5045" s="635"/>
      <c r="H5045" s="635"/>
      <c r="I5045" s="635"/>
      <c r="J5045" s="635"/>
      <c r="K5045" s="636"/>
      <c r="L5045" s="108">
        <f>+SUM(L5038:L5044)</f>
        <v>0</v>
      </c>
    </row>
    <row r="5046" spans="2:13" ht="24.95" customHeight="1" outlineLevel="1" x14ac:dyDescent="0.25">
      <c r="B5046" s="121" t="s">
        <v>2169</v>
      </c>
      <c r="C5046" s="132">
        <v>25</v>
      </c>
      <c r="D5046" s="132">
        <v>2.04</v>
      </c>
      <c r="E5046" s="694" t="str">
        <f>+VLOOKUP(B:B,APUS!A:C,3,FALSE)</f>
        <v>ESMALTE SOBRE LÁMINA LINEAL</v>
      </c>
      <c r="F5046" s="695"/>
      <c r="G5046" s="695"/>
      <c r="H5046" s="695"/>
      <c r="I5046" s="695"/>
      <c r="J5046" s="695"/>
      <c r="K5046" s="696"/>
      <c r="L5046" s="103" t="str">
        <f>+VLOOKUP(B:B,APUS!A:D,4,FALSE)</f>
        <v>M</v>
      </c>
      <c r="M5046" s="595">
        <f>L5056</f>
        <v>0</v>
      </c>
    </row>
    <row r="5047" spans="2:13" ht="24.95" customHeight="1" outlineLevel="2" x14ac:dyDescent="0.25">
      <c r="B5047" s="666" t="s">
        <v>1465</v>
      </c>
      <c r="C5047" s="697"/>
      <c r="D5047" s="668"/>
      <c r="E5047" s="672" t="s">
        <v>1470</v>
      </c>
      <c r="F5047" s="673"/>
      <c r="G5047" s="673"/>
      <c r="H5047" s="673"/>
      <c r="I5047" s="674"/>
      <c r="J5047" s="675" t="s">
        <v>560</v>
      </c>
      <c r="K5047" s="668"/>
      <c r="L5047" s="677" t="s">
        <v>1464</v>
      </c>
    </row>
    <row r="5048" spans="2:13" ht="24.95" customHeight="1" outlineLevel="2" x14ac:dyDescent="0.25">
      <c r="B5048" s="669"/>
      <c r="C5048" s="670"/>
      <c r="D5048" s="671"/>
      <c r="E5048" s="104" t="s">
        <v>1461</v>
      </c>
      <c r="F5048" s="679" t="s">
        <v>1462</v>
      </c>
      <c r="G5048" s="680"/>
      <c r="H5048" s="679" t="s">
        <v>1463</v>
      </c>
      <c r="I5048" s="680"/>
      <c r="J5048" s="676"/>
      <c r="K5048" s="671"/>
      <c r="L5048" s="701"/>
    </row>
    <row r="5049" spans="2:13" ht="24.95" customHeight="1" outlineLevel="2" x14ac:dyDescent="0.25">
      <c r="B5049" s="655"/>
      <c r="C5049" s="656"/>
      <c r="D5049" s="657"/>
      <c r="E5049" s="105"/>
      <c r="F5049" s="658"/>
      <c r="G5049" s="659"/>
      <c r="H5049" s="658"/>
      <c r="I5049" s="659"/>
      <c r="J5049" s="658"/>
      <c r="K5049" s="659"/>
      <c r="L5049" s="56">
        <f t="shared" ref="L5049:L5055" si="457">+J5049</f>
        <v>0</v>
      </c>
    </row>
    <row r="5050" spans="2:13" ht="24.95" customHeight="1" outlineLevel="2" x14ac:dyDescent="0.25">
      <c r="B5050" s="628"/>
      <c r="C5050" s="629"/>
      <c r="D5050" s="660"/>
      <c r="E5050" s="106"/>
      <c r="F5050" s="661"/>
      <c r="G5050" s="660"/>
      <c r="H5050" s="661"/>
      <c r="I5050" s="660"/>
      <c r="J5050" s="661"/>
      <c r="K5050" s="660"/>
      <c r="L5050" s="56">
        <f t="shared" si="457"/>
        <v>0</v>
      </c>
    </row>
    <row r="5051" spans="2:13" ht="24.95" customHeight="1" outlineLevel="2" x14ac:dyDescent="0.25">
      <c r="B5051" s="628"/>
      <c r="C5051" s="629"/>
      <c r="D5051" s="660"/>
      <c r="E5051" s="106"/>
      <c r="F5051" s="661"/>
      <c r="G5051" s="660"/>
      <c r="H5051" s="661"/>
      <c r="I5051" s="660"/>
      <c r="J5051" s="661"/>
      <c r="K5051" s="660"/>
      <c r="L5051" s="56">
        <f t="shared" si="457"/>
        <v>0</v>
      </c>
    </row>
    <row r="5052" spans="2:13" ht="24.95" customHeight="1" outlineLevel="2" x14ac:dyDescent="0.25">
      <c r="B5052" s="628"/>
      <c r="C5052" s="629"/>
      <c r="D5052" s="660"/>
      <c r="E5052" s="106"/>
      <c r="F5052" s="661"/>
      <c r="G5052" s="660"/>
      <c r="H5052" s="661"/>
      <c r="I5052" s="660"/>
      <c r="J5052" s="661"/>
      <c r="K5052" s="660"/>
      <c r="L5052" s="56">
        <f t="shared" si="457"/>
        <v>0</v>
      </c>
    </row>
    <row r="5053" spans="2:13" ht="24.95" customHeight="1" outlineLevel="2" x14ac:dyDescent="0.25">
      <c r="B5053" s="628"/>
      <c r="C5053" s="629"/>
      <c r="D5053" s="660"/>
      <c r="E5053" s="106"/>
      <c r="F5053" s="661"/>
      <c r="G5053" s="660"/>
      <c r="H5053" s="661"/>
      <c r="I5053" s="660"/>
      <c r="J5053" s="661"/>
      <c r="K5053" s="660"/>
      <c r="L5053" s="56">
        <f t="shared" si="457"/>
        <v>0</v>
      </c>
    </row>
    <row r="5054" spans="2:13" ht="24.95" customHeight="1" outlineLevel="2" x14ac:dyDescent="0.25">
      <c r="B5054" s="628"/>
      <c r="C5054" s="629"/>
      <c r="D5054" s="660"/>
      <c r="E5054" s="106"/>
      <c r="F5054" s="661"/>
      <c r="G5054" s="660"/>
      <c r="H5054" s="661"/>
      <c r="I5054" s="660"/>
      <c r="J5054" s="661"/>
      <c r="K5054" s="660"/>
      <c r="L5054" s="56">
        <f t="shared" si="457"/>
        <v>0</v>
      </c>
    </row>
    <row r="5055" spans="2:13" ht="24.95" customHeight="1" outlineLevel="2" x14ac:dyDescent="0.25">
      <c r="B5055" s="631"/>
      <c r="C5055" s="632"/>
      <c r="D5055" s="662"/>
      <c r="E5055" s="107"/>
      <c r="F5055" s="663"/>
      <c r="G5055" s="662"/>
      <c r="H5055" s="663"/>
      <c r="I5055" s="662"/>
      <c r="J5055" s="663"/>
      <c r="K5055" s="662"/>
      <c r="L5055" s="56">
        <f t="shared" si="457"/>
        <v>0</v>
      </c>
    </row>
    <row r="5056" spans="2:13" ht="24.95" customHeight="1" outlineLevel="2" x14ac:dyDescent="0.25">
      <c r="B5056" s="634" t="s">
        <v>1468</v>
      </c>
      <c r="C5056" s="635"/>
      <c r="D5056" s="635"/>
      <c r="E5056" s="635"/>
      <c r="F5056" s="635"/>
      <c r="G5056" s="635"/>
      <c r="H5056" s="635"/>
      <c r="I5056" s="635"/>
      <c r="J5056" s="635"/>
      <c r="K5056" s="636"/>
      <c r="L5056" s="108">
        <f>+SUM(L5049:L5055)</f>
        <v>0</v>
      </c>
    </row>
    <row r="5057" spans="2:13" ht="24.95" customHeight="1" outlineLevel="1" x14ac:dyDescent="0.25">
      <c r="B5057" s="121" t="s">
        <v>2170</v>
      </c>
      <c r="C5057" s="132">
        <v>25</v>
      </c>
      <c r="D5057" s="132">
        <v>2.0499999999999998</v>
      </c>
      <c r="E5057" s="694" t="str">
        <f>+VLOOKUP(B:B,APUS!A:C,3,FALSE)</f>
        <v>ESMALTE SOBRE LÁMINA LLENA</v>
      </c>
      <c r="F5057" s="695"/>
      <c r="G5057" s="695"/>
      <c r="H5057" s="695"/>
      <c r="I5057" s="695"/>
      <c r="J5057" s="695"/>
      <c r="K5057" s="696"/>
      <c r="L5057" s="103" t="str">
        <f>+VLOOKUP(B:B,APUS!A:D,4,FALSE)</f>
        <v>M2</v>
      </c>
      <c r="M5057" s="595">
        <f>L5067</f>
        <v>0</v>
      </c>
    </row>
    <row r="5058" spans="2:13" ht="24.95" customHeight="1" outlineLevel="2" x14ac:dyDescent="0.25">
      <c r="B5058" s="666" t="s">
        <v>1465</v>
      </c>
      <c r="C5058" s="697"/>
      <c r="D5058" s="668"/>
      <c r="E5058" s="672" t="s">
        <v>1470</v>
      </c>
      <c r="F5058" s="673"/>
      <c r="G5058" s="673"/>
      <c r="H5058" s="673"/>
      <c r="I5058" s="674"/>
      <c r="J5058" s="675" t="s">
        <v>560</v>
      </c>
      <c r="K5058" s="668"/>
      <c r="L5058" s="677" t="s">
        <v>1464</v>
      </c>
    </row>
    <row r="5059" spans="2:13" ht="24.95" customHeight="1" outlineLevel="2" x14ac:dyDescent="0.25">
      <c r="B5059" s="669"/>
      <c r="C5059" s="670"/>
      <c r="D5059" s="671"/>
      <c r="E5059" s="104" t="s">
        <v>1461</v>
      </c>
      <c r="F5059" s="679" t="s">
        <v>1462</v>
      </c>
      <c r="G5059" s="680"/>
      <c r="H5059" s="679" t="s">
        <v>1463</v>
      </c>
      <c r="I5059" s="680"/>
      <c r="J5059" s="676"/>
      <c r="K5059" s="671"/>
      <c r="L5059" s="701"/>
    </row>
    <row r="5060" spans="2:13" ht="24.95" customHeight="1" outlineLevel="2" x14ac:dyDescent="0.25">
      <c r="B5060" s="655"/>
      <c r="C5060" s="656"/>
      <c r="D5060" s="657"/>
      <c r="E5060" s="105"/>
      <c r="F5060" s="658"/>
      <c r="G5060" s="659"/>
      <c r="H5060" s="658"/>
      <c r="I5060" s="659"/>
      <c r="J5060" s="658"/>
      <c r="K5060" s="659"/>
      <c r="L5060" s="56">
        <f t="shared" ref="L5060:L5066" si="458">+J5060</f>
        <v>0</v>
      </c>
    </row>
    <row r="5061" spans="2:13" ht="24.95" customHeight="1" outlineLevel="2" x14ac:dyDescent="0.25">
      <c r="B5061" s="628"/>
      <c r="C5061" s="629"/>
      <c r="D5061" s="660"/>
      <c r="E5061" s="106"/>
      <c r="F5061" s="661"/>
      <c r="G5061" s="660"/>
      <c r="H5061" s="661"/>
      <c r="I5061" s="660"/>
      <c r="J5061" s="661"/>
      <c r="K5061" s="660"/>
      <c r="L5061" s="56">
        <f t="shared" si="458"/>
        <v>0</v>
      </c>
    </row>
    <row r="5062" spans="2:13" ht="24.95" customHeight="1" outlineLevel="2" x14ac:dyDescent="0.25">
      <c r="B5062" s="628"/>
      <c r="C5062" s="629"/>
      <c r="D5062" s="660"/>
      <c r="E5062" s="106"/>
      <c r="F5062" s="661"/>
      <c r="G5062" s="660"/>
      <c r="H5062" s="661"/>
      <c r="I5062" s="660"/>
      <c r="J5062" s="661"/>
      <c r="K5062" s="660"/>
      <c r="L5062" s="56">
        <f t="shared" si="458"/>
        <v>0</v>
      </c>
    </row>
    <row r="5063" spans="2:13" ht="24.95" customHeight="1" outlineLevel="2" x14ac:dyDescent="0.25">
      <c r="B5063" s="628"/>
      <c r="C5063" s="629"/>
      <c r="D5063" s="660"/>
      <c r="E5063" s="106"/>
      <c r="F5063" s="661"/>
      <c r="G5063" s="660"/>
      <c r="H5063" s="661"/>
      <c r="I5063" s="660"/>
      <c r="J5063" s="661"/>
      <c r="K5063" s="660"/>
      <c r="L5063" s="56">
        <f t="shared" si="458"/>
        <v>0</v>
      </c>
    </row>
    <row r="5064" spans="2:13" ht="24.95" customHeight="1" outlineLevel="2" x14ac:dyDescent="0.25">
      <c r="B5064" s="628"/>
      <c r="C5064" s="629"/>
      <c r="D5064" s="660"/>
      <c r="E5064" s="106"/>
      <c r="F5064" s="661"/>
      <c r="G5064" s="660"/>
      <c r="H5064" s="661"/>
      <c r="I5064" s="660"/>
      <c r="J5064" s="661"/>
      <c r="K5064" s="660"/>
      <c r="L5064" s="56">
        <f t="shared" si="458"/>
        <v>0</v>
      </c>
    </row>
    <row r="5065" spans="2:13" ht="24.95" customHeight="1" outlineLevel="2" x14ac:dyDescent="0.25">
      <c r="B5065" s="628"/>
      <c r="C5065" s="629"/>
      <c r="D5065" s="660"/>
      <c r="E5065" s="106"/>
      <c r="F5065" s="661"/>
      <c r="G5065" s="660"/>
      <c r="H5065" s="661"/>
      <c r="I5065" s="660"/>
      <c r="J5065" s="661"/>
      <c r="K5065" s="660"/>
      <c r="L5065" s="56">
        <f t="shared" si="458"/>
        <v>0</v>
      </c>
    </row>
    <row r="5066" spans="2:13" ht="24.95" customHeight="1" outlineLevel="2" x14ac:dyDescent="0.25">
      <c r="B5066" s="631"/>
      <c r="C5066" s="632"/>
      <c r="D5066" s="662"/>
      <c r="E5066" s="107"/>
      <c r="F5066" s="663"/>
      <c r="G5066" s="662"/>
      <c r="H5066" s="663"/>
      <c r="I5066" s="662"/>
      <c r="J5066" s="663"/>
      <c r="K5066" s="662"/>
      <c r="L5066" s="56">
        <f t="shared" si="458"/>
        <v>0</v>
      </c>
    </row>
    <row r="5067" spans="2:13" ht="24.95" customHeight="1" outlineLevel="2" x14ac:dyDescent="0.25">
      <c r="B5067" s="634" t="s">
        <v>1468</v>
      </c>
      <c r="C5067" s="635"/>
      <c r="D5067" s="635"/>
      <c r="E5067" s="635"/>
      <c r="F5067" s="635"/>
      <c r="G5067" s="635"/>
      <c r="H5067" s="635"/>
      <c r="I5067" s="635"/>
      <c r="J5067" s="635"/>
      <c r="K5067" s="636"/>
      <c r="L5067" s="108">
        <f>+SUM(L5060:L5066)</f>
        <v>0</v>
      </c>
    </row>
    <row r="5068" spans="2:13" ht="24.95" customHeight="1" outlineLevel="1" x14ac:dyDescent="0.25">
      <c r="B5068" s="121" t="s">
        <v>2171</v>
      </c>
      <c r="C5068" s="132">
        <v>25</v>
      </c>
      <c r="D5068" s="132">
        <v>2.06</v>
      </c>
      <c r="E5068" s="694" t="str">
        <f>+VLOOKUP(B:B,APUS!A:C,3,FALSE)</f>
        <v>ESMALTE SOBRE MADERA LINEAL</v>
      </c>
      <c r="F5068" s="695"/>
      <c r="G5068" s="695"/>
      <c r="H5068" s="695"/>
      <c r="I5068" s="695"/>
      <c r="J5068" s="695"/>
      <c r="K5068" s="696"/>
      <c r="L5068" s="103" t="str">
        <f>+VLOOKUP(B:B,APUS!A:D,4,FALSE)</f>
        <v>M</v>
      </c>
      <c r="M5068" s="595">
        <f>L5078</f>
        <v>0</v>
      </c>
    </row>
    <row r="5069" spans="2:13" ht="24.95" customHeight="1" outlineLevel="2" x14ac:dyDescent="0.25">
      <c r="B5069" s="666" t="s">
        <v>1465</v>
      </c>
      <c r="C5069" s="697"/>
      <c r="D5069" s="668"/>
      <c r="E5069" s="672" t="s">
        <v>1470</v>
      </c>
      <c r="F5069" s="673"/>
      <c r="G5069" s="673"/>
      <c r="H5069" s="673"/>
      <c r="I5069" s="674"/>
      <c r="J5069" s="675" t="s">
        <v>560</v>
      </c>
      <c r="K5069" s="668"/>
      <c r="L5069" s="677" t="s">
        <v>1464</v>
      </c>
    </row>
    <row r="5070" spans="2:13" ht="24.95" customHeight="1" outlineLevel="2" x14ac:dyDescent="0.25">
      <c r="B5070" s="669"/>
      <c r="C5070" s="670"/>
      <c r="D5070" s="671"/>
      <c r="E5070" s="104" t="s">
        <v>1461</v>
      </c>
      <c r="F5070" s="679" t="s">
        <v>1462</v>
      </c>
      <c r="G5070" s="680"/>
      <c r="H5070" s="679" t="s">
        <v>1463</v>
      </c>
      <c r="I5070" s="680"/>
      <c r="J5070" s="676"/>
      <c r="K5070" s="671"/>
      <c r="L5070" s="701"/>
    </row>
    <row r="5071" spans="2:13" ht="24.95" customHeight="1" outlineLevel="2" x14ac:dyDescent="0.25">
      <c r="B5071" s="655"/>
      <c r="C5071" s="656"/>
      <c r="D5071" s="657"/>
      <c r="E5071" s="105"/>
      <c r="F5071" s="658"/>
      <c r="G5071" s="659"/>
      <c r="H5071" s="658"/>
      <c r="I5071" s="659"/>
      <c r="J5071" s="658"/>
      <c r="K5071" s="659"/>
      <c r="L5071" s="56">
        <f t="shared" ref="L5071:L5077" si="459">+J5071</f>
        <v>0</v>
      </c>
    </row>
    <row r="5072" spans="2:13" ht="24.95" customHeight="1" outlineLevel="2" x14ac:dyDescent="0.25">
      <c r="B5072" s="628"/>
      <c r="C5072" s="629"/>
      <c r="D5072" s="660"/>
      <c r="E5072" s="106"/>
      <c r="F5072" s="661"/>
      <c r="G5072" s="660"/>
      <c r="H5072" s="661"/>
      <c r="I5072" s="660"/>
      <c r="J5072" s="661"/>
      <c r="K5072" s="660"/>
      <c r="L5072" s="56">
        <f t="shared" si="459"/>
        <v>0</v>
      </c>
    </row>
    <row r="5073" spans="2:13" ht="24.95" customHeight="1" outlineLevel="2" x14ac:dyDescent="0.25">
      <c r="B5073" s="628"/>
      <c r="C5073" s="629"/>
      <c r="D5073" s="660"/>
      <c r="E5073" s="106"/>
      <c r="F5073" s="661"/>
      <c r="G5073" s="660"/>
      <c r="H5073" s="661"/>
      <c r="I5073" s="660"/>
      <c r="J5073" s="661"/>
      <c r="K5073" s="660"/>
      <c r="L5073" s="56">
        <f t="shared" si="459"/>
        <v>0</v>
      </c>
    </row>
    <row r="5074" spans="2:13" ht="24.95" customHeight="1" outlineLevel="2" x14ac:dyDescent="0.25">
      <c r="B5074" s="628"/>
      <c r="C5074" s="629"/>
      <c r="D5074" s="660"/>
      <c r="E5074" s="106"/>
      <c r="F5074" s="661"/>
      <c r="G5074" s="660"/>
      <c r="H5074" s="661"/>
      <c r="I5074" s="660"/>
      <c r="J5074" s="661"/>
      <c r="K5074" s="660"/>
      <c r="L5074" s="56">
        <f t="shared" si="459"/>
        <v>0</v>
      </c>
    </row>
    <row r="5075" spans="2:13" ht="24.95" customHeight="1" outlineLevel="2" x14ac:dyDescent="0.25">
      <c r="B5075" s="628"/>
      <c r="C5075" s="629"/>
      <c r="D5075" s="660"/>
      <c r="E5075" s="106"/>
      <c r="F5075" s="661"/>
      <c r="G5075" s="660"/>
      <c r="H5075" s="661"/>
      <c r="I5075" s="660"/>
      <c r="J5075" s="661"/>
      <c r="K5075" s="660"/>
      <c r="L5075" s="56">
        <f t="shared" si="459"/>
        <v>0</v>
      </c>
    </row>
    <row r="5076" spans="2:13" ht="24.95" customHeight="1" outlineLevel="2" x14ac:dyDescent="0.25">
      <c r="B5076" s="628"/>
      <c r="C5076" s="629"/>
      <c r="D5076" s="660"/>
      <c r="E5076" s="106"/>
      <c r="F5076" s="661"/>
      <c r="G5076" s="660"/>
      <c r="H5076" s="661"/>
      <c r="I5076" s="660"/>
      <c r="J5076" s="661"/>
      <c r="K5076" s="660"/>
      <c r="L5076" s="56">
        <f t="shared" si="459"/>
        <v>0</v>
      </c>
    </row>
    <row r="5077" spans="2:13" ht="24.95" customHeight="1" outlineLevel="2" x14ac:dyDescent="0.25">
      <c r="B5077" s="631"/>
      <c r="C5077" s="632"/>
      <c r="D5077" s="662"/>
      <c r="E5077" s="107"/>
      <c r="F5077" s="663"/>
      <c r="G5077" s="662"/>
      <c r="H5077" s="663"/>
      <c r="I5077" s="662"/>
      <c r="J5077" s="663"/>
      <c r="K5077" s="662"/>
      <c r="L5077" s="56">
        <f t="shared" si="459"/>
        <v>0</v>
      </c>
    </row>
    <row r="5078" spans="2:13" ht="24.95" customHeight="1" outlineLevel="2" x14ac:dyDescent="0.25">
      <c r="B5078" s="634" t="s">
        <v>1468</v>
      </c>
      <c r="C5078" s="635"/>
      <c r="D5078" s="635"/>
      <c r="E5078" s="635"/>
      <c r="F5078" s="635"/>
      <c r="G5078" s="635"/>
      <c r="H5078" s="635"/>
      <c r="I5078" s="635"/>
      <c r="J5078" s="635"/>
      <c r="K5078" s="636"/>
      <c r="L5078" s="108">
        <f>+SUM(L5071:L5077)</f>
        <v>0</v>
      </c>
    </row>
    <row r="5079" spans="2:13" ht="24.95" customHeight="1" outlineLevel="1" x14ac:dyDescent="0.25">
      <c r="B5079" s="121" t="s">
        <v>2172</v>
      </c>
      <c r="C5079" s="132">
        <v>25</v>
      </c>
      <c r="D5079" s="132">
        <v>2.0699999999999998</v>
      </c>
      <c r="E5079" s="694" t="str">
        <f>+VLOOKUP(B:B,APUS!A:C,3,FALSE)</f>
        <v>ESMALTE SOBRE MADERA LLENA</v>
      </c>
      <c r="F5079" s="695"/>
      <c r="G5079" s="695"/>
      <c r="H5079" s="695"/>
      <c r="I5079" s="695"/>
      <c r="J5079" s="695"/>
      <c r="K5079" s="696"/>
      <c r="L5079" s="103" t="str">
        <f>+VLOOKUP(B:B,APUS!A:D,4,FALSE)</f>
        <v>M2</v>
      </c>
      <c r="M5079" s="595">
        <f>L5089</f>
        <v>0</v>
      </c>
    </row>
    <row r="5080" spans="2:13" ht="24.95" customHeight="1" outlineLevel="2" x14ac:dyDescent="0.25">
      <c r="B5080" s="666" t="s">
        <v>1465</v>
      </c>
      <c r="C5080" s="697"/>
      <c r="D5080" s="668"/>
      <c r="E5080" s="672" t="s">
        <v>1470</v>
      </c>
      <c r="F5080" s="673"/>
      <c r="G5080" s="673"/>
      <c r="H5080" s="673"/>
      <c r="I5080" s="674"/>
      <c r="J5080" s="675" t="s">
        <v>560</v>
      </c>
      <c r="K5080" s="668"/>
      <c r="L5080" s="677" t="s">
        <v>1464</v>
      </c>
    </row>
    <row r="5081" spans="2:13" ht="24.95" customHeight="1" outlineLevel="2" x14ac:dyDescent="0.25">
      <c r="B5081" s="669"/>
      <c r="C5081" s="670"/>
      <c r="D5081" s="671"/>
      <c r="E5081" s="104" t="s">
        <v>1461</v>
      </c>
      <c r="F5081" s="679" t="s">
        <v>1462</v>
      </c>
      <c r="G5081" s="680"/>
      <c r="H5081" s="679" t="s">
        <v>1463</v>
      </c>
      <c r="I5081" s="680"/>
      <c r="J5081" s="676"/>
      <c r="K5081" s="671"/>
      <c r="L5081" s="701"/>
    </row>
    <row r="5082" spans="2:13" ht="24.95" customHeight="1" outlineLevel="2" x14ac:dyDescent="0.25">
      <c r="B5082" s="655"/>
      <c r="C5082" s="656"/>
      <c r="D5082" s="657"/>
      <c r="E5082" s="105"/>
      <c r="F5082" s="658"/>
      <c r="G5082" s="659"/>
      <c r="H5082" s="658"/>
      <c r="I5082" s="659"/>
      <c r="J5082" s="658"/>
      <c r="K5082" s="659"/>
      <c r="L5082" s="56">
        <f t="shared" ref="L5082:L5088" si="460">+J5082</f>
        <v>0</v>
      </c>
    </row>
    <row r="5083" spans="2:13" ht="24.95" customHeight="1" outlineLevel="2" x14ac:dyDescent="0.25">
      <c r="B5083" s="628"/>
      <c r="C5083" s="629"/>
      <c r="D5083" s="660"/>
      <c r="E5083" s="106"/>
      <c r="F5083" s="661"/>
      <c r="G5083" s="660"/>
      <c r="H5083" s="661"/>
      <c r="I5083" s="660"/>
      <c r="J5083" s="661"/>
      <c r="K5083" s="660"/>
      <c r="L5083" s="56">
        <f t="shared" si="460"/>
        <v>0</v>
      </c>
    </row>
    <row r="5084" spans="2:13" ht="24.95" customHeight="1" outlineLevel="2" x14ac:dyDescent="0.25">
      <c r="B5084" s="628"/>
      <c r="C5084" s="629"/>
      <c r="D5084" s="660"/>
      <c r="E5084" s="106"/>
      <c r="F5084" s="661"/>
      <c r="G5084" s="660"/>
      <c r="H5084" s="661"/>
      <c r="I5084" s="660"/>
      <c r="J5084" s="661"/>
      <c r="K5084" s="660"/>
      <c r="L5084" s="56">
        <f t="shared" si="460"/>
        <v>0</v>
      </c>
    </row>
    <row r="5085" spans="2:13" ht="24.95" customHeight="1" outlineLevel="2" x14ac:dyDescent="0.25">
      <c r="B5085" s="628"/>
      <c r="C5085" s="629"/>
      <c r="D5085" s="660"/>
      <c r="E5085" s="106"/>
      <c r="F5085" s="661"/>
      <c r="G5085" s="660"/>
      <c r="H5085" s="661"/>
      <c r="I5085" s="660"/>
      <c r="J5085" s="661"/>
      <c r="K5085" s="660"/>
      <c r="L5085" s="56">
        <f t="shared" si="460"/>
        <v>0</v>
      </c>
    </row>
    <row r="5086" spans="2:13" ht="24.95" customHeight="1" outlineLevel="2" x14ac:dyDescent="0.25">
      <c r="B5086" s="628"/>
      <c r="C5086" s="629"/>
      <c r="D5086" s="660"/>
      <c r="E5086" s="106"/>
      <c r="F5086" s="661"/>
      <c r="G5086" s="660"/>
      <c r="H5086" s="661"/>
      <c r="I5086" s="660"/>
      <c r="J5086" s="661"/>
      <c r="K5086" s="660"/>
      <c r="L5086" s="56">
        <f t="shared" si="460"/>
        <v>0</v>
      </c>
    </row>
    <row r="5087" spans="2:13" ht="24.95" customHeight="1" outlineLevel="2" x14ac:dyDescent="0.25">
      <c r="B5087" s="628"/>
      <c r="C5087" s="629"/>
      <c r="D5087" s="660"/>
      <c r="E5087" s="106"/>
      <c r="F5087" s="661"/>
      <c r="G5087" s="660"/>
      <c r="H5087" s="661"/>
      <c r="I5087" s="660"/>
      <c r="J5087" s="661"/>
      <c r="K5087" s="660"/>
      <c r="L5087" s="56">
        <f t="shared" si="460"/>
        <v>0</v>
      </c>
    </row>
    <row r="5088" spans="2:13" ht="24.95" customHeight="1" outlineLevel="2" x14ac:dyDescent="0.25">
      <c r="B5088" s="631"/>
      <c r="C5088" s="632"/>
      <c r="D5088" s="662"/>
      <c r="E5088" s="107"/>
      <c r="F5088" s="663"/>
      <c r="G5088" s="662"/>
      <c r="H5088" s="663"/>
      <c r="I5088" s="662"/>
      <c r="J5088" s="663"/>
      <c r="K5088" s="662"/>
      <c r="L5088" s="56">
        <f t="shared" si="460"/>
        <v>0</v>
      </c>
    </row>
    <row r="5089" spans="2:13" ht="24.95" customHeight="1" outlineLevel="2" x14ac:dyDescent="0.25">
      <c r="B5089" s="634" t="s">
        <v>1468</v>
      </c>
      <c r="C5089" s="635"/>
      <c r="D5089" s="635"/>
      <c r="E5089" s="635"/>
      <c r="F5089" s="635"/>
      <c r="G5089" s="635"/>
      <c r="H5089" s="635"/>
      <c r="I5089" s="635"/>
      <c r="J5089" s="635"/>
      <c r="K5089" s="636"/>
      <c r="L5089" s="108">
        <f>+SUM(L5082:L5088)</f>
        <v>0</v>
      </c>
    </row>
    <row r="5090" spans="2:13" ht="24.95" customHeight="1" outlineLevel="1" x14ac:dyDescent="0.25">
      <c r="B5090" s="121" t="s">
        <v>2173</v>
      </c>
      <c r="C5090" s="132">
        <v>25</v>
      </c>
      <c r="D5090" s="132">
        <v>2.08</v>
      </c>
      <c r="E5090" s="694" t="str">
        <f>+VLOOKUP(B:B,APUS!A:C,3,FALSE)</f>
        <v>ESMALTE SOBRE MARCOS LÁMINA</v>
      </c>
      <c r="F5090" s="695"/>
      <c r="G5090" s="695"/>
      <c r="H5090" s="695"/>
      <c r="I5090" s="695"/>
      <c r="J5090" s="695"/>
      <c r="K5090" s="696"/>
      <c r="L5090" s="103" t="str">
        <f>+VLOOKUP(B:B,APUS!A:D,4,FALSE)</f>
        <v>M</v>
      </c>
      <c r="M5090" s="595">
        <f>L5100</f>
        <v>0</v>
      </c>
    </row>
    <row r="5091" spans="2:13" ht="24.95" customHeight="1" outlineLevel="2" x14ac:dyDescent="0.25">
      <c r="B5091" s="666" t="s">
        <v>1465</v>
      </c>
      <c r="C5091" s="697"/>
      <c r="D5091" s="668"/>
      <c r="E5091" s="672" t="s">
        <v>1470</v>
      </c>
      <c r="F5091" s="673"/>
      <c r="G5091" s="673"/>
      <c r="H5091" s="673"/>
      <c r="I5091" s="674"/>
      <c r="J5091" s="675" t="s">
        <v>560</v>
      </c>
      <c r="K5091" s="668"/>
      <c r="L5091" s="677" t="s">
        <v>1464</v>
      </c>
    </row>
    <row r="5092" spans="2:13" ht="24.95" customHeight="1" outlineLevel="2" x14ac:dyDescent="0.25">
      <c r="B5092" s="669"/>
      <c r="C5092" s="670"/>
      <c r="D5092" s="671"/>
      <c r="E5092" s="104" t="s">
        <v>1461</v>
      </c>
      <c r="F5092" s="679" t="s">
        <v>1462</v>
      </c>
      <c r="G5092" s="680"/>
      <c r="H5092" s="679" t="s">
        <v>1463</v>
      </c>
      <c r="I5092" s="680"/>
      <c r="J5092" s="676"/>
      <c r="K5092" s="671"/>
      <c r="L5092" s="701"/>
    </row>
    <row r="5093" spans="2:13" ht="24.95" customHeight="1" outlineLevel="2" x14ac:dyDescent="0.25">
      <c r="B5093" s="655"/>
      <c r="C5093" s="656"/>
      <c r="D5093" s="657"/>
      <c r="E5093" s="105"/>
      <c r="F5093" s="658"/>
      <c r="G5093" s="659"/>
      <c r="H5093" s="658"/>
      <c r="I5093" s="659"/>
      <c r="J5093" s="658"/>
      <c r="K5093" s="659"/>
      <c r="L5093" s="56">
        <f t="shared" ref="L5093:L5099" si="461">+J5093</f>
        <v>0</v>
      </c>
    </row>
    <row r="5094" spans="2:13" ht="24.95" customHeight="1" outlineLevel="2" x14ac:dyDescent="0.25">
      <c r="B5094" s="628"/>
      <c r="C5094" s="629"/>
      <c r="D5094" s="660"/>
      <c r="E5094" s="106"/>
      <c r="F5094" s="661"/>
      <c r="G5094" s="660"/>
      <c r="H5094" s="661"/>
      <c r="I5094" s="660"/>
      <c r="J5094" s="661"/>
      <c r="K5094" s="660"/>
      <c r="L5094" s="56">
        <f t="shared" si="461"/>
        <v>0</v>
      </c>
    </row>
    <row r="5095" spans="2:13" ht="24.95" customHeight="1" outlineLevel="2" x14ac:dyDescent="0.25">
      <c r="B5095" s="628"/>
      <c r="C5095" s="629"/>
      <c r="D5095" s="660"/>
      <c r="E5095" s="106"/>
      <c r="F5095" s="661"/>
      <c r="G5095" s="660"/>
      <c r="H5095" s="661"/>
      <c r="I5095" s="660"/>
      <c r="J5095" s="661"/>
      <c r="K5095" s="660"/>
      <c r="L5095" s="56">
        <f t="shared" si="461"/>
        <v>0</v>
      </c>
    </row>
    <row r="5096" spans="2:13" ht="24.95" customHeight="1" outlineLevel="2" x14ac:dyDescent="0.25">
      <c r="B5096" s="628"/>
      <c r="C5096" s="629"/>
      <c r="D5096" s="660"/>
      <c r="E5096" s="106"/>
      <c r="F5096" s="661"/>
      <c r="G5096" s="660"/>
      <c r="H5096" s="661"/>
      <c r="I5096" s="660"/>
      <c r="J5096" s="661"/>
      <c r="K5096" s="660"/>
      <c r="L5096" s="56">
        <f t="shared" si="461"/>
        <v>0</v>
      </c>
    </row>
    <row r="5097" spans="2:13" ht="24.95" customHeight="1" outlineLevel="2" x14ac:dyDescent="0.25">
      <c r="B5097" s="628"/>
      <c r="C5097" s="629"/>
      <c r="D5097" s="660"/>
      <c r="E5097" s="106"/>
      <c r="F5097" s="661"/>
      <c r="G5097" s="660"/>
      <c r="H5097" s="661"/>
      <c r="I5097" s="660"/>
      <c r="J5097" s="661"/>
      <c r="K5097" s="660"/>
      <c r="L5097" s="56">
        <f t="shared" si="461"/>
        <v>0</v>
      </c>
    </row>
    <row r="5098" spans="2:13" ht="24.95" customHeight="1" outlineLevel="2" x14ac:dyDescent="0.25">
      <c r="B5098" s="628"/>
      <c r="C5098" s="629"/>
      <c r="D5098" s="660"/>
      <c r="E5098" s="106"/>
      <c r="F5098" s="661"/>
      <c r="G5098" s="660"/>
      <c r="H5098" s="661"/>
      <c r="I5098" s="660"/>
      <c r="J5098" s="661"/>
      <c r="K5098" s="660"/>
      <c r="L5098" s="56">
        <f t="shared" si="461"/>
        <v>0</v>
      </c>
    </row>
    <row r="5099" spans="2:13" ht="24.95" customHeight="1" outlineLevel="2" x14ac:dyDescent="0.25">
      <c r="B5099" s="631"/>
      <c r="C5099" s="632"/>
      <c r="D5099" s="662"/>
      <c r="E5099" s="107"/>
      <c r="F5099" s="663"/>
      <c r="G5099" s="662"/>
      <c r="H5099" s="663"/>
      <c r="I5099" s="662"/>
      <c r="J5099" s="663"/>
      <c r="K5099" s="662"/>
      <c r="L5099" s="56">
        <f t="shared" si="461"/>
        <v>0</v>
      </c>
    </row>
    <row r="5100" spans="2:13" ht="24.95" customHeight="1" outlineLevel="2" x14ac:dyDescent="0.25">
      <c r="B5100" s="634" t="s">
        <v>1468</v>
      </c>
      <c r="C5100" s="635"/>
      <c r="D5100" s="635"/>
      <c r="E5100" s="635"/>
      <c r="F5100" s="635"/>
      <c r="G5100" s="635"/>
      <c r="H5100" s="635"/>
      <c r="I5100" s="635"/>
      <c r="J5100" s="635"/>
      <c r="K5100" s="636"/>
      <c r="L5100" s="108">
        <f>+SUM(L5093:L5099)</f>
        <v>0</v>
      </c>
    </row>
    <row r="5101" spans="2:13" ht="24.95" customHeight="1" outlineLevel="1" x14ac:dyDescent="0.25">
      <c r="B5101" s="121" t="s">
        <v>2174</v>
      </c>
      <c r="C5101" s="132">
        <v>25</v>
      </c>
      <c r="D5101" s="132">
        <v>2.09</v>
      </c>
      <c r="E5101" s="694" t="str">
        <f>+VLOOKUP(B:B,APUS!A:C,3,FALSE)</f>
        <v>ESMALTE SOBRE MARCOS MADERA</v>
      </c>
      <c r="F5101" s="695"/>
      <c r="G5101" s="695"/>
      <c r="H5101" s="695"/>
      <c r="I5101" s="695"/>
      <c r="J5101" s="695"/>
      <c r="K5101" s="696"/>
      <c r="L5101" s="103" t="str">
        <f>+VLOOKUP(B:B,APUS!A:D,4,FALSE)</f>
        <v>M2</v>
      </c>
      <c r="M5101" s="595">
        <f>L5111</f>
        <v>0</v>
      </c>
    </row>
    <row r="5102" spans="2:13" ht="24.95" customHeight="1" outlineLevel="2" x14ac:dyDescent="0.25">
      <c r="B5102" s="666" t="s">
        <v>1465</v>
      </c>
      <c r="C5102" s="697"/>
      <c r="D5102" s="668"/>
      <c r="E5102" s="672" t="s">
        <v>1470</v>
      </c>
      <c r="F5102" s="673"/>
      <c r="G5102" s="673"/>
      <c r="H5102" s="673"/>
      <c r="I5102" s="674"/>
      <c r="J5102" s="675" t="s">
        <v>560</v>
      </c>
      <c r="K5102" s="668"/>
      <c r="L5102" s="677" t="s">
        <v>1464</v>
      </c>
    </row>
    <row r="5103" spans="2:13" ht="24.95" customHeight="1" outlineLevel="2" x14ac:dyDescent="0.25">
      <c r="B5103" s="669"/>
      <c r="C5103" s="670"/>
      <c r="D5103" s="671"/>
      <c r="E5103" s="104" t="s">
        <v>1461</v>
      </c>
      <c r="F5103" s="679" t="s">
        <v>1462</v>
      </c>
      <c r="G5103" s="680"/>
      <c r="H5103" s="679" t="s">
        <v>1463</v>
      </c>
      <c r="I5103" s="680"/>
      <c r="J5103" s="676"/>
      <c r="K5103" s="671"/>
      <c r="L5103" s="701"/>
    </row>
    <row r="5104" spans="2:13" ht="24.95" customHeight="1" outlineLevel="2" x14ac:dyDescent="0.25">
      <c r="B5104" s="655"/>
      <c r="C5104" s="656"/>
      <c r="D5104" s="657"/>
      <c r="E5104" s="105"/>
      <c r="F5104" s="658"/>
      <c r="G5104" s="659"/>
      <c r="H5104" s="658"/>
      <c r="I5104" s="659"/>
      <c r="J5104" s="658"/>
      <c r="K5104" s="659"/>
      <c r="L5104" s="56">
        <f t="shared" ref="L5104:L5110" si="462">+J5104</f>
        <v>0</v>
      </c>
    </row>
    <row r="5105" spans="2:13" ht="24.95" customHeight="1" outlineLevel="2" x14ac:dyDescent="0.25">
      <c r="B5105" s="628"/>
      <c r="C5105" s="629"/>
      <c r="D5105" s="660"/>
      <c r="E5105" s="106"/>
      <c r="F5105" s="661"/>
      <c r="G5105" s="660"/>
      <c r="H5105" s="661"/>
      <c r="I5105" s="660"/>
      <c r="J5105" s="661"/>
      <c r="K5105" s="660"/>
      <c r="L5105" s="56">
        <f t="shared" si="462"/>
        <v>0</v>
      </c>
    </row>
    <row r="5106" spans="2:13" ht="24.95" customHeight="1" outlineLevel="2" x14ac:dyDescent="0.25">
      <c r="B5106" s="628"/>
      <c r="C5106" s="629"/>
      <c r="D5106" s="660"/>
      <c r="E5106" s="106"/>
      <c r="F5106" s="661"/>
      <c r="G5106" s="660"/>
      <c r="H5106" s="661"/>
      <c r="I5106" s="660"/>
      <c r="J5106" s="661"/>
      <c r="K5106" s="660"/>
      <c r="L5106" s="56">
        <f t="shared" si="462"/>
        <v>0</v>
      </c>
    </row>
    <row r="5107" spans="2:13" ht="24.95" customHeight="1" outlineLevel="2" x14ac:dyDescent="0.25">
      <c r="B5107" s="628"/>
      <c r="C5107" s="629"/>
      <c r="D5107" s="660"/>
      <c r="E5107" s="106"/>
      <c r="F5107" s="661"/>
      <c r="G5107" s="660"/>
      <c r="H5107" s="661"/>
      <c r="I5107" s="660"/>
      <c r="J5107" s="661"/>
      <c r="K5107" s="660"/>
      <c r="L5107" s="56">
        <f t="shared" si="462"/>
        <v>0</v>
      </c>
    </row>
    <row r="5108" spans="2:13" ht="24.95" customHeight="1" outlineLevel="2" x14ac:dyDescent="0.25">
      <c r="B5108" s="628"/>
      <c r="C5108" s="629"/>
      <c r="D5108" s="660"/>
      <c r="E5108" s="106"/>
      <c r="F5108" s="661"/>
      <c r="G5108" s="660"/>
      <c r="H5108" s="661"/>
      <c r="I5108" s="660"/>
      <c r="J5108" s="661"/>
      <c r="K5108" s="660"/>
      <c r="L5108" s="56">
        <f t="shared" si="462"/>
        <v>0</v>
      </c>
    </row>
    <row r="5109" spans="2:13" ht="24.95" customHeight="1" outlineLevel="2" x14ac:dyDescent="0.25">
      <c r="B5109" s="628"/>
      <c r="C5109" s="629"/>
      <c r="D5109" s="660"/>
      <c r="E5109" s="106"/>
      <c r="F5109" s="661"/>
      <c r="G5109" s="660"/>
      <c r="H5109" s="661"/>
      <c r="I5109" s="660"/>
      <c r="J5109" s="661"/>
      <c r="K5109" s="660"/>
      <c r="L5109" s="56">
        <f t="shared" si="462"/>
        <v>0</v>
      </c>
    </row>
    <row r="5110" spans="2:13" ht="24.95" customHeight="1" outlineLevel="2" x14ac:dyDescent="0.25">
      <c r="B5110" s="631"/>
      <c r="C5110" s="632"/>
      <c r="D5110" s="662"/>
      <c r="E5110" s="107"/>
      <c r="F5110" s="663"/>
      <c r="G5110" s="662"/>
      <c r="H5110" s="663"/>
      <c r="I5110" s="662"/>
      <c r="J5110" s="663"/>
      <c r="K5110" s="662"/>
      <c r="L5110" s="56">
        <f t="shared" si="462"/>
        <v>0</v>
      </c>
    </row>
    <row r="5111" spans="2:13" ht="24.95" customHeight="1" outlineLevel="2" x14ac:dyDescent="0.25">
      <c r="B5111" s="634" t="s">
        <v>1468</v>
      </c>
      <c r="C5111" s="635"/>
      <c r="D5111" s="635"/>
      <c r="E5111" s="635"/>
      <c r="F5111" s="635"/>
      <c r="G5111" s="635"/>
      <c r="H5111" s="635"/>
      <c r="I5111" s="635"/>
      <c r="J5111" s="635"/>
      <c r="K5111" s="636"/>
      <c r="L5111" s="108">
        <f>+SUM(L5104:L5110)</f>
        <v>0</v>
      </c>
    </row>
    <row r="5112" spans="2:13" ht="24.95" customHeight="1" outlineLevel="1" x14ac:dyDescent="0.25">
      <c r="B5112" s="121" t="s">
        <v>2175</v>
      </c>
      <c r="C5112" s="132">
        <v>25</v>
      </c>
      <c r="D5112" s="133">
        <v>2.1</v>
      </c>
      <c r="E5112" s="694" t="str">
        <f>+VLOOKUP(B:B,APUS!A:C,3,FALSE)</f>
        <v xml:space="preserve"> VINILO TIPO 1 PARA MURO INTERIOR - 3 CAPAS (COLOR BLANCO)</v>
      </c>
      <c r="F5112" s="695"/>
      <c r="G5112" s="695"/>
      <c r="H5112" s="695"/>
      <c r="I5112" s="695"/>
      <c r="J5112" s="695"/>
      <c r="K5112" s="696"/>
      <c r="L5112" s="103" t="str">
        <f>+VLOOKUP(B:B,APUS!A:D,4,FALSE)</f>
        <v>M2</v>
      </c>
      <c r="M5112" s="595">
        <f>L5122</f>
        <v>0</v>
      </c>
    </row>
    <row r="5113" spans="2:13" ht="24.95" customHeight="1" outlineLevel="2" x14ac:dyDescent="0.25">
      <c r="B5113" s="666" t="s">
        <v>1465</v>
      </c>
      <c r="C5113" s="697"/>
      <c r="D5113" s="668"/>
      <c r="E5113" s="672" t="s">
        <v>1470</v>
      </c>
      <c r="F5113" s="673"/>
      <c r="G5113" s="673"/>
      <c r="H5113" s="673"/>
      <c r="I5113" s="674"/>
      <c r="J5113" s="675" t="s">
        <v>560</v>
      </c>
      <c r="K5113" s="668"/>
      <c r="L5113" s="677" t="s">
        <v>1464</v>
      </c>
    </row>
    <row r="5114" spans="2:13" ht="24.95" customHeight="1" outlineLevel="2" x14ac:dyDescent="0.25">
      <c r="B5114" s="669"/>
      <c r="C5114" s="670"/>
      <c r="D5114" s="671"/>
      <c r="E5114" s="104" t="s">
        <v>1461</v>
      </c>
      <c r="F5114" s="679" t="s">
        <v>1462</v>
      </c>
      <c r="G5114" s="680"/>
      <c r="H5114" s="679" t="s">
        <v>1463</v>
      </c>
      <c r="I5114" s="680"/>
      <c r="J5114" s="676"/>
      <c r="K5114" s="671"/>
      <c r="L5114" s="701"/>
    </row>
    <row r="5115" spans="2:13" ht="24.95" customHeight="1" outlineLevel="2" x14ac:dyDescent="0.25">
      <c r="B5115" s="655"/>
      <c r="C5115" s="656"/>
      <c r="D5115" s="657"/>
      <c r="E5115" s="105"/>
      <c r="F5115" s="658"/>
      <c r="G5115" s="659"/>
      <c r="H5115" s="658"/>
      <c r="I5115" s="659"/>
      <c r="J5115" s="658"/>
      <c r="K5115" s="659"/>
      <c r="L5115" s="56">
        <f t="shared" ref="L5115:L5121" si="463">+J5115</f>
        <v>0</v>
      </c>
    </row>
    <row r="5116" spans="2:13" ht="24.95" customHeight="1" outlineLevel="2" x14ac:dyDescent="0.25">
      <c r="B5116" s="628"/>
      <c r="C5116" s="629"/>
      <c r="D5116" s="660"/>
      <c r="E5116" s="106"/>
      <c r="F5116" s="661"/>
      <c r="G5116" s="660"/>
      <c r="H5116" s="661"/>
      <c r="I5116" s="660"/>
      <c r="J5116" s="661"/>
      <c r="K5116" s="660"/>
      <c r="L5116" s="56">
        <f t="shared" si="463"/>
        <v>0</v>
      </c>
    </row>
    <row r="5117" spans="2:13" ht="24.95" customHeight="1" outlineLevel="2" x14ac:dyDescent="0.25">
      <c r="B5117" s="628"/>
      <c r="C5117" s="629"/>
      <c r="D5117" s="660"/>
      <c r="E5117" s="106"/>
      <c r="F5117" s="661"/>
      <c r="G5117" s="660"/>
      <c r="H5117" s="661"/>
      <c r="I5117" s="660"/>
      <c r="J5117" s="661"/>
      <c r="K5117" s="660"/>
      <c r="L5117" s="56">
        <f t="shared" si="463"/>
        <v>0</v>
      </c>
    </row>
    <row r="5118" spans="2:13" ht="24.95" customHeight="1" outlineLevel="2" x14ac:dyDescent="0.25">
      <c r="B5118" s="628"/>
      <c r="C5118" s="629"/>
      <c r="D5118" s="660"/>
      <c r="E5118" s="106"/>
      <c r="F5118" s="661"/>
      <c r="G5118" s="660"/>
      <c r="H5118" s="661"/>
      <c r="I5118" s="660"/>
      <c r="J5118" s="661"/>
      <c r="K5118" s="660"/>
      <c r="L5118" s="56">
        <f t="shared" si="463"/>
        <v>0</v>
      </c>
    </row>
    <row r="5119" spans="2:13" ht="24.95" customHeight="1" outlineLevel="2" x14ac:dyDescent="0.25">
      <c r="B5119" s="628"/>
      <c r="C5119" s="629"/>
      <c r="D5119" s="660"/>
      <c r="E5119" s="106"/>
      <c r="F5119" s="661"/>
      <c r="G5119" s="660"/>
      <c r="H5119" s="661"/>
      <c r="I5119" s="660"/>
      <c r="J5119" s="661"/>
      <c r="K5119" s="660"/>
      <c r="L5119" s="56">
        <f t="shared" si="463"/>
        <v>0</v>
      </c>
    </row>
    <row r="5120" spans="2:13" ht="24.95" customHeight="1" outlineLevel="2" x14ac:dyDescent="0.25">
      <c r="B5120" s="628"/>
      <c r="C5120" s="629"/>
      <c r="D5120" s="660"/>
      <c r="E5120" s="106"/>
      <c r="F5120" s="661"/>
      <c r="G5120" s="660"/>
      <c r="H5120" s="661"/>
      <c r="I5120" s="660"/>
      <c r="J5120" s="661"/>
      <c r="K5120" s="660"/>
      <c r="L5120" s="56">
        <f t="shared" si="463"/>
        <v>0</v>
      </c>
    </row>
    <row r="5121" spans="2:13" ht="24.95" customHeight="1" outlineLevel="2" x14ac:dyDescent="0.25">
      <c r="B5121" s="631"/>
      <c r="C5121" s="632"/>
      <c r="D5121" s="662"/>
      <c r="E5121" s="107"/>
      <c r="F5121" s="663"/>
      <c r="G5121" s="662"/>
      <c r="H5121" s="663"/>
      <c r="I5121" s="662"/>
      <c r="J5121" s="663"/>
      <c r="K5121" s="662"/>
      <c r="L5121" s="56">
        <f t="shared" si="463"/>
        <v>0</v>
      </c>
    </row>
    <row r="5122" spans="2:13" ht="24.95" customHeight="1" outlineLevel="2" x14ac:dyDescent="0.25">
      <c r="B5122" s="634" t="s">
        <v>1468</v>
      </c>
      <c r="C5122" s="635"/>
      <c r="D5122" s="635"/>
      <c r="E5122" s="635"/>
      <c r="F5122" s="635"/>
      <c r="G5122" s="635"/>
      <c r="H5122" s="635"/>
      <c r="I5122" s="635"/>
      <c r="J5122" s="635"/>
      <c r="K5122" s="636"/>
      <c r="L5122" s="108">
        <f>+SUM(L5115:L5121)</f>
        <v>0</v>
      </c>
    </row>
    <row r="5123" spans="2:13" ht="24.95" customHeight="1" outlineLevel="1" x14ac:dyDescent="0.25">
      <c r="B5123" s="121" t="s">
        <v>2176</v>
      </c>
      <c r="C5123" s="132">
        <v>25</v>
      </c>
      <c r="D5123" s="132">
        <v>2.11</v>
      </c>
      <c r="E5123" s="694" t="str">
        <f>+VLOOKUP(B:B,APUS!A:C,3,FALSE)</f>
        <v xml:space="preserve"> VINILO TIPO 1 PARA MURO INTERIOR 3 CAPAS (COLOR A ELEGIR) </v>
      </c>
      <c r="F5123" s="695"/>
      <c r="G5123" s="695"/>
      <c r="H5123" s="695"/>
      <c r="I5123" s="695"/>
      <c r="J5123" s="695"/>
      <c r="K5123" s="696"/>
      <c r="L5123" s="103" t="str">
        <f>+VLOOKUP(B:B,APUS!A:D,4,FALSE)</f>
        <v>M2</v>
      </c>
      <c r="M5123" s="595">
        <f>L5133</f>
        <v>0</v>
      </c>
    </row>
    <row r="5124" spans="2:13" ht="24.95" customHeight="1" outlineLevel="2" x14ac:dyDescent="0.25">
      <c r="B5124" s="666" t="s">
        <v>1465</v>
      </c>
      <c r="C5124" s="697"/>
      <c r="D5124" s="668"/>
      <c r="E5124" s="672" t="s">
        <v>1470</v>
      </c>
      <c r="F5124" s="673"/>
      <c r="G5124" s="673"/>
      <c r="H5124" s="673"/>
      <c r="I5124" s="674"/>
      <c r="J5124" s="675" t="s">
        <v>560</v>
      </c>
      <c r="K5124" s="668"/>
      <c r="L5124" s="677" t="s">
        <v>1464</v>
      </c>
    </row>
    <row r="5125" spans="2:13" ht="24.95" customHeight="1" outlineLevel="2" x14ac:dyDescent="0.25">
      <c r="B5125" s="669"/>
      <c r="C5125" s="670"/>
      <c r="D5125" s="671"/>
      <c r="E5125" s="104" t="s">
        <v>1461</v>
      </c>
      <c r="F5125" s="679" t="s">
        <v>1462</v>
      </c>
      <c r="G5125" s="680"/>
      <c r="H5125" s="679" t="s">
        <v>1463</v>
      </c>
      <c r="I5125" s="680"/>
      <c r="J5125" s="676"/>
      <c r="K5125" s="671"/>
      <c r="L5125" s="701"/>
    </row>
    <row r="5126" spans="2:13" ht="24.95" customHeight="1" outlineLevel="2" x14ac:dyDescent="0.25">
      <c r="B5126" s="655"/>
      <c r="C5126" s="656"/>
      <c r="D5126" s="657"/>
      <c r="E5126" s="105"/>
      <c r="F5126" s="658"/>
      <c r="G5126" s="659"/>
      <c r="H5126" s="658"/>
      <c r="I5126" s="659"/>
      <c r="J5126" s="658"/>
      <c r="K5126" s="659"/>
      <c r="L5126" s="56">
        <f t="shared" ref="L5126:L5132" si="464">+J5126</f>
        <v>0</v>
      </c>
    </row>
    <row r="5127" spans="2:13" ht="24.95" customHeight="1" outlineLevel="2" x14ac:dyDescent="0.25">
      <c r="B5127" s="628"/>
      <c r="C5127" s="629"/>
      <c r="D5127" s="660"/>
      <c r="E5127" s="106"/>
      <c r="F5127" s="661"/>
      <c r="G5127" s="660"/>
      <c r="H5127" s="661"/>
      <c r="I5127" s="660"/>
      <c r="J5127" s="661"/>
      <c r="K5127" s="660"/>
      <c r="L5127" s="56">
        <f t="shared" si="464"/>
        <v>0</v>
      </c>
    </row>
    <row r="5128" spans="2:13" ht="24.95" customHeight="1" outlineLevel="2" x14ac:dyDescent="0.25">
      <c r="B5128" s="628"/>
      <c r="C5128" s="629"/>
      <c r="D5128" s="660"/>
      <c r="E5128" s="106"/>
      <c r="F5128" s="661"/>
      <c r="G5128" s="660"/>
      <c r="H5128" s="661"/>
      <c r="I5128" s="660"/>
      <c r="J5128" s="661"/>
      <c r="K5128" s="660"/>
      <c r="L5128" s="56">
        <f t="shared" si="464"/>
        <v>0</v>
      </c>
    </row>
    <row r="5129" spans="2:13" ht="24.95" customHeight="1" outlineLevel="2" x14ac:dyDescent="0.25">
      <c r="B5129" s="628"/>
      <c r="C5129" s="629"/>
      <c r="D5129" s="660"/>
      <c r="E5129" s="106"/>
      <c r="F5129" s="661"/>
      <c r="G5129" s="660"/>
      <c r="H5129" s="661"/>
      <c r="I5129" s="660"/>
      <c r="J5129" s="661"/>
      <c r="K5129" s="660"/>
      <c r="L5129" s="56">
        <f t="shared" si="464"/>
        <v>0</v>
      </c>
    </row>
    <row r="5130" spans="2:13" ht="24.95" customHeight="1" outlineLevel="2" x14ac:dyDescent="0.25">
      <c r="B5130" s="628"/>
      <c r="C5130" s="629"/>
      <c r="D5130" s="660"/>
      <c r="E5130" s="106"/>
      <c r="F5130" s="661"/>
      <c r="G5130" s="660"/>
      <c r="H5130" s="661"/>
      <c r="I5130" s="660"/>
      <c r="J5130" s="661"/>
      <c r="K5130" s="660"/>
      <c r="L5130" s="56">
        <f t="shared" si="464"/>
        <v>0</v>
      </c>
    </row>
    <row r="5131" spans="2:13" ht="24.95" customHeight="1" outlineLevel="2" x14ac:dyDescent="0.25">
      <c r="B5131" s="628"/>
      <c r="C5131" s="629"/>
      <c r="D5131" s="660"/>
      <c r="E5131" s="106"/>
      <c r="F5131" s="661"/>
      <c r="G5131" s="660"/>
      <c r="H5131" s="661"/>
      <c r="I5131" s="660"/>
      <c r="J5131" s="661"/>
      <c r="K5131" s="660"/>
      <c r="L5131" s="56">
        <f t="shared" si="464"/>
        <v>0</v>
      </c>
    </row>
    <row r="5132" spans="2:13" ht="24.95" customHeight="1" outlineLevel="2" x14ac:dyDescent="0.25">
      <c r="B5132" s="631"/>
      <c r="C5132" s="632"/>
      <c r="D5132" s="662"/>
      <c r="E5132" s="107"/>
      <c r="F5132" s="663"/>
      <c r="G5132" s="662"/>
      <c r="H5132" s="663"/>
      <c r="I5132" s="662"/>
      <c r="J5132" s="663"/>
      <c r="K5132" s="662"/>
      <c r="L5132" s="56">
        <f t="shared" si="464"/>
        <v>0</v>
      </c>
    </row>
    <row r="5133" spans="2:13" ht="24.95" customHeight="1" outlineLevel="2" x14ac:dyDescent="0.25">
      <c r="B5133" s="634" t="s">
        <v>1468</v>
      </c>
      <c r="C5133" s="635"/>
      <c r="D5133" s="635"/>
      <c r="E5133" s="635"/>
      <c r="F5133" s="635"/>
      <c r="G5133" s="635"/>
      <c r="H5133" s="635"/>
      <c r="I5133" s="635"/>
      <c r="J5133" s="635"/>
      <c r="K5133" s="636"/>
      <c r="L5133" s="108">
        <f>+SUM(L5126:L5132)</f>
        <v>0</v>
      </c>
    </row>
    <row r="5134" spans="2:13" ht="24.95" customHeight="1" outlineLevel="1" x14ac:dyDescent="0.25">
      <c r="B5134" s="121" t="s">
        <v>1454</v>
      </c>
      <c r="C5134" s="132">
        <v>25</v>
      </c>
      <c r="D5134" s="132">
        <v>2.13</v>
      </c>
      <c r="E5134" s="694" t="str">
        <f>+VLOOKUP(B:B,APUS!A:C,3,FALSE)</f>
        <v xml:space="preserve"> VINILO TIPO 1 SUPERLAVABLE PARA EXTERIOR  - 3 CAPAS (COLOR BLANCO) </v>
      </c>
      <c r="F5134" s="695"/>
      <c r="G5134" s="695"/>
      <c r="H5134" s="695"/>
      <c r="I5134" s="695"/>
      <c r="J5134" s="695"/>
      <c r="K5134" s="696"/>
      <c r="L5134" s="103" t="str">
        <f>+VLOOKUP(B:B,APUS!A:D,4,FALSE)</f>
        <v>M2</v>
      </c>
      <c r="M5134" s="595">
        <f>L5144</f>
        <v>0</v>
      </c>
    </row>
    <row r="5135" spans="2:13" ht="24.95" customHeight="1" outlineLevel="2" x14ac:dyDescent="0.25">
      <c r="B5135" s="666" t="s">
        <v>1465</v>
      </c>
      <c r="C5135" s="697"/>
      <c r="D5135" s="668"/>
      <c r="E5135" s="672" t="s">
        <v>1470</v>
      </c>
      <c r="F5135" s="673"/>
      <c r="G5135" s="673"/>
      <c r="H5135" s="673"/>
      <c r="I5135" s="674"/>
      <c r="J5135" s="675" t="s">
        <v>560</v>
      </c>
      <c r="K5135" s="668"/>
      <c r="L5135" s="677" t="s">
        <v>1464</v>
      </c>
    </row>
    <row r="5136" spans="2:13" ht="24.95" customHeight="1" outlineLevel="2" x14ac:dyDescent="0.25">
      <c r="B5136" s="669"/>
      <c r="C5136" s="670"/>
      <c r="D5136" s="671"/>
      <c r="E5136" s="104" t="s">
        <v>1461</v>
      </c>
      <c r="F5136" s="679" t="s">
        <v>1462</v>
      </c>
      <c r="G5136" s="680"/>
      <c r="H5136" s="679" t="s">
        <v>1463</v>
      </c>
      <c r="I5136" s="680"/>
      <c r="J5136" s="676"/>
      <c r="K5136" s="671"/>
      <c r="L5136" s="701"/>
    </row>
    <row r="5137" spans="2:13" ht="24.95" customHeight="1" outlineLevel="2" x14ac:dyDescent="0.25">
      <c r="B5137" s="655"/>
      <c r="C5137" s="656"/>
      <c r="D5137" s="657"/>
      <c r="E5137" s="105"/>
      <c r="F5137" s="658"/>
      <c r="G5137" s="659"/>
      <c r="H5137" s="658"/>
      <c r="I5137" s="659"/>
      <c r="J5137" s="658"/>
      <c r="K5137" s="659"/>
      <c r="L5137" s="56">
        <f t="shared" ref="L5137:L5143" si="465">+J5137</f>
        <v>0</v>
      </c>
    </row>
    <row r="5138" spans="2:13" ht="24.95" customHeight="1" outlineLevel="2" x14ac:dyDescent="0.25">
      <c r="B5138" s="628"/>
      <c r="C5138" s="629"/>
      <c r="D5138" s="660"/>
      <c r="E5138" s="106"/>
      <c r="F5138" s="661"/>
      <c r="G5138" s="660"/>
      <c r="H5138" s="661"/>
      <c r="I5138" s="660"/>
      <c r="J5138" s="661"/>
      <c r="K5138" s="660"/>
      <c r="L5138" s="56">
        <f t="shared" si="465"/>
        <v>0</v>
      </c>
    </row>
    <row r="5139" spans="2:13" ht="24.95" customHeight="1" outlineLevel="2" x14ac:dyDescent="0.25">
      <c r="B5139" s="628"/>
      <c r="C5139" s="629"/>
      <c r="D5139" s="660"/>
      <c r="E5139" s="106"/>
      <c r="F5139" s="661"/>
      <c r="G5139" s="660"/>
      <c r="H5139" s="661"/>
      <c r="I5139" s="660"/>
      <c r="J5139" s="661"/>
      <c r="K5139" s="660"/>
      <c r="L5139" s="56">
        <f t="shared" si="465"/>
        <v>0</v>
      </c>
    </row>
    <row r="5140" spans="2:13" ht="24.95" customHeight="1" outlineLevel="2" x14ac:dyDescent="0.25">
      <c r="B5140" s="628"/>
      <c r="C5140" s="629"/>
      <c r="D5140" s="660"/>
      <c r="E5140" s="106"/>
      <c r="F5140" s="661"/>
      <c r="G5140" s="660"/>
      <c r="H5140" s="661"/>
      <c r="I5140" s="660"/>
      <c r="J5140" s="661"/>
      <c r="K5140" s="660"/>
      <c r="L5140" s="56">
        <f t="shared" si="465"/>
        <v>0</v>
      </c>
    </row>
    <row r="5141" spans="2:13" ht="24.95" customHeight="1" outlineLevel="2" x14ac:dyDescent="0.25">
      <c r="B5141" s="628"/>
      <c r="C5141" s="629"/>
      <c r="D5141" s="660"/>
      <c r="E5141" s="106"/>
      <c r="F5141" s="661"/>
      <c r="G5141" s="660"/>
      <c r="H5141" s="661"/>
      <c r="I5141" s="660"/>
      <c r="J5141" s="661"/>
      <c r="K5141" s="660"/>
      <c r="L5141" s="56">
        <f t="shared" si="465"/>
        <v>0</v>
      </c>
    </row>
    <row r="5142" spans="2:13" ht="24.95" customHeight="1" outlineLevel="2" x14ac:dyDescent="0.25">
      <c r="B5142" s="628"/>
      <c r="C5142" s="629"/>
      <c r="D5142" s="660"/>
      <c r="E5142" s="106"/>
      <c r="F5142" s="661"/>
      <c r="G5142" s="660"/>
      <c r="H5142" s="661"/>
      <c r="I5142" s="660"/>
      <c r="J5142" s="661"/>
      <c r="K5142" s="660"/>
      <c r="L5142" s="56">
        <f t="shared" si="465"/>
        <v>0</v>
      </c>
    </row>
    <row r="5143" spans="2:13" ht="24.95" customHeight="1" outlineLevel="2" x14ac:dyDescent="0.25">
      <c r="B5143" s="631"/>
      <c r="C5143" s="632"/>
      <c r="D5143" s="662"/>
      <c r="E5143" s="107"/>
      <c r="F5143" s="663"/>
      <c r="G5143" s="662"/>
      <c r="H5143" s="663"/>
      <c r="I5143" s="662"/>
      <c r="J5143" s="663"/>
      <c r="K5143" s="662"/>
      <c r="L5143" s="56">
        <f t="shared" si="465"/>
        <v>0</v>
      </c>
    </row>
    <row r="5144" spans="2:13" ht="24.95" customHeight="1" outlineLevel="2" x14ac:dyDescent="0.25">
      <c r="B5144" s="634" t="s">
        <v>1468</v>
      </c>
      <c r="C5144" s="635"/>
      <c r="D5144" s="635"/>
      <c r="E5144" s="635"/>
      <c r="F5144" s="635"/>
      <c r="G5144" s="635"/>
      <c r="H5144" s="635"/>
      <c r="I5144" s="635"/>
      <c r="J5144" s="635"/>
      <c r="K5144" s="636"/>
      <c r="L5144" s="108">
        <f>+SUM(L5137:L5143)</f>
        <v>0</v>
      </c>
    </row>
    <row r="5145" spans="2:13" ht="24.95" customHeight="1" outlineLevel="1" x14ac:dyDescent="0.25">
      <c r="B5145" s="121" t="s">
        <v>2177</v>
      </c>
      <c r="C5145" s="132">
        <v>25</v>
      </c>
      <c r="D5145" s="133">
        <v>2.14333333333333</v>
      </c>
      <c r="E5145" s="694" t="str">
        <f>+VLOOKUP(B:B,APUS!A:C,3,FALSE)</f>
        <v xml:space="preserve"> VINILO  TIPO 1 SUPERLAVABLE PARA MURO EXTERIOR - 3 CAPAS (COLOR A ELEGIR)</v>
      </c>
      <c r="F5145" s="695"/>
      <c r="G5145" s="695"/>
      <c r="H5145" s="695"/>
      <c r="I5145" s="695"/>
      <c r="J5145" s="695"/>
      <c r="K5145" s="696"/>
      <c r="L5145" s="103" t="str">
        <f>+VLOOKUP(B:B,APUS!A:D,4,FALSE)</f>
        <v>M2</v>
      </c>
      <c r="M5145" s="595">
        <f>L5155</f>
        <v>0</v>
      </c>
    </row>
    <row r="5146" spans="2:13" ht="24.95" customHeight="1" outlineLevel="2" x14ac:dyDescent="0.25">
      <c r="B5146" s="666" t="s">
        <v>1465</v>
      </c>
      <c r="C5146" s="697"/>
      <c r="D5146" s="668"/>
      <c r="E5146" s="672" t="s">
        <v>1470</v>
      </c>
      <c r="F5146" s="673"/>
      <c r="G5146" s="673"/>
      <c r="H5146" s="673"/>
      <c r="I5146" s="674"/>
      <c r="J5146" s="675" t="s">
        <v>560</v>
      </c>
      <c r="K5146" s="668"/>
      <c r="L5146" s="677" t="s">
        <v>1464</v>
      </c>
    </row>
    <row r="5147" spans="2:13" ht="24.95" customHeight="1" outlineLevel="2" x14ac:dyDescent="0.25">
      <c r="B5147" s="669"/>
      <c r="C5147" s="670"/>
      <c r="D5147" s="671"/>
      <c r="E5147" s="104" t="s">
        <v>1461</v>
      </c>
      <c r="F5147" s="679" t="s">
        <v>1462</v>
      </c>
      <c r="G5147" s="680"/>
      <c r="H5147" s="679" t="s">
        <v>1463</v>
      </c>
      <c r="I5147" s="680"/>
      <c r="J5147" s="676"/>
      <c r="K5147" s="671"/>
      <c r="L5147" s="701"/>
    </row>
    <row r="5148" spans="2:13" ht="24.95" customHeight="1" outlineLevel="2" x14ac:dyDescent="0.25">
      <c r="B5148" s="655"/>
      <c r="C5148" s="656"/>
      <c r="D5148" s="657"/>
      <c r="E5148" s="105"/>
      <c r="F5148" s="658"/>
      <c r="G5148" s="659"/>
      <c r="H5148" s="658"/>
      <c r="I5148" s="659"/>
      <c r="J5148" s="658"/>
      <c r="K5148" s="659"/>
      <c r="L5148" s="56">
        <f t="shared" ref="L5148:L5154" si="466">+J5148</f>
        <v>0</v>
      </c>
    </row>
    <row r="5149" spans="2:13" ht="24.95" customHeight="1" outlineLevel="2" x14ac:dyDescent="0.25">
      <c r="B5149" s="628"/>
      <c r="C5149" s="629"/>
      <c r="D5149" s="660"/>
      <c r="E5149" s="106"/>
      <c r="F5149" s="661"/>
      <c r="G5149" s="660"/>
      <c r="H5149" s="661"/>
      <c r="I5149" s="660"/>
      <c r="J5149" s="661"/>
      <c r="K5149" s="660"/>
      <c r="L5149" s="56">
        <f t="shared" si="466"/>
        <v>0</v>
      </c>
    </row>
    <row r="5150" spans="2:13" ht="24.95" customHeight="1" outlineLevel="2" x14ac:dyDescent="0.25">
      <c r="B5150" s="628"/>
      <c r="C5150" s="629"/>
      <c r="D5150" s="660"/>
      <c r="E5150" s="106"/>
      <c r="F5150" s="661"/>
      <c r="G5150" s="660"/>
      <c r="H5150" s="661"/>
      <c r="I5150" s="660"/>
      <c r="J5150" s="661"/>
      <c r="K5150" s="660"/>
      <c r="L5150" s="56">
        <f t="shared" si="466"/>
        <v>0</v>
      </c>
    </row>
    <row r="5151" spans="2:13" ht="24.95" customHeight="1" outlineLevel="2" x14ac:dyDescent="0.25">
      <c r="B5151" s="628"/>
      <c r="C5151" s="629"/>
      <c r="D5151" s="660"/>
      <c r="E5151" s="106"/>
      <c r="F5151" s="661"/>
      <c r="G5151" s="660"/>
      <c r="H5151" s="661"/>
      <c r="I5151" s="660"/>
      <c r="J5151" s="661"/>
      <c r="K5151" s="660"/>
      <c r="L5151" s="56">
        <f t="shared" si="466"/>
        <v>0</v>
      </c>
    </row>
    <row r="5152" spans="2:13" ht="24.95" customHeight="1" outlineLevel="2" x14ac:dyDescent="0.25">
      <c r="B5152" s="628"/>
      <c r="C5152" s="629"/>
      <c r="D5152" s="660"/>
      <c r="E5152" s="106"/>
      <c r="F5152" s="661"/>
      <c r="G5152" s="660"/>
      <c r="H5152" s="661"/>
      <c r="I5152" s="660"/>
      <c r="J5152" s="661"/>
      <c r="K5152" s="660"/>
      <c r="L5152" s="56">
        <f t="shared" si="466"/>
        <v>0</v>
      </c>
    </row>
    <row r="5153" spans="2:13" ht="24.95" customHeight="1" outlineLevel="2" x14ac:dyDescent="0.25">
      <c r="B5153" s="628"/>
      <c r="C5153" s="629"/>
      <c r="D5153" s="660"/>
      <c r="E5153" s="106"/>
      <c r="F5153" s="661"/>
      <c r="G5153" s="660"/>
      <c r="H5153" s="661"/>
      <c r="I5153" s="660"/>
      <c r="J5153" s="661"/>
      <c r="K5153" s="660"/>
      <c r="L5153" s="56">
        <f t="shared" si="466"/>
        <v>0</v>
      </c>
    </row>
    <row r="5154" spans="2:13" ht="24.95" customHeight="1" outlineLevel="2" x14ac:dyDescent="0.25">
      <c r="B5154" s="631"/>
      <c r="C5154" s="632"/>
      <c r="D5154" s="662"/>
      <c r="E5154" s="107"/>
      <c r="F5154" s="663"/>
      <c r="G5154" s="662"/>
      <c r="H5154" s="663"/>
      <c r="I5154" s="662"/>
      <c r="J5154" s="663"/>
      <c r="K5154" s="662"/>
      <c r="L5154" s="56">
        <f t="shared" si="466"/>
        <v>0</v>
      </c>
    </row>
    <row r="5155" spans="2:13" ht="24.95" customHeight="1" outlineLevel="2" x14ac:dyDescent="0.25">
      <c r="B5155" s="634" t="s">
        <v>1468</v>
      </c>
      <c r="C5155" s="635"/>
      <c r="D5155" s="635"/>
      <c r="E5155" s="635"/>
      <c r="F5155" s="635"/>
      <c r="G5155" s="635"/>
      <c r="H5155" s="635"/>
      <c r="I5155" s="635"/>
      <c r="J5155" s="635"/>
      <c r="K5155" s="636"/>
      <c r="L5155" s="108">
        <f>+SUM(L5148:L5154)</f>
        <v>0</v>
      </c>
    </row>
    <row r="5156" spans="2:13" ht="24.95" customHeight="1" outlineLevel="1" x14ac:dyDescent="0.25">
      <c r="B5156" s="121" t="s">
        <v>2178</v>
      </c>
      <c r="C5156" s="132">
        <v>25</v>
      </c>
      <c r="D5156" s="132">
        <v>2.15</v>
      </c>
      <c r="E5156" s="694" t="str">
        <f>+VLOOKUP(B:B,APUS!A:C,3,FALSE)</f>
        <v>WASH- PRIME SOBRE LÁMINA LLENA</v>
      </c>
      <c r="F5156" s="695"/>
      <c r="G5156" s="695"/>
      <c r="H5156" s="695"/>
      <c r="I5156" s="695"/>
      <c r="J5156" s="695"/>
      <c r="K5156" s="696"/>
      <c r="L5156" s="103" t="str">
        <f>+VLOOKUP(B:B,APUS!A:D,4,FALSE)</f>
        <v>M2</v>
      </c>
      <c r="M5156" s="595">
        <f>L5166</f>
        <v>0</v>
      </c>
    </row>
    <row r="5157" spans="2:13" ht="24.95" customHeight="1" outlineLevel="2" x14ac:dyDescent="0.25">
      <c r="B5157" s="666" t="s">
        <v>1465</v>
      </c>
      <c r="C5157" s="697"/>
      <c r="D5157" s="668"/>
      <c r="E5157" s="672" t="s">
        <v>1470</v>
      </c>
      <c r="F5157" s="673"/>
      <c r="G5157" s="673"/>
      <c r="H5157" s="673"/>
      <c r="I5157" s="674"/>
      <c r="J5157" s="675" t="s">
        <v>560</v>
      </c>
      <c r="K5157" s="668"/>
      <c r="L5157" s="677" t="s">
        <v>1464</v>
      </c>
    </row>
    <row r="5158" spans="2:13" ht="24.95" customHeight="1" outlineLevel="2" x14ac:dyDescent="0.25">
      <c r="B5158" s="669"/>
      <c r="C5158" s="670"/>
      <c r="D5158" s="671"/>
      <c r="E5158" s="104" t="s">
        <v>1461</v>
      </c>
      <c r="F5158" s="679" t="s">
        <v>1462</v>
      </c>
      <c r="G5158" s="680"/>
      <c r="H5158" s="679" t="s">
        <v>1463</v>
      </c>
      <c r="I5158" s="680"/>
      <c r="J5158" s="676"/>
      <c r="K5158" s="671"/>
      <c r="L5158" s="701"/>
    </row>
    <row r="5159" spans="2:13" ht="24.95" customHeight="1" outlineLevel="2" x14ac:dyDescent="0.25">
      <c r="B5159" s="655"/>
      <c r="C5159" s="656"/>
      <c r="D5159" s="657"/>
      <c r="E5159" s="105"/>
      <c r="F5159" s="658"/>
      <c r="G5159" s="659"/>
      <c r="H5159" s="658"/>
      <c r="I5159" s="659"/>
      <c r="J5159" s="658"/>
      <c r="K5159" s="659"/>
      <c r="L5159" s="56">
        <f t="shared" ref="L5159:L5165" si="467">+J5159</f>
        <v>0</v>
      </c>
    </row>
    <row r="5160" spans="2:13" ht="24.95" customHeight="1" outlineLevel="2" x14ac:dyDescent="0.25">
      <c r="B5160" s="628"/>
      <c r="C5160" s="629"/>
      <c r="D5160" s="660"/>
      <c r="E5160" s="106"/>
      <c r="F5160" s="661"/>
      <c r="G5160" s="660"/>
      <c r="H5160" s="661"/>
      <c r="I5160" s="660"/>
      <c r="J5160" s="661"/>
      <c r="K5160" s="660"/>
      <c r="L5160" s="56">
        <f t="shared" si="467"/>
        <v>0</v>
      </c>
    </row>
    <row r="5161" spans="2:13" ht="24.95" customHeight="1" outlineLevel="2" x14ac:dyDescent="0.25">
      <c r="B5161" s="628"/>
      <c r="C5161" s="629"/>
      <c r="D5161" s="660"/>
      <c r="E5161" s="106"/>
      <c r="F5161" s="661"/>
      <c r="G5161" s="660"/>
      <c r="H5161" s="661"/>
      <c r="I5161" s="660"/>
      <c r="J5161" s="661"/>
      <c r="K5161" s="660"/>
      <c r="L5161" s="56">
        <f t="shared" si="467"/>
        <v>0</v>
      </c>
    </row>
    <row r="5162" spans="2:13" ht="24.95" customHeight="1" outlineLevel="2" x14ac:dyDescent="0.25">
      <c r="B5162" s="628"/>
      <c r="C5162" s="629"/>
      <c r="D5162" s="660"/>
      <c r="E5162" s="106"/>
      <c r="F5162" s="661"/>
      <c r="G5162" s="660"/>
      <c r="H5162" s="661"/>
      <c r="I5162" s="660"/>
      <c r="J5162" s="661"/>
      <c r="K5162" s="660"/>
      <c r="L5162" s="56">
        <f t="shared" si="467"/>
        <v>0</v>
      </c>
    </row>
    <row r="5163" spans="2:13" ht="24.95" customHeight="1" outlineLevel="2" x14ac:dyDescent="0.25">
      <c r="B5163" s="628"/>
      <c r="C5163" s="629"/>
      <c r="D5163" s="660"/>
      <c r="E5163" s="106"/>
      <c r="F5163" s="661"/>
      <c r="G5163" s="660"/>
      <c r="H5163" s="661"/>
      <c r="I5163" s="660"/>
      <c r="J5163" s="661"/>
      <c r="K5163" s="660"/>
      <c r="L5163" s="56">
        <f t="shared" si="467"/>
        <v>0</v>
      </c>
    </row>
    <row r="5164" spans="2:13" ht="24.95" customHeight="1" outlineLevel="2" x14ac:dyDescent="0.25">
      <c r="B5164" s="628"/>
      <c r="C5164" s="629"/>
      <c r="D5164" s="660"/>
      <c r="E5164" s="106"/>
      <c r="F5164" s="661"/>
      <c r="G5164" s="660"/>
      <c r="H5164" s="661"/>
      <c r="I5164" s="660"/>
      <c r="J5164" s="661"/>
      <c r="K5164" s="660"/>
      <c r="L5164" s="56">
        <f t="shared" si="467"/>
        <v>0</v>
      </c>
    </row>
    <row r="5165" spans="2:13" ht="24.95" customHeight="1" outlineLevel="2" x14ac:dyDescent="0.25">
      <c r="B5165" s="631"/>
      <c r="C5165" s="632"/>
      <c r="D5165" s="662"/>
      <c r="E5165" s="107"/>
      <c r="F5165" s="663"/>
      <c r="G5165" s="662"/>
      <c r="H5165" s="663"/>
      <c r="I5165" s="662"/>
      <c r="J5165" s="663"/>
      <c r="K5165" s="662"/>
      <c r="L5165" s="56">
        <f t="shared" si="467"/>
        <v>0</v>
      </c>
    </row>
    <row r="5166" spans="2:13" ht="24.95" customHeight="1" outlineLevel="2" x14ac:dyDescent="0.25">
      <c r="B5166" s="634" t="s">
        <v>1468</v>
      </c>
      <c r="C5166" s="635"/>
      <c r="D5166" s="635"/>
      <c r="E5166" s="635"/>
      <c r="F5166" s="635"/>
      <c r="G5166" s="635"/>
      <c r="H5166" s="635"/>
      <c r="I5166" s="635"/>
      <c r="J5166" s="635"/>
      <c r="K5166" s="636"/>
      <c r="L5166" s="108">
        <f>+SUM(L5159:L5165)</f>
        <v>0</v>
      </c>
    </row>
    <row r="5167" spans="2:13" ht="48" customHeight="1" outlineLevel="1" x14ac:dyDescent="0.25">
      <c r="B5167" s="121" t="s">
        <v>2179</v>
      </c>
      <c r="C5167" s="132">
        <v>25</v>
      </c>
      <c r="D5167" s="132">
        <v>2.16</v>
      </c>
      <c r="E5167" s="637" t="str">
        <f>+VLOOKUP(B:B,APUS!A:C,3,FALSE)</f>
        <v xml:space="preserve"> ESMALTE SOBRE MUROS (TRES CAPAS) PARA ZÓCALOS EN MUROS DE FACHADA O INTERIORES QUE YA TIENEN ESTE TRATAMIENTO</v>
      </c>
      <c r="F5167" s="638"/>
      <c r="G5167" s="638"/>
      <c r="H5167" s="638"/>
      <c r="I5167" s="638"/>
      <c r="J5167" s="638"/>
      <c r="K5167" s="639"/>
      <c r="L5167" s="103" t="str">
        <f>+VLOOKUP(B:B,APUS!A:D,4,FALSE)</f>
        <v>M2</v>
      </c>
      <c r="M5167" s="595">
        <f>L5177</f>
        <v>0</v>
      </c>
    </row>
    <row r="5168" spans="2:13" ht="24.95" customHeight="1" outlineLevel="2" x14ac:dyDescent="0.25">
      <c r="B5168" s="666" t="s">
        <v>1465</v>
      </c>
      <c r="C5168" s="697"/>
      <c r="D5168" s="668"/>
      <c r="E5168" s="672" t="s">
        <v>1470</v>
      </c>
      <c r="F5168" s="673"/>
      <c r="G5168" s="673"/>
      <c r="H5168" s="673"/>
      <c r="I5168" s="674"/>
      <c r="J5168" s="675" t="s">
        <v>560</v>
      </c>
      <c r="K5168" s="668"/>
      <c r="L5168" s="677" t="s">
        <v>1464</v>
      </c>
    </row>
    <row r="5169" spans="2:13" ht="24.95" customHeight="1" outlineLevel="2" x14ac:dyDescent="0.25">
      <c r="B5169" s="669"/>
      <c r="C5169" s="670"/>
      <c r="D5169" s="671"/>
      <c r="E5169" s="104" t="s">
        <v>1461</v>
      </c>
      <c r="F5169" s="679" t="s">
        <v>1462</v>
      </c>
      <c r="G5169" s="680"/>
      <c r="H5169" s="679" t="s">
        <v>1463</v>
      </c>
      <c r="I5169" s="680"/>
      <c r="J5169" s="676"/>
      <c r="K5169" s="671"/>
      <c r="L5169" s="701"/>
    </row>
    <row r="5170" spans="2:13" ht="24.95" customHeight="1" outlineLevel="2" x14ac:dyDescent="0.25">
      <c r="B5170" s="655"/>
      <c r="C5170" s="656"/>
      <c r="D5170" s="657"/>
      <c r="E5170" s="105"/>
      <c r="F5170" s="658"/>
      <c r="G5170" s="659"/>
      <c r="H5170" s="658"/>
      <c r="I5170" s="659"/>
      <c r="J5170" s="658"/>
      <c r="K5170" s="659"/>
      <c r="L5170" s="56">
        <f t="shared" ref="L5170:L5176" si="468">+J5170</f>
        <v>0</v>
      </c>
    </row>
    <row r="5171" spans="2:13" ht="24.95" customHeight="1" outlineLevel="2" x14ac:dyDescent="0.25">
      <c r="B5171" s="628"/>
      <c r="C5171" s="629"/>
      <c r="D5171" s="660"/>
      <c r="E5171" s="106"/>
      <c r="F5171" s="661"/>
      <c r="G5171" s="660"/>
      <c r="H5171" s="661"/>
      <c r="I5171" s="660"/>
      <c r="J5171" s="661"/>
      <c r="K5171" s="660"/>
      <c r="L5171" s="56">
        <f t="shared" si="468"/>
        <v>0</v>
      </c>
    </row>
    <row r="5172" spans="2:13" ht="24.95" customHeight="1" outlineLevel="2" x14ac:dyDescent="0.25">
      <c r="B5172" s="628"/>
      <c r="C5172" s="629"/>
      <c r="D5172" s="660"/>
      <c r="E5172" s="106"/>
      <c r="F5172" s="661"/>
      <c r="G5172" s="660"/>
      <c r="H5172" s="661"/>
      <c r="I5172" s="660"/>
      <c r="J5172" s="661"/>
      <c r="K5172" s="660"/>
      <c r="L5172" s="56">
        <f t="shared" si="468"/>
        <v>0</v>
      </c>
    </row>
    <row r="5173" spans="2:13" ht="24.95" customHeight="1" outlineLevel="2" x14ac:dyDescent="0.25">
      <c r="B5173" s="628"/>
      <c r="C5173" s="629"/>
      <c r="D5173" s="660"/>
      <c r="E5173" s="106"/>
      <c r="F5173" s="661"/>
      <c r="G5173" s="660"/>
      <c r="H5173" s="661"/>
      <c r="I5173" s="660"/>
      <c r="J5173" s="661"/>
      <c r="K5173" s="660"/>
      <c r="L5173" s="56">
        <f t="shared" si="468"/>
        <v>0</v>
      </c>
    </row>
    <row r="5174" spans="2:13" ht="24.95" customHeight="1" outlineLevel="2" x14ac:dyDescent="0.25">
      <c r="B5174" s="628"/>
      <c r="C5174" s="629"/>
      <c r="D5174" s="660"/>
      <c r="E5174" s="106"/>
      <c r="F5174" s="661"/>
      <c r="G5174" s="660"/>
      <c r="H5174" s="661"/>
      <c r="I5174" s="660"/>
      <c r="J5174" s="661"/>
      <c r="K5174" s="660"/>
      <c r="L5174" s="56">
        <f t="shared" si="468"/>
        <v>0</v>
      </c>
    </row>
    <row r="5175" spans="2:13" ht="24.95" customHeight="1" outlineLevel="2" x14ac:dyDescent="0.25">
      <c r="B5175" s="628"/>
      <c r="C5175" s="629"/>
      <c r="D5175" s="660"/>
      <c r="E5175" s="106"/>
      <c r="F5175" s="661"/>
      <c r="G5175" s="660"/>
      <c r="H5175" s="661"/>
      <c r="I5175" s="660"/>
      <c r="J5175" s="661"/>
      <c r="K5175" s="660"/>
      <c r="L5175" s="56">
        <f t="shared" si="468"/>
        <v>0</v>
      </c>
    </row>
    <row r="5176" spans="2:13" ht="24.95" customHeight="1" outlineLevel="2" x14ac:dyDescent="0.25">
      <c r="B5176" s="631"/>
      <c r="C5176" s="632"/>
      <c r="D5176" s="662"/>
      <c r="E5176" s="107"/>
      <c r="F5176" s="663"/>
      <c r="G5176" s="662"/>
      <c r="H5176" s="663"/>
      <c r="I5176" s="662"/>
      <c r="J5176" s="663"/>
      <c r="K5176" s="662"/>
      <c r="L5176" s="56">
        <f t="shared" si="468"/>
        <v>0</v>
      </c>
    </row>
    <row r="5177" spans="2:13" ht="24.95" customHeight="1" outlineLevel="2" x14ac:dyDescent="0.25">
      <c r="B5177" s="634" t="s">
        <v>1468</v>
      </c>
      <c r="C5177" s="635"/>
      <c r="D5177" s="635"/>
      <c r="E5177" s="635"/>
      <c r="F5177" s="635"/>
      <c r="G5177" s="635"/>
      <c r="H5177" s="635"/>
      <c r="I5177" s="635"/>
      <c r="J5177" s="635"/>
      <c r="K5177" s="636"/>
      <c r="L5177" s="108">
        <f>+SUM(L5170:L5176)</f>
        <v>0</v>
      </c>
    </row>
    <row r="5178" spans="2:13" ht="24.95" customHeight="1" outlineLevel="1" x14ac:dyDescent="0.25">
      <c r="B5178" s="121" t="s">
        <v>2182</v>
      </c>
      <c r="C5178" s="132">
        <v>25</v>
      </c>
      <c r="D5178" s="133">
        <v>2.17</v>
      </c>
      <c r="E5178" s="694" t="str">
        <f>+VLOOKUP(B:B,APUS!A:C,3,FALSE)</f>
        <v>PREPARACIÓN SUPERFICIE  PARA NUEVA APLICACIÓN DE PINTURAS</v>
      </c>
      <c r="F5178" s="695"/>
      <c r="G5178" s="695"/>
      <c r="H5178" s="695"/>
      <c r="I5178" s="695"/>
      <c r="J5178" s="695"/>
      <c r="K5178" s="696"/>
      <c r="L5178" s="103" t="str">
        <f>+VLOOKUP(B:B,APUS!A:D,4,FALSE)</f>
        <v>M2</v>
      </c>
      <c r="M5178" s="595">
        <f>L5188</f>
        <v>0</v>
      </c>
    </row>
    <row r="5179" spans="2:13" ht="24.95" customHeight="1" outlineLevel="2" x14ac:dyDescent="0.25">
      <c r="B5179" s="666" t="s">
        <v>1465</v>
      </c>
      <c r="C5179" s="697"/>
      <c r="D5179" s="668"/>
      <c r="E5179" s="672" t="s">
        <v>1470</v>
      </c>
      <c r="F5179" s="673"/>
      <c r="G5179" s="673"/>
      <c r="H5179" s="673"/>
      <c r="I5179" s="674"/>
      <c r="J5179" s="675" t="s">
        <v>560</v>
      </c>
      <c r="K5179" s="668"/>
      <c r="L5179" s="677" t="s">
        <v>1464</v>
      </c>
    </row>
    <row r="5180" spans="2:13" ht="24.95" customHeight="1" outlineLevel="2" x14ac:dyDescent="0.25">
      <c r="B5180" s="669"/>
      <c r="C5180" s="670"/>
      <c r="D5180" s="671"/>
      <c r="E5180" s="104" t="s">
        <v>1461</v>
      </c>
      <c r="F5180" s="679" t="s">
        <v>1462</v>
      </c>
      <c r="G5180" s="680"/>
      <c r="H5180" s="679" t="s">
        <v>1463</v>
      </c>
      <c r="I5180" s="680"/>
      <c r="J5180" s="676"/>
      <c r="K5180" s="671"/>
      <c r="L5180" s="701"/>
    </row>
    <row r="5181" spans="2:13" ht="24.95" customHeight="1" outlineLevel="2" x14ac:dyDescent="0.25">
      <c r="B5181" s="655"/>
      <c r="C5181" s="656"/>
      <c r="D5181" s="657"/>
      <c r="E5181" s="105"/>
      <c r="F5181" s="658"/>
      <c r="G5181" s="659"/>
      <c r="H5181" s="658"/>
      <c r="I5181" s="659"/>
      <c r="J5181" s="658"/>
      <c r="K5181" s="659"/>
      <c r="L5181" s="56">
        <f t="shared" ref="L5181:L5187" si="469">+J5181</f>
        <v>0</v>
      </c>
    </row>
    <row r="5182" spans="2:13" ht="24.95" customHeight="1" outlineLevel="2" x14ac:dyDescent="0.25">
      <c r="B5182" s="628"/>
      <c r="C5182" s="629"/>
      <c r="D5182" s="660"/>
      <c r="E5182" s="106"/>
      <c r="F5182" s="661"/>
      <c r="G5182" s="660"/>
      <c r="H5182" s="661"/>
      <c r="I5182" s="660"/>
      <c r="J5182" s="661"/>
      <c r="K5182" s="660"/>
      <c r="L5182" s="56">
        <f t="shared" si="469"/>
        <v>0</v>
      </c>
    </row>
    <row r="5183" spans="2:13" ht="24.95" customHeight="1" outlineLevel="2" x14ac:dyDescent="0.25">
      <c r="B5183" s="628"/>
      <c r="C5183" s="629"/>
      <c r="D5183" s="660"/>
      <c r="E5183" s="106"/>
      <c r="F5183" s="661"/>
      <c r="G5183" s="660"/>
      <c r="H5183" s="661"/>
      <c r="I5183" s="660"/>
      <c r="J5183" s="661"/>
      <c r="K5183" s="660"/>
      <c r="L5183" s="56">
        <f t="shared" si="469"/>
        <v>0</v>
      </c>
    </row>
    <row r="5184" spans="2:13" ht="24.95" customHeight="1" outlineLevel="2" x14ac:dyDescent="0.25">
      <c r="B5184" s="628"/>
      <c r="C5184" s="629"/>
      <c r="D5184" s="660"/>
      <c r="E5184" s="106"/>
      <c r="F5184" s="661"/>
      <c r="G5184" s="660"/>
      <c r="H5184" s="661"/>
      <c r="I5184" s="660"/>
      <c r="J5184" s="661"/>
      <c r="K5184" s="660"/>
      <c r="L5184" s="56">
        <f t="shared" si="469"/>
        <v>0</v>
      </c>
    </row>
    <row r="5185" spans="2:13" ht="24.95" customHeight="1" outlineLevel="2" x14ac:dyDescent="0.25">
      <c r="B5185" s="628"/>
      <c r="C5185" s="629"/>
      <c r="D5185" s="660"/>
      <c r="E5185" s="106"/>
      <c r="F5185" s="661"/>
      <c r="G5185" s="660"/>
      <c r="H5185" s="661"/>
      <c r="I5185" s="660"/>
      <c r="J5185" s="661"/>
      <c r="K5185" s="660"/>
      <c r="L5185" s="56">
        <f t="shared" si="469"/>
        <v>0</v>
      </c>
    </row>
    <row r="5186" spans="2:13" ht="24.95" customHeight="1" outlineLevel="2" x14ac:dyDescent="0.25">
      <c r="B5186" s="628"/>
      <c r="C5186" s="629"/>
      <c r="D5186" s="660"/>
      <c r="E5186" s="106"/>
      <c r="F5186" s="661"/>
      <c r="G5186" s="660"/>
      <c r="H5186" s="661"/>
      <c r="I5186" s="660"/>
      <c r="J5186" s="661"/>
      <c r="K5186" s="660"/>
      <c r="L5186" s="56">
        <f t="shared" si="469"/>
        <v>0</v>
      </c>
    </row>
    <row r="5187" spans="2:13" ht="24.95" customHeight="1" outlineLevel="2" x14ac:dyDescent="0.25">
      <c r="B5187" s="631"/>
      <c r="C5187" s="632"/>
      <c r="D5187" s="662"/>
      <c r="E5187" s="107"/>
      <c r="F5187" s="663"/>
      <c r="G5187" s="662"/>
      <c r="H5187" s="663"/>
      <c r="I5187" s="662"/>
      <c r="J5187" s="663"/>
      <c r="K5187" s="662"/>
      <c r="L5187" s="56">
        <f t="shared" si="469"/>
        <v>0</v>
      </c>
    </row>
    <row r="5188" spans="2:13" ht="24.95" customHeight="1" outlineLevel="2" x14ac:dyDescent="0.25">
      <c r="B5188" s="634" t="s">
        <v>1468</v>
      </c>
      <c r="C5188" s="635"/>
      <c r="D5188" s="635"/>
      <c r="E5188" s="635"/>
      <c r="F5188" s="635"/>
      <c r="G5188" s="635"/>
      <c r="H5188" s="635"/>
      <c r="I5188" s="635"/>
      <c r="J5188" s="635"/>
      <c r="K5188" s="636"/>
      <c r="L5188" s="108">
        <f>+SUM(L5181:L5187)</f>
        <v>0</v>
      </c>
    </row>
    <row r="5189" spans="2:13" ht="15" customHeight="1" x14ac:dyDescent="0.25">
      <c r="B5189" s="99"/>
      <c r="C5189" s="100">
        <v>26</v>
      </c>
      <c r="D5189" s="703" t="str">
        <f>+'208-MV-Ft-10-MV-HAB.'!D512</f>
        <v>CERRADURAS</v>
      </c>
      <c r="E5189" s="704"/>
      <c r="F5189" s="704"/>
      <c r="G5189" s="704"/>
      <c r="H5189" s="704"/>
      <c r="I5189" s="704"/>
      <c r="J5189" s="704"/>
      <c r="K5189" s="704"/>
      <c r="L5189" s="705"/>
    </row>
    <row r="5190" spans="2:13" ht="27.75" customHeight="1" outlineLevel="1" x14ac:dyDescent="0.25">
      <c r="B5190" s="111" t="s">
        <v>2094</v>
      </c>
      <c r="C5190" s="129">
        <v>26</v>
      </c>
      <c r="D5190" s="129">
        <v>1</v>
      </c>
      <c r="E5190" s="637" t="str">
        <f>+VLOOKUP(B:B,APUS!A:C,3,FALSE)</f>
        <v>CERRADURA PUERTA INTERNA PARA ALCOBA DE BOLA SATÍN ANTIQUE FIXSER. IGUAL O CALIDAD SUPERIOR. (INCLUYE ACCESORIOS).</v>
      </c>
      <c r="F5190" s="638"/>
      <c r="G5190" s="638"/>
      <c r="H5190" s="638"/>
      <c r="I5190" s="638"/>
      <c r="J5190" s="638"/>
      <c r="K5190" s="639"/>
      <c r="L5190" s="103" t="str">
        <f>+VLOOKUP(B:B,APUS!A:D,4,FALSE)</f>
        <v>UN</v>
      </c>
      <c r="M5190" s="595">
        <f>L5200</f>
        <v>0</v>
      </c>
    </row>
    <row r="5191" spans="2:13" ht="15" customHeight="1" outlineLevel="2" x14ac:dyDescent="0.25">
      <c r="B5191" s="666" t="s">
        <v>1465</v>
      </c>
      <c r="C5191" s="697"/>
      <c r="D5191" s="668"/>
      <c r="E5191" s="672" t="s">
        <v>1470</v>
      </c>
      <c r="F5191" s="673"/>
      <c r="G5191" s="673"/>
      <c r="H5191" s="673"/>
      <c r="I5191" s="674"/>
      <c r="J5191" s="675" t="s">
        <v>560</v>
      </c>
      <c r="K5191" s="668"/>
      <c r="L5191" s="677" t="s">
        <v>1464</v>
      </c>
    </row>
    <row r="5192" spans="2:13" ht="15" customHeight="1" outlineLevel="2" x14ac:dyDescent="0.25">
      <c r="B5192" s="669"/>
      <c r="C5192" s="670"/>
      <c r="D5192" s="671"/>
      <c r="E5192" s="104" t="s">
        <v>1461</v>
      </c>
      <c r="F5192" s="679" t="s">
        <v>1462</v>
      </c>
      <c r="G5192" s="680"/>
      <c r="H5192" s="679" t="s">
        <v>1463</v>
      </c>
      <c r="I5192" s="680"/>
      <c r="J5192" s="676"/>
      <c r="K5192" s="671"/>
      <c r="L5192" s="701"/>
    </row>
    <row r="5193" spans="2:13" ht="24.95" customHeight="1" outlineLevel="2" x14ac:dyDescent="0.25">
      <c r="B5193" s="655"/>
      <c r="C5193" s="656"/>
      <c r="D5193" s="657"/>
      <c r="E5193" s="105"/>
      <c r="F5193" s="658"/>
      <c r="G5193" s="659"/>
      <c r="H5193" s="658"/>
      <c r="I5193" s="659"/>
      <c r="J5193" s="658"/>
      <c r="K5193" s="659"/>
      <c r="L5193" s="56">
        <f t="shared" ref="L5193:L5199" si="470">+J5193</f>
        <v>0</v>
      </c>
    </row>
    <row r="5194" spans="2:13" ht="24.95" customHeight="1" outlineLevel="2" x14ac:dyDescent="0.25">
      <c r="B5194" s="628"/>
      <c r="C5194" s="629"/>
      <c r="D5194" s="660"/>
      <c r="E5194" s="106"/>
      <c r="F5194" s="661"/>
      <c r="G5194" s="660"/>
      <c r="H5194" s="661"/>
      <c r="I5194" s="660"/>
      <c r="J5194" s="661"/>
      <c r="K5194" s="660"/>
      <c r="L5194" s="56">
        <f t="shared" si="470"/>
        <v>0</v>
      </c>
    </row>
    <row r="5195" spans="2:13" ht="24.95" customHeight="1" outlineLevel="2" x14ac:dyDescent="0.25">
      <c r="B5195" s="628"/>
      <c r="C5195" s="629"/>
      <c r="D5195" s="660"/>
      <c r="E5195" s="106"/>
      <c r="F5195" s="661"/>
      <c r="G5195" s="660"/>
      <c r="H5195" s="661"/>
      <c r="I5195" s="660"/>
      <c r="J5195" s="661"/>
      <c r="K5195" s="660"/>
      <c r="L5195" s="56">
        <f t="shared" si="470"/>
        <v>0</v>
      </c>
    </row>
    <row r="5196" spans="2:13" ht="24.95" customHeight="1" outlineLevel="2" x14ac:dyDescent="0.25">
      <c r="B5196" s="628"/>
      <c r="C5196" s="629"/>
      <c r="D5196" s="660"/>
      <c r="E5196" s="106"/>
      <c r="F5196" s="661"/>
      <c r="G5196" s="660"/>
      <c r="H5196" s="661"/>
      <c r="I5196" s="660"/>
      <c r="J5196" s="661"/>
      <c r="K5196" s="660"/>
      <c r="L5196" s="56">
        <f t="shared" si="470"/>
        <v>0</v>
      </c>
    </row>
    <row r="5197" spans="2:13" ht="24.95" customHeight="1" outlineLevel="2" x14ac:dyDescent="0.25">
      <c r="B5197" s="628"/>
      <c r="C5197" s="629"/>
      <c r="D5197" s="660"/>
      <c r="E5197" s="106"/>
      <c r="F5197" s="661"/>
      <c r="G5197" s="660"/>
      <c r="H5197" s="661"/>
      <c r="I5197" s="660"/>
      <c r="J5197" s="661"/>
      <c r="K5197" s="660"/>
      <c r="L5197" s="56">
        <f t="shared" si="470"/>
        <v>0</v>
      </c>
    </row>
    <row r="5198" spans="2:13" ht="24.95" customHeight="1" outlineLevel="2" x14ac:dyDescent="0.25">
      <c r="B5198" s="628"/>
      <c r="C5198" s="629"/>
      <c r="D5198" s="660"/>
      <c r="E5198" s="106"/>
      <c r="F5198" s="661"/>
      <c r="G5198" s="660"/>
      <c r="H5198" s="661"/>
      <c r="I5198" s="660"/>
      <c r="J5198" s="661"/>
      <c r="K5198" s="660"/>
      <c r="L5198" s="56">
        <f t="shared" si="470"/>
        <v>0</v>
      </c>
    </row>
    <row r="5199" spans="2:13" ht="24.95" customHeight="1" outlineLevel="2" x14ac:dyDescent="0.25">
      <c r="B5199" s="631"/>
      <c r="C5199" s="632"/>
      <c r="D5199" s="662"/>
      <c r="E5199" s="107"/>
      <c r="F5199" s="663"/>
      <c r="G5199" s="662"/>
      <c r="H5199" s="663"/>
      <c r="I5199" s="662"/>
      <c r="J5199" s="663"/>
      <c r="K5199" s="662"/>
      <c r="L5199" s="56">
        <f t="shared" si="470"/>
        <v>0</v>
      </c>
    </row>
    <row r="5200" spans="2:13" ht="24.95" customHeight="1" outlineLevel="2" x14ac:dyDescent="0.25">
      <c r="B5200" s="634" t="s">
        <v>1468</v>
      </c>
      <c r="C5200" s="635"/>
      <c r="D5200" s="635"/>
      <c r="E5200" s="635"/>
      <c r="F5200" s="635"/>
      <c r="G5200" s="635"/>
      <c r="H5200" s="635"/>
      <c r="I5200" s="635"/>
      <c r="J5200" s="635"/>
      <c r="K5200" s="636"/>
      <c r="L5200" s="108">
        <f>+SUM(L5193:L5199)</f>
        <v>0</v>
      </c>
    </row>
    <row r="5201" spans="2:13" ht="40.5" customHeight="1" outlineLevel="1" x14ac:dyDescent="0.25">
      <c r="B5201" s="111" t="s">
        <v>2093</v>
      </c>
      <c r="C5201" s="129">
        <v>26</v>
      </c>
      <c r="D5201" s="129">
        <v>2</v>
      </c>
      <c r="E5201" s="637" t="str">
        <f>+VLOOKUP(B:B,APUS!A:C,3,FALSE)</f>
        <v>CERRADURA C-333 MEGA DERECHA SOLDAR INAFER IGUAL O DE SUPERIOR CALIDAD. PORTÓN ENTRADA PRINCIPAL, MATERIAL COLL ROLLED, CON TRES LLAVES. (INCLUYE ACCESORIOS).</v>
      </c>
      <c r="F5201" s="638"/>
      <c r="G5201" s="638"/>
      <c r="H5201" s="638"/>
      <c r="I5201" s="638"/>
      <c r="J5201" s="638"/>
      <c r="K5201" s="639"/>
      <c r="L5201" s="103" t="str">
        <f>+VLOOKUP(B:B,APUS!A:D,4,FALSE)</f>
        <v>UN</v>
      </c>
      <c r="M5201" s="595">
        <f>L5211</f>
        <v>0</v>
      </c>
    </row>
    <row r="5202" spans="2:13" ht="15" customHeight="1" outlineLevel="2" x14ac:dyDescent="0.25">
      <c r="B5202" s="666" t="s">
        <v>1465</v>
      </c>
      <c r="C5202" s="697"/>
      <c r="D5202" s="668"/>
      <c r="E5202" s="672" t="s">
        <v>1470</v>
      </c>
      <c r="F5202" s="673"/>
      <c r="G5202" s="673"/>
      <c r="H5202" s="673"/>
      <c r="I5202" s="674"/>
      <c r="J5202" s="675" t="s">
        <v>560</v>
      </c>
      <c r="K5202" s="668"/>
      <c r="L5202" s="677" t="s">
        <v>1464</v>
      </c>
    </row>
    <row r="5203" spans="2:13" ht="15" customHeight="1" outlineLevel="2" x14ac:dyDescent="0.25">
      <c r="B5203" s="669"/>
      <c r="C5203" s="670"/>
      <c r="D5203" s="671"/>
      <c r="E5203" s="104" t="s">
        <v>1461</v>
      </c>
      <c r="F5203" s="679" t="s">
        <v>1462</v>
      </c>
      <c r="G5203" s="680"/>
      <c r="H5203" s="679" t="s">
        <v>1463</v>
      </c>
      <c r="I5203" s="680"/>
      <c r="J5203" s="676"/>
      <c r="K5203" s="671"/>
      <c r="L5203" s="701"/>
    </row>
    <row r="5204" spans="2:13" ht="24.95" customHeight="1" outlineLevel="2" x14ac:dyDescent="0.25">
      <c r="B5204" s="655"/>
      <c r="C5204" s="656"/>
      <c r="D5204" s="657"/>
      <c r="E5204" s="105"/>
      <c r="F5204" s="658"/>
      <c r="G5204" s="659"/>
      <c r="H5204" s="658"/>
      <c r="I5204" s="659"/>
      <c r="J5204" s="658"/>
      <c r="K5204" s="659"/>
      <c r="L5204" s="56">
        <f t="shared" ref="L5204:L5210" si="471">+J5204</f>
        <v>0</v>
      </c>
    </row>
    <row r="5205" spans="2:13" ht="24.95" customHeight="1" outlineLevel="2" x14ac:dyDescent="0.25">
      <c r="B5205" s="628"/>
      <c r="C5205" s="629"/>
      <c r="D5205" s="660"/>
      <c r="E5205" s="106"/>
      <c r="F5205" s="661"/>
      <c r="G5205" s="660"/>
      <c r="H5205" s="661"/>
      <c r="I5205" s="660"/>
      <c r="J5205" s="661"/>
      <c r="K5205" s="660"/>
      <c r="L5205" s="56">
        <f t="shared" si="471"/>
        <v>0</v>
      </c>
    </row>
    <row r="5206" spans="2:13" ht="24.95" customHeight="1" outlineLevel="2" x14ac:dyDescent="0.25">
      <c r="B5206" s="628"/>
      <c r="C5206" s="629"/>
      <c r="D5206" s="660"/>
      <c r="E5206" s="106"/>
      <c r="F5206" s="661"/>
      <c r="G5206" s="660"/>
      <c r="H5206" s="661"/>
      <c r="I5206" s="660"/>
      <c r="J5206" s="661"/>
      <c r="K5206" s="660"/>
      <c r="L5206" s="56">
        <f t="shared" si="471"/>
        <v>0</v>
      </c>
    </row>
    <row r="5207" spans="2:13" ht="24.95" customHeight="1" outlineLevel="2" x14ac:dyDescent="0.25">
      <c r="B5207" s="628"/>
      <c r="C5207" s="629"/>
      <c r="D5207" s="660"/>
      <c r="E5207" s="106"/>
      <c r="F5207" s="661"/>
      <c r="G5207" s="660"/>
      <c r="H5207" s="661"/>
      <c r="I5207" s="660"/>
      <c r="J5207" s="661"/>
      <c r="K5207" s="660"/>
      <c r="L5207" s="56">
        <f t="shared" si="471"/>
        <v>0</v>
      </c>
    </row>
    <row r="5208" spans="2:13" ht="24.95" customHeight="1" outlineLevel="2" x14ac:dyDescent="0.25">
      <c r="B5208" s="628"/>
      <c r="C5208" s="629"/>
      <c r="D5208" s="660"/>
      <c r="E5208" s="106"/>
      <c r="F5208" s="661"/>
      <c r="G5208" s="660"/>
      <c r="H5208" s="661"/>
      <c r="I5208" s="660"/>
      <c r="J5208" s="661"/>
      <c r="K5208" s="660"/>
      <c r="L5208" s="56">
        <f t="shared" si="471"/>
        <v>0</v>
      </c>
    </row>
    <row r="5209" spans="2:13" ht="24.95" customHeight="1" outlineLevel="2" x14ac:dyDescent="0.25">
      <c r="B5209" s="628"/>
      <c r="C5209" s="629"/>
      <c r="D5209" s="660"/>
      <c r="E5209" s="106"/>
      <c r="F5209" s="661"/>
      <c r="G5209" s="660"/>
      <c r="H5209" s="661"/>
      <c r="I5209" s="660"/>
      <c r="J5209" s="661"/>
      <c r="K5209" s="660"/>
      <c r="L5209" s="56">
        <f t="shared" si="471"/>
        <v>0</v>
      </c>
    </row>
    <row r="5210" spans="2:13" ht="24.95" customHeight="1" outlineLevel="2" x14ac:dyDescent="0.25">
      <c r="B5210" s="631"/>
      <c r="C5210" s="632"/>
      <c r="D5210" s="662"/>
      <c r="E5210" s="107"/>
      <c r="F5210" s="663"/>
      <c r="G5210" s="662"/>
      <c r="H5210" s="663"/>
      <c r="I5210" s="662"/>
      <c r="J5210" s="663"/>
      <c r="K5210" s="662"/>
      <c r="L5210" s="56">
        <f t="shared" si="471"/>
        <v>0</v>
      </c>
    </row>
    <row r="5211" spans="2:13" ht="24.95" customHeight="1" outlineLevel="2" x14ac:dyDescent="0.25">
      <c r="B5211" s="634" t="s">
        <v>1468</v>
      </c>
      <c r="C5211" s="635"/>
      <c r="D5211" s="635"/>
      <c r="E5211" s="635"/>
      <c r="F5211" s="635"/>
      <c r="G5211" s="635"/>
      <c r="H5211" s="635"/>
      <c r="I5211" s="635"/>
      <c r="J5211" s="635"/>
      <c r="K5211" s="636"/>
      <c r="L5211" s="108">
        <f>+SUM(L5204:L5210)</f>
        <v>0</v>
      </c>
    </row>
    <row r="5212" spans="2:13" ht="39" customHeight="1" outlineLevel="1" x14ac:dyDescent="0.25">
      <c r="B5212" s="111" t="s">
        <v>2092</v>
      </c>
      <c r="C5212" s="129">
        <v>26</v>
      </c>
      <c r="D5212" s="129">
        <v>3</v>
      </c>
      <c r="E5212" s="637" t="str">
        <f>+VLOOKUP(B:B,APUS!A:C,3,FALSE)</f>
        <v>CERRADURA C-333 MEGA IZQUIERDA SOLDAR INAFER IGUAL O DE SUPERIOR CALIDAD. PORTÓN ENTRADA PRINCIPAL, MATERIAL COLL ROLLED, CON TRES LLAVES. (INCLUYE ACCESORIOS).</v>
      </c>
      <c r="F5212" s="638"/>
      <c r="G5212" s="638"/>
      <c r="H5212" s="638"/>
      <c r="I5212" s="638"/>
      <c r="J5212" s="638"/>
      <c r="K5212" s="639"/>
      <c r="L5212" s="103" t="str">
        <f>+VLOOKUP(B:B,APUS!A:D,4,FALSE)</f>
        <v>UN</v>
      </c>
      <c r="M5212" s="595">
        <f>L5222</f>
        <v>0</v>
      </c>
    </row>
    <row r="5213" spans="2:13" ht="15" customHeight="1" outlineLevel="2" x14ac:dyDescent="0.25">
      <c r="B5213" s="666" t="s">
        <v>1465</v>
      </c>
      <c r="C5213" s="697"/>
      <c r="D5213" s="668"/>
      <c r="E5213" s="672" t="s">
        <v>1470</v>
      </c>
      <c r="F5213" s="673"/>
      <c r="G5213" s="673"/>
      <c r="H5213" s="673"/>
      <c r="I5213" s="674"/>
      <c r="J5213" s="675" t="s">
        <v>560</v>
      </c>
      <c r="K5213" s="668"/>
      <c r="L5213" s="677" t="s">
        <v>1464</v>
      </c>
    </row>
    <row r="5214" spans="2:13" ht="15" customHeight="1" outlineLevel="2" x14ac:dyDescent="0.25">
      <c r="B5214" s="669"/>
      <c r="C5214" s="670"/>
      <c r="D5214" s="671"/>
      <c r="E5214" s="104" t="s">
        <v>1461</v>
      </c>
      <c r="F5214" s="679" t="s">
        <v>1462</v>
      </c>
      <c r="G5214" s="680"/>
      <c r="H5214" s="679" t="s">
        <v>1463</v>
      </c>
      <c r="I5214" s="680"/>
      <c r="J5214" s="676"/>
      <c r="K5214" s="671"/>
      <c r="L5214" s="701"/>
    </row>
    <row r="5215" spans="2:13" ht="24.95" customHeight="1" outlineLevel="2" x14ac:dyDescent="0.25">
      <c r="B5215" s="655"/>
      <c r="C5215" s="656"/>
      <c r="D5215" s="657"/>
      <c r="E5215" s="105"/>
      <c r="F5215" s="658"/>
      <c r="G5215" s="659"/>
      <c r="H5215" s="658"/>
      <c r="I5215" s="659"/>
      <c r="J5215" s="658"/>
      <c r="K5215" s="659"/>
      <c r="L5215" s="56">
        <f t="shared" ref="L5215:L5221" si="472">+J5215</f>
        <v>0</v>
      </c>
    </row>
    <row r="5216" spans="2:13" ht="24.95" customHeight="1" outlineLevel="2" x14ac:dyDescent="0.25">
      <c r="B5216" s="628"/>
      <c r="C5216" s="629"/>
      <c r="D5216" s="660"/>
      <c r="E5216" s="106"/>
      <c r="F5216" s="661"/>
      <c r="G5216" s="660"/>
      <c r="H5216" s="661"/>
      <c r="I5216" s="660"/>
      <c r="J5216" s="661"/>
      <c r="K5216" s="660"/>
      <c r="L5216" s="56">
        <f t="shared" si="472"/>
        <v>0</v>
      </c>
    </row>
    <row r="5217" spans="2:13" ht="24.95" customHeight="1" outlineLevel="2" x14ac:dyDescent="0.25">
      <c r="B5217" s="628"/>
      <c r="C5217" s="629"/>
      <c r="D5217" s="660"/>
      <c r="E5217" s="106"/>
      <c r="F5217" s="661"/>
      <c r="G5217" s="660"/>
      <c r="H5217" s="661"/>
      <c r="I5217" s="660"/>
      <c r="J5217" s="661"/>
      <c r="K5217" s="660"/>
      <c r="L5217" s="56">
        <f t="shared" si="472"/>
        <v>0</v>
      </c>
    </row>
    <row r="5218" spans="2:13" ht="24.95" customHeight="1" outlineLevel="2" x14ac:dyDescent="0.25">
      <c r="B5218" s="628"/>
      <c r="C5218" s="629"/>
      <c r="D5218" s="660"/>
      <c r="E5218" s="106"/>
      <c r="F5218" s="661"/>
      <c r="G5218" s="660"/>
      <c r="H5218" s="661"/>
      <c r="I5218" s="660"/>
      <c r="J5218" s="661"/>
      <c r="K5218" s="660"/>
      <c r="L5218" s="56">
        <f t="shared" si="472"/>
        <v>0</v>
      </c>
    </row>
    <row r="5219" spans="2:13" ht="24.95" customHeight="1" outlineLevel="2" x14ac:dyDescent="0.25">
      <c r="B5219" s="628"/>
      <c r="C5219" s="629"/>
      <c r="D5219" s="660"/>
      <c r="E5219" s="106"/>
      <c r="F5219" s="661"/>
      <c r="G5219" s="660"/>
      <c r="H5219" s="661"/>
      <c r="I5219" s="660"/>
      <c r="J5219" s="661"/>
      <c r="K5219" s="660"/>
      <c r="L5219" s="56">
        <f t="shared" si="472"/>
        <v>0</v>
      </c>
    </row>
    <row r="5220" spans="2:13" ht="24.95" customHeight="1" outlineLevel="2" x14ac:dyDescent="0.25">
      <c r="B5220" s="628"/>
      <c r="C5220" s="629"/>
      <c r="D5220" s="660"/>
      <c r="E5220" s="106"/>
      <c r="F5220" s="661"/>
      <c r="G5220" s="660"/>
      <c r="H5220" s="661"/>
      <c r="I5220" s="660"/>
      <c r="J5220" s="661"/>
      <c r="K5220" s="660"/>
      <c r="L5220" s="56">
        <f t="shared" si="472"/>
        <v>0</v>
      </c>
    </row>
    <row r="5221" spans="2:13" ht="24.95" customHeight="1" outlineLevel="2" x14ac:dyDescent="0.25">
      <c r="B5221" s="631"/>
      <c r="C5221" s="632"/>
      <c r="D5221" s="662"/>
      <c r="E5221" s="107"/>
      <c r="F5221" s="663"/>
      <c r="G5221" s="662"/>
      <c r="H5221" s="663"/>
      <c r="I5221" s="662"/>
      <c r="J5221" s="663"/>
      <c r="K5221" s="662"/>
      <c r="L5221" s="56">
        <f t="shared" si="472"/>
        <v>0</v>
      </c>
    </row>
    <row r="5222" spans="2:13" ht="24.95" customHeight="1" outlineLevel="2" x14ac:dyDescent="0.25">
      <c r="B5222" s="634" t="s">
        <v>1468</v>
      </c>
      <c r="C5222" s="635"/>
      <c r="D5222" s="635"/>
      <c r="E5222" s="635"/>
      <c r="F5222" s="635"/>
      <c r="G5222" s="635"/>
      <c r="H5222" s="635"/>
      <c r="I5222" s="635"/>
      <c r="J5222" s="635"/>
      <c r="K5222" s="636"/>
      <c r="L5222" s="108">
        <f>+SUM(L5215:L5221)</f>
        <v>0</v>
      </c>
    </row>
    <row r="5223" spans="2:13" ht="19.5" customHeight="1" outlineLevel="1" x14ac:dyDescent="0.25">
      <c r="B5223" s="111" t="s">
        <v>2091</v>
      </c>
      <c r="C5223" s="129">
        <v>26</v>
      </c>
      <c r="D5223" s="129">
        <v>4</v>
      </c>
      <c r="E5223" s="694" t="str">
        <f>+VLOOKUP(B:B,APUS!A:C,3,FALSE)</f>
        <v>CERRADURA BAÑO BOLA SATIN FIXSER IGUAL O CALIDAD SUPERIOR. (INCLUYE ACCESORIOS).</v>
      </c>
      <c r="F5223" s="695"/>
      <c r="G5223" s="695"/>
      <c r="H5223" s="695"/>
      <c r="I5223" s="695"/>
      <c r="J5223" s="695"/>
      <c r="K5223" s="696"/>
      <c r="L5223" s="103" t="str">
        <f>+VLOOKUP(B:B,APUS!A:D,4,FALSE)</f>
        <v>UN</v>
      </c>
      <c r="M5223" s="595">
        <f>L5233</f>
        <v>0</v>
      </c>
    </row>
    <row r="5224" spans="2:13" ht="15" customHeight="1" outlineLevel="2" x14ac:dyDescent="0.25">
      <c r="B5224" s="666" t="s">
        <v>1465</v>
      </c>
      <c r="C5224" s="697"/>
      <c r="D5224" s="668"/>
      <c r="E5224" s="672" t="s">
        <v>1470</v>
      </c>
      <c r="F5224" s="673"/>
      <c r="G5224" s="673"/>
      <c r="H5224" s="673"/>
      <c r="I5224" s="674"/>
      <c r="J5224" s="675" t="s">
        <v>560</v>
      </c>
      <c r="K5224" s="668"/>
      <c r="L5224" s="677" t="s">
        <v>1464</v>
      </c>
    </row>
    <row r="5225" spans="2:13" ht="15" customHeight="1" outlineLevel="2" x14ac:dyDescent="0.25">
      <c r="B5225" s="669"/>
      <c r="C5225" s="670"/>
      <c r="D5225" s="671"/>
      <c r="E5225" s="104" t="s">
        <v>1461</v>
      </c>
      <c r="F5225" s="679" t="s">
        <v>1462</v>
      </c>
      <c r="G5225" s="680"/>
      <c r="H5225" s="679" t="s">
        <v>1463</v>
      </c>
      <c r="I5225" s="680"/>
      <c r="J5225" s="676"/>
      <c r="K5225" s="671"/>
      <c r="L5225" s="701"/>
    </row>
    <row r="5226" spans="2:13" ht="24.95" customHeight="1" outlineLevel="2" x14ac:dyDescent="0.25">
      <c r="B5226" s="655"/>
      <c r="C5226" s="656"/>
      <c r="D5226" s="657"/>
      <c r="E5226" s="105"/>
      <c r="F5226" s="658"/>
      <c r="G5226" s="659"/>
      <c r="H5226" s="658"/>
      <c r="I5226" s="659"/>
      <c r="J5226" s="658"/>
      <c r="K5226" s="659"/>
      <c r="L5226" s="56">
        <f t="shared" ref="L5226:L5232" si="473">+J5226</f>
        <v>0</v>
      </c>
    </row>
    <row r="5227" spans="2:13" ht="24.95" customHeight="1" outlineLevel="2" x14ac:dyDescent="0.25">
      <c r="B5227" s="628"/>
      <c r="C5227" s="629"/>
      <c r="D5227" s="660"/>
      <c r="E5227" s="106"/>
      <c r="F5227" s="661"/>
      <c r="G5227" s="660"/>
      <c r="H5227" s="661"/>
      <c r="I5227" s="660"/>
      <c r="J5227" s="661"/>
      <c r="K5227" s="660"/>
      <c r="L5227" s="56">
        <f t="shared" si="473"/>
        <v>0</v>
      </c>
    </row>
    <row r="5228" spans="2:13" ht="24.95" customHeight="1" outlineLevel="2" x14ac:dyDescent="0.25">
      <c r="B5228" s="628"/>
      <c r="C5228" s="629"/>
      <c r="D5228" s="660"/>
      <c r="E5228" s="106"/>
      <c r="F5228" s="661"/>
      <c r="G5228" s="660"/>
      <c r="H5228" s="661"/>
      <c r="I5228" s="660"/>
      <c r="J5228" s="661"/>
      <c r="K5228" s="660"/>
      <c r="L5228" s="56">
        <f t="shared" si="473"/>
        <v>0</v>
      </c>
    </row>
    <row r="5229" spans="2:13" ht="24.95" customHeight="1" outlineLevel="2" x14ac:dyDescent="0.25">
      <c r="B5229" s="628"/>
      <c r="C5229" s="629"/>
      <c r="D5229" s="660"/>
      <c r="E5229" s="106"/>
      <c r="F5229" s="661"/>
      <c r="G5229" s="660"/>
      <c r="H5229" s="661"/>
      <c r="I5229" s="660"/>
      <c r="J5229" s="661"/>
      <c r="K5229" s="660"/>
      <c r="L5229" s="56">
        <f t="shared" si="473"/>
        <v>0</v>
      </c>
    </row>
    <row r="5230" spans="2:13" ht="24.95" customHeight="1" outlineLevel="2" x14ac:dyDescent="0.25">
      <c r="B5230" s="628"/>
      <c r="C5230" s="629"/>
      <c r="D5230" s="660"/>
      <c r="E5230" s="106"/>
      <c r="F5230" s="661"/>
      <c r="G5230" s="660"/>
      <c r="H5230" s="661"/>
      <c r="I5230" s="660"/>
      <c r="J5230" s="661"/>
      <c r="K5230" s="660"/>
      <c r="L5230" s="56">
        <f t="shared" si="473"/>
        <v>0</v>
      </c>
    </row>
    <row r="5231" spans="2:13" ht="24.95" customHeight="1" outlineLevel="2" x14ac:dyDescent="0.25">
      <c r="B5231" s="628"/>
      <c r="C5231" s="629"/>
      <c r="D5231" s="660"/>
      <c r="E5231" s="106"/>
      <c r="F5231" s="661"/>
      <c r="G5231" s="660"/>
      <c r="H5231" s="661"/>
      <c r="I5231" s="660"/>
      <c r="J5231" s="661"/>
      <c r="K5231" s="660"/>
      <c r="L5231" s="56">
        <f t="shared" si="473"/>
        <v>0</v>
      </c>
    </row>
    <row r="5232" spans="2:13" ht="24.95" customHeight="1" outlineLevel="2" x14ac:dyDescent="0.25">
      <c r="B5232" s="631"/>
      <c r="C5232" s="632"/>
      <c r="D5232" s="662"/>
      <c r="E5232" s="107"/>
      <c r="F5232" s="663"/>
      <c r="G5232" s="662"/>
      <c r="H5232" s="663"/>
      <c r="I5232" s="662"/>
      <c r="J5232" s="663"/>
      <c r="K5232" s="662"/>
      <c r="L5232" s="56">
        <f t="shared" si="473"/>
        <v>0</v>
      </c>
    </row>
    <row r="5233" spans="2:13" ht="24.95" customHeight="1" outlineLevel="2" x14ac:dyDescent="0.25">
      <c r="B5233" s="634" t="s">
        <v>1468</v>
      </c>
      <c r="C5233" s="635"/>
      <c r="D5233" s="635"/>
      <c r="E5233" s="635"/>
      <c r="F5233" s="635"/>
      <c r="G5233" s="635"/>
      <c r="H5233" s="635"/>
      <c r="I5233" s="635"/>
      <c r="J5233" s="635"/>
      <c r="K5233" s="636"/>
      <c r="L5233" s="108">
        <f>+SUM(L5226:L5232)</f>
        <v>0</v>
      </c>
    </row>
    <row r="5234" spans="2:13" ht="40.5" customHeight="1" outlineLevel="1" x14ac:dyDescent="0.25">
      <c r="B5234" s="111" t="s">
        <v>2090</v>
      </c>
      <c r="C5234" s="129">
        <v>26</v>
      </c>
      <c r="D5234" s="129">
        <v>5</v>
      </c>
      <c r="E5234" s="637" t="str">
        <f>+VLOOKUP(B:B,APUS!A:C,3,FALSE)</f>
        <v>CERRADURA PICO DE LORO DOBLE NIQUELADA, CILINDRO 16, PARA VENTANA O PUERTA CORREDIZA, REF: YALE, DE IGUAL O DE SUPERIOR CALIDAD.</v>
      </c>
      <c r="F5234" s="638"/>
      <c r="G5234" s="638"/>
      <c r="H5234" s="638"/>
      <c r="I5234" s="638"/>
      <c r="J5234" s="638"/>
      <c r="K5234" s="639"/>
      <c r="L5234" s="103" t="str">
        <f>+VLOOKUP(B:B,APUS!A:D,4,FALSE)</f>
        <v>UN</v>
      </c>
      <c r="M5234" s="595">
        <f>L5244</f>
        <v>0</v>
      </c>
    </row>
    <row r="5235" spans="2:13" ht="15" customHeight="1" outlineLevel="2" x14ac:dyDescent="0.25">
      <c r="B5235" s="666" t="s">
        <v>1465</v>
      </c>
      <c r="C5235" s="697"/>
      <c r="D5235" s="668"/>
      <c r="E5235" s="672" t="s">
        <v>1470</v>
      </c>
      <c r="F5235" s="673"/>
      <c r="G5235" s="673"/>
      <c r="H5235" s="673"/>
      <c r="I5235" s="674"/>
      <c r="J5235" s="675" t="s">
        <v>560</v>
      </c>
      <c r="K5235" s="668"/>
      <c r="L5235" s="677" t="s">
        <v>1464</v>
      </c>
    </row>
    <row r="5236" spans="2:13" ht="15" customHeight="1" outlineLevel="2" x14ac:dyDescent="0.25">
      <c r="B5236" s="669"/>
      <c r="C5236" s="670"/>
      <c r="D5236" s="671"/>
      <c r="E5236" s="104" t="s">
        <v>1461</v>
      </c>
      <c r="F5236" s="679" t="s">
        <v>1462</v>
      </c>
      <c r="G5236" s="680"/>
      <c r="H5236" s="679" t="s">
        <v>1463</v>
      </c>
      <c r="I5236" s="680"/>
      <c r="J5236" s="676"/>
      <c r="K5236" s="671"/>
      <c r="L5236" s="701"/>
    </row>
    <row r="5237" spans="2:13" ht="24.95" customHeight="1" outlineLevel="2" x14ac:dyDescent="0.25">
      <c r="B5237" s="655"/>
      <c r="C5237" s="656"/>
      <c r="D5237" s="657"/>
      <c r="E5237" s="105"/>
      <c r="F5237" s="658"/>
      <c r="G5237" s="659"/>
      <c r="H5237" s="658"/>
      <c r="I5237" s="659"/>
      <c r="J5237" s="658"/>
      <c r="K5237" s="659"/>
      <c r="L5237" s="56">
        <f t="shared" ref="L5237:L5243" si="474">+J5237</f>
        <v>0</v>
      </c>
    </row>
    <row r="5238" spans="2:13" ht="24.95" customHeight="1" outlineLevel="2" x14ac:dyDescent="0.25">
      <c r="B5238" s="628"/>
      <c r="C5238" s="629"/>
      <c r="D5238" s="660"/>
      <c r="E5238" s="106"/>
      <c r="F5238" s="661"/>
      <c r="G5238" s="660"/>
      <c r="H5238" s="661"/>
      <c r="I5238" s="660"/>
      <c r="J5238" s="661"/>
      <c r="K5238" s="660"/>
      <c r="L5238" s="56">
        <f t="shared" si="474"/>
        <v>0</v>
      </c>
    </row>
    <row r="5239" spans="2:13" ht="24.95" customHeight="1" outlineLevel="2" x14ac:dyDescent="0.25">
      <c r="B5239" s="628"/>
      <c r="C5239" s="629"/>
      <c r="D5239" s="660"/>
      <c r="E5239" s="106"/>
      <c r="F5239" s="661"/>
      <c r="G5239" s="660"/>
      <c r="H5239" s="661"/>
      <c r="I5239" s="660"/>
      <c r="J5239" s="661"/>
      <c r="K5239" s="660"/>
      <c r="L5239" s="56">
        <f t="shared" si="474"/>
        <v>0</v>
      </c>
    </row>
    <row r="5240" spans="2:13" ht="24.95" customHeight="1" outlineLevel="2" x14ac:dyDescent="0.25">
      <c r="B5240" s="628"/>
      <c r="C5240" s="629"/>
      <c r="D5240" s="660"/>
      <c r="E5240" s="106"/>
      <c r="F5240" s="661"/>
      <c r="G5240" s="660"/>
      <c r="H5240" s="661"/>
      <c r="I5240" s="660"/>
      <c r="J5240" s="661"/>
      <c r="K5240" s="660"/>
      <c r="L5240" s="56">
        <f t="shared" si="474"/>
        <v>0</v>
      </c>
    </row>
    <row r="5241" spans="2:13" ht="24.95" customHeight="1" outlineLevel="2" x14ac:dyDescent="0.25">
      <c r="B5241" s="628"/>
      <c r="C5241" s="629"/>
      <c r="D5241" s="660"/>
      <c r="E5241" s="106"/>
      <c r="F5241" s="661"/>
      <c r="G5241" s="660"/>
      <c r="H5241" s="661"/>
      <c r="I5241" s="660"/>
      <c r="J5241" s="661"/>
      <c r="K5241" s="660"/>
      <c r="L5241" s="56">
        <f t="shared" si="474"/>
        <v>0</v>
      </c>
    </row>
    <row r="5242" spans="2:13" ht="24.95" customHeight="1" outlineLevel="2" x14ac:dyDescent="0.25">
      <c r="B5242" s="628"/>
      <c r="C5242" s="629"/>
      <c r="D5242" s="660"/>
      <c r="E5242" s="106"/>
      <c r="F5242" s="661"/>
      <c r="G5242" s="660"/>
      <c r="H5242" s="661"/>
      <c r="I5242" s="660"/>
      <c r="J5242" s="661"/>
      <c r="K5242" s="660"/>
      <c r="L5242" s="56">
        <f t="shared" si="474"/>
        <v>0</v>
      </c>
    </row>
    <row r="5243" spans="2:13" ht="24.95" customHeight="1" outlineLevel="2" x14ac:dyDescent="0.25">
      <c r="B5243" s="631"/>
      <c r="C5243" s="632"/>
      <c r="D5243" s="662"/>
      <c r="E5243" s="107"/>
      <c r="F5243" s="663"/>
      <c r="G5243" s="662"/>
      <c r="H5243" s="663"/>
      <c r="I5243" s="662"/>
      <c r="J5243" s="663"/>
      <c r="K5243" s="662"/>
      <c r="L5243" s="56">
        <f t="shared" si="474"/>
        <v>0</v>
      </c>
    </row>
    <row r="5244" spans="2:13" ht="24.95" customHeight="1" outlineLevel="2" x14ac:dyDescent="0.25">
      <c r="B5244" s="634" t="s">
        <v>1468</v>
      </c>
      <c r="C5244" s="635"/>
      <c r="D5244" s="635"/>
      <c r="E5244" s="635"/>
      <c r="F5244" s="635"/>
      <c r="G5244" s="635"/>
      <c r="H5244" s="635"/>
      <c r="I5244" s="635"/>
      <c r="J5244" s="635"/>
      <c r="K5244" s="636"/>
      <c r="L5244" s="108">
        <f>+SUM(L5237:L5243)</f>
        <v>0</v>
      </c>
    </row>
    <row r="5245" spans="2:13" ht="15" customHeight="1" x14ac:dyDescent="0.25">
      <c r="B5245" s="99"/>
      <c r="C5245" s="100">
        <v>27</v>
      </c>
      <c r="D5245" s="703" t="str">
        <f>+'208-MV-Ft-10-MV-HAB.'!D518</f>
        <v>VARIOS</v>
      </c>
      <c r="E5245" s="704"/>
      <c r="F5245" s="704"/>
      <c r="G5245" s="704"/>
      <c r="H5245" s="704"/>
      <c r="I5245" s="704"/>
      <c r="J5245" s="704"/>
      <c r="K5245" s="704"/>
      <c r="L5245" s="705"/>
    </row>
    <row r="5246" spans="2:13" ht="19.5" customHeight="1" outlineLevel="1" x14ac:dyDescent="0.25">
      <c r="B5246" s="111" t="s">
        <v>2079</v>
      </c>
      <c r="C5246" s="58">
        <v>27</v>
      </c>
      <c r="D5246" s="58">
        <v>1</v>
      </c>
      <c r="E5246" s="694" t="str">
        <f>+VLOOKUP(B:B,APUS!A:C,3,FALSE)</f>
        <v xml:space="preserve">LAVADO TEJA DE BARRO </v>
      </c>
      <c r="F5246" s="695"/>
      <c r="G5246" s="695"/>
      <c r="H5246" s="695"/>
      <c r="I5246" s="695"/>
      <c r="J5246" s="695"/>
      <c r="K5246" s="696"/>
      <c r="L5246" s="103" t="str">
        <f>+VLOOKUP(B:B,APUS!A:D,4,FALSE)</f>
        <v>UN</v>
      </c>
      <c r="M5246" s="595">
        <f>L5256</f>
        <v>0</v>
      </c>
    </row>
    <row r="5247" spans="2:13" ht="15" customHeight="1" outlineLevel="2" x14ac:dyDescent="0.25">
      <c r="B5247" s="666" t="s">
        <v>1465</v>
      </c>
      <c r="C5247" s="697"/>
      <c r="D5247" s="668"/>
      <c r="E5247" s="672" t="s">
        <v>1470</v>
      </c>
      <c r="F5247" s="673"/>
      <c r="G5247" s="673"/>
      <c r="H5247" s="673"/>
      <c r="I5247" s="674"/>
      <c r="J5247" s="675" t="s">
        <v>560</v>
      </c>
      <c r="K5247" s="668"/>
      <c r="L5247" s="677" t="s">
        <v>1464</v>
      </c>
    </row>
    <row r="5248" spans="2:13" ht="15" customHeight="1" outlineLevel="2" x14ac:dyDescent="0.25">
      <c r="B5248" s="669"/>
      <c r="C5248" s="670"/>
      <c r="D5248" s="671"/>
      <c r="E5248" s="104" t="s">
        <v>1461</v>
      </c>
      <c r="F5248" s="679" t="s">
        <v>1462</v>
      </c>
      <c r="G5248" s="680"/>
      <c r="H5248" s="679" t="s">
        <v>1463</v>
      </c>
      <c r="I5248" s="680"/>
      <c r="J5248" s="676"/>
      <c r="K5248" s="671"/>
      <c r="L5248" s="701"/>
    </row>
    <row r="5249" spans="2:13" ht="24.95" customHeight="1" outlineLevel="2" x14ac:dyDescent="0.25">
      <c r="B5249" s="655"/>
      <c r="C5249" s="656"/>
      <c r="D5249" s="657"/>
      <c r="E5249" s="105"/>
      <c r="F5249" s="658"/>
      <c r="G5249" s="659"/>
      <c r="H5249" s="658"/>
      <c r="I5249" s="659"/>
      <c r="J5249" s="658"/>
      <c r="K5249" s="659"/>
      <c r="L5249" s="56">
        <f t="shared" ref="L5249:L5255" si="475">+J5249</f>
        <v>0</v>
      </c>
    </row>
    <row r="5250" spans="2:13" ht="24.95" customHeight="1" outlineLevel="2" x14ac:dyDescent="0.25">
      <c r="B5250" s="628"/>
      <c r="C5250" s="629"/>
      <c r="D5250" s="660"/>
      <c r="E5250" s="106"/>
      <c r="F5250" s="661"/>
      <c r="G5250" s="660"/>
      <c r="H5250" s="661"/>
      <c r="I5250" s="660"/>
      <c r="J5250" s="661"/>
      <c r="K5250" s="660"/>
      <c r="L5250" s="56">
        <f t="shared" si="475"/>
        <v>0</v>
      </c>
    </row>
    <row r="5251" spans="2:13" ht="24.95" customHeight="1" outlineLevel="2" x14ac:dyDescent="0.25">
      <c r="B5251" s="628"/>
      <c r="C5251" s="629"/>
      <c r="D5251" s="660"/>
      <c r="E5251" s="106"/>
      <c r="F5251" s="661"/>
      <c r="G5251" s="660"/>
      <c r="H5251" s="661"/>
      <c r="I5251" s="660"/>
      <c r="J5251" s="661"/>
      <c r="K5251" s="660"/>
      <c r="L5251" s="56">
        <f t="shared" si="475"/>
        <v>0</v>
      </c>
    </row>
    <row r="5252" spans="2:13" ht="24.95" customHeight="1" outlineLevel="2" x14ac:dyDescent="0.25">
      <c r="B5252" s="628"/>
      <c r="C5252" s="629"/>
      <c r="D5252" s="660"/>
      <c r="E5252" s="106"/>
      <c r="F5252" s="661"/>
      <c r="G5252" s="660"/>
      <c r="H5252" s="661"/>
      <c r="I5252" s="660"/>
      <c r="J5252" s="661"/>
      <c r="K5252" s="660"/>
      <c r="L5252" s="56">
        <f t="shared" si="475"/>
        <v>0</v>
      </c>
    </row>
    <row r="5253" spans="2:13" ht="24.95" customHeight="1" outlineLevel="2" x14ac:dyDescent="0.25">
      <c r="B5253" s="628"/>
      <c r="C5253" s="629"/>
      <c r="D5253" s="660"/>
      <c r="E5253" s="106"/>
      <c r="F5253" s="661"/>
      <c r="G5253" s="660"/>
      <c r="H5253" s="661"/>
      <c r="I5253" s="660"/>
      <c r="J5253" s="661"/>
      <c r="K5253" s="660"/>
      <c r="L5253" s="56">
        <f t="shared" si="475"/>
        <v>0</v>
      </c>
    </row>
    <row r="5254" spans="2:13" ht="24.95" customHeight="1" outlineLevel="2" x14ac:dyDescent="0.25">
      <c r="B5254" s="628"/>
      <c r="C5254" s="629"/>
      <c r="D5254" s="660"/>
      <c r="E5254" s="106"/>
      <c r="F5254" s="661"/>
      <c r="G5254" s="660"/>
      <c r="H5254" s="661"/>
      <c r="I5254" s="660"/>
      <c r="J5254" s="661"/>
      <c r="K5254" s="660"/>
      <c r="L5254" s="56">
        <f t="shared" si="475"/>
        <v>0</v>
      </c>
    </row>
    <row r="5255" spans="2:13" ht="24.95" customHeight="1" outlineLevel="2" x14ac:dyDescent="0.25">
      <c r="B5255" s="631"/>
      <c r="C5255" s="632"/>
      <c r="D5255" s="662"/>
      <c r="E5255" s="107"/>
      <c r="F5255" s="663"/>
      <c r="G5255" s="662"/>
      <c r="H5255" s="663"/>
      <c r="I5255" s="662"/>
      <c r="J5255" s="663"/>
      <c r="K5255" s="662"/>
      <c r="L5255" s="56">
        <f t="shared" si="475"/>
        <v>0</v>
      </c>
    </row>
    <row r="5256" spans="2:13" ht="24.95" customHeight="1" outlineLevel="2" x14ac:dyDescent="0.25">
      <c r="B5256" s="634" t="s">
        <v>1468</v>
      </c>
      <c r="C5256" s="635"/>
      <c r="D5256" s="635"/>
      <c r="E5256" s="635"/>
      <c r="F5256" s="635"/>
      <c r="G5256" s="635"/>
      <c r="H5256" s="635"/>
      <c r="I5256" s="635"/>
      <c r="J5256" s="635"/>
      <c r="K5256" s="636"/>
      <c r="L5256" s="108">
        <f>+SUM(L5249:L5255)</f>
        <v>0</v>
      </c>
    </row>
    <row r="5257" spans="2:13" ht="19.5" customHeight="1" outlineLevel="1" x14ac:dyDescent="0.25">
      <c r="B5257" s="111" t="s">
        <v>1460</v>
      </c>
      <c r="C5257" s="58">
        <v>27</v>
      </c>
      <c r="D5257" s="58">
        <v>2</v>
      </c>
      <c r="E5257" s="694" t="str">
        <f>+VLOOKUP(B:B,APUS!A:C,3,FALSE)</f>
        <v>ACODALAR MUROS 1° PISO</v>
      </c>
      <c r="F5257" s="695"/>
      <c r="G5257" s="695"/>
      <c r="H5257" s="695"/>
      <c r="I5257" s="695"/>
      <c r="J5257" s="695"/>
      <c r="K5257" s="696"/>
      <c r="L5257" s="103" t="str">
        <f>+VLOOKUP(B:B,APUS!A:D,4,FALSE)</f>
        <v>M2</v>
      </c>
      <c r="M5257" s="595">
        <f>L5267</f>
        <v>0</v>
      </c>
    </row>
    <row r="5258" spans="2:13" ht="15" customHeight="1" outlineLevel="2" x14ac:dyDescent="0.25">
      <c r="B5258" s="666" t="s">
        <v>1465</v>
      </c>
      <c r="C5258" s="697"/>
      <c r="D5258" s="668"/>
      <c r="E5258" s="672" t="s">
        <v>1470</v>
      </c>
      <c r="F5258" s="673"/>
      <c r="G5258" s="673"/>
      <c r="H5258" s="673"/>
      <c r="I5258" s="674"/>
      <c r="J5258" s="675" t="s">
        <v>560</v>
      </c>
      <c r="K5258" s="668"/>
      <c r="L5258" s="677" t="s">
        <v>1464</v>
      </c>
    </row>
    <row r="5259" spans="2:13" ht="15" customHeight="1" outlineLevel="2" x14ac:dyDescent="0.25">
      <c r="B5259" s="669"/>
      <c r="C5259" s="670"/>
      <c r="D5259" s="671"/>
      <c r="E5259" s="104" t="s">
        <v>1461</v>
      </c>
      <c r="F5259" s="679" t="s">
        <v>1462</v>
      </c>
      <c r="G5259" s="680"/>
      <c r="H5259" s="679" t="s">
        <v>1463</v>
      </c>
      <c r="I5259" s="680"/>
      <c r="J5259" s="676"/>
      <c r="K5259" s="671"/>
      <c r="L5259" s="701"/>
    </row>
    <row r="5260" spans="2:13" ht="24.95" customHeight="1" outlineLevel="2" x14ac:dyDescent="0.25">
      <c r="B5260" s="655"/>
      <c r="C5260" s="656"/>
      <c r="D5260" s="657"/>
      <c r="E5260" s="105"/>
      <c r="F5260" s="658"/>
      <c r="G5260" s="659"/>
      <c r="H5260" s="658"/>
      <c r="I5260" s="659"/>
      <c r="J5260" s="658"/>
      <c r="K5260" s="659"/>
      <c r="L5260" s="56">
        <f t="shared" ref="L5260:L5266" si="476">+J5260</f>
        <v>0</v>
      </c>
    </row>
    <row r="5261" spans="2:13" ht="24.95" customHeight="1" outlineLevel="2" x14ac:dyDescent="0.25">
      <c r="B5261" s="628"/>
      <c r="C5261" s="629"/>
      <c r="D5261" s="660"/>
      <c r="E5261" s="106"/>
      <c r="F5261" s="661"/>
      <c r="G5261" s="660"/>
      <c r="H5261" s="661"/>
      <c r="I5261" s="660"/>
      <c r="J5261" s="661"/>
      <c r="K5261" s="660"/>
      <c r="L5261" s="56">
        <f t="shared" si="476"/>
        <v>0</v>
      </c>
    </row>
    <row r="5262" spans="2:13" ht="24.95" customHeight="1" outlineLevel="2" x14ac:dyDescent="0.25">
      <c r="B5262" s="628"/>
      <c r="C5262" s="629"/>
      <c r="D5262" s="660"/>
      <c r="E5262" s="106"/>
      <c r="F5262" s="661"/>
      <c r="G5262" s="660"/>
      <c r="H5262" s="661"/>
      <c r="I5262" s="660"/>
      <c r="J5262" s="661"/>
      <c r="K5262" s="660"/>
      <c r="L5262" s="56">
        <f t="shared" si="476"/>
        <v>0</v>
      </c>
    </row>
    <row r="5263" spans="2:13" ht="24.95" customHeight="1" outlineLevel="2" x14ac:dyDescent="0.25">
      <c r="B5263" s="628"/>
      <c r="C5263" s="629"/>
      <c r="D5263" s="660"/>
      <c r="E5263" s="106"/>
      <c r="F5263" s="661"/>
      <c r="G5263" s="660"/>
      <c r="H5263" s="661"/>
      <c r="I5263" s="660"/>
      <c r="J5263" s="661"/>
      <c r="K5263" s="660"/>
      <c r="L5263" s="56">
        <f t="shared" si="476"/>
        <v>0</v>
      </c>
    </row>
    <row r="5264" spans="2:13" ht="24.95" customHeight="1" outlineLevel="2" x14ac:dyDescent="0.25">
      <c r="B5264" s="628"/>
      <c r="C5264" s="629"/>
      <c r="D5264" s="660"/>
      <c r="E5264" s="106"/>
      <c r="F5264" s="661"/>
      <c r="G5264" s="660"/>
      <c r="H5264" s="661"/>
      <c r="I5264" s="660"/>
      <c r="J5264" s="661"/>
      <c r="K5264" s="660"/>
      <c r="L5264" s="56">
        <f t="shared" si="476"/>
        <v>0</v>
      </c>
    </row>
    <row r="5265" spans="2:13" ht="24.95" customHeight="1" outlineLevel="2" x14ac:dyDescent="0.25">
      <c r="B5265" s="628"/>
      <c r="C5265" s="629"/>
      <c r="D5265" s="660"/>
      <c r="E5265" s="106"/>
      <c r="F5265" s="661"/>
      <c r="G5265" s="660"/>
      <c r="H5265" s="661"/>
      <c r="I5265" s="660"/>
      <c r="J5265" s="661"/>
      <c r="K5265" s="660"/>
      <c r="L5265" s="56">
        <f t="shared" si="476"/>
        <v>0</v>
      </c>
    </row>
    <row r="5266" spans="2:13" ht="24.95" customHeight="1" outlineLevel="2" x14ac:dyDescent="0.25">
      <c r="B5266" s="631"/>
      <c r="C5266" s="632"/>
      <c r="D5266" s="662"/>
      <c r="E5266" s="107"/>
      <c r="F5266" s="663"/>
      <c r="G5266" s="662"/>
      <c r="H5266" s="663"/>
      <c r="I5266" s="662"/>
      <c r="J5266" s="663"/>
      <c r="K5266" s="662"/>
      <c r="L5266" s="56">
        <f t="shared" si="476"/>
        <v>0</v>
      </c>
    </row>
    <row r="5267" spans="2:13" ht="24.95" customHeight="1" outlineLevel="2" x14ac:dyDescent="0.25">
      <c r="B5267" s="634" t="s">
        <v>1468</v>
      </c>
      <c r="C5267" s="635"/>
      <c r="D5267" s="635"/>
      <c r="E5267" s="635"/>
      <c r="F5267" s="635"/>
      <c r="G5267" s="635"/>
      <c r="H5267" s="635"/>
      <c r="I5267" s="635"/>
      <c r="J5267" s="635"/>
      <c r="K5267" s="636"/>
      <c r="L5267" s="108">
        <f>+SUM(L5260:L5266)</f>
        <v>0</v>
      </c>
    </row>
    <row r="5268" spans="2:13" ht="19.5" customHeight="1" outlineLevel="1" x14ac:dyDescent="0.25">
      <c r="B5268" s="111" t="s">
        <v>2077</v>
      </c>
      <c r="C5268" s="58">
        <v>27</v>
      </c>
      <c r="D5268" s="58">
        <v>3</v>
      </c>
      <c r="E5268" s="694" t="str">
        <f>+VLOOKUP(B:B,APUS!A:C,3,FALSE)</f>
        <v>ACODALAR MUROS 2° PISO</v>
      </c>
      <c r="F5268" s="695"/>
      <c r="G5268" s="695"/>
      <c r="H5268" s="695"/>
      <c r="I5268" s="695"/>
      <c r="J5268" s="695"/>
      <c r="K5268" s="696"/>
      <c r="L5268" s="103" t="str">
        <f>+VLOOKUP(B:B,APUS!A:D,4,FALSE)</f>
        <v>M2</v>
      </c>
      <c r="M5268" s="595">
        <f>L5278</f>
        <v>0</v>
      </c>
    </row>
    <row r="5269" spans="2:13" ht="15" customHeight="1" outlineLevel="2" x14ac:dyDescent="0.25">
      <c r="B5269" s="666" t="s">
        <v>1465</v>
      </c>
      <c r="C5269" s="697"/>
      <c r="D5269" s="668"/>
      <c r="E5269" s="672" t="s">
        <v>1470</v>
      </c>
      <c r="F5269" s="673"/>
      <c r="G5269" s="673"/>
      <c r="H5269" s="673"/>
      <c r="I5269" s="674"/>
      <c r="J5269" s="675" t="s">
        <v>560</v>
      </c>
      <c r="K5269" s="668"/>
      <c r="L5269" s="677" t="s">
        <v>1464</v>
      </c>
    </row>
    <row r="5270" spans="2:13" ht="15" customHeight="1" outlineLevel="2" x14ac:dyDescent="0.25">
      <c r="B5270" s="669"/>
      <c r="C5270" s="670"/>
      <c r="D5270" s="671"/>
      <c r="E5270" s="104" t="s">
        <v>1461</v>
      </c>
      <c r="F5270" s="679" t="s">
        <v>1462</v>
      </c>
      <c r="G5270" s="680"/>
      <c r="H5270" s="679" t="s">
        <v>1463</v>
      </c>
      <c r="I5270" s="680"/>
      <c r="J5270" s="676"/>
      <c r="K5270" s="671"/>
      <c r="L5270" s="701"/>
    </row>
    <row r="5271" spans="2:13" ht="24.95" customHeight="1" outlineLevel="2" x14ac:dyDescent="0.25">
      <c r="B5271" s="655"/>
      <c r="C5271" s="656"/>
      <c r="D5271" s="657"/>
      <c r="E5271" s="105"/>
      <c r="F5271" s="658"/>
      <c r="G5271" s="659"/>
      <c r="H5271" s="658"/>
      <c r="I5271" s="659"/>
      <c r="J5271" s="658"/>
      <c r="K5271" s="659"/>
      <c r="L5271" s="56">
        <f t="shared" ref="L5271:L5277" si="477">+J5271</f>
        <v>0</v>
      </c>
    </row>
    <row r="5272" spans="2:13" ht="24.95" customHeight="1" outlineLevel="2" x14ac:dyDescent="0.25">
      <c r="B5272" s="628"/>
      <c r="C5272" s="629"/>
      <c r="D5272" s="660"/>
      <c r="E5272" s="106"/>
      <c r="F5272" s="661"/>
      <c r="G5272" s="660"/>
      <c r="H5272" s="661"/>
      <c r="I5272" s="660"/>
      <c r="J5272" s="661"/>
      <c r="K5272" s="660"/>
      <c r="L5272" s="56">
        <f t="shared" si="477"/>
        <v>0</v>
      </c>
    </row>
    <row r="5273" spans="2:13" ht="24.95" customHeight="1" outlineLevel="2" x14ac:dyDescent="0.25">
      <c r="B5273" s="628"/>
      <c r="C5273" s="629"/>
      <c r="D5273" s="660"/>
      <c r="E5273" s="106"/>
      <c r="F5273" s="661"/>
      <c r="G5273" s="660"/>
      <c r="H5273" s="661"/>
      <c r="I5273" s="660"/>
      <c r="J5273" s="661"/>
      <c r="K5273" s="660"/>
      <c r="L5273" s="56">
        <f t="shared" si="477"/>
        <v>0</v>
      </c>
    </row>
    <row r="5274" spans="2:13" ht="24.95" customHeight="1" outlineLevel="2" x14ac:dyDescent="0.25">
      <c r="B5274" s="628"/>
      <c r="C5274" s="629"/>
      <c r="D5274" s="660"/>
      <c r="E5274" s="106"/>
      <c r="F5274" s="661"/>
      <c r="G5274" s="660"/>
      <c r="H5274" s="661"/>
      <c r="I5274" s="660"/>
      <c r="J5274" s="661"/>
      <c r="K5274" s="660"/>
      <c r="L5274" s="56">
        <f t="shared" si="477"/>
        <v>0</v>
      </c>
    </row>
    <row r="5275" spans="2:13" ht="24.95" customHeight="1" outlineLevel="2" x14ac:dyDescent="0.25">
      <c r="B5275" s="628"/>
      <c r="C5275" s="629"/>
      <c r="D5275" s="660"/>
      <c r="E5275" s="106"/>
      <c r="F5275" s="661"/>
      <c r="G5275" s="660"/>
      <c r="H5275" s="661"/>
      <c r="I5275" s="660"/>
      <c r="J5275" s="661"/>
      <c r="K5275" s="660"/>
      <c r="L5275" s="56">
        <f t="shared" si="477"/>
        <v>0</v>
      </c>
    </row>
    <row r="5276" spans="2:13" ht="24.95" customHeight="1" outlineLevel="2" x14ac:dyDescent="0.25">
      <c r="B5276" s="628"/>
      <c r="C5276" s="629"/>
      <c r="D5276" s="660"/>
      <c r="E5276" s="106"/>
      <c r="F5276" s="661"/>
      <c r="G5276" s="660"/>
      <c r="H5276" s="661"/>
      <c r="I5276" s="660"/>
      <c r="J5276" s="661"/>
      <c r="K5276" s="660"/>
      <c r="L5276" s="56">
        <f t="shared" si="477"/>
        <v>0</v>
      </c>
    </row>
    <row r="5277" spans="2:13" ht="24.95" customHeight="1" outlineLevel="2" x14ac:dyDescent="0.25">
      <c r="B5277" s="631"/>
      <c r="C5277" s="632"/>
      <c r="D5277" s="662"/>
      <c r="E5277" s="107"/>
      <c r="F5277" s="663"/>
      <c r="G5277" s="662"/>
      <c r="H5277" s="663"/>
      <c r="I5277" s="662"/>
      <c r="J5277" s="663"/>
      <c r="K5277" s="662"/>
      <c r="L5277" s="56">
        <f t="shared" si="477"/>
        <v>0</v>
      </c>
    </row>
    <row r="5278" spans="2:13" ht="24.95" customHeight="1" outlineLevel="2" x14ac:dyDescent="0.25">
      <c r="B5278" s="634" t="s">
        <v>1468</v>
      </c>
      <c r="C5278" s="635"/>
      <c r="D5278" s="635"/>
      <c r="E5278" s="635"/>
      <c r="F5278" s="635"/>
      <c r="G5278" s="635"/>
      <c r="H5278" s="635"/>
      <c r="I5278" s="635"/>
      <c r="J5278" s="635"/>
      <c r="K5278" s="636"/>
      <c r="L5278" s="108">
        <f>+SUM(L5271:L5277)</f>
        <v>0</v>
      </c>
    </row>
    <row r="5279" spans="2:13" ht="19.5" customHeight="1" outlineLevel="1" x14ac:dyDescent="0.25">
      <c r="B5279" s="111" t="s">
        <v>2075</v>
      </c>
      <c r="C5279" s="58">
        <v>27</v>
      </c>
      <c r="D5279" s="137">
        <v>4</v>
      </c>
      <c r="E5279" s="694" t="str">
        <f>+VLOOKUP(B:B,APUS!A:C,3,FALSE)</f>
        <v>ACODALAR SISTEMA DE CUBIERTA</v>
      </c>
      <c r="F5279" s="695"/>
      <c r="G5279" s="695"/>
      <c r="H5279" s="695"/>
      <c r="I5279" s="695"/>
      <c r="J5279" s="695"/>
      <c r="K5279" s="696"/>
      <c r="L5279" s="103" t="str">
        <f>+VLOOKUP(B:B,APUS!A:D,4,FALSE)</f>
        <v>M2</v>
      </c>
      <c r="M5279" s="595">
        <f>L5289</f>
        <v>0</v>
      </c>
    </row>
    <row r="5280" spans="2:13" ht="15" customHeight="1" outlineLevel="2" x14ac:dyDescent="0.25">
      <c r="B5280" s="666" t="s">
        <v>1465</v>
      </c>
      <c r="C5280" s="697"/>
      <c r="D5280" s="668"/>
      <c r="E5280" s="672" t="s">
        <v>1470</v>
      </c>
      <c r="F5280" s="673"/>
      <c r="G5280" s="673"/>
      <c r="H5280" s="673"/>
      <c r="I5280" s="674"/>
      <c r="J5280" s="675" t="s">
        <v>560</v>
      </c>
      <c r="K5280" s="668"/>
      <c r="L5280" s="677" t="s">
        <v>1464</v>
      </c>
    </row>
    <row r="5281" spans="2:13" ht="15" customHeight="1" outlineLevel="2" x14ac:dyDescent="0.25">
      <c r="B5281" s="669"/>
      <c r="C5281" s="670"/>
      <c r="D5281" s="671"/>
      <c r="E5281" s="104" t="s">
        <v>1461</v>
      </c>
      <c r="F5281" s="679" t="s">
        <v>1462</v>
      </c>
      <c r="G5281" s="680"/>
      <c r="H5281" s="679" t="s">
        <v>1463</v>
      </c>
      <c r="I5281" s="680"/>
      <c r="J5281" s="676"/>
      <c r="K5281" s="671"/>
      <c r="L5281" s="701"/>
    </row>
    <row r="5282" spans="2:13" ht="24.95" customHeight="1" outlineLevel="2" x14ac:dyDescent="0.25">
      <c r="B5282" s="655"/>
      <c r="C5282" s="656"/>
      <c r="D5282" s="657"/>
      <c r="E5282" s="105"/>
      <c r="F5282" s="658"/>
      <c r="G5282" s="659"/>
      <c r="H5282" s="658"/>
      <c r="I5282" s="659"/>
      <c r="J5282" s="658"/>
      <c r="K5282" s="659"/>
      <c r="L5282" s="56">
        <f t="shared" ref="L5282:L5288" si="478">+J5282</f>
        <v>0</v>
      </c>
    </row>
    <row r="5283" spans="2:13" ht="24.95" customHeight="1" outlineLevel="2" x14ac:dyDescent="0.25">
      <c r="B5283" s="628"/>
      <c r="C5283" s="629"/>
      <c r="D5283" s="660"/>
      <c r="E5283" s="106"/>
      <c r="F5283" s="661"/>
      <c r="G5283" s="660"/>
      <c r="H5283" s="661"/>
      <c r="I5283" s="660"/>
      <c r="J5283" s="661"/>
      <c r="K5283" s="660"/>
      <c r="L5283" s="56">
        <f t="shared" si="478"/>
        <v>0</v>
      </c>
    </row>
    <row r="5284" spans="2:13" ht="24.95" customHeight="1" outlineLevel="2" x14ac:dyDescent="0.25">
      <c r="B5284" s="628"/>
      <c r="C5284" s="629"/>
      <c r="D5284" s="660"/>
      <c r="E5284" s="106"/>
      <c r="F5284" s="661"/>
      <c r="G5284" s="660"/>
      <c r="H5284" s="661"/>
      <c r="I5284" s="660"/>
      <c r="J5284" s="661"/>
      <c r="K5284" s="660"/>
      <c r="L5284" s="56">
        <f t="shared" si="478"/>
        <v>0</v>
      </c>
    </row>
    <row r="5285" spans="2:13" ht="24.95" customHeight="1" outlineLevel="2" x14ac:dyDescent="0.25">
      <c r="B5285" s="628"/>
      <c r="C5285" s="629"/>
      <c r="D5285" s="660"/>
      <c r="E5285" s="106"/>
      <c r="F5285" s="661"/>
      <c r="G5285" s="660"/>
      <c r="H5285" s="661"/>
      <c r="I5285" s="660"/>
      <c r="J5285" s="661"/>
      <c r="K5285" s="660"/>
      <c r="L5285" s="56">
        <f t="shared" si="478"/>
        <v>0</v>
      </c>
    </row>
    <row r="5286" spans="2:13" ht="24.95" customHeight="1" outlineLevel="2" x14ac:dyDescent="0.25">
      <c r="B5286" s="628"/>
      <c r="C5286" s="629"/>
      <c r="D5286" s="660"/>
      <c r="E5286" s="106"/>
      <c r="F5286" s="661"/>
      <c r="G5286" s="660"/>
      <c r="H5286" s="661"/>
      <c r="I5286" s="660"/>
      <c r="J5286" s="661"/>
      <c r="K5286" s="660"/>
      <c r="L5286" s="56">
        <f t="shared" si="478"/>
        <v>0</v>
      </c>
    </row>
    <row r="5287" spans="2:13" ht="24.95" customHeight="1" outlineLevel="2" x14ac:dyDescent="0.25">
      <c r="B5287" s="628"/>
      <c r="C5287" s="629"/>
      <c r="D5287" s="660"/>
      <c r="E5287" s="106"/>
      <c r="F5287" s="661"/>
      <c r="G5287" s="660"/>
      <c r="H5287" s="661"/>
      <c r="I5287" s="660"/>
      <c r="J5287" s="661"/>
      <c r="K5287" s="660"/>
      <c r="L5287" s="56">
        <f t="shared" si="478"/>
        <v>0</v>
      </c>
    </row>
    <row r="5288" spans="2:13" ht="24.95" customHeight="1" outlineLevel="2" x14ac:dyDescent="0.25">
      <c r="B5288" s="631"/>
      <c r="C5288" s="632"/>
      <c r="D5288" s="662"/>
      <c r="E5288" s="107"/>
      <c r="F5288" s="663"/>
      <c r="G5288" s="662"/>
      <c r="H5288" s="663"/>
      <c r="I5288" s="662"/>
      <c r="J5288" s="663"/>
      <c r="K5288" s="662"/>
      <c r="L5288" s="56">
        <f t="shared" si="478"/>
        <v>0</v>
      </c>
    </row>
    <row r="5289" spans="2:13" ht="24.95" customHeight="1" outlineLevel="2" x14ac:dyDescent="0.25">
      <c r="B5289" s="634" t="s">
        <v>1468</v>
      </c>
      <c r="C5289" s="635"/>
      <c r="D5289" s="635"/>
      <c r="E5289" s="635"/>
      <c r="F5289" s="635"/>
      <c r="G5289" s="635"/>
      <c r="H5289" s="635"/>
      <c r="I5289" s="635"/>
      <c r="J5289" s="635"/>
      <c r="K5289" s="636"/>
      <c r="L5289" s="108">
        <f>+SUM(L5282:L5288)</f>
        <v>0</v>
      </c>
    </row>
    <row r="5290" spans="2:13" ht="19.5" customHeight="1" outlineLevel="1" x14ac:dyDescent="0.25">
      <c r="B5290" s="111" t="s">
        <v>2076</v>
      </c>
      <c r="C5290" s="58">
        <v>27</v>
      </c>
      <c r="D5290" s="138">
        <v>5</v>
      </c>
      <c r="E5290" s="694" t="str">
        <f>+VLOOKUP(B:B,APUS!A:C,3,FALSE)</f>
        <v>CARPAS PROTECCIÓN CAMBIO DE TEJAS</v>
      </c>
      <c r="F5290" s="695"/>
      <c r="G5290" s="695"/>
      <c r="H5290" s="695"/>
      <c r="I5290" s="695"/>
      <c r="J5290" s="695"/>
      <c r="K5290" s="696"/>
      <c r="L5290" s="103" t="str">
        <f>+VLOOKUP(B:B,APUS!A:D,4,FALSE)</f>
        <v>MES</v>
      </c>
      <c r="M5290" s="595">
        <f>L5300</f>
        <v>0</v>
      </c>
    </row>
    <row r="5291" spans="2:13" ht="15" customHeight="1" outlineLevel="2" x14ac:dyDescent="0.25">
      <c r="B5291" s="700" t="s">
        <v>1465</v>
      </c>
      <c r="C5291" s="700"/>
      <c r="D5291" s="700"/>
      <c r="E5291" s="691" t="s">
        <v>1470</v>
      </c>
      <c r="F5291" s="691"/>
      <c r="G5291" s="691"/>
      <c r="H5291" s="691"/>
      <c r="I5291" s="691"/>
      <c r="J5291" s="700" t="s">
        <v>560</v>
      </c>
      <c r="K5291" s="700"/>
      <c r="L5291" s="689" t="s">
        <v>1464</v>
      </c>
    </row>
    <row r="5292" spans="2:13" outlineLevel="2" x14ac:dyDescent="0.25">
      <c r="B5292" s="700"/>
      <c r="C5292" s="700"/>
      <c r="D5292" s="700"/>
      <c r="E5292" s="515" t="s">
        <v>1461</v>
      </c>
      <c r="F5292" s="691" t="s">
        <v>1462</v>
      </c>
      <c r="G5292" s="691"/>
      <c r="H5292" s="691" t="s">
        <v>1463</v>
      </c>
      <c r="I5292" s="691"/>
      <c r="J5292" s="700"/>
      <c r="K5292" s="700"/>
      <c r="L5292" s="690"/>
    </row>
    <row r="5293" spans="2:13" outlineLevel="2" x14ac:dyDescent="0.25">
      <c r="B5293" s="698"/>
      <c r="C5293" s="698"/>
      <c r="D5293" s="698"/>
      <c r="E5293" s="518"/>
      <c r="F5293" s="692"/>
      <c r="G5293" s="692"/>
      <c r="H5293" s="692"/>
      <c r="I5293" s="692"/>
      <c r="J5293" s="692"/>
      <c r="K5293" s="692"/>
      <c r="L5293" s="517">
        <f t="shared" ref="L5293:L5299" si="479">+J5293</f>
        <v>0</v>
      </c>
    </row>
    <row r="5294" spans="2:13" outlineLevel="2" x14ac:dyDescent="0.25">
      <c r="B5294" s="692"/>
      <c r="C5294" s="692"/>
      <c r="D5294" s="692"/>
      <c r="E5294" s="518"/>
      <c r="F5294" s="692"/>
      <c r="G5294" s="692"/>
      <c r="H5294" s="692"/>
      <c r="I5294" s="692"/>
      <c r="J5294" s="692"/>
      <c r="K5294" s="692"/>
      <c r="L5294" s="517">
        <f t="shared" si="479"/>
        <v>0</v>
      </c>
    </row>
    <row r="5295" spans="2:13" outlineLevel="2" x14ac:dyDescent="0.25">
      <c r="B5295" s="692"/>
      <c r="C5295" s="692"/>
      <c r="D5295" s="692"/>
      <c r="E5295" s="518"/>
      <c r="F5295" s="692"/>
      <c r="G5295" s="692"/>
      <c r="H5295" s="692"/>
      <c r="I5295" s="692"/>
      <c r="J5295" s="692"/>
      <c r="K5295" s="692"/>
      <c r="L5295" s="517">
        <f t="shared" si="479"/>
        <v>0</v>
      </c>
    </row>
    <row r="5296" spans="2:13" outlineLevel="2" x14ac:dyDescent="0.25">
      <c r="B5296" s="692"/>
      <c r="C5296" s="692"/>
      <c r="D5296" s="692"/>
      <c r="E5296" s="518"/>
      <c r="F5296" s="692"/>
      <c r="G5296" s="692"/>
      <c r="H5296" s="692"/>
      <c r="I5296" s="692"/>
      <c r="J5296" s="692"/>
      <c r="K5296" s="692"/>
      <c r="L5296" s="517">
        <f t="shared" si="479"/>
        <v>0</v>
      </c>
    </row>
    <row r="5297" spans="2:13" outlineLevel="2" x14ac:dyDescent="0.25">
      <c r="B5297" s="692"/>
      <c r="C5297" s="692"/>
      <c r="D5297" s="692"/>
      <c r="E5297" s="518"/>
      <c r="F5297" s="692"/>
      <c r="G5297" s="692"/>
      <c r="H5297" s="692"/>
      <c r="I5297" s="692"/>
      <c r="J5297" s="692"/>
      <c r="K5297" s="692"/>
      <c r="L5297" s="517">
        <f t="shared" si="479"/>
        <v>0</v>
      </c>
    </row>
    <row r="5298" spans="2:13" outlineLevel="2" x14ac:dyDescent="0.25">
      <c r="B5298" s="692"/>
      <c r="C5298" s="692"/>
      <c r="D5298" s="692"/>
      <c r="E5298" s="518"/>
      <c r="F5298" s="692"/>
      <c r="G5298" s="692"/>
      <c r="H5298" s="692"/>
      <c r="I5298" s="692"/>
      <c r="J5298" s="692"/>
      <c r="K5298" s="692"/>
      <c r="L5298" s="517">
        <f t="shared" si="479"/>
        <v>0</v>
      </c>
    </row>
    <row r="5299" spans="2:13" outlineLevel="2" x14ac:dyDescent="0.25">
      <c r="B5299" s="692"/>
      <c r="C5299" s="692"/>
      <c r="D5299" s="692"/>
      <c r="E5299" s="518"/>
      <c r="F5299" s="692"/>
      <c r="G5299" s="692"/>
      <c r="H5299" s="692"/>
      <c r="I5299" s="692"/>
      <c r="J5299" s="692"/>
      <c r="K5299" s="692"/>
      <c r="L5299" s="517">
        <f t="shared" si="479"/>
        <v>0</v>
      </c>
    </row>
    <row r="5300" spans="2:13" ht="24.95" customHeight="1" outlineLevel="2" x14ac:dyDescent="0.25">
      <c r="B5300" s="634" t="s">
        <v>1468</v>
      </c>
      <c r="C5300" s="635"/>
      <c r="D5300" s="635"/>
      <c r="E5300" s="635"/>
      <c r="F5300" s="635"/>
      <c r="G5300" s="635"/>
      <c r="H5300" s="635"/>
      <c r="I5300" s="635"/>
      <c r="J5300" s="635"/>
      <c r="K5300" s="636"/>
      <c r="L5300" s="108">
        <f>+SUM(L5293:L5299)</f>
        <v>0</v>
      </c>
    </row>
    <row r="5301" spans="2:13" ht="15" customHeight="1" x14ac:dyDescent="0.25">
      <c r="B5301" s="99"/>
      <c r="C5301" s="100">
        <v>28</v>
      </c>
      <c r="D5301" s="703" t="str">
        <f>+'208-MV-Ft-10-MV-HAB.'!D524</f>
        <v>ENSAYOS DE LABORATORIO</v>
      </c>
      <c r="E5301" s="704"/>
      <c r="F5301" s="704"/>
      <c r="G5301" s="704"/>
      <c r="H5301" s="704"/>
      <c r="I5301" s="704"/>
      <c r="J5301" s="704"/>
      <c r="K5301" s="704"/>
      <c r="L5301" s="705"/>
    </row>
    <row r="5302" spans="2:13" outlineLevel="1" x14ac:dyDescent="0.25">
      <c r="B5302" s="442" t="s">
        <v>2278</v>
      </c>
      <c r="C5302" s="443">
        <v>28</v>
      </c>
      <c r="D5302" s="443">
        <v>1</v>
      </c>
      <c r="E5302" s="693" t="str">
        <f>+VLOOKUP(B:B,INSUMOS!A:C,2,FALSE)</f>
        <v>ENSAYO RESISTENCIA A LA COMPRESION CILINDROS DE MORTERO 3" (NTC-673) 2010</v>
      </c>
      <c r="F5302" s="693"/>
      <c r="G5302" s="693"/>
      <c r="H5302" s="693"/>
      <c r="I5302" s="693"/>
      <c r="J5302" s="693"/>
      <c r="K5302" s="693"/>
      <c r="L5302" s="393" t="str">
        <f>+VLOOKUP(B:B,INSUMOS!A:C,3,FALSE)</f>
        <v>UN</v>
      </c>
      <c r="M5302" s="595">
        <f>L5312</f>
        <v>0</v>
      </c>
    </row>
    <row r="5303" spans="2:13" outlineLevel="2" x14ac:dyDescent="0.25">
      <c r="B5303" s="706" t="s">
        <v>1465</v>
      </c>
      <c r="C5303" s="706"/>
      <c r="D5303" s="706"/>
      <c r="E5303" s="795" t="s">
        <v>1470</v>
      </c>
      <c r="F5303" s="795"/>
      <c r="G5303" s="795"/>
      <c r="H5303" s="795"/>
      <c r="I5303" s="795"/>
      <c r="J5303" s="706" t="s">
        <v>560</v>
      </c>
      <c r="K5303" s="706"/>
      <c r="L5303" s="706" t="s">
        <v>1464</v>
      </c>
    </row>
    <row r="5304" spans="2:13" outlineLevel="2" x14ac:dyDescent="0.25">
      <c r="B5304" s="706"/>
      <c r="C5304" s="706"/>
      <c r="D5304" s="706"/>
      <c r="E5304" s="444" t="s">
        <v>1461</v>
      </c>
      <c r="F5304" s="795" t="s">
        <v>1462</v>
      </c>
      <c r="G5304" s="795"/>
      <c r="H5304" s="795" t="s">
        <v>1463</v>
      </c>
      <c r="I5304" s="795"/>
      <c r="J5304" s="706"/>
      <c r="K5304" s="706"/>
      <c r="L5304" s="706"/>
    </row>
    <row r="5305" spans="2:13" outlineLevel="2" x14ac:dyDescent="0.25">
      <c r="B5305" s="707"/>
      <c r="C5305" s="707"/>
      <c r="D5305" s="707"/>
      <c r="E5305" s="445"/>
      <c r="F5305" s="702"/>
      <c r="G5305" s="702"/>
      <c r="H5305" s="702"/>
      <c r="I5305" s="702"/>
      <c r="J5305" s="702"/>
      <c r="K5305" s="702"/>
      <c r="L5305" s="56">
        <f t="shared" ref="L5305:L5311" si="480">+J5305</f>
        <v>0</v>
      </c>
    </row>
    <row r="5306" spans="2:13" outlineLevel="2" x14ac:dyDescent="0.25">
      <c r="B5306" s="702"/>
      <c r="C5306" s="702"/>
      <c r="D5306" s="702"/>
      <c r="E5306" s="445"/>
      <c r="F5306" s="702"/>
      <c r="G5306" s="702"/>
      <c r="H5306" s="702"/>
      <c r="I5306" s="702"/>
      <c r="J5306" s="702"/>
      <c r="K5306" s="702"/>
      <c r="L5306" s="56">
        <f t="shared" si="480"/>
        <v>0</v>
      </c>
    </row>
    <row r="5307" spans="2:13" outlineLevel="2" x14ac:dyDescent="0.25">
      <c r="B5307" s="702"/>
      <c r="C5307" s="702"/>
      <c r="D5307" s="702"/>
      <c r="E5307" s="445"/>
      <c r="F5307" s="702"/>
      <c r="G5307" s="702"/>
      <c r="H5307" s="702"/>
      <c r="I5307" s="702"/>
      <c r="J5307" s="702"/>
      <c r="K5307" s="702"/>
      <c r="L5307" s="56">
        <f t="shared" si="480"/>
        <v>0</v>
      </c>
    </row>
    <row r="5308" spans="2:13" outlineLevel="2" x14ac:dyDescent="0.25">
      <c r="B5308" s="702"/>
      <c r="C5308" s="702"/>
      <c r="D5308" s="702"/>
      <c r="E5308" s="445"/>
      <c r="F5308" s="702"/>
      <c r="G5308" s="702"/>
      <c r="H5308" s="702"/>
      <c r="I5308" s="702"/>
      <c r="J5308" s="702"/>
      <c r="K5308" s="702"/>
      <c r="L5308" s="56">
        <f t="shared" si="480"/>
        <v>0</v>
      </c>
    </row>
    <row r="5309" spans="2:13" outlineLevel="2" x14ac:dyDescent="0.25">
      <c r="B5309" s="702"/>
      <c r="C5309" s="702"/>
      <c r="D5309" s="702"/>
      <c r="E5309" s="445"/>
      <c r="F5309" s="702"/>
      <c r="G5309" s="702"/>
      <c r="H5309" s="702"/>
      <c r="I5309" s="702"/>
      <c r="J5309" s="702"/>
      <c r="K5309" s="702"/>
      <c r="L5309" s="56">
        <f t="shared" si="480"/>
        <v>0</v>
      </c>
    </row>
    <row r="5310" spans="2:13" outlineLevel="2" x14ac:dyDescent="0.25">
      <c r="B5310" s="702"/>
      <c r="C5310" s="702"/>
      <c r="D5310" s="702"/>
      <c r="E5310" s="445"/>
      <c r="F5310" s="702"/>
      <c r="G5310" s="702"/>
      <c r="H5310" s="702"/>
      <c r="I5310" s="702"/>
      <c r="J5310" s="702"/>
      <c r="K5310" s="702"/>
      <c r="L5310" s="56">
        <f t="shared" si="480"/>
        <v>0</v>
      </c>
    </row>
    <row r="5311" spans="2:13" outlineLevel="2" x14ac:dyDescent="0.25">
      <c r="B5311" s="702"/>
      <c r="C5311" s="702"/>
      <c r="D5311" s="702"/>
      <c r="E5311" s="445"/>
      <c r="F5311" s="702"/>
      <c r="G5311" s="702"/>
      <c r="H5311" s="702"/>
      <c r="I5311" s="702"/>
      <c r="J5311" s="702"/>
      <c r="K5311" s="702"/>
      <c r="L5311" s="56">
        <f t="shared" si="480"/>
        <v>0</v>
      </c>
    </row>
    <row r="5312" spans="2:13" outlineLevel="2" x14ac:dyDescent="0.25">
      <c r="B5312" s="702" t="s">
        <v>1468</v>
      </c>
      <c r="C5312" s="702"/>
      <c r="D5312" s="702"/>
      <c r="E5312" s="702"/>
      <c r="F5312" s="702"/>
      <c r="G5312" s="702"/>
      <c r="H5312" s="702"/>
      <c r="I5312" s="702"/>
      <c r="J5312" s="702"/>
      <c r="K5312" s="702"/>
      <c r="L5312" s="108">
        <f>+SUM(L5305:L5311)</f>
        <v>0</v>
      </c>
    </row>
    <row r="5313" spans="2:13" outlineLevel="1" x14ac:dyDescent="0.25">
      <c r="B5313" s="442" t="s">
        <v>2279</v>
      </c>
      <c r="C5313" s="443">
        <v>28</v>
      </c>
      <c r="D5313" s="443">
        <v>2</v>
      </c>
      <c r="E5313" s="693" t="str">
        <f>+VLOOKUP(B:B,INSUMOS!A:C,2,FALSE)</f>
        <v>ENSAYO RESISTENCIA A LA COMPRESION CILINDROS DE CONCRETO 4" (NTC-673) 2010</v>
      </c>
      <c r="F5313" s="693"/>
      <c r="G5313" s="693"/>
      <c r="H5313" s="693"/>
      <c r="I5313" s="693"/>
      <c r="J5313" s="693"/>
      <c r="K5313" s="693"/>
      <c r="L5313" s="393" t="str">
        <f>+VLOOKUP(B:B,INSUMOS!A:C,3,FALSE)</f>
        <v>UN</v>
      </c>
      <c r="M5313" s="595">
        <f>L5323</f>
        <v>0</v>
      </c>
    </row>
    <row r="5314" spans="2:13" outlineLevel="2" x14ac:dyDescent="0.25">
      <c r="B5314" s="706" t="s">
        <v>1465</v>
      </c>
      <c r="C5314" s="706"/>
      <c r="D5314" s="706"/>
      <c r="E5314" s="795" t="s">
        <v>1470</v>
      </c>
      <c r="F5314" s="795"/>
      <c r="G5314" s="795"/>
      <c r="H5314" s="795"/>
      <c r="I5314" s="795"/>
      <c r="J5314" s="706" t="s">
        <v>560</v>
      </c>
      <c r="K5314" s="706"/>
      <c r="L5314" s="706" t="s">
        <v>1464</v>
      </c>
    </row>
    <row r="5315" spans="2:13" outlineLevel="2" x14ac:dyDescent="0.25">
      <c r="B5315" s="706"/>
      <c r="C5315" s="706"/>
      <c r="D5315" s="706"/>
      <c r="E5315" s="444" t="s">
        <v>1461</v>
      </c>
      <c r="F5315" s="795" t="s">
        <v>1462</v>
      </c>
      <c r="G5315" s="795"/>
      <c r="H5315" s="795" t="s">
        <v>1463</v>
      </c>
      <c r="I5315" s="795"/>
      <c r="J5315" s="706"/>
      <c r="K5315" s="706"/>
      <c r="L5315" s="706"/>
    </row>
    <row r="5316" spans="2:13" outlineLevel="2" x14ac:dyDescent="0.25">
      <c r="B5316" s="707"/>
      <c r="C5316" s="707"/>
      <c r="D5316" s="707"/>
      <c r="E5316" s="445"/>
      <c r="F5316" s="702"/>
      <c r="G5316" s="702"/>
      <c r="H5316" s="702"/>
      <c r="I5316" s="702"/>
      <c r="J5316" s="702"/>
      <c r="K5316" s="702"/>
      <c r="L5316" s="56">
        <f t="shared" ref="L5316:L5322" si="481">+J5316</f>
        <v>0</v>
      </c>
    </row>
    <row r="5317" spans="2:13" outlineLevel="2" x14ac:dyDescent="0.25">
      <c r="B5317" s="702"/>
      <c r="C5317" s="702"/>
      <c r="D5317" s="702"/>
      <c r="E5317" s="445"/>
      <c r="F5317" s="702"/>
      <c r="G5317" s="702"/>
      <c r="H5317" s="702"/>
      <c r="I5317" s="702"/>
      <c r="J5317" s="702"/>
      <c r="K5317" s="702"/>
      <c r="L5317" s="56">
        <f t="shared" si="481"/>
        <v>0</v>
      </c>
    </row>
    <row r="5318" spans="2:13" outlineLevel="2" x14ac:dyDescent="0.25">
      <c r="B5318" s="702"/>
      <c r="C5318" s="702"/>
      <c r="D5318" s="702"/>
      <c r="E5318" s="445"/>
      <c r="F5318" s="702"/>
      <c r="G5318" s="702"/>
      <c r="H5318" s="702"/>
      <c r="I5318" s="702"/>
      <c r="J5318" s="702"/>
      <c r="K5318" s="702"/>
      <c r="L5318" s="56">
        <f t="shared" si="481"/>
        <v>0</v>
      </c>
    </row>
    <row r="5319" spans="2:13" outlineLevel="2" x14ac:dyDescent="0.25">
      <c r="B5319" s="702"/>
      <c r="C5319" s="702"/>
      <c r="D5319" s="702"/>
      <c r="E5319" s="445"/>
      <c r="F5319" s="702"/>
      <c r="G5319" s="702"/>
      <c r="H5319" s="702"/>
      <c r="I5319" s="702"/>
      <c r="J5319" s="702"/>
      <c r="K5319" s="702"/>
      <c r="L5319" s="56">
        <f t="shared" si="481"/>
        <v>0</v>
      </c>
    </row>
    <row r="5320" spans="2:13" outlineLevel="2" x14ac:dyDescent="0.25">
      <c r="B5320" s="702"/>
      <c r="C5320" s="702"/>
      <c r="D5320" s="702"/>
      <c r="E5320" s="445"/>
      <c r="F5320" s="702"/>
      <c r="G5320" s="702"/>
      <c r="H5320" s="702"/>
      <c r="I5320" s="702"/>
      <c r="J5320" s="702"/>
      <c r="K5320" s="702"/>
      <c r="L5320" s="56">
        <f t="shared" si="481"/>
        <v>0</v>
      </c>
    </row>
    <row r="5321" spans="2:13" outlineLevel="2" x14ac:dyDescent="0.25">
      <c r="B5321" s="702"/>
      <c r="C5321" s="702"/>
      <c r="D5321" s="702"/>
      <c r="E5321" s="445"/>
      <c r="F5321" s="702"/>
      <c r="G5321" s="702"/>
      <c r="H5321" s="702"/>
      <c r="I5321" s="702"/>
      <c r="J5321" s="702"/>
      <c r="K5321" s="702"/>
      <c r="L5321" s="56">
        <f t="shared" si="481"/>
        <v>0</v>
      </c>
    </row>
    <row r="5322" spans="2:13" outlineLevel="2" x14ac:dyDescent="0.25">
      <c r="B5322" s="702"/>
      <c r="C5322" s="702"/>
      <c r="D5322" s="702"/>
      <c r="E5322" s="445"/>
      <c r="F5322" s="702"/>
      <c r="G5322" s="702"/>
      <c r="H5322" s="702"/>
      <c r="I5322" s="702"/>
      <c r="J5322" s="702"/>
      <c r="K5322" s="702"/>
      <c r="L5322" s="56">
        <f t="shared" si="481"/>
        <v>0</v>
      </c>
    </row>
    <row r="5323" spans="2:13" outlineLevel="2" x14ac:dyDescent="0.25">
      <c r="B5323" s="702" t="s">
        <v>1468</v>
      </c>
      <c r="C5323" s="702"/>
      <c r="D5323" s="702"/>
      <c r="E5323" s="702"/>
      <c r="F5323" s="702"/>
      <c r="G5323" s="702"/>
      <c r="H5323" s="702"/>
      <c r="I5323" s="702"/>
      <c r="J5323" s="702"/>
      <c r="K5323" s="702"/>
      <c r="L5323" s="108">
        <f>+SUM(L5316:L5322)</f>
        <v>0</v>
      </c>
    </row>
    <row r="5324" spans="2:13" outlineLevel="1" x14ac:dyDescent="0.25">
      <c r="B5324" s="442" t="s">
        <v>2280</v>
      </c>
      <c r="C5324" s="443">
        <v>28</v>
      </c>
      <c r="D5324" s="443">
        <v>3</v>
      </c>
      <c r="E5324" s="693" t="str">
        <f>+VLOOKUP(B:B,INSUMOS!A:C,2,FALSE)</f>
        <v>ALQUILER MOLDE CILINDRICO 4X8"  PARA MUESTRAS DE CONCRETO</v>
      </c>
      <c r="F5324" s="693"/>
      <c r="G5324" s="693"/>
      <c r="H5324" s="693"/>
      <c r="I5324" s="693"/>
      <c r="J5324" s="693"/>
      <c r="K5324" s="693"/>
      <c r="L5324" s="393" t="str">
        <f>+VLOOKUP(B:B,INSUMOS!A:C,3,FALSE)</f>
        <v>SM</v>
      </c>
      <c r="M5324" s="595">
        <f>L5334</f>
        <v>0</v>
      </c>
    </row>
    <row r="5325" spans="2:13" outlineLevel="2" x14ac:dyDescent="0.25">
      <c r="B5325" s="706" t="s">
        <v>1465</v>
      </c>
      <c r="C5325" s="706"/>
      <c r="D5325" s="706"/>
      <c r="E5325" s="795" t="s">
        <v>1470</v>
      </c>
      <c r="F5325" s="795"/>
      <c r="G5325" s="795"/>
      <c r="H5325" s="795"/>
      <c r="I5325" s="795"/>
      <c r="J5325" s="706" t="s">
        <v>560</v>
      </c>
      <c r="K5325" s="706"/>
      <c r="L5325" s="706" t="s">
        <v>1464</v>
      </c>
    </row>
    <row r="5326" spans="2:13" outlineLevel="2" x14ac:dyDescent="0.25">
      <c r="B5326" s="706"/>
      <c r="C5326" s="706"/>
      <c r="D5326" s="706"/>
      <c r="E5326" s="444" t="s">
        <v>1461</v>
      </c>
      <c r="F5326" s="795" t="s">
        <v>1462</v>
      </c>
      <c r="G5326" s="795"/>
      <c r="H5326" s="795" t="s">
        <v>1463</v>
      </c>
      <c r="I5326" s="795"/>
      <c r="J5326" s="706"/>
      <c r="K5326" s="706"/>
      <c r="L5326" s="706"/>
    </row>
    <row r="5327" spans="2:13" outlineLevel="2" x14ac:dyDescent="0.25">
      <c r="B5327" s="707"/>
      <c r="C5327" s="707"/>
      <c r="D5327" s="707"/>
      <c r="E5327" s="445"/>
      <c r="F5327" s="702"/>
      <c r="G5327" s="702"/>
      <c r="H5327" s="702"/>
      <c r="I5327" s="702"/>
      <c r="J5327" s="702"/>
      <c r="K5327" s="702"/>
      <c r="L5327" s="56">
        <f t="shared" ref="L5327:L5333" si="482">+J5327</f>
        <v>0</v>
      </c>
    </row>
    <row r="5328" spans="2:13" outlineLevel="2" x14ac:dyDescent="0.25">
      <c r="B5328" s="702"/>
      <c r="C5328" s="702"/>
      <c r="D5328" s="702"/>
      <c r="E5328" s="445"/>
      <c r="F5328" s="702"/>
      <c r="G5328" s="702"/>
      <c r="H5328" s="702"/>
      <c r="I5328" s="702"/>
      <c r="J5328" s="702"/>
      <c r="K5328" s="702"/>
      <c r="L5328" s="56">
        <f t="shared" si="482"/>
        <v>0</v>
      </c>
    </row>
    <row r="5329" spans="2:13" outlineLevel="2" x14ac:dyDescent="0.25">
      <c r="B5329" s="702"/>
      <c r="C5329" s="702"/>
      <c r="D5329" s="702"/>
      <c r="E5329" s="445"/>
      <c r="F5329" s="702"/>
      <c r="G5329" s="702"/>
      <c r="H5329" s="702"/>
      <c r="I5329" s="702"/>
      <c r="J5329" s="702"/>
      <c r="K5329" s="702"/>
      <c r="L5329" s="56">
        <f t="shared" si="482"/>
        <v>0</v>
      </c>
    </row>
    <row r="5330" spans="2:13" outlineLevel="2" x14ac:dyDescent="0.25">
      <c r="B5330" s="702"/>
      <c r="C5330" s="702"/>
      <c r="D5330" s="702"/>
      <c r="E5330" s="445"/>
      <c r="F5330" s="702"/>
      <c r="G5330" s="702"/>
      <c r="H5330" s="702"/>
      <c r="I5330" s="702"/>
      <c r="J5330" s="702"/>
      <c r="K5330" s="702"/>
      <c r="L5330" s="56">
        <f t="shared" si="482"/>
        <v>0</v>
      </c>
    </row>
    <row r="5331" spans="2:13" outlineLevel="2" x14ac:dyDescent="0.25">
      <c r="B5331" s="702"/>
      <c r="C5331" s="702"/>
      <c r="D5331" s="702"/>
      <c r="E5331" s="445"/>
      <c r="F5331" s="702"/>
      <c r="G5331" s="702"/>
      <c r="H5331" s="702"/>
      <c r="I5331" s="702"/>
      <c r="J5331" s="702"/>
      <c r="K5331" s="702"/>
      <c r="L5331" s="56">
        <f t="shared" si="482"/>
        <v>0</v>
      </c>
    </row>
    <row r="5332" spans="2:13" outlineLevel="2" x14ac:dyDescent="0.25">
      <c r="B5332" s="702"/>
      <c r="C5332" s="702"/>
      <c r="D5332" s="702"/>
      <c r="E5332" s="445"/>
      <c r="F5332" s="702"/>
      <c r="G5332" s="702"/>
      <c r="H5332" s="702"/>
      <c r="I5332" s="702"/>
      <c r="J5332" s="702"/>
      <c r="K5332" s="702"/>
      <c r="L5332" s="56">
        <f t="shared" si="482"/>
        <v>0</v>
      </c>
    </row>
    <row r="5333" spans="2:13" outlineLevel="2" x14ac:dyDescent="0.25">
      <c r="B5333" s="702"/>
      <c r="C5333" s="702"/>
      <c r="D5333" s="702"/>
      <c r="E5333" s="445"/>
      <c r="F5333" s="702"/>
      <c r="G5333" s="702"/>
      <c r="H5333" s="702"/>
      <c r="I5333" s="702"/>
      <c r="J5333" s="702"/>
      <c r="K5333" s="702"/>
      <c r="L5333" s="56">
        <f t="shared" si="482"/>
        <v>0</v>
      </c>
    </row>
    <row r="5334" spans="2:13" outlineLevel="2" x14ac:dyDescent="0.25">
      <c r="B5334" s="702" t="s">
        <v>1468</v>
      </c>
      <c r="C5334" s="702"/>
      <c r="D5334" s="702"/>
      <c r="E5334" s="702"/>
      <c r="F5334" s="702"/>
      <c r="G5334" s="702"/>
      <c r="H5334" s="702"/>
      <c r="I5334" s="702"/>
      <c r="J5334" s="702"/>
      <c r="K5334" s="702"/>
      <c r="L5334" s="108">
        <f>+SUM(L5327:L5333)</f>
        <v>0</v>
      </c>
    </row>
    <row r="5335" spans="2:13" outlineLevel="1" x14ac:dyDescent="0.25">
      <c r="B5335" s="442" t="s">
        <v>2283</v>
      </c>
      <c r="C5335" s="443">
        <v>28</v>
      </c>
      <c r="D5335" s="443">
        <v>4</v>
      </c>
      <c r="E5335" s="693" t="str">
        <f>+VLOOKUP(B:B,INSUMOS!A:C,2,FALSE)</f>
        <v>ALQUILER MOLDE CILINDRICO 3X6"  PARA MUESTRAS DE MORTERO</v>
      </c>
      <c r="F5335" s="693"/>
      <c r="G5335" s="693"/>
      <c r="H5335" s="693"/>
      <c r="I5335" s="693"/>
      <c r="J5335" s="693"/>
      <c r="K5335" s="693"/>
      <c r="L5335" s="393" t="str">
        <f>+VLOOKUP(B:B,INSUMOS!A:C,3,FALSE)</f>
        <v>SM</v>
      </c>
      <c r="M5335" s="595">
        <f>L5345</f>
        <v>0</v>
      </c>
    </row>
    <row r="5336" spans="2:13" outlineLevel="2" x14ac:dyDescent="0.25">
      <c r="B5336" s="706" t="s">
        <v>1465</v>
      </c>
      <c r="C5336" s="706"/>
      <c r="D5336" s="706"/>
      <c r="E5336" s="795" t="s">
        <v>1470</v>
      </c>
      <c r="F5336" s="795"/>
      <c r="G5336" s="795"/>
      <c r="H5336" s="795"/>
      <c r="I5336" s="795"/>
      <c r="J5336" s="706" t="s">
        <v>560</v>
      </c>
      <c r="K5336" s="706"/>
      <c r="L5336" s="706" t="s">
        <v>1464</v>
      </c>
    </row>
    <row r="5337" spans="2:13" outlineLevel="2" x14ac:dyDescent="0.25">
      <c r="B5337" s="706"/>
      <c r="C5337" s="706"/>
      <c r="D5337" s="706"/>
      <c r="E5337" s="444" t="s">
        <v>1461</v>
      </c>
      <c r="F5337" s="795" t="s">
        <v>1462</v>
      </c>
      <c r="G5337" s="795"/>
      <c r="H5337" s="795" t="s">
        <v>1463</v>
      </c>
      <c r="I5337" s="795"/>
      <c r="J5337" s="706"/>
      <c r="K5337" s="706"/>
      <c r="L5337" s="706"/>
    </row>
    <row r="5338" spans="2:13" outlineLevel="2" x14ac:dyDescent="0.25">
      <c r="B5338" s="707"/>
      <c r="C5338" s="707"/>
      <c r="D5338" s="707"/>
      <c r="E5338" s="445"/>
      <c r="F5338" s="702"/>
      <c r="G5338" s="702"/>
      <c r="H5338" s="702"/>
      <c r="I5338" s="702"/>
      <c r="J5338" s="702"/>
      <c r="K5338" s="702"/>
      <c r="L5338" s="56">
        <f t="shared" ref="L5338:L5344" si="483">+J5338</f>
        <v>0</v>
      </c>
    </row>
    <row r="5339" spans="2:13" outlineLevel="2" x14ac:dyDescent="0.25">
      <c r="B5339" s="702"/>
      <c r="C5339" s="702"/>
      <c r="D5339" s="702"/>
      <c r="E5339" s="445"/>
      <c r="F5339" s="702"/>
      <c r="G5339" s="702"/>
      <c r="H5339" s="702"/>
      <c r="I5339" s="702"/>
      <c r="J5339" s="702"/>
      <c r="K5339" s="702"/>
      <c r="L5339" s="56">
        <f t="shared" si="483"/>
        <v>0</v>
      </c>
    </row>
    <row r="5340" spans="2:13" outlineLevel="2" x14ac:dyDescent="0.25">
      <c r="B5340" s="702"/>
      <c r="C5340" s="702"/>
      <c r="D5340" s="702"/>
      <c r="E5340" s="445"/>
      <c r="F5340" s="702"/>
      <c r="G5340" s="702"/>
      <c r="H5340" s="702"/>
      <c r="I5340" s="702"/>
      <c r="J5340" s="702"/>
      <c r="K5340" s="702"/>
      <c r="L5340" s="56">
        <f t="shared" si="483"/>
        <v>0</v>
      </c>
    </row>
    <row r="5341" spans="2:13" outlineLevel="2" x14ac:dyDescent="0.25">
      <c r="B5341" s="702"/>
      <c r="C5341" s="702"/>
      <c r="D5341" s="702"/>
      <c r="E5341" s="445"/>
      <c r="F5341" s="702"/>
      <c r="G5341" s="702"/>
      <c r="H5341" s="702"/>
      <c r="I5341" s="702"/>
      <c r="J5341" s="702"/>
      <c r="K5341" s="702"/>
      <c r="L5341" s="56">
        <f t="shared" si="483"/>
        <v>0</v>
      </c>
    </row>
    <row r="5342" spans="2:13" outlineLevel="2" x14ac:dyDescent="0.25">
      <c r="B5342" s="702"/>
      <c r="C5342" s="702"/>
      <c r="D5342" s="702"/>
      <c r="E5342" s="445"/>
      <c r="F5342" s="702"/>
      <c r="G5342" s="702"/>
      <c r="H5342" s="702"/>
      <c r="I5342" s="702"/>
      <c r="J5342" s="702"/>
      <c r="K5342" s="702"/>
      <c r="L5342" s="56">
        <f t="shared" si="483"/>
        <v>0</v>
      </c>
    </row>
    <row r="5343" spans="2:13" outlineLevel="2" x14ac:dyDescent="0.25">
      <c r="B5343" s="702"/>
      <c r="C5343" s="702"/>
      <c r="D5343" s="702"/>
      <c r="E5343" s="445"/>
      <c r="F5343" s="702"/>
      <c r="G5343" s="702"/>
      <c r="H5343" s="702"/>
      <c r="I5343" s="702"/>
      <c r="J5343" s="702"/>
      <c r="K5343" s="702"/>
      <c r="L5343" s="56">
        <f t="shared" si="483"/>
        <v>0</v>
      </c>
    </row>
    <row r="5344" spans="2:13" outlineLevel="2" x14ac:dyDescent="0.25">
      <c r="B5344" s="702"/>
      <c r="C5344" s="702"/>
      <c r="D5344" s="702"/>
      <c r="E5344" s="445"/>
      <c r="F5344" s="702"/>
      <c r="G5344" s="702"/>
      <c r="H5344" s="702"/>
      <c r="I5344" s="702"/>
      <c r="J5344" s="702"/>
      <c r="K5344" s="702"/>
      <c r="L5344" s="56">
        <f t="shared" si="483"/>
        <v>0</v>
      </c>
    </row>
    <row r="5345" spans="2:13" outlineLevel="2" x14ac:dyDescent="0.25">
      <c r="B5345" s="702" t="s">
        <v>1468</v>
      </c>
      <c r="C5345" s="702"/>
      <c r="D5345" s="702"/>
      <c r="E5345" s="702"/>
      <c r="F5345" s="702"/>
      <c r="G5345" s="702"/>
      <c r="H5345" s="702"/>
      <c r="I5345" s="702"/>
      <c r="J5345" s="702"/>
      <c r="K5345" s="702"/>
      <c r="L5345" s="108">
        <f>+SUM(L5338:L5344)</f>
        <v>0</v>
      </c>
    </row>
    <row r="5346" spans="2:13" outlineLevel="1" x14ac:dyDescent="0.25">
      <c r="B5346" s="442" t="s">
        <v>2285</v>
      </c>
      <c r="C5346" s="443">
        <v>28</v>
      </c>
      <c r="D5346" s="443">
        <v>5</v>
      </c>
      <c r="E5346" s="693" t="str">
        <f>+VLOOKUP(B:B,INSUMOS!A:C,2,FALSE)</f>
        <v>DESPLAZAMIENTO PARA RECOLECCION DE MUESTRAS DE LABORATORIO</v>
      </c>
      <c r="F5346" s="693"/>
      <c r="G5346" s="693"/>
      <c r="H5346" s="693"/>
      <c r="I5346" s="693"/>
      <c r="J5346" s="693"/>
      <c r="K5346" s="693"/>
      <c r="L5346" s="393" t="str">
        <f>+VLOOKUP(B:B,INSUMOS!A:C,3,FALSE)</f>
        <v>VJ</v>
      </c>
      <c r="M5346" s="595">
        <f>L5356</f>
        <v>0</v>
      </c>
    </row>
    <row r="5347" spans="2:13" outlineLevel="2" x14ac:dyDescent="0.25">
      <c r="B5347" s="706" t="s">
        <v>1465</v>
      </c>
      <c r="C5347" s="706"/>
      <c r="D5347" s="706"/>
      <c r="E5347" s="795" t="s">
        <v>1470</v>
      </c>
      <c r="F5347" s="795"/>
      <c r="G5347" s="795"/>
      <c r="H5347" s="795"/>
      <c r="I5347" s="795"/>
      <c r="J5347" s="706" t="s">
        <v>560</v>
      </c>
      <c r="K5347" s="706"/>
      <c r="L5347" s="706" t="s">
        <v>1464</v>
      </c>
    </row>
    <row r="5348" spans="2:13" outlineLevel="2" x14ac:dyDescent="0.25">
      <c r="B5348" s="706"/>
      <c r="C5348" s="706"/>
      <c r="D5348" s="706"/>
      <c r="E5348" s="444" t="s">
        <v>1461</v>
      </c>
      <c r="F5348" s="795" t="s">
        <v>1462</v>
      </c>
      <c r="G5348" s="795"/>
      <c r="H5348" s="795" t="s">
        <v>1463</v>
      </c>
      <c r="I5348" s="795"/>
      <c r="J5348" s="706"/>
      <c r="K5348" s="706"/>
      <c r="L5348" s="706"/>
    </row>
    <row r="5349" spans="2:13" outlineLevel="2" x14ac:dyDescent="0.25">
      <c r="B5349" s="707"/>
      <c r="C5349" s="707"/>
      <c r="D5349" s="707"/>
      <c r="E5349" s="445"/>
      <c r="F5349" s="702"/>
      <c r="G5349" s="702"/>
      <c r="H5349" s="702"/>
      <c r="I5349" s="702"/>
      <c r="J5349" s="702"/>
      <c r="K5349" s="702"/>
      <c r="L5349" s="56">
        <f t="shared" ref="L5349:L5355" si="484">+J5349</f>
        <v>0</v>
      </c>
    </row>
    <row r="5350" spans="2:13" outlineLevel="2" x14ac:dyDescent="0.25">
      <c r="B5350" s="702"/>
      <c r="C5350" s="702"/>
      <c r="D5350" s="702"/>
      <c r="E5350" s="445"/>
      <c r="F5350" s="702"/>
      <c r="G5350" s="702"/>
      <c r="H5350" s="702"/>
      <c r="I5350" s="702"/>
      <c r="J5350" s="702"/>
      <c r="K5350" s="702"/>
      <c r="L5350" s="56">
        <f t="shared" si="484"/>
        <v>0</v>
      </c>
    </row>
    <row r="5351" spans="2:13" outlineLevel="2" x14ac:dyDescent="0.25">
      <c r="B5351" s="702"/>
      <c r="C5351" s="702"/>
      <c r="D5351" s="702"/>
      <c r="E5351" s="445"/>
      <c r="F5351" s="702"/>
      <c r="G5351" s="702"/>
      <c r="H5351" s="702"/>
      <c r="I5351" s="702"/>
      <c r="J5351" s="702"/>
      <c r="K5351" s="702"/>
      <c r="L5351" s="56">
        <f t="shared" si="484"/>
        <v>0</v>
      </c>
    </row>
    <row r="5352" spans="2:13" outlineLevel="2" x14ac:dyDescent="0.25">
      <c r="B5352" s="702"/>
      <c r="C5352" s="702"/>
      <c r="D5352" s="702"/>
      <c r="E5352" s="445"/>
      <c r="F5352" s="702"/>
      <c r="G5352" s="702"/>
      <c r="H5352" s="702"/>
      <c r="I5352" s="702"/>
      <c r="J5352" s="702"/>
      <c r="K5352" s="702"/>
      <c r="L5352" s="56">
        <f t="shared" si="484"/>
        <v>0</v>
      </c>
    </row>
    <row r="5353" spans="2:13" outlineLevel="2" x14ac:dyDescent="0.25">
      <c r="B5353" s="702"/>
      <c r="C5353" s="702"/>
      <c r="D5353" s="702"/>
      <c r="E5353" s="445"/>
      <c r="F5353" s="702"/>
      <c r="G5353" s="702"/>
      <c r="H5353" s="702"/>
      <c r="I5353" s="702"/>
      <c r="J5353" s="702"/>
      <c r="K5353" s="702"/>
      <c r="L5353" s="56">
        <f t="shared" si="484"/>
        <v>0</v>
      </c>
    </row>
    <row r="5354" spans="2:13" outlineLevel="2" x14ac:dyDescent="0.25">
      <c r="B5354" s="702"/>
      <c r="C5354" s="702"/>
      <c r="D5354" s="702"/>
      <c r="E5354" s="445"/>
      <c r="F5354" s="702"/>
      <c r="G5354" s="702"/>
      <c r="H5354" s="702"/>
      <c r="I5354" s="702"/>
      <c r="J5354" s="702"/>
      <c r="K5354" s="702"/>
      <c r="L5354" s="56">
        <f t="shared" si="484"/>
        <v>0</v>
      </c>
    </row>
    <row r="5355" spans="2:13" outlineLevel="2" x14ac:dyDescent="0.25">
      <c r="B5355" s="702"/>
      <c r="C5355" s="702"/>
      <c r="D5355" s="702"/>
      <c r="E5355" s="445"/>
      <c r="F5355" s="702"/>
      <c r="G5355" s="702"/>
      <c r="H5355" s="702"/>
      <c r="I5355" s="702"/>
      <c r="J5355" s="702"/>
      <c r="K5355" s="702"/>
      <c r="L5355" s="56">
        <f t="shared" si="484"/>
        <v>0</v>
      </c>
    </row>
    <row r="5356" spans="2:13" outlineLevel="2" x14ac:dyDescent="0.25">
      <c r="B5356" s="702" t="s">
        <v>1468</v>
      </c>
      <c r="C5356" s="702"/>
      <c r="D5356" s="702"/>
      <c r="E5356" s="702"/>
      <c r="F5356" s="702"/>
      <c r="G5356" s="702"/>
      <c r="H5356" s="702"/>
      <c r="I5356" s="702"/>
      <c r="J5356" s="702"/>
      <c r="K5356" s="702"/>
      <c r="L5356" s="108">
        <f>+SUM(L5349:L5355)</f>
        <v>0</v>
      </c>
    </row>
    <row r="5357" spans="2:13" outlineLevel="1" x14ac:dyDescent="0.25">
      <c r="B5357" s="442" t="s">
        <v>2287</v>
      </c>
      <c r="C5357" s="443">
        <v>28</v>
      </c>
      <c r="D5357" s="443">
        <v>6</v>
      </c>
      <c r="E5357" s="693" t="str">
        <f>+VLOOKUP(B:B,INSUMOS!A:C,2,FALSE)</f>
        <v>ENSAYO ESCLEROMETRO  POR ELEMENTO</v>
      </c>
      <c r="F5357" s="693"/>
      <c r="G5357" s="693"/>
      <c r="H5357" s="693"/>
      <c r="I5357" s="693"/>
      <c r="J5357" s="693"/>
      <c r="K5357" s="693"/>
      <c r="L5357" s="393" t="str">
        <f>+VLOOKUP(B:B,INSUMOS!A:C,3,FALSE)</f>
        <v>UN</v>
      </c>
      <c r="M5357" s="595">
        <f>L5367</f>
        <v>0</v>
      </c>
    </row>
    <row r="5358" spans="2:13" outlineLevel="2" x14ac:dyDescent="0.25">
      <c r="B5358" s="700" t="s">
        <v>1465</v>
      </c>
      <c r="C5358" s="700"/>
      <c r="D5358" s="700"/>
      <c r="E5358" s="691" t="s">
        <v>1470</v>
      </c>
      <c r="F5358" s="691"/>
      <c r="G5358" s="691"/>
      <c r="H5358" s="691"/>
      <c r="I5358" s="691"/>
      <c r="J5358" s="700" t="s">
        <v>560</v>
      </c>
      <c r="K5358" s="700"/>
      <c r="L5358" s="689" t="s">
        <v>1464</v>
      </c>
    </row>
    <row r="5359" spans="2:13" outlineLevel="2" x14ac:dyDescent="0.25">
      <c r="B5359" s="700"/>
      <c r="C5359" s="700"/>
      <c r="D5359" s="700"/>
      <c r="E5359" s="515" t="s">
        <v>1461</v>
      </c>
      <c r="F5359" s="691" t="s">
        <v>1462</v>
      </c>
      <c r="G5359" s="691"/>
      <c r="H5359" s="691" t="s">
        <v>1463</v>
      </c>
      <c r="I5359" s="691"/>
      <c r="J5359" s="700"/>
      <c r="K5359" s="700"/>
      <c r="L5359" s="690"/>
    </row>
    <row r="5360" spans="2:13" outlineLevel="2" x14ac:dyDescent="0.25">
      <c r="B5360" s="698"/>
      <c r="C5360" s="698"/>
      <c r="D5360" s="698"/>
      <c r="E5360" s="518"/>
      <c r="F5360" s="692"/>
      <c r="G5360" s="692"/>
      <c r="H5360" s="692"/>
      <c r="I5360" s="692"/>
      <c r="J5360" s="692"/>
      <c r="K5360" s="692"/>
      <c r="L5360" s="517">
        <f t="shared" ref="L5360:L5366" si="485">+J5360</f>
        <v>0</v>
      </c>
    </row>
    <row r="5361" spans="2:13" outlineLevel="2" x14ac:dyDescent="0.25">
      <c r="B5361" s="692"/>
      <c r="C5361" s="692"/>
      <c r="D5361" s="692"/>
      <c r="E5361" s="518"/>
      <c r="F5361" s="692"/>
      <c r="G5361" s="692"/>
      <c r="H5361" s="692"/>
      <c r="I5361" s="692"/>
      <c r="J5361" s="692"/>
      <c r="K5361" s="692"/>
      <c r="L5361" s="517">
        <f t="shared" si="485"/>
        <v>0</v>
      </c>
    </row>
    <row r="5362" spans="2:13" outlineLevel="2" x14ac:dyDescent="0.25">
      <c r="B5362" s="692"/>
      <c r="C5362" s="692"/>
      <c r="D5362" s="692"/>
      <c r="E5362" s="518"/>
      <c r="F5362" s="692"/>
      <c r="G5362" s="692"/>
      <c r="H5362" s="692"/>
      <c r="I5362" s="692"/>
      <c r="J5362" s="692"/>
      <c r="K5362" s="692"/>
      <c r="L5362" s="517">
        <f t="shared" si="485"/>
        <v>0</v>
      </c>
    </row>
    <row r="5363" spans="2:13" outlineLevel="2" x14ac:dyDescent="0.25">
      <c r="B5363" s="692"/>
      <c r="C5363" s="692"/>
      <c r="D5363" s="692"/>
      <c r="E5363" s="518"/>
      <c r="F5363" s="692"/>
      <c r="G5363" s="692"/>
      <c r="H5363" s="692"/>
      <c r="I5363" s="692"/>
      <c r="J5363" s="692"/>
      <c r="K5363" s="692"/>
      <c r="L5363" s="517">
        <f t="shared" si="485"/>
        <v>0</v>
      </c>
    </row>
    <row r="5364" spans="2:13" outlineLevel="2" x14ac:dyDescent="0.25">
      <c r="B5364" s="692"/>
      <c r="C5364" s="692"/>
      <c r="D5364" s="692"/>
      <c r="E5364" s="518"/>
      <c r="F5364" s="692"/>
      <c r="G5364" s="692"/>
      <c r="H5364" s="692"/>
      <c r="I5364" s="692"/>
      <c r="J5364" s="692"/>
      <c r="K5364" s="692"/>
      <c r="L5364" s="517">
        <f t="shared" si="485"/>
        <v>0</v>
      </c>
    </row>
    <row r="5365" spans="2:13" outlineLevel="2" x14ac:dyDescent="0.25">
      <c r="B5365" s="692"/>
      <c r="C5365" s="692"/>
      <c r="D5365" s="692"/>
      <c r="E5365" s="518"/>
      <c r="F5365" s="692"/>
      <c r="G5365" s="692"/>
      <c r="H5365" s="692"/>
      <c r="I5365" s="692"/>
      <c r="J5365" s="692"/>
      <c r="K5365" s="692"/>
      <c r="L5365" s="517">
        <f t="shared" si="485"/>
        <v>0</v>
      </c>
    </row>
    <row r="5366" spans="2:13" outlineLevel="2" x14ac:dyDescent="0.25">
      <c r="B5366" s="692"/>
      <c r="C5366" s="692"/>
      <c r="D5366" s="692"/>
      <c r="E5366" s="518"/>
      <c r="F5366" s="692"/>
      <c r="G5366" s="692"/>
      <c r="H5366" s="692"/>
      <c r="I5366" s="692"/>
      <c r="J5366" s="692"/>
      <c r="K5366" s="692"/>
      <c r="L5366" s="517">
        <f t="shared" si="485"/>
        <v>0</v>
      </c>
    </row>
    <row r="5367" spans="2:13" outlineLevel="2" x14ac:dyDescent="0.25">
      <c r="B5367" s="634" t="s">
        <v>1468</v>
      </c>
      <c r="C5367" s="635"/>
      <c r="D5367" s="635"/>
      <c r="E5367" s="635"/>
      <c r="F5367" s="635"/>
      <c r="G5367" s="635"/>
      <c r="H5367" s="635"/>
      <c r="I5367" s="635"/>
      <c r="J5367" s="635"/>
      <c r="K5367" s="636"/>
      <c r="L5367" s="108">
        <f>+SUM(L5360:L5366)</f>
        <v>0</v>
      </c>
    </row>
    <row r="5368" spans="2:13" outlineLevel="2" x14ac:dyDescent="0.25">
      <c r="B5368" s="442" t="s">
        <v>2470</v>
      </c>
      <c r="C5368" s="443">
        <v>28</v>
      </c>
      <c r="D5368" s="443">
        <v>7</v>
      </c>
      <c r="E5368" s="693" t="str">
        <f>+VLOOKUP(B:B,INSUMOS!A:C,2,FALSE)</f>
        <v>ENSAYO EXTRACCION+TRANSP+ROTURA+RESULTADO POR COMPRESION DE NUCLEO DE CONCRETO 3"X15CM.</v>
      </c>
      <c r="F5368" s="693"/>
      <c r="G5368" s="693"/>
      <c r="H5368" s="693"/>
      <c r="I5368" s="693"/>
      <c r="J5368" s="693"/>
      <c r="K5368" s="693"/>
      <c r="L5368" s="393" t="str">
        <f>+VLOOKUP(B:B,INSUMOS!A:C,3,FALSE)</f>
        <v>UN</v>
      </c>
      <c r="M5368" s="595">
        <f>L5378</f>
        <v>0</v>
      </c>
    </row>
    <row r="5369" spans="2:13" outlineLevel="2" x14ac:dyDescent="0.25">
      <c r="B5369" s="700" t="s">
        <v>1465</v>
      </c>
      <c r="C5369" s="700"/>
      <c r="D5369" s="700"/>
      <c r="E5369" s="691" t="s">
        <v>1470</v>
      </c>
      <c r="F5369" s="691"/>
      <c r="G5369" s="691"/>
      <c r="H5369" s="691"/>
      <c r="I5369" s="691"/>
      <c r="J5369" s="700" t="s">
        <v>560</v>
      </c>
      <c r="K5369" s="700"/>
      <c r="L5369" s="689" t="s">
        <v>1464</v>
      </c>
    </row>
    <row r="5370" spans="2:13" outlineLevel="2" x14ac:dyDescent="0.25">
      <c r="B5370" s="700"/>
      <c r="C5370" s="700"/>
      <c r="D5370" s="700"/>
      <c r="E5370" s="515" t="s">
        <v>1461</v>
      </c>
      <c r="F5370" s="691" t="s">
        <v>1462</v>
      </c>
      <c r="G5370" s="691"/>
      <c r="H5370" s="691" t="s">
        <v>1463</v>
      </c>
      <c r="I5370" s="691"/>
      <c r="J5370" s="700"/>
      <c r="K5370" s="700"/>
      <c r="L5370" s="690"/>
    </row>
    <row r="5371" spans="2:13" outlineLevel="2" x14ac:dyDescent="0.25">
      <c r="B5371" s="698"/>
      <c r="C5371" s="698"/>
      <c r="D5371" s="698"/>
      <c r="E5371" s="518"/>
      <c r="F5371" s="692"/>
      <c r="G5371" s="692"/>
      <c r="H5371" s="692"/>
      <c r="I5371" s="692"/>
      <c r="J5371" s="692"/>
      <c r="K5371" s="692"/>
      <c r="L5371" s="517">
        <f t="shared" ref="L5371:L5377" si="486">+J5371</f>
        <v>0</v>
      </c>
    </row>
    <row r="5372" spans="2:13" outlineLevel="2" x14ac:dyDescent="0.25">
      <c r="B5372" s="692"/>
      <c r="C5372" s="692"/>
      <c r="D5372" s="692"/>
      <c r="E5372" s="518"/>
      <c r="F5372" s="692"/>
      <c r="G5372" s="692"/>
      <c r="H5372" s="692"/>
      <c r="I5372" s="692"/>
      <c r="J5372" s="692"/>
      <c r="K5372" s="692"/>
      <c r="L5372" s="517">
        <f t="shared" si="486"/>
        <v>0</v>
      </c>
    </row>
    <row r="5373" spans="2:13" outlineLevel="2" x14ac:dyDescent="0.25">
      <c r="B5373" s="692"/>
      <c r="C5373" s="692"/>
      <c r="D5373" s="692"/>
      <c r="E5373" s="518"/>
      <c r="F5373" s="692"/>
      <c r="G5373" s="692"/>
      <c r="H5373" s="692"/>
      <c r="I5373" s="692"/>
      <c r="J5373" s="692"/>
      <c r="K5373" s="692"/>
      <c r="L5373" s="517">
        <f t="shared" si="486"/>
        <v>0</v>
      </c>
    </row>
    <row r="5374" spans="2:13" outlineLevel="2" x14ac:dyDescent="0.25">
      <c r="B5374" s="692"/>
      <c r="C5374" s="692"/>
      <c r="D5374" s="692"/>
      <c r="E5374" s="518"/>
      <c r="F5374" s="692"/>
      <c r="G5374" s="692"/>
      <c r="H5374" s="692"/>
      <c r="I5374" s="692"/>
      <c r="J5374" s="692"/>
      <c r="K5374" s="692"/>
      <c r="L5374" s="517">
        <f t="shared" si="486"/>
        <v>0</v>
      </c>
    </row>
    <row r="5375" spans="2:13" outlineLevel="2" x14ac:dyDescent="0.25">
      <c r="B5375" s="692"/>
      <c r="C5375" s="692"/>
      <c r="D5375" s="692"/>
      <c r="E5375" s="518"/>
      <c r="F5375" s="692"/>
      <c r="G5375" s="692"/>
      <c r="H5375" s="692"/>
      <c r="I5375" s="692"/>
      <c r="J5375" s="692"/>
      <c r="K5375" s="692"/>
      <c r="L5375" s="517">
        <f t="shared" si="486"/>
        <v>0</v>
      </c>
    </row>
    <row r="5376" spans="2:13" outlineLevel="2" x14ac:dyDescent="0.25">
      <c r="B5376" s="692"/>
      <c r="C5376" s="692"/>
      <c r="D5376" s="692"/>
      <c r="E5376" s="518"/>
      <c r="F5376" s="692"/>
      <c r="G5376" s="692"/>
      <c r="H5376" s="692"/>
      <c r="I5376" s="692"/>
      <c r="J5376" s="692"/>
      <c r="K5376" s="692"/>
      <c r="L5376" s="517">
        <f t="shared" si="486"/>
        <v>0</v>
      </c>
    </row>
    <row r="5377" spans="2:13" outlineLevel="2" x14ac:dyDescent="0.25">
      <c r="B5377" s="692"/>
      <c r="C5377" s="692"/>
      <c r="D5377" s="692"/>
      <c r="E5377" s="518"/>
      <c r="F5377" s="692"/>
      <c r="G5377" s="692"/>
      <c r="H5377" s="692"/>
      <c r="I5377" s="692"/>
      <c r="J5377" s="692"/>
      <c r="K5377" s="692"/>
      <c r="L5377" s="517">
        <f t="shared" si="486"/>
        <v>0</v>
      </c>
    </row>
    <row r="5378" spans="2:13" outlineLevel="2" x14ac:dyDescent="0.25">
      <c r="B5378" s="634" t="s">
        <v>1468</v>
      </c>
      <c r="C5378" s="635"/>
      <c r="D5378" s="635"/>
      <c r="E5378" s="635"/>
      <c r="F5378" s="635"/>
      <c r="G5378" s="635"/>
      <c r="H5378" s="635"/>
      <c r="I5378" s="635"/>
      <c r="J5378" s="635"/>
      <c r="K5378" s="636"/>
      <c r="L5378" s="108">
        <f>+SUM(L5371:L5377)</f>
        <v>0</v>
      </c>
    </row>
    <row r="5379" spans="2:13" outlineLevel="2" x14ac:dyDescent="0.25">
      <c r="B5379" s="442" t="s">
        <v>2471</v>
      </c>
      <c r="C5379" s="443">
        <v>28</v>
      </c>
      <c r="D5379" s="443">
        <v>8</v>
      </c>
      <c r="E5379" s="693" t="str">
        <f>+VLOOKUP(B:B,INSUMOS!A:C,2,FALSE)</f>
        <v>ENSAYO FERROSCAN POR PUNTO</v>
      </c>
      <c r="F5379" s="693"/>
      <c r="G5379" s="693"/>
      <c r="H5379" s="693"/>
      <c r="I5379" s="693"/>
      <c r="J5379" s="693"/>
      <c r="K5379" s="693"/>
      <c r="L5379" s="393" t="str">
        <f>+VLOOKUP(B:B,INSUMOS!A:C,3,FALSE)</f>
        <v>UN</v>
      </c>
      <c r="M5379" s="595">
        <f>L5389</f>
        <v>0</v>
      </c>
    </row>
    <row r="5380" spans="2:13" outlineLevel="2" x14ac:dyDescent="0.25">
      <c r="B5380" s="700" t="s">
        <v>1465</v>
      </c>
      <c r="C5380" s="700"/>
      <c r="D5380" s="700"/>
      <c r="E5380" s="691" t="s">
        <v>1470</v>
      </c>
      <c r="F5380" s="691"/>
      <c r="G5380" s="691"/>
      <c r="H5380" s="691"/>
      <c r="I5380" s="691"/>
      <c r="J5380" s="700" t="s">
        <v>560</v>
      </c>
      <c r="K5380" s="700"/>
      <c r="L5380" s="689" t="s">
        <v>1464</v>
      </c>
    </row>
    <row r="5381" spans="2:13" outlineLevel="2" x14ac:dyDescent="0.25">
      <c r="B5381" s="700"/>
      <c r="C5381" s="700"/>
      <c r="D5381" s="700"/>
      <c r="E5381" s="515" t="s">
        <v>1461</v>
      </c>
      <c r="F5381" s="691" t="s">
        <v>1462</v>
      </c>
      <c r="G5381" s="691"/>
      <c r="H5381" s="691" t="s">
        <v>1463</v>
      </c>
      <c r="I5381" s="691"/>
      <c r="J5381" s="700"/>
      <c r="K5381" s="700"/>
      <c r="L5381" s="690"/>
    </row>
    <row r="5382" spans="2:13" outlineLevel="2" x14ac:dyDescent="0.25">
      <c r="B5382" s="698"/>
      <c r="C5382" s="698"/>
      <c r="D5382" s="698"/>
      <c r="E5382" s="518"/>
      <c r="F5382" s="692"/>
      <c r="G5382" s="692"/>
      <c r="H5382" s="692"/>
      <c r="I5382" s="692"/>
      <c r="J5382" s="692"/>
      <c r="K5382" s="692"/>
      <c r="L5382" s="56">
        <f t="shared" ref="L5382:L5388" si="487">+J5382</f>
        <v>0</v>
      </c>
    </row>
    <row r="5383" spans="2:13" outlineLevel="2" x14ac:dyDescent="0.25">
      <c r="B5383" s="692"/>
      <c r="C5383" s="692"/>
      <c r="D5383" s="692"/>
      <c r="E5383" s="518"/>
      <c r="F5383" s="692"/>
      <c r="G5383" s="692"/>
      <c r="H5383" s="692"/>
      <c r="I5383" s="692"/>
      <c r="J5383" s="692"/>
      <c r="K5383" s="692"/>
      <c r="L5383" s="56">
        <f t="shared" si="487"/>
        <v>0</v>
      </c>
    </row>
    <row r="5384" spans="2:13" outlineLevel="2" x14ac:dyDescent="0.25">
      <c r="B5384" s="692"/>
      <c r="C5384" s="692"/>
      <c r="D5384" s="692"/>
      <c r="E5384" s="518"/>
      <c r="F5384" s="692"/>
      <c r="G5384" s="692"/>
      <c r="H5384" s="692"/>
      <c r="I5384" s="692"/>
      <c r="J5384" s="692"/>
      <c r="K5384" s="692"/>
      <c r="L5384" s="56">
        <f t="shared" si="487"/>
        <v>0</v>
      </c>
    </row>
    <row r="5385" spans="2:13" outlineLevel="2" x14ac:dyDescent="0.25">
      <c r="B5385" s="692"/>
      <c r="C5385" s="692"/>
      <c r="D5385" s="692"/>
      <c r="E5385" s="518"/>
      <c r="F5385" s="692"/>
      <c r="G5385" s="692"/>
      <c r="H5385" s="692"/>
      <c r="I5385" s="692"/>
      <c r="J5385" s="692"/>
      <c r="K5385" s="692"/>
      <c r="L5385" s="56">
        <f t="shared" si="487"/>
        <v>0</v>
      </c>
    </row>
    <row r="5386" spans="2:13" outlineLevel="2" x14ac:dyDescent="0.25">
      <c r="B5386" s="692"/>
      <c r="C5386" s="692"/>
      <c r="D5386" s="692"/>
      <c r="E5386" s="518"/>
      <c r="F5386" s="692"/>
      <c r="G5386" s="692"/>
      <c r="H5386" s="692"/>
      <c r="I5386" s="692"/>
      <c r="J5386" s="692"/>
      <c r="K5386" s="692"/>
      <c r="L5386" s="56">
        <f t="shared" si="487"/>
        <v>0</v>
      </c>
    </row>
    <row r="5387" spans="2:13" outlineLevel="2" x14ac:dyDescent="0.25">
      <c r="B5387" s="692"/>
      <c r="C5387" s="692"/>
      <c r="D5387" s="692"/>
      <c r="E5387" s="518"/>
      <c r="F5387" s="692"/>
      <c r="G5387" s="692"/>
      <c r="H5387" s="692"/>
      <c r="I5387" s="692"/>
      <c r="J5387" s="692"/>
      <c r="K5387" s="692"/>
      <c r="L5387" s="56">
        <f t="shared" si="487"/>
        <v>0</v>
      </c>
    </row>
    <row r="5388" spans="2:13" outlineLevel="2" x14ac:dyDescent="0.25">
      <c r="B5388" s="692"/>
      <c r="C5388" s="692"/>
      <c r="D5388" s="692"/>
      <c r="E5388" s="518"/>
      <c r="F5388" s="692"/>
      <c r="G5388" s="692"/>
      <c r="H5388" s="692"/>
      <c r="I5388" s="692"/>
      <c r="J5388" s="692"/>
      <c r="K5388" s="692"/>
      <c r="L5388" s="56">
        <f t="shared" si="487"/>
        <v>0</v>
      </c>
    </row>
    <row r="5389" spans="2:13" outlineLevel="2" x14ac:dyDescent="0.25">
      <c r="B5389" s="634" t="s">
        <v>1468</v>
      </c>
      <c r="C5389" s="635"/>
      <c r="D5389" s="635"/>
      <c r="E5389" s="635"/>
      <c r="F5389" s="635"/>
      <c r="G5389" s="635"/>
      <c r="H5389" s="635"/>
      <c r="I5389" s="635"/>
      <c r="J5389" s="635"/>
      <c r="K5389" s="636"/>
      <c r="L5389" s="108">
        <f>+SUM(L5382:L5388)</f>
        <v>0</v>
      </c>
    </row>
    <row r="5390" spans="2:13" outlineLevel="2" x14ac:dyDescent="0.25">
      <c r="B5390" s="442" t="s">
        <v>2488</v>
      </c>
      <c r="C5390" s="443">
        <v>28</v>
      </c>
      <c r="D5390" s="443">
        <v>9</v>
      </c>
      <c r="E5390" s="693" t="str">
        <f>+VLOOKUP(B:B,INSUMOS!A:C,2,FALSE)</f>
        <v>ESTUDIO GEOTECNICO CASA - CÁLCULO</v>
      </c>
      <c r="F5390" s="693"/>
      <c r="G5390" s="693"/>
      <c r="H5390" s="693"/>
      <c r="I5390" s="693"/>
      <c r="J5390" s="693"/>
      <c r="K5390" s="693"/>
      <c r="L5390" s="393" t="str">
        <f>+VLOOKUP(B:B,INSUMOS!A:C,3,FALSE)</f>
        <v>UN</v>
      </c>
      <c r="M5390" s="595">
        <f>L5400</f>
        <v>0</v>
      </c>
    </row>
    <row r="5391" spans="2:13" outlineLevel="2" x14ac:dyDescent="0.25">
      <c r="B5391" s="700" t="s">
        <v>1465</v>
      </c>
      <c r="C5391" s="700"/>
      <c r="D5391" s="700"/>
      <c r="E5391" s="691" t="s">
        <v>1470</v>
      </c>
      <c r="F5391" s="691"/>
      <c r="G5391" s="691"/>
      <c r="H5391" s="691"/>
      <c r="I5391" s="691"/>
      <c r="J5391" s="700" t="s">
        <v>560</v>
      </c>
      <c r="K5391" s="700"/>
      <c r="L5391" s="689" t="s">
        <v>1464</v>
      </c>
    </row>
    <row r="5392" spans="2:13" outlineLevel="2" x14ac:dyDescent="0.25">
      <c r="B5392" s="700"/>
      <c r="C5392" s="700"/>
      <c r="D5392" s="700"/>
      <c r="E5392" s="515" t="s">
        <v>1461</v>
      </c>
      <c r="F5392" s="691" t="s">
        <v>1462</v>
      </c>
      <c r="G5392" s="691"/>
      <c r="H5392" s="691" t="s">
        <v>1463</v>
      </c>
      <c r="I5392" s="691"/>
      <c r="J5392" s="700"/>
      <c r="K5392" s="700"/>
      <c r="L5392" s="690"/>
    </row>
    <row r="5393" spans="2:13" outlineLevel="2" x14ac:dyDescent="0.25">
      <c r="B5393" s="698"/>
      <c r="C5393" s="698"/>
      <c r="D5393" s="698"/>
      <c r="E5393" s="518"/>
      <c r="F5393" s="692"/>
      <c r="G5393" s="692"/>
      <c r="H5393" s="692"/>
      <c r="I5393" s="692"/>
      <c r="J5393" s="692"/>
      <c r="K5393" s="692"/>
      <c r="L5393" s="56">
        <f t="shared" ref="L5393:L5399" si="488">+J5393</f>
        <v>0</v>
      </c>
    </row>
    <row r="5394" spans="2:13" outlineLevel="2" x14ac:dyDescent="0.25">
      <c r="B5394" s="692"/>
      <c r="C5394" s="692"/>
      <c r="D5394" s="692"/>
      <c r="E5394" s="518"/>
      <c r="F5394" s="692"/>
      <c r="G5394" s="692"/>
      <c r="H5394" s="692"/>
      <c r="I5394" s="692"/>
      <c r="J5394" s="692"/>
      <c r="K5394" s="692"/>
      <c r="L5394" s="56">
        <f t="shared" si="488"/>
        <v>0</v>
      </c>
    </row>
    <row r="5395" spans="2:13" outlineLevel="2" x14ac:dyDescent="0.25">
      <c r="B5395" s="692"/>
      <c r="C5395" s="692"/>
      <c r="D5395" s="692"/>
      <c r="E5395" s="518"/>
      <c r="F5395" s="692"/>
      <c r="G5395" s="692"/>
      <c r="H5395" s="692"/>
      <c r="I5395" s="692"/>
      <c r="J5395" s="692"/>
      <c r="K5395" s="692"/>
      <c r="L5395" s="56">
        <f t="shared" si="488"/>
        <v>0</v>
      </c>
    </row>
    <row r="5396" spans="2:13" outlineLevel="2" x14ac:dyDescent="0.25">
      <c r="B5396" s="692"/>
      <c r="C5396" s="692"/>
      <c r="D5396" s="692"/>
      <c r="E5396" s="518"/>
      <c r="F5396" s="692"/>
      <c r="G5396" s="692"/>
      <c r="H5396" s="692"/>
      <c r="I5396" s="692"/>
      <c r="J5396" s="692"/>
      <c r="K5396" s="692"/>
      <c r="L5396" s="56">
        <f t="shared" si="488"/>
        <v>0</v>
      </c>
    </row>
    <row r="5397" spans="2:13" outlineLevel="2" x14ac:dyDescent="0.25">
      <c r="B5397" s="692"/>
      <c r="C5397" s="692"/>
      <c r="D5397" s="692"/>
      <c r="E5397" s="518"/>
      <c r="F5397" s="692"/>
      <c r="G5397" s="692"/>
      <c r="H5397" s="692"/>
      <c r="I5397" s="692"/>
      <c r="J5397" s="692"/>
      <c r="K5397" s="692"/>
      <c r="L5397" s="56">
        <f t="shared" si="488"/>
        <v>0</v>
      </c>
    </row>
    <row r="5398" spans="2:13" outlineLevel="2" x14ac:dyDescent="0.25">
      <c r="B5398" s="692"/>
      <c r="C5398" s="692"/>
      <c r="D5398" s="692"/>
      <c r="E5398" s="518"/>
      <c r="F5398" s="692"/>
      <c r="G5398" s="692"/>
      <c r="H5398" s="692"/>
      <c r="I5398" s="692"/>
      <c r="J5398" s="692"/>
      <c r="K5398" s="692"/>
      <c r="L5398" s="56">
        <f t="shared" si="488"/>
        <v>0</v>
      </c>
    </row>
    <row r="5399" spans="2:13" outlineLevel="2" x14ac:dyDescent="0.25">
      <c r="B5399" s="692"/>
      <c r="C5399" s="692"/>
      <c r="D5399" s="692"/>
      <c r="E5399" s="518"/>
      <c r="F5399" s="692"/>
      <c r="G5399" s="692"/>
      <c r="H5399" s="692"/>
      <c r="I5399" s="692"/>
      <c r="J5399" s="692"/>
      <c r="K5399" s="692"/>
      <c r="L5399" s="56">
        <f t="shared" si="488"/>
        <v>0</v>
      </c>
    </row>
    <row r="5400" spans="2:13" outlineLevel="2" x14ac:dyDescent="0.25">
      <c r="B5400" s="634" t="s">
        <v>1468</v>
      </c>
      <c r="C5400" s="635"/>
      <c r="D5400" s="635"/>
      <c r="E5400" s="635"/>
      <c r="F5400" s="635"/>
      <c r="G5400" s="635"/>
      <c r="H5400" s="635"/>
      <c r="I5400" s="635"/>
      <c r="J5400" s="635"/>
      <c r="K5400" s="636"/>
      <c r="L5400" s="108">
        <f>+SUM(L5393:L5399)</f>
        <v>0</v>
      </c>
    </row>
    <row r="5401" spans="2:13" x14ac:dyDescent="0.25">
      <c r="B5401" s="99"/>
      <c r="C5401" s="100">
        <v>29</v>
      </c>
      <c r="D5401" s="703" t="str">
        <f>+'208-MV-Ft-10-MV-HAB.'!D534</f>
        <v>KID DE SEGURIDAD CONTRA COVID</v>
      </c>
      <c r="E5401" s="704"/>
      <c r="F5401" s="704"/>
      <c r="G5401" s="704"/>
      <c r="H5401" s="704"/>
      <c r="I5401" s="704"/>
      <c r="J5401" s="704"/>
      <c r="K5401" s="704"/>
      <c r="L5401" s="705"/>
    </row>
    <row r="5402" spans="2:13" ht="30" customHeight="1" outlineLevel="1" x14ac:dyDescent="0.25">
      <c r="B5402" s="442" t="s">
        <v>2309</v>
      </c>
      <c r="C5402" s="443">
        <v>29</v>
      </c>
      <c r="D5402" s="443">
        <v>1</v>
      </c>
      <c r="E5402" s="802" t="str">
        <f>+VLOOKUP(B:B,INSUMOS!A:C,2,FALSE)</f>
        <v>GUANTE  DE NITRILO DE ALTA CALIDAD MULTIUSOS RESISTENTES ELASTICOS COLOR NEGRO- CAJA DE 50 PARES.</v>
      </c>
      <c r="F5402" s="802"/>
      <c r="G5402" s="802"/>
      <c r="H5402" s="802"/>
      <c r="I5402" s="802"/>
      <c r="J5402" s="802"/>
      <c r="K5402" s="802"/>
      <c r="L5402" s="393" t="str">
        <f>+VLOOKUP(B:B,INSUMOS!A:C,3,FALSE)</f>
        <v>CAJA</v>
      </c>
      <c r="M5402" s="595">
        <f>L5412</f>
        <v>0</v>
      </c>
    </row>
    <row r="5403" spans="2:13" outlineLevel="2" x14ac:dyDescent="0.25">
      <c r="B5403" s="700" t="s">
        <v>1465</v>
      </c>
      <c r="C5403" s="700"/>
      <c r="D5403" s="700"/>
      <c r="E5403" s="691" t="s">
        <v>1470</v>
      </c>
      <c r="F5403" s="691"/>
      <c r="G5403" s="691"/>
      <c r="H5403" s="691"/>
      <c r="I5403" s="691"/>
      <c r="J5403" s="700" t="s">
        <v>560</v>
      </c>
      <c r="K5403" s="700"/>
      <c r="L5403" s="706" t="s">
        <v>1464</v>
      </c>
    </row>
    <row r="5404" spans="2:13" outlineLevel="2" x14ac:dyDescent="0.25">
      <c r="B5404" s="700"/>
      <c r="C5404" s="700"/>
      <c r="D5404" s="700"/>
      <c r="E5404" s="515" t="s">
        <v>1461</v>
      </c>
      <c r="F5404" s="691" t="s">
        <v>1462</v>
      </c>
      <c r="G5404" s="691"/>
      <c r="H5404" s="691" t="s">
        <v>1463</v>
      </c>
      <c r="I5404" s="691"/>
      <c r="J5404" s="700"/>
      <c r="K5404" s="700"/>
      <c r="L5404" s="706"/>
    </row>
    <row r="5405" spans="2:13" outlineLevel="2" x14ac:dyDescent="0.25">
      <c r="B5405" s="707"/>
      <c r="C5405" s="707"/>
      <c r="D5405" s="707"/>
      <c r="E5405" s="445"/>
      <c r="F5405" s="702"/>
      <c r="G5405" s="702"/>
      <c r="H5405" s="702"/>
      <c r="I5405" s="702"/>
      <c r="J5405" s="702"/>
      <c r="K5405" s="702"/>
      <c r="L5405" s="56">
        <f t="shared" ref="L5405:L5411" si="489">+J5405</f>
        <v>0</v>
      </c>
    </row>
    <row r="5406" spans="2:13" outlineLevel="2" x14ac:dyDescent="0.25">
      <c r="B5406" s="702"/>
      <c r="C5406" s="702"/>
      <c r="D5406" s="702"/>
      <c r="E5406" s="445"/>
      <c r="F5406" s="702"/>
      <c r="G5406" s="702"/>
      <c r="H5406" s="702"/>
      <c r="I5406" s="702"/>
      <c r="J5406" s="702"/>
      <c r="K5406" s="702"/>
      <c r="L5406" s="56">
        <f t="shared" si="489"/>
        <v>0</v>
      </c>
    </row>
    <row r="5407" spans="2:13" outlineLevel="2" x14ac:dyDescent="0.25">
      <c r="B5407" s="702"/>
      <c r="C5407" s="702"/>
      <c r="D5407" s="702"/>
      <c r="E5407" s="445"/>
      <c r="F5407" s="702"/>
      <c r="G5407" s="702"/>
      <c r="H5407" s="702"/>
      <c r="I5407" s="702"/>
      <c r="J5407" s="702"/>
      <c r="K5407" s="702"/>
      <c r="L5407" s="56">
        <f t="shared" si="489"/>
        <v>0</v>
      </c>
    </row>
    <row r="5408" spans="2:13" outlineLevel="2" x14ac:dyDescent="0.25">
      <c r="B5408" s="702"/>
      <c r="C5408" s="702"/>
      <c r="D5408" s="702"/>
      <c r="E5408" s="445"/>
      <c r="F5408" s="702"/>
      <c r="G5408" s="702"/>
      <c r="H5408" s="702"/>
      <c r="I5408" s="702"/>
      <c r="J5408" s="702"/>
      <c r="K5408" s="702"/>
      <c r="L5408" s="56">
        <f t="shared" si="489"/>
        <v>0</v>
      </c>
    </row>
    <row r="5409" spans="2:13" outlineLevel="2" x14ac:dyDescent="0.25">
      <c r="B5409" s="702"/>
      <c r="C5409" s="702"/>
      <c r="D5409" s="702"/>
      <c r="E5409" s="445"/>
      <c r="F5409" s="702"/>
      <c r="G5409" s="702"/>
      <c r="H5409" s="702"/>
      <c r="I5409" s="702"/>
      <c r="J5409" s="702"/>
      <c r="K5409" s="702"/>
      <c r="L5409" s="56">
        <f t="shared" si="489"/>
        <v>0</v>
      </c>
    </row>
    <row r="5410" spans="2:13" outlineLevel="2" x14ac:dyDescent="0.25">
      <c r="B5410" s="702"/>
      <c r="C5410" s="702"/>
      <c r="D5410" s="702"/>
      <c r="E5410" s="445"/>
      <c r="F5410" s="702"/>
      <c r="G5410" s="702"/>
      <c r="H5410" s="702"/>
      <c r="I5410" s="702"/>
      <c r="J5410" s="702"/>
      <c r="K5410" s="702"/>
      <c r="L5410" s="56">
        <f t="shared" si="489"/>
        <v>0</v>
      </c>
    </row>
    <row r="5411" spans="2:13" outlineLevel="2" x14ac:dyDescent="0.25">
      <c r="B5411" s="702"/>
      <c r="C5411" s="702"/>
      <c r="D5411" s="702"/>
      <c r="E5411" s="445"/>
      <c r="F5411" s="702"/>
      <c r="G5411" s="702"/>
      <c r="H5411" s="702"/>
      <c r="I5411" s="702"/>
      <c r="J5411" s="702"/>
      <c r="K5411" s="702"/>
      <c r="L5411" s="56">
        <f t="shared" si="489"/>
        <v>0</v>
      </c>
    </row>
    <row r="5412" spans="2:13" outlineLevel="2" x14ac:dyDescent="0.25">
      <c r="B5412" s="702" t="s">
        <v>1468</v>
      </c>
      <c r="C5412" s="702"/>
      <c r="D5412" s="702"/>
      <c r="E5412" s="702"/>
      <c r="F5412" s="702"/>
      <c r="G5412" s="702"/>
      <c r="H5412" s="702"/>
      <c r="I5412" s="702"/>
      <c r="J5412" s="702"/>
      <c r="K5412" s="702"/>
      <c r="L5412" s="108">
        <f>+SUM(L5405:L5411)</f>
        <v>0</v>
      </c>
    </row>
    <row r="5413" spans="2:13" outlineLevel="1" x14ac:dyDescent="0.25">
      <c r="B5413" s="442" t="s">
        <v>2312</v>
      </c>
      <c r="C5413" s="443">
        <v>29</v>
      </c>
      <c r="D5413" s="443">
        <v>2</v>
      </c>
      <c r="E5413" s="693" t="str">
        <f>+VLOOKUP(B:B,INSUMOS!A:C,2,FALSE)</f>
        <v>TAPABOCAS DESECHABLE HIPO ALERGENICO SUAVE - CAJA DE 50 UNIDADES</v>
      </c>
      <c r="F5413" s="693"/>
      <c r="G5413" s="693"/>
      <c r="H5413" s="693"/>
      <c r="I5413" s="693"/>
      <c r="J5413" s="693"/>
      <c r="K5413" s="693"/>
      <c r="L5413" s="393" t="str">
        <f>+VLOOKUP(B:B,INSUMOS!A:C,3,FALSE)</f>
        <v>CAJA</v>
      </c>
      <c r="M5413" s="595">
        <f>L5423</f>
        <v>0</v>
      </c>
    </row>
    <row r="5414" spans="2:13" outlineLevel="2" x14ac:dyDescent="0.25">
      <c r="B5414" s="700" t="s">
        <v>1465</v>
      </c>
      <c r="C5414" s="700"/>
      <c r="D5414" s="700"/>
      <c r="E5414" s="691" t="s">
        <v>1470</v>
      </c>
      <c r="F5414" s="691"/>
      <c r="G5414" s="691"/>
      <c r="H5414" s="691"/>
      <c r="I5414" s="691"/>
      <c r="J5414" s="700" t="s">
        <v>560</v>
      </c>
      <c r="K5414" s="700"/>
      <c r="L5414" s="706" t="s">
        <v>1464</v>
      </c>
    </row>
    <row r="5415" spans="2:13" outlineLevel="2" x14ac:dyDescent="0.25">
      <c r="B5415" s="700"/>
      <c r="C5415" s="700"/>
      <c r="D5415" s="700"/>
      <c r="E5415" s="515" t="s">
        <v>1461</v>
      </c>
      <c r="F5415" s="691" t="s">
        <v>1462</v>
      </c>
      <c r="G5415" s="691"/>
      <c r="H5415" s="691" t="s">
        <v>1463</v>
      </c>
      <c r="I5415" s="691"/>
      <c r="J5415" s="700"/>
      <c r="K5415" s="700"/>
      <c r="L5415" s="706"/>
    </row>
    <row r="5416" spans="2:13" outlineLevel="2" x14ac:dyDescent="0.25">
      <c r="B5416" s="707"/>
      <c r="C5416" s="707"/>
      <c r="D5416" s="707"/>
      <c r="E5416" s="445"/>
      <c r="F5416" s="702"/>
      <c r="G5416" s="702"/>
      <c r="H5416" s="702"/>
      <c r="I5416" s="702"/>
      <c r="J5416" s="702"/>
      <c r="K5416" s="702"/>
      <c r="L5416" s="56">
        <f t="shared" ref="L5416:L5422" si="490">+J5416</f>
        <v>0</v>
      </c>
    </row>
    <row r="5417" spans="2:13" outlineLevel="2" x14ac:dyDescent="0.25">
      <c r="B5417" s="702"/>
      <c r="C5417" s="702"/>
      <c r="D5417" s="702"/>
      <c r="E5417" s="445"/>
      <c r="F5417" s="702"/>
      <c r="G5417" s="702"/>
      <c r="H5417" s="702"/>
      <c r="I5417" s="702"/>
      <c r="J5417" s="702"/>
      <c r="K5417" s="702"/>
      <c r="L5417" s="56">
        <f t="shared" si="490"/>
        <v>0</v>
      </c>
    </row>
    <row r="5418" spans="2:13" outlineLevel="2" x14ac:dyDescent="0.25">
      <c r="B5418" s="702"/>
      <c r="C5418" s="702"/>
      <c r="D5418" s="702"/>
      <c r="E5418" s="445"/>
      <c r="F5418" s="702"/>
      <c r="G5418" s="702"/>
      <c r="H5418" s="702"/>
      <c r="I5418" s="702"/>
      <c r="J5418" s="702"/>
      <c r="K5418" s="702"/>
      <c r="L5418" s="56">
        <f t="shared" si="490"/>
        <v>0</v>
      </c>
    </row>
    <row r="5419" spans="2:13" outlineLevel="2" x14ac:dyDescent="0.25">
      <c r="B5419" s="702"/>
      <c r="C5419" s="702"/>
      <c r="D5419" s="702"/>
      <c r="E5419" s="445"/>
      <c r="F5419" s="702"/>
      <c r="G5419" s="702"/>
      <c r="H5419" s="702"/>
      <c r="I5419" s="702"/>
      <c r="J5419" s="702"/>
      <c r="K5419" s="702"/>
      <c r="L5419" s="56">
        <f t="shared" si="490"/>
        <v>0</v>
      </c>
    </row>
    <row r="5420" spans="2:13" outlineLevel="2" x14ac:dyDescent="0.25">
      <c r="B5420" s="702"/>
      <c r="C5420" s="702"/>
      <c r="D5420" s="702"/>
      <c r="E5420" s="445"/>
      <c r="F5420" s="702"/>
      <c r="G5420" s="702"/>
      <c r="H5420" s="702"/>
      <c r="I5420" s="702"/>
      <c r="J5420" s="702"/>
      <c r="K5420" s="702"/>
      <c r="L5420" s="56">
        <f t="shared" si="490"/>
        <v>0</v>
      </c>
    </row>
    <row r="5421" spans="2:13" outlineLevel="2" x14ac:dyDescent="0.25">
      <c r="B5421" s="702"/>
      <c r="C5421" s="702"/>
      <c r="D5421" s="702"/>
      <c r="E5421" s="445"/>
      <c r="F5421" s="702"/>
      <c r="G5421" s="702"/>
      <c r="H5421" s="702"/>
      <c r="I5421" s="702"/>
      <c r="J5421" s="702"/>
      <c r="K5421" s="702"/>
      <c r="L5421" s="56">
        <f t="shared" si="490"/>
        <v>0</v>
      </c>
    </row>
    <row r="5422" spans="2:13" outlineLevel="2" x14ac:dyDescent="0.25">
      <c r="B5422" s="702"/>
      <c r="C5422" s="702"/>
      <c r="D5422" s="702"/>
      <c r="E5422" s="445"/>
      <c r="F5422" s="702"/>
      <c r="G5422" s="702"/>
      <c r="H5422" s="702"/>
      <c r="I5422" s="702"/>
      <c r="J5422" s="702"/>
      <c r="K5422" s="702"/>
      <c r="L5422" s="56">
        <f t="shared" si="490"/>
        <v>0</v>
      </c>
    </row>
    <row r="5423" spans="2:13" outlineLevel="2" x14ac:dyDescent="0.25">
      <c r="B5423" s="702" t="s">
        <v>1468</v>
      </c>
      <c r="C5423" s="702"/>
      <c r="D5423" s="702"/>
      <c r="E5423" s="702"/>
      <c r="F5423" s="702"/>
      <c r="G5423" s="702"/>
      <c r="H5423" s="702"/>
      <c r="I5423" s="702"/>
      <c r="J5423" s="702"/>
      <c r="K5423" s="702"/>
      <c r="L5423" s="108">
        <f>+SUM(L5416:L5422)</f>
        <v>0</v>
      </c>
    </row>
    <row r="5424" spans="2:13" ht="38.25" customHeight="1" outlineLevel="1" x14ac:dyDescent="0.25">
      <c r="B5424" s="442" t="s">
        <v>2314</v>
      </c>
      <c r="C5424" s="443">
        <v>29</v>
      </c>
      <c r="D5424" s="443">
        <v>3</v>
      </c>
      <c r="E5424" s="796" t="str">
        <f>+VLOOKUP(B:B,INSUMOS!A:C,2,FALSE)</f>
        <v>CARETA POLICARBONATO PROTECCION FACIAL SUSPENSION FLOTANTE  CON RATCHET PARA AJUSTAR AL TEMAÑO DE LA CABEZA, PROTECCIÓN FRONTAL Y LATERAL.</v>
      </c>
      <c r="F5424" s="796"/>
      <c r="G5424" s="796"/>
      <c r="H5424" s="796"/>
      <c r="I5424" s="796"/>
      <c r="J5424" s="796"/>
      <c r="K5424" s="796"/>
      <c r="L5424" s="393" t="str">
        <f>+VLOOKUP(B:B,INSUMOS!A:C,3,FALSE)</f>
        <v>UN</v>
      </c>
      <c r="M5424" s="595">
        <f>L5434</f>
        <v>0</v>
      </c>
    </row>
    <row r="5425" spans="2:13" outlineLevel="2" x14ac:dyDescent="0.25">
      <c r="B5425" s="700" t="s">
        <v>1465</v>
      </c>
      <c r="C5425" s="700"/>
      <c r="D5425" s="700"/>
      <c r="E5425" s="691" t="s">
        <v>1470</v>
      </c>
      <c r="F5425" s="691"/>
      <c r="G5425" s="691"/>
      <c r="H5425" s="691"/>
      <c r="I5425" s="691"/>
      <c r="J5425" s="700" t="s">
        <v>560</v>
      </c>
      <c r="K5425" s="700"/>
      <c r="L5425" s="706" t="s">
        <v>1464</v>
      </c>
    </row>
    <row r="5426" spans="2:13" outlineLevel="2" x14ac:dyDescent="0.25">
      <c r="B5426" s="700"/>
      <c r="C5426" s="700"/>
      <c r="D5426" s="700"/>
      <c r="E5426" s="515" t="s">
        <v>1461</v>
      </c>
      <c r="F5426" s="691" t="s">
        <v>1462</v>
      </c>
      <c r="G5426" s="691"/>
      <c r="H5426" s="691" t="s">
        <v>1463</v>
      </c>
      <c r="I5426" s="691"/>
      <c r="J5426" s="700"/>
      <c r="K5426" s="700"/>
      <c r="L5426" s="706"/>
    </row>
    <row r="5427" spans="2:13" outlineLevel="2" x14ac:dyDescent="0.25">
      <c r="B5427" s="707"/>
      <c r="C5427" s="707"/>
      <c r="D5427" s="707"/>
      <c r="E5427" s="445"/>
      <c r="F5427" s="702"/>
      <c r="G5427" s="702"/>
      <c r="H5427" s="702"/>
      <c r="I5427" s="702"/>
      <c r="J5427" s="702"/>
      <c r="K5427" s="702"/>
      <c r="L5427" s="56">
        <f t="shared" ref="L5427:L5433" si="491">+J5427</f>
        <v>0</v>
      </c>
    </row>
    <row r="5428" spans="2:13" outlineLevel="2" x14ac:dyDescent="0.25">
      <c r="B5428" s="702"/>
      <c r="C5428" s="702"/>
      <c r="D5428" s="702"/>
      <c r="E5428" s="445"/>
      <c r="F5428" s="702"/>
      <c r="G5428" s="702"/>
      <c r="H5428" s="702"/>
      <c r="I5428" s="702"/>
      <c r="J5428" s="702"/>
      <c r="K5428" s="702"/>
      <c r="L5428" s="56">
        <f t="shared" si="491"/>
        <v>0</v>
      </c>
    </row>
    <row r="5429" spans="2:13" outlineLevel="2" x14ac:dyDescent="0.25">
      <c r="B5429" s="702"/>
      <c r="C5429" s="702"/>
      <c r="D5429" s="702"/>
      <c r="E5429" s="445"/>
      <c r="F5429" s="702"/>
      <c r="G5429" s="702"/>
      <c r="H5429" s="702"/>
      <c r="I5429" s="702"/>
      <c r="J5429" s="702"/>
      <c r="K5429" s="702"/>
      <c r="L5429" s="56">
        <f t="shared" si="491"/>
        <v>0</v>
      </c>
    </row>
    <row r="5430" spans="2:13" outlineLevel="2" x14ac:dyDescent="0.25">
      <c r="B5430" s="702"/>
      <c r="C5430" s="702"/>
      <c r="D5430" s="702"/>
      <c r="E5430" s="445"/>
      <c r="F5430" s="702"/>
      <c r="G5430" s="702"/>
      <c r="H5430" s="702"/>
      <c r="I5430" s="702"/>
      <c r="J5430" s="702"/>
      <c r="K5430" s="702"/>
      <c r="L5430" s="56">
        <f t="shared" si="491"/>
        <v>0</v>
      </c>
    </row>
    <row r="5431" spans="2:13" outlineLevel="2" x14ac:dyDescent="0.25">
      <c r="B5431" s="702"/>
      <c r="C5431" s="702"/>
      <c r="D5431" s="702"/>
      <c r="E5431" s="445"/>
      <c r="F5431" s="702"/>
      <c r="G5431" s="702"/>
      <c r="H5431" s="702"/>
      <c r="I5431" s="702"/>
      <c r="J5431" s="702"/>
      <c r="K5431" s="702"/>
      <c r="L5431" s="56">
        <f t="shared" si="491"/>
        <v>0</v>
      </c>
    </row>
    <row r="5432" spans="2:13" outlineLevel="2" x14ac:dyDescent="0.25">
      <c r="B5432" s="702"/>
      <c r="C5432" s="702"/>
      <c r="D5432" s="702"/>
      <c r="E5432" s="445"/>
      <c r="F5432" s="702"/>
      <c r="G5432" s="702"/>
      <c r="H5432" s="702"/>
      <c r="I5432" s="702"/>
      <c r="J5432" s="702"/>
      <c r="K5432" s="702"/>
      <c r="L5432" s="56">
        <f t="shared" si="491"/>
        <v>0</v>
      </c>
    </row>
    <row r="5433" spans="2:13" outlineLevel="2" x14ac:dyDescent="0.25">
      <c r="B5433" s="702"/>
      <c r="C5433" s="702"/>
      <c r="D5433" s="702"/>
      <c r="E5433" s="445"/>
      <c r="F5433" s="702"/>
      <c r="G5433" s="702"/>
      <c r="H5433" s="702"/>
      <c r="I5433" s="702"/>
      <c r="J5433" s="702"/>
      <c r="K5433" s="702"/>
      <c r="L5433" s="56">
        <f t="shared" si="491"/>
        <v>0</v>
      </c>
    </row>
    <row r="5434" spans="2:13" outlineLevel="2" x14ac:dyDescent="0.25">
      <c r="B5434" s="702" t="s">
        <v>1468</v>
      </c>
      <c r="C5434" s="702"/>
      <c r="D5434" s="702"/>
      <c r="E5434" s="702"/>
      <c r="F5434" s="702"/>
      <c r="G5434" s="702"/>
      <c r="H5434" s="702"/>
      <c r="I5434" s="702"/>
      <c r="J5434" s="702"/>
      <c r="K5434" s="702"/>
      <c r="L5434" s="56">
        <f>+SUM(L5427:L5433)</f>
        <v>0</v>
      </c>
    </row>
    <row r="5435" spans="2:13" ht="65.25" customHeight="1" outlineLevel="1" x14ac:dyDescent="0.25">
      <c r="B5435" s="442" t="s">
        <v>2315</v>
      </c>
      <c r="C5435" s="443">
        <v>29</v>
      </c>
      <c r="D5435" s="443">
        <v>4</v>
      </c>
      <c r="E5435" s="796" t="str">
        <f>+VLOOKUP(B:B,INSUMOS!A:C,2,FALSE)</f>
        <v>TRAJE DE BIOSEGURIDAD FABRICADO EN TELA ANTIFLUIDO 100% POLIESTER, PROTECCION CONTRA FLUIDOS NO PELIGROSOS Y PARTÍCULAS LIVIANAS. PANTALON LARGO CON AMPLIOS BOLSILLOS, MANGAS LARGAS, CREMALLERA FRONTAL EN NYLON, ELASTICOS EN MANILAS, TOBILLOS, CAPUCHA Y CINTURA PARA MEJOR AJUSTE, LAVABLES.</v>
      </c>
      <c r="F5435" s="796"/>
      <c r="G5435" s="796"/>
      <c r="H5435" s="796"/>
      <c r="I5435" s="796"/>
      <c r="J5435" s="796"/>
      <c r="K5435" s="796"/>
      <c r="L5435" s="393" t="str">
        <f>+VLOOKUP(B:B,INSUMOS!A:C,3,FALSE)</f>
        <v>UN</v>
      </c>
      <c r="M5435" s="595">
        <f>L5445</f>
        <v>0</v>
      </c>
    </row>
    <row r="5436" spans="2:13" outlineLevel="2" x14ac:dyDescent="0.25">
      <c r="B5436" s="700" t="s">
        <v>1465</v>
      </c>
      <c r="C5436" s="700"/>
      <c r="D5436" s="700"/>
      <c r="E5436" s="691" t="s">
        <v>1470</v>
      </c>
      <c r="F5436" s="691"/>
      <c r="G5436" s="691"/>
      <c r="H5436" s="691"/>
      <c r="I5436" s="691"/>
      <c r="J5436" s="700" t="s">
        <v>560</v>
      </c>
      <c r="K5436" s="700"/>
      <c r="L5436" s="689" t="s">
        <v>1464</v>
      </c>
    </row>
    <row r="5437" spans="2:13" outlineLevel="2" x14ac:dyDescent="0.25">
      <c r="B5437" s="700"/>
      <c r="C5437" s="700"/>
      <c r="D5437" s="700"/>
      <c r="E5437" s="515" t="s">
        <v>1461</v>
      </c>
      <c r="F5437" s="691" t="s">
        <v>1462</v>
      </c>
      <c r="G5437" s="691"/>
      <c r="H5437" s="691" t="s">
        <v>1463</v>
      </c>
      <c r="I5437" s="691"/>
      <c r="J5437" s="700"/>
      <c r="K5437" s="700"/>
      <c r="L5437" s="690"/>
    </row>
    <row r="5438" spans="2:13" outlineLevel="2" x14ac:dyDescent="0.25">
      <c r="B5438" s="698"/>
      <c r="C5438" s="698"/>
      <c r="D5438" s="698"/>
      <c r="E5438" s="518"/>
      <c r="F5438" s="692"/>
      <c r="G5438" s="692"/>
      <c r="H5438" s="692"/>
      <c r="I5438" s="692"/>
      <c r="J5438" s="692"/>
      <c r="K5438" s="692"/>
      <c r="L5438" s="517">
        <f t="shared" ref="L5438:L5444" si="492">+J5438</f>
        <v>0</v>
      </c>
    </row>
    <row r="5439" spans="2:13" outlineLevel="2" x14ac:dyDescent="0.25">
      <c r="B5439" s="692"/>
      <c r="C5439" s="692"/>
      <c r="D5439" s="692"/>
      <c r="E5439" s="518"/>
      <c r="F5439" s="692"/>
      <c r="G5439" s="692"/>
      <c r="H5439" s="692"/>
      <c r="I5439" s="692"/>
      <c r="J5439" s="692"/>
      <c r="K5439" s="692"/>
      <c r="L5439" s="517">
        <f t="shared" si="492"/>
        <v>0</v>
      </c>
    </row>
    <row r="5440" spans="2:13" outlineLevel="2" x14ac:dyDescent="0.25">
      <c r="B5440" s="692"/>
      <c r="C5440" s="692"/>
      <c r="D5440" s="692"/>
      <c r="E5440" s="518"/>
      <c r="F5440" s="692"/>
      <c r="G5440" s="692"/>
      <c r="H5440" s="692"/>
      <c r="I5440" s="692"/>
      <c r="J5440" s="692"/>
      <c r="K5440" s="692"/>
      <c r="L5440" s="517">
        <f t="shared" si="492"/>
        <v>0</v>
      </c>
    </row>
    <row r="5441" spans="2:13" outlineLevel="2" x14ac:dyDescent="0.25">
      <c r="B5441" s="692"/>
      <c r="C5441" s="692"/>
      <c r="D5441" s="692"/>
      <c r="E5441" s="518"/>
      <c r="F5441" s="692"/>
      <c r="G5441" s="692"/>
      <c r="H5441" s="692"/>
      <c r="I5441" s="692"/>
      <c r="J5441" s="692"/>
      <c r="K5441" s="692"/>
      <c r="L5441" s="517">
        <f t="shared" si="492"/>
        <v>0</v>
      </c>
    </row>
    <row r="5442" spans="2:13" outlineLevel="2" x14ac:dyDescent="0.25">
      <c r="B5442" s="692"/>
      <c r="C5442" s="692"/>
      <c r="D5442" s="692"/>
      <c r="E5442" s="518"/>
      <c r="F5442" s="692"/>
      <c r="G5442" s="692"/>
      <c r="H5442" s="692"/>
      <c r="I5442" s="692"/>
      <c r="J5442" s="692"/>
      <c r="K5442" s="692"/>
      <c r="L5442" s="517">
        <f t="shared" si="492"/>
        <v>0</v>
      </c>
    </row>
    <row r="5443" spans="2:13" outlineLevel="2" x14ac:dyDescent="0.25">
      <c r="B5443" s="692"/>
      <c r="C5443" s="692"/>
      <c r="D5443" s="692"/>
      <c r="E5443" s="518"/>
      <c r="F5443" s="692"/>
      <c r="G5443" s="692"/>
      <c r="H5443" s="692"/>
      <c r="I5443" s="692"/>
      <c r="J5443" s="692"/>
      <c r="K5443" s="692"/>
      <c r="L5443" s="517">
        <f t="shared" si="492"/>
        <v>0</v>
      </c>
    </row>
    <row r="5444" spans="2:13" outlineLevel="2" x14ac:dyDescent="0.25">
      <c r="B5444" s="692"/>
      <c r="C5444" s="692"/>
      <c r="D5444" s="692"/>
      <c r="E5444" s="518"/>
      <c r="F5444" s="692"/>
      <c r="G5444" s="692"/>
      <c r="H5444" s="692"/>
      <c r="I5444" s="692"/>
      <c r="J5444" s="692"/>
      <c r="K5444" s="692"/>
      <c r="L5444" s="517">
        <f t="shared" si="492"/>
        <v>0</v>
      </c>
    </row>
    <row r="5445" spans="2:13" outlineLevel="2" x14ac:dyDescent="0.25">
      <c r="B5445" s="634" t="s">
        <v>1468</v>
      </c>
      <c r="C5445" s="635"/>
      <c r="D5445" s="635"/>
      <c r="E5445" s="635"/>
      <c r="F5445" s="635"/>
      <c r="G5445" s="635"/>
      <c r="H5445" s="635"/>
      <c r="I5445" s="635"/>
      <c r="J5445" s="635"/>
      <c r="K5445" s="636"/>
      <c r="L5445" s="56">
        <f>+SUM(L5438:L5444)</f>
        <v>0</v>
      </c>
    </row>
    <row r="5446" spans="2:13" x14ac:dyDescent="0.25">
      <c r="B5446" s="99"/>
      <c r="C5446" s="100">
        <v>30</v>
      </c>
      <c r="D5446" s="703" t="str">
        <f>+'208-MV-Ft-10-MV-HAB.'!D539</f>
        <v>ACOMETIDA UNIFAMILIAR PARA GAS NATURAL</v>
      </c>
      <c r="E5446" s="704"/>
      <c r="F5446" s="704"/>
      <c r="G5446" s="704"/>
      <c r="H5446" s="704"/>
      <c r="I5446" s="704"/>
      <c r="J5446" s="704"/>
      <c r="K5446" s="704"/>
      <c r="L5446" s="705"/>
    </row>
    <row r="5447" spans="2:13" outlineLevel="1" x14ac:dyDescent="0.25">
      <c r="B5447" s="485" t="s">
        <v>2408</v>
      </c>
      <c r="C5447" s="443">
        <v>30</v>
      </c>
      <c r="D5447" s="443">
        <v>1</v>
      </c>
      <c r="E5447" s="796" t="str">
        <f>+VLOOKUP(B:B,INSUMOS!A:C,2,FALSE)</f>
        <v>CARGOS DE CONEXIÓN-ACOMETIDA POR VANTI</v>
      </c>
      <c r="F5447" s="796"/>
      <c r="G5447" s="796"/>
      <c r="H5447" s="796"/>
      <c r="I5447" s="796"/>
      <c r="J5447" s="796"/>
      <c r="K5447" s="796"/>
      <c r="L5447" s="393" t="str">
        <f>+VLOOKUP(B:B,INSUMOS!A:C,3,FALSE)</f>
        <v>UN</v>
      </c>
      <c r="M5447" s="595">
        <f>L5457</f>
        <v>0</v>
      </c>
    </row>
    <row r="5448" spans="2:13" outlineLevel="2" x14ac:dyDescent="0.25">
      <c r="B5448" s="700" t="s">
        <v>1465</v>
      </c>
      <c r="C5448" s="700"/>
      <c r="D5448" s="700"/>
      <c r="E5448" s="691" t="s">
        <v>1470</v>
      </c>
      <c r="F5448" s="691"/>
      <c r="G5448" s="691"/>
      <c r="H5448" s="691"/>
      <c r="I5448" s="691"/>
      <c r="J5448" s="700" t="s">
        <v>560</v>
      </c>
      <c r="K5448" s="700"/>
      <c r="L5448" s="706" t="s">
        <v>1464</v>
      </c>
    </row>
    <row r="5449" spans="2:13" outlineLevel="2" x14ac:dyDescent="0.25">
      <c r="B5449" s="700"/>
      <c r="C5449" s="700"/>
      <c r="D5449" s="700"/>
      <c r="E5449" s="515" t="s">
        <v>1461</v>
      </c>
      <c r="F5449" s="691" t="s">
        <v>1462</v>
      </c>
      <c r="G5449" s="691"/>
      <c r="H5449" s="691" t="s">
        <v>1463</v>
      </c>
      <c r="I5449" s="691"/>
      <c r="J5449" s="700"/>
      <c r="K5449" s="700"/>
      <c r="L5449" s="706"/>
    </row>
    <row r="5450" spans="2:13" outlineLevel="2" x14ac:dyDescent="0.25">
      <c r="B5450" s="707"/>
      <c r="C5450" s="707"/>
      <c r="D5450" s="707"/>
      <c r="E5450" s="445"/>
      <c r="F5450" s="702"/>
      <c r="G5450" s="702"/>
      <c r="H5450" s="702"/>
      <c r="I5450" s="702"/>
      <c r="J5450" s="702"/>
      <c r="K5450" s="702"/>
      <c r="L5450" s="56">
        <f t="shared" ref="L5450:L5456" si="493">+J5450</f>
        <v>0</v>
      </c>
    </row>
    <row r="5451" spans="2:13" outlineLevel="2" x14ac:dyDescent="0.25">
      <c r="B5451" s="702"/>
      <c r="C5451" s="702"/>
      <c r="D5451" s="702"/>
      <c r="E5451" s="445"/>
      <c r="F5451" s="702"/>
      <c r="G5451" s="702"/>
      <c r="H5451" s="702"/>
      <c r="I5451" s="702"/>
      <c r="J5451" s="702"/>
      <c r="K5451" s="702"/>
      <c r="L5451" s="56">
        <f t="shared" si="493"/>
        <v>0</v>
      </c>
    </row>
    <row r="5452" spans="2:13" outlineLevel="2" x14ac:dyDescent="0.25">
      <c r="B5452" s="702"/>
      <c r="C5452" s="702"/>
      <c r="D5452" s="702"/>
      <c r="E5452" s="445"/>
      <c r="F5452" s="702"/>
      <c r="G5452" s="702"/>
      <c r="H5452" s="702"/>
      <c r="I5452" s="702"/>
      <c r="J5452" s="702"/>
      <c r="K5452" s="702"/>
      <c r="L5452" s="56">
        <f t="shared" si="493"/>
        <v>0</v>
      </c>
    </row>
    <row r="5453" spans="2:13" outlineLevel="2" x14ac:dyDescent="0.25">
      <c r="B5453" s="702"/>
      <c r="C5453" s="702"/>
      <c r="D5453" s="702"/>
      <c r="E5453" s="445"/>
      <c r="F5453" s="702"/>
      <c r="G5453" s="702"/>
      <c r="H5453" s="702"/>
      <c r="I5453" s="702"/>
      <c r="J5453" s="702"/>
      <c r="K5453" s="702"/>
      <c r="L5453" s="56">
        <f t="shared" si="493"/>
        <v>0</v>
      </c>
    </row>
    <row r="5454" spans="2:13" outlineLevel="2" x14ac:dyDescent="0.25">
      <c r="B5454" s="702"/>
      <c r="C5454" s="702"/>
      <c r="D5454" s="702"/>
      <c r="E5454" s="445"/>
      <c r="F5454" s="702"/>
      <c r="G5454" s="702"/>
      <c r="H5454" s="702"/>
      <c r="I5454" s="702"/>
      <c r="J5454" s="702"/>
      <c r="K5454" s="702"/>
      <c r="L5454" s="56">
        <f t="shared" si="493"/>
        <v>0</v>
      </c>
    </row>
    <row r="5455" spans="2:13" outlineLevel="2" x14ac:dyDescent="0.25">
      <c r="B5455" s="702"/>
      <c r="C5455" s="702"/>
      <c r="D5455" s="702"/>
      <c r="E5455" s="445"/>
      <c r="F5455" s="702"/>
      <c r="G5455" s="702"/>
      <c r="H5455" s="702"/>
      <c r="I5455" s="702"/>
      <c r="J5455" s="702"/>
      <c r="K5455" s="702"/>
      <c r="L5455" s="56">
        <f t="shared" si="493"/>
        <v>0</v>
      </c>
    </row>
    <row r="5456" spans="2:13" outlineLevel="2" x14ac:dyDescent="0.25">
      <c r="B5456" s="702"/>
      <c r="C5456" s="702"/>
      <c r="D5456" s="702"/>
      <c r="E5456" s="445"/>
      <c r="F5456" s="702"/>
      <c r="G5456" s="702"/>
      <c r="H5456" s="702"/>
      <c r="I5456" s="702"/>
      <c r="J5456" s="702"/>
      <c r="K5456" s="702"/>
      <c r="L5456" s="56">
        <f t="shared" si="493"/>
        <v>0</v>
      </c>
    </row>
    <row r="5457" spans="2:13" outlineLevel="2" x14ac:dyDescent="0.25">
      <c r="B5457" s="702" t="s">
        <v>1468</v>
      </c>
      <c r="C5457" s="702"/>
      <c r="D5457" s="702"/>
      <c r="E5457" s="702"/>
      <c r="F5457" s="702"/>
      <c r="G5457" s="702"/>
      <c r="H5457" s="702"/>
      <c r="I5457" s="702"/>
      <c r="J5457" s="702"/>
      <c r="K5457" s="702"/>
      <c r="L5457" s="56">
        <f>+SUM(L5450:L5456)</f>
        <v>0</v>
      </c>
    </row>
    <row r="5458" spans="2:13" outlineLevel="1" x14ac:dyDescent="0.25">
      <c r="B5458" s="485" t="s">
        <v>2405</v>
      </c>
      <c r="C5458" s="443">
        <v>30</v>
      </c>
      <c r="D5458" s="443">
        <v>2</v>
      </c>
      <c r="E5458" s="693" t="str">
        <f>+VLOOKUP(B:B,APUS!A:C,3,FALSE)</f>
        <v>TRASLADO DE MEDIDOR DE GAS (Laprox=4M)</v>
      </c>
      <c r="F5458" s="693"/>
      <c r="G5458" s="693"/>
      <c r="H5458" s="693"/>
      <c r="I5458" s="693"/>
      <c r="J5458" s="693"/>
      <c r="K5458" s="693"/>
      <c r="L5458" s="393" t="str">
        <f>+VLOOKUP(B:B,APUS!A:D,4,FALSE)</f>
        <v>UN</v>
      </c>
      <c r="M5458" s="595">
        <f>L5468</f>
        <v>0</v>
      </c>
    </row>
    <row r="5459" spans="2:13" outlineLevel="2" x14ac:dyDescent="0.25">
      <c r="B5459" s="700" t="s">
        <v>1465</v>
      </c>
      <c r="C5459" s="700"/>
      <c r="D5459" s="700"/>
      <c r="E5459" s="691" t="s">
        <v>1470</v>
      </c>
      <c r="F5459" s="691"/>
      <c r="G5459" s="691"/>
      <c r="H5459" s="691"/>
      <c r="I5459" s="691"/>
      <c r="J5459" s="700" t="s">
        <v>560</v>
      </c>
      <c r="K5459" s="700"/>
      <c r="L5459" s="706" t="s">
        <v>1464</v>
      </c>
    </row>
    <row r="5460" spans="2:13" outlineLevel="2" x14ac:dyDescent="0.25">
      <c r="B5460" s="700"/>
      <c r="C5460" s="700"/>
      <c r="D5460" s="700"/>
      <c r="E5460" s="515" t="s">
        <v>1461</v>
      </c>
      <c r="F5460" s="691" t="s">
        <v>1462</v>
      </c>
      <c r="G5460" s="691"/>
      <c r="H5460" s="691" t="s">
        <v>1463</v>
      </c>
      <c r="I5460" s="691"/>
      <c r="J5460" s="700"/>
      <c r="K5460" s="700"/>
      <c r="L5460" s="706"/>
    </row>
    <row r="5461" spans="2:13" outlineLevel="2" x14ac:dyDescent="0.25">
      <c r="B5461" s="707"/>
      <c r="C5461" s="707"/>
      <c r="D5461" s="707"/>
      <c r="E5461" s="445"/>
      <c r="F5461" s="702"/>
      <c r="G5461" s="702"/>
      <c r="H5461" s="702"/>
      <c r="I5461" s="702"/>
      <c r="J5461" s="702"/>
      <c r="K5461" s="702"/>
      <c r="L5461" s="56">
        <f t="shared" ref="L5461:L5467" si="494">+J5461</f>
        <v>0</v>
      </c>
    </row>
    <row r="5462" spans="2:13" outlineLevel="2" x14ac:dyDescent="0.25">
      <c r="B5462" s="702"/>
      <c r="C5462" s="702"/>
      <c r="D5462" s="702"/>
      <c r="E5462" s="445"/>
      <c r="F5462" s="702"/>
      <c r="G5462" s="702"/>
      <c r="H5462" s="702"/>
      <c r="I5462" s="702"/>
      <c r="J5462" s="702"/>
      <c r="K5462" s="702"/>
      <c r="L5462" s="56">
        <f t="shared" si="494"/>
        <v>0</v>
      </c>
    </row>
    <row r="5463" spans="2:13" outlineLevel="2" x14ac:dyDescent="0.25">
      <c r="B5463" s="702"/>
      <c r="C5463" s="702"/>
      <c r="D5463" s="702"/>
      <c r="E5463" s="445"/>
      <c r="F5463" s="702"/>
      <c r="G5463" s="702"/>
      <c r="H5463" s="702"/>
      <c r="I5463" s="702"/>
      <c r="J5463" s="702"/>
      <c r="K5463" s="702"/>
      <c r="L5463" s="56">
        <f t="shared" si="494"/>
        <v>0</v>
      </c>
    </row>
    <row r="5464" spans="2:13" outlineLevel="2" x14ac:dyDescent="0.25">
      <c r="B5464" s="702"/>
      <c r="C5464" s="702"/>
      <c r="D5464" s="702"/>
      <c r="E5464" s="445"/>
      <c r="F5464" s="702"/>
      <c r="G5464" s="702"/>
      <c r="H5464" s="702"/>
      <c r="I5464" s="702"/>
      <c r="J5464" s="702"/>
      <c r="K5464" s="702"/>
      <c r="L5464" s="56">
        <f t="shared" si="494"/>
        <v>0</v>
      </c>
    </row>
    <row r="5465" spans="2:13" outlineLevel="2" x14ac:dyDescent="0.25">
      <c r="B5465" s="702"/>
      <c r="C5465" s="702"/>
      <c r="D5465" s="702"/>
      <c r="E5465" s="445"/>
      <c r="F5465" s="702"/>
      <c r="G5465" s="702"/>
      <c r="H5465" s="702"/>
      <c r="I5465" s="702"/>
      <c r="J5465" s="702"/>
      <c r="K5465" s="702"/>
      <c r="L5465" s="56">
        <f t="shared" si="494"/>
        <v>0</v>
      </c>
    </row>
    <row r="5466" spans="2:13" outlineLevel="2" x14ac:dyDescent="0.25">
      <c r="B5466" s="702"/>
      <c r="C5466" s="702"/>
      <c r="D5466" s="702"/>
      <c r="E5466" s="445"/>
      <c r="F5466" s="702"/>
      <c r="G5466" s="702"/>
      <c r="H5466" s="702"/>
      <c r="I5466" s="702"/>
      <c r="J5466" s="702"/>
      <c r="K5466" s="702"/>
      <c r="L5466" s="56">
        <f t="shared" si="494"/>
        <v>0</v>
      </c>
    </row>
    <row r="5467" spans="2:13" outlineLevel="2" x14ac:dyDescent="0.25">
      <c r="B5467" s="702"/>
      <c r="C5467" s="702"/>
      <c r="D5467" s="702"/>
      <c r="E5467" s="445"/>
      <c r="F5467" s="702"/>
      <c r="G5467" s="702"/>
      <c r="H5467" s="702"/>
      <c r="I5467" s="702"/>
      <c r="J5467" s="702"/>
      <c r="K5467" s="702"/>
      <c r="L5467" s="56">
        <f t="shared" si="494"/>
        <v>0</v>
      </c>
    </row>
    <row r="5468" spans="2:13" outlineLevel="2" x14ac:dyDescent="0.25">
      <c r="B5468" s="702" t="s">
        <v>1468</v>
      </c>
      <c r="C5468" s="702"/>
      <c r="D5468" s="702"/>
      <c r="E5468" s="702"/>
      <c r="F5468" s="702"/>
      <c r="G5468" s="702"/>
      <c r="H5468" s="702"/>
      <c r="I5468" s="702"/>
      <c r="J5468" s="702"/>
      <c r="K5468" s="702"/>
      <c r="L5468" s="56">
        <f>+SUM(L5461:L5467)</f>
        <v>0</v>
      </c>
    </row>
    <row r="5469" spans="2:13" outlineLevel="1" x14ac:dyDescent="0.25">
      <c r="B5469" s="485" t="s">
        <v>2406</v>
      </c>
      <c r="C5469" s="443">
        <v>30</v>
      </c>
      <c r="D5469" s="443">
        <v>3</v>
      </c>
      <c r="E5469" s="693" t="str">
        <f>+VLOOKUP(B:B,APUS!A:C,3,FALSE)</f>
        <v>SUMINISTRO E INST. DE CAJILLA PARA MEDIDOR DE GAS UNIFAMIL. (37X37X15CM)</v>
      </c>
      <c r="F5469" s="693"/>
      <c r="G5469" s="693"/>
      <c r="H5469" s="693"/>
      <c r="I5469" s="693"/>
      <c r="J5469" s="693"/>
      <c r="K5469" s="693"/>
      <c r="L5469" s="393" t="str">
        <f>+VLOOKUP(B:B,APUS!A:D,4,FALSE)</f>
        <v>UN</v>
      </c>
      <c r="M5469" s="595">
        <f>L5479</f>
        <v>0</v>
      </c>
    </row>
    <row r="5470" spans="2:13" outlineLevel="2" x14ac:dyDescent="0.25">
      <c r="B5470" s="700" t="s">
        <v>1465</v>
      </c>
      <c r="C5470" s="700"/>
      <c r="D5470" s="700"/>
      <c r="E5470" s="691" t="s">
        <v>1470</v>
      </c>
      <c r="F5470" s="691"/>
      <c r="G5470" s="691"/>
      <c r="H5470" s="691"/>
      <c r="I5470" s="691"/>
      <c r="J5470" s="700" t="s">
        <v>560</v>
      </c>
      <c r="K5470" s="700"/>
      <c r="L5470" s="689" t="s">
        <v>1464</v>
      </c>
    </row>
    <row r="5471" spans="2:13" outlineLevel="2" x14ac:dyDescent="0.25">
      <c r="B5471" s="700"/>
      <c r="C5471" s="700"/>
      <c r="D5471" s="700"/>
      <c r="E5471" s="515" t="s">
        <v>1461</v>
      </c>
      <c r="F5471" s="691" t="s">
        <v>1462</v>
      </c>
      <c r="G5471" s="691"/>
      <c r="H5471" s="691" t="s">
        <v>1463</v>
      </c>
      <c r="I5471" s="691"/>
      <c r="J5471" s="700"/>
      <c r="K5471" s="700"/>
      <c r="L5471" s="690"/>
    </row>
    <row r="5472" spans="2:13" outlineLevel="2" x14ac:dyDescent="0.25">
      <c r="B5472" s="708"/>
      <c r="C5472" s="709"/>
      <c r="D5472" s="710"/>
      <c r="E5472" s="516"/>
      <c r="F5472" s="711"/>
      <c r="G5472" s="712"/>
      <c r="H5472" s="711"/>
      <c r="I5472" s="712"/>
      <c r="J5472" s="711"/>
      <c r="K5472" s="712"/>
      <c r="L5472" s="56">
        <f t="shared" ref="L5472:L5478" si="495">+J5472</f>
        <v>0</v>
      </c>
    </row>
    <row r="5473" spans="2:13" outlineLevel="2" x14ac:dyDescent="0.25">
      <c r="B5473" s="628"/>
      <c r="C5473" s="629"/>
      <c r="D5473" s="660"/>
      <c r="E5473" s="106"/>
      <c r="F5473" s="661"/>
      <c r="G5473" s="660"/>
      <c r="H5473" s="661"/>
      <c r="I5473" s="660"/>
      <c r="J5473" s="661"/>
      <c r="K5473" s="660"/>
      <c r="L5473" s="56">
        <f t="shared" si="495"/>
        <v>0</v>
      </c>
    </row>
    <row r="5474" spans="2:13" outlineLevel="2" x14ac:dyDescent="0.25">
      <c r="B5474" s="628"/>
      <c r="C5474" s="629"/>
      <c r="D5474" s="660"/>
      <c r="E5474" s="106"/>
      <c r="F5474" s="661"/>
      <c r="G5474" s="660"/>
      <c r="H5474" s="661"/>
      <c r="I5474" s="660"/>
      <c r="J5474" s="661"/>
      <c r="K5474" s="660"/>
      <c r="L5474" s="56">
        <f t="shared" si="495"/>
        <v>0</v>
      </c>
    </row>
    <row r="5475" spans="2:13" outlineLevel="2" x14ac:dyDescent="0.25">
      <c r="B5475" s="628"/>
      <c r="C5475" s="629"/>
      <c r="D5475" s="660"/>
      <c r="E5475" s="106"/>
      <c r="F5475" s="661"/>
      <c r="G5475" s="660"/>
      <c r="H5475" s="661"/>
      <c r="I5475" s="660"/>
      <c r="J5475" s="661"/>
      <c r="K5475" s="660"/>
      <c r="L5475" s="56">
        <f t="shared" si="495"/>
        <v>0</v>
      </c>
    </row>
    <row r="5476" spans="2:13" outlineLevel="2" x14ac:dyDescent="0.25">
      <c r="B5476" s="628"/>
      <c r="C5476" s="629"/>
      <c r="D5476" s="660"/>
      <c r="E5476" s="106"/>
      <c r="F5476" s="661"/>
      <c r="G5476" s="660"/>
      <c r="H5476" s="661"/>
      <c r="I5476" s="660"/>
      <c r="J5476" s="661"/>
      <c r="K5476" s="660"/>
      <c r="L5476" s="56">
        <f t="shared" si="495"/>
        <v>0</v>
      </c>
    </row>
    <row r="5477" spans="2:13" outlineLevel="2" x14ac:dyDescent="0.25">
      <c r="B5477" s="628"/>
      <c r="C5477" s="629"/>
      <c r="D5477" s="660"/>
      <c r="E5477" s="106"/>
      <c r="F5477" s="661"/>
      <c r="G5477" s="660"/>
      <c r="H5477" s="661"/>
      <c r="I5477" s="660"/>
      <c r="J5477" s="661"/>
      <c r="K5477" s="660"/>
      <c r="L5477" s="56">
        <f t="shared" si="495"/>
        <v>0</v>
      </c>
    </row>
    <row r="5478" spans="2:13" outlineLevel="2" x14ac:dyDescent="0.25">
      <c r="B5478" s="631"/>
      <c r="C5478" s="632"/>
      <c r="D5478" s="662"/>
      <c r="E5478" s="107"/>
      <c r="F5478" s="663"/>
      <c r="G5478" s="662"/>
      <c r="H5478" s="663"/>
      <c r="I5478" s="662"/>
      <c r="J5478" s="663"/>
      <c r="K5478" s="662"/>
      <c r="L5478" s="56">
        <f t="shared" si="495"/>
        <v>0</v>
      </c>
    </row>
    <row r="5479" spans="2:13" outlineLevel="2" x14ac:dyDescent="0.25">
      <c r="B5479" s="634" t="s">
        <v>1468</v>
      </c>
      <c r="C5479" s="635"/>
      <c r="D5479" s="635"/>
      <c r="E5479" s="635"/>
      <c r="F5479" s="635"/>
      <c r="G5479" s="635"/>
      <c r="H5479" s="635"/>
      <c r="I5479" s="635"/>
      <c r="J5479" s="635"/>
      <c r="K5479" s="636"/>
      <c r="L5479" s="56">
        <f>+SUM(L5472:L5478)</f>
        <v>0</v>
      </c>
    </row>
    <row r="5480" spans="2:13" x14ac:dyDescent="0.25">
      <c r="B5480" s="99"/>
      <c r="C5480" s="100">
        <v>31</v>
      </c>
      <c r="D5480" s="703" t="str">
        <f>+'208-MV-Ft-10-MV-HAB.'!D543</f>
        <v>ASEO GENERAL DE OBRA</v>
      </c>
      <c r="E5480" s="704"/>
      <c r="F5480" s="704"/>
      <c r="G5480" s="704"/>
      <c r="H5480" s="704"/>
      <c r="I5480" s="704"/>
      <c r="J5480" s="704"/>
      <c r="K5480" s="704"/>
      <c r="L5480" s="705"/>
    </row>
    <row r="5481" spans="2:13" outlineLevel="1" x14ac:dyDescent="0.25">
      <c r="B5481" s="485" t="s">
        <v>2299</v>
      </c>
      <c r="C5481" s="443">
        <v>31</v>
      </c>
      <c r="D5481" s="443">
        <v>1</v>
      </c>
      <c r="E5481" s="694" t="str">
        <f>+VLOOKUP(B:B,APUS!A:C,3,FALSE)</f>
        <v>ASEO GENERAL</v>
      </c>
      <c r="F5481" s="695"/>
      <c r="G5481" s="695"/>
      <c r="H5481" s="695"/>
      <c r="I5481" s="695"/>
      <c r="J5481" s="695"/>
      <c r="K5481" s="696"/>
      <c r="L5481" s="103" t="str">
        <f>+VLOOKUP(B:B,APUS!A:D,4,FALSE)</f>
        <v>M2</v>
      </c>
      <c r="M5481" s="595">
        <f>L5491</f>
        <v>0</v>
      </c>
    </row>
    <row r="5482" spans="2:13" outlineLevel="2" x14ac:dyDescent="0.25">
      <c r="B5482" s="700" t="s">
        <v>1465</v>
      </c>
      <c r="C5482" s="700"/>
      <c r="D5482" s="700"/>
      <c r="E5482" s="691" t="s">
        <v>1470</v>
      </c>
      <c r="F5482" s="691"/>
      <c r="G5482" s="691"/>
      <c r="H5482" s="691"/>
      <c r="I5482" s="691"/>
      <c r="J5482" s="700" t="s">
        <v>560</v>
      </c>
      <c r="K5482" s="700"/>
      <c r="L5482" s="706" t="s">
        <v>1464</v>
      </c>
    </row>
    <row r="5483" spans="2:13" outlineLevel="2" x14ac:dyDescent="0.25">
      <c r="B5483" s="700"/>
      <c r="C5483" s="700"/>
      <c r="D5483" s="700"/>
      <c r="E5483" s="515" t="s">
        <v>1461</v>
      </c>
      <c r="F5483" s="691" t="s">
        <v>1462</v>
      </c>
      <c r="G5483" s="691"/>
      <c r="H5483" s="691" t="s">
        <v>1463</v>
      </c>
      <c r="I5483" s="691"/>
      <c r="J5483" s="700"/>
      <c r="K5483" s="700"/>
      <c r="L5483" s="706"/>
    </row>
    <row r="5484" spans="2:13" outlineLevel="2" x14ac:dyDescent="0.25">
      <c r="B5484" s="707"/>
      <c r="C5484" s="707"/>
      <c r="D5484" s="707"/>
      <c r="E5484" s="445"/>
      <c r="F5484" s="702"/>
      <c r="G5484" s="702"/>
      <c r="H5484" s="702"/>
      <c r="I5484" s="702"/>
      <c r="J5484" s="702"/>
      <c r="K5484" s="702"/>
      <c r="L5484" s="56">
        <f t="shared" ref="L5484:L5490" si="496">+J5484</f>
        <v>0</v>
      </c>
    </row>
    <row r="5485" spans="2:13" outlineLevel="2" x14ac:dyDescent="0.25">
      <c r="B5485" s="702"/>
      <c r="C5485" s="702"/>
      <c r="D5485" s="702"/>
      <c r="E5485" s="445"/>
      <c r="F5485" s="702"/>
      <c r="G5485" s="702"/>
      <c r="H5485" s="702"/>
      <c r="I5485" s="702"/>
      <c r="J5485" s="702"/>
      <c r="K5485" s="702"/>
      <c r="L5485" s="56">
        <f t="shared" si="496"/>
        <v>0</v>
      </c>
    </row>
    <row r="5486" spans="2:13" outlineLevel="2" x14ac:dyDescent="0.25">
      <c r="B5486" s="702"/>
      <c r="C5486" s="702"/>
      <c r="D5486" s="702"/>
      <c r="E5486" s="445"/>
      <c r="F5486" s="702"/>
      <c r="G5486" s="702"/>
      <c r="H5486" s="702"/>
      <c r="I5486" s="702"/>
      <c r="J5486" s="702"/>
      <c r="K5486" s="702"/>
      <c r="L5486" s="56">
        <f t="shared" si="496"/>
        <v>0</v>
      </c>
    </row>
    <row r="5487" spans="2:13" outlineLevel="2" x14ac:dyDescent="0.25">
      <c r="B5487" s="702"/>
      <c r="C5487" s="702"/>
      <c r="D5487" s="702"/>
      <c r="E5487" s="445"/>
      <c r="F5487" s="702"/>
      <c r="G5487" s="702"/>
      <c r="H5487" s="702"/>
      <c r="I5487" s="702"/>
      <c r="J5487" s="702"/>
      <c r="K5487" s="702"/>
      <c r="L5487" s="56">
        <f t="shared" si="496"/>
        <v>0</v>
      </c>
    </row>
    <row r="5488" spans="2:13" outlineLevel="2" x14ac:dyDescent="0.25">
      <c r="B5488" s="702"/>
      <c r="C5488" s="702"/>
      <c r="D5488" s="702"/>
      <c r="E5488" s="445"/>
      <c r="F5488" s="702"/>
      <c r="G5488" s="702"/>
      <c r="H5488" s="702"/>
      <c r="I5488" s="702"/>
      <c r="J5488" s="702"/>
      <c r="K5488" s="702"/>
      <c r="L5488" s="56">
        <f t="shared" si="496"/>
        <v>0</v>
      </c>
    </row>
    <row r="5489" spans="2:12" outlineLevel="2" x14ac:dyDescent="0.25">
      <c r="B5489" s="702"/>
      <c r="C5489" s="702"/>
      <c r="D5489" s="702"/>
      <c r="E5489" s="445"/>
      <c r="F5489" s="702"/>
      <c r="G5489" s="702"/>
      <c r="H5489" s="702"/>
      <c r="I5489" s="702"/>
      <c r="J5489" s="702"/>
      <c r="K5489" s="702"/>
      <c r="L5489" s="56">
        <f t="shared" si="496"/>
        <v>0</v>
      </c>
    </row>
    <row r="5490" spans="2:12" outlineLevel="2" x14ac:dyDescent="0.25">
      <c r="B5490" s="702"/>
      <c r="C5490" s="702"/>
      <c r="D5490" s="702"/>
      <c r="E5490" s="445"/>
      <c r="F5490" s="702"/>
      <c r="G5490" s="702"/>
      <c r="H5490" s="702"/>
      <c r="I5490" s="702"/>
      <c r="J5490" s="702"/>
      <c r="K5490" s="702"/>
      <c r="L5490" s="56">
        <f t="shared" si="496"/>
        <v>0</v>
      </c>
    </row>
    <row r="5491" spans="2:12" outlineLevel="2" x14ac:dyDescent="0.25">
      <c r="B5491" s="702" t="s">
        <v>1468</v>
      </c>
      <c r="C5491" s="702"/>
      <c r="D5491" s="702"/>
      <c r="E5491" s="702"/>
      <c r="F5491" s="702"/>
      <c r="G5491" s="702"/>
      <c r="H5491" s="702"/>
      <c r="I5491" s="702"/>
      <c r="J5491" s="702"/>
      <c r="K5491" s="702"/>
      <c r="L5491" s="56">
        <f>+SUM(L5484:L5490)</f>
        <v>0</v>
      </c>
    </row>
  </sheetData>
  <sheetProtection selectLockedCells="1" autoFilter="0"/>
  <protectedRanges>
    <protectedRange sqref="I729:J729 I740:J740 I751:J751 I763:J763 I774:J774 I785:J785 I796:J796 I807:J807 I818:J818 I830:J830 I841:J841 I852:J852 I863:J863 I874:J874 I885:J885 I896:J896 I907:J907 I918:J918 I1041:J1041 I1052:J1052 I1063:J1063 I1074:J1074 I929:J929 I940:J940 I951:J951 I962:J962 I973:J973 I984:J984 I995:J995 I1006:J1006 I1017:J1017 I1085:J1085 I1096:J1096 I1107:J1107 I1130:J1130 I1141:J1141 I1152:J1152 I1163:J1164 I1175:J1175 I1186:J1186 I1197:J1197 I1208:J1208 I1219:J1220 I1231:J1231 I1242:J1242 I1030:J1030 I1118:J1119 I5302:J5302" name="prelimar_1" securityDescriptor="O:WDG:WDD:(A;;CC;;;S-1-5-21-728632964-515732392-1847928074-15776)"/>
    <protectedRange sqref="E76 E363" name="prelimar_1_1" securityDescriptor="O:WDG:WDD:(A;;CC;;;S-1-5-21-728632964-515732392-1847928074-15776)"/>
    <protectedRange sqref="E762" name="prelimar" securityDescriptor="O:WDG:WDD:(A;;CC;;;S-1-5-21-728632964-515732392-1847928074-15776)"/>
    <protectedRange sqref="E1029 H1029 K1029 E5000 H5000 K5000 E5012 H5012 K5012" name="prelimar_3" securityDescriptor="O:WDG:WDD:(A;;CC;;;S-1-5-21-728632964-515732392-1847928074-15776)"/>
    <protectedRange sqref="E1477 H1477 K1477" name="prelimar_9" securityDescriptor="O:WDG:WDD:(A;;CC;;;S-1-5-21-728632964-515732392-1847928074-15776)"/>
    <protectedRange sqref="E1610 H1610 K1610" name="prelimar_11" securityDescriptor="O:WDG:WDD:(A;;CC;;;S-1-5-21-728632964-515732392-1847928074-15776)"/>
    <protectedRange sqref="E1622 H1622 K1622" name="prelimar_12" securityDescriptor="O:WDG:WDD:(A;;CC;;;S-1-5-21-728632964-515732392-1847928074-15776)"/>
    <protectedRange sqref="E1766 H1766 K1766" name="prelimar_13" securityDescriptor="O:WDG:WDD:(A;;CC;;;S-1-5-21-728632964-515732392-1847928074-15776)"/>
    <protectedRange sqref="E2354" name="prelimar_2" securityDescriptor="O:WDG:WDD:(A;;CC;;;S-1-5-21-728632964-515732392-1847928074-15776)"/>
    <protectedRange sqref="E2443" name="prelimar_22" securityDescriptor="O:WDG:WDD:(A;;CC;;;S-1-5-21-728632964-515732392-1847928074-15776)"/>
    <protectedRange sqref="E2851" name="prelimar_4" securityDescriptor="O:WDG:WDD:(A;;CC;;;S-1-5-21-728632964-515732392-1847928074-15776)"/>
  </protectedRanges>
  <autoFilter ref="B1:L5491" xr:uid="{00000000-0001-0000-0200-000000000000}"/>
  <mergeCells count="17821">
    <mergeCell ref="E430:K430"/>
    <mergeCell ref="E441:K441"/>
    <mergeCell ref="E452:K452"/>
    <mergeCell ref="E463:K463"/>
    <mergeCell ref="E474:K474"/>
    <mergeCell ref="E485:K485"/>
    <mergeCell ref="E496:K496"/>
    <mergeCell ref="E507:K507"/>
    <mergeCell ref="E518:K518"/>
    <mergeCell ref="B74:K74"/>
    <mergeCell ref="B63:K63"/>
    <mergeCell ref="E64:K64"/>
    <mergeCell ref="B65:D66"/>
    <mergeCell ref="E65:I65"/>
    <mergeCell ref="J65:K66"/>
    <mergeCell ref="L65:L66"/>
    <mergeCell ref="F66:G66"/>
    <mergeCell ref="H66:I66"/>
    <mergeCell ref="B67:D67"/>
    <mergeCell ref="F67:G67"/>
    <mergeCell ref="H67:I67"/>
    <mergeCell ref="J67:K67"/>
    <mergeCell ref="B68:D68"/>
    <mergeCell ref="F68:G68"/>
    <mergeCell ref="H68:I68"/>
    <mergeCell ref="J68:K68"/>
    <mergeCell ref="B69:D69"/>
    <mergeCell ref="F69:G69"/>
    <mergeCell ref="H69:I69"/>
    <mergeCell ref="J69:K69"/>
    <mergeCell ref="B70:D70"/>
    <mergeCell ref="F70:G70"/>
    <mergeCell ref="H70:I70"/>
    <mergeCell ref="J70:K70"/>
    <mergeCell ref="B71:D71"/>
    <mergeCell ref="F71:G71"/>
    <mergeCell ref="H71:I71"/>
    <mergeCell ref="J71:K71"/>
    <mergeCell ref="B72:D72"/>
    <mergeCell ref="F72:G72"/>
    <mergeCell ref="H72:I72"/>
    <mergeCell ref="J72:K72"/>
    <mergeCell ref="B73:D73"/>
    <mergeCell ref="F73:G73"/>
    <mergeCell ref="H73:I73"/>
    <mergeCell ref="J73:K73"/>
    <mergeCell ref="B515:D515"/>
    <mergeCell ref="F515:G515"/>
    <mergeCell ref="H515:I515"/>
    <mergeCell ref="J515:K515"/>
    <mergeCell ref="B516:D516"/>
    <mergeCell ref="F516:G516"/>
    <mergeCell ref="H516:I516"/>
    <mergeCell ref="J516:K516"/>
    <mergeCell ref="B517:K517"/>
    <mergeCell ref="B504:D504"/>
    <mergeCell ref="F504:G504"/>
    <mergeCell ref="H504:I504"/>
    <mergeCell ref="J504:K504"/>
    <mergeCell ref="B505:D505"/>
    <mergeCell ref="F505:G505"/>
    <mergeCell ref="H505:I505"/>
    <mergeCell ref="J505:K505"/>
    <mergeCell ref="B506:K506"/>
    <mergeCell ref="E53:K53"/>
    <mergeCell ref="B54:D55"/>
    <mergeCell ref="E54:I54"/>
    <mergeCell ref="J54:K55"/>
    <mergeCell ref="L54:L55"/>
    <mergeCell ref="F55:G55"/>
    <mergeCell ref="H55:I55"/>
    <mergeCell ref="B56:D56"/>
    <mergeCell ref="F56:G56"/>
    <mergeCell ref="H56:I56"/>
    <mergeCell ref="J56:K56"/>
    <mergeCell ref="B57:D57"/>
    <mergeCell ref="F57:G57"/>
    <mergeCell ref="H57:I57"/>
    <mergeCell ref="J57:K57"/>
    <mergeCell ref="B58:D58"/>
    <mergeCell ref="F58:G58"/>
    <mergeCell ref="H58:I58"/>
    <mergeCell ref="J58:K58"/>
    <mergeCell ref="B59:D59"/>
    <mergeCell ref="F59:G59"/>
    <mergeCell ref="H59:I59"/>
    <mergeCell ref="J59:K59"/>
    <mergeCell ref="B60:D60"/>
    <mergeCell ref="F60:G60"/>
    <mergeCell ref="H60:I60"/>
    <mergeCell ref="J60:K60"/>
    <mergeCell ref="B61:D61"/>
    <mergeCell ref="F61:G61"/>
    <mergeCell ref="H61:I61"/>
    <mergeCell ref="J61:K61"/>
    <mergeCell ref="B62:D62"/>
    <mergeCell ref="F62:G62"/>
    <mergeCell ref="H62:I62"/>
    <mergeCell ref="J62:K62"/>
    <mergeCell ref="L3118:L3119"/>
    <mergeCell ref="B3834:K3834"/>
    <mergeCell ref="E1265:K1265"/>
    <mergeCell ref="B1266:D1267"/>
    <mergeCell ref="E1266:I1266"/>
    <mergeCell ref="J1266:K1267"/>
    <mergeCell ref="L1266:L1267"/>
    <mergeCell ref="F1267:G1267"/>
    <mergeCell ref="H1267:I1267"/>
    <mergeCell ref="B1268:D1268"/>
    <mergeCell ref="F1268:G1268"/>
    <mergeCell ref="H1268:I1268"/>
    <mergeCell ref="J1268:K1268"/>
    <mergeCell ref="B1269:D1269"/>
    <mergeCell ref="F1269:G1269"/>
    <mergeCell ref="H1269:I1269"/>
    <mergeCell ref="J1269:K1269"/>
    <mergeCell ref="B1270:D1270"/>
    <mergeCell ref="F1270:G1270"/>
    <mergeCell ref="H1270:I1270"/>
    <mergeCell ref="J1270:K1270"/>
    <mergeCell ref="B1271:D1271"/>
    <mergeCell ref="F1271:G1271"/>
    <mergeCell ref="H1271:I1271"/>
    <mergeCell ref="J1271:K1271"/>
    <mergeCell ref="B1272:D1272"/>
    <mergeCell ref="F1272:G1272"/>
    <mergeCell ref="H1272:I1272"/>
    <mergeCell ref="J1272:K1272"/>
    <mergeCell ref="B1273:D1273"/>
    <mergeCell ref="F1273:G1273"/>
    <mergeCell ref="H1273:I1273"/>
    <mergeCell ref="J1273:K1273"/>
    <mergeCell ref="B1274:D1274"/>
    <mergeCell ref="F1274:G1274"/>
    <mergeCell ref="H1274:I1274"/>
    <mergeCell ref="J1274:K1274"/>
    <mergeCell ref="B1275:K1275"/>
    <mergeCell ref="E3824:K3824"/>
    <mergeCell ref="B3825:D3826"/>
    <mergeCell ref="E3825:I3825"/>
    <mergeCell ref="J3825:K3826"/>
    <mergeCell ref="L3825:L3826"/>
    <mergeCell ref="F3826:G3826"/>
    <mergeCell ref="H3826:I3826"/>
    <mergeCell ref="B3827:D3827"/>
    <mergeCell ref="F3827:G3827"/>
    <mergeCell ref="H3827:I3827"/>
    <mergeCell ref="J3827:K3827"/>
    <mergeCell ref="B3828:D3828"/>
    <mergeCell ref="F3828:G3828"/>
    <mergeCell ref="H3828:I3828"/>
    <mergeCell ref="J3828:K3828"/>
    <mergeCell ref="B3829:D3829"/>
    <mergeCell ref="F3829:G3829"/>
    <mergeCell ref="H3829:I3829"/>
    <mergeCell ref="J3829:K3829"/>
    <mergeCell ref="B3830:D3830"/>
    <mergeCell ref="F3830:G3830"/>
    <mergeCell ref="H3830:I3830"/>
    <mergeCell ref="J3830:K3830"/>
    <mergeCell ref="B3832:D3832"/>
    <mergeCell ref="F3832:G3832"/>
    <mergeCell ref="H3832:I3832"/>
    <mergeCell ref="J3832:K3832"/>
    <mergeCell ref="B3833:D3833"/>
    <mergeCell ref="F3833:G3833"/>
    <mergeCell ref="H3833:I3833"/>
    <mergeCell ref="J3833:K3833"/>
    <mergeCell ref="B3121:D3121"/>
    <mergeCell ref="F3121:G3121"/>
    <mergeCell ref="H3121:I3121"/>
    <mergeCell ref="J3121:K3121"/>
    <mergeCell ref="B3122:D3122"/>
    <mergeCell ref="F3122:G3122"/>
    <mergeCell ref="H3122:I3122"/>
    <mergeCell ref="J3122:K3122"/>
    <mergeCell ref="B3123:D3123"/>
    <mergeCell ref="F3123:G3123"/>
    <mergeCell ref="H3123:I3123"/>
    <mergeCell ref="J3123:K3123"/>
    <mergeCell ref="B3124:D3124"/>
    <mergeCell ref="F3124:G3124"/>
    <mergeCell ref="H3124:I3124"/>
    <mergeCell ref="J3124:K3124"/>
    <mergeCell ref="B3125:D3125"/>
    <mergeCell ref="F3125:G3125"/>
    <mergeCell ref="H3125:I3125"/>
    <mergeCell ref="J3125:K3125"/>
    <mergeCell ref="B3126:D3126"/>
    <mergeCell ref="F3126:G3126"/>
    <mergeCell ref="H3126:I3126"/>
    <mergeCell ref="J3126:K3126"/>
    <mergeCell ref="B3127:K3127"/>
    <mergeCell ref="B3831:D3831"/>
    <mergeCell ref="F3831:G3831"/>
    <mergeCell ref="H3831:I3831"/>
    <mergeCell ref="J3831:K3831"/>
    <mergeCell ref="H3530:I3530"/>
    <mergeCell ref="J3530:K3530"/>
    <mergeCell ref="B3531:D3531"/>
    <mergeCell ref="F3531:G3531"/>
    <mergeCell ref="H3531:I3531"/>
    <mergeCell ref="J3531:K3531"/>
    <mergeCell ref="B3532:D3532"/>
    <mergeCell ref="F3532:G3532"/>
    <mergeCell ref="H3532:I3532"/>
    <mergeCell ref="J3532:K3532"/>
    <mergeCell ref="B3533:D3533"/>
    <mergeCell ref="F3533:G3533"/>
    <mergeCell ref="H3533:I3533"/>
    <mergeCell ref="J3533:K3533"/>
    <mergeCell ref="B3534:D3534"/>
    <mergeCell ref="F3534:G3534"/>
    <mergeCell ref="H3534:I3534"/>
    <mergeCell ref="J3534:K3534"/>
    <mergeCell ref="B3143:D3143"/>
    <mergeCell ref="F3143:G3143"/>
    <mergeCell ref="H3143:I3143"/>
    <mergeCell ref="J3143:K3143"/>
    <mergeCell ref="B3144:D3144"/>
    <mergeCell ref="F3144:G3144"/>
    <mergeCell ref="H3144:I3144"/>
    <mergeCell ref="J3144:K3144"/>
    <mergeCell ref="B3145:D3145"/>
    <mergeCell ref="F3119:G3119"/>
    <mergeCell ref="H3119:I3119"/>
    <mergeCell ref="B3120:D3120"/>
    <mergeCell ref="F3120:G3120"/>
    <mergeCell ref="H3120:I3120"/>
    <mergeCell ref="J3120:K3120"/>
    <mergeCell ref="B3099:D3099"/>
    <mergeCell ref="F3099:G3099"/>
    <mergeCell ref="H3099:I3099"/>
    <mergeCell ref="J3099:K3099"/>
    <mergeCell ref="B3100:D3100"/>
    <mergeCell ref="F3100:G3100"/>
    <mergeCell ref="H3100:I3100"/>
    <mergeCell ref="J3100:K3100"/>
    <mergeCell ref="B3101:D3101"/>
    <mergeCell ref="F3101:G3101"/>
    <mergeCell ref="H3101:I3101"/>
    <mergeCell ref="J3101:K3101"/>
    <mergeCell ref="B3102:D3102"/>
    <mergeCell ref="F3102:G3102"/>
    <mergeCell ref="H3102:I3102"/>
    <mergeCell ref="J3102:K3102"/>
    <mergeCell ref="B3103:D3103"/>
    <mergeCell ref="F3103:G3103"/>
    <mergeCell ref="H3103:I3103"/>
    <mergeCell ref="J3103:K3103"/>
    <mergeCell ref="B3104:D3104"/>
    <mergeCell ref="F3104:G3104"/>
    <mergeCell ref="H3104:I3104"/>
    <mergeCell ref="J3104:K3104"/>
    <mergeCell ref="B3105:K3105"/>
    <mergeCell ref="E3106:K3106"/>
    <mergeCell ref="B3107:D3108"/>
    <mergeCell ref="E3107:I3107"/>
    <mergeCell ref="J3107:K3108"/>
    <mergeCell ref="B3110:D3110"/>
    <mergeCell ref="F3110:G3110"/>
    <mergeCell ref="H3110:I3110"/>
    <mergeCell ref="J3110:K3110"/>
    <mergeCell ref="B3111:D3111"/>
    <mergeCell ref="F3111:G3111"/>
    <mergeCell ref="H3111:I3111"/>
    <mergeCell ref="J3111:K3111"/>
    <mergeCell ref="B3112:D3112"/>
    <mergeCell ref="F3112:G3112"/>
    <mergeCell ref="H3112:I3112"/>
    <mergeCell ref="J3112:K3112"/>
    <mergeCell ref="B3113:D3113"/>
    <mergeCell ref="F3113:G3113"/>
    <mergeCell ref="H3113:I3113"/>
    <mergeCell ref="J3113:K3113"/>
    <mergeCell ref="B3114:D3114"/>
    <mergeCell ref="F3114:G3114"/>
    <mergeCell ref="H3114:I3114"/>
    <mergeCell ref="J3114:K3114"/>
    <mergeCell ref="B3115:D3115"/>
    <mergeCell ref="F3115:G3115"/>
    <mergeCell ref="H3115:I3115"/>
    <mergeCell ref="J3115:K3115"/>
    <mergeCell ref="B3116:K3116"/>
    <mergeCell ref="E3117:K3117"/>
    <mergeCell ref="B3118:D3119"/>
    <mergeCell ref="E3118:I3118"/>
    <mergeCell ref="J3118:K3119"/>
    <mergeCell ref="B3082:D3082"/>
    <mergeCell ref="F3082:G3082"/>
    <mergeCell ref="H3082:I3082"/>
    <mergeCell ref="J3082:K3082"/>
    <mergeCell ref="B3083:K3083"/>
    <mergeCell ref="E3084:K3084"/>
    <mergeCell ref="B3085:D3086"/>
    <mergeCell ref="E3085:I3085"/>
    <mergeCell ref="J3085:K3086"/>
    <mergeCell ref="L3085:L3086"/>
    <mergeCell ref="F3086:G3086"/>
    <mergeCell ref="H3086:I3086"/>
    <mergeCell ref="B3087:D3087"/>
    <mergeCell ref="F3087:G3087"/>
    <mergeCell ref="H3087:I3087"/>
    <mergeCell ref="J3087:K3087"/>
    <mergeCell ref="L3107:L3108"/>
    <mergeCell ref="F3108:G3108"/>
    <mergeCell ref="H3108:I3108"/>
    <mergeCell ref="B3109:D3109"/>
    <mergeCell ref="F3109:G3109"/>
    <mergeCell ref="H3109:I3109"/>
    <mergeCell ref="J3109:K3109"/>
    <mergeCell ref="B3088:D3088"/>
    <mergeCell ref="F3088:G3088"/>
    <mergeCell ref="H3088:I3088"/>
    <mergeCell ref="J3088:K3088"/>
    <mergeCell ref="B3089:D3089"/>
    <mergeCell ref="F3089:G3089"/>
    <mergeCell ref="H3089:I3089"/>
    <mergeCell ref="J3089:K3089"/>
    <mergeCell ref="B3090:D3090"/>
    <mergeCell ref="F3090:G3090"/>
    <mergeCell ref="H3090:I3090"/>
    <mergeCell ref="J3090:K3090"/>
    <mergeCell ref="B3091:D3091"/>
    <mergeCell ref="F3091:G3091"/>
    <mergeCell ref="H3091:I3091"/>
    <mergeCell ref="J3091:K3091"/>
    <mergeCell ref="B3092:D3092"/>
    <mergeCell ref="F3092:G3092"/>
    <mergeCell ref="H3092:I3092"/>
    <mergeCell ref="J3092:K3092"/>
    <mergeCell ref="B3093:D3093"/>
    <mergeCell ref="F3093:G3093"/>
    <mergeCell ref="H3093:I3093"/>
    <mergeCell ref="J3093:K3093"/>
    <mergeCell ref="B3094:K3094"/>
    <mergeCell ref="E3095:K3095"/>
    <mergeCell ref="B3096:D3097"/>
    <mergeCell ref="E3096:I3096"/>
    <mergeCell ref="J3096:K3097"/>
    <mergeCell ref="L3096:L3097"/>
    <mergeCell ref="F3097:G3097"/>
    <mergeCell ref="H3097:I3097"/>
    <mergeCell ref="B3098:D3098"/>
    <mergeCell ref="F3098:G3098"/>
    <mergeCell ref="H3098:I3098"/>
    <mergeCell ref="J3098:K3098"/>
    <mergeCell ref="B3071:D3071"/>
    <mergeCell ref="F3071:G3071"/>
    <mergeCell ref="H3071:I3071"/>
    <mergeCell ref="J3071:K3071"/>
    <mergeCell ref="B3072:K3072"/>
    <mergeCell ref="E3073:K3073"/>
    <mergeCell ref="B3074:D3075"/>
    <mergeCell ref="E3074:I3074"/>
    <mergeCell ref="J3074:K3075"/>
    <mergeCell ref="L3074:L3075"/>
    <mergeCell ref="F3075:G3075"/>
    <mergeCell ref="H3075:I3075"/>
    <mergeCell ref="B3076:D3076"/>
    <mergeCell ref="F3076:G3076"/>
    <mergeCell ref="H3076:I3076"/>
    <mergeCell ref="J3076:K3076"/>
    <mergeCell ref="B3077:D3077"/>
    <mergeCell ref="F3077:G3077"/>
    <mergeCell ref="H3077:I3077"/>
    <mergeCell ref="J3077:K3077"/>
    <mergeCell ref="B3078:D3078"/>
    <mergeCell ref="F3078:G3078"/>
    <mergeCell ref="H3078:I3078"/>
    <mergeCell ref="J3078:K3078"/>
    <mergeCell ref="B3079:D3079"/>
    <mergeCell ref="F3079:G3079"/>
    <mergeCell ref="H3079:I3079"/>
    <mergeCell ref="J3079:K3079"/>
    <mergeCell ref="B3080:D3080"/>
    <mergeCell ref="F3080:G3080"/>
    <mergeCell ref="H3080:I3080"/>
    <mergeCell ref="J3080:K3080"/>
    <mergeCell ref="B3081:D3081"/>
    <mergeCell ref="F3081:G3081"/>
    <mergeCell ref="H3081:I3081"/>
    <mergeCell ref="J3081:K3081"/>
    <mergeCell ref="B3060:D3060"/>
    <mergeCell ref="F3060:G3060"/>
    <mergeCell ref="H3060:I3060"/>
    <mergeCell ref="J3060:K3060"/>
    <mergeCell ref="B3061:K3061"/>
    <mergeCell ref="E3062:K3062"/>
    <mergeCell ref="B3063:D3064"/>
    <mergeCell ref="E3063:I3063"/>
    <mergeCell ref="J3063:K3064"/>
    <mergeCell ref="L3063:L3064"/>
    <mergeCell ref="F3064:G3064"/>
    <mergeCell ref="H3064:I3064"/>
    <mergeCell ref="B3065:D3065"/>
    <mergeCell ref="F3065:G3065"/>
    <mergeCell ref="H3065:I3065"/>
    <mergeCell ref="J3065:K3065"/>
    <mergeCell ref="B3066:D3066"/>
    <mergeCell ref="F3066:G3066"/>
    <mergeCell ref="H3066:I3066"/>
    <mergeCell ref="J3066:K3066"/>
    <mergeCell ref="B3067:D3067"/>
    <mergeCell ref="F3067:G3067"/>
    <mergeCell ref="H3067:I3067"/>
    <mergeCell ref="J3067:K3067"/>
    <mergeCell ref="B3068:D3068"/>
    <mergeCell ref="F3068:G3068"/>
    <mergeCell ref="H3068:I3068"/>
    <mergeCell ref="J3068:K3068"/>
    <mergeCell ref="B3069:D3069"/>
    <mergeCell ref="F3069:G3069"/>
    <mergeCell ref="H3069:I3069"/>
    <mergeCell ref="J3069:K3069"/>
    <mergeCell ref="B3070:D3070"/>
    <mergeCell ref="F3070:G3070"/>
    <mergeCell ref="H3070:I3070"/>
    <mergeCell ref="J3070:K3070"/>
    <mergeCell ref="B3049:D3049"/>
    <mergeCell ref="F3049:G3049"/>
    <mergeCell ref="H3049:I3049"/>
    <mergeCell ref="J3049:K3049"/>
    <mergeCell ref="B3050:K3050"/>
    <mergeCell ref="E3051:K3051"/>
    <mergeCell ref="B3052:D3053"/>
    <mergeCell ref="E3052:I3052"/>
    <mergeCell ref="J3052:K3053"/>
    <mergeCell ref="L3052:L3053"/>
    <mergeCell ref="F3053:G3053"/>
    <mergeCell ref="H3053:I3053"/>
    <mergeCell ref="B3054:D3054"/>
    <mergeCell ref="F3054:G3054"/>
    <mergeCell ref="H3054:I3054"/>
    <mergeCell ref="J3054:K3054"/>
    <mergeCell ref="B3055:D3055"/>
    <mergeCell ref="F3055:G3055"/>
    <mergeCell ref="H3055:I3055"/>
    <mergeCell ref="J3055:K3055"/>
    <mergeCell ref="B3056:D3056"/>
    <mergeCell ref="F3056:G3056"/>
    <mergeCell ref="H3056:I3056"/>
    <mergeCell ref="J3056:K3056"/>
    <mergeCell ref="B3057:D3057"/>
    <mergeCell ref="F3057:G3057"/>
    <mergeCell ref="H3057:I3057"/>
    <mergeCell ref="J3057:K3057"/>
    <mergeCell ref="B3058:D3058"/>
    <mergeCell ref="F3058:G3058"/>
    <mergeCell ref="H3058:I3058"/>
    <mergeCell ref="J3058:K3058"/>
    <mergeCell ref="B3059:D3059"/>
    <mergeCell ref="F3059:G3059"/>
    <mergeCell ref="H3059:I3059"/>
    <mergeCell ref="J3059:K3059"/>
    <mergeCell ref="B3038:D3038"/>
    <mergeCell ref="F3038:G3038"/>
    <mergeCell ref="H3038:I3038"/>
    <mergeCell ref="J3038:K3038"/>
    <mergeCell ref="B3039:K3039"/>
    <mergeCell ref="E3040:K3040"/>
    <mergeCell ref="B3041:D3042"/>
    <mergeCell ref="E3041:I3041"/>
    <mergeCell ref="J3041:K3042"/>
    <mergeCell ref="L3041:L3042"/>
    <mergeCell ref="F3042:G3042"/>
    <mergeCell ref="H3042:I3042"/>
    <mergeCell ref="B3043:D3043"/>
    <mergeCell ref="F3043:G3043"/>
    <mergeCell ref="H3043:I3043"/>
    <mergeCell ref="J3043:K3043"/>
    <mergeCell ref="B3044:D3044"/>
    <mergeCell ref="F3044:G3044"/>
    <mergeCell ref="H3044:I3044"/>
    <mergeCell ref="J3044:K3044"/>
    <mergeCell ref="B3045:D3045"/>
    <mergeCell ref="F3045:G3045"/>
    <mergeCell ref="H3045:I3045"/>
    <mergeCell ref="J3045:K3045"/>
    <mergeCell ref="B3046:D3046"/>
    <mergeCell ref="F3046:G3046"/>
    <mergeCell ref="H3046:I3046"/>
    <mergeCell ref="J3046:K3046"/>
    <mergeCell ref="B3047:D3047"/>
    <mergeCell ref="F3047:G3047"/>
    <mergeCell ref="H3047:I3047"/>
    <mergeCell ref="J3047:K3047"/>
    <mergeCell ref="B3048:D3048"/>
    <mergeCell ref="F3048:G3048"/>
    <mergeCell ref="H3048:I3048"/>
    <mergeCell ref="J3048:K3048"/>
    <mergeCell ref="J3027:K3027"/>
    <mergeCell ref="B3028:K3028"/>
    <mergeCell ref="E3029:K3029"/>
    <mergeCell ref="B3030:D3031"/>
    <mergeCell ref="E3030:I3030"/>
    <mergeCell ref="J3030:K3031"/>
    <mergeCell ref="L3030:L3031"/>
    <mergeCell ref="F3031:G3031"/>
    <mergeCell ref="H3031:I3031"/>
    <mergeCell ref="B3032:D3032"/>
    <mergeCell ref="F3032:G3032"/>
    <mergeCell ref="H3032:I3032"/>
    <mergeCell ref="J3032:K3032"/>
    <mergeCell ref="B3033:D3033"/>
    <mergeCell ref="F3033:G3033"/>
    <mergeCell ref="H3033:I3033"/>
    <mergeCell ref="J3033:K3033"/>
    <mergeCell ref="B3034:D3034"/>
    <mergeCell ref="F3034:G3034"/>
    <mergeCell ref="H3034:I3034"/>
    <mergeCell ref="J3034:K3034"/>
    <mergeCell ref="B3035:D3035"/>
    <mergeCell ref="F3035:G3035"/>
    <mergeCell ref="H3035:I3035"/>
    <mergeCell ref="J3035:K3035"/>
    <mergeCell ref="B3036:D3036"/>
    <mergeCell ref="F3036:G3036"/>
    <mergeCell ref="H3036:I3036"/>
    <mergeCell ref="J3036:K3036"/>
    <mergeCell ref="B3037:D3037"/>
    <mergeCell ref="F3037:G3037"/>
    <mergeCell ref="H3037:I3037"/>
    <mergeCell ref="J3037:K3037"/>
    <mergeCell ref="B2906:K2906"/>
    <mergeCell ref="B2895:K2895"/>
    <mergeCell ref="E2896:K2896"/>
    <mergeCell ref="B2897:D2898"/>
    <mergeCell ref="E2897:I2897"/>
    <mergeCell ref="J2897:K2898"/>
    <mergeCell ref="L2897:L2898"/>
    <mergeCell ref="F2898:G2898"/>
    <mergeCell ref="H2898:I2898"/>
    <mergeCell ref="B2899:D2899"/>
    <mergeCell ref="F2899:G2899"/>
    <mergeCell ref="H2899:I2899"/>
    <mergeCell ref="J2899:K2899"/>
    <mergeCell ref="B2900:D2900"/>
    <mergeCell ref="F2900:G2900"/>
    <mergeCell ref="H2900:I2900"/>
    <mergeCell ref="J2900:K2900"/>
    <mergeCell ref="B2901:D2901"/>
    <mergeCell ref="F2901:G2901"/>
    <mergeCell ref="H2901:I2901"/>
    <mergeCell ref="J2901:K2901"/>
    <mergeCell ref="B2902:D2902"/>
    <mergeCell ref="F2902:G2902"/>
    <mergeCell ref="H2902:I2902"/>
    <mergeCell ref="J2902:K2902"/>
    <mergeCell ref="B2903:D2903"/>
    <mergeCell ref="F2903:G2903"/>
    <mergeCell ref="H2903:I2903"/>
    <mergeCell ref="J2903:K2903"/>
    <mergeCell ref="B2904:D2904"/>
    <mergeCell ref="F2904:G2904"/>
    <mergeCell ref="H2904:I2904"/>
    <mergeCell ref="J2904:K2904"/>
    <mergeCell ref="B2905:D2905"/>
    <mergeCell ref="F2905:G2905"/>
    <mergeCell ref="H2905:I2905"/>
    <mergeCell ref="J2905:K2905"/>
    <mergeCell ref="B2884:K2884"/>
    <mergeCell ref="E2885:K2885"/>
    <mergeCell ref="B2886:D2887"/>
    <mergeCell ref="E2886:I2886"/>
    <mergeCell ref="J2886:K2887"/>
    <mergeCell ref="L2886:L2887"/>
    <mergeCell ref="F2887:G2887"/>
    <mergeCell ref="H2887:I2887"/>
    <mergeCell ref="B2888:D2888"/>
    <mergeCell ref="F2888:G2888"/>
    <mergeCell ref="H2888:I2888"/>
    <mergeCell ref="J2888:K2888"/>
    <mergeCell ref="B2889:D2889"/>
    <mergeCell ref="F2889:G2889"/>
    <mergeCell ref="H2889:I2889"/>
    <mergeCell ref="J2889:K2889"/>
    <mergeCell ref="B2890:D2890"/>
    <mergeCell ref="F2890:G2890"/>
    <mergeCell ref="H2890:I2890"/>
    <mergeCell ref="J2890:K2890"/>
    <mergeCell ref="B2891:D2891"/>
    <mergeCell ref="F2891:G2891"/>
    <mergeCell ref="H2891:I2891"/>
    <mergeCell ref="J2891:K2891"/>
    <mergeCell ref="B2892:D2892"/>
    <mergeCell ref="F2892:G2892"/>
    <mergeCell ref="H2892:I2892"/>
    <mergeCell ref="J2892:K2892"/>
    <mergeCell ref="B2893:D2893"/>
    <mergeCell ref="F2893:G2893"/>
    <mergeCell ref="H2893:I2893"/>
    <mergeCell ref="J2893:K2893"/>
    <mergeCell ref="B2894:D2894"/>
    <mergeCell ref="F2894:G2894"/>
    <mergeCell ref="H2894:I2894"/>
    <mergeCell ref="J2894:K2894"/>
    <mergeCell ref="B2873:K2873"/>
    <mergeCell ref="E2874:K2874"/>
    <mergeCell ref="B2875:D2876"/>
    <mergeCell ref="E2875:I2875"/>
    <mergeCell ref="J2875:K2876"/>
    <mergeCell ref="L2875:L2876"/>
    <mergeCell ref="F2876:G2876"/>
    <mergeCell ref="H2876:I2876"/>
    <mergeCell ref="B2877:D2877"/>
    <mergeCell ref="F2877:G2877"/>
    <mergeCell ref="H2877:I2877"/>
    <mergeCell ref="J2877:K2877"/>
    <mergeCell ref="B2878:D2878"/>
    <mergeCell ref="F2878:G2878"/>
    <mergeCell ref="H2878:I2878"/>
    <mergeCell ref="J2878:K2878"/>
    <mergeCell ref="B2879:D2879"/>
    <mergeCell ref="F2879:G2879"/>
    <mergeCell ref="H2879:I2879"/>
    <mergeCell ref="J2879:K2879"/>
    <mergeCell ref="B2880:D2880"/>
    <mergeCell ref="F2880:G2880"/>
    <mergeCell ref="H2880:I2880"/>
    <mergeCell ref="J2880:K2880"/>
    <mergeCell ref="B2881:D2881"/>
    <mergeCell ref="F2881:G2881"/>
    <mergeCell ref="H2881:I2881"/>
    <mergeCell ref="J2881:K2881"/>
    <mergeCell ref="B2882:D2882"/>
    <mergeCell ref="F2882:G2882"/>
    <mergeCell ref="H2882:I2882"/>
    <mergeCell ref="J2882:K2882"/>
    <mergeCell ref="B2883:D2883"/>
    <mergeCell ref="F2883:G2883"/>
    <mergeCell ref="H2883:I2883"/>
    <mergeCell ref="J2883:K2883"/>
    <mergeCell ref="B2862:K2862"/>
    <mergeCell ref="E2863:K2863"/>
    <mergeCell ref="B2864:D2865"/>
    <mergeCell ref="E2864:I2864"/>
    <mergeCell ref="J2864:K2865"/>
    <mergeCell ref="L2864:L2865"/>
    <mergeCell ref="F2865:G2865"/>
    <mergeCell ref="H2865:I2865"/>
    <mergeCell ref="B2866:D2866"/>
    <mergeCell ref="F2866:G2866"/>
    <mergeCell ref="H2866:I2866"/>
    <mergeCell ref="J2866:K2866"/>
    <mergeCell ref="B2867:D2867"/>
    <mergeCell ref="F2867:G2867"/>
    <mergeCell ref="H2867:I2867"/>
    <mergeCell ref="J2867:K2867"/>
    <mergeCell ref="B2868:D2868"/>
    <mergeCell ref="F2868:G2868"/>
    <mergeCell ref="H2868:I2868"/>
    <mergeCell ref="J2868:K2868"/>
    <mergeCell ref="B2869:D2869"/>
    <mergeCell ref="F2869:G2869"/>
    <mergeCell ref="H2869:I2869"/>
    <mergeCell ref="J2869:K2869"/>
    <mergeCell ref="B2870:D2870"/>
    <mergeCell ref="F2870:G2870"/>
    <mergeCell ref="H2870:I2870"/>
    <mergeCell ref="J2870:K2870"/>
    <mergeCell ref="B2871:D2871"/>
    <mergeCell ref="F2871:G2871"/>
    <mergeCell ref="H2871:I2871"/>
    <mergeCell ref="J2871:K2871"/>
    <mergeCell ref="B2872:D2872"/>
    <mergeCell ref="F2872:G2872"/>
    <mergeCell ref="H2872:I2872"/>
    <mergeCell ref="J2872:K2872"/>
    <mergeCell ref="E2852:K2852"/>
    <mergeCell ref="B2853:D2854"/>
    <mergeCell ref="E2853:I2853"/>
    <mergeCell ref="J2853:K2854"/>
    <mergeCell ref="L2853:L2854"/>
    <mergeCell ref="F2854:G2854"/>
    <mergeCell ref="H2854:I2854"/>
    <mergeCell ref="B2855:D2855"/>
    <mergeCell ref="F2855:G2855"/>
    <mergeCell ref="H2855:I2855"/>
    <mergeCell ref="J2855:K2855"/>
    <mergeCell ref="B2856:D2856"/>
    <mergeCell ref="F2856:G2856"/>
    <mergeCell ref="H2856:I2856"/>
    <mergeCell ref="J2856:K2856"/>
    <mergeCell ref="B2857:D2857"/>
    <mergeCell ref="F2857:G2857"/>
    <mergeCell ref="H2857:I2857"/>
    <mergeCell ref="J2857:K2857"/>
    <mergeCell ref="B2858:D2858"/>
    <mergeCell ref="F2858:G2858"/>
    <mergeCell ref="H2858:I2858"/>
    <mergeCell ref="J2858:K2858"/>
    <mergeCell ref="B2859:D2859"/>
    <mergeCell ref="F2859:G2859"/>
    <mergeCell ref="H2859:I2859"/>
    <mergeCell ref="J2859:K2859"/>
    <mergeCell ref="B2860:D2860"/>
    <mergeCell ref="F2860:G2860"/>
    <mergeCell ref="H2860:I2860"/>
    <mergeCell ref="J2860:K2860"/>
    <mergeCell ref="B2861:D2861"/>
    <mergeCell ref="F2861:G2861"/>
    <mergeCell ref="H2861:I2861"/>
    <mergeCell ref="J2861:K2861"/>
    <mergeCell ref="B2465:K2465"/>
    <mergeCell ref="E2851:K2851"/>
    <mergeCell ref="B2846:D2846"/>
    <mergeCell ref="F2846:G2846"/>
    <mergeCell ref="H2846:I2846"/>
    <mergeCell ref="J2846:K2846"/>
    <mergeCell ref="B2847:D2847"/>
    <mergeCell ref="F2847:G2847"/>
    <mergeCell ref="H2847:I2847"/>
    <mergeCell ref="J2847:K2847"/>
    <mergeCell ref="B2848:D2848"/>
    <mergeCell ref="F2848:G2848"/>
    <mergeCell ref="H2848:I2848"/>
    <mergeCell ref="J2848:K2848"/>
    <mergeCell ref="B2849:D2849"/>
    <mergeCell ref="F2849:G2849"/>
    <mergeCell ref="H2849:I2849"/>
    <mergeCell ref="J2849:K2849"/>
    <mergeCell ref="B2850:K2850"/>
    <mergeCell ref="F2835:G2835"/>
    <mergeCell ref="H2835:I2835"/>
    <mergeCell ref="J2835:K2835"/>
    <mergeCell ref="B2836:D2836"/>
    <mergeCell ref="F2836:G2836"/>
    <mergeCell ref="H2836:I2836"/>
    <mergeCell ref="J2836:K2836"/>
    <mergeCell ref="B2837:D2837"/>
    <mergeCell ref="F2837:G2837"/>
    <mergeCell ref="H2837:I2837"/>
    <mergeCell ref="J2837:K2837"/>
    <mergeCell ref="B2838:D2838"/>
    <mergeCell ref="F2838:G2838"/>
    <mergeCell ref="H2838:I2838"/>
    <mergeCell ref="J2838:K2838"/>
    <mergeCell ref="B2839:K2839"/>
    <mergeCell ref="E2840:K2840"/>
    <mergeCell ref="B2841:D2842"/>
    <mergeCell ref="E2841:I2841"/>
    <mergeCell ref="J2841:K2842"/>
    <mergeCell ref="F2831:G2831"/>
    <mergeCell ref="H2831:I2831"/>
    <mergeCell ref="B2832:D2832"/>
    <mergeCell ref="F2832:G2832"/>
    <mergeCell ref="H2832:I2832"/>
    <mergeCell ref="J2832:K2832"/>
    <mergeCell ref="B2833:D2833"/>
    <mergeCell ref="F2833:G2833"/>
    <mergeCell ref="H2833:I2833"/>
    <mergeCell ref="J2833:K2833"/>
    <mergeCell ref="B2834:D2834"/>
    <mergeCell ref="F2834:G2834"/>
    <mergeCell ref="H2834:I2834"/>
    <mergeCell ref="J2834:K2834"/>
    <mergeCell ref="B2835:D2835"/>
    <mergeCell ref="B2793:D2793"/>
    <mergeCell ref="F2793:G2793"/>
    <mergeCell ref="H2793:I2793"/>
    <mergeCell ref="J2793:K2793"/>
    <mergeCell ref="B2794:D2794"/>
    <mergeCell ref="F2794:G2794"/>
    <mergeCell ref="H2794:I2794"/>
    <mergeCell ref="J2794:K2794"/>
    <mergeCell ref="B2795:K2795"/>
    <mergeCell ref="E2785:K2785"/>
    <mergeCell ref="E2455:K2455"/>
    <mergeCell ref="B2456:D2457"/>
    <mergeCell ref="E2456:I2456"/>
    <mergeCell ref="J2456:K2457"/>
    <mergeCell ref="L2456:L2457"/>
    <mergeCell ref="F2457:G2457"/>
    <mergeCell ref="H2457:I2457"/>
    <mergeCell ref="B2458:D2458"/>
    <mergeCell ref="F2458:G2458"/>
    <mergeCell ref="H2458:I2458"/>
    <mergeCell ref="J2458:K2458"/>
    <mergeCell ref="B2459:D2459"/>
    <mergeCell ref="F2459:G2459"/>
    <mergeCell ref="H2459:I2459"/>
    <mergeCell ref="J2459:K2459"/>
    <mergeCell ref="B2460:D2460"/>
    <mergeCell ref="F2460:G2460"/>
    <mergeCell ref="H2460:I2460"/>
    <mergeCell ref="J2460:K2460"/>
    <mergeCell ref="B2461:D2461"/>
    <mergeCell ref="F2461:G2461"/>
    <mergeCell ref="H2461:I2461"/>
    <mergeCell ref="J2461:K2461"/>
    <mergeCell ref="B2462:D2462"/>
    <mergeCell ref="F2462:G2462"/>
    <mergeCell ref="H2462:I2462"/>
    <mergeCell ref="J2462:K2462"/>
    <mergeCell ref="B2463:D2463"/>
    <mergeCell ref="F2463:G2463"/>
    <mergeCell ref="H2463:I2463"/>
    <mergeCell ref="J2463:K2463"/>
    <mergeCell ref="B2464:D2464"/>
    <mergeCell ref="F2464:G2464"/>
    <mergeCell ref="H2464:I2464"/>
    <mergeCell ref="J2464:K2464"/>
    <mergeCell ref="J2445:K2446"/>
    <mergeCell ref="L2445:L2446"/>
    <mergeCell ref="F2446:G2446"/>
    <mergeCell ref="H2446:I2446"/>
    <mergeCell ref="B2447:D2447"/>
    <mergeCell ref="F2447:G2447"/>
    <mergeCell ref="H2447:I2447"/>
    <mergeCell ref="J2447:K2447"/>
    <mergeCell ref="B2448:D2448"/>
    <mergeCell ref="F2448:G2448"/>
    <mergeCell ref="H2448:I2448"/>
    <mergeCell ref="J2448:K2448"/>
    <mergeCell ref="B2449:D2449"/>
    <mergeCell ref="F2449:G2449"/>
    <mergeCell ref="H2449:I2449"/>
    <mergeCell ref="J2449:K2449"/>
    <mergeCell ref="B2450:D2450"/>
    <mergeCell ref="F2450:G2450"/>
    <mergeCell ref="H2450:I2450"/>
    <mergeCell ref="J2450:K2450"/>
    <mergeCell ref="B2451:D2451"/>
    <mergeCell ref="F2451:G2451"/>
    <mergeCell ref="H2451:I2451"/>
    <mergeCell ref="J2451:K2451"/>
    <mergeCell ref="B2452:D2452"/>
    <mergeCell ref="F2452:G2452"/>
    <mergeCell ref="H2452:I2452"/>
    <mergeCell ref="J2452:K2452"/>
    <mergeCell ref="B2453:D2453"/>
    <mergeCell ref="F2453:G2453"/>
    <mergeCell ref="H2453:I2453"/>
    <mergeCell ref="J2453:K2453"/>
    <mergeCell ref="B2454:K2454"/>
    <mergeCell ref="L2433:L2434"/>
    <mergeCell ref="F2434:G2434"/>
    <mergeCell ref="H2434:I2434"/>
    <mergeCell ref="B2435:D2435"/>
    <mergeCell ref="F2435:G2435"/>
    <mergeCell ref="H2435:I2435"/>
    <mergeCell ref="J2435:K2435"/>
    <mergeCell ref="B2436:D2436"/>
    <mergeCell ref="F2436:G2436"/>
    <mergeCell ref="H2436:I2436"/>
    <mergeCell ref="J2436:K2436"/>
    <mergeCell ref="B2437:D2437"/>
    <mergeCell ref="F2437:G2437"/>
    <mergeCell ref="H2437:I2437"/>
    <mergeCell ref="J2437:K2437"/>
    <mergeCell ref="B2438:D2438"/>
    <mergeCell ref="F2438:G2438"/>
    <mergeCell ref="H2438:I2438"/>
    <mergeCell ref="J2438:K2438"/>
    <mergeCell ref="B2439:D2439"/>
    <mergeCell ref="F2439:G2439"/>
    <mergeCell ref="H2439:I2439"/>
    <mergeCell ref="J2439:K2439"/>
    <mergeCell ref="B2440:D2440"/>
    <mergeCell ref="F2440:G2440"/>
    <mergeCell ref="H2440:I2440"/>
    <mergeCell ref="J2440:K2440"/>
    <mergeCell ref="B2441:D2441"/>
    <mergeCell ref="F2441:G2441"/>
    <mergeCell ref="H2441:I2441"/>
    <mergeCell ref="J2441:K2441"/>
    <mergeCell ref="B2442:K2442"/>
    <mergeCell ref="E2443:K2443"/>
    <mergeCell ref="B2433:D2434"/>
    <mergeCell ref="E2433:I2433"/>
    <mergeCell ref="J2433:K2434"/>
    <mergeCell ref="L2422:L2423"/>
    <mergeCell ref="F2423:G2423"/>
    <mergeCell ref="H2423:I2423"/>
    <mergeCell ref="B2424:D2424"/>
    <mergeCell ref="F2424:G2424"/>
    <mergeCell ref="H2424:I2424"/>
    <mergeCell ref="J2424:K2424"/>
    <mergeCell ref="B2425:D2425"/>
    <mergeCell ref="F2425:G2425"/>
    <mergeCell ref="H2425:I2425"/>
    <mergeCell ref="J2425:K2425"/>
    <mergeCell ref="B2426:D2426"/>
    <mergeCell ref="F2426:G2426"/>
    <mergeCell ref="H2426:I2426"/>
    <mergeCell ref="J2426:K2426"/>
    <mergeCell ref="B2427:D2427"/>
    <mergeCell ref="F2427:G2427"/>
    <mergeCell ref="H2427:I2427"/>
    <mergeCell ref="J2427:K2427"/>
    <mergeCell ref="B2428:D2428"/>
    <mergeCell ref="F2428:G2428"/>
    <mergeCell ref="H2428:I2428"/>
    <mergeCell ref="J2428:K2428"/>
    <mergeCell ref="B2429:D2429"/>
    <mergeCell ref="F2429:G2429"/>
    <mergeCell ref="H2429:I2429"/>
    <mergeCell ref="J2429:K2429"/>
    <mergeCell ref="B2430:D2430"/>
    <mergeCell ref="F2430:G2430"/>
    <mergeCell ref="H2430:I2430"/>
    <mergeCell ref="J2430:K2430"/>
    <mergeCell ref="B2431:K2431"/>
    <mergeCell ref="E2432:K2432"/>
    <mergeCell ref="B2422:D2423"/>
    <mergeCell ref="E2422:I2422"/>
    <mergeCell ref="J2422:K2423"/>
    <mergeCell ref="L2411:L2412"/>
    <mergeCell ref="F2412:G2412"/>
    <mergeCell ref="H2412:I2412"/>
    <mergeCell ref="B2413:D2413"/>
    <mergeCell ref="F2413:G2413"/>
    <mergeCell ref="H2413:I2413"/>
    <mergeCell ref="J2413:K2413"/>
    <mergeCell ref="B2414:D2414"/>
    <mergeCell ref="F2414:G2414"/>
    <mergeCell ref="H2414:I2414"/>
    <mergeCell ref="J2414:K2414"/>
    <mergeCell ref="B2415:D2415"/>
    <mergeCell ref="F2415:G2415"/>
    <mergeCell ref="H2415:I2415"/>
    <mergeCell ref="J2415:K2415"/>
    <mergeCell ref="B2416:D2416"/>
    <mergeCell ref="F2416:G2416"/>
    <mergeCell ref="H2416:I2416"/>
    <mergeCell ref="J2416:K2416"/>
    <mergeCell ref="B2417:D2417"/>
    <mergeCell ref="F2417:G2417"/>
    <mergeCell ref="H2417:I2417"/>
    <mergeCell ref="J2417:K2417"/>
    <mergeCell ref="B2418:D2418"/>
    <mergeCell ref="F2418:G2418"/>
    <mergeCell ref="H2418:I2418"/>
    <mergeCell ref="J2418:K2418"/>
    <mergeCell ref="B2419:D2419"/>
    <mergeCell ref="F2419:G2419"/>
    <mergeCell ref="H2419:I2419"/>
    <mergeCell ref="J2419:K2419"/>
    <mergeCell ref="B2420:K2420"/>
    <mergeCell ref="E2421:K2421"/>
    <mergeCell ref="B2411:D2412"/>
    <mergeCell ref="E2411:I2411"/>
    <mergeCell ref="J2411:K2412"/>
    <mergeCell ref="L2400:L2401"/>
    <mergeCell ref="F2401:G2401"/>
    <mergeCell ref="H2401:I2401"/>
    <mergeCell ref="B2402:D2402"/>
    <mergeCell ref="F2402:G2402"/>
    <mergeCell ref="H2402:I2402"/>
    <mergeCell ref="J2402:K2402"/>
    <mergeCell ref="B2403:D2403"/>
    <mergeCell ref="F2403:G2403"/>
    <mergeCell ref="H2403:I2403"/>
    <mergeCell ref="J2403:K2403"/>
    <mergeCell ref="B2404:D2404"/>
    <mergeCell ref="F2404:G2404"/>
    <mergeCell ref="H2404:I2404"/>
    <mergeCell ref="J2404:K2404"/>
    <mergeCell ref="B2405:D2405"/>
    <mergeCell ref="F2405:G2405"/>
    <mergeCell ref="H2405:I2405"/>
    <mergeCell ref="J2405:K2405"/>
    <mergeCell ref="B2406:D2406"/>
    <mergeCell ref="F2406:G2406"/>
    <mergeCell ref="H2406:I2406"/>
    <mergeCell ref="J2406:K2406"/>
    <mergeCell ref="B2407:D2407"/>
    <mergeCell ref="F2407:G2407"/>
    <mergeCell ref="H2407:I2407"/>
    <mergeCell ref="J2407:K2407"/>
    <mergeCell ref="B2408:D2408"/>
    <mergeCell ref="F2408:G2408"/>
    <mergeCell ref="H2408:I2408"/>
    <mergeCell ref="J2408:K2408"/>
    <mergeCell ref="B2409:K2409"/>
    <mergeCell ref="E2410:K2410"/>
    <mergeCell ref="L2389:L2390"/>
    <mergeCell ref="F2390:G2390"/>
    <mergeCell ref="H2390:I2390"/>
    <mergeCell ref="B2391:D2391"/>
    <mergeCell ref="F2391:G2391"/>
    <mergeCell ref="H2391:I2391"/>
    <mergeCell ref="J2391:K2391"/>
    <mergeCell ref="B2392:D2392"/>
    <mergeCell ref="F2392:G2392"/>
    <mergeCell ref="H2392:I2392"/>
    <mergeCell ref="J2392:K2392"/>
    <mergeCell ref="B2393:D2393"/>
    <mergeCell ref="F2393:G2393"/>
    <mergeCell ref="H2393:I2393"/>
    <mergeCell ref="J2393:K2393"/>
    <mergeCell ref="B2394:D2394"/>
    <mergeCell ref="F2394:G2394"/>
    <mergeCell ref="H2394:I2394"/>
    <mergeCell ref="J2394:K2394"/>
    <mergeCell ref="B2395:D2395"/>
    <mergeCell ref="F2395:G2395"/>
    <mergeCell ref="H2395:I2395"/>
    <mergeCell ref="J2395:K2395"/>
    <mergeCell ref="B2396:D2396"/>
    <mergeCell ref="F2396:G2396"/>
    <mergeCell ref="H2396:I2396"/>
    <mergeCell ref="J2396:K2396"/>
    <mergeCell ref="B2397:D2397"/>
    <mergeCell ref="F2397:G2397"/>
    <mergeCell ref="H2397:I2397"/>
    <mergeCell ref="J2397:K2397"/>
    <mergeCell ref="B2398:K2398"/>
    <mergeCell ref="E2399:K2399"/>
    <mergeCell ref="L2378:L2379"/>
    <mergeCell ref="F2379:G2379"/>
    <mergeCell ref="H2379:I2379"/>
    <mergeCell ref="B2380:D2380"/>
    <mergeCell ref="F2380:G2380"/>
    <mergeCell ref="H2380:I2380"/>
    <mergeCell ref="J2380:K2380"/>
    <mergeCell ref="B2381:D2381"/>
    <mergeCell ref="F2381:G2381"/>
    <mergeCell ref="H2381:I2381"/>
    <mergeCell ref="J2381:K2381"/>
    <mergeCell ref="B2382:D2382"/>
    <mergeCell ref="F2382:G2382"/>
    <mergeCell ref="H2382:I2382"/>
    <mergeCell ref="J2382:K2382"/>
    <mergeCell ref="B2383:D2383"/>
    <mergeCell ref="F2383:G2383"/>
    <mergeCell ref="H2383:I2383"/>
    <mergeCell ref="J2383:K2383"/>
    <mergeCell ref="B2384:D2384"/>
    <mergeCell ref="F2384:G2384"/>
    <mergeCell ref="H2384:I2384"/>
    <mergeCell ref="J2384:K2384"/>
    <mergeCell ref="B2385:D2385"/>
    <mergeCell ref="F2385:G2385"/>
    <mergeCell ref="H2385:I2385"/>
    <mergeCell ref="J2385:K2385"/>
    <mergeCell ref="B2386:D2386"/>
    <mergeCell ref="F2386:G2386"/>
    <mergeCell ref="H2386:I2386"/>
    <mergeCell ref="J2386:K2386"/>
    <mergeCell ref="B2387:K2387"/>
    <mergeCell ref="E2388:K2388"/>
    <mergeCell ref="F2370:G2370"/>
    <mergeCell ref="H2370:I2370"/>
    <mergeCell ref="J2370:K2370"/>
    <mergeCell ref="B2371:D2371"/>
    <mergeCell ref="F2371:G2371"/>
    <mergeCell ref="H2371:I2371"/>
    <mergeCell ref="J2371:K2371"/>
    <mergeCell ref="B2372:D2372"/>
    <mergeCell ref="F2372:G2372"/>
    <mergeCell ref="H2372:I2372"/>
    <mergeCell ref="J2372:K2372"/>
    <mergeCell ref="B2373:D2373"/>
    <mergeCell ref="F2373:G2373"/>
    <mergeCell ref="H2373:I2373"/>
    <mergeCell ref="J2373:K2373"/>
    <mergeCell ref="B2374:D2374"/>
    <mergeCell ref="F2374:G2374"/>
    <mergeCell ref="H2374:I2374"/>
    <mergeCell ref="J2374:K2374"/>
    <mergeCell ref="B2375:D2375"/>
    <mergeCell ref="F2375:G2375"/>
    <mergeCell ref="H2375:I2375"/>
    <mergeCell ref="J2375:K2375"/>
    <mergeCell ref="B2376:K2376"/>
    <mergeCell ref="E2377:K2377"/>
    <mergeCell ref="B2378:D2379"/>
    <mergeCell ref="E2378:I2378"/>
    <mergeCell ref="J2378:K2379"/>
    <mergeCell ref="B2389:D2390"/>
    <mergeCell ref="E2389:I2389"/>
    <mergeCell ref="J2389:K2390"/>
    <mergeCell ref="B2400:D2401"/>
    <mergeCell ref="E2400:I2400"/>
    <mergeCell ref="J2400:K2401"/>
    <mergeCell ref="E2444:K2444"/>
    <mergeCell ref="B2445:D2446"/>
    <mergeCell ref="E2445:I2445"/>
    <mergeCell ref="F5455:G5455"/>
    <mergeCell ref="H5455:I5455"/>
    <mergeCell ref="J5455:K5455"/>
    <mergeCell ref="D5401:L5401"/>
    <mergeCell ref="E5402:K5402"/>
    <mergeCell ref="B5403:D5404"/>
    <mergeCell ref="E5403:I5403"/>
    <mergeCell ref="J5403:K5404"/>
    <mergeCell ref="L5403:L5404"/>
    <mergeCell ref="F5404:G5404"/>
    <mergeCell ref="H5404:I5404"/>
    <mergeCell ref="B5405:D5405"/>
    <mergeCell ref="F5405:G5405"/>
    <mergeCell ref="H5405:I5405"/>
    <mergeCell ref="J5405:K5405"/>
    <mergeCell ref="B5406:D5406"/>
    <mergeCell ref="F5406:G5406"/>
    <mergeCell ref="H5406:I5406"/>
    <mergeCell ref="J5406:K5406"/>
    <mergeCell ref="B5407:D5407"/>
    <mergeCell ref="F5407:G5407"/>
    <mergeCell ref="H5407:I5407"/>
    <mergeCell ref="J5407:K5407"/>
    <mergeCell ref="B5408:D5408"/>
    <mergeCell ref="F5408:G5408"/>
    <mergeCell ref="H5408:I5408"/>
    <mergeCell ref="J5408:K5408"/>
    <mergeCell ref="B5409:D5409"/>
    <mergeCell ref="F5409:G5409"/>
    <mergeCell ref="H5409:I5409"/>
    <mergeCell ref="J5409:K5409"/>
    <mergeCell ref="L5425:L5426"/>
    <mergeCell ref="J5452:K5452"/>
    <mergeCell ref="J5417:K5417"/>
    <mergeCell ref="B5455:D5455"/>
    <mergeCell ref="B5364:D5364"/>
    <mergeCell ref="F5364:G5364"/>
    <mergeCell ref="H5364:I5364"/>
    <mergeCell ref="J5364:K5364"/>
    <mergeCell ref="B5365:D5365"/>
    <mergeCell ref="F5365:G5365"/>
    <mergeCell ref="H5365:I5365"/>
    <mergeCell ref="J5365:K5365"/>
    <mergeCell ref="B5366:D5366"/>
    <mergeCell ref="F5366:G5366"/>
    <mergeCell ref="H5366:I5366"/>
    <mergeCell ref="J5366:K5366"/>
    <mergeCell ref="B5367:K5367"/>
    <mergeCell ref="D5446:L5446"/>
    <mergeCell ref="E5447:K5447"/>
    <mergeCell ref="B5453:D5453"/>
    <mergeCell ref="F5453:G5453"/>
    <mergeCell ref="H5453:I5453"/>
    <mergeCell ref="J5453:K5453"/>
    <mergeCell ref="B5454:D5454"/>
    <mergeCell ref="F5454:G5454"/>
    <mergeCell ref="H5454:I5454"/>
    <mergeCell ref="J5454:K5454"/>
    <mergeCell ref="L5448:L5449"/>
    <mergeCell ref="F5449:G5449"/>
    <mergeCell ref="H5449:I5449"/>
    <mergeCell ref="B5450:D5450"/>
    <mergeCell ref="F5450:G5450"/>
    <mergeCell ref="H5450:I5450"/>
    <mergeCell ref="J5450:K5450"/>
    <mergeCell ref="B5451:D5451"/>
    <mergeCell ref="F5451:G5451"/>
    <mergeCell ref="H5451:I5451"/>
    <mergeCell ref="J5451:K5451"/>
    <mergeCell ref="B5452:D5452"/>
    <mergeCell ref="F5452:G5452"/>
    <mergeCell ref="H5452:I5452"/>
    <mergeCell ref="L5414:L5415"/>
    <mergeCell ref="B5434:K5434"/>
    <mergeCell ref="E5435:K5435"/>
    <mergeCell ref="B5436:D5437"/>
    <mergeCell ref="E5436:I5436"/>
    <mergeCell ref="J5436:K5437"/>
    <mergeCell ref="L5436:L5437"/>
    <mergeCell ref="B5444:D5444"/>
    <mergeCell ref="F5444:G5444"/>
    <mergeCell ref="H5444:I5444"/>
    <mergeCell ref="J5444:K5444"/>
    <mergeCell ref="B5445:K5445"/>
    <mergeCell ref="B5417:D5417"/>
    <mergeCell ref="F5417:G5417"/>
    <mergeCell ref="H5417:I5417"/>
    <mergeCell ref="B5448:D5449"/>
    <mergeCell ref="E5448:I5448"/>
    <mergeCell ref="J5448:K5449"/>
    <mergeCell ref="E5413:K5413"/>
    <mergeCell ref="B5414:D5415"/>
    <mergeCell ref="E5414:I5414"/>
    <mergeCell ref="J5414:K5415"/>
    <mergeCell ref="B5378:K5378"/>
    <mergeCell ref="E5379:K5379"/>
    <mergeCell ref="B5380:D5381"/>
    <mergeCell ref="E5380:I5380"/>
    <mergeCell ref="J5380:K5381"/>
    <mergeCell ref="B5353:D5353"/>
    <mergeCell ref="F5353:G5353"/>
    <mergeCell ref="H5353:I5353"/>
    <mergeCell ref="J5353:K5353"/>
    <mergeCell ref="B5354:D5354"/>
    <mergeCell ref="F5354:G5354"/>
    <mergeCell ref="H5354:I5354"/>
    <mergeCell ref="J5354:K5354"/>
    <mergeCell ref="B5355:D5355"/>
    <mergeCell ref="F5355:G5355"/>
    <mergeCell ref="H5355:I5355"/>
    <mergeCell ref="J5355:K5355"/>
    <mergeCell ref="B5356:K5356"/>
    <mergeCell ref="E5357:K5357"/>
    <mergeCell ref="B5358:D5359"/>
    <mergeCell ref="E5358:I5358"/>
    <mergeCell ref="J5358:K5359"/>
    <mergeCell ref="L5358:L5359"/>
    <mergeCell ref="F5359:G5359"/>
    <mergeCell ref="H5359:I5359"/>
    <mergeCell ref="B5360:D5360"/>
    <mergeCell ref="F5360:G5360"/>
    <mergeCell ref="H5360:I5360"/>
    <mergeCell ref="J5360:K5360"/>
    <mergeCell ref="B5361:D5361"/>
    <mergeCell ref="F5361:G5361"/>
    <mergeCell ref="H5361:I5361"/>
    <mergeCell ref="J5361:K5361"/>
    <mergeCell ref="B5362:D5362"/>
    <mergeCell ref="F5362:G5362"/>
    <mergeCell ref="H5362:I5362"/>
    <mergeCell ref="J5362:K5362"/>
    <mergeCell ref="B5363:D5363"/>
    <mergeCell ref="F5363:G5363"/>
    <mergeCell ref="H5363:I5363"/>
    <mergeCell ref="J5363:K5363"/>
    <mergeCell ref="B5342:D5342"/>
    <mergeCell ref="F5342:G5342"/>
    <mergeCell ref="H5342:I5342"/>
    <mergeCell ref="J5342:K5342"/>
    <mergeCell ref="B5343:D5343"/>
    <mergeCell ref="F5343:G5343"/>
    <mergeCell ref="H5343:I5343"/>
    <mergeCell ref="J5343:K5343"/>
    <mergeCell ref="B5344:D5344"/>
    <mergeCell ref="F5344:G5344"/>
    <mergeCell ref="H5344:I5344"/>
    <mergeCell ref="J5344:K5344"/>
    <mergeCell ref="B5345:K5345"/>
    <mergeCell ref="E5346:K5346"/>
    <mergeCell ref="B5347:D5348"/>
    <mergeCell ref="E5347:I5347"/>
    <mergeCell ref="J5347:K5348"/>
    <mergeCell ref="L5347:L5348"/>
    <mergeCell ref="F5348:G5348"/>
    <mergeCell ref="H5348:I5348"/>
    <mergeCell ref="B5349:D5349"/>
    <mergeCell ref="F5349:G5349"/>
    <mergeCell ref="H5349:I5349"/>
    <mergeCell ref="J5349:K5349"/>
    <mergeCell ref="B5350:D5350"/>
    <mergeCell ref="F5350:G5350"/>
    <mergeCell ref="H5350:I5350"/>
    <mergeCell ref="J5350:K5350"/>
    <mergeCell ref="B5351:D5351"/>
    <mergeCell ref="F5351:G5351"/>
    <mergeCell ref="H5351:I5351"/>
    <mergeCell ref="J5351:K5351"/>
    <mergeCell ref="B5352:D5352"/>
    <mergeCell ref="F5352:G5352"/>
    <mergeCell ref="H5352:I5352"/>
    <mergeCell ref="J5352:K5352"/>
    <mergeCell ref="B5331:D5331"/>
    <mergeCell ref="F5331:G5331"/>
    <mergeCell ref="H5331:I5331"/>
    <mergeCell ref="J5331:K5331"/>
    <mergeCell ref="B5332:D5332"/>
    <mergeCell ref="F5332:G5332"/>
    <mergeCell ref="H5332:I5332"/>
    <mergeCell ref="J5332:K5332"/>
    <mergeCell ref="B5333:D5333"/>
    <mergeCell ref="F5333:G5333"/>
    <mergeCell ref="H5333:I5333"/>
    <mergeCell ref="J5333:K5333"/>
    <mergeCell ref="B5334:K5334"/>
    <mergeCell ref="E5335:K5335"/>
    <mergeCell ref="B5336:D5337"/>
    <mergeCell ref="E5336:I5336"/>
    <mergeCell ref="J5336:K5337"/>
    <mergeCell ref="L5336:L5337"/>
    <mergeCell ref="F5337:G5337"/>
    <mergeCell ref="H5337:I5337"/>
    <mergeCell ref="B5338:D5338"/>
    <mergeCell ref="F5338:G5338"/>
    <mergeCell ref="H5338:I5338"/>
    <mergeCell ref="J5338:K5338"/>
    <mergeCell ref="B5339:D5339"/>
    <mergeCell ref="F5339:G5339"/>
    <mergeCell ref="H5339:I5339"/>
    <mergeCell ref="J5339:K5339"/>
    <mergeCell ref="B5340:D5340"/>
    <mergeCell ref="F5340:G5340"/>
    <mergeCell ref="H5340:I5340"/>
    <mergeCell ref="J5340:K5340"/>
    <mergeCell ref="B5341:D5341"/>
    <mergeCell ref="F5341:G5341"/>
    <mergeCell ref="H5341:I5341"/>
    <mergeCell ref="J5341:K5341"/>
    <mergeCell ref="B5321:D5321"/>
    <mergeCell ref="F5321:G5321"/>
    <mergeCell ref="H5321:I5321"/>
    <mergeCell ref="J5321:K5321"/>
    <mergeCell ref="B5322:D5322"/>
    <mergeCell ref="F5322:G5322"/>
    <mergeCell ref="H5322:I5322"/>
    <mergeCell ref="J5322:K5322"/>
    <mergeCell ref="B5323:K5323"/>
    <mergeCell ref="E5324:K5324"/>
    <mergeCell ref="B5325:D5326"/>
    <mergeCell ref="E5325:I5325"/>
    <mergeCell ref="J5325:K5326"/>
    <mergeCell ref="L5325:L5326"/>
    <mergeCell ref="F5326:G5326"/>
    <mergeCell ref="H5326:I5326"/>
    <mergeCell ref="B5327:D5327"/>
    <mergeCell ref="F5327:G5327"/>
    <mergeCell ref="H5327:I5327"/>
    <mergeCell ref="J5327:K5327"/>
    <mergeCell ref="B5317:D5317"/>
    <mergeCell ref="F5317:G5317"/>
    <mergeCell ref="B5328:D5328"/>
    <mergeCell ref="F5328:G5328"/>
    <mergeCell ref="H5328:I5328"/>
    <mergeCell ref="J5328:K5328"/>
    <mergeCell ref="B5329:D5329"/>
    <mergeCell ref="F5329:G5329"/>
    <mergeCell ref="H5329:I5329"/>
    <mergeCell ref="J5329:K5329"/>
    <mergeCell ref="B5330:D5330"/>
    <mergeCell ref="F5330:G5330"/>
    <mergeCell ref="H5330:I5330"/>
    <mergeCell ref="J5330:K5330"/>
    <mergeCell ref="B5319:D5319"/>
    <mergeCell ref="F5319:G5319"/>
    <mergeCell ref="H5319:I5319"/>
    <mergeCell ref="J5319:K5319"/>
    <mergeCell ref="B5320:D5320"/>
    <mergeCell ref="F5320:G5320"/>
    <mergeCell ref="H5320:I5320"/>
    <mergeCell ref="J5320:K5320"/>
    <mergeCell ref="H5317:I5317"/>
    <mergeCell ref="J5317:K5317"/>
    <mergeCell ref="B5318:D5318"/>
    <mergeCell ref="F5318:G5318"/>
    <mergeCell ref="H5318:I5318"/>
    <mergeCell ref="J5318:K5318"/>
    <mergeCell ref="E519:I519"/>
    <mergeCell ref="F520:G520"/>
    <mergeCell ref="H520:I520"/>
    <mergeCell ref="B528:K528"/>
    <mergeCell ref="E5302:K5302"/>
    <mergeCell ref="B5303:D5304"/>
    <mergeCell ref="E5303:I5303"/>
    <mergeCell ref="J5303:K5304"/>
    <mergeCell ref="L5303:L5304"/>
    <mergeCell ref="F5304:G5304"/>
    <mergeCell ref="H5304:I5304"/>
    <mergeCell ref="B5305:D5305"/>
    <mergeCell ref="F5305:G5305"/>
    <mergeCell ref="H5305:I5305"/>
    <mergeCell ref="J5305:K5305"/>
    <mergeCell ref="B5306:D5306"/>
    <mergeCell ref="F5306:G5306"/>
    <mergeCell ref="H5306:I5306"/>
    <mergeCell ref="J5306:K5306"/>
    <mergeCell ref="B5307:D5307"/>
    <mergeCell ref="F5307:G5307"/>
    <mergeCell ref="H5307:I5307"/>
    <mergeCell ref="J5307:K5307"/>
    <mergeCell ref="E1599:K1599"/>
    <mergeCell ref="B1600:D1601"/>
    <mergeCell ref="E1600:I1600"/>
    <mergeCell ref="J1600:K1601"/>
    <mergeCell ref="L1600:L1601"/>
    <mergeCell ref="F1601:G1601"/>
    <mergeCell ref="H1601:I1601"/>
    <mergeCell ref="B1602:D1602"/>
    <mergeCell ref="F1602:G1602"/>
    <mergeCell ref="H1602:I1602"/>
    <mergeCell ref="J1602:K1602"/>
    <mergeCell ref="B1603:D1603"/>
    <mergeCell ref="F1603:G1603"/>
    <mergeCell ref="H1603:I1603"/>
    <mergeCell ref="J1603:K1603"/>
    <mergeCell ref="B1604:D1604"/>
    <mergeCell ref="F1604:G1604"/>
    <mergeCell ref="H1604:I1604"/>
    <mergeCell ref="J1604:K1604"/>
    <mergeCell ref="B1605:D1605"/>
    <mergeCell ref="F1605:G1605"/>
    <mergeCell ref="H1605:I1605"/>
    <mergeCell ref="J1605:K1605"/>
    <mergeCell ref="B1606:D1606"/>
    <mergeCell ref="F1606:G1606"/>
    <mergeCell ref="H1606:I1606"/>
    <mergeCell ref="J1606:K1606"/>
    <mergeCell ref="B1607:D1607"/>
    <mergeCell ref="B5188:K5188"/>
    <mergeCell ref="B5181:D5181"/>
    <mergeCell ref="F5181:G5181"/>
    <mergeCell ref="H5181:I5181"/>
    <mergeCell ref="J5181:K5181"/>
    <mergeCell ref="B5182:D5182"/>
    <mergeCell ref="F5182:G5182"/>
    <mergeCell ref="H5182:I5182"/>
    <mergeCell ref="J5182:K5182"/>
    <mergeCell ref="B5183:D5183"/>
    <mergeCell ref="F5183:G5183"/>
    <mergeCell ref="H5183:I5183"/>
    <mergeCell ref="J5183:K5183"/>
    <mergeCell ref="B508:D509"/>
    <mergeCell ref="E508:I508"/>
    <mergeCell ref="J508:K509"/>
    <mergeCell ref="L508:L509"/>
    <mergeCell ref="F509:G509"/>
    <mergeCell ref="H509:I509"/>
    <mergeCell ref="B510:D510"/>
    <mergeCell ref="F510:G510"/>
    <mergeCell ref="H510:I510"/>
    <mergeCell ref="J510:K510"/>
    <mergeCell ref="B511:D511"/>
    <mergeCell ref="F511:G511"/>
    <mergeCell ref="H511:I511"/>
    <mergeCell ref="J511:K511"/>
    <mergeCell ref="B512:D512"/>
    <mergeCell ref="F512:G512"/>
    <mergeCell ref="H512:I512"/>
    <mergeCell ref="J512:K512"/>
    <mergeCell ref="B513:D513"/>
    <mergeCell ref="F513:G513"/>
    <mergeCell ref="H513:I513"/>
    <mergeCell ref="J513:K513"/>
    <mergeCell ref="B514:D514"/>
    <mergeCell ref="F514:G514"/>
    <mergeCell ref="H514:I514"/>
    <mergeCell ref="J514:K514"/>
    <mergeCell ref="B493:D493"/>
    <mergeCell ref="F493:G493"/>
    <mergeCell ref="H493:I493"/>
    <mergeCell ref="J493:K493"/>
    <mergeCell ref="B494:D494"/>
    <mergeCell ref="F494:G494"/>
    <mergeCell ref="H494:I494"/>
    <mergeCell ref="J494:K494"/>
    <mergeCell ref="B495:K495"/>
    <mergeCell ref="B497:D498"/>
    <mergeCell ref="E497:I497"/>
    <mergeCell ref="J497:K498"/>
    <mergeCell ref="L497:L498"/>
    <mergeCell ref="F498:G498"/>
    <mergeCell ref="H498:I498"/>
    <mergeCell ref="B499:D499"/>
    <mergeCell ref="F499:G499"/>
    <mergeCell ref="H499:I499"/>
    <mergeCell ref="J499:K499"/>
    <mergeCell ref="B500:D500"/>
    <mergeCell ref="F500:G500"/>
    <mergeCell ref="H500:I500"/>
    <mergeCell ref="J500:K500"/>
    <mergeCell ref="B501:D501"/>
    <mergeCell ref="F501:G501"/>
    <mergeCell ref="H501:I501"/>
    <mergeCell ref="J501:K501"/>
    <mergeCell ref="B502:D502"/>
    <mergeCell ref="F502:G502"/>
    <mergeCell ref="H502:I502"/>
    <mergeCell ref="J502:K502"/>
    <mergeCell ref="B503:D503"/>
    <mergeCell ref="F503:G503"/>
    <mergeCell ref="H503:I503"/>
    <mergeCell ref="J503:K503"/>
    <mergeCell ref="B482:D482"/>
    <mergeCell ref="F482:G482"/>
    <mergeCell ref="H482:I482"/>
    <mergeCell ref="J482:K482"/>
    <mergeCell ref="B483:D483"/>
    <mergeCell ref="F483:G483"/>
    <mergeCell ref="H483:I483"/>
    <mergeCell ref="J483:K483"/>
    <mergeCell ref="B484:K484"/>
    <mergeCell ref="B486:D487"/>
    <mergeCell ref="E486:I486"/>
    <mergeCell ref="J486:K487"/>
    <mergeCell ref="L486:L487"/>
    <mergeCell ref="F487:G487"/>
    <mergeCell ref="H487:I487"/>
    <mergeCell ref="B488:D488"/>
    <mergeCell ref="F488:G488"/>
    <mergeCell ref="H488:I488"/>
    <mergeCell ref="J488:K488"/>
    <mergeCell ref="B489:D489"/>
    <mergeCell ref="F489:G489"/>
    <mergeCell ref="H489:I489"/>
    <mergeCell ref="J489:K489"/>
    <mergeCell ref="B490:D490"/>
    <mergeCell ref="F490:G490"/>
    <mergeCell ref="H490:I490"/>
    <mergeCell ref="J490:K490"/>
    <mergeCell ref="B491:D491"/>
    <mergeCell ref="F491:G491"/>
    <mergeCell ref="H491:I491"/>
    <mergeCell ref="J491:K491"/>
    <mergeCell ref="B492:D492"/>
    <mergeCell ref="F492:G492"/>
    <mergeCell ref="H492:I492"/>
    <mergeCell ref="J492:K492"/>
    <mergeCell ref="B471:D471"/>
    <mergeCell ref="F471:G471"/>
    <mergeCell ref="H471:I471"/>
    <mergeCell ref="J471:K471"/>
    <mergeCell ref="B472:D472"/>
    <mergeCell ref="F472:G472"/>
    <mergeCell ref="H472:I472"/>
    <mergeCell ref="J472:K472"/>
    <mergeCell ref="B473:K473"/>
    <mergeCell ref="B475:D476"/>
    <mergeCell ref="E475:I475"/>
    <mergeCell ref="J475:K476"/>
    <mergeCell ref="L475:L476"/>
    <mergeCell ref="F476:G476"/>
    <mergeCell ref="H476:I476"/>
    <mergeCell ref="B477:D477"/>
    <mergeCell ref="F477:G477"/>
    <mergeCell ref="H477:I477"/>
    <mergeCell ref="J477:K477"/>
    <mergeCell ref="B478:D478"/>
    <mergeCell ref="F478:G478"/>
    <mergeCell ref="H478:I478"/>
    <mergeCell ref="J478:K478"/>
    <mergeCell ref="B479:D479"/>
    <mergeCell ref="F479:G479"/>
    <mergeCell ref="H479:I479"/>
    <mergeCell ref="J479:K479"/>
    <mergeCell ref="B480:D480"/>
    <mergeCell ref="F480:G480"/>
    <mergeCell ref="H480:I480"/>
    <mergeCell ref="J480:K480"/>
    <mergeCell ref="B481:D481"/>
    <mergeCell ref="F481:G481"/>
    <mergeCell ref="H481:I481"/>
    <mergeCell ref="J481:K481"/>
    <mergeCell ref="B460:D460"/>
    <mergeCell ref="F460:G460"/>
    <mergeCell ref="H460:I460"/>
    <mergeCell ref="J460:K460"/>
    <mergeCell ref="B461:D461"/>
    <mergeCell ref="F461:G461"/>
    <mergeCell ref="H461:I461"/>
    <mergeCell ref="J461:K461"/>
    <mergeCell ref="B462:K462"/>
    <mergeCell ref="B464:D465"/>
    <mergeCell ref="E464:I464"/>
    <mergeCell ref="J464:K465"/>
    <mergeCell ref="L464:L465"/>
    <mergeCell ref="F465:G465"/>
    <mergeCell ref="H465:I465"/>
    <mergeCell ref="B466:D466"/>
    <mergeCell ref="F466:G466"/>
    <mergeCell ref="H466:I466"/>
    <mergeCell ref="J466:K466"/>
    <mergeCell ref="B467:D467"/>
    <mergeCell ref="F467:G467"/>
    <mergeCell ref="H467:I467"/>
    <mergeCell ref="J467:K467"/>
    <mergeCell ref="B468:D468"/>
    <mergeCell ref="F468:G468"/>
    <mergeCell ref="H468:I468"/>
    <mergeCell ref="J468:K468"/>
    <mergeCell ref="B469:D469"/>
    <mergeCell ref="F469:G469"/>
    <mergeCell ref="H469:I469"/>
    <mergeCell ref="J469:K469"/>
    <mergeCell ref="B470:D470"/>
    <mergeCell ref="F470:G470"/>
    <mergeCell ref="H470:I470"/>
    <mergeCell ref="J470:K470"/>
    <mergeCell ref="B449:D449"/>
    <mergeCell ref="F449:G449"/>
    <mergeCell ref="H449:I449"/>
    <mergeCell ref="J449:K449"/>
    <mergeCell ref="B450:D450"/>
    <mergeCell ref="F450:G450"/>
    <mergeCell ref="H450:I450"/>
    <mergeCell ref="J450:K450"/>
    <mergeCell ref="B451:K451"/>
    <mergeCell ref="B453:D454"/>
    <mergeCell ref="E453:I453"/>
    <mergeCell ref="J453:K454"/>
    <mergeCell ref="L453:L454"/>
    <mergeCell ref="F454:G454"/>
    <mergeCell ref="H454:I454"/>
    <mergeCell ref="B455:D455"/>
    <mergeCell ref="F455:G455"/>
    <mergeCell ref="H455:I455"/>
    <mergeCell ref="J455:K455"/>
    <mergeCell ref="B456:D456"/>
    <mergeCell ref="F456:G456"/>
    <mergeCell ref="H456:I456"/>
    <mergeCell ref="J456:K456"/>
    <mergeCell ref="B457:D457"/>
    <mergeCell ref="F457:G457"/>
    <mergeCell ref="H457:I457"/>
    <mergeCell ref="J457:K457"/>
    <mergeCell ref="B458:D458"/>
    <mergeCell ref="F458:G458"/>
    <mergeCell ref="H458:I458"/>
    <mergeCell ref="J458:K458"/>
    <mergeCell ref="B459:D459"/>
    <mergeCell ref="F459:G459"/>
    <mergeCell ref="H459:I459"/>
    <mergeCell ref="J459:K459"/>
    <mergeCell ref="F438:G438"/>
    <mergeCell ref="H438:I438"/>
    <mergeCell ref="J438:K438"/>
    <mergeCell ref="B439:D439"/>
    <mergeCell ref="F439:G439"/>
    <mergeCell ref="H439:I439"/>
    <mergeCell ref="J439:K439"/>
    <mergeCell ref="B440:K440"/>
    <mergeCell ref="B442:D443"/>
    <mergeCell ref="E442:I442"/>
    <mergeCell ref="J442:K443"/>
    <mergeCell ref="L442:L443"/>
    <mergeCell ref="F443:G443"/>
    <mergeCell ref="H443:I443"/>
    <mergeCell ref="B444:D444"/>
    <mergeCell ref="F444:G444"/>
    <mergeCell ref="H444:I444"/>
    <mergeCell ref="J444:K444"/>
    <mergeCell ref="B445:D445"/>
    <mergeCell ref="F445:G445"/>
    <mergeCell ref="H445:I445"/>
    <mergeCell ref="J445:K445"/>
    <mergeCell ref="B446:D446"/>
    <mergeCell ref="F446:G446"/>
    <mergeCell ref="H446:I446"/>
    <mergeCell ref="J446:K446"/>
    <mergeCell ref="B447:D447"/>
    <mergeCell ref="F447:G447"/>
    <mergeCell ref="H447:I447"/>
    <mergeCell ref="J447:K447"/>
    <mergeCell ref="B448:D448"/>
    <mergeCell ref="F448:G448"/>
    <mergeCell ref="H448:I448"/>
    <mergeCell ref="J448:K448"/>
    <mergeCell ref="B418:K418"/>
    <mergeCell ref="B420:D421"/>
    <mergeCell ref="E420:I420"/>
    <mergeCell ref="J420:K421"/>
    <mergeCell ref="L420:L421"/>
    <mergeCell ref="F421:G421"/>
    <mergeCell ref="H421:I421"/>
    <mergeCell ref="B422:D422"/>
    <mergeCell ref="F422:G422"/>
    <mergeCell ref="H422:I422"/>
    <mergeCell ref="J422:K422"/>
    <mergeCell ref="B423:D423"/>
    <mergeCell ref="F423:G423"/>
    <mergeCell ref="H423:I423"/>
    <mergeCell ref="J423:K423"/>
    <mergeCell ref="B424:D424"/>
    <mergeCell ref="F424:G424"/>
    <mergeCell ref="H424:I424"/>
    <mergeCell ref="J424:K424"/>
    <mergeCell ref="B425:D425"/>
    <mergeCell ref="F425:G425"/>
    <mergeCell ref="H425:I425"/>
    <mergeCell ref="J425:K425"/>
    <mergeCell ref="B426:D426"/>
    <mergeCell ref="F426:G426"/>
    <mergeCell ref="H426:I426"/>
    <mergeCell ref="J426:K426"/>
    <mergeCell ref="B427:D427"/>
    <mergeCell ref="F427:G427"/>
    <mergeCell ref="H427:I427"/>
    <mergeCell ref="J427:K427"/>
    <mergeCell ref="B428:D428"/>
    <mergeCell ref="F428:G428"/>
    <mergeCell ref="H428:I428"/>
    <mergeCell ref="J428:K428"/>
    <mergeCell ref="E419:K419"/>
    <mergeCell ref="B429:K429"/>
    <mergeCell ref="B431:D432"/>
    <mergeCell ref="E431:I431"/>
    <mergeCell ref="J431:K432"/>
    <mergeCell ref="L431:L432"/>
    <mergeCell ref="F432:G432"/>
    <mergeCell ref="H432:I432"/>
    <mergeCell ref="B433:D433"/>
    <mergeCell ref="F433:G433"/>
    <mergeCell ref="H433:I433"/>
    <mergeCell ref="J433:K433"/>
    <mergeCell ref="B434:D434"/>
    <mergeCell ref="F434:G434"/>
    <mergeCell ref="H434:I434"/>
    <mergeCell ref="J434:K434"/>
    <mergeCell ref="B435:D435"/>
    <mergeCell ref="F435:G435"/>
    <mergeCell ref="H435:I435"/>
    <mergeCell ref="J435:K435"/>
    <mergeCell ref="B436:D436"/>
    <mergeCell ref="F436:G436"/>
    <mergeCell ref="H436:I436"/>
    <mergeCell ref="J436:K436"/>
    <mergeCell ref="B437:D437"/>
    <mergeCell ref="F437:G437"/>
    <mergeCell ref="H437:I437"/>
    <mergeCell ref="J437:K437"/>
    <mergeCell ref="B438:D438"/>
    <mergeCell ref="B5177:K5177"/>
    <mergeCell ref="E5178:K5178"/>
    <mergeCell ref="B5179:D5180"/>
    <mergeCell ref="E5179:I5179"/>
    <mergeCell ref="J5179:K5180"/>
    <mergeCell ref="L5179:L5180"/>
    <mergeCell ref="F5180:G5180"/>
    <mergeCell ref="H5180:I5180"/>
    <mergeCell ref="B5155:K5155"/>
    <mergeCell ref="E5156:K5156"/>
    <mergeCell ref="B5157:D5158"/>
    <mergeCell ref="E5157:I5157"/>
    <mergeCell ref="J5157:K5158"/>
    <mergeCell ref="L5157:L5158"/>
    <mergeCell ref="F5158:G5158"/>
    <mergeCell ref="H5158:I5158"/>
    <mergeCell ref="B5159:D5159"/>
    <mergeCell ref="F5159:G5159"/>
    <mergeCell ref="H5159:I5159"/>
    <mergeCell ref="J5159:K5159"/>
    <mergeCell ref="B5160:D5160"/>
    <mergeCell ref="F5160:G5160"/>
    <mergeCell ref="H5160:I5160"/>
    <mergeCell ref="J5160:K5160"/>
    <mergeCell ref="B5161:D5161"/>
    <mergeCell ref="F5161:G5161"/>
    <mergeCell ref="H5161:I5161"/>
    <mergeCell ref="J5161:K5161"/>
    <mergeCell ref="B5162:D5162"/>
    <mergeCell ref="F5162:G5162"/>
    <mergeCell ref="H5162:I5162"/>
    <mergeCell ref="J5162:K5162"/>
    <mergeCell ref="B5163:D5163"/>
    <mergeCell ref="F5163:G5163"/>
    <mergeCell ref="H5163:I5163"/>
    <mergeCell ref="J5163:K5163"/>
    <mergeCell ref="B5184:D5184"/>
    <mergeCell ref="F5184:G5184"/>
    <mergeCell ref="H5184:I5184"/>
    <mergeCell ref="J5184:K5184"/>
    <mergeCell ref="B5185:D5185"/>
    <mergeCell ref="F5185:G5185"/>
    <mergeCell ref="H5185:I5185"/>
    <mergeCell ref="J5185:K5185"/>
    <mergeCell ref="B5186:D5186"/>
    <mergeCell ref="F5186:G5186"/>
    <mergeCell ref="H5186:I5186"/>
    <mergeCell ref="J5186:K5186"/>
    <mergeCell ref="B5187:D5187"/>
    <mergeCell ref="F5187:G5187"/>
    <mergeCell ref="H5187:I5187"/>
    <mergeCell ref="J5187:K5187"/>
    <mergeCell ref="B5166:K5166"/>
    <mergeCell ref="E5167:K5167"/>
    <mergeCell ref="B5168:D5169"/>
    <mergeCell ref="E5168:I5168"/>
    <mergeCell ref="J5168:K5169"/>
    <mergeCell ref="L5168:L5169"/>
    <mergeCell ref="F5169:G5169"/>
    <mergeCell ref="H5169:I5169"/>
    <mergeCell ref="B5170:D5170"/>
    <mergeCell ref="F5170:G5170"/>
    <mergeCell ref="H5170:I5170"/>
    <mergeCell ref="J5170:K5170"/>
    <mergeCell ref="B5171:D5171"/>
    <mergeCell ref="F5171:G5171"/>
    <mergeCell ref="H5171:I5171"/>
    <mergeCell ref="J5171:K5171"/>
    <mergeCell ref="B5172:D5172"/>
    <mergeCell ref="F5172:G5172"/>
    <mergeCell ref="H5172:I5172"/>
    <mergeCell ref="J5172:K5172"/>
    <mergeCell ref="B5173:D5173"/>
    <mergeCell ref="F5173:G5173"/>
    <mergeCell ref="H5173:I5173"/>
    <mergeCell ref="J5173:K5173"/>
    <mergeCell ref="B5174:D5174"/>
    <mergeCell ref="F5174:G5174"/>
    <mergeCell ref="H5174:I5174"/>
    <mergeCell ref="J5174:K5174"/>
    <mergeCell ref="B5175:D5175"/>
    <mergeCell ref="F5175:G5175"/>
    <mergeCell ref="H5175:I5175"/>
    <mergeCell ref="J5175:K5175"/>
    <mergeCell ref="B5176:D5176"/>
    <mergeCell ref="F5176:G5176"/>
    <mergeCell ref="H5176:I5176"/>
    <mergeCell ref="J5176:K5176"/>
    <mergeCell ref="B5164:D5164"/>
    <mergeCell ref="F5164:G5164"/>
    <mergeCell ref="H5164:I5164"/>
    <mergeCell ref="J5164:K5164"/>
    <mergeCell ref="B5165:D5165"/>
    <mergeCell ref="F5165:G5165"/>
    <mergeCell ref="H5165:I5165"/>
    <mergeCell ref="J5165:K5165"/>
    <mergeCell ref="B5144:K5144"/>
    <mergeCell ref="E5145:K5145"/>
    <mergeCell ref="B5146:D5147"/>
    <mergeCell ref="E5146:I5146"/>
    <mergeCell ref="J5146:K5147"/>
    <mergeCell ref="L5146:L5147"/>
    <mergeCell ref="F5147:G5147"/>
    <mergeCell ref="H5147:I5147"/>
    <mergeCell ref="B5148:D5148"/>
    <mergeCell ref="F5148:G5148"/>
    <mergeCell ref="H5148:I5148"/>
    <mergeCell ref="J5148:K5148"/>
    <mergeCell ref="B5149:D5149"/>
    <mergeCell ref="F5149:G5149"/>
    <mergeCell ref="H5149:I5149"/>
    <mergeCell ref="J5149:K5149"/>
    <mergeCell ref="B5150:D5150"/>
    <mergeCell ref="F5150:G5150"/>
    <mergeCell ref="H5150:I5150"/>
    <mergeCell ref="J5150:K5150"/>
    <mergeCell ref="B5151:D5151"/>
    <mergeCell ref="F5151:G5151"/>
    <mergeCell ref="H5151:I5151"/>
    <mergeCell ref="J5151:K5151"/>
    <mergeCell ref="B5152:D5152"/>
    <mergeCell ref="F5152:G5152"/>
    <mergeCell ref="H5152:I5152"/>
    <mergeCell ref="J5152:K5152"/>
    <mergeCell ref="B5153:D5153"/>
    <mergeCell ref="F5153:G5153"/>
    <mergeCell ref="H5153:I5153"/>
    <mergeCell ref="J5153:K5153"/>
    <mergeCell ref="B5154:D5154"/>
    <mergeCell ref="F5154:G5154"/>
    <mergeCell ref="H5154:I5154"/>
    <mergeCell ref="J5154:K5154"/>
    <mergeCell ref="B5133:K5133"/>
    <mergeCell ref="E5134:K5134"/>
    <mergeCell ref="B5135:D5136"/>
    <mergeCell ref="E5135:I5135"/>
    <mergeCell ref="J5135:K5136"/>
    <mergeCell ref="L5135:L5136"/>
    <mergeCell ref="F5136:G5136"/>
    <mergeCell ref="H5136:I5136"/>
    <mergeCell ref="B5137:D5137"/>
    <mergeCell ref="F5137:G5137"/>
    <mergeCell ref="H5137:I5137"/>
    <mergeCell ref="J5137:K5137"/>
    <mergeCell ref="B5138:D5138"/>
    <mergeCell ref="F5138:G5138"/>
    <mergeCell ref="H5138:I5138"/>
    <mergeCell ref="J5138:K5138"/>
    <mergeCell ref="B5139:D5139"/>
    <mergeCell ref="F5139:G5139"/>
    <mergeCell ref="H5139:I5139"/>
    <mergeCell ref="J5139:K5139"/>
    <mergeCell ref="B5140:D5140"/>
    <mergeCell ref="F5140:G5140"/>
    <mergeCell ref="H5140:I5140"/>
    <mergeCell ref="J5140:K5140"/>
    <mergeCell ref="B5141:D5141"/>
    <mergeCell ref="F5141:G5141"/>
    <mergeCell ref="H5141:I5141"/>
    <mergeCell ref="J5141:K5141"/>
    <mergeCell ref="B5142:D5142"/>
    <mergeCell ref="F5142:G5142"/>
    <mergeCell ref="H5142:I5142"/>
    <mergeCell ref="J5142:K5142"/>
    <mergeCell ref="B5143:D5143"/>
    <mergeCell ref="F5143:G5143"/>
    <mergeCell ref="H5143:I5143"/>
    <mergeCell ref="J5143:K5143"/>
    <mergeCell ref="B5122:K5122"/>
    <mergeCell ref="E5123:K5123"/>
    <mergeCell ref="B5124:D5125"/>
    <mergeCell ref="E5124:I5124"/>
    <mergeCell ref="J5124:K5125"/>
    <mergeCell ref="L5124:L5125"/>
    <mergeCell ref="F5125:G5125"/>
    <mergeCell ref="H5125:I5125"/>
    <mergeCell ref="B5126:D5126"/>
    <mergeCell ref="F5126:G5126"/>
    <mergeCell ref="H5126:I5126"/>
    <mergeCell ref="J5126:K5126"/>
    <mergeCell ref="B5127:D5127"/>
    <mergeCell ref="F5127:G5127"/>
    <mergeCell ref="H5127:I5127"/>
    <mergeCell ref="J5127:K5127"/>
    <mergeCell ref="B5128:D5128"/>
    <mergeCell ref="F5128:G5128"/>
    <mergeCell ref="H5128:I5128"/>
    <mergeCell ref="J5128:K5128"/>
    <mergeCell ref="B5129:D5129"/>
    <mergeCell ref="F5129:G5129"/>
    <mergeCell ref="H5129:I5129"/>
    <mergeCell ref="J5129:K5129"/>
    <mergeCell ref="B5130:D5130"/>
    <mergeCell ref="F5130:G5130"/>
    <mergeCell ref="H5130:I5130"/>
    <mergeCell ref="J5130:K5130"/>
    <mergeCell ref="B5131:D5131"/>
    <mergeCell ref="F5131:G5131"/>
    <mergeCell ref="H5131:I5131"/>
    <mergeCell ref="J5131:K5131"/>
    <mergeCell ref="B5132:D5132"/>
    <mergeCell ref="F5132:G5132"/>
    <mergeCell ref="H5132:I5132"/>
    <mergeCell ref="J5132:K5132"/>
    <mergeCell ref="B5111:K5111"/>
    <mergeCell ref="E5112:K5112"/>
    <mergeCell ref="B5113:D5114"/>
    <mergeCell ref="E5113:I5113"/>
    <mergeCell ref="J5113:K5114"/>
    <mergeCell ref="L5113:L5114"/>
    <mergeCell ref="F5114:G5114"/>
    <mergeCell ref="H5114:I5114"/>
    <mergeCell ref="B5115:D5115"/>
    <mergeCell ref="F5115:G5115"/>
    <mergeCell ref="H5115:I5115"/>
    <mergeCell ref="J5115:K5115"/>
    <mergeCell ref="B5116:D5116"/>
    <mergeCell ref="F5116:G5116"/>
    <mergeCell ref="H5116:I5116"/>
    <mergeCell ref="J5116:K5116"/>
    <mergeCell ref="B5117:D5117"/>
    <mergeCell ref="F5117:G5117"/>
    <mergeCell ref="H5117:I5117"/>
    <mergeCell ref="J5117:K5117"/>
    <mergeCell ref="B5118:D5118"/>
    <mergeCell ref="F5118:G5118"/>
    <mergeCell ref="H5118:I5118"/>
    <mergeCell ref="J5118:K5118"/>
    <mergeCell ref="B5119:D5119"/>
    <mergeCell ref="F5119:G5119"/>
    <mergeCell ref="H5119:I5119"/>
    <mergeCell ref="J5119:K5119"/>
    <mergeCell ref="B5120:D5120"/>
    <mergeCell ref="F5120:G5120"/>
    <mergeCell ref="H5120:I5120"/>
    <mergeCell ref="J5120:K5120"/>
    <mergeCell ref="B5121:D5121"/>
    <mergeCell ref="F5121:G5121"/>
    <mergeCell ref="H5121:I5121"/>
    <mergeCell ref="J5121:K5121"/>
    <mergeCell ref="B5100:K5100"/>
    <mergeCell ref="E5101:K5101"/>
    <mergeCell ref="B5102:D5103"/>
    <mergeCell ref="E5102:I5102"/>
    <mergeCell ref="J5102:K5103"/>
    <mergeCell ref="L5102:L5103"/>
    <mergeCell ref="F5103:G5103"/>
    <mergeCell ref="H5103:I5103"/>
    <mergeCell ref="B5104:D5104"/>
    <mergeCell ref="F5104:G5104"/>
    <mergeCell ref="H5104:I5104"/>
    <mergeCell ref="J5104:K5104"/>
    <mergeCell ref="B5105:D5105"/>
    <mergeCell ref="F5105:G5105"/>
    <mergeCell ref="H5105:I5105"/>
    <mergeCell ref="J5105:K5105"/>
    <mergeCell ref="B5106:D5106"/>
    <mergeCell ref="F5106:G5106"/>
    <mergeCell ref="H5106:I5106"/>
    <mergeCell ref="J5106:K5106"/>
    <mergeCell ref="B5107:D5107"/>
    <mergeCell ref="F5107:G5107"/>
    <mergeCell ref="H5107:I5107"/>
    <mergeCell ref="J5107:K5107"/>
    <mergeCell ref="B5108:D5108"/>
    <mergeCell ref="F5108:G5108"/>
    <mergeCell ref="H5108:I5108"/>
    <mergeCell ref="J5108:K5108"/>
    <mergeCell ref="B5109:D5109"/>
    <mergeCell ref="F5109:G5109"/>
    <mergeCell ref="H5109:I5109"/>
    <mergeCell ref="J5109:K5109"/>
    <mergeCell ref="B5110:D5110"/>
    <mergeCell ref="F5110:G5110"/>
    <mergeCell ref="H5110:I5110"/>
    <mergeCell ref="J5110:K5110"/>
    <mergeCell ref="B5089:K5089"/>
    <mergeCell ref="E5090:K5090"/>
    <mergeCell ref="B5091:D5092"/>
    <mergeCell ref="E5091:I5091"/>
    <mergeCell ref="J5091:K5092"/>
    <mergeCell ref="L5091:L5092"/>
    <mergeCell ref="F5092:G5092"/>
    <mergeCell ref="H5092:I5092"/>
    <mergeCell ref="B5093:D5093"/>
    <mergeCell ref="F5093:G5093"/>
    <mergeCell ref="H5093:I5093"/>
    <mergeCell ref="J5093:K5093"/>
    <mergeCell ref="B5094:D5094"/>
    <mergeCell ref="F5094:G5094"/>
    <mergeCell ref="H5094:I5094"/>
    <mergeCell ref="J5094:K5094"/>
    <mergeCell ref="B5095:D5095"/>
    <mergeCell ref="F5095:G5095"/>
    <mergeCell ref="H5095:I5095"/>
    <mergeCell ref="J5095:K5095"/>
    <mergeCell ref="B5096:D5096"/>
    <mergeCell ref="F5096:G5096"/>
    <mergeCell ref="H5096:I5096"/>
    <mergeCell ref="J5096:K5096"/>
    <mergeCell ref="B5097:D5097"/>
    <mergeCell ref="F5097:G5097"/>
    <mergeCell ref="H5097:I5097"/>
    <mergeCell ref="J5097:K5097"/>
    <mergeCell ref="B5098:D5098"/>
    <mergeCell ref="F5098:G5098"/>
    <mergeCell ref="H5098:I5098"/>
    <mergeCell ref="J5098:K5098"/>
    <mergeCell ref="B5099:D5099"/>
    <mergeCell ref="F5099:G5099"/>
    <mergeCell ref="H5099:I5099"/>
    <mergeCell ref="J5099:K5099"/>
    <mergeCell ref="B5078:K5078"/>
    <mergeCell ref="E5079:K5079"/>
    <mergeCell ref="B5080:D5081"/>
    <mergeCell ref="E5080:I5080"/>
    <mergeCell ref="J5080:K5081"/>
    <mergeCell ref="L5080:L5081"/>
    <mergeCell ref="F5081:G5081"/>
    <mergeCell ref="H5081:I5081"/>
    <mergeCell ref="B5082:D5082"/>
    <mergeCell ref="F5082:G5082"/>
    <mergeCell ref="H5082:I5082"/>
    <mergeCell ref="J5082:K5082"/>
    <mergeCell ref="B5083:D5083"/>
    <mergeCell ref="F5083:G5083"/>
    <mergeCell ref="H5083:I5083"/>
    <mergeCell ref="J5083:K5083"/>
    <mergeCell ref="B5084:D5084"/>
    <mergeCell ref="F5084:G5084"/>
    <mergeCell ref="H5084:I5084"/>
    <mergeCell ref="J5084:K5084"/>
    <mergeCell ref="B5085:D5085"/>
    <mergeCell ref="F5085:G5085"/>
    <mergeCell ref="H5085:I5085"/>
    <mergeCell ref="J5085:K5085"/>
    <mergeCell ref="B5086:D5086"/>
    <mergeCell ref="F5086:G5086"/>
    <mergeCell ref="H5086:I5086"/>
    <mergeCell ref="J5086:K5086"/>
    <mergeCell ref="B5087:D5087"/>
    <mergeCell ref="F5087:G5087"/>
    <mergeCell ref="H5087:I5087"/>
    <mergeCell ref="J5087:K5087"/>
    <mergeCell ref="B5088:D5088"/>
    <mergeCell ref="F5088:G5088"/>
    <mergeCell ref="H5088:I5088"/>
    <mergeCell ref="J5088:K5088"/>
    <mergeCell ref="B5067:K5067"/>
    <mergeCell ref="E5068:K5068"/>
    <mergeCell ref="B5069:D5070"/>
    <mergeCell ref="E5069:I5069"/>
    <mergeCell ref="J5069:K5070"/>
    <mergeCell ref="L5069:L5070"/>
    <mergeCell ref="F5070:G5070"/>
    <mergeCell ref="H5070:I5070"/>
    <mergeCell ref="B5071:D5071"/>
    <mergeCell ref="F5071:G5071"/>
    <mergeCell ref="H5071:I5071"/>
    <mergeCell ref="J5071:K5071"/>
    <mergeCell ref="B5072:D5072"/>
    <mergeCell ref="F5072:G5072"/>
    <mergeCell ref="H5072:I5072"/>
    <mergeCell ref="J5072:K5072"/>
    <mergeCell ref="B5073:D5073"/>
    <mergeCell ref="F5073:G5073"/>
    <mergeCell ref="H5073:I5073"/>
    <mergeCell ref="J5073:K5073"/>
    <mergeCell ref="B5074:D5074"/>
    <mergeCell ref="F5074:G5074"/>
    <mergeCell ref="H5074:I5074"/>
    <mergeCell ref="J5074:K5074"/>
    <mergeCell ref="B5075:D5075"/>
    <mergeCell ref="F5075:G5075"/>
    <mergeCell ref="H5075:I5075"/>
    <mergeCell ref="J5075:K5075"/>
    <mergeCell ref="B5076:D5076"/>
    <mergeCell ref="F5076:G5076"/>
    <mergeCell ref="H5076:I5076"/>
    <mergeCell ref="J5076:K5076"/>
    <mergeCell ref="B5077:D5077"/>
    <mergeCell ref="F5077:G5077"/>
    <mergeCell ref="H5077:I5077"/>
    <mergeCell ref="J5077:K5077"/>
    <mergeCell ref="B5056:K5056"/>
    <mergeCell ref="E5057:K5057"/>
    <mergeCell ref="B5058:D5059"/>
    <mergeCell ref="E5058:I5058"/>
    <mergeCell ref="J5058:K5059"/>
    <mergeCell ref="L5058:L5059"/>
    <mergeCell ref="F5059:G5059"/>
    <mergeCell ref="H5059:I5059"/>
    <mergeCell ref="B5060:D5060"/>
    <mergeCell ref="F5060:G5060"/>
    <mergeCell ref="H5060:I5060"/>
    <mergeCell ref="J5060:K5060"/>
    <mergeCell ref="B5061:D5061"/>
    <mergeCell ref="F5061:G5061"/>
    <mergeCell ref="H5061:I5061"/>
    <mergeCell ref="J5061:K5061"/>
    <mergeCell ref="B5062:D5062"/>
    <mergeCell ref="F5062:G5062"/>
    <mergeCell ref="H5062:I5062"/>
    <mergeCell ref="J5062:K5062"/>
    <mergeCell ref="B5063:D5063"/>
    <mergeCell ref="F5063:G5063"/>
    <mergeCell ref="H5063:I5063"/>
    <mergeCell ref="J5063:K5063"/>
    <mergeCell ref="B5064:D5064"/>
    <mergeCell ref="F5064:G5064"/>
    <mergeCell ref="H5064:I5064"/>
    <mergeCell ref="J5064:K5064"/>
    <mergeCell ref="B5065:D5065"/>
    <mergeCell ref="F5065:G5065"/>
    <mergeCell ref="H5065:I5065"/>
    <mergeCell ref="J5065:K5065"/>
    <mergeCell ref="B5066:D5066"/>
    <mergeCell ref="F5066:G5066"/>
    <mergeCell ref="H5066:I5066"/>
    <mergeCell ref="J5066:K5066"/>
    <mergeCell ref="B5045:K5045"/>
    <mergeCell ref="E5046:K5046"/>
    <mergeCell ref="B5047:D5048"/>
    <mergeCell ref="E5047:I5047"/>
    <mergeCell ref="J5047:K5048"/>
    <mergeCell ref="L5047:L5048"/>
    <mergeCell ref="F5048:G5048"/>
    <mergeCell ref="H5048:I5048"/>
    <mergeCell ref="B5049:D5049"/>
    <mergeCell ref="F5049:G5049"/>
    <mergeCell ref="H5049:I5049"/>
    <mergeCell ref="J5049:K5049"/>
    <mergeCell ref="B5050:D5050"/>
    <mergeCell ref="F5050:G5050"/>
    <mergeCell ref="H5050:I5050"/>
    <mergeCell ref="J5050:K5050"/>
    <mergeCell ref="B5051:D5051"/>
    <mergeCell ref="F5051:G5051"/>
    <mergeCell ref="H5051:I5051"/>
    <mergeCell ref="J5051:K5051"/>
    <mergeCell ref="B5052:D5052"/>
    <mergeCell ref="F5052:G5052"/>
    <mergeCell ref="H5052:I5052"/>
    <mergeCell ref="J5052:K5052"/>
    <mergeCell ref="B5053:D5053"/>
    <mergeCell ref="F5053:G5053"/>
    <mergeCell ref="H5053:I5053"/>
    <mergeCell ref="J5053:K5053"/>
    <mergeCell ref="B5054:D5054"/>
    <mergeCell ref="F5054:G5054"/>
    <mergeCell ref="H5054:I5054"/>
    <mergeCell ref="J5054:K5054"/>
    <mergeCell ref="B5055:D5055"/>
    <mergeCell ref="F5055:G5055"/>
    <mergeCell ref="H5055:I5055"/>
    <mergeCell ref="J5055:K5055"/>
    <mergeCell ref="B5036:D5037"/>
    <mergeCell ref="E5036:I5036"/>
    <mergeCell ref="J5036:K5037"/>
    <mergeCell ref="L5036:L5037"/>
    <mergeCell ref="F5037:G5037"/>
    <mergeCell ref="H5037:I5037"/>
    <mergeCell ref="B5038:D5038"/>
    <mergeCell ref="F5038:G5038"/>
    <mergeCell ref="H5038:I5038"/>
    <mergeCell ref="J5038:K5038"/>
    <mergeCell ref="B5039:D5039"/>
    <mergeCell ref="F5039:G5039"/>
    <mergeCell ref="H5039:I5039"/>
    <mergeCell ref="J5039:K5039"/>
    <mergeCell ref="B5040:D5040"/>
    <mergeCell ref="F5040:G5040"/>
    <mergeCell ref="H5040:I5040"/>
    <mergeCell ref="J5040:K5040"/>
    <mergeCell ref="B5041:D5041"/>
    <mergeCell ref="F5041:G5041"/>
    <mergeCell ref="H5041:I5041"/>
    <mergeCell ref="J5041:K5041"/>
    <mergeCell ref="B5042:D5042"/>
    <mergeCell ref="F5042:G5042"/>
    <mergeCell ref="H5042:I5042"/>
    <mergeCell ref="J5042:K5042"/>
    <mergeCell ref="B5043:D5043"/>
    <mergeCell ref="F5043:G5043"/>
    <mergeCell ref="H5043:I5043"/>
    <mergeCell ref="J5043:K5043"/>
    <mergeCell ref="B5044:D5044"/>
    <mergeCell ref="F5044:G5044"/>
    <mergeCell ref="H5044:I5044"/>
    <mergeCell ref="J5044:K5044"/>
    <mergeCell ref="L5025:L5026"/>
    <mergeCell ref="F5026:G5026"/>
    <mergeCell ref="H5026:I5026"/>
    <mergeCell ref="B5027:D5027"/>
    <mergeCell ref="F5027:G5027"/>
    <mergeCell ref="H5027:I5027"/>
    <mergeCell ref="J5027:K5027"/>
    <mergeCell ref="B5028:D5028"/>
    <mergeCell ref="F5028:G5028"/>
    <mergeCell ref="H5028:I5028"/>
    <mergeCell ref="J5028:K5028"/>
    <mergeCell ref="B5029:D5029"/>
    <mergeCell ref="F5029:G5029"/>
    <mergeCell ref="H5029:I5029"/>
    <mergeCell ref="J5029:K5029"/>
    <mergeCell ref="B5030:D5030"/>
    <mergeCell ref="F5030:G5030"/>
    <mergeCell ref="H5030:I5030"/>
    <mergeCell ref="J5030:K5030"/>
    <mergeCell ref="B5031:D5031"/>
    <mergeCell ref="F5031:G5031"/>
    <mergeCell ref="H5031:I5031"/>
    <mergeCell ref="J5031:K5031"/>
    <mergeCell ref="B5032:D5032"/>
    <mergeCell ref="F5032:G5032"/>
    <mergeCell ref="H5032:I5032"/>
    <mergeCell ref="J5032:K5032"/>
    <mergeCell ref="B5033:D5033"/>
    <mergeCell ref="F5033:G5033"/>
    <mergeCell ref="H5033:I5033"/>
    <mergeCell ref="J5033:K5033"/>
    <mergeCell ref="B5034:K5034"/>
    <mergeCell ref="E5035:K5035"/>
    <mergeCell ref="B5016:D5016"/>
    <mergeCell ref="F5016:G5016"/>
    <mergeCell ref="H5016:I5016"/>
    <mergeCell ref="J5016:K5016"/>
    <mergeCell ref="B5017:D5017"/>
    <mergeCell ref="F5017:G5017"/>
    <mergeCell ref="H5017:I5017"/>
    <mergeCell ref="J5017:K5017"/>
    <mergeCell ref="B5018:D5018"/>
    <mergeCell ref="F5018:G5018"/>
    <mergeCell ref="H5018:I5018"/>
    <mergeCell ref="J5018:K5018"/>
    <mergeCell ref="B5019:D5019"/>
    <mergeCell ref="F5019:G5019"/>
    <mergeCell ref="H5019:I5019"/>
    <mergeCell ref="J5019:K5019"/>
    <mergeCell ref="B5020:D5020"/>
    <mergeCell ref="F5020:G5020"/>
    <mergeCell ref="H5020:I5020"/>
    <mergeCell ref="J5020:K5020"/>
    <mergeCell ref="B5021:D5021"/>
    <mergeCell ref="F5021:G5021"/>
    <mergeCell ref="H5021:I5021"/>
    <mergeCell ref="J5021:K5021"/>
    <mergeCell ref="B5022:D5022"/>
    <mergeCell ref="F5022:G5022"/>
    <mergeCell ref="H5022:I5022"/>
    <mergeCell ref="J5022:K5022"/>
    <mergeCell ref="B5023:K5023"/>
    <mergeCell ref="E5024:K5024"/>
    <mergeCell ref="B5025:D5026"/>
    <mergeCell ref="E5025:I5025"/>
    <mergeCell ref="J5025:K5026"/>
    <mergeCell ref="F5007:G5007"/>
    <mergeCell ref="H5007:I5007"/>
    <mergeCell ref="J5007:K5007"/>
    <mergeCell ref="D4999:L4999"/>
    <mergeCell ref="E5000:K5000"/>
    <mergeCell ref="E5001:K5001"/>
    <mergeCell ref="B5002:D5003"/>
    <mergeCell ref="E5002:I5002"/>
    <mergeCell ref="J5002:K5003"/>
    <mergeCell ref="L5002:L5003"/>
    <mergeCell ref="B5008:D5008"/>
    <mergeCell ref="F5008:G5008"/>
    <mergeCell ref="H5008:I5008"/>
    <mergeCell ref="J5008:K5008"/>
    <mergeCell ref="B5009:D5009"/>
    <mergeCell ref="F5009:G5009"/>
    <mergeCell ref="H5009:I5009"/>
    <mergeCell ref="J5009:K5009"/>
    <mergeCell ref="B5010:D5010"/>
    <mergeCell ref="F5010:G5010"/>
    <mergeCell ref="H5010:I5010"/>
    <mergeCell ref="J5010:K5010"/>
    <mergeCell ref="B5011:K5011"/>
    <mergeCell ref="E5012:K5012"/>
    <mergeCell ref="E5013:K5013"/>
    <mergeCell ref="B5014:D5015"/>
    <mergeCell ref="E5014:I5014"/>
    <mergeCell ref="J5014:K5015"/>
    <mergeCell ref="L5014:L5015"/>
    <mergeCell ref="F5015:G5015"/>
    <mergeCell ref="H5015:I5015"/>
    <mergeCell ref="F5003:G5003"/>
    <mergeCell ref="H5003:I5003"/>
    <mergeCell ref="B5004:D5004"/>
    <mergeCell ref="F5004:G5004"/>
    <mergeCell ref="H5004:I5004"/>
    <mergeCell ref="J5004:K5004"/>
    <mergeCell ref="B5005:D5005"/>
    <mergeCell ref="F5005:G5005"/>
    <mergeCell ref="H5005:I5005"/>
    <mergeCell ref="J5005:K5005"/>
    <mergeCell ref="B5006:D5006"/>
    <mergeCell ref="F5006:G5006"/>
    <mergeCell ref="H5006:I5006"/>
    <mergeCell ref="J5006:K5006"/>
    <mergeCell ref="B4409:D4409"/>
    <mergeCell ref="F4409:G4409"/>
    <mergeCell ref="H4409:I4409"/>
    <mergeCell ref="J4409:K4409"/>
    <mergeCell ref="B4410:K4410"/>
    <mergeCell ref="B4398:D4398"/>
    <mergeCell ref="F4398:G4398"/>
    <mergeCell ref="H4398:I4398"/>
    <mergeCell ref="J4398:K4398"/>
    <mergeCell ref="B4399:K4399"/>
    <mergeCell ref="E4400:K4400"/>
    <mergeCell ref="B4401:D4402"/>
    <mergeCell ref="E4401:I4401"/>
    <mergeCell ref="J4401:K4402"/>
    <mergeCell ref="L4401:L4402"/>
    <mergeCell ref="F4402:G4402"/>
    <mergeCell ref="H4402:I4402"/>
    <mergeCell ref="B4403:D4403"/>
    <mergeCell ref="F4403:G4403"/>
    <mergeCell ref="H4403:I4403"/>
    <mergeCell ref="J4403:K4403"/>
    <mergeCell ref="B4404:D4404"/>
    <mergeCell ref="F4404:G4404"/>
    <mergeCell ref="H4404:I4404"/>
    <mergeCell ref="J4404:K4404"/>
    <mergeCell ref="B4405:D4405"/>
    <mergeCell ref="F4405:G4405"/>
    <mergeCell ref="H4405:I4405"/>
    <mergeCell ref="J4405:K4405"/>
    <mergeCell ref="B4406:D4406"/>
    <mergeCell ref="F4406:G4406"/>
    <mergeCell ref="H4406:I4406"/>
    <mergeCell ref="J4406:K4406"/>
    <mergeCell ref="B4407:D4407"/>
    <mergeCell ref="F4407:G4407"/>
    <mergeCell ref="H4407:I4407"/>
    <mergeCell ref="J4407:K4407"/>
    <mergeCell ref="B4408:D4408"/>
    <mergeCell ref="F4408:G4408"/>
    <mergeCell ref="H4408:I4408"/>
    <mergeCell ref="J4408:K4408"/>
    <mergeCell ref="B4387:K4387"/>
    <mergeCell ref="D4388:L4388"/>
    <mergeCell ref="E4389:K4389"/>
    <mergeCell ref="B4390:D4391"/>
    <mergeCell ref="E4390:I4390"/>
    <mergeCell ref="J4390:K4391"/>
    <mergeCell ref="L4390:L4391"/>
    <mergeCell ref="F4391:G4391"/>
    <mergeCell ref="H4391:I4391"/>
    <mergeCell ref="B4392:D4392"/>
    <mergeCell ref="F4392:G4392"/>
    <mergeCell ref="H4392:I4392"/>
    <mergeCell ref="J4392:K4392"/>
    <mergeCell ref="B4393:D4393"/>
    <mergeCell ref="F4393:G4393"/>
    <mergeCell ref="H4393:I4393"/>
    <mergeCell ref="J4393:K4393"/>
    <mergeCell ref="B4394:D4394"/>
    <mergeCell ref="F4394:G4394"/>
    <mergeCell ref="H4394:I4394"/>
    <mergeCell ref="J4394:K4394"/>
    <mergeCell ref="B4395:D4395"/>
    <mergeCell ref="F4395:G4395"/>
    <mergeCell ref="H4395:I4395"/>
    <mergeCell ref="J4395:K4395"/>
    <mergeCell ref="B4396:D4396"/>
    <mergeCell ref="F4396:G4396"/>
    <mergeCell ref="H4396:I4396"/>
    <mergeCell ref="J4396:K4396"/>
    <mergeCell ref="B4397:D4397"/>
    <mergeCell ref="F4397:G4397"/>
    <mergeCell ref="H4397:I4397"/>
    <mergeCell ref="J4397:K4397"/>
    <mergeCell ref="B4376:K4376"/>
    <mergeCell ref="E4377:K4377"/>
    <mergeCell ref="B4378:D4379"/>
    <mergeCell ref="E4378:I4378"/>
    <mergeCell ref="J4378:K4379"/>
    <mergeCell ref="L4378:L4379"/>
    <mergeCell ref="F4379:G4379"/>
    <mergeCell ref="H4379:I4379"/>
    <mergeCell ref="B4380:D4380"/>
    <mergeCell ref="F4380:G4380"/>
    <mergeCell ref="H4380:I4380"/>
    <mergeCell ref="J4380:K4380"/>
    <mergeCell ref="B4381:D4381"/>
    <mergeCell ref="F4381:G4381"/>
    <mergeCell ref="H4381:I4381"/>
    <mergeCell ref="J4381:K4381"/>
    <mergeCell ref="B4382:D4382"/>
    <mergeCell ref="F4382:G4382"/>
    <mergeCell ref="H4382:I4382"/>
    <mergeCell ref="J4382:K4382"/>
    <mergeCell ref="B4383:D4383"/>
    <mergeCell ref="F4383:G4383"/>
    <mergeCell ref="H4383:I4383"/>
    <mergeCell ref="J4383:K4383"/>
    <mergeCell ref="B4384:D4384"/>
    <mergeCell ref="F4384:G4384"/>
    <mergeCell ref="H4384:I4384"/>
    <mergeCell ref="J4384:K4384"/>
    <mergeCell ref="B4385:D4385"/>
    <mergeCell ref="F4385:G4385"/>
    <mergeCell ref="H4385:I4385"/>
    <mergeCell ref="J4385:K4385"/>
    <mergeCell ref="B4386:D4386"/>
    <mergeCell ref="F4386:G4386"/>
    <mergeCell ref="H4386:I4386"/>
    <mergeCell ref="J4386:K4386"/>
    <mergeCell ref="B4365:K4365"/>
    <mergeCell ref="E4366:K4366"/>
    <mergeCell ref="B4367:D4368"/>
    <mergeCell ref="E4367:I4367"/>
    <mergeCell ref="J4367:K4368"/>
    <mergeCell ref="L4367:L4368"/>
    <mergeCell ref="F4368:G4368"/>
    <mergeCell ref="H4368:I4368"/>
    <mergeCell ref="B4369:D4369"/>
    <mergeCell ref="F4369:G4369"/>
    <mergeCell ref="H4369:I4369"/>
    <mergeCell ref="J4369:K4369"/>
    <mergeCell ref="B4370:D4370"/>
    <mergeCell ref="F4370:G4370"/>
    <mergeCell ref="H4370:I4370"/>
    <mergeCell ref="J4370:K4370"/>
    <mergeCell ref="B4371:D4371"/>
    <mergeCell ref="F4371:G4371"/>
    <mergeCell ref="H4371:I4371"/>
    <mergeCell ref="J4371:K4371"/>
    <mergeCell ref="B4372:D4372"/>
    <mergeCell ref="F4372:G4372"/>
    <mergeCell ref="H4372:I4372"/>
    <mergeCell ref="J4372:K4372"/>
    <mergeCell ref="B4373:D4373"/>
    <mergeCell ref="F4373:G4373"/>
    <mergeCell ref="H4373:I4373"/>
    <mergeCell ref="J4373:K4373"/>
    <mergeCell ref="B4374:D4374"/>
    <mergeCell ref="F4374:G4374"/>
    <mergeCell ref="H4374:I4374"/>
    <mergeCell ref="J4374:K4374"/>
    <mergeCell ref="B4375:D4375"/>
    <mergeCell ref="F4375:G4375"/>
    <mergeCell ref="H4375:I4375"/>
    <mergeCell ref="J4375:K4375"/>
    <mergeCell ref="B4354:K4354"/>
    <mergeCell ref="E4355:K4355"/>
    <mergeCell ref="B4356:D4357"/>
    <mergeCell ref="E4356:I4356"/>
    <mergeCell ref="J4356:K4357"/>
    <mergeCell ref="L4356:L4357"/>
    <mergeCell ref="F4357:G4357"/>
    <mergeCell ref="H4357:I4357"/>
    <mergeCell ref="B4358:D4358"/>
    <mergeCell ref="F4358:G4358"/>
    <mergeCell ref="H4358:I4358"/>
    <mergeCell ref="J4358:K4358"/>
    <mergeCell ref="B4359:D4359"/>
    <mergeCell ref="F4359:G4359"/>
    <mergeCell ref="H4359:I4359"/>
    <mergeCell ref="J4359:K4359"/>
    <mergeCell ref="B4360:D4360"/>
    <mergeCell ref="F4360:G4360"/>
    <mergeCell ref="H4360:I4360"/>
    <mergeCell ref="J4360:K4360"/>
    <mergeCell ref="B4361:D4361"/>
    <mergeCell ref="F4361:G4361"/>
    <mergeCell ref="H4361:I4361"/>
    <mergeCell ref="J4361:K4361"/>
    <mergeCell ref="B4362:D4362"/>
    <mergeCell ref="F4362:G4362"/>
    <mergeCell ref="H4362:I4362"/>
    <mergeCell ref="J4362:K4362"/>
    <mergeCell ref="B4363:D4363"/>
    <mergeCell ref="F4363:G4363"/>
    <mergeCell ref="H4363:I4363"/>
    <mergeCell ref="J4363:K4363"/>
    <mergeCell ref="B4364:D4364"/>
    <mergeCell ref="F4364:G4364"/>
    <mergeCell ref="H4364:I4364"/>
    <mergeCell ref="J4364:K4364"/>
    <mergeCell ref="B4343:K4343"/>
    <mergeCell ref="E4344:K4344"/>
    <mergeCell ref="B4345:D4346"/>
    <mergeCell ref="E4345:I4345"/>
    <mergeCell ref="J4345:K4346"/>
    <mergeCell ref="L4345:L4346"/>
    <mergeCell ref="F4346:G4346"/>
    <mergeCell ref="H4346:I4346"/>
    <mergeCell ref="B4347:D4347"/>
    <mergeCell ref="F4347:G4347"/>
    <mergeCell ref="H4347:I4347"/>
    <mergeCell ref="J4347:K4347"/>
    <mergeCell ref="B4348:D4348"/>
    <mergeCell ref="F4348:G4348"/>
    <mergeCell ref="H4348:I4348"/>
    <mergeCell ref="J4348:K4348"/>
    <mergeCell ref="B4349:D4349"/>
    <mergeCell ref="F4349:G4349"/>
    <mergeCell ref="H4349:I4349"/>
    <mergeCell ref="J4349:K4349"/>
    <mergeCell ref="B4350:D4350"/>
    <mergeCell ref="F4350:G4350"/>
    <mergeCell ref="H4350:I4350"/>
    <mergeCell ref="J4350:K4350"/>
    <mergeCell ref="B4351:D4351"/>
    <mergeCell ref="F4351:G4351"/>
    <mergeCell ref="H4351:I4351"/>
    <mergeCell ref="J4351:K4351"/>
    <mergeCell ref="B4352:D4352"/>
    <mergeCell ref="F4352:G4352"/>
    <mergeCell ref="H4352:I4352"/>
    <mergeCell ref="J4352:K4352"/>
    <mergeCell ref="B4353:D4353"/>
    <mergeCell ref="F4353:G4353"/>
    <mergeCell ref="H4353:I4353"/>
    <mergeCell ref="J4353:K4353"/>
    <mergeCell ref="B4332:K4332"/>
    <mergeCell ref="E4333:K4333"/>
    <mergeCell ref="B4334:D4335"/>
    <mergeCell ref="E4334:I4334"/>
    <mergeCell ref="J4334:K4335"/>
    <mergeCell ref="L4334:L4335"/>
    <mergeCell ref="F4335:G4335"/>
    <mergeCell ref="H4335:I4335"/>
    <mergeCell ref="B4336:D4336"/>
    <mergeCell ref="F4336:G4336"/>
    <mergeCell ref="H4336:I4336"/>
    <mergeCell ref="J4336:K4336"/>
    <mergeCell ref="B4337:D4337"/>
    <mergeCell ref="F4337:G4337"/>
    <mergeCell ref="H4337:I4337"/>
    <mergeCell ref="J4337:K4337"/>
    <mergeCell ref="B4338:D4338"/>
    <mergeCell ref="F4338:G4338"/>
    <mergeCell ref="H4338:I4338"/>
    <mergeCell ref="J4338:K4338"/>
    <mergeCell ref="B4339:D4339"/>
    <mergeCell ref="F4339:G4339"/>
    <mergeCell ref="H4339:I4339"/>
    <mergeCell ref="J4339:K4339"/>
    <mergeCell ref="B4340:D4340"/>
    <mergeCell ref="F4340:G4340"/>
    <mergeCell ref="H4340:I4340"/>
    <mergeCell ref="J4340:K4340"/>
    <mergeCell ref="B4341:D4341"/>
    <mergeCell ref="F4341:G4341"/>
    <mergeCell ref="H4341:I4341"/>
    <mergeCell ref="J4341:K4341"/>
    <mergeCell ref="B4342:D4342"/>
    <mergeCell ref="F4342:G4342"/>
    <mergeCell ref="H4342:I4342"/>
    <mergeCell ref="J4342:K4342"/>
    <mergeCell ref="B4321:K4321"/>
    <mergeCell ref="E4322:K4322"/>
    <mergeCell ref="B4323:D4324"/>
    <mergeCell ref="E4323:I4323"/>
    <mergeCell ref="J4323:K4324"/>
    <mergeCell ref="L4323:L4324"/>
    <mergeCell ref="F4324:G4324"/>
    <mergeCell ref="H4324:I4324"/>
    <mergeCell ref="B4325:D4325"/>
    <mergeCell ref="F4325:G4325"/>
    <mergeCell ref="H4325:I4325"/>
    <mergeCell ref="J4325:K4325"/>
    <mergeCell ref="B4326:D4326"/>
    <mergeCell ref="F4326:G4326"/>
    <mergeCell ref="H4326:I4326"/>
    <mergeCell ref="J4326:K4326"/>
    <mergeCell ref="B4327:D4327"/>
    <mergeCell ref="F4327:G4327"/>
    <mergeCell ref="H4327:I4327"/>
    <mergeCell ref="J4327:K4327"/>
    <mergeCell ref="B4328:D4328"/>
    <mergeCell ref="F4328:G4328"/>
    <mergeCell ref="H4328:I4328"/>
    <mergeCell ref="J4328:K4328"/>
    <mergeCell ref="B4329:D4329"/>
    <mergeCell ref="F4329:G4329"/>
    <mergeCell ref="H4329:I4329"/>
    <mergeCell ref="J4329:K4329"/>
    <mergeCell ref="B4330:D4330"/>
    <mergeCell ref="F4330:G4330"/>
    <mergeCell ref="H4330:I4330"/>
    <mergeCell ref="J4330:K4330"/>
    <mergeCell ref="B4331:D4331"/>
    <mergeCell ref="F4331:G4331"/>
    <mergeCell ref="H4331:I4331"/>
    <mergeCell ref="J4331:K4331"/>
    <mergeCell ref="B4312:D4313"/>
    <mergeCell ref="E4312:I4312"/>
    <mergeCell ref="J4312:K4313"/>
    <mergeCell ref="L4312:L4313"/>
    <mergeCell ref="F4313:G4313"/>
    <mergeCell ref="H4313:I4313"/>
    <mergeCell ref="B4314:D4314"/>
    <mergeCell ref="F4314:G4314"/>
    <mergeCell ref="H4314:I4314"/>
    <mergeCell ref="J4314:K4314"/>
    <mergeCell ref="B4315:D4315"/>
    <mergeCell ref="F4315:G4315"/>
    <mergeCell ref="H4315:I4315"/>
    <mergeCell ref="J4315:K4315"/>
    <mergeCell ref="B4316:D4316"/>
    <mergeCell ref="F4316:G4316"/>
    <mergeCell ref="H4316:I4316"/>
    <mergeCell ref="J4316:K4316"/>
    <mergeCell ref="B4317:D4317"/>
    <mergeCell ref="F4317:G4317"/>
    <mergeCell ref="H4317:I4317"/>
    <mergeCell ref="J4317:K4317"/>
    <mergeCell ref="B4318:D4318"/>
    <mergeCell ref="F4318:G4318"/>
    <mergeCell ref="H4318:I4318"/>
    <mergeCell ref="J4318:K4318"/>
    <mergeCell ref="B4319:D4319"/>
    <mergeCell ref="F4319:G4319"/>
    <mergeCell ref="H4319:I4319"/>
    <mergeCell ref="J4319:K4319"/>
    <mergeCell ref="B4320:D4320"/>
    <mergeCell ref="F4320:G4320"/>
    <mergeCell ref="H4320:I4320"/>
    <mergeCell ref="J4320:K4320"/>
    <mergeCell ref="L4301:L4302"/>
    <mergeCell ref="F4302:G4302"/>
    <mergeCell ref="H4302:I4302"/>
    <mergeCell ref="B4303:D4303"/>
    <mergeCell ref="F4303:G4303"/>
    <mergeCell ref="H4303:I4303"/>
    <mergeCell ref="J4303:K4303"/>
    <mergeCell ref="B4304:D4304"/>
    <mergeCell ref="F4304:G4304"/>
    <mergeCell ref="H4304:I4304"/>
    <mergeCell ref="J4304:K4304"/>
    <mergeCell ref="B4305:D4305"/>
    <mergeCell ref="F4305:G4305"/>
    <mergeCell ref="H4305:I4305"/>
    <mergeCell ref="J4305:K4305"/>
    <mergeCell ref="B4306:D4306"/>
    <mergeCell ref="F4306:G4306"/>
    <mergeCell ref="H4306:I4306"/>
    <mergeCell ref="J4306:K4306"/>
    <mergeCell ref="B4307:D4307"/>
    <mergeCell ref="F4307:G4307"/>
    <mergeCell ref="H4307:I4307"/>
    <mergeCell ref="J4307:K4307"/>
    <mergeCell ref="B4308:D4308"/>
    <mergeCell ref="F4308:G4308"/>
    <mergeCell ref="H4308:I4308"/>
    <mergeCell ref="J4308:K4308"/>
    <mergeCell ref="B4309:D4309"/>
    <mergeCell ref="F4309:G4309"/>
    <mergeCell ref="H4309:I4309"/>
    <mergeCell ref="J4309:K4309"/>
    <mergeCell ref="B4310:K4310"/>
    <mergeCell ref="E4311:K4311"/>
    <mergeCell ref="B4292:D4292"/>
    <mergeCell ref="F4292:G4292"/>
    <mergeCell ref="H4292:I4292"/>
    <mergeCell ref="J4292:K4292"/>
    <mergeCell ref="B4293:D4293"/>
    <mergeCell ref="F4293:G4293"/>
    <mergeCell ref="H4293:I4293"/>
    <mergeCell ref="J4293:K4293"/>
    <mergeCell ref="B4294:D4294"/>
    <mergeCell ref="F4294:G4294"/>
    <mergeCell ref="H4294:I4294"/>
    <mergeCell ref="J4294:K4294"/>
    <mergeCell ref="B4295:D4295"/>
    <mergeCell ref="F4295:G4295"/>
    <mergeCell ref="H4295:I4295"/>
    <mergeCell ref="J4295:K4295"/>
    <mergeCell ref="B4296:D4296"/>
    <mergeCell ref="F4296:G4296"/>
    <mergeCell ref="H4296:I4296"/>
    <mergeCell ref="J4296:K4296"/>
    <mergeCell ref="B4297:D4297"/>
    <mergeCell ref="F4297:G4297"/>
    <mergeCell ref="H4297:I4297"/>
    <mergeCell ref="J4297:K4297"/>
    <mergeCell ref="B4298:D4298"/>
    <mergeCell ref="F4298:G4298"/>
    <mergeCell ref="H4298:I4298"/>
    <mergeCell ref="J4298:K4298"/>
    <mergeCell ref="B4299:K4299"/>
    <mergeCell ref="E4300:K4300"/>
    <mergeCell ref="B4301:D4302"/>
    <mergeCell ref="E4301:I4301"/>
    <mergeCell ref="J4301:K4302"/>
    <mergeCell ref="B4281:D4281"/>
    <mergeCell ref="F4281:G4281"/>
    <mergeCell ref="H4281:I4281"/>
    <mergeCell ref="J4281:K4281"/>
    <mergeCell ref="B4282:D4282"/>
    <mergeCell ref="F4282:G4282"/>
    <mergeCell ref="H4282:I4282"/>
    <mergeCell ref="J4282:K4282"/>
    <mergeCell ref="B4283:D4283"/>
    <mergeCell ref="F4283:G4283"/>
    <mergeCell ref="H4283:I4283"/>
    <mergeCell ref="J4283:K4283"/>
    <mergeCell ref="B4284:D4284"/>
    <mergeCell ref="F4284:G4284"/>
    <mergeCell ref="H4284:I4284"/>
    <mergeCell ref="J4284:K4284"/>
    <mergeCell ref="B4285:D4285"/>
    <mergeCell ref="F4285:G4285"/>
    <mergeCell ref="H4285:I4285"/>
    <mergeCell ref="J4285:K4285"/>
    <mergeCell ref="B4286:D4286"/>
    <mergeCell ref="F4286:G4286"/>
    <mergeCell ref="H4286:I4286"/>
    <mergeCell ref="J4286:K4286"/>
    <mergeCell ref="B4287:D4287"/>
    <mergeCell ref="F4287:G4287"/>
    <mergeCell ref="H4287:I4287"/>
    <mergeCell ref="J4287:K4287"/>
    <mergeCell ref="B4288:K4288"/>
    <mergeCell ref="E4289:K4289"/>
    <mergeCell ref="J4290:K4291"/>
    <mergeCell ref="L4290:L4291"/>
    <mergeCell ref="F4291:G4291"/>
    <mergeCell ref="H4291:I4291"/>
    <mergeCell ref="B524:D524"/>
    <mergeCell ref="F524:G524"/>
    <mergeCell ref="H524:I524"/>
    <mergeCell ref="J524:K524"/>
    <mergeCell ref="B525:D525"/>
    <mergeCell ref="F525:G525"/>
    <mergeCell ref="H525:I525"/>
    <mergeCell ref="J525:K525"/>
    <mergeCell ref="B526:D526"/>
    <mergeCell ref="F526:G526"/>
    <mergeCell ref="H526:I526"/>
    <mergeCell ref="J526:K526"/>
    <mergeCell ref="B527:D527"/>
    <mergeCell ref="F527:G527"/>
    <mergeCell ref="H527:I527"/>
    <mergeCell ref="J527:K527"/>
    <mergeCell ref="B519:D520"/>
    <mergeCell ref="L519:L520"/>
    <mergeCell ref="J519:K520"/>
    <mergeCell ref="B4998:K4998"/>
    <mergeCell ref="E4866:K4866"/>
    <mergeCell ref="B4867:D4868"/>
    <mergeCell ref="E4867:I4867"/>
    <mergeCell ref="J4867:K4868"/>
    <mergeCell ref="L4867:L4868"/>
    <mergeCell ref="F4868:G4868"/>
    <mergeCell ref="H4868:I4868"/>
    <mergeCell ref="B4869:D4869"/>
    <mergeCell ref="F4869:G4869"/>
    <mergeCell ref="H4869:I4869"/>
    <mergeCell ref="J4869:K4869"/>
    <mergeCell ref="B4870:D4870"/>
    <mergeCell ref="F4870:G4870"/>
    <mergeCell ref="H4870:I4870"/>
    <mergeCell ref="J4870:K4870"/>
    <mergeCell ref="B4871:D4871"/>
    <mergeCell ref="F4871:G4871"/>
    <mergeCell ref="H4871:I4871"/>
    <mergeCell ref="J4871:K4871"/>
    <mergeCell ref="B4872:D4872"/>
    <mergeCell ref="F4872:G4872"/>
    <mergeCell ref="H4872:I4872"/>
    <mergeCell ref="J4872:K4872"/>
    <mergeCell ref="B4873:D4873"/>
    <mergeCell ref="F4873:G4873"/>
    <mergeCell ref="H4873:I4873"/>
    <mergeCell ref="J4873:K4873"/>
    <mergeCell ref="B4874:D4874"/>
    <mergeCell ref="F4874:G4874"/>
    <mergeCell ref="H4874:I4874"/>
    <mergeCell ref="J4874:K4874"/>
    <mergeCell ref="B4875:D4875"/>
    <mergeCell ref="F4875:G4875"/>
    <mergeCell ref="H4875:I4875"/>
    <mergeCell ref="J4875:K4875"/>
    <mergeCell ref="B4876:K4876"/>
    <mergeCell ref="E4877:K4877"/>
    <mergeCell ref="B4878:D4879"/>
    <mergeCell ref="E4878:I4878"/>
    <mergeCell ref="J4878:K4879"/>
    <mergeCell ref="L4878:L4879"/>
    <mergeCell ref="L4279:L4280"/>
    <mergeCell ref="F4280:G4280"/>
    <mergeCell ref="H4280:I4280"/>
    <mergeCell ref="L4989:L4990"/>
    <mergeCell ref="F4990:G4990"/>
    <mergeCell ref="H4990:I4990"/>
    <mergeCell ref="B4991:D4991"/>
    <mergeCell ref="F4991:G4991"/>
    <mergeCell ref="H4991:I4991"/>
    <mergeCell ref="J4991:K4991"/>
    <mergeCell ref="L4956:L4957"/>
    <mergeCell ref="E4944:K4944"/>
    <mergeCell ref="B4945:D4946"/>
    <mergeCell ref="E4945:I4945"/>
    <mergeCell ref="J4945:K4946"/>
    <mergeCell ref="L4945:L4946"/>
    <mergeCell ref="F4946:G4946"/>
    <mergeCell ref="H4946:I4946"/>
    <mergeCell ref="B4947:D4947"/>
    <mergeCell ref="F4947:G4947"/>
    <mergeCell ref="H4947:I4947"/>
    <mergeCell ref="J4947:K4947"/>
    <mergeCell ref="B4948:D4948"/>
    <mergeCell ref="F4948:G4948"/>
    <mergeCell ref="H4948:I4948"/>
    <mergeCell ref="J4948:K4948"/>
    <mergeCell ref="B4949:D4949"/>
    <mergeCell ref="F4949:G4949"/>
    <mergeCell ref="H4949:I4949"/>
    <mergeCell ref="J4949:K4949"/>
    <mergeCell ref="B4950:D4950"/>
    <mergeCell ref="F4950:G4950"/>
    <mergeCell ref="H4950:I4950"/>
    <mergeCell ref="J4950:K4950"/>
    <mergeCell ref="B4951:D4951"/>
    <mergeCell ref="F4951:G4951"/>
    <mergeCell ref="H4951:I4951"/>
    <mergeCell ref="J4951:K4951"/>
    <mergeCell ref="B4975:D4975"/>
    <mergeCell ref="F4975:G4975"/>
    <mergeCell ref="H4975:I4975"/>
    <mergeCell ref="J4975:K4975"/>
    <mergeCell ref="B4976:K4976"/>
    <mergeCell ref="B4963:D4963"/>
    <mergeCell ref="F4963:G4963"/>
    <mergeCell ref="H4963:I4963"/>
    <mergeCell ref="J4963:K4963"/>
    <mergeCell ref="B4964:D4964"/>
    <mergeCell ref="F4964:G4964"/>
    <mergeCell ref="H4964:I4964"/>
    <mergeCell ref="J4964:K4964"/>
    <mergeCell ref="B4965:K4965"/>
    <mergeCell ref="E4966:K4966"/>
    <mergeCell ref="B4967:D4968"/>
    <mergeCell ref="E4967:I4967"/>
    <mergeCell ref="J4967:K4968"/>
    <mergeCell ref="F4968:G4968"/>
    <mergeCell ref="H4968:I4968"/>
    <mergeCell ref="B4969:D4969"/>
    <mergeCell ref="F4969:G4969"/>
    <mergeCell ref="H4969:I4969"/>
    <mergeCell ref="J4969:K4969"/>
    <mergeCell ref="B4970:D4970"/>
    <mergeCell ref="F4970:G4970"/>
    <mergeCell ref="H4970:I4970"/>
    <mergeCell ref="J4970:K4970"/>
    <mergeCell ref="B4971:D4971"/>
    <mergeCell ref="J4995:K4995"/>
    <mergeCell ref="F4972:G4972"/>
    <mergeCell ref="H4972:I4972"/>
    <mergeCell ref="J4972:K4972"/>
    <mergeCell ref="B4973:D4973"/>
    <mergeCell ref="F4973:G4973"/>
    <mergeCell ref="H4973:I4973"/>
    <mergeCell ref="J4973:K4973"/>
    <mergeCell ref="B4952:D4952"/>
    <mergeCell ref="F4952:G4952"/>
    <mergeCell ref="H4952:I4952"/>
    <mergeCell ref="J4952:K4952"/>
    <mergeCell ref="B4953:D4953"/>
    <mergeCell ref="F4953:G4953"/>
    <mergeCell ref="H4953:I4953"/>
    <mergeCell ref="J4953:K4953"/>
    <mergeCell ref="B4954:K4954"/>
    <mergeCell ref="E4955:K4955"/>
    <mergeCell ref="B4956:D4957"/>
    <mergeCell ref="E4956:I4956"/>
    <mergeCell ref="J4956:K4957"/>
    <mergeCell ref="F4957:G4957"/>
    <mergeCell ref="H4957:I4957"/>
    <mergeCell ref="B4958:D4958"/>
    <mergeCell ref="F4958:G4958"/>
    <mergeCell ref="H4958:I4958"/>
    <mergeCell ref="J4958:K4958"/>
    <mergeCell ref="B4959:D4959"/>
    <mergeCell ref="F4959:G4959"/>
    <mergeCell ref="B4983:D4983"/>
    <mergeCell ref="E4988:K4988"/>
    <mergeCell ref="B4989:D4990"/>
    <mergeCell ref="E4989:I4989"/>
    <mergeCell ref="J4989:K4990"/>
    <mergeCell ref="F4983:G4983"/>
    <mergeCell ref="H4983:I4983"/>
    <mergeCell ref="J4983:K4983"/>
    <mergeCell ref="B4984:D4984"/>
    <mergeCell ref="F4984:G4984"/>
    <mergeCell ref="H4984:I4984"/>
    <mergeCell ref="J4984:K4984"/>
    <mergeCell ref="B4985:D4985"/>
    <mergeCell ref="F4985:G4985"/>
    <mergeCell ref="H4985:I4985"/>
    <mergeCell ref="J4985:K4985"/>
    <mergeCell ref="B4974:D4974"/>
    <mergeCell ref="F4974:G4974"/>
    <mergeCell ref="H4974:I4974"/>
    <mergeCell ref="J4974:K4974"/>
    <mergeCell ref="E4533:K4533"/>
    <mergeCell ref="B4534:D4535"/>
    <mergeCell ref="E4534:I4534"/>
    <mergeCell ref="J4534:K4535"/>
    <mergeCell ref="L4534:L4535"/>
    <mergeCell ref="F4535:G4535"/>
    <mergeCell ref="H4535:I4535"/>
    <mergeCell ref="B4536:D4536"/>
    <mergeCell ref="F4536:G4536"/>
    <mergeCell ref="H4536:I4536"/>
    <mergeCell ref="J4536:K4536"/>
    <mergeCell ref="B4537:D4537"/>
    <mergeCell ref="F4537:G4537"/>
    <mergeCell ref="H4537:I4537"/>
    <mergeCell ref="J4537:K4537"/>
    <mergeCell ref="B4538:D4538"/>
    <mergeCell ref="F4538:G4538"/>
    <mergeCell ref="H4538:I4538"/>
    <mergeCell ref="J4538:K4538"/>
    <mergeCell ref="B4539:D4539"/>
    <mergeCell ref="F4539:G4539"/>
    <mergeCell ref="H4539:I4539"/>
    <mergeCell ref="J4539:K4539"/>
    <mergeCell ref="B4540:D4540"/>
    <mergeCell ref="F4540:G4540"/>
    <mergeCell ref="H4540:I4540"/>
    <mergeCell ref="J4540:K4540"/>
    <mergeCell ref="B4541:D4541"/>
    <mergeCell ref="F4541:G4541"/>
    <mergeCell ref="H4541:I4541"/>
    <mergeCell ref="B4885:D4885"/>
    <mergeCell ref="F4885:G4885"/>
    <mergeCell ref="H4885:I4885"/>
    <mergeCell ref="J4885:K4885"/>
    <mergeCell ref="F4879:G4879"/>
    <mergeCell ref="H4879:I4879"/>
    <mergeCell ref="B4880:D4880"/>
    <mergeCell ref="F4880:G4880"/>
    <mergeCell ref="H4880:I4880"/>
    <mergeCell ref="J4880:K4880"/>
    <mergeCell ref="B4881:D4881"/>
    <mergeCell ref="F4881:G4881"/>
    <mergeCell ref="H4881:I4881"/>
    <mergeCell ref="J4881:K4881"/>
    <mergeCell ref="B4882:D4882"/>
    <mergeCell ref="F4882:G4882"/>
    <mergeCell ref="H4882:I4882"/>
    <mergeCell ref="L4856:L4857"/>
    <mergeCell ref="B4861:D4861"/>
    <mergeCell ref="F4861:G4861"/>
    <mergeCell ref="B4829:D4829"/>
    <mergeCell ref="F4829:G4829"/>
    <mergeCell ref="H4829:I4829"/>
    <mergeCell ref="J4829:K4829"/>
    <mergeCell ref="B4830:D4830"/>
    <mergeCell ref="F4830:G4830"/>
    <mergeCell ref="H4830:I4830"/>
    <mergeCell ref="J4830:K4830"/>
    <mergeCell ref="B4831:D4831"/>
    <mergeCell ref="F4831:G4831"/>
    <mergeCell ref="H4831:I4831"/>
    <mergeCell ref="J4831:K4831"/>
    <mergeCell ref="B4832:K4832"/>
    <mergeCell ref="E4844:K4844"/>
    <mergeCell ref="L4268:L4269"/>
    <mergeCell ref="F4269:G4269"/>
    <mergeCell ref="H4269:I4269"/>
    <mergeCell ref="B4270:D4270"/>
    <mergeCell ref="F4270:G4270"/>
    <mergeCell ref="H4270:I4270"/>
    <mergeCell ref="J4270:K4270"/>
    <mergeCell ref="B4271:D4271"/>
    <mergeCell ref="F4271:G4271"/>
    <mergeCell ref="H4271:I4271"/>
    <mergeCell ref="J4271:K4271"/>
    <mergeCell ref="B4272:D4272"/>
    <mergeCell ref="F4272:G4272"/>
    <mergeCell ref="H4272:I4272"/>
    <mergeCell ref="J4272:K4272"/>
    <mergeCell ref="B4273:D4273"/>
    <mergeCell ref="F4273:G4273"/>
    <mergeCell ref="H4273:I4273"/>
    <mergeCell ref="J4273:K4273"/>
    <mergeCell ref="B4274:D4274"/>
    <mergeCell ref="F4274:G4274"/>
    <mergeCell ref="H4274:I4274"/>
    <mergeCell ref="J4274:K4274"/>
    <mergeCell ref="B4275:D4275"/>
    <mergeCell ref="L2841:L2842"/>
    <mergeCell ref="F2842:G2842"/>
    <mergeCell ref="H2842:I2842"/>
    <mergeCell ref="B2843:D2843"/>
    <mergeCell ref="F2843:G2843"/>
    <mergeCell ref="H2843:I2843"/>
    <mergeCell ref="J2843:K2843"/>
    <mergeCell ref="B2844:D2844"/>
    <mergeCell ref="F2844:G2844"/>
    <mergeCell ref="H2844:I2844"/>
    <mergeCell ref="J2844:K2844"/>
    <mergeCell ref="B2845:D2845"/>
    <mergeCell ref="F2845:G2845"/>
    <mergeCell ref="H2845:I2845"/>
    <mergeCell ref="J2845:K2845"/>
    <mergeCell ref="L2931:L2932"/>
    <mergeCell ref="F2932:G2932"/>
    <mergeCell ref="H2932:I2932"/>
    <mergeCell ref="B2933:D2933"/>
    <mergeCell ref="F2933:G2933"/>
    <mergeCell ref="H2933:I2933"/>
    <mergeCell ref="J2933:K2933"/>
    <mergeCell ref="L3526:L3527"/>
    <mergeCell ref="F3527:G3527"/>
    <mergeCell ref="H3527:I3527"/>
    <mergeCell ref="B3528:D3528"/>
    <mergeCell ref="F3528:G3528"/>
    <mergeCell ref="H3528:I3528"/>
    <mergeCell ref="J3528:K3528"/>
    <mergeCell ref="B3529:D3529"/>
    <mergeCell ref="F3529:G3529"/>
    <mergeCell ref="B4264:D4264"/>
    <mergeCell ref="F4264:G4264"/>
    <mergeCell ref="H4264:I4264"/>
    <mergeCell ref="J4264:K4264"/>
    <mergeCell ref="B4265:K4265"/>
    <mergeCell ref="H3529:I3529"/>
    <mergeCell ref="J3529:K3529"/>
    <mergeCell ref="B3530:D3530"/>
    <mergeCell ref="F3530:G3530"/>
    <mergeCell ref="E2818:K2818"/>
    <mergeCell ref="B2819:D2820"/>
    <mergeCell ref="E2819:I2819"/>
    <mergeCell ref="J2819:K2820"/>
    <mergeCell ref="L2819:L2820"/>
    <mergeCell ref="F2820:G2820"/>
    <mergeCell ref="H2820:I2820"/>
    <mergeCell ref="B2821:D2821"/>
    <mergeCell ref="F2821:G2821"/>
    <mergeCell ref="H2821:I2821"/>
    <mergeCell ref="J2821:K2821"/>
    <mergeCell ref="B2822:D2822"/>
    <mergeCell ref="F2822:G2822"/>
    <mergeCell ref="H2822:I2822"/>
    <mergeCell ref="J2822:K2822"/>
    <mergeCell ref="B2823:D2823"/>
    <mergeCell ref="F2823:G2823"/>
    <mergeCell ref="H2823:I2823"/>
    <mergeCell ref="J2823:K2823"/>
    <mergeCell ref="B2824:D2824"/>
    <mergeCell ref="F2824:G2824"/>
    <mergeCell ref="H2824:I2824"/>
    <mergeCell ref="J2824:K2824"/>
    <mergeCell ref="B2825:D2825"/>
    <mergeCell ref="F2825:G2825"/>
    <mergeCell ref="H2825:I2825"/>
    <mergeCell ref="J2825:K2825"/>
    <mergeCell ref="B2826:D2826"/>
    <mergeCell ref="F2826:G2826"/>
    <mergeCell ref="H2826:I2826"/>
    <mergeCell ref="J2826:K2826"/>
    <mergeCell ref="B2827:D2827"/>
    <mergeCell ref="F2827:G2827"/>
    <mergeCell ref="H2827:I2827"/>
    <mergeCell ref="J2827:K2827"/>
    <mergeCell ref="B2828:K2828"/>
    <mergeCell ref="E2829:K2829"/>
    <mergeCell ref="B2830:D2831"/>
    <mergeCell ref="E2830:I2830"/>
    <mergeCell ref="J2830:K2831"/>
    <mergeCell ref="L2830:L2831"/>
    <mergeCell ref="B4939:D4939"/>
    <mergeCell ref="H5433:I5433"/>
    <mergeCell ref="J5433:K5433"/>
    <mergeCell ref="F5426:G5426"/>
    <mergeCell ref="H5426:I5426"/>
    <mergeCell ref="B5427:D5427"/>
    <mergeCell ref="F5427:G5427"/>
    <mergeCell ref="H5427:I5427"/>
    <mergeCell ref="J5427:K5427"/>
    <mergeCell ref="B5428:D5428"/>
    <mergeCell ref="F5428:G5428"/>
    <mergeCell ref="H5428:I5428"/>
    <mergeCell ref="J5428:K5428"/>
    <mergeCell ref="F5421:G5421"/>
    <mergeCell ref="H5421:I5421"/>
    <mergeCell ref="B5422:D5422"/>
    <mergeCell ref="F5422:G5422"/>
    <mergeCell ref="H5422:I5422"/>
    <mergeCell ref="J5422:K5422"/>
    <mergeCell ref="B5419:D5419"/>
    <mergeCell ref="F5419:G5419"/>
    <mergeCell ref="H5419:I5419"/>
    <mergeCell ref="J5419:K5419"/>
    <mergeCell ref="B5420:D5420"/>
    <mergeCell ref="F5420:G5420"/>
    <mergeCell ref="H5420:I5420"/>
    <mergeCell ref="J5420:K5420"/>
    <mergeCell ref="B5421:D5421"/>
    <mergeCell ref="J5421:K5421"/>
    <mergeCell ref="B5423:K5423"/>
    <mergeCell ref="E5424:K5424"/>
    <mergeCell ref="B5425:D5426"/>
    <mergeCell ref="E5425:I5425"/>
    <mergeCell ref="J5425:K5426"/>
    <mergeCell ref="B5433:D5433"/>
    <mergeCell ref="F5433:G5433"/>
    <mergeCell ref="F5415:G5415"/>
    <mergeCell ref="H5415:I5415"/>
    <mergeCell ref="B5416:D5416"/>
    <mergeCell ref="F5416:G5416"/>
    <mergeCell ref="H5416:I5416"/>
    <mergeCell ref="J5416:K5416"/>
    <mergeCell ref="B5418:D5418"/>
    <mergeCell ref="F5418:G5418"/>
    <mergeCell ref="H5418:I5418"/>
    <mergeCell ref="J5418:K5418"/>
    <mergeCell ref="B5296:D5296"/>
    <mergeCell ref="F5296:G5296"/>
    <mergeCell ref="H5296:I5296"/>
    <mergeCell ref="J5296:K5296"/>
    <mergeCell ref="B5297:D5297"/>
    <mergeCell ref="F5297:G5297"/>
    <mergeCell ref="H5297:I5297"/>
    <mergeCell ref="J5297:K5297"/>
    <mergeCell ref="B5298:D5298"/>
    <mergeCell ref="F5298:G5298"/>
    <mergeCell ref="H5298:I5298"/>
    <mergeCell ref="J5298:K5298"/>
    <mergeCell ref="B5299:D5299"/>
    <mergeCell ref="F5299:G5299"/>
    <mergeCell ref="H5299:I5299"/>
    <mergeCell ref="J5299:K5299"/>
    <mergeCell ref="B5300:K5300"/>
    <mergeCell ref="B4982:D4982"/>
    <mergeCell ref="D5301:L5301"/>
    <mergeCell ref="B5308:D5308"/>
    <mergeCell ref="F5308:G5308"/>
    <mergeCell ref="H5308:I5308"/>
    <mergeCell ref="J5308:K5308"/>
    <mergeCell ref="B5309:D5309"/>
    <mergeCell ref="F5309:G5309"/>
    <mergeCell ref="H5309:I5309"/>
    <mergeCell ref="J5309:K5309"/>
    <mergeCell ref="B5310:D5310"/>
    <mergeCell ref="F5310:G5310"/>
    <mergeCell ref="H5310:I5310"/>
    <mergeCell ref="J5310:K5310"/>
    <mergeCell ref="B5311:D5311"/>
    <mergeCell ref="F5311:G5311"/>
    <mergeCell ref="H5311:I5311"/>
    <mergeCell ref="J5311:K5311"/>
    <mergeCell ref="B5312:K5312"/>
    <mergeCell ref="E5313:K5313"/>
    <mergeCell ref="B5314:D5315"/>
    <mergeCell ref="E5314:I5314"/>
    <mergeCell ref="J5314:K5315"/>
    <mergeCell ref="L5314:L5315"/>
    <mergeCell ref="F5315:G5315"/>
    <mergeCell ref="H5315:I5315"/>
    <mergeCell ref="B5316:D5316"/>
    <mergeCell ref="F5316:G5316"/>
    <mergeCell ref="H5316:I5316"/>
    <mergeCell ref="J5316:K5316"/>
    <mergeCell ref="B5295:D5295"/>
    <mergeCell ref="F5295:G5295"/>
    <mergeCell ref="H5295:I5295"/>
    <mergeCell ref="J5295:K5295"/>
    <mergeCell ref="B5285:D5285"/>
    <mergeCell ref="F5285:G5285"/>
    <mergeCell ref="H5285:I5285"/>
    <mergeCell ref="J5285:K5285"/>
    <mergeCell ref="B5286:D5286"/>
    <mergeCell ref="F5286:G5286"/>
    <mergeCell ref="H5286:I5286"/>
    <mergeCell ref="J5286:K5286"/>
    <mergeCell ref="B5287:D5287"/>
    <mergeCell ref="F5287:G5287"/>
    <mergeCell ref="H5287:I5287"/>
    <mergeCell ref="J5287:K5287"/>
    <mergeCell ref="B5288:D5288"/>
    <mergeCell ref="F5288:G5288"/>
    <mergeCell ref="H5288:I5288"/>
    <mergeCell ref="J5288:K5288"/>
    <mergeCell ref="B5289:K5289"/>
    <mergeCell ref="E5279:K5279"/>
    <mergeCell ref="B5280:D5281"/>
    <mergeCell ref="E5280:I5280"/>
    <mergeCell ref="J5280:K5281"/>
    <mergeCell ref="L5280:L5281"/>
    <mergeCell ref="F5281:G5281"/>
    <mergeCell ref="H5281:I5281"/>
    <mergeCell ref="B5282:D5282"/>
    <mergeCell ref="F5282:G5282"/>
    <mergeCell ref="H5282:I5282"/>
    <mergeCell ref="J5282:K5282"/>
    <mergeCell ref="B5283:D5283"/>
    <mergeCell ref="F5283:G5283"/>
    <mergeCell ref="H5283:I5283"/>
    <mergeCell ref="J5283:K5283"/>
    <mergeCell ref="B5284:D5284"/>
    <mergeCell ref="F5284:G5284"/>
    <mergeCell ref="H5284:I5284"/>
    <mergeCell ref="J5284:K5284"/>
    <mergeCell ref="J5291:K5292"/>
    <mergeCell ref="E5290:K5290"/>
    <mergeCell ref="B5291:D5292"/>
    <mergeCell ref="E5291:I5291"/>
    <mergeCell ref="L5291:L5292"/>
    <mergeCell ref="F5292:G5292"/>
    <mergeCell ref="H5292:I5292"/>
    <mergeCell ref="B5293:D5293"/>
    <mergeCell ref="F5293:G5293"/>
    <mergeCell ref="H5293:I5293"/>
    <mergeCell ref="J5293:K5293"/>
    <mergeCell ref="B5294:D5294"/>
    <mergeCell ref="F5294:G5294"/>
    <mergeCell ref="H5294:I5294"/>
    <mergeCell ref="J5294:K5294"/>
    <mergeCell ref="F5277:G5277"/>
    <mergeCell ref="H5277:I5277"/>
    <mergeCell ref="J5277:K5277"/>
    <mergeCell ref="B5278:K5278"/>
    <mergeCell ref="E5268:K5268"/>
    <mergeCell ref="B5269:D5270"/>
    <mergeCell ref="E5269:I5269"/>
    <mergeCell ref="J5269:K5270"/>
    <mergeCell ref="L5269:L5270"/>
    <mergeCell ref="F5270:G5270"/>
    <mergeCell ref="H5270:I5270"/>
    <mergeCell ref="B5271:D5271"/>
    <mergeCell ref="F5271:G5271"/>
    <mergeCell ref="H5271:I5271"/>
    <mergeCell ref="J5271:K5271"/>
    <mergeCell ref="B5272:D5272"/>
    <mergeCell ref="F5272:G5272"/>
    <mergeCell ref="H5272:I5272"/>
    <mergeCell ref="J5272:K5272"/>
    <mergeCell ref="B5273:D5273"/>
    <mergeCell ref="F5273:G5273"/>
    <mergeCell ref="H5273:I5273"/>
    <mergeCell ref="J5273:K5273"/>
    <mergeCell ref="B5263:D5263"/>
    <mergeCell ref="F5263:G5263"/>
    <mergeCell ref="H5263:I5263"/>
    <mergeCell ref="J5263:K5263"/>
    <mergeCell ref="B5264:D5264"/>
    <mergeCell ref="F5264:G5264"/>
    <mergeCell ref="H5264:I5264"/>
    <mergeCell ref="J5264:K5264"/>
    <mergeCell ref="B5265:D5265"/>
    <mergeCell ref="F5265:G5265"/>
    <mergeCell ref="H5265:I5265"/>
    <mergeCell ref="J5265:K5265"/>
    <mergeCell ref="B5266:D5266"/>
    <mergeCell ref="F5266:G5266"/>
    <mergeCell ref="H5266:I5266"/>
    <mergeCell ref="J5266:K5266"/>
    <mergeCell ref="B5267:K5267"/>
    <mergeCell ref="B5274:D5274"/>
    <mergeCell ref="F5274:G5274"/>
    <mergeCell ref="H5274:I5274"/>
    <mergeCell ref="J5274:K5274"/>
    <mergeCell ref="B5275:D5275"/>
    <mergeCell ref="F5275:G5275"/>
    <mergeCell ref="H5275:I5275"/>
    <mergeCell ref="J5275:K5275"/>
    <mergeCell ref="B5276:D5276"/>
    <mergeCell ref="F5276:G5276"/>
    <mergeCell ref="H5276:I5276"/>
    <mergeCell ref="J5276:K5276"/>
    <mergeCell ref="B5277:D5277"/>
    <mergeCell ref="E5257:K5257"/>
    <mergeCell ref="B5258:D5259"/>
    <mergeCell ref="E5258:I5258"/>
    <mergeCell ref="J5258:K5259"/>
    <mergeCell ref="L5258:L5259"/>
    <mergeCell ref="F5259:G5259"/>
    <mergeCell ref="H5259:I5259"/>
    <mergeCell ref="B5260:D5260"/>
    <mergeCell ref="F5260:G5260"/>
    <mergeCell ref="H5260:I5260"/>
    <mergeCell ref="J5260:K5260"/>
    <mergeCell ref="B5261:D5261"/>
    <mergeCell ref="F5261:G5261"/>
    <mergeCell ref="H5261:I5261"/>
    <mergeCell ref="J5261:K5261"/>
    <mergeCell ref="B5262:D5262"/>
    <mergeCell ref="F5262:G5262"/>
    <mergeCell ref="H5262:I5262"/>
    <mergeCell ref="J5262:K5262"/>
    <mergeCell ref="B5252:D5252"/>
    <mergeCell ref="F5252:G5252"/>
    <mergeCell ref="H5252:I5252"/>
    <mergeCell ref="J5252:K5252"/>
    <mergeCell ref="B5253:D5253"/>
    <mergeCell ref="F5253:G5253"/>
    <mergeCell ref="H5253:I5253"/>
    <mergeCell ref="J5253:K5253"/>
    <mergeCell ref="B5254:D5254"/>
    <mergeCell ref="F5254:G5254"/>
    <mergeCell ref="H5254:I5254"/>
    <mergeCell ref="J5254:K5254"/>
    <mergeCell ref="B5255:D5255"/>
    <mergeCell ref="F5255:G5255"/>
    <mergeCell ref="H5255:I5255"/>
    <mergeCell ref="J5255:K5255"/>
    <mergeCell ref="B5256:K5256"/>
    <mergeCell ref="D5245:L5245"/>
    <mergeCell ref="E5246:K5246"/>
    <mergeCell ref="B5247:D5248"/>
    <mergeCell ref="E5247:I5247"/>
    <mergeCell ref="J5247:K5248"/>
    <mergeCell ref="L5247:L5248"/>
    <mergeCell ref="F5248:G5248"/>
    <mergeCell ref="H5248:I5248"/>
    <mergeCell ref="B5249:D5249"/>
    <mergeCell ref="F5249:G5249"/>
    <mergeCell ref="H5249:I5249"/>
    <mergeCell ref="J5249:K5249"/>
    <mergeCell ref="B5250:D5250"/>
    <mergeCell ref="F5250:G5250"/>
    <mergeCell ref="H5250:I5250"/>
    <mergeCell ref="J5250:K5250"/>
    <mergeCell ref="B5251:D5251"/>
    <mergeCell ref="F5251:G5251"/>
    <mergeCell ref="H5251:I5251"/>
    <mergeCell ref="J5251:K5251"/>
    <mergeCell ref="B5240:D5240"/>
    <mergeCell ref="F5240:G5240"/>
    <mergeCell ref="H5240:I5240"/>
    <mergeCell ref="J5240:K5240"/>
    <mergeCell ref="B5241:D5241"/>
    <mergeCell ref="F5241:G5241"/>
    <mergeCell ref="H5241:I5241"/>
    <mergeCell ref="J5241:K5241"/>
    <mergeCell ref="B5242:D5242"/>
    <mergeCell ref="F5242:G5242"/>
    <mergeCell ref="H5242:I5242"/>
    <mergeCell ref="J5242:K5242"/>
    <mergeCell ref="B5243:D5243"/>
    <mergeCell ref="F5243:G5243"/>
    <mergeCell ref="H5243:I5243"/>
    <mergeCell ref="J5243:K5243"/>
    <mergeCell ref="B5244:K5244"/>
    <mergeCell ref="E5234:K5234"/>
    <mergeCell ref="B5235:D5236"/>
    <mergeCell ref="E5235:I5235"/>
    <mergeCell ref="J5235:K5236"/>
    <mergeCell ref="L5235:L5236"/>
    <mergeCell ref="F5236:G5236"/>
    <mergeCell ref="H5236:I5236"/>
    <mergeCell ref="B5237:D5237"/>
    <mergeCell ref="F5237:G5237"/>
    <mergeCell ref="H5237:I5237"/>
    <mergeCell ref="J5237:K5237"/>
    <mergeCell ref="B5238:D5238"/>
    <mergeCell ref="F5238:G5238"/>
    <mergeCell ref="H5238:I5238"/>
    <mergeCell ref="J5238:K5238"/>
    <mergeCell ref="B5239:D5239"/>
    <mergeCell ref="F5239:G5239"/>
    <mergeCell ref="H5239:I5239"/>
    <mergeCell ref="J5239:K5239"/>
    <mergeCell ref="B5229:D5229"/>
    <mergeCell ref="F5229:G5229"/>
    <mergeCell ref="H5229:I5229"/>
    <mergeCell ref="J5229:K5229"/>
    <mergeCell ref="B5230:D5230"/>
    <mergeCell ref="F5230:G5230"/>
    <mergeCell ref="H5230:I5230"/>
    <mergeCell ref="J5230:K5230"/>
    <mergeCell ref="B5231:D5231"/>
    <mergeCell ref="F5231:G5231"/>
    <mergeCell ref="H5231:I5231"/>
    <mergeCell ref="J5231:K5231"/>
    <mergeCell ref="B5232:D5232"/>
    <mergeCell ref="F5232:G5232"/>
    <mergeCell ref="H5232:I5232"/>
    <mergeCell ref="J5232:K5232"/>
    <mergeCell ref="B5233:K5233"/>
    <mergeCell ref="E5223:K5223"/>
    <mergeCell ref="B5224:D5225"/>
    <mergeCell ref="E5224:I5224"/>
    <mergeCell ref="J5224:K5225"/>
    <mergeCell ref="L5224:L5225"/>
    <mergeCell ref="F5225:G5225"/>
    <mergeCell ref="H5225:I5225"/>
    <mergeCell ref="B5226:D5226"/>
    <mergeCell ref="F5226:G5226"/>
    <mergeCell ref="H5226:I5226"/>
    <mergeCell ref="J5226:K5226"/>
    <mergeCell ref="B5227:D5227"/>
    <mergeCell ref="F5227:G5227"/>
    <mergeCell ref="H5227:I5227"/>
    <mergeCell ref="J5227:K5227"/>
    <mergeCell ref="B5228:D5228"/>
    <mergeCell ref="F5228:G5228"/>
    <mergeCell ref="H5228:I5228"/>
    <mergeCell ref="J5228:K5228"/>
    <mergeCell ref="B5218:D5218"/>
    <mergeCell ref="F5218:G5218"/>
    <mergeCell ref="H5218:I5218"/>
    <mergeCell ref="J5218:K5218"/>
    <mergeCell ref="B5219:D5219"/>
    <mergeCell ref="F5219:G5219"/>
    <mergeCell ref="H5219:I5219"/>
    <mergeCell ref="J5219:K5219"/>
    <mergeCell ref="B5220:D5220"/>
    <mergeCell ref="F5220:G5220"/>
    <mergeCell ref="H5220:I5220"/>
    <mergeCell ref="J5220:K5220"/>
    <mergeCell ref="B5221:D5221"/>
    <mergeCell ref="F5221:G5221"/>
    <mergeCell ref="H5221:I5221"/>
    <mergeCell ref="J5221:K5221"/>
    <mergeCell ref="B5222:K5222"/>
    <mergeCell ref="E5212:K5212"/>
    <mergeCell ref="B5213:D5214"/>
    <mergeCell ref="E5213:I5213"/>
    <mergeCell ref="J5213:K5214"/>
    <mergeCell ref="L5213:L5214"/>
    <mergeCell ref="F5214:G5214"/>
    <mergeCell ref="H5214:I5214"/>
    <mergeCell ref="B5215:D5215"/>
    <mergeCell ref="F5215:G5215"/>
    <mergeCell ref="H5215:I5215"/>
    <mergeCell ref="J5215:K5215"/>
    <mergeCell ref="B5216:D5216"/>
    <mergeCell ref="F5216:G5216"/>
    <mergeCell ref="H5216:I5216"/>
    <mergeCell ref="J5216:K5216"/>
    <mergeCell ref="B5217:D5217"/>
    <mergeCell ref="F5217:G5217"/>
    <mergeCell ref="H5217:I5217"/>
    <mergeCell ref="J5217:K5217"/>
    <mergeCell ref="B5207:D5207"/>
    <mergeCell ref="F5207:G5207"/>
    <mergeCell ref="H5207:I5207"/>
    <mergeCell ref="J5207:K5207"/>
    <mergeCell ref="B5208:D5208"/>
    <mergeCell ref="F5208:G5208"/>
    <mergeCell ref="H5208:I5208"/>
    <mergeCell ref="J5208:K5208"/>
    <mergeCell ref="B5209:D5209"/>
    <mergeCell ref="F5209:G5209"/>
    <mergeCell ref="H5209:I5209"/>
    <mergeCell ref="J5209:K5209"/>
    <mergeCell ref="B5210:D5210"/>
    <mergeCell ref="F5210:G5210"/>
    <mergeCell ref="H5210:I5210"/>
    <mergeCell ref="J5210:K5210"/>
    <mergeCell ref="B5211:K5211"/>
    <mergeCell ref="E5201:K5201"/>
    <mergeCell ref="B5202:D5203"/>
    <mergeCell ref="E5202:I5202"/>
    <mergeCell ref="J5202:K5203"/>
    <mergeCell ref="L5202:L5203"/>
    <mergeCell ref="F5203:G5203"/>
    <mergeCell ref="H5203:I5203"/>
    <mergeCell ref="B5204:D5204"/>
    <mergeCell ref="F5204:G5204"/>
    <mergeCell ref="H5204:I5204"/>
    <mergeCell ref="J5204:K5204"/>
    <mergeCell ref="B5205:D5205"/>
    <mergeCell ref="F5205:G5205"/>
    <mergeCell ref="H5205:I5205"/>
    <mergeCell ref="J5205:K5205"/>
    <mergeCell ref="B5206:D5206"/>
    <mergeCell ref="F5206:G5206"/>
    <mergeCell ref="H5206:I5206"/>
    <mergeCell ref="J5206:K5206"/>
    <mergeCell ref="B5196:D5196"/>
    <mergeCell ref="F5196:G5196"/>
    <mergeCell ref="H5196:I5196"/>
    <mergeCell ref="J5196:K5196"/>
    <mergeCell ref="B5197:D5197"/>
    <mergeCell ref="F5197:G5197"/>
    <mergeCell ref="H5197:I5197"/>
    <mergeCell ref="J5197:K5197"/>
    <mergeCell ref="B5198:D5198"/>
    <mergeCell ref="F5198:G5198"/>
    <mergeCell ref="H5198:I5198"/>
    <mergeCell ref="J5198:K5198"/>
    <mergeCell ref="B5199:D5199"/>
    <mergeCell ref="F5199:G5199"/>
    <mergeCell ref="H5199:I5199"/>
    <mergeCell ref="J5199:K5199"/>
    <mergeCell ref="B5200:K5200"/>
    <mergeCell ref="D5189:L5189"/>
    <mergeCell ref="E5190:K5190"/>
    <mergeCell ref="B5191:D5192"/>
    <mergeCell ref="E5191:I5191"/>
    <mergeCell ref="J5191:K5192"/>
    <mergeCell ref="L5191:L5192"/>
    <mergeCell ref="F5192:G5192"/>
    <mergeCell ref="H5192:I5192"/>
    <mergeCell ref="B5193:D5193"/>
    <mergeCell ref="F5193:G5193"/>
    <mergeCell ref="H5193:I5193"/>
    <mergeCell ref="J5193:K5193"/>
    <mergeCell ref="B5194:D5194"/>
    <mergeCell ref="F5194:G5194"/>
    <mergeCell ref="H5194:I5194"/>
    <mergeCell ref="J5194:K5194"/>
    <mergeCell ref="B5195:D5195"/>
    <mergeCell ref="F5195:G5195"/>
    <mergeCell ref="H5195:I5195"/>
    <mergeCell ref="J5195:K5195"/>
    <mergeCell ref="L4934:L4935"/>
    <mergeCell ref="F4935:G4935"/>
    <mergeCell ref="H4935:I4935"/>
    <mergeCell ref="B4936:D4936"/>
    <mergeCell ref="F4936:G4936"/>
    <mergeCell ref="H4936:I4936"/>
    <mergeCell ref="J4936:K4936"/>
    <mergeCell ref="B4937:D4937"/>
    <mergeCell ref="F4937:G4937"/>
    <mergeCell ref="H4937:I4937"/>
    <mergeCell ref="J4937:K4937"/>
    <mergeCell ref="B4938:D4938"/>
    <mergeCell ref="F4938:G4938"/>
    <mergeCell ref="H4938:I4938"/>
    <mergeCell ref="J4938:K4938"/>
    <mergeCell ref="B4981:D4981"/>
    <mergeCell ref="F4981:G4981"/>
    <mergeCell ref="H4981:I4981"/>
    <mergeCell ref="J4981:K4981"/>
    <mergeCell ref="E4933:K4933"/>
    <mergeCell ref="B4934:D4935"/>
    <mergeCell ref="E4934:I4934"/>
    <mergeCell ref="F4939:G4939"/>
    <mergeCell ref="H4939:I4939"/>
    <mergeCell ref="J4939:K4939"/>
    <mergeCell ref="B4940:D4940"/>
    <mergeCell ref="F4940:G4940"/>
    <mergeCell ref="H4940:I4940"/>
    <mergeCell ref="J4940:K4940"/>
    <mergeCell ref="B4941:D4941"/>
    <mergeCell ref="F4941:G4941"/>
    <mergeCell ref="E4977:K4977"/>
    <mergeCell ref="B4978:D4979"/>
    <mergeCell ref="E4978:I4978"/>
    <mergeCell ref="J4978:K4979"/>
    <mergeCell ref="L4978:L4979"/>
    <mergeCell ref="F4979:G4979"/>
    <mergeCell ref="H4979:I4979"/>
    <mergeCell ref="B4980:D4980"/>
    <mergeCell ref="F4980:G4980"/>
    <mergeCell ref="H4980:I4980"/>
    <mergeCell ref="J4980:K4980"/>
    <mergeCell ref="H4941:I4941"/>
    <mergeCell ref="J4941:K4941"/>
    <mergeCell ref="B4942:D4942"/>
    <mergeCell ref="F4942:G4942"/>
    <mergeCell ref="H4942:I4942"/>
    <mergeCell ref="J4942:K4942"/>
    <mergeCell ref="B4943:K4943"/>
    <mergeCell ref="F4971:G4971"/>
    <mergeCell ref="H4971:I4971"/>
    <mergeCell ref="J4971:K4971"/>
    <mergeCell ref="B4972:D4972"/>
    <mergeCell ref="L4967:L4968"/>
    <mergeCell ref="B4997:D4997"/>
    <mergeCell ref="F4997:G4997"/>
    <mergeCell ref="H4997:I4997"/>
    <mergeCell ref="J4997:K4997"/>
    <mergeCell ref="B4986:D4986"/>
    <mergeCell ref="F4986:G4986"/>
    <mergeCell ref="H4986:I4986"/>
    <mergeCell ref="J4986:K4986"/>
    <mergeCell ref="B4987:K4987"/>
    <mergeCell ref="B4996:D4996"/>
    <mergeCell ref="F4996:G4996"/>
    <mergeCell ref="H4996:I4996"/>
    <mergeCell ref="J4996:K4996"/>
    <mergeCell ref="H4959:I4959"/>
    <mergeCell ref="J4959:K4959"/>
    <mergeCell ref="B4960:D4960"/>
    <mergeCell ref="F4960:G4960"/>
    <mergeCell ref="H4960:I4960"/>
    <mergeCell ref="J4960:K4960"/>
    <mergeCell ref="B4961:D4961"/>
    <mergeCell ref="F4961:G4961"/>
    <mergeCell ref="H4961:I4961"/>
    <mergeCell ref="J4961:K4961"/>
    <mergeCell ref="B4962:D4962"/>
    <mergeCell ref="F4962:G4962"/>
    <mergeCell ref="H4962:I4962"/>
    <mergeCell ref="J4962:K4962"/>
    <mergeCell ref="B5007:D5007"/>
    <mergeCell ref="J4934:K4935"/>
    <mergeCell ref="B4928:D4928"/>
    <mergeCell ref="F4928:G4928"/>
    <mergeCell ref="H4928:I4928"/>
    <mergeCell ref="J4928:K4928"/>
    <mergeCell ref="B4929:D4929"/>
    <mergeCell ref="F4929:G4929"/>
    <mergeCell ref="H4929:I4929"/>
    <mergeCell ref="J4929:K4929"/>
    <mergeCell ref="B4930:D4930"/>
    <mergeCell ref="F4930:G4930"/>
    <mergeCell ref="H4930:I4930"/>
    <mergeCell ref="J4930:K4930"/>
    <mergeCell ref="B4931:D4931"/>
    <mergeCell ref="F4931:G4931"/>
    <mergeCell ref="H4931:I4931"/>
    <mergeCell ref="J4931:K4931"/>
    <mergeCell ref="B4932:K4932"/>
    <mergeCell ref="F4982:G4982"/>
    <mergeCell ref="H4982:I4982"/>
    <mergeCell ref="J4982:K4982"/>
    <mergeCell ref="B4992:D4992"/>
    <mergeCell ref="F4992:G4992"/>
    <mergeCell ref="H4992:I4992"/>
    <mergeCell ref="J4992:K4992"/>
    <mergeCell ref="B4993:D4993"/>
    <mergeCell ref="F4993:G4993"/>
    <mergeCell ref="H4993:I4993"/>
    <mergeCell ref="J4993:K4993"/>
    <mergeCell ref="B4994:D4994"/>
    <mergeCell ref="F4994:G4994"/>
    <mergeCell ref="H4994:I4994"/>
    <mergeCell ref="J4994:K4994"/>
    <mergeCell ref="B4995:D4995"/>
    <mergeCell ref="F4995:G4995"/>
    <mergeCell ref="H4995:I4995"/>
    <mergeCell ref="B4927:D4927"/>
    <mergeCell ref="F4927:G4927"/>
    <mergeCell ref="H4927:I4927"/>
    <mergeCell ref="J4927:K4927"/>
    <mergeCell ref="B4917:D4917"/>
    <mergeCell ref="F4917:G4917"/>
    <mergeCell ref="H4917:I4917"/>
    <mergeCell ref="J4917:K4917"/>
    <mergeCell ref="B4918:D4918"/>
    <mergeCell ref="F4918:G4918"/>
    <mergeCell ref="H4918:I4918"/>
    <mergeCell ref="J4918:K4918"/>
    <mergeCell ref="B4919:D4919"/>
    <mergeCell ref="F4919:G4919"/>
    <mergeCell ref="H4919:I4919"/>
    <mergeCell ref="J4919:K4919"/>
    <mergeCell ref="B4920:D4920"/>
    <mergeCell ref="F4920:G4920"/>
    <mergeCell ref="H4920:I4920"/>
    <mergeCell ref="J4920:K4920"/>
    <mergeCell ref="B4921:K4921"/>
    <mergeCell ref="E4911:K4911"/>
    <mergeCell ref="B4912:D4913"/>
    <mergeCell ref="E4912:I4912"/>
    <mergeCell ref="J4912:K4913"/>
    <mergeCell ref="L4912:L4913"/>
    <mergeCell ref="F4913:G4913"/>
    <mergeCell ref="H4913:I4913"/>
    <mergeCell ref="B4914:D4914"/>
    <mergeCell ref="F4914:G4914"/>
    <mergeCell ref="H4914:I4914"/>
    <mergeCell ref="J4914:K4914"/>
    <mergeCell ref="B4915:D4915"/>
    <mergeCell ref="F4915:G4915"/>
    <mergeCell ref="H4915:I4915"/>
    <mergeCell ref="J4915:K4915"/>
    <mergeCell ref="B4916:D4916"/>
    <mergeCell ref="F4916:G4916"/>
    <mergeCell ref="H4916:I4916"/>
    <mergeCell ref="J4916:K4916"/>
    <mergeCell ref="E4922:K4922"/>
    <mergeCell ref="B4923:D4924"/>
    <mergeCell ref="E4923:I4923"/>
    <mergeCell ref="J4923:K4924"/>
    <mergeCell ref="J4896:K4896"/>
    <mergeCell ref="B4897:D4897"/>
    <mergeCell ref="F4897:G4897"/>
    <mergeCell ref="H4897:I4897"/>
    <mergeCell ref="J4897:K4897"/>
    <mergeCell ref="B4898:D4898"/>
    <mergeCell ref="F4898:G4898"/>
    <mergeCell ref="H4898:I4898"/>
    <mergeCell ref="J4898:K4898"/>
    <mergeCell ref="L4901:L4902"/>
    <mergeCell ref="F4902:G4902"/>
    <mergeCell ref="H4902:I4902"/>
    <mergeCell ref="B4903:D4903"/>
    <mergeCell ref="F4903:G4903"/>
    <mergeCell ref="H4903:I4903"/>
    <mergeCell ref="J4903:K4903"/>
    <mergeCell ref="B4904:D4904"/>
    <mergeCell ref="F4904:G4904"/>
    <mergeCell ref="H4904:I4904"/>
    <mergeCell ref="J4904:K4904"/>
    <mergeCell ref="B4905:D4905"/>
    <mergeCell ref="F4905:G4905"/>
    <mergeCell ref="H4905:I4905"/>
    <mergeCell ref="J4905:K4905"/>
    <mergeCell ref="L4923:L4924"/>
    <mergeCell ref="F4924:G4924"/>
    <mergeCell ref="H4924:I4924"/>
    <mergeCell ref="B4925:D4925"/>
    <mergeCell ref="F4925:G4925"/>
    <mergeCell ref="H4925:I4925"/>
    <mergeCell ref="J4925:K4925"/>
    <mergeCell ref="B4926:D4926"/>
    <mergeCell ref="F4926:G4926"/>
    <mergeCell ref="H4926:I4926"/>
    <mergeCell ref="J4926:K4926"/>
    <mergeCell ref="B4906:D4906"/>
    <mergeCell ref="F4906:G4906"/>
    <mergeCell ref="H4906:I4906"/>
    <mergeCell ref="J4858:K4858"/>
    <mergeCell ref="B4859:D4859"/>
    <mergeCell ref="F4859:G4859"/>
    <mergeCell ref="H4859:I4859"/>
    <mergeCell ref="J4859:K4859"/>
    <mergeCell ref="B4860:D4860"/>
    <mergeCell ref="F4860:G4860"/>
    <mergeCell ref="H4860:I4860"/>
    <mergeCell ref="J4860:K4860"/>
    <mergeCell ref="J4906:K4906"/>
    <mergeCell ref="B4907:D4907"/>
    <mergeCell ref="F4907:G4907"/>
    <mergeCell ref="H4907:I4907"/>
    <mergeCell ref="J4907:K4907"/>
    <mergeCell ref="B4908:D4908"/>
    <mergeCell ref="F4908:G4908"/>
    <mergeCell ref="H4908:I4908"/>
    <mergeCell ref="J4908:K4908"/>
    <mergeCell ref="B4909:D4909"/>
    <mergeCell ref="F4909:G4909"/>
    <mergeCell ref="H4909:I4909"/>
    <mergeCell ref="J4909:K4909"/>
    <mergeCell ref="B4910:K4910"/>
    <mergeCell ref="E4900:K4900"/>
    <mergeCell ref="B4901:D4902"/>
    <mergeCell ref="E4901:I4901"/>
    <mergeCell ref="J4901:K4902"/>
    <mergeCell ref="J4884:K4884"/>
    <mergeCell ref="B4863:D4863"/>
    <mergeCell ref="F4863:G4863"/>
    <mergeCell ref="H4863:I4863"/>
    <mergeCell ref="J4863:K4863"/>
    <mergeCell ref="B4864:D4864"/>
    <mergeCell ref="F4864:G4864"/>
    <mergeCell ref="H4864:I4864"/>
    <mergeCell ref="J4864:K4864"/>
    <mergeCell ref="J4883:K4883"/>
    <mergeCell ref="B4884:D4884"/>
    <mergeCell ref="F4884:G4884"/>
    <mergeCell ref="H4884:I4884"/>
    <mergeCell ref="J4882:K4882"/>
    <mergeCell ref="B4883:D4883"/>
    <mergeCell ref="F4883:G4883"/>
    <mergeCell ref="H4883:I4883"/>
    <mergeCell ref="D4888:L4888"/>
    <mergeCell ref="E4889:K4889"/>
    <mergeCell ref="B4890:D4891"/>
    <mergeCell ref="E4890:I4890"/>
    <mergeCell ref="J4890:K4891"/>
    <mergeCell ref="L4890:L4891"/>
    <mergeCell ref="F4891:G4891"/>
    <mergeCell ref="H4891:I4891"/>
    <mergeCell ref="B4886:D4886"/>
    <mergeCell ref="F4886:G4886"/>
    <mergeCell ref="H4886:I4886"/>
    <mergeCell ref="J4886:K4886"/>
    <mergeCell ref="B4887:K4887"/>
    <mergeCell ref="B4895:D4895"/>
    <mergeCell ref="F4895:G4895"/>
    <mergeCell ref="H4895:I4895"/>
    <mergeCell ref="J4895:K4895"/>
    <mergeCell ref="B4896:D4896"/>
    <mergeCell ref="F4896:G4896"/>
    <mergeCell ref="H4896:I4896"/>
    <mergeCell ref="H4861:I4861"/>
    <mergeCell ref="J4861:K4861"/>
    <mergeCell ref="B4862:D4862"/>
    <mergeCell ref="F4862:G4862"/>
    <mergeCell ref="H4862:I4862"/>
    <mergeCell ref="J4862:K4862"/>
    <mergeCell ref="B4865:K4865"/>
    <mergeCell ref="B4848:D4848"/>
    <mergeCell ref="F4848:G4848"/>
    <mergeCell ref="H4848:I4848"/>
    <mergeCell ref="J4848:K4848"/>
    <mergeCell ref="B4849:D4849"/>
    <mergeCell ref="F4849:G4849"/>
    <mergeCell ref="H4849:I4849"/>
    <mergeCell ref="J4849:K4849"/>
    <mergeCell ref="B4839:D4839"/>
    <mergeCell ref="F4839:G4839"/>
    <mergeCell ref="B4837:D4837"/>
    <mergeCell ref="F4837:G4837"/>
    <mergeCell ref="H4837:I4837"/>
    <mergeCell ref="J4837:K4837"/>
    <mergeCell ref="B4838:D4838"/>
    <mergeCell ref="F4838:G4838"/>
    <mergeCell ref="H4838:I4838"/>
    <mergeCell ref="J4838:K4838"/>
    <mergeCell ref="B4899:K4899"/>
    <mergeCell ref="B4892:D4892"/>
    <mergeCell ref="F4892:G4892"/>
    <mergeCell ref="H4892:I4892"/>
    <mergeCell ref="J4892:K4892"/>
    <mergeCell ref="B4893:D4893"/>
    <mergeCell ref="F4893:G4893"/>
    <mergeCell ref="H4893:I4893"/>
    <mergeCell ref="J4893:K4893"/>
    <mergeCell ref="B4894:D4894"/>
    <mergeCell ref="F4894:G4894"/>
    <mergeCell ref="H4894:I4894"/>
    <mergeCell ref="J4894:K4894"/>
    <mergeCell ref="B4850:D4850"/>
    <mergeCell ref="F4850:G4850"/>
    <mergeCell ref="H4850:I4850"/>
    <mergeCell ref="J4850:K4850"/>
    <mergeCell ref="B4851:D4851"/>
    <mergeCell ref="F4851:G4851"/>
    <mergeCell ref="H4851:I4851"/>
    <mergeCell ref="J4851:K4851"/>
    <mergeCell ref="B4852:D4852"/>
    <mergeCell ref="F4852:G4852"/>
    <mergeCell ref="H4852:I4852"/>
    <mergeCell ref="J4852:K4852"/>
    <mergeCell ref="B4853:D4853"/>
    <mergeCell ref="F4853:G4853"/>
    <mergeCell ref="H4853:I4853"/>
    <mergeCell ref="J4853:K4853"/>
    <mergeCell ref="B4854:K4854"/>
    <mergeCell ref="E4855:K4855"/>
    <mergeCell ref="B4856:D4857"/>
    <mergeCell ref="E4856:I4856"/>
    <mergeCell ref="J4856:K4857"/>
    <mergeCell ref="F4857:G4857"/>
    <mergeCell ref="H4857:I4857"/>
    <mergeCell ref="B4858:D4858"/>
    <mergeCell ref="F4858:G4858"/>
    <mergeCell ref="H4858:I4858"/>
    <mergeCell ref="E4833:K4833"/>
    <mergeCell ref="B4834:D4835"/>
    <mergeCell ref="E4834:I4834"/>
    <mergeCell ref="J4834:K4835"/>
    <mergeCell ref="F4835:G4835"/>
    <mergeCell ref="H4835:I4835"/>
    <mergeCell ref="B4836:D4836"/>
    <mergeCell ref="F4836:G4836"/>
    <mergeCell ref="H4836:I4836"/>
    <mergeCell ref="J4836:K4836"/>
    <mergeCell ref="B4828:D4828"/>
    <mergeCell ref="F4828:G4828"/>
    <mergeCell ref="H4828:I4828"/>
    <mergeCell ref="J4828:K4828"/>
    <mergeCell ref="B4845:D4846"/>
    <mergeCell ref="E4845:I4845"/>
    <mergeCell ref="J4845:K4846"/>
    <mergeCell ref="L4845:L4846"/>
    <mergeCell ref="F4846:G4846"/>
    <mergeCell ref="H4846:I4846"/>
    <mergeCell ref="B4847:D4847"/>
    <mergeCell ref="F4847:G4847"/>
    <mergeCell ref="H4847:I4847"/>
    <mergeCell ref="J4847:K4847"/>
    <mergeCell ref="L4834:L4835"/>
    <mergeCell ref="H4839:I4839"/>
    <mergeCell ref="J4839:K4839"/>
    <mergeCell ref="B4840:D4840"/>
    <mergeCell ref="F4840:G4840"/>
    <mergeCell ref="H4840:I4840"/>
    <mergeCell ref="J4840:K4840"/>
    <mergeCell ref="B4841:D4841"/>
    <mergeCell ref="F4841:G4841"/>
    <mergeCell ref="H4841:I4841"/>
    <mergeCell ref="J4841:K4841"/>
    <mergeCell ref="B4842:D4842"/>
    <mergeCell ref="F4842:G4842"/>
    <mergeCell ref="H4842:I4842"/>
    <mergeCell ref="J4842:K4842"/>
    <mergeCell ref="B4843:K4843"/>
    <mergeCell ref="E4822:K4822"/>
    <mergeCell ref="B4823:D4824"/>
    <mergeCell ref="E4823:I4823"/>
    <mergeCell ref="J4823:K4824"/>
    <mergeCell ref="L4823:L4824"/>
    <mergeCell ref="F4824:G4824"/>
    <mergeCell ref="H4824:I4824"/>
    <mergeCell ref="B4825:D4825"/>
    <mergeCell ref="F4825:G4825"/>
    <mergeCell ref="H4825:I4825"/>
    <mergeCell ref="J4825:K4825"/>
    <mergeCell ref="B4826:D4826"/>
    <mergeCell ref="F4826:G4826"/>
    <mergeCell ref="H4826:I4826"/>
    <mergeCell ref="J4826:K4826"/>
    <mergeCell ref="B4827:D4827"/>
    <mergeCell ref="F4827:G4827"/>
    <mergeCell ref="H4827:I4827"/>
    <mergeCell ref="J4827:K4827"/>
    <mergeCell ref="B4817:D4817"/>
    <mergeCell ref="F4817:G4817"/>
    <mergeCell ref="H4817:I4817"/>
    <mergeCell ref="J4817:K4817"/>
    <mergeCell ref="B4818:D4818"/>
    <mergeCell ref="F4818:G4818"/>
    <mergeCell ref="H4818:I4818"/>
    <mergeCell ref="J4818:K4818"/>
    <mergeCell ref="B4819:D4819"/>
    <mergeCell ref="F4819:G4819"/>
    <mergeCell ref="H4819:I4819"/>
    <mergeCell ref="J4819:K4819"/>
    <mergeCell ref="B4820:D4820"/>
    <mergeCell ref="F4820:G4820"/>
    <mergeCell ref="H4820:I4820"/>
    <mergeCell ref="J4820:K4820"/>
    <mergeCell ref="B4821:K4821"/>
    <mergeCell ref="E4811:K4811"/>
    <mergeCell ref="B4812:D4813"/>
    <mergeCell ref="E4812:I4812"/>
    <mergeCell ref="J4812:K4813"/>
    <mergeCell ref="L4812:L4813"/>
    <mergeCell ref="F4813:G4813"/>
    <mergeCell ref="H4813:I4813"/>
    <mergeCell ref="B4814:D4814"/>
    <mergeCell ref="F4814:G4814"/>
    <mergeCell ref="H4814:I4814"/>
    <mergeCell ref="J4814:K4814"/>
    <mergeCell ref="B4815:D4815"/>
    <mergeCell ref="F4815:G4815"/>
    <mergeCell ref="H4815:I4815"/>
    <mergeCell ref="J4815:K4815"/>
    <mergeCell ref="B4816:D4816"/>
    <mergeCell ref="F4816:G4816"/>
    <mergeCell ref="H4816:I4816"/>
    <mergeCell ref="J4816:K4816"/>
    <mergeCell ref="B4806:D4806"/>
    <mergeCell ref="F4806:G4806"/>
    <mergeCell ref="H4806:I4806"/>
    <mergeCell ref="J4806:K4806"/>
    <mergeCell ref="B4807:D4807"/>
    <mergeCell ref="F4807:G4807"/>
    <mergeCell ref="H4807:I4807"/>
    <mergeCell ref="J4807:K4807"/>
    <mergeCell ref="B4808:D4808"/>
    <mergeCell ref="F4808:G4808"/>
    <mergeCell ref="H4808:I4808"/>
    <mergeCell ref="J4808:K4808"/>
    <mergeCell ref="B4809:D4809"/>
    <mergeCell ref="F4809:G4809"/>
    <mergeCell ref="H4809:I4809"/>
    <mergeCell ref="J4809:K4809"/>
    <mergeCell ref="B4810:K4810"/>
    <mergeCell ref="E4800:K4800"/>
    <mergeCell ref="B4801:D4802"/>
    <mergeCell ref="E4801:I4801"/>
    <mergeCell ref="J4801:K4802"/>
    <mergeCell ref="L4801:L4802"/>
    <mergeCell ref="F4802:G4802"/>
    <mergeCell ref="H4802:I4802"/>
    <mergeCell ref="B4803:D4803"/>
    <mergeCell ref="F4803:G4803"/>
    <mergeCell ref="H4803:I4803"/>
    <mergeCell ref="J4803:K4803"/>
    <mergeCell ref="B4804:D4804"/>
    <mergeCell ref="F4804:G4804"/>
    <mergeCell ref="H4804:I4804"/>
    <mergeCell ref="J4804:K4804"/>
    <mergeCell ref="B4805:D4805"/>
    <mergeCell ref="F4805:G4805"/>
    <mergeCell ref="H4805:I4805"/>
    <mergeCell ref="J4805:K4805"/>
    <mergeCell ref="B4795:D4795"/>
    <mergeCell ref="F4795:G4795"/>
    <mergeCell ref="H4795:I4795"/>
    <mergeCell ref="J4795:K4795"/>
    <mergeCell ref="B4796:D4796"/>
    <mergeCell ref="F4796:G4796"/>
    <mergeCell ref="H4796:I4796"/>
    <mergeCell ref="J4796:K4796"/>
    <mergeCell ref="B4797:D4797"/>
    <mergeCell ref="F4797:G4797"/>
    <mergeCell ref="H4797:I4797"/>
    <mergeCell ref="J4797:K4797"/>
    <mergeCell ref="B4798:D4798"/>
    <mergeCell ref="F4798:G4798"/>
    <mergeCell ref="H4798:I4798"/>
    <mergeCell ref="J4798:K4798"/>
    <mergeCell ref="B4799:K4799"/>
    <mergeCell ref="D4788:L4788"/>
    <mergeCell ref="E4789:K4789"/>
    <mergeCell ref="B4790:D4791"/>
    <mergeCell ref="E4790:I4790"/>
    <mergeCell ref="J4790:K4791"/>
    <mergeCell ref="L4790:L4791"/>
    <mergeCell ref="F4791:G4791"/>
    <mergeCell ref="H4791:I4791"/>
    <mergeCell ref="B4792:D4792"/>
    <mergeCell ref="F4792:G4792"/>
    <mergeCell ref="H4792:I4792"/>
    <mergeCell ref="J4792:K4792"/>
    <mergeCell ref="B4793:D4793"/>
    <mergeCell ref="F4793:G4793"/>
    <mergeCell ref="H4793:I4793"/>
    <mergeCell ref="J4793:K4793"/>
    <mergeCell ref="B4794:D4794"/>
    <mergeCell ref="F4794:G4794"/>
    <mergeCell ref="H4794:I4794"/>
    <mergeCell ref="J4794:K4794"/>
    <mergeCell ref="B4783:D4783"/>
    <mergeCell ref="F4783:G4783"/>
    <mergeCell ref="H4783:I4783"/>
    <mergeCell ref="J4783:K4783"/>
    <mergeCell ref="B4784:D4784"/>
    <mergeCell ref="F4784:G4784"/>
    <mergeCell ref="H4784:I4784"/>
    <mergeCell ref="J4784:K4784"/>
    <mergeCell ref="B4785:D4785"/>
    <mergeCell ref="F4785:G4785"/>
    <mergeCell ref="H4785:I4785"/>
    <mergeCell ref="J4785:K4785"/>
    <mergeCell ref="B4786:D4786"/>
    <mergeCell ref="F4786:G4786"/>
    <mergeCell ref="H4786:I4786"/>
    <mergeCell ref="J4786:K4786"/>
    <mergeCell ref="B4787:K4787"/>
    <mergeCell ref="B4781:D4781"/>
    <mergeCell ref="F4781:G4781"/>
    <mergeCell ref="H4781:I4781"/>
    <mergeCell ref="J4781:K4781"/>
    <mergeCell ref="E4766:K4766"/>
    <mergeCell ref="B4767:D4768"/>
    <mergeCell ref="E4767:I4767"/>
    <mergeCell ref="J4767:K4768"/>
    <mergeCell ref="L4767:L4768"/>
    <mergeCell ref="F4768:G4768"/>
    <mergeCell ref="H4768:I4768"/>
    <mergeCell ref="B4769:D4769"/>
    <mergeCell ref="F4769:G4769"/>
    <mergeCell ref="H4769:I4769"/>
    <mergeCell ref="J4769:K4769"/>
    <mergeCell ref="B4770:D4770"/>
    <mergeCell ref="F4770:G4770"/>
    <mergeCell ref="H4770:I4770"/>
    <mergeCell ref="J4770:K4770"/>
    <mergeCell ref="B4782:D4782"/>
    <mergeCell ref="F4782:G4782"/>
    <mergeCell ref="H4782:I4782"/>
    <mergeCell ref="J4782:K4782"/>
    <mergeCell ref="B4772:D4772"/>
    <mergeCell ref="F4772:G4772"/>
    <mergeCell ref="H4772:I4772"/>
    <mergeCell ref="J4772:K4772"/>
    <mergeCell ref="B4773:D4773"/>
    <mergeCell ref="F4773:G4773"/>
    <mergeCell ref="H4773:I4773"/>
    <mergeCell ref="J4773:K4773"/>
    <mergeCell ref="B4774:D4774"/>
    <mergeCell ref="F4774:G4774"/>
    <mergeCell ref="H4774:I4774"/>
    <mergeCell ref="J4774:K4774"/>
    <mergeCell ref="B4775:D4775"/>
    <mergeCell ref="F4775:G4775"/>
    <mergeCell ref="H4775:I4775"/>
    <mergeCell ref="J4775:K4775"/>
    <mergeCell ref="B4776:K4776"/>
    <mergeCell ref="B4749:D4749"/>
    <mergeCell ref="F4749:G4749"/>
    <mergeCell ref="H4749:I4749"/>
    <mergeCell ref="B4771:D4771"/>
    <mergeCell ref="F4771:G4771"/>
    <mergeCell ref="H4771:I4771"/>
    <mergeCell ref="J4771:K4771"/>
    <mergeCell ref="B4761:D4761"/>
    <mergeCell ref="F4761:G4761"/>
    <mergeCell ref="H4761:I4761"/>
    <mergeCell ref="J4761:K4761"/>
    <mergeCell ref="B4762:D4762"/>
    <mergeCell ref="F4762:G4762"/>
    <mergeCell ref="H4762:I4762"/>
    <mergeCell ref="J4762:K4762"/>
    <mergeCell ref="B4763:D4763"/>
    <mergeCell ref="F4763:G4763"/>
    <mergeCell ref="H4763:I4763"/>
    <mergeCell ref="J4763:K4763"/>
    <mergeCell ref="B4764:D4764"/>
    <mergeCell ref="F4764:G4764"/>
    <mergeCell ref="H4764:I4764"/>
    <mergeCell ref="J4764:K4764"/>
    <mergeCell ref="B4765:K4765"/>
    <mergeCell ref="E4777:K4777"/>
    <mergeCell ref="B4778:D4779"/>
    <mergeCell ref="E4778:I4778"/>
    <mergeCell ref="J4778:K4779"/>
    <mergeCell ref="L4778:L4779"/>
    <mergeCell ref="F4779:G4779"/>
    <mergeCell ref="H4779:I4779"/>
    <mergeCell ref="B4780:D4780"/>
    <mergeCell ref="F4780:G4780"/>
    <mergeCell ref="H4780:I4780"/>
    <mergeCell ref="J4780:K4780"/>
    <mergeCell ref="B4750:D4750"/>
    <mergeCell ref="F4750:G4750"/>
    <mergeCell ref="H4750:I4750"/>
    <mergeCell ref="J4750:K4750"/>
    <mergeCell ref="E4755:K4755"/>
    <mergeCell ref="B4756:D4757"/>
    <mergeCell ref="E4756:I4756"/>
    <mergeCell ref="J4756:K4757"/>
    <mergeCell ref="L4756:L4757"/>
    <mergeCell ref="F4757:G4757"/>
    <mergeCell ref="H4757:I4757"/>
    <mergeCell ref="B4758:D4758"/>
    <mergeCell ref="F4758:G4758"/>
    <mergeCell ref="H4758:I4758"/>
    <mergeCell ref="J4758:K4758"/>
    <mergeCell ref="B4759:D4759"/>
    <mergeCell ref="F4759:G4759"/>
    <mergeCell ref="H4759:I4759"/>
    <mergeCell ref="J4759:K4759"/>
    <mergeCell ref="B4760:D4760"/>
    <mergeCell ref="F4760:G4760"/>
    <mergeCell ref="H4760:I4760"/>
    <mergeCell ref="J4760:K4760"/>
    <mergeCell ref="B4751:D4751"/>
    <mergeCell ref="F4751:G4751"/>
    <mergeCell ref="H4751:I4751"/>
    <mergeCell ref="J4751:K4751"/>
    <mergeCell ref="B4752:D4752"/>
    <mergeCell ref="F4752:G4752"/>
    <mergeCell ref="H4752:I4752"/>
    <mergeCell ref="J4752:K4752"/>
    <mergeCell ref="B4753:D4753"/>
    <mergeCell ref="F4753:G4753"/>
    <mergeCell ref="H4753:I4753"/>
    <mergeCell ref="J4753:K4753"/>
    <mergeCell ref="B4754:K4754"/>
    <mergeCell ref="J4749:K4749"/>
    <mergeCell ref="B4727:D4727"/>
    <mergeCell ref="F4727:G4727"/>
    <mergeCell ref="H4727:I4727"/>
    <mergeCell ref="J4727:K4727"/>
    <mergeCell ref="B4728:D4728"/>
    <mergeCell ref="F4728:G4728"/>
    <mergeCell ref="H4728:I4728"/>
    <mergeCell ref="J4728:K4728"/>
    <mergeCell ref="B4729:D4729"/>
    <mergeCell ref="F4729:G4729"/>
    <mergeCell ref="H4729:I4729"/>
    <mergeCell ref="J4729:K4729"/>
    <mergeCell ref="B4730:D4730"/>
    <mergeCell ref="F4730:G4730"/>
    <mergeCell ref="H4730:I4730"/>
    <mergeCell ref="J4730:K4730"/>
    <mergeCell ref="B4731:K4731"/>
    <mergeCell ref="B4738:D4738"/>
    <mergeCell ref="F4738:G4738"/>
    <mergeCell ref="H4738:I4738"/>
    <mergeCell ref="J4738:K4738"/>
    <mergeCell ref="B4739:D4739"/>
    <mergeCell ref="F4739:G4739"/>
    <mergeCell ref="H4739:I4739"/>
    <mergeCell ref="J4739:K4739"/>
    <mergeCell ref="B4740:D4740"/>
    <mergeCell ref="F4740:G4740"/>
    <mergeCell ref="H4740:I4740"/>
    <mergeCell ref="J4740:K4740"/>
    <mergeCell ref="B4741:D4741"/>
    <mergeCell ref="F4741:G4741"/>
    <mergeCell ref="H4741:I4741"/>
    <mergeCell ref="J4741:K4741"/>
    <mergeCell ref="B4742:K4742"/>
    <mergeCell ref="E4732:K4732"/>
    <mergeCell ref="B4733:D4734"/>
    <mergeCell ref="E4733:I4733"/>
    <mergeCell ref="J4733:K4734"/>
    <mergeCell ref="J4735:K4735"/>
    <mergeCell ref="B4736:D4736"/>
    <mergeCell ref="F4736:G4736"/>
    <mergeCell ref="H4736:I4736"/>
    <mergeCell ref="J4736:K4736"/>
    <mergeCell ref="B4737:D4737"/>
    <mergeCell ref="F4737:G4737"/>
    <mergeCell ref="H4737:I4737"/>
    <mergeCell ref="J4737:K4737"/>
    <mergeCell ref="D4743:L4743"/>
    <mergeCell ref="E4744:K4744"/>
    <mergeCell ref="B4745:D4746"/>
    <mergeCell ref="E4745:I4745"/>
    <mergeCell ref="J4745:K4746"/>
    <mergeCell ref="L4745:L4746"/>
    <mergeCell ref="F4746:G4746"/>
    <mergeCell ref="H4746:I4746"/>
    <mergeCell ref="B4747:D4747"/>
    <mergeCell ref="F4747:G4747"/>
    <mergeCell ref="H4747:I4747"/>
    <mergeCell ref="J4747:K4747"/>
    <mergeCell ref="B4748:D4748"/>
    <mergeCell ref="F4748:G4748"/>
    <mergeCell ref="H4748:I4748"/>
    <mergeCell ref="J4748:K4748"/>
    <mergeCell ref="L4733:L4734"/>
    <mergeCell ref="F4734:G4734"/>
    <mergeCell ref="H4734:I4734"/>
    <mergeCell ref="B4735:D4735"/>
    <mergeCell ref="F4735:G4735"/>
    <mergeCell ref="H4735:I4735"/>
    <mergeCell ref="E4721:K4721"/>
    <mergeCell ref="B4722:D4723"/>
    <mergeCell ref="E4722:I4722"/>
    <mergeCell ref="J4722:K4723"/>
    <mergeCell ref="L4722:L4723"/>
    <mergeCell ref="F4723:G4723"/>
    <mergeCell ref="H4723:I4723"/>
    <mergeCell ref="B4724:D4724"/>
    <mergeCell ref="F4724:G4724"/>
    <mergeCell ref="H4724:I4724"/>
    <mergeCell ref="J4724:K4724"/>
    <mergeCell ref="B4725:D4725"/>
    <mergeCell ref="F4725:G4725"/>
    <mergeCell ref="H4725:I4725"/>
    <mergeCell ref="J4725:K4725"/>
    <mergeCell ref="B4726:D4726"/>
    <mergeCell ref="F4726:G4726"/>
    <mergeCell ref="H4726:I4726"/>
    <mergeCell ref="J4726:K4726"/>
    <mergeCell ref="B4716:D4716"/>
    <mergeCell ref="F4716:G4716"/>
    <mergeCell ref="H4716:I4716"/>
    <mergeCell ref="J4716:K4716"/>
    <mergeCell ref="B4717:D4717"/>
    <mergeCell ref="F4717:G4717"/>
    <mergeCell ref="H4717:I4717"/>
    <mergeCell ref="J4717:K4717"/>
    <mergeCell ref="B4718:D4718"/>
    <mergeCell ref="F4718:G4718"/>
    <mergeCell ref="H4718:I4718"/>
    <mergeCell ref="J4718:K4718"/>
    <mergeCell ref="B4719:D4719"/>
    <mergeCell ref="F4719:G4719"/>
    <mergeCell ref="H4719:I4719"/>
    <mergeCell ref="J4719:K4719"/>
    <mergeCell ref="B4720:K4720"/>
    <mergeCell ref="E4710:K4710"/>
    <mergeCell ref="B4711:D4712"/>
    <mergeCell ref="E4711:I4711"/>
    <mergeCell ref="J4711:K4712"/>
    <mergeCell ref="L4711:L4712"/>
    <mergeCell ref="F4712:G4712"/>
    <mergeCell ref="H4712:I4712"/>
    <mergeCell ref="B4713:D4713"/>
    <mergeCell ref="F4713:G4713"/>
    <mergeCell ref="H4713:I4713"/>
    <mergeCell ref="J4713:K4713"/>
    <mergeCell ref="B4714:D4714"/>
    <mergeCell ref="F4714:G4714"/>
    <mergeCell ref="H4714:I4714"/>
    <mergeCell ref="J4714:K4714"/>
    <mergeCell ref="B4715:D4715"/>
    <mergeCell ref="F4715:G4715"/>
    <mergeCell ref="H4715:I4715"/>
    <mergeCell ref="J4715:K4715"/>
    <mergeCell ref="B4705:D4705"/>
    <mergeCell ref="F4705:G4705"/>
    <mergeCell ref="H4705:I4705"/>
    <mergeCell ref="J4705:K4705"/>
    <mergeCell ref="B4706:D4706"/>
    <mergeCell ref="F4706:G4706"/>
    <mergeCell ref="H4706:I4706"/>
    <mergeCell ref="J4706:K4706"/>
    <mergeCell ref="B4707:D4707"/>
    <mergeCell ref="F4707:G4707"/>
    <mergeCell ref="H4707:I4707"/>
    <mergeCell ref="J4707:K4707"/>
    <mergeCell ref="B4708:D4708"/>
    <mergeCell ref="F4708:G4708"/>
    <mergeCell ref="H4708:I4708"/>
    <mergeCell ref="J4708:K4708"/>
    <mergeCell ref="B4709:K4709"/>
    <mergeCell ref="E4699:K4699"/>
    <mergeCell ref="B4700:D4701"/>
    <mergeCell ref="E4700:I4700"/>
    <mergeCell ref="J4700:K4701"/>
    <mergeCell ref="L4700:L4701"/>
    <mergeCell ref="F4701:G4701"/>
    <mergeCell ref="H4701:I4701"/>
    <mergeCell ref="B4702:D4702"/>
    <mergeCell ref="F4702:G4702"/>
    <mergeCell ref="H4702:I4702"/>
    <mergeCell ref="J4702:K4702"/>
    <mergeCell ref="B4703:D4703"/>
    <mergeCell ref="F4703:G4703"/>
    <mergeCell ref="H4703:I4703"/>
    <mergeCell ref="J4703:K4703"/>
    <mergeCell ref="B4704:D4704"/>
    <mergeCell ref="F4704:G4704"/>
    <mergeCell ref="H4704:I4704"/>
    <mergeCell ref="J4704:K4704"/>
    <mergeCell ref="B4694:D4694"/>
    <mergeCell ref="F4694:G4694"/>
    <mergeCell ref="H4694:I4694"/>
    <mergeCell ref="J4694:K4694"/>
    <mergeCell ref="B4695:D4695"/>
    <mergeCell ref="F4695:G4695"/>
    <mergeCell ref="H4695:I4695"/>
    <mergeCell ref="J4695:K4695"/>
    <mergeCell ref="B4696:D4696"/>
    <mergeCell ref="F4696:G4696"/>
    <mergeCell ref="H4696:I4696"/>
    <mergeCell ref="J4696:K4696"/>
    <mergeCell ref="B4697:D4697"/>
    <mergeCell ref="F4697:G4697"/>
    <mergeCell ref="H4697:I4697"/>
    <mergeCell ref="J4697:K4697"/>
    <mergeCell ref="B4698:K4698"/>
    <mergeCell ref="E4688:K4688"/>
    <mergeCell ref="B4689:D4690"/>
    <mergeCell ref="E4689:I4689"/>
    <mergeCell ref="J4689:K4690"/>
    <mergeCell ref="L4689:L4690"/>
    <mergeCell ref="F4690:G4690"/>
    <mergeCell ref="H4690:I4690"/>
    <mergeCell ref="B4691:D4691"/>
    <mergeCell ref="F4691:G4691"/>
    <mergeCell ref="H4691:I4691"/>
    <mergeCell ref="J4691:K4691"/>
    <mergeCell ref="B4692:D4692"/>
    <mergeCell ref="F4692:G4692"/>
    <mergeCell ref="H4692:I4692"/>
    <mergeCell ref="J4692:K4692"/>
    <mergeCell ref="B4693:D4693"/>
    <mergeCell ref="F4693:G4693"/>
    <mergeCell ref="H4693:I4693"/>
    <mergeCell ref="J4693:K4693"/>
    <mergeCell ref="B4683:D4683"/>
    <mergeCell ref="F4683:G4683"/>
    <mergeCell ref="H4683:I4683"/>
    <mergeCell ref="J4683:K4683"/>
    <mergeCell ref="B4684:D4684"/>
    <mergeCell ref="F4684:G4684"/>
    <mergeCell ref="H4684:I4684"/>
    <mergeCell ref="J4684:K4684"/>
    <mergeCell ref="B4685:D4685"/>
    <mergeCell ref="F4685:G4685"/>
    <mergeCell ref="H4685:I4685"/>
    <mergeCell ref="J4685:K4685"/>
    <mergeCell ref="B4686:D4686"/>
    <mergeCell ref="F4686:G4686"/>
    <mergeCell ref="H4686:I4686"/>
    <mergeCell ref="J4686:K4686"/>
    <mergeCell ref="B4687:K4687"/>
    <mergeCell ref="E4677:K4677"/>
    <mergeCell ref="B4678:D4679"/>
    <mergeCell ref="E4678:I4678"/>
    <mergeCell ref="J4678:K4679"/>
    <mergeCell ref="L4678:L4679"/>
    <mergeCell ref="F4679:G4679"/>
    <mergeCell ref="H4679:I4679"/>
    <mergeCell ref="B4680:D4680"/>
    <mergeCell ref="F4680:G4680"/>
    <mergeCell ref="H4680:I4680"/>
    <mergeCell ref="J4680:K4680"/>
    <mergeCell ref="B4681:D4681"/>
    <mergeCell ref="F4681:G4681"/>
    <mergeCell ref="H4681:I4681"/>
    <mergeCell ref="J4681:K4681"/>
    <mergeCell ref="B4682:D4682"/>
    <mergeCell ref="F4682:G4682"/>
    <mergeCell ref="H4682:I4682"/>
    <mergeCell ref="J4682:K4682"/>
    <mergeCell ref="B4672:D4672"/>
    <mergeCell ref="F4672:G4672"/>
    <mergeCell ref="H4672:I4672"/>
    <mergeCell ref="J4672:K4672"/>
    <mergeCell ref="B4673:D4673"/>
    <mergeCell ref="F4673:G4673"/>
    <mergeCell ref="H4673:I4673"/>
    <mergeCell ref="J4673:K4673"/>
    <mergeCell ref="B4674:D4674"/>
    <mergeCell ref="F4674:G4674"/>
    <mergeCell ref="H4674:I4674"/>
    <mergeCell ref="J4674:K4674"/>
    <mergeCell ref="B4675:D4675"/>
    <mergeCell ref="F4675:G4675"/>
    <mergeCell ref="H4675:I4675"/>
    <mergeCell ref="J4675:K4675"/>
    <mergeCell ref="B4676:K4676"/>
    <mergeCell ref="E4666:K4666"/>
    <mergeCell ref="B4667:D4668"/>
    <mergeCell ref="E4667:I4667"/>
    <mergeCell ref="J4667:K4668"/>
    <mergeCell ref="L4667:L4668"/>
    <mergeCell ref="F4668:G4668"/>
    <mergeCell ref="H4668:I4668"/>
    <mergeCell ref="B4669:D4669"/>
    <mergeCell ref="F4669:G4669"/>
    <mergeCell ref="H4669:I4669"/>
    <mergeCell ref="J4669:K4669"/>
    <mergeCell ref="B4670:D4670"/>
    <mergeCell ref="F4670:G4670"/>
    <mergeCell ref="H4670:I4670"/>
    <mergeCell ref="J4670:K4670"/>
    <mergeCell ref="B4671:D4671"/>
    <mergeCell ref="F4671:G4671"/>
    <mergeCell ref="H4671:I4671"/>
    <mergeCell ref="J4671:K4671"/>
    <mergeCell ref="B4661:D4661"/>
    <mergeCell ref="F4661:G4661"/>
    <mergeCell ref="H4661:I4661"/>
    <mergeCell ref="J4661:K4661"/>
    <mergeCell ref="B4662:D4662"/>
    <mergeCell ref="F4662:G4662"/>
    <mergeCell ref="H4662:I4662"/>
    <mergeCell ref="J4662:K4662"/>
    <mergeCell ref="B4663:D4663"/>
    <mergeCell ref="F4663:G4663"/>
    <mergeCell ref="H4663:I4663"/>
    <mergeCell ref="J4663:K4663"/>
    <mergeCell ref="B4664:D4664"/>
    <mergeCell ref="F4664:G4664"/>
    <mergeCell ref="H4664:I4664"/>
    <mergeCell ref="J4664:K4664"/>
    <mergeCell ref="B4665:K4665"/>
    <mergeCell ref="E4655:K4655"/>
    <mergeCell ref="B4656:D4657"/>
    <mergeCell ref="E4656:I4656"/>
    <mergeCell ref="J4656:K4657"/>
    <mergeCell ref="L4656:L4657"/>
    <mergeCell ref="F4657:G4657"/>
    <mergeCell ref="H4657:I4657"/>
    <mergeCell ref="B4658:D4658"/>
    <mergeCell ref="F4658:G4658"/>
    <mergeCell ref="H4658:I4658"/>
    <mergeCell ref="J4658:K4658"/>
    <mergeCell ref="B4659:D4659"/>
    <mergeCell ref="F4659:G4659"/>
    <mergeCell ref="H4659:I4659"/>
    <mergeCell ref="J4659:K4659"/>
    <mergeCell ref="B4660:D4660"/>
    <mergeCell ref="F4660:G4660"/>
    <mergeCell ref="H4660:I4660"/>
    <mergeCell ref="J4660:K4660"/>
    <mergeCell ref="B4650:D4650"/>
    <mergeCell ref="F4650:G4650"/>
    <mergeCell ref="H4650:I4650"/>
    <mergeCell ref="J4650:K4650"/>
    <mergeCell ref="B4651:D4651"/>
    <mergeCell ref="F4651:G4651"/>
    <mergeCell ref="H4651:I4651"/>
    <mergeCell ref="J4651:K4651"/>
    <mergeCell ref="B4652:D4652"/>
    <mergeCell ref="F4652:G4652"/>
    <mergeCell ref="H4652:I4652"/>
    <mergeCell ref="J4652:K4652"/>
    <mergeCell ref="B4653:D4653"/>
    <mergeCell ref="F4653:G4653"/>
    <mergeCell ref="H4653:I4653"/>
    <mergeCell ref="J4653:K4653"/>
    <mergeCell ref="B4654:K4654"/>
    <mergeCell ref="E4644:K4644"/>
    <mergeCell ref="B4645:D4646"/>
    <mergeCell ref="E4645:I4645"/>
    <mergeCell ref="J4645:K4646"/>
    <mergeCell ref="L4645:L4646"/>
    <mergeCell ref="F4646:G4646"/>
    <mergeCell ref="H4646:I4646"/>
    <mergeCell ref="B4647:D4647"/>
    <mergeCell ref="F4647:G4647"/>
    <mergeCell ref="H4647:I4647"/>
    <mergeCell ref="J4647:K4647"/>
    <mergeCell ref="B4648:D4648"/>
    <mergeCell ref="F4648:G4648"/>
    <mergeCell ref="H4648:I4648"/>
    <mergeCell ref="J4648:K4648"/>
    <mergeCell ref="B4649:D4649"/>
    <mergeCell ref="F4649:G4649"/>
    <mergeCell ref="H4649:I4649"/>
    <mergeCell ref="J4649:K4649"/>
    <mergeCell ref="B4639:D4639"/>
    <mergeCell ref="F4639:G4639"/>
    <mergeCell ref="H4639:I4639"/>
    <mergeCell ref="J4639:K4639"/>
    <mergeCell ref="B4640:D4640"/>
    <mergeCell ref="F4640:G4640"/>
    <mergeCell ref="H4640:I4640"/>
    <mergeCell ref="J4640:K4640"/>
    <mergeCell ref="B4641:D4641"/>
    <mergeCell ref="F4641:G4641"/>
    <mergeCell ref="H4641:I4641"/>
    <mergeCell ref="J4641:K4641"/>
    <mergeCell ref="B4642:D4642"/>
    <mergeCell ref="F4642:G4642"/>
    <mergeCell ref="H4642:I4642"/>
    <mergeCell ref="J4642:K4642"/>
    <mergeCell ref="B4643:K4643"/>
    <mergeCell ref="E4633:K4633"/>
    <mergeCell ref="B4634:D4635"/>
    <mergeCell ref="E4634:I4634"/>
    <mergeCell ref="J4634:K4635"/>
    <mergeCell ref="L4634:L4635"/>
    <mergeCell ref="F4635:G4635"/>
    <mergeCell ref="H4635:I4635"/>
    <mergeCell ref="B4636:D4636"/>
    <mergeCell ref="F4636:G4636"/>
    <mergeCell ref="H4636:I4636"/>
    <mergeCell ref="J4636:K4636"/>
    <mergeCell ref="B4637:D4637"/>
    <mergeCell ref="F4637:G4637"/>
    <mergeCell ref="H4637:I4637"/>
    <mergeCell ref="J4637:K4637"/>
    <mergeCell ref="B4638:D4638"/>
    <mergeCell ref="F4638:G4638"/>
    <mergeCell ref="H4638:I4638"/>
    <mergeCell ref="J4638:K4638"/>
    <mergeCell ref="B4628:D4628"/>
    <mergeCell ref="F4628:G4628"/>
    <mergeCell ref="H4628:I4628"/>
    <mergeCell ref="J4628:K4628"/>
    <mergeCell ref="B4629:D4629"/>
    <mergeCell ref="F4629:G4629"/>
    <mergeCell ref="H4629:I4629"/>
    <mergeCell ref="J4629:K4629"/>
    <mergeCell ref="B4630:D4630"/>
    <mergeCell ref="F4630:G4630"/>
    <mergeCell ref="H4630:I4630"/>
    <mergeCell ref="J4630:K4630"/>
    <mergeCell ref="B4631:D4631"/>
    <mergeCell ref="F4631:G4631"/>
    <mergeCell ref="H4631:I4631"/>
    <mergeCell ref="J4631:K4631"/>
    <mergeCell ref="B4632:K4632"/>
    <mergeCell ref="E4622:K4622"/>
    <mergeCell ref="B4623:D4624"/>
    <mergeCell ref="E4623:I4623"/>
    <mergeCell ref="J4623:K4624"/>
    <mergeCell ref="L4623:L4624"/>
    <mergeCell ref="F4624:G4624"/>
    <mergeCell ref="H4624:I4624"/>
    <mergeCell ref="B4625:D4625"/>
    <mergeCell ref="F4625:G4625"/>
    <mergeCell ref="H4625:I4625"/>
    <mergeCell ref="J4625:K4625"/>
    <mergeCell ref="B4626:D4626"/>
    <mergeCell ref="F4626:G4626"/>
    <mergeCell ref="H4626:I4626"/>
    <mergeCell ref="J4626:K4626"/>
    <mergeCell ref="B4627:D4627"/>
    <mergeCell ref="F4627:G4627"/>
    <mergeCell ref="H4627:I4627"/>
    <mergeCell ref="J4627:K4627"/>
    <mergeCell ref="B4617:D4617"/>
    <mergeCell ref="F4617:G4617"/>
    <mergeCell ref="H4617:I4617"/>
    <mergeCell ref="J4617:K4617"/>
    <mergeCell ref="B4618:D4618"/>
    <mergeCell ref="F4618:G4618"/>
    <mergeCell ref="H4618:I4618"/>
    <mergeCell ref="J4618:K4618"/>
    <mergeCell ref="B4619:D4619"/>
    <mergeCell ref="F4619:G4619"/>
    <mergeCell ref="H4619:I4619"/>
    <mergeCell ref="J4619:K4619"/>
    <mergeCell ref="B4620:D4620"/>
    <mergeCell ref="F4620:G4620"/>
    <mergeCell ref="H4620:I4620"/>
    <mergeCell ref="J4620:K4620"/>
    <mergeCell ref="B4621:K4621"/>
    <mergeCell ref="E4611:K4611"/>
    <mergeCell ref="B4612:D4613"/>
    <mergeCell ref="E4612:I4612"/>
    <mergeCell ref="J4612:K4613"/>
    <mergeCell ref="L4612:L4613"/>
    <mergeCell ref="F4613:G4613"/>
    <mergeCell ref="H4613:I4613"/>
    <mergeCell ref="B4614:D4614"/>
    <mergeCell ref="F4614:G4614"/>
    <mergeCell ref="H4614:I4614"/>
    <mergeCell ref="J4614:K4614"/>
    <mergeCell ref="B4615:D4615"/>
    <mergeCell ref="F4615:G4615"/>
    <mergeCell ref="H4615:I4615"/>
    <mergeCell ref="J4615:K4615"/>
    <mergeCell ref="B4616:D4616"/>
    <mergeCell ref="F4616:G4616"/>
    <mergeCell ref="H4616:I4616"/>
    <mergeCell ref="J4616:K4616"/>
    <mergeCell ref="B4606:D4606"/>
    <mergeCell ref="F4606:G4606"/>
    <mergeCell ref="H4606:I4606"/>
    <mergeCell ref="J4606:K4606"/>
    <mergeCell ref="B4607:D4607"/>
    <mergeCell ref="F4607:G4607"/>
    <mergeCell ref="H4607:I4607"/>
    <mergeCell ref="J4607:K4607"/>
    <mergeCell ref="B4608:D4608"/>
    <mergeCell ref="F4608:G4608"/>
    <mergeCell ref="H4608:I4608"/>
    <mergeCell ref="J4608:K4608"/>
    <mergeCell ref="B4609:D4609"/>
    <mergeCell ref="F4609:G4609"/>
    <mergeCell ref="H4609:I4609"/>
    <mergeCell ref="J4609:K4609"/>
    <mergeCell ref="B4610:K4610"/>
    <mergeCell ref="E4600:K4600"/>
    <mergeCell ref="B4601:D4602"/>
    <mergeCell ref="E4601:I4601"/>
    <mergeCell ref="J4601:K4602"/>
    <mergeCell ref="L4601:L4602"/>
    <mergeCell ref="F4602:G4602"/>
    <mergeCell ref="H4602:I4602"/>
    <mergeCell ref="B4603:D4603"/>
    <mergeCell ref="F4603:G4603"/>
    <mergeCell ref="H4603:I4603"/>
    <mergeCell ref="J4603:K4603"/>
    <mergeCell ref="B4604:D4604"/>
    <mergeCell ref="F4604:G4604"/>
    <mergeCell ref="H4604:I4604"/>
    <mergeCell ref="J4604:K4604"/>
    <mergeCell ref="B4605:D4605"/>
    <mergeCell ref="F4605:G4605"/>
    <mergeCell ref="H4605:I4605"/>
    <mergeCell ref="J4605:K4605"/>
    <mergeCell ref="B4595:D4595"/>
    <mergeCell ref="F4595:G4595"/>
    <mergeCell ref="H4595:I4595"/>
    <mergeCell ref="J4595:K4595"/>
    <mergeCell ref="B4596:D4596"/>
    <mergeCell ref="F4596:G4596"/>
    <mergeCell ref="H4596:I4596"/>
    <mergeCell ref="J4596:K4596"/>
    <mergeCell ref="B4597:D4597"/>
    <mergeCell ref="F4597:G4597"/>
    <mergeCell ref="H4597:I4597"/>
    <mergeCell ref="J4597:K4597"/>
    <mergeCell ref="B4598:D4598"/>
    <mergeCell ref="F4598:G4598"/>
    <mergeCell ref="H4598:I4598"/>
    <mergeCell ref="J4598:K4598"/>
    <mergeCell ref="B4599:K4599"/>
    <mergeCell ref="E4589:K4589"/>
    <mergeCell ref="B4590:D4591"/>
    <mergeCell ref="E4590:I4590"/>
    <mergeCell ref="J4590:K4591"/>
    <mergeCell ref="L4590:L4591"/>
    <mergeCell ref="F4591:G4591"/>
    <mergeCell ref="H4591:I4591"/>
    <mergeCell ref="B4592:D4592"/>
    <mergeCell ref="F4592:G4592"/>
    <mergeCell ref="H4592:I4592"/>
    <mergeCell ref="J4592:K4592"/>
    <mergeCell ref="B4593:D4593"/>
    <mergeCell ref="F4593:G4593"/>
    <mergeCell ref="H4593:I4593"/>
    <mergeCell ref="J4593:K4593"/>
    <mergeCell ref="B4594:D4594"/>
    <mergeCell ref="F4594:G4594"/>
    <mergeCell ref="H4594:I4594"/>
    <mergeCell ref="J4594:K4594"/>
    <mergeCell ref="B4584:D4584"/>
    <mergeCell ref="F4584:G4584"/>
    <mergeCell ref="H4584:I4584"/>
    <mergeCell ref="J4584:K4584"/>
    <mergeCell ref="B4585:D4585"/>
    <mergeCell ref="F4585:G4585"/>
    <mergeCell ref="H4585:I4585"/>
    <mergeCell ref="J4585:K4585"/>
    <mergeCell ref="B4586:D4586"/>
    <mergeCell ref="F4586:G4586"/>
    <mergeCell ref="H4586:I4586"/>
    <mergeCell ref="J4586:K4586"/>
    <mergeCell ref="B4587:D4587"/>
    <mergeCell ref="F4587:G4587"/>
    <mergeCell ref="H4587:I4587"/>
    <mergeCell ref="J4587:K4587"/>
    <mergeCell ref="B4588:K4588"/>
    <mergeCell ref="E4578:K4578"/>
    <mergeCell ref="B4579:D4580"/>
    <mergeCell ref="E4579:I4579"/>
    <mergeCell ref="J4579:K4580"/>
    <mergeCell ref="L4579:L4580"/>
    <mergeCell ref="F4580:G4580"/>
    <mergeCell ref="H4580:I4580"/>
    <mergeCell ref="B4581:D4581"/>
    <mergeCell ref="F4581:G4581"/>
    <mergeCell ref="H4581:I4581"/>
    <mergeCell ref="J4581:K4581"/>
    <mergeCell ref="B4582:D4582"/>
    <mergeCell ref="F4582:G4582"/>
    <mergeCell ref="H4582:I4582"/>
    <mergeCell ref="J4582:K4582"/>
    <mergeCell ref="B4583:D4583"/>
    <mergeCell ref="F4583:G4583"/>
    <mergeCell ref="H4583:I4583"/>
    <mergeCell ref="J4583:K4583"/>
    <mergeCell ref="B4573:D4573"/>
    <mergeCell ref="F4573:G4573"/>
    <mergeCell ref="H4573:I4573"/>
    <mergeCell ref="J4573:K4573"/>
    <mergeCell ref="B4574:D4574"/>
    <mergeCell ref="F4574:G4574"/>
    <mergeCell ref="H4574:I4574"/>
    <mergeCell ref="J4574:K4574"/>
    <mergeCell ref="B4575:D4575"/>
    <mergeCell ref="F4575:G4575"/>
    <mergeCell ref="H4575:I4575"/>
    <mergeCell ref="J4575:K4575"/>
    <mergeCell ref="B4576:D4576"/>
    <mergeCell ref="F4576:G4576"/>
    <mergeCell ref="H4576:I4576"/>
    <mergeCell ref="J4576:K4576"/>
    <mergeCell ref="B4577:K4577"/>
    <mergeCell ref="E4567:K4567"/>
    <mergeCell ref="B4568:D4569"/>
    <mergeCell ref="E4568:I4568"/>
    <mergeCell ref="J4568:K4569"/>
    <mergeCell ref="L4568:L4569"/>
    <mergeCell ref="F4569:G4569"/>
    <mergeCell ref="H4569:I4569"/>
    <mergeCell ref="B4570:D4570"/>
    <mergeCell ref="F4570:G4570"/>
    <mergeCell ref="H4570:I4570"/>
    <mergeCell ref="J4570:K4570"/>
    <mergeCell ref="B4571:D4571"/>
    <mergeCell ref="F4571:G4571"/>
    <mergeCell ref="H4571:I4571"/>
    <mergeCell ref="J4571:K4571"/>
    <mergeCell ref="B4572:D4572"/>
    <mergeCell ref="F4572:G4572"/>
    <mergeCell ref="H4572:I4572"/>
    <mergeCell ref="J4572:K4572"/>
    <mergeCell ref="B4562:D4562"/>
    <mergeCell ref="F4562:G4562"/>
    <mergeCell ref="H4562:I4562"/>
    <mergeCell ref="J4562:K4562"/>
    <mergeCell ref="B4551:D4551"/>
    <mergeCell ref="F4551:G4551"/>
    <mergeCell ref="H4551:I4551"/>
    <mergeCell ref="J4551:K4551"/>
    <mergeCell ref="B4563:D4563"/>
    <mergeCell ref="F4563:G4563"/>
    <mergeCell ref="H4563:I4563"/>
    <mergeCell ref="J4563:K4563"/>
    <mergeCell ref="B4564:D4564"/>
    <mergeCell ref="F4564:G4564"/>
    <mergeCell ref="H4564:I4564"/>
    <mergeCell ref="J4564:K4564"/>
    <mergeCell ref="B4565:D4565"/>
    <mergeCell ref="F4565:G4565"/>
    <mergeCell ref="H4565:I4565"/>
    <mergeCell ref="J4565:K4565"/>
    <mergeCell ref="B4566:K4566"/>
    <mergeCell ref="E4556:K4556"/>
    <mergeCell ref="B4557:D4558"/>
    <mergeCell ref="E4557:I4557"/>
    <mergeCell ref="J4557:K4558"/>
    <mergeCell ref="L4557:L4558"/>
    <mergeCell ref="F4558:G4558"/>
    <mergeCell ref="H4558:I4558"/>
    <mergeCell ref="B4559:D4559"/>
    <mergeCell ref="F4559:G4559"/>
    <mergeCell ref="H4559:I4559"/>
    <mergeCell ref="J4559:K4559"/>
    <mergeCell ref="B4560:D4560"/>
    <mergeCell ref="F4560:G4560"/>
    <mergeCell ref="H4560:I4560"/>
    <mergeCell ref="J4560:K4560"/>
    <mergeCell ref="B4561:D4561"/>
    <mergeCell ref="F4561:G4561"/>
    <mergeCell ref="H4561:I4561"/>
    <mergeCell ref="J4561:K4561"/>
    <mergeCell ref="B4555:K4555"/>
    <mergeCell ref="B4552:D4552"/>
    <mergeCell ref="F4552:G4552"/>
    <mergeCell ref="H4552:I4552"/>
    <mergeCell ref="J4552:K4552"/>
    <mergeCell ref="B4553:D4553"/>
    <mergeCell ref="F4553:G4553"/>
    <mergeCell ref="H4553:I4553"/>
    <mergeCell ref="J4553:K4553"/>
    <mergeCell ref="B4554:D4554"/>
    <mergeCell ref="F4554:G4554"/>
    <mergeCell ref="H4554:I4554"/>
    <mergeCell ref="J4554:K4554"/>
    <mergeCell ref="E4545:K4545"/>
    <mergeCell ref="B4546:D4547"/>
    <mergeCell ref="E4546:I4546"/>
    <mergeCell ref="J4546:K4547"/>
    <mergeCell ref="J3563:K3563"/>
    <mergeCell ref="B3564:D3564"/>
    <mergeCell ref="F3564:G3564"/>
    <mergeCell ref="H3564:I3564"/>
    <mergeCell ref="J3564:K3564"/>
    <mergeCell ref="B2917:D2917"/>
    <mergeCell ref="F2917:G2917"/>
    <mergeCell ref="H2917:I2917"/>
    <mergeCell ref="J2917:K2917"/>
    <mergeCell ref="B2918:K2918"/>
    <mergeCell ref="E2919:K2919"/>
    <mergeCell ref="B2920:D2921"/>
    <mergeCell ref="E2920:I2920"/>
    <mergeCell ref="J2920:K2921"/>
    <mergeCell ref="B3535:K3535"/>
    <mergeCell ref="E3525:K3525"/>
    <mergeCell ref="B3526:D3527"/>
    <mergeCell ref="E3526:I3526"/>
    <mergeCell ref="J3526:K3527"/>
    <mergeCell ref="J4541:K4541"/>
    <mergeCell ref="B4542:D4542"/>
    <mergeCell ref="F4542:G4542"/>
    <mergeCell ref="H4542:I4542"/>
    <mergeCell ref="J4542:K4542"/>
    <mergeCell ref="B4543:K4543"/>
    <mergeCell ref="D4266:L4266"/>
    <mergeCell ref="E4267:K4267"/>
    <mergeCell ref="B4268:D4269"/>
    <mergeCell ref="E4268:I4268"/>
    <mergeCell ref="J4268:K4269"/>
    <mergeCell ref="L4546:L4547"/>
    <mergeCell ref="F4547:G4547"/>
    <mergeCell ref="H4547:I4547"/>
    <mergeCell ref="F4275:G4275"/>
    <mergeCell ref="H4275:I4275"/>
    <mergeCell ref="J4275:K4275"/>
    <mergeCell ref="B4276:D4276"/>
    <mergeCell ref="F4276:G4276"/>
    <mergeCell ref="H4276:I4276"/>
    <mergeCell ref="J4276:K4276"/>
    <mergeCell ref="B4277:K4277"/>
    <mergeCell ref="E4278:K4278"/>
    <mergeCell ref="B4279:D4280"/>
    <mergeCell ref="E4279:I4279"/>
    <mergeCell ref="J4279:K4280"/>
    <mergeCell ref="B4290:D4291"/>
    <mergeCell ref="E4290:I4290"/>
    <mergeCell ref="B2934:D2934"/>
    <mergeCell ref="F2934:G2934"/>
    <mergeCell ref="H2934:I2934"/>
    <mergeCell ref="J2934:K2934"/>
    <mergeCell ref="B2935:D2935"/>
    <mergeCell ref="F2935:G2935"/>
    <mergeCell ref="H2935:I2935"/>
    <mergeCell ref="J2935:K2935"/>
    <mergeCell ref="B2936:D2936"/>
    <mergeCell ref="F2936:G2936"/>
    <mergeCell ref="H2936:I2936"/>
    <mergeCell ref="J2936:K2936"/>
    <mergeCell ref="B2937:D2937"/>
    <mergeCell ref="B4548:D4548"/>
    <mergeCell ref="F4548:G4548"/>
    <mergeCell ref="H4548:I4548"/>
    <mergeCell ref="J4548:K4548"/>
    <mergeCell ref="B4549:D4549"/>
    <mergeCell ref="F4549:G4549"/>
    <mergeCell ref="H4549:I4549"/>
    <mergeCell ref="J4549:K4549"/>
    <mergeCell ref="B4550:D4550"/>
    <mergeCell ref="F4550:G4550"/>
    <mergeCell ref="H4550:I4550"/>
    <mergeCell ref="J4550:K4550"/>
    <mergeCell ref="L2920:L2921"/>
    <mergeCell ref="F2921:G2921"/>
    <mergeCell ref="H2921:I2921"/>
    <mergeCell ref="B2922:D2922"/>
    <mergeCell ref="F2922:G2922"/>
    <mergeCell ref="H2922:I2922"/>
    <mergeCell ref="J2922:K2922"/>
    <mergeCell ref="B2923:D2923"/>
    <mergeCell ref="F2923:G2923"/>
    <mergeCell ref="H2923:I2923"/>
    <mergeCell ref="J2923:K2923"/>
    <mergeCell ref="B2924:D2924"/>
    <mergeCell ref="F2924:G2924"/>
    <mergeCell ref="H2924:I2924"/>
    <mergeCell ref="B2929:K2929"/>
    <mergeCell ref="E2930:K2930"/>
    <mergeCell ref="B2931:D2932"/>
    <mergeCell ref="E2931:I2931"/>
    <mergeCell ref="J2931:K2932"/>
    <mergeCell ref="F2937:G2937"/>
    <mergeCell ref="H2937:I2937"/>
    <mergeCell ref="J2937:K2937"/>
    <mergeCell ref="B2938:D2938"/>
    <mergeCell ref="F2938:G2938"/>
    <mergeCell ref="H2938:I2938"/>
    <mergeCell ref="J2938:K2938"/>
    <mergeCell ref="B2939:D2939"/>
    <mergeCell ref="F2939:G2939"/>
    <mergeCell ref="H2939:I2939"/>
    <mergeCell ref="J2939:K2939"/>
    <mergeCell ref="B2940:K2940"/>
    <mergeCell ref="E2941:K2941"/>
    <mergeCell ref="B2942:D2943"/>
    <mergeCell ref="E2942:I2942"/>
    <mergeCell ref="J2942:K2943"/>
    <mergeCell ref="L2942:L2943"/>
    <mergeCell ref="F2943:G2943"/>
    <mergeCell ref="H2943:I2943"/>
    <mergeCell ref="B2944:D2944"/>
    <mergeCell ref="F2944:G2944"/>
    <mergeCell ref="H2944:I2944"/>
    <mergeCell ref="J2944:K2944"/>
    <mergeCell ref="B2945:D2945"/>
    <mergeCell ref="F2945:G2945"/>
    <mergeCell ref="B2912:D2912"/>
    <mergeCell ref="F2912:G2912"/>
    <mergeCell ref="H2912:I2912"/>
    <mergeCell ref="J2912:K2912"/>
    <mergeCell ref="B2913:D2913"/>
    <mergeCell ref="F2913:G2913"/>
    <mergeCell ref="H2913:I2913"/>
    <mergeCell ref="J2913:K2913"/>
    <mergeCell ref="B2914:D2914"/>
    <mergeCell ref="F2914:G2914"/>
    <mergeCell ref="H2914:I2914"/>
    <mergeCell ref="J2914:K2914"/>
    <mergeCell ref="B2915:D2915"/>
    <mergeCell ref="F2915:G2915"/>
    <mergeCell ref="H2915:I2915"/>
    <mergeCell ref="J2915:K2915"/>
    <mergeCell ref="B2926:D2926"/>
    <mergeCell ref="F2926:G2926"/>
    <mergeCell ref="H2926:I2926"/>
    <mergeCell ref="J2926:K2926"/>
    <mergeCell ref="B2927:D2927"/>
    <mergeCell ref="F2927:G2927"/>
    <mergeCell ref="H2927:I2927"/>
    <mergeCell ref="J2924:K2924"/>
    <mergeCell ref="B2925:D2925"/>
    <mergeCell ref="F2925:G2925"/>
    <mergeCell ref="H2925:I2925"/>
    <mergeCell ref="J2925:K2925"/>
    <mergeCell ref="J2927:K2927"/>
    <mergeCell ref="B2928:D2928"/>
    <mergeCell ref="F2928:G2928"/>
    <mergeCell ref="H2928:I2928"/>
    <mergeCell ref="J2928:K2928"/>
    <mergeCell ref="H2780:I2780"/>
    <mergeCell ref="J2780:K2780"/>
    <mergeCell ref="B2781:D2781"/>
    <mergeCell ref="F2781:G2781"/>
    <mergeCell ref="H2781:I2781"/>
    <mergeCell ref="J2781:K2781"/>
    <mergeCell ref="B2802:D2802"/>
    <mergeCell ref="F2802:G2802"/>
    <mergeCell ref="H2802:I2802"/>
    <mergeCell ref="J2802:K2802"/>
    <mergeCell ref="B2803:D2803"/>
    <mergeCell ref="F2803:G2803"/>
    <mergeCell ref="H2803:I2803"/>
    <mergeCell ref="J2803:K2803"/>
    <mergeCell ref="B2782:D2782"/>
    <mergeCell ref="F2782:G2782"/>
    <mergeCell ref="H2782:I2782"/>
    <mergeCell ref="J2782:K2782"/>
    <mergeCell ref="B2783:D2783"/>
    <mergeCell ref="F2783:G2783"/>
    <mergeCell ref="H2783:I2783"/>
    <mergeCell ref="J2783:K2783"/>
    <mergeCell ref="B2784:K2784"/>
    <mergeCell ref="D4544:L4544"/>
    <mergeCell ref="B2804:D2804"/>
    <mergeCell ref="F2804:G2804"/>
    <mergeCell ref="H2804:I2804"/>
    <mergeCell ref="J2804:K2804"/>
    <mergeCell ref="B2805:D2805"/>
    <mergeCell ref="F2805:G2805"/>
    <mergeCell ref="H2805:I2805"/>
    <mergeCell ref="J2805:K2805"/>
    <mergeCell ref="B2806:K2806"/>
    <mergeCell ref="E2796:K2796"/>
    <mergeCell ref="B2797:D2798"/>
    <mergeCell ref="E2797:I2797"/>
    <mergeCell ref="J2797:K2798"/>
    <mergeCell ref="L2797:L2798"/>
    <mergeCell ref="F2798:G2798"/>
    <mergeCell ref="H2798:I2798"/>
    <mergeCell ref="B2799:D2799"/>
    <mergeCell ref="F2799:G2799"/>
    <mergeCell ref="H2799:I2799"/>
    <mergeCell ref="J2799:K2799"/>
    <mergeCell ref="B2800:D2800"/>
    <mergeCell ref="F2800:G2800"/>
    <mergeCell ref="H2800:I2800"/>
    <mergeCell ref="J2800:K2800"/>
    <mergeCell ref="B2801:D2801"/>
    <mergeCell ref="F2801:G2801"/>
    <mergeCell ref="H2801:I2801"/>
    <mergeCell ref="J2801:K2801"/>
    <mergeCell ref="D2907:L2907"/>
    <mergeCell ref="E2908:K2908"/>
    <mergeCell ref="B2909:D2910"/>
    <mergeCell ref="E2909:I2909"/>
    <mergeCell ref="J2909:K2910"/>
    <mergeCell ref="L2909:L2910"/>
    <mergeCell ref="F2910:G2910"/>
    <mergeCell ref="H2910:I2910"/>
    <mergeCell ref="B2911:D2911"/>
    <mergeCell ref="F2911:G2911"/>
    <mergeCell ref="H2911:I2911"/>
    <mergeCell ref="J2911:K2911"/>
    <mergeCell ref="E2774:K2774"/>
    <mergeCell ref="B2775:D2776"/>
    <mergeCell ref="E2775:I2775"/>
    <mergeCell ref="J2775:K2776"/>
    <mergeCell ref="L2775:L2776"/>
    <mergeCell ref="F2776:G2776"/>
    <mergeCell ref="H2776:I2776"/>
    <mergeCell ref="B2777:D2777"/>
    <mergeCell ref="F2777:G2777"/>
    <mergeCell ref="H2777:I2777"/>
    <mergeCell ref="J2777:K2777"/>
    <mergeCell ref="B2778:D2778"/>
    <mergeCell ref="F2778:G2778"/>
    <mergeCell ref="H2778:I2778"/>
    <mergeCell ref="J2778:K2778"/>
    <mergeCell ref="B2779:D2779"/>
    <mergeCell ref="F2779:G2779"/>
    <mergeCell ref="H2779:I2779"/>
    <mergeCell ref="J2779:K2779"/>
    <mergeCell ref="B2769:D2769"/>
    <mergeCell ref="F2769:G2769"/>
    <mergeCell ref="H2769:I2769"/>
    <mergeCell ref="J2769:K2769"/>
    <mergeCell ref="B2770:D2770"/>
    <mergeCell ref="F2770:G2770"/>
    <mergeCell ref="H2770:I2770"/>
    <mergeCell ref="J2770:K2770"/>
    <mergeCell ref="B2791:D2791"/>
    <mergeCell ref="F2791:G2791"/>
    <mergeCell ref="H2791:I2791"/>
    <mergeCell ref="J2791:K2791"/>
    <mergeCell ref="B2792:D2792"/>
    <mergeCell ref="F2792:G2792"/>
    <mergeCell ref="H2792:I2792"/>
    <mergeCell ref="J2792:K2792"/>
    <mergeCell ref="B2771:D2771"/>
    <mergeCell ref="F2771:G2771"/>
    <mergeCell ref="H2771:I2771"/>
    <mergeCell ref="J2771:K2771"/>
    <mergeCell ref="B2772:D2772"/>
    <mergeCell ref="F2772:G2772"/>
    <mergeCell ref="H2772:I2772"/>
    <mergeCell ref="J2772:K2772"/>
    <mergeCell ref="B2773:K2773"/>
    <mergeCell ref="B2786:D2787"/>
    <mergeCell ref="E2786:I2786"/>
    <mergeCell ref="J2786:K2787"/>
    <mergeCell ref="L2786:L2787"/>
    <mergeCell ref="F2787:G2787"/>
    <mergeCell ref="H2787:I2787"/>
    <mergeCell ref="B2788:D2788"/>
    <mergeCell ref="F2788:G2788"/>
    <mergeCell ref="H2788:I2788"/>
    <mergeCell ref="J2788:K2788"/>
    <mergeCell ref="B2789:D2789"/>
    <mergeCell ref="F2789:G2789"/>
    <mergeCell ref="H2789:I2789"/>
    <mergeCell ref="J2789:K2789"/>
    <mergeCell ref="B2790:D2790"/>
    <mergeCell ref="F2790:G2790"/>
    <mergeCell ref="H2790:I2790"/>
    <mergeCell ref="J2790:K2790"/>
    <mergeCell ref="B2780:D2780"/>
    <mergeCell ref="F2780:G2780"/>
    <mergeCell ref="E2763:K2763"/>
    <mergeCell ref="B2764:D2765"/>
    <mergeCell ref="E2764:I2764"/>
    <mergeCell ref="J2764:K2765"/>
    <mergeCell ref="L2764:L2765"/>
    <mergeCell ref="F2765:G2765"/>
    <mergeCell ref="H2765:I2765"/>
    <mergeCell ref="B2766:D2766"/>
    <mergeCell ref="F2766:G2766"/>
    <mergeCell ref="H2766:I2766"/>
    <mergeCell ref="J2766:K2766"/>
    <mergeCell ref="B2767:D2767"/>
    <mergeCell ref="F2767:G2767"/>
    <mergeCell ref="H2767:I2767"/>
    <mergeCell ref="J2767:K2767"/>
    <mergeCell ref="B2768:D2768"/>
    <mergeCell ref="F2768:G2768"/>
    <mergeCell ref="H2768:I2768"/>
    <mergeCell ref="J2768:K2768"/>
    <mergeCell ref="B2758:D2758"/>
    <mergeCell ref="F2758:G2758"/>
    <mergeCell ref="H2758:I2758"/>
    <mergeCell ref="J2758:K2758"/>
    <mergeCell ref="B2759:D2759"/>
    <mergeCell ref="F2759:G2759"/>
    <mergeCell ref="H2759:I2759"/>
    <mergeCell ref="J2759:K2759"/>
    <mergeCell ref="B2760:D2760"/>
    <mergeCell ref="F2760:G2760"/>
    <mergeCell ref="H2760:I2760"/>
    <mergeCell ref="J2760:K2760"/>
    <mergeCell ref="B2761:D2761"/>
    <mergeCell ref="F2761:G2761"/>
    <mergeCell ref="H2761:I2761"/>
    <mergeCell ref="J2761:K2761"/>
    <mergeCell ref="B2762:K2762"/>
    <mergeCell ref="E2752:K2752"/>
    <mergeCell ref="B2753:D2754"/>
    <mergeCell ref="E2753:I2753"/>
    <mergeCell ref="J2753:K2754"/>
    <mergeCell ref="L2753:L2754"/>
    <mergeCell ref="F2754:G2754"/>
    <mergeCell ref="H2754:I2754"/>
    <mergeCell ref="B2755:D2755"/>
    <mergeCell ref="F2755:G2755"/>
    <mergeCell ref="H2755:I2755"/>
    <mergeCell ref="J2755:K2755"/>
    <mergeCell ref="B2756:D2756"/>
    <mergeCell ref="F2756:G2756"/>
    <mergeCell ref="H2756:I2756"/>
    <mergeCell ref="J2756:K2756"/>
    <mergeCell ref="B2757:D2757"/>
    <mergeCell ref="F2757:G2757"/>
    <mergeCell ref="H2757:I2757"/>
    <mergeCell ref="J2757:K2757"/>
    <mergeCell ref="B2747:D2747"/>
    <mergeCell ref="F2747:G2747"/>
    <mergeCell ref="H2747:I2747"/>
    <mergeCell ref="J2747:K2747"/>
    <mergeCell ref="B2748:D2748"/>
    <mergeCell ref="F2748:G2748"/>
    <mergeCell ref="H2748:I2748"/>
    <mergeCell ref="J2748:K2748"/>
    <mergeCell ref="B2749:D2749"/>
    <mergeCell ref="F2749:G2749"/>
    <mergeCell ref="H2749:I2749"/>
    <mergeCell ref="J2749:K2749"/>
    <mergeCell ref="B2750:D2750"/>
    <mergeCell ref="F2750:G2750"/>
    <mergeCell ref="H2750:I2750"/>
    <mergeCell ref="J2750:K2750"/>
    <mergeCell ref="B2751:K2751"/>
    <mergeCell ref="E2741:K2741"/>
    <mergeCell ref="B2742:D2743"/>
    <mergeCell ref="E2742:I2742"/>
    <mergeCell ref="J2742:K2743"/>
    <mergeCell ref="L2742:L2743"/>
    <mergeCell ref="F2743:G2743"/>
    <mergeCell ref="H2743:I2743"/>
    <mergeCell ref="B2744:D2744"/>
    <mergeCell ref="F2744:G2744"/>
    <mergeCell ref="H2744:I2744"/>
    <mergeCell ref="J2744:K2744"/>
    <mergeCell ref="B2745:D2745"/>
    <mergeCell ref="F2745:G2745"/>
    <mergeCell ref="H2745:I2745"/>
    <mergeCell ref="J2745:K2745"/>
    <mergeCell ref="B2746:D2746"/>
    <mergeCell ref="F2746:G2746"/>
    <mergeCell ref="H2746:I2746"/>
    <mergeCell ref="J2746:K2746"/>
    <mergeCell ref="B2736:D2736"/>
    <mergeCell ref="F2736:G2736"/>
    <mergeCell ref="H2736:I2736"/>
    <mergeCell ref="J2736:K2736"/>
    <mergeCell ref="B2737:D2737"/>
    <mergeCell ref="F2737:G2737"/>
    <mergeCell ref="H2737:I2737"/>
    <mergeCell ref="J2737:K2737"/>
    <mergeCell ref="B2738:D2738"/>
    <mergeCell ref="F2738:G2738"/>
    <mergeCell ref="H2738:I2738"/>
    <mergeCell ref="J2738:K2738"/>
    <mergeCell ref="B2739:D2739"/>
    <mergeCell ref="F2739:G2739"/>
    <mergeCell ref="H2739:I2739"/>
    <mergeCell ref="J2739:K2739"/>
    <mergeCell ref="B2740:K2740"/>
    <mergeCell ref="E2730:K2730"/>
    <mergeCell ref="B2731:D2732"/>
    <mergeCell ref="E2731:I2731"/>
    <mergeCell ref="J2731:K2732"/>
    <mergeCell ref="L2731:L2732"/>
    <mergeCell ref="F2732:G2732"/>
    <mergeCell ref="H2732:I2732"/>
    <mergeCell ref="B2733:D2733"/>
    <mergeCell ref="F2733:G2733"/>
    <mergeCell ref="H2733:I2733"/>
    <mergeCell ref="J2733:K2733"/>
    <mergeCell ref="B2734:D2734"/>
    <mergeCell ref="F2734:G2734"/>
    <mergeCell ref="H2734:I2734"/>
    <mergeCell ref="J2734:K2734"/>
    <mergeCell ref="B2735:D2735"/>
    <mergeCell ref="F2735:G2735"/>
    <mergeCell ref="H2735:I2735"/>
    <mergeCell ref="J2735:K2735"/>
    <mergeCell ref="B2725:D2725"/>
    <mergeCell ref="F2725:G2725"/>
    <mergeCell ref="H2725:I2725"/>
    <mergeCell ref="J2725:K2725"/>
    <mergeCell ref="B2726:D2726"/>
    <mergeCell ref="F2726:G2726"/>
    <mergeCell ref="H2726:I2726"/>
    <mergeCell ref="J2726:K2726"/>
    <mergeCell ref="B2727:D2727"/>
    <mergeCell ref="F2727:G2727"/>
    <mergeCell ref="H2727:I2727"/>
    <mergeCell ref="J2727:K2727"/>
    <mergeCell ref="B2728:D2728"/>
    <mergeCell ref="F2728:G2728"/>
    <mergeCell ref="H2728:I2728"/>
    <mergeCell ref="J2728:K2728"/>
    <mergeCell ref="B2729:K2729"/>
    <mergeCell ref="E2719:K2719"/>
    <mergeCell ref="B2720:D2721"/>
    <mergeCell ref="E2720:I2720"/>
    <mergeCell ref="J2720:K2721"/>
    <mergeCell ref="L2720:L2721"/>
    <mergeCell ref="F2721:G2721"/>
    <mergeCell ref="H2721:I2721"/>
    <mergeCell ref="B2722:D2722"/>
    <mergeCell ref="F2722:G2722"/>
    <mergeCell ref="H2722:I2722"/>
    <mergeCell ref="J2722:K2722"/>
    <mergeCell ref="B2723:D2723"/>
    <mergeCell ref="F2723:G2723"/>
    <mergeCell ref="H2723:I2723"/>
    <mergeCell ref="J2723:K2723"/>
    <mergeCell ref="B2724:D2724"/>
    <mergeCell ref="F2724:G2724"/>
    <mergeCell ref="H2724:I2724"/>
    <mergeCell ref="J2724:K2724"/>
    <mergeCell ref="B2714:D2714"/>
    <mergeCell ref="F2714:G2714"/>
    <mergeCell ref="H2714:I2714"/>
    <mergeCell ref="J2714:K2714"/>
    <mergeCell ref="B2715:D2715"/>
    <mergeCell ref="F2715:G2715"/>
    <mergeCell ref="H2715:I2715"/>
    <mergeCell ref="J2715:K2715"/>
    <mergeCell ref="B2716:D2716"/>
    <mergeCell ref="F2716:G2716"/>
    <mergeCell ref="H2716:I2716"/>
    <mergeCell ref="J2716:K2716"/>
    <mergeCell ref="B2717:D2717"/>
    <mergeCell ref="F2717:G2717"/>
    <mergeCell ref="H2717:I2717"/>
    <mergeCell ref="J2717:K2717"/>
    <mergeCell ref="B2718:K2718"/>
    <mergeCell ref="E2708:K2708"/>
    <mergeCell ref="B2709:D2710"/>
    <mergeCell ref="E2709:I2709"/>
    <mergeCell ref="J2709:K2710"/>
    <mergeCell ref="L2709:L2710"/>
    <mergeCell ref="F2710:G2710"/>
    <mergeCell ref="H2710:I2710"/>
    <mergeCell ref="B2711:D2711"/>
    <mergeCell ref="F2711:G2711"/>
    <mergeCell ref="H2711:I2711"/>
    <mergeCell ref="J2711:K2711"/>
    <mergeCell ref="B2712:D2712"/>
    <mergeCell ref="F2712:G2712"/>
    <mergeCell ref="H2712:I2712"/>
    <mergeCell ref="J2712:K2712"/>
    <mergeCell ref="B2713:D2713"/>
    <mergeCell ref="F2713:G2713"/>
    <mergeCell ref="H2713:I2713"/>
    <mergeCell ref="J2713:K2713"/>
    <mergeCell ref="B2703:D2703"/>
    <mergeCell ref="F2703:G2703"/>
    <mergeCell ref="H2703:I2703"/>
    <mergeCell ref="J2703:K2703"/>
    <mergeCell ref="B2704:D2704"/>
    <mergeCell ref="F2704:G2704"/>
    <mergeCell ref="H2704:I2704"/>
    <mergeCell ref="J2704:K2704"/>
    <mergeCell ref="B2705:D2705"/>
    <mergeCell ref="F2705:G2705"/>
    <mergeCell ref="H2705:I2705"/>
    <mergeCell ref="J2705:K2705"/>
    <mergeCell ref="B2706:D2706"/>
    <mergeCell ref="F2706:G2706"/>
    <mergeCell ref="H2706:I2706"/>
    <mergeCell ref="J2706:K2706"/>
    <mergeCell ref="B2707:K2707"/>
    <mergeCell ref="E2697:K2697"/>
    <mergeCell ref="B2698:D2699"/>
    <mergeCell ref="E2698:I2698"/>
    <mergeCell ref="J2698:K2699"/>
    <mergeCell ref="L2698:L2699"/>
    <mergeCell ref="F2699:G2699"/>
    <mergeCell ref="H2699:I2699"/>
    <mergeCell ref="B2700:D2700"/>
    <mergeCell ref="F2700:G2700"/>
    <mergeCell ref="H2700:I2700"/>
    <mergeCell ref="J2700:K2700"/>
    <mergeCell ref="B2701:D2701"/>
    <mergeCell ref="F2701:G2701"/>
    <mergeCell ref="H2701:I2701"/>
    <mergeCell ref="J2701:K2701"/>
    <mergeCell ref="B2702:D2702"/>
    <mergeCell ref="F2702:G2702"/>
    <mergeCell ref="H2702:I2702"/>
    <mergeCell ref="J2702:K2702"/>
    <mergeCell ref="B2692:D2692"/>
    <mergeCell ref="F2692:G2692"/>
    <mergeCell ref="H2692:I2692"/>
    <mergeCell ref="J2692:K2692"/>
    <mergeCell ref="B2693:D2693"/>
    <mergeCell ref="F2693:G2693"/>
    <mergeCell ref="H2693:I2693"/>
    <mergeCell ref="J2693:K2693"/>
    <mergeCell ref="B2694:D2694"/>
    <mergeCell ref="F2694:G2694"/>
    <mergeCell ref="H2694:I2694"/>
    <mergeCell ref="J2694:K2694"/>
    <mergeCell ref="B2695:D2695"/>
    <mergeCell ref="F2695:G2695"/>
    <mergeCell ref="H2695:I2695"/>
    <mergeCell ref="J2695:K2695"/>
    <mergeCell ref="B2696:K2696"/>
    <mergeCell ref="E2686:K2686"/>
    <mergeCell ref="B2687:D2688"/>
    <mergeCell ref="E2687:I2687"/>
    <mergeCell ref="J2687:K2688"/>
    <mergeCell ref="L2687:L2688"/>
    <mergeCell ref="F2688:G2688"/>
    <mergeCell ref="H2688:I2688"/>
    <mergeCell ref="B2689:D2689"/>
    <mergeCell ref="F2689:G2689"/>
    <mergeCell ref="H2689:I2689"/>
    <mergeCell ref="J2689:K2689"/>
    <mergeCell ref="B2690:D2690"/>
    <mergeCell ref="F2690:G2690"/>
    <mergeCell ref="H2690:I2690"/>
    <mergeCell ref="J2690:K2690"/>
    <mergeCell ref="B2691:D2691"/>
    <mergeCell ref="F2691:G2691"/>
    <mergeCell ref="H2691:I2691"/>
    <mergeCell ref="J2691:K2691"/>
    <mergeCell ref="B2681:D2681"/>
    <mergeCell ref="F2681:G2681"/>
    <mergeCell ref="H2681:I2681"/>
    <mergeCell ref="J2681:K2681"/>
    <mergeCell ref="B2682:D2682"/>
    <mergeCell ref="F2682:G2682"/>
    <mergeCell ref="H2682:I2682"/>
    <mergeCell ref="J2682:K2682"/>
    <mergeCell ref="B2683:D2683"/>
    <mergeCell ref="F2683:G2683"/>
    <mergeCell ref="H2683:I2683"/>
    <mergeCell ref="J2683:K2683"/>
    <mergeCell ref="B2684:D2684"/>
    <mergeCell ref="F2684:G2684"/>
    <mergeCell ref="H2684:I2684"/>
    <mergeCell ref="J2684:K2684"/>
    <mergeCell ref="B2685:K2685"/>
    <mergeCell ref="E2675:K2675"/>
    <mergeCell ref="B2676:D2677"/>
    <mergeCell ref="E2676:I2676"/>
    <mergeCell ref="J2676:K2677"/>
    <mergeCell ref="L2676:L2677"/>
    <mergeCell ref="F2677:G2677"/>
    <mergeCell ref="H2677:I2677"/>
    <mergeCell ref="B2678:D2678"/>
    <mergeCell ref="F2678:G2678"/>
    <mergeCell ref="H2678:I2678"/>
    <mergeCell ref="J2678:K2678"/>
    <mergeCell ref="B2679:D2679"/>
    <mergeCell ref="F2679:G2679"/>
    <mergeCell ref="H2679:I2679"/>
    <mergeCell ref="J2679:K2679"/>
    <mergeCell ref="B2680:D2680"/>
    <mergeCell ref="F2680:G2680"/>
    <mergeCell ref="H2680:I2680"/>
    <mergeCell ref="J2680:K2680"/>
    <mergeCell ref="B2670:D2670"/>
    <mergeCell ref="F2670:G2670"/>
    <mergeCell ref="H2670:I2670"/>
    <mergeCell ref="J2670:K2670"/>
    <mergeCell ref="B2671:D2671"/>
    <mergeCell ref="F2671:G2671"/>
    <mergeCell ref="H2671:I2671"/>
    <mergeCell ref="J2671:K2671"/>
    <mergeCell ref="B2672:D2672"/>
    <mergeCell ref="F2672:G2672"/>
    <mergeCell ref="H2672:I2672"/>
    <mergeCell ref="J2672:K2672"/>
    <mergeCell ref="B2673:D2673"/>
    <mergeCell ref="F2673:G2673"/>
    <mergeCell ref="H2673:I2673"/>
    <mergeCell ref="J2673:K2673"/>
    <mergeCell ref="B2674:K2674"/>
    <mergeCell ref="E2664:K2664"/>
    <mergeCell ref="B2665:D2666"/>
    <mergeCell ref="E2665:I2665"/>
    <mergeCell ref="J2665:K2666"/>
    <mergeCell ref="L2665:L2666"/>
    <mergeCell ref="F2666:G2666"/>
    <mergeCell ref="H2666:I2666"/>
    <mergeCell ref="B2667:D2667"/>
    <mergeCell ref="F2667:G2667"/>
    <mergeCell ref="H2667:I2667"/>
    <mergeCell ref="J2667:K2667"/>
    <mergeCell ref="B2668:D2668"/>
    <mergeCell ref="F2668:G2668"/>
    <mergeCell ref="H2668:I2668"/>
    <mergeCell ref="J2668:K2668"/>
    <mergeCell ref="B2669:D2669"/>
    <mergeCell ref="F2669:G2669"/>
    <mergeCell ref="H2669:I2669"/>
    <mergeCell ref="J2669:K2669"/>
    <mergeCell ref="B2659:D2659"/>
    <mergeCell ref="F2659:G2659"/>
    <mergeCell ref="H2659:I2659"/>
    <mergeCell ref="J2659:K2659"/>
    <mergeCell ref="B2660:D2660"/>
    <mergeCell ref="F2660:G2660"/>
    <mergeCell ref="H2660:I2660"/>
    <mergeCell ref="J2660:K2660"/>
    <mergeCell ref="B2661:D2661"/>
    <mergeCell ref="F2661:G2661"/>
    <mergeCell ref="H2661:I2661"/>
    <mergeCell ref="J2661:K2661"/>
    <mergeCell ref="B2662:D2662"/>
    <mergeCell ref="F2662:G2662"/>
    <mergeCell ref="H2662:I2662"/>
    <mergeCell ref="J2662:K2662"/>
    <mergeCell ref="B2663:K2663"/>
    <mergeCell ref="E2653:K2653"/>
    <mergeCell ref="B2654:D2655"/>
    <mergeCell ref="E2654:I2654"/>
    <mergeCell ref="J2654:K2655"/>
    <mergeCell ref="L2654:L2655"/>
    <mergeCell ref="F2655:G2655"/>
    <mergeCell ref="H2655:I2655"/>
    <mergeCell ref="B2656:D2656"/>
    <mergeCell ref="F2656:G2656"/>
    <mergeCell ref="H2656:I2656"/>
    <mergeCell ref="J2656:K2656"/>
    <mergeCell ref="B2657:D2657"/>
    <mergeCell ref="F2657:G2657"/>
    <mergeCell ref="H2657:I2657"/>
    <mergeCell ref="J2657:K2657"/>
    <mergeCell ref="B2658:D2658"/>
    <mergeCell ref="F2658:G2658"/>
    <mergeCell ref="H2658:I2658"/>
    <mergeCell ref="J2658:K2658"/>
    <mergeCell ref="B2648:D2648"/>
    <mergeCell ref="F2648:G2648"/>
    <mergeCell ref="H2648:I2648"/>
    <mergeCell ref="J2648:K2648"/>
    <mergeCell ref="B2649:D2649"/>
    <mergeCell ref="F2649:G2649"/>
    <mergeCell ref="H2649:I2649"/>
    <mergeCell ref="J2649:K2649"/>
    <mergeCell ref="B2650:D2650"/>
    <mergeCell ref="F2650:G2650"/>
    <mergeCell ref="H2650:I2650"/>
    <mergeCell ref="J2650:K2650"/>
    <mergeCell ref="B2651:D2651"/>
    <mergeCell ref="F2651:G2651"/>
    <mergeCell ref="H2651:I2651"/>
    <mergeCell ref="J2651:K2651"/>
    <mergeCell ref="B2652:K2652"/>
    <mergeCell ref="E2642:K2642"/>
    <mergeCell ref="B2643:D2644"/>
    <mergeCell ref="E2643:I2643"/>
    <mergeCell ref="J2643:K2644"/>
    <mergeCell ref="L2643:L2644"/>
    <mergeCell ref="F2644:G2644"/>
    <mergeCell ref="H2644:I2644"/>
    <mergeCell ref="B2645:D2645"/>
    <mergeCell ref="F2645:G2645"/>
    <mergeCell ref="H2645:I2645"/>
    <mergeCell ref="J2645:K2645"/>
    <mergeCell ref="B2646:D2646"/>
    <mergeCell ref="F2646:G2646"/>
    <mergeCell ref="H2646:I2646"/>
    <mergeCell ref="J2646:K2646"/>
    <mergeCell ref="B2647:D2647"/>
    <mergeCell ref="F2647:G2647"/>
    <mergeCell ref="H2647:I2647"/>
    <mergeCell ref="J2647:K2647"/>
    <mergeCell ref="B2637:D2637"/>
    <mergeCell ref="F2637:G2637"/>
    <mergeCell ref="H2637:I2637"/>
    <mergeCell ref="J2637:K2637"/>
    <mergeCell ref="B2638:D2638"/>
    <mergeCell ref="F2638:G2638"/>
    <mergeCell ref="H2638:I2638"/>
    <mergeCell ref="J2638:K2638"/>
    <mergeCell ref="B2639:D2639"/>
    <mergeCell ref="F2639:G2639"/>
    <mergeCell ref="H2639:I2639"/>
    <mergeCell ref="J2639:K2639"/>
    <mergeCell ref="B2640:D2640"/>
    <mergeCell ref="F2640:G2640"/>
    <mergeCell ref="H2640:I2640"/>
    <mergeCell ref="J2640:K2640"/>
    <mergeCell ref="B2641:K2641"/>
    <mergeCell ref="E2631:K2631"/>
    <mergeCell ref="B2632:D2633"/>
    <mergeCell ref="E2632:I2632"/>
    <mergeCell ref="J2632:K2633"/>
    <mergeCell ref="L2632:L2633"/>
    <mergeCell ref="F2633:G2633"/>
    <mergeCell ref="H2633:I2633"/>
    <mergeCell ref="B2634:D2634"/>
    <mergeCell ref="F2634:G2634"/>
    <mergeCell ref="H2634:I2634"/>
    <mergeCell ref="J2634:K2634"/>
    <mergeCell ref="B2635:D2635"/>
    <mergeCell ref="F2635:G2635"/>
    <mergeCell ref="H2635:I2635"/>
    <mergeCell ref="J2635:K2635"/>
    <mergeCell ref="B2636:D2636"/>
    <mergeCell ref="F2636:G2636"/>
    <mergeCell ref="H2636:I2636"/>
    <mergeCell ref="J2636:K2636"/>
    <mergeCell ref="B2626:D2626"/>
    <mergeCell ref="F2626:G2626"/>
    <mergeCell ref="H2626:I2626"/>
    <mergeCell ref="J2626:K2626"/>
    <mergeCell ref="B2627:D2627"/>
    <mergeCell ref="F2627:G2627"/>
    <mergeCell ref="H2627:I2627"/>
    <mergeCell ref="J2627:K2627"/>
    <mergeCell ref="B2628:D2628"/>
    <mergeCell ref="F2628:G2628"/>
    <mergeCell ref="H2628:I2628"/>
    <mergeCell ref="J2628:K2628"/>
    <mergeCell ref="B2629:D2629"/>
    <mergeCell ref="F2629:G2629"/>
    <mergeCell ref="H2629:I2629"/>
    <mergeCell ref="J2629:K2629"/>
    <mergeCell ref="B2630:K2630"/>
    <mergeCell ref="E2620:K2620"/>
    <mergeCell ref="B2621:D2622"/>
    <mergeCell ref="E2621:I2621"/>
    <mergeCell ref="J2621:K2622"/>
    <mergeCell ref="L2621:L2622"/>
    <mergeCell ref="F2622:G2622"/>
    <mergeCell ref="H2622:I2622"/>
    <mergeCell ref="B2623:D2623"/>
    <mergeCell ref="F2623:G2623"/>
    <mergeCell ref="H2623:I2623"/>
    <mergeCell ref="J2623:K2623"/>
    <mergeCell ref="B2624:D2624"/>
    <mergeCell ref="F2624:G2624"/>
    <mergeCell ref="H2624:I2624"/>
    <mergeCell ref="J2624:K2624"/>
    <mergeCell ref="B2625:D2625"/>
    <mergeCell ref="F2625:G2625"/>
    <mergeCell ref="H2625:I2625"/>
    <mergeCell ref="J2625:K2625"/>
    <mergeCell ref="B2615:D2615"/>
    <mergeCell ref="F2615:G2615"/>
    <mergeCell ref="H2615:I2615"/>
    <mergeCell ref="J2615:K2615"/>
    <mergeCell ref="B2616:D2616"/>
    <mergeCell ref="F2616:G2616"/>
    <mergeCell ref="H2616:I2616"/>
    <mergeCell ref="J2616:K2616"/>
    <mergeCell ref="B2617:D2617"/>
    <mergeCell ref="F2617:G2617"/>
    <mergeCell ref="H2617:I2617"/>
    <mergeCell ref="J2617:K2617"/>
    <mergeCell ref="B2618:D2618"/>
    <mergeCell ref="F2618:G2618"/>
    <mergeCell ref="H2618:I2618"/>
    <mergeCell ref="J2618:K2618"/>
    <mergeCell ref="B2619:K2619"/>
    <mergeCell ref="E2609:K2609"/>
    <mergeCell ref="B2610:D2611"/>
    <mergeCell ref="E2610:I2610"/>
    <mergeCell ref="J2610:K2611"/>
    <mergeCell ref="L2610:L2611"/>
    <mergeCell ref="F2611:G2611"/>
    <mergeCell ref="H2611:I2611"/>
    <mergeCell ref="B2612:D2612"/>
    <mergeCell ref="F2612:G2612"/>
    <mergeCell ref="H2612:I2612"/>
    <mergeCell ref="J2612:K2612"/>
    <mergeCell ref="B2613:D2613"/>
    <mergeCell ref="F2613:G2613"/>
    <mergeCell ref="H2613:I2613"/>
    <mergeCell ref="J2613:K2613"/>
    <mergeCell ref="B2614:D2614"/>
    <mergeCell ref="F2614:G2614"/>
    <mergeCell ref="H2614:I2614"/>
    <mergeCell ref="J2614:K2614"/>
    <mergeCell ref="B2604:D2604"/>
    <mergeCell ref="F2604:G2604"/>
    <mergeCell ref="H2604:I2604"/>
    <mergeCell ref="J2604:K2604"/>
    <mergeCell ref="B2605:D2605"/>
    <mergeCell ref="F2605:G2605"/>
    <mergeCell ref="H2605:I2605"/>
    <mergeCell ref="J2605:K2605"/>
    <mergeCell ref="B2606:D2606"/>
    <mergeCell ref="F2606:G2606"/>
    <mergeCell ref="H2606:I2606"/>
    <mergeCell ref="J2606:K2606"/>
    <mergeCell ref="B2607:D2607"/>
    <mergeCell ref="F2607:G2607"/>
    <mergeCell ref="H2607:I2607"/>
    <mergeCell ref="J2607:K2607"/>
    <mergeCell ref="B2608:K2608"/>
    <mergeCell ref="F2585:G2585"/>
    <mergeCell ref="H2585:I2585"/>
    <mergeCell ref="J2585:K2585"/>
    <mergeCell ref="B2586:K2586"/>
    <mergeCell ref="E2598:K2598"/>
    <mergeCell ref="B2599:D2600"/>
    <mergeCell ref="E2599:I2599"/>
    <mergeCell ref="J2599:K2600"/>
    <mergeCell ref="L2599:L2600"/>
    <mergeCell ref="F2600:G2600"/>
    <mergeCell ref="H2600:I2600"/>
    <mergeCell ref="B2601:D2601"/>
    <mergeCell ref="F2601:G2601"/>
    <mergeCell ref="H2601:I2601"/>
    <mergeCell ref="J2601:K2601"/>
    <mergeCell ref="B2602:D2602"/>
    <mergeCell ref="F2602:G2602"/>
    <mergeCell ref="H2602:I2602"/>
    <mergeCell ref="J2602:K2602"/>
    <mergeCell ref="B2603:D2603"/>
    <mergeCell ref="F2603:G2603"/>
    <mergeCell ref="H2603:I2603"/>
    <mergeCell ref="J2603:K2603"/>
    <mergeCell ref="L2577:L2578"/>
    <mergeCell ref="F2578:G2578"/>
    <mergeCell ref="H2578:I2578"/>
    <mergeCell ref="B2579:D2579"/>
    <mergeCell ref="F2579:G2579"/>
    <mergeCell ref="H2579:I2579"/>
    <mergeCell ref="J2579:K2579"/>
    <mergeCell ref="B2580:D2580"/>
    <mergeCell ref="F2580:G2580"/>
    <mergeCell ref="H2580:I2580"/>
    <mergeCell ref="J2580:K2580"/>
    <mergeCell ref="B2581:D2581"/>
    <mergeCell ref="F2581:G2581"/>
    <mergeCell ref="H2581:I2581"/>
    <mergeCell ref="J2581:K2581"/>
    <mergeCell ref="B2593:D2593"/>
    <mergeCell ref="F2593:G2593"/>
    <mergeCell ref="H2593:I2593"/>
    <mergeCell ref="J2593:K2593"/>
    <mergeCell ref="B2594:D2594"/>
    <mergeCell ref="F2594:G2594"/>
    <mergeCell ref="H2594:I2594"/>
    <mergeCell ref="J2594:K2594"/>
    <mergeCell ref="B2595:D2595"/>
    <mergeCell ref="F2595:G2595"/>
    <mergeCell ref="H2595:I2595"/>
    <mergeCell ref="J2595:K2595"/>
    <mergeCell ref="B2596:D2596"/>
    <mergeCell ref="F2596:G2596"/>
    <mergeCell ref="H2596:I2596"/>
    <mergeCell ref="J2596:K2596"/>
    <mergeCell ref="B2597:K2597"/>
    <mergeCell ref="B2573:D2573"/>
    <mergeCell ref="F2573:G2573"/>
    <mergeCell ref="H2573:I2573"/>
    <mergeCell ref="J2573:K2573"/>
    <mergeCell ref="B2574:D2574"/>
    <mergeCell ref="F2574:G2574"/>
    <mergeCell ref="H2574:I2574"/>
    <mergeCell ref="J2574:K2574"/>
    <mergeCell ref="B2575:K2575"/>
    <mergeCell ref="E2587:K2587"/>
    <mergeCell ref="B2588:D2589"/>
    <mergeCell ref="E2588:I2588"/>
    <mergeCell ref="J2588:K2589"/>
    <mergeCell ref="L2588:L2589"/>
    <mergeCell ref="F2589:G2589"/>
    <mergeCell ref="H2589:I2589"/>
    <mergeCell ref="B2590:D2590"/>
    <mergeCell ref="F2590:G2590"/>
    <mergeCell ref="H2590:I2590"/>
    <mergeCell ref="J2590:K2590"/>
    <mergeCell ref="B2591:D2591"/>
    <mergeCell ref="F2591:G2591"/>
    <mergeCell ref="H2591:I2591"/>
    <mergeCell ref="J2591:K2591"/>
    <mergeCell ref="B2592:D2592"/>
    <mergeCell ref="F2592:G2592"/>
    <mergeCell ref="H2592:I2592"/>
    <mergeCell ref="J2592:K2592"/>
    <mergeCell ref="E2565:K2565"/>
    <mergeCell ref="B2566:D2567"/>
    <mergeCell ref="E2566:I2566"/>
    <mergeCell ref="J2566:K2567"/>
    <mergeCell ref="L2566:L2567"/>
    <mergeCell ref="F2567:G2567"/>
    <mergeCell ref="H2567:I2567"/>
    <mergeCell ref="B2568:D2568"/>
    <mergeCell ref="F2568:G2568"/>
    <mergeCell ref="H2568:I2568"/>
    <mergeCell ref="J2568:K2568"/>
    <mergeCell ref="B2569:D2569"/>
    <mergeCell ref="F2569:G2569"/>
    <mergeCell ref="H2569:I2569"/>
    <mergeCell ref="J2569:K2569"/>
    <mergeCell ref="B2570:D2570"/>
    <mergeCell ref="F2570:G2570"/>
    <mergeCell ref="H2570:I2570"/>
    <mergeCell ref="J2570:K2570"/>
    <mergeCell ref="B2582:D2582"/>
    <mergeCell ref="F2582:G2582"/>
    <mergeCell ref="H2582:I2582"/>
    <mergeCell ref="J2582:K2582"/>
    <mergeCell ref="B2583:D2583"/>
    <mergeCell ref="F2583:G2583"/>
    <mergeCell ref="H2583:I2583"/>
    <mergeCell ref="J2583:K2583"/>
    <mergeCell ref="E2576:K2576"/>
    <mergeCell ref="B2577:D2578"/>
    <mergeCell ref="E2577:I2577"/>
    <mergeCell ref="J2577:K2578"/>
    <mergeCell ref="B2584:D2584"/>
    <mergeCell ref="F2584:G2584"/>
    <mergeCell ref="H2584:I2584"/>
    <mergeCell ref="J2584:K2584"/>
    <mergeCell ref="B2585:D2585"/>
    <mergeCell ref="B2563:D2563"/>
    <mergeCell ref="F2563:G2563"/>
    <mergeCell ref="H2563:I2563"/>
    <mergeCell ref="J2563:K2563"/>
    <mergeCell ref="B2564:K2564"/>
    <mergeCell ref="B2553:K2553"/>
    <mergeCell ref="E2554:K2554"/>
    <mergeCell ref="B2555:D2556"/>
    <mergeCell ref="E2555:I2555"/>
    <mergeCell ref="J2555:K2556"/>
    <mergeCell ref="L2555:L2556"/>
    <mergeCell ref="F2556:G2556"/>
    <mergeCell ref="H2556:I2556"/>
    <mergeCell ref="B2557:D2557"/>
    <mergeCell ref="F2557:G2557"/>
    <mergeCell ref="H2557:I2557"/>
    <mergeCell ref="J2557:K2557"/>
    <mergeCell ref="B2558:D2558"/>
    <mergeCell ref="F2558:G2558"/>
    <mergeCell ref="H2558:I2558"/>
    <mergeCell ref="J2558:K2558"/>
    <mergeCell ref="B2559:D2559"/>
    <mergeCell ref="F2559:G2559"/>
    <mergeCell ref="H2559:I2559"/>
    <mergeCell ref="J2559:K2559"/>
    <mergeCell ref="B2571:D2571"/>
    <mergeCell ref="F2571:G2571"/>
    <mergeCell ref="H2571:I2571"/>
    <mergeCell ref="J2571:K2571"/>
    <mergeCell ref="B2572:D2572"/>
    <mergeCell ref="F2572:G2572"/>
    <mergeCell ref="H2572:I2572"/>
    <mergeCell ref="J2572:K2572"/>
    <mergeCell ref="L2533:L2534"/>
    <mergeCell ref="B2525:D2525"/>
    <mergeCell ref="F2525:G2525"/>
    <mergeCell ref="H2525:I2525"/>
    <mergeCell ref="J2525:K2525"/>
    <mergeCell ref="B2526:D2526"/>
    <mergeCell ref="F2526:G2526"/>
    <mergeCell ref="H2526:I2526"/>
    <mergeCell ref="J2526:K2526"/>
    <mergeCell ref="B2527:D2527"/>
    <mergeCell ref="F2527:G2527"/>
    <mergeCell ref="H2527:I2527"/>
    <mergeCell ref="J2527:K2527"/>
    <mergeCell ref="B2528:D2528"/>
    <mergeCell ref="F2528:G2528"/>
    <mergeCell ref="H2528:I2528"/>
    <mergeCell ref="B2520:K2520"/>
    <mergeCell ref="E2521:K2521"/>
    <mergeCell ref="B2522:D2523"/>
    <mergeCell ref="E2522:I2522"/>
    <mergeCell ref="J2522:K2523"/>
    <mergeCell ref="B2560:D2560"/>
    <mergeCell ref="F2560:G2560"/>
    <mergeCell ref="H2560:I2560"/>
    <mergeCell ref="J2560:K2560"/>
    <mergeCell ref="B2561:D2561"/>
    <mergeCell ref="F2561:G2561"/>
    <mergeCell ref="H2561:I2561"/>
    <mergeCell ref="J2561:K2561"/>
    <mergeCell ref="B2562:D2562"/>
    <mergeCell ref="F2562:G2562"/>
    <mergeCell ref="H2562:I2562"/>
    <mergeCell ref="J2562:K2562"/>
    <mergeCell ref="B2548:D2548"/>
    <mergeCell ref="F2548:G2548"/>
    <mergeCell ref="H2548:I2548"/>
    <mergeCell ref="J2548:K2548"/>
    <mergeCell ref="B2549:D2549"/>
    <mergeCell ref="F2549:G2549"/>
    <mergeCell ref="H2549:I2549"/>
    <mergeCell ref="J2549:K2549"/>
    <mergeCell ref="B2550:D2550"/>
    <mergeCell ref="F2550:G2550"/>
    <mergeCell ref="H2550:I2550"/>
    <mergeCell ref="J2550:K2550"/>
    <mergeCell ref="B2551:D2551"/>
    <mergeCell ref="F2551:G2551"/>
    <mergeCell ref="H2551:I2551"/>
    <mergeCell ref="J2551:K2551"/>
    <mergeCell ref="B2552:D2552"/>
    <mergeCell ref="F2552:G2552"/>
    <mergeCell ref="H2552:I2552"/>
    <mergeCell ref="J2552:K2552"/>
    <mergeCell ref="B2541:D2541"/>
    <mergeCell ref="F2541:G2541"/>
    <mergeCell ref="H2541:I2541"/>
    <mergeCell ref="J2541:K2541"/>
    <mergeCell ref="B2542:K2542"/>
    <mergeCell ref="E2543:K2543"/>
    <mergeCell ref="B2544:D2545"/>
    <mergeCell ref="E2544:I2544"/>
    <mergeCell ref="J2544:K2545"/>
    <mergeCell ref="L2544:L2545"/>
    <mergeCell ref="F2545:G2545"/>
    <mergeCell ref="H2545:I2545"/>
    <mergeCell ref="B2546:D2546"/>
    <mergeCell ref="F2546:G2546"/>
    <mergeCell ref="H2546:I2546"/>
    <mergeCell ref="J2546:K2546"/>
    <mergeCell ref="B2547:D2547"/>
    <mergeCell ref="F2547:G2547"/>
    <mergeCell ref="H2547:I2547"/>
    <mergeCell ref="J2547:K2547"/>
    <mergeCell ref="L2467:L2468"/>
    <mergeCell ref="B2474:D2474"/>
    <mergeCell ref="F2474:G2474"/>
    <mergeCell ref="H2474:I2474"/>
    <mergeCell ref="J2474:K2474"/>
    <mergeCell ref="F2468:G2468"/>
    <mergeCell ref="H2468:I2468"/>
    <mergeCell ref="B2469:D2469"/>
    <mergeCell ref="F2469:G2469"/>
    <mergeCell ref="H2469:I2469"/>
    <mergeCell ref="J2469:K2469"/>
    <mergeCell ref="B2346:D2346"/>
    <mergeCell ref="F2346:G2346"/>
    <mergeCell ref="H2346:I2346"/>
    <mergeCell ref="J2346:K2346"/>
    <mergeCell ref="B2347:D2347"/>
    <mergeCell ref="F2347:G2347"/>
    <mergeCell ref="L2311:L2312"/>
    <mergeCell ref="B2318:D2318"/>
    <mergeCell ref="J2318:K2318"/>
    <mergeCell ref="B2319:D2319"/>
    <mergeCell ref="B2320:K2320"/>
    <mergeCell ref="E2321:K2321"/>
    <mergeCell ref="B2322:D2323"/>
    <mergeCell ref="E2322:I2322"/>
    <mergeCell ref="J2322:K2323"/>
    <mergeCell ref="L2322:L2323"/>
    <mergeCell ref="B2329:D2329"/>
    <mergeCell ref="F2329:G2329"/>
    <mergeCell ref="H2329:I2329"/>
    <mergeCell ref="J2329:K2329"/>
    <mergeCell ref="B2330:D2330"/>
    <mergeCell ref="F2330:G2330"/>
    <mergeCell ref="H2330:I2330"/>
    <mergeCell ref="J2330:K2330"/>
    <mergeCell ref="B2327:D2327"/>
    <mergeCell ref="F2327:G2327"/>
    <mergeCell ref="H2327:I2327"/>
    <mergeCell ref="J2327:K2327"/>
    <mergeCell ref="B2328:D2328"/>
    <mergeCell ref="F2328:G2328"/>
    <mergeCell ref="H2328:I2328"/>
    <mergeCell ref="J2328:K2328"/>
    <mergeCell ref="F2318:G2318"/>
    <mergeCell ref="H2318:I2318"/>
    <mergeCell ref="F2319:G2319"/>
    <mergeCell ref="H2319:I2319"/>
    <mergeCell ref="J2319:K2319"/>
    <mergeCell ref="B2317:D2317"/>
    <mergeCell ref="J2528:K2528"/>
    <mergeCell ref="B2529:D2529"/>
    <mergeCell ref="F2529:G2529"/>
    <mergeCell ref="H2529:I2529"/>
    <mergeCell ref="J2529:K2529"/>
    <mergeCell ref="F2523:G2523"/>
    <mergeCell ref="L2223:L2224"/>
    <mergeCell ref="B2231:D2231"/>
    <mergeCell ref="B2232:K2232"/>
    <mergeCell ref="E2233:K2233"/>
    <mergeCell ref="B2234:D2235"/>
    <mergeCell ref="E2234:I2234"/>
    <mergeCell ref="J2234:K2235"/>
    <mergeCell ref="L2234:L2235"/>
    <mergeCell ref="B2242:D2242"/>
    <mergeCell ref="F2242:G2242"/>
    <mergeCell ref="H2242:I2242"/>
    <mergeCell ref="J2242:K2242"/>
    <mergeCell ref="B2243:K2243"/>
    <mergeCell ref="E2244:K2244"/>
    <mergeCell ref="B2245:D2246"/>
    <mergeCell ref="E2245:I2245"/>
    <mergeCell ref="J2245:K2246"/>
    <mergeCell ref="L2245:L2246"/>
    <mergeCell ref="B2227:D2227"/>
    <mergeCell ref="F2227:G2227"/>
    <mergeCell ref="H2227:I2227"/>
    <mergeCell ref="J2227:K2227"/>
    <mergeCell ref="B2228:D2228"/>
    <mergeCell ref="J2228:K2228"/>
    <mergeCell ref="B2229:D2229"/>
    <mergeCell ref="B2230:D2230"/>
    <mergeCell ref="H2231:I2231"/>
    <mergeCell ref="B2270:D2270"/>
    <mergeCell ref="J2270:K2270"/>
    <mergeCell ref="B2252:D2252"/>
    <mergeCell ref="J2252:K2252"/>
    <mergeCell ref="F2262:G2262"/>
    <mergeCell ref="H2262:I2262"/>
    <mergeCell ref="F2263:G2263"/>
    <mergeCell ref="H2263:I2263"/>
    <mergeCell ref="J2263:K2263"/>
    <mergeCell ref="E2255:K2255"/>
    <mergeCell ref="B2256:D2257"/>
    <mergeCell ref="E2256:I2256"/>
    <mergeCell ref="J2256:K2257"/>
    <mergeCell ref="B2250:D2250"/>
    <mergeCell ref="F2250:G2250"/>
    <mergeCell ref="H2250:I2250"/>
    <mergeCell ref="J2250:K2250"/>
    <mergeCell ref="B2251:D2251"/>
    <mergeCell ref="F2251:G2251"/>
    <mergeCell ref="H2251:I2251"/>
    <mergeCell ref="J2251:K2251"/>
    <mergeCell ref="B2241:D2241"/>
    <mergeCell ref="F2241:G2241"/>
    <mergeCell ref="F2226:G2226"/>
    <mergeCell ref="H2226:I2226"/>
    <mergeCell ref="J2226:K2226"/>
    <mergeCell ref="F2235:G2235"/>
    <mergeCell ref="H2235:I2235"/>
    <mergeCell ref="J2236:K2236"/>
    <mergeCell ref="H2247:I2247"/>
    <mergeCell ref="F2229:G2229"/>
    <mergeCell ref="H2229:I2229"/>
    <mergeCell ref="J2229:K2229"/>
    <mergeCell ref="F2230:G2230"/>
    <mergeCell ref="H2230:I2230"/>
    <mergeCell ref="J2230:K2230"/>
    <mergeCell ref="F2231:G2231"/>
    <mergeCell ref="B2219:D2219"/>
    <mergeCell ref="F2219:G2219"/>
    <mergeCell ref="H2219:I2219"/>
    <mergeCell ref="B2205:D2205"/>
    <mergeCell ref="B2206:D2206"/>
    <mergeCell ref="B2207:D2207"/>
    <mergeCell ref="B2214:D2214"/>
    <mergeCell ref="B2208:D2208"/>
    <mergeCell ref="B2209:D2209"/>
    <mergeCell ref="F2209:G2209"/>
    <mergeCell ref="H2209:I2209"/>
    <mergeCell ref="J2209:K2209"/>
    <mergeCell ref="B2210:K2210"/>
    <mergeCell ref="E2211:K2211"/>
    <mergeCell ref="B2212:D2213"/>
    <mergeCell ref="E2212:I2212"/>
    <mergeCell ref="J2212:K2213"/>
    <mergeCell ref="B2193:D2193"/>
    <mergeCell ref="F2214:G2214"/>
    <mergeCell ref="F2204:G2204"/>
    <mergeCell ref="H2204:I2204"/>
    <mergeCell ref="F2205:G2205"/>
    <mergeCell ref="H2205:I2205"/>
    <mergeCell ref="J2205:K2205"/>
    <mergeCell ref="F2206:G2206"/>
    <mergeCell ref="H2206:I2206"/>
    <mergeCell ref="J2206:K2206"/>
    <mergeCell ref="F2207:G2207"/>
    <mergeCell ref="H2214:I2214"/>
    <mergeCell ref="J2214:K2214"/>
    <mergeCell ref="F2202:G2202"/>
    <mergeCell ref="H2202:I2202"/>
    <mergeCell ref="B2203:D2203"/>
    <mergeCell ref="F2203:G2203"/>
    <mergeCell ref="F2215:G2215"/>
    <mergeCell ref="H2215:I2215"/>
    <mergeCell ref="J2215:K2215"/>
    <mergeCell ref="F2216:G2216"/>
    <mergeCell ref="H2216:I2216"/>
    <mergeCell ref="J2216:K2216"/>
    <mergeCell ref="F2208:G2208"/>
    <mergeCell ref="H2208:I2208"/>
    <mergeCell ref="J2208:K2208"/>
    <mergeCell ref="B2215:D2215"/>
    <mergeCell ref="B2216:D2216"/>
    <mergeCell ref="B2204:D2204"/>
    <mergeCell ref="J2204:K2204"/>
    <mergeCell ref="F2197:G2197"/>
    <mergeCell ref="H2197:I2197"/>
    <mergeCell ref="J2197:K2197"/>
    <mergeCell ref="F2198:G2198"/>
    <mergeCell ref="H2198:I2198"/>
    <mergeCell ref="J2198:K2198"/>
    <mergeCell ref="H2523:I2523"/>
    <mergeCell ref="B2524:D2524"/>
    <mergeCell ref="F2524:G2524"/>
    <mergeCell ref="H2524:I2524"/>
    <mergeCell ref="J2524:K2524"/>
    <mergeCell ref="B2519:D2519"/>
    <mergeCell ref="F2519:G2519"/>
    <mergeCell ref="H2519:I2519"/>
    <mergeCell ref="J2519:K2519"/>
    <mergeCell ref="B1061:D1061"/>
    <mergeCell ref="B1064:D1065"/>
    <mergeCell ref="E1064:I1064"/>
    <mergeCell ref="B1072:D1072"/>
    <mergeCell ref="F1072:G1072"/>
    <mergeCell ref="H1072:I1072"/>
    <mergeCell ref="J1072:K1072"/>
    <mergeCell ref="B1073:K1073"/>
    <mergeCell ref="E1074:K1074"/>
    <mergeCell ref="B1075:D1076"/>
    <mergeCell ref="E1075:I1075"/>
    <mergeCell ref="J1075:K1076"/>
    <mergeCell ref="L1075:L1076"/>
    <mergeCell ref="B1083:D1083"/>
    <mergeCell ref="B1084:K1084"/>
    <mergeCell ref="B2159:D2159"/>
    <mergeCell ref="B2160:D2160"/>
    <mergeCell ref="B2161:D2161"/>
    <mergeCell ref="F2161:G2161"/>
    <mergeCell ref="H2161:I2161"/>
    <mergeCell ref="D1253:L1253"/>
    <mergeCell ref="E2145:K2145"/>
    <mergeCell ref="B2146:D2147"/>
    <mergeCell ref="E2146:I2146"/>
    <mergeCell ref="J2146:K2147"/>
    <mergeCell ref="L2146:L2147"/>
    <mergeCell ref="B2154:D2154"/>
    <mergeCell ref="B2153:D2153"/>
    <mergeCell ref="F2153:G2153"/>
    <mergeCell ref="H2153:I2153"/>
    <mergeCell ref="J2153:K2153"/>
    <mergeCell ref="J2161:K2161"/>
    <mergeCell ref="L2190:L2191"/>
    <mergeCell ref="L2168:L2169"/>
    <mergeCell ref="B2152:D2152"/>
    <mergeCell ref="B1079:D1079"/>
    <mergeCell ref="F1079:G1079"/>
    <mergeCell ref="H1079:I1079"/>
    <mergeCell ref="J1079:K1079"/>
    <mergeCell ref="B1080:D1080"/>
    <mergeCell ref="F1080:G1080"/>
    <mergeCell ref="H1080:I1080"/>
    <mergeCell ref="J1080:K1080"/>
    <mergeCell ref="B1066:D1066"/>
    <mergeCell ref="B1067:D1067"/>
    <mergeCell ref="B1068:D1068"/>
    <mergeCell ref="B1069:D1069"/>
    <mergeCell ref="B1070:D1070"/>
    <mergeCell ref="F1070:G1070"/>
    <mergeCell ref="L2522:L2523"/>
    <mergeCell ref="B2514:D2514"/>
    <mergeCell ref="F2514:G2514"/>
    <mergeCell ref="H2514:I2514"/>
    <mergeCell ref="J2514:K2514"/>
    <mergeCell ref="B2515:D2515"/>
    <mergeCell ref="B2536:D2536"/>
    <mergeCell ref="F2536:G2536"/>
    <mergeCell ref="H2536:I2536"/>
    <mergeCell ref="J2536:K2536"/>
    <mergeCell ref="B2537:D2537"/>
    <mergeCell ref="F2537:G2537"/>
    <mergeCell ref="H2537:I2537"/>
    <mergeCell ref="J2537:K2537"/>
    <mergeCell ref="B2538:D2538"/>
    <mergeCell ref="F2538:G2538"/>
    <mergeCell ref="H2538:I2538"/>
    <mergeCell ref="J2538:K2538"/>
    <mergeCell ref="B2539:D2539"/>
    <mergeCell ref="F2539:G2539"/>
    <mergeCell ref="H2539:I2539"/>
    <mergeCell ref="J2539:K2539"/>
    <mergeCell ref="B2540:D2540"/>
    <mergeCell ref="F2540:G2540"/>
    <mergeCell ref="H2540:I2540"/>
    <mergeCell ref="J2540:K2540"/>
    <mergeCell ref="F2534:G2534"/>
    <mergeCell ref="H2534:I2534"/>
    <mergeCell ref="B2535:D2535"/>
    <mergeCell ref="F2535:G2535"/>
    <mergeCell ref="H2535:I2535"/>
    <mergeCell ref="J2535:K2535"/>
    <mergeCell ref="B2530:D2530"/>
    <mergeCell ref="F2530:G2530"/>
    <mergeCell ref="H2530:I2530"/>
    <mergeCell ref="J2530:K2530"/>
    <mergeCell ref="B2531:K2531"/>
    <mergeCell ref="E2532:K2532"/>
    <mergeCell ref="B2533:D2534"/>
    <mergeCell ref="E2533:I2533"/>
    <mergeCell ref="J2533:K2534"/>
    <mergeCell ref="F2515:G2515"/>
    <mergeCell ref="H2515:I2515"/>
    <mergeCell ref="J2515:K2515"/>
    <mergeCell ref="B2516:D2516"/>
    <mergeCell ref="F2516:G2516"/>
    <mergeCell ref="H2516:I2516"/>
    <mergeCell ref="J2516:K2516"/>
    <mergeCell ref="B2517:D2517"/>
    <mergeCell ref="F2517:G2517"/>
    <mergeCell ref="H2517:I2517"/>
    <mergeCell ref="J2517:K2517"/>
    <mergeCell ref="B2518:D2518"/>
    <mergeCell ref="F2518:G2518"/>
    <mergeCell ref="H2518:I2518"/>
    <mergeCell ref="J2518:K2518"/>
    <mergeCell ref="F2512:G2512"/>
    <mergeCell ref="H2512:I2512"/>
    <mergeCell ref="B2513:D2513"/>
    <mergeCell ref="F2513:G2513"/>
    <mergeCell ref="H2513:I2513"/>
    <mergeCell ref="J2513:K2513"/>
    <mergeCell ref="B2508:D2508"/>
    <mergeCell ref="F2508:G2508"/>
    <mergeCell ref="H2508:I2508"/>
    <mergeCell ref="J2508:K2508"/>
    <mergeCell ref="B2509:K2509"/>
    <mergeCell ref="E2510:K2510"/>
    <mergeCell ref="B2511:D2512"/>
    <mergeCell ref="E2511:I2511"/>
    <mergeCell ref="J2511:K2512"/>
    <mergeCell ref="L2511:L2512"/>
    <mergeCell ref="B2503:D2503"/>
    <mergeCell ref="F2503:G2503"/>
    <mergeCell ref="H2503:I2503"/>
    <mergeCell ref="J2503:K2503"/>
    <mergeCell ref="B2504:D2504"/>
    <mergeCell ref="F2504:G2504"/>
    <mergeCell ref="H2504:I2504"/>
    <mergeCell ref="J2504:K2504"/>
    <mergeCell ref="B2505:D2505"/>
    <mergeCell ref="F2505:G2505"/>
    <mergeCell ref="H2505:I2505"/>
    <mergeCell ref="J2505:K2505"/>
    <mergeCell ref="B2506:D2506"/>
    <mergeCell ref="F2506:G2506"/>
    <mergeCell ref="H2506:I2506"/>
    <mergeCell ref="J2506:K2506"/>
    <mergeCell ref="B2507:D2507"/>
    <mergeCell ref="F2507:G2507"/>
    <mergeCell ref="H2507:I2507"/>
    <mergeCell ref="J2507:K2507"/>
    <mergeCell ref="F2501:G2501"/>
    <mergeCell ref="H2501:I2501"/>
    <mergeCell ref="B2502:D2502"/>
    <mergeCell ref="F2502:G2502"/>
    <mergeCell ref="H2502:I2502"/>
    <mergeCell ref="J2502:K2502"/>
    <mergeCell ref="B2497:D2497"/>
    <mergeCell ref="F2497:G2497"/>
    <mergeCell ref="H2497:I2497"/>
    <mergeCell ref="J2497:K2497"/>
    <mergeCell ref="B2498:K2498"/>
    <mergeCell ref="E2499:K2499"/>
    <mergeCell ref="B2500:D2501"/>
    <mergeCell ref="E2500:I2500"/>
    <mergeCell ref="J2500:K2501"/>
    <mergeCell ref="L2500:L2501"/>
    <mergeCell ref="B2492:D2492"/>
    <mergeCell ref="F2492:G2492"/>
    <mergeCell ref="H2492:I2492"/>
    <mergeCell ref="J2492:K2492"/>
    <mergeCell ref="B2493:D2493"/>
    <mergeCell ref="F2493:G2493"/>
    <mergeCell ref="H2493:I2493"/>
    <mergeCell ref="J2493:K2493"/>
    <mergeCell ref="B2494:D2494"/>
    <mergeCell ref="F2494:G2494"/>
    <mergeCell ref="H2494:I2494"/>
    <mergeCell ref="J2494:K2494"/>
    <mergeCell ref="B2495:D2495"/>
    <mergeCell ref="F2495:G2495"/>
    <mergeCell ref="H2495:I2495"/>
    <mergeCell ref="J2495:K2495"/>
    <mergeCell ref="B2496:D2496"/>
    <mergeCell ref="F2496:G2496"/>
    <mergeCell ref="H2496:I2496"/>
    <mergeCell ref="J2496:K2496"/>
    <mergeCell ref="F2490:G2490"/>
    <mergeCell ref="H2490:I2490"/>
    <mergeCell ref="B2491:D2491"/>
    <mergeCell ref="F2491:G2491"/>
    <mergeCell ref="H2491:I2491"/>
    <mergeCell ref="J2491:K2491"/>
    <mergeCell ref="B2486:D2486"/>
    <mergeCell ref="F2486:G2486"/>
    <mergeCell ref="H2486:I2486"/>
    <mergeCell ref="J2486:K2486"/>
    <mergeCell ref="B2487:K2487"/>
    <mergeCell ref="E2488:K2488"/>
    <mergeCell ref="B2489:D2490"/>
    <mergeCell ref="E2489:I2489"/>
    <mergeCell ref="J2489:K2490"/>
    <mergeCell ref="L2489:L2490"/>
    <mergeCell ref="B2481:D2481"/>
    <mergeCell ref="F2481:G2481"/>
    <mergeCell ref="H2481:I2481"/>
    <mergeCell ref="J2481:K2481"/>
    <mergeCell ref="B2482:D2482"/>
    <mergeCell ref="F2482:G2482"/>
    <mergeCell ref="H2482:I2482"/>
    <mergeCell ref="J2482:K2482"/>
    <mergeCell ref="B2483:D2483"/>
    <mergeCell ref="F2483:G2483"/>
    <mergeCell ref="H2483:I2483"/>
    <mergeCell ref="J2483:K2483"/>
    <mergeCell ref="B2484:D2484"/>
    <mergeCell ref="F2484:G2484"/>
    <mergeCell ref="H2484:I2484"/>
    <mergeCell ref="J2484:K2484"/>
    <mergeCell ref="B2485:D2485"/>
    <mergeCell ref="F2485:G2485"/>
    <mergeCell ref="H2485:I2485"/>
    <mergeCell ref="J2485:K2485"/>
    <mergeCell ref="F2479:G2479"/>
    <mergeCell ref="H2479:I2479"/>
    <mergeCell ref="B2480:D2480"/>
    <mergeCell ref="F2480:G2480"/>
    <mergeCell ref="H2480:I2480"/>
    <mergeCell ref="J2480:K2480"/>
    <mergeCell ref="B2475:D2475"/>
    <mergeCell ref="F2475:G2475"/>
    <mergeCell ref="H2475:I2475"/>
    <mergeCell ref="J2475:K2475"/>
    <mergeCell ref="B2476:K2476"/>
    <mergeCell ref="E2477:K2477"/>
    <mergeCell ref="B2478:D2479"/>
    <mergeCell ref="E2478:I2478"/>
    <mergeCell ref="J2478:K2479"/>
    <mergeCell ref="L2478:L2479"/>
    <mergeCell ref="B2470:D2470"/>
    <mergeCell ref="F2470:G2470"/>
    <mergeCell ref="H2470:I2470"/>
    <mergeCell ref="J2470:K2470"/>
    <mergeCell ref="B2471:D2471"/>
    <mergeCell ref="F2471:G2471"/>
    <mergeCell ref="H2471:I2471"/>
    <mergeCell ref="J2471:K2471"/>
    <mergeCell ref="B2472:D2472"/>
    <mergeCell ref="F2472:G2472"/>
    <mergeCell ref="H2472:I2472"/>
    <mergeCell ref="J2472:K2472"/>
    <mergeCell ref="B2473:D2473"/>
    <mergeCell ref="F2473:G2473"/>
    <mergeCell ref="H2473:I2473"/>
    <mergeCell ref="J2473:K2473"/>
    <mergeCell ref="H2347:I2347"/>
    <mergeCell ref="J2347:K2347"/>
    <mergeCell ref="B2348:D2348"/>
    <mergeCell ref="F2348:G2348"/>
    <mergeCell ref="H2348:I2348"/>
    <mergeCell ref="J2348:K2348"/>
    <mergeCell ref="B2349:D2349"/>
    <mergeCell ref="F2349:G2349"/>
    <mergeCell ref="H2349:I2349"/>
    <mergeCell ref="J2349:K2349"/>
    <mergeCell ref="B2350:D2350"/>
    <mergeCell ref="F2350:G2350"/>
    <mergeCell ref="H2350:I2350"/>
    <mergeCell ref="J2350:K2350"/>
    <mergeCell ref="E2354:K2354"/>
    <mergeCell ref="E2355:K2355"/>
    <mergeCell ref="B2356:D2357"/>
    <mergeCell ref="E2356:I2356"/>
    <mergeCell ref="J2356:K2357"/>
    <mergeCell ref="L2356:L2357"/>
    <mergeCell ref="F2357:G2357"/>
    <mergeCell ref="H2357:I2357"/>
    <mergeCell ref="B2358:D2358"/>
    <mergeCell ref="F2358:G2358"/>
    <mergeCell ref="H2358:I2358"/>
    <mergeCell ref="J2358:K2358"/>
    <mergeCell ref="B2359:D2359"/>
    <mergeCell ref="F2359:G2359"/>
    <mergeCell ref="H2359:I2359"/>
    <mergeCell ref="J2359:K2359"/>
    <mergeCell ref="B2360:D2360"/>
    <mergeCell ref="F2360:G2360"/>
    <mergeCell ref="B2339:D2339"/>
    <mergeCell ref="F2339:G2339"/>
    <mergeCell ref="H2339:I2339"/>
    <mergeCell ref="J2339:K2339"/>
    <mergeCell ref="F2345:G2345"/>
    <mergeCell ref="H2345:I2345"/>
    <mergeCell ref="B2340:D2340"/>
    <mergeCell ref="F2340:G2340"/>
    <mergeCell ref="H2340:I2340"/>
    <mergeCell ref="J2340:K2340"/>
    <mergeCell ref="B2341:D2341"/>
    <mergeCell ref="F2341:G2341"/>
    <mergeCell ref="H2341:I2341"/>
    <mergeCell ref="J2341:K2341"/>
    <mergeCell ref="B2342:K2342"/>
    <mergeCell ref="E2343:K2343"/>
    <mergeCell ref="B2344:D2345"/>
    <mergeCell ref="E2344:I2344"/>
    <mergeCell ref="J2344:K2345"/>
    <mergeCell ref="L2344:L2345"/>
    <mergeCell ref="B2351:D2351"/>
    <mergeCell ref="F2351:G2351"/>
    <mergeCell ref="H2351:I2351"/>
    <mergeCell ref="J2351:K2351"/>
    <mergeCell ref="B2352:D2352"/>
    <mergeCell ref="F2352:G2352"/>
    <mergeCell ref="H2352:I2352"/>
    <mergeCell ref="J2352:K2352"/>
    <mergeCell ref="B2353:K2353"/>
    <mergeCell ref="E2466:K2466"/>
    <mergeCell ref="B2467:D2468"/>
    <mergeCell ref="E2467:I2467"/>
    <mergeCell ref="J2467:K2468"/>
    <mergeCell ref="H2360:I2360"/>
    <mergeCell ref="J2360:K2360"/>
    <mergeCell ref="B2361:D2361"/>
    <mergeCell ref="F2361:G2361"/>
    <mergeCell ref="H2361:I2361"/>
    <mergeCell ref="J2361:K2361"/>
    <mergeCell ref="B2362:D2362"/>
    <mergeCell ref="F2362:G2362"/>
    <mergeCell ref="H2362:I2362"/>
    <mergeCell ref="J2362:K2362"/>
    <mergeCell ref="B2363:D2363"/>
    <mergeCell ref="F2363:G2363"/>
    <mergeCell ref="H2363:I2363"/>
    <mergeCell ref="J2363:K2363"/>
    <mergeCell ref="B2364:D2364"/>
    <mergeCell ref="F2364:G2364"/>
    <mergeCell ref="H2364:I2364"/>
    <mergeCell ref="J2364:K2364"/>
    <mergeCell ref="B2365:K2365"/>
    <mergeCell ref="E2366:K2366"/>
    <mergeCell ref="B2367:D2368"/>
    <mergeCell ref="E2367:I2367"/>
    <mergeCell ref="J2367:K2368"/>
    <mergeCell ref="L2367:L2368"/>
    <mergeCell ref="F2368:G2368"/>
    <mergeCell ref="H2368:I2368"/>
    <mergeCell ref="B2369:D2369"/>
    <mergeCell ref="F2369:G2369"/>
    <mergeCell ref="H2369:I2369"/>
    <mergeCell ref="J2369:K2369"/>
    <mergeCell ref="B2370:D2370"/>
    <mergeCell ref="B2335:D2335"/>
    <mergeCell ref="F2335:G2335"/>
    <mergeCell ref="H2335:I2335"/>
    <mergeCell ref="J2335:K2335"/>
    <mergeCell ref="B2336:D2336"/>
    <mergeCell ref="F2336:G2336"/>
    <mergeCell ref="H2336:I2336"/>
    <mergeCell ref="J2336:K2336"/>
    <mergeCell ref="B2337:D2337"/>
    <mergeCell ref="F2337:G2337"/>
    <mergeCell ref="H2337:I2337"/>
    <mergeCell ref="J2337:K2337"/>
    <mergeCell ref="B2338:D2338"/>
    <mergeCell ref="F2338:G2338"/>
    <mergeCell ref="H2338:I2338"/>
    <mergeCell ref="J2338:K2338"/>
    <mergeCell ref="B2333:D2334"/>
    <mergeCell ref="E2333:I2333"/>
    <mergeCell ref="J2333:K2334"/>
    <mergeCell ref="B2331:K2331"/>
    <mergeCell ref="E2332:K2332"/>
    <mergeCell ref="L2333:L2334"/>
    <mergeCell ref="F2323:G2323"/>
    <mergeCell ref="H2323:I2323"/>
    <mergeCell ref="B2324:D2324"/>
    <mergeCell ref="F2324:G2324"/>
    <mergeCell ref="H2324:I2324"/>
    <mergeCell ref="J2324:K2324"/>
    <mergeCell ref="B2325:D2325"/>
    <mergeCell ref="F2325:G2325"/>
    <mergeCell ref="H2325:I2325"/>
    <mergeCell ref="J2325:K2325"/>
    <mergeCell ref="B2326:D2326"/>
    <mergeCell ref="F2326:G2326"/>
    <mergeCell ref="H2326:I2326"/>
    <mergeCell ref="J2326:K2326"/>
    <mergeCell ref="F2334:G2334"/>
    <mergeCell ref="H2334:I2334"/>
    <mergeCell ref="B2302:D2302"/>
    <mergeCell ref="J2302:K2302"/>
    <mergeCell ref="B2303:D2303"/>
    <mergeCell ref="B2304:D2304"/>
    <mergeCell ref="B2305:D2305"/>
    <mergeCell ref="B2306:D2306"/>
    <mergeCell ref="B2313:D2313"/>
    <mergeCell ref="B2314:D2314"/>
    <mergeCell ref="B2315:D2315"/>
    <mergeCell ref="F2315:G2315"/>
    <mergeCell ref="H2315:I2315"/>
    <mergeCell ref="J2315:K2315"/>
    <mergeCell ref="B2316:D2316"/>
    <mergeCell ref="F2316:G2316"/>
    <mergeCell ref="H2316:I2316"/>
    <mergeCell ref="J2316:K2316"/>
    <mergeCell ref="B2307:D2307"/>
    <mergeCell ref="F2307:G2307"/>
    <mergeCell ref="H2307:I2307"/>
    <mergeCell ref="J2307:K2307"/>
    <mergeCell ref="B2308:D2308"/>
    <mergeCell ref="F2308:G2308"/>
    <mergeCell ref="H2308:I2308"/>
    <mergeCell ref="J2308:K2308"/>
    <mergeCell ref="B2309:K2309"/>
    <mergeCell ref="E2310:K2310"/>
    <mergeCell ref="B2311:D2312"/>
    <mergeCell ref="E2311:I2311"/>
    <mergeCell ref="H2305:I2305"/>
    <mergeCell ref="J2305:K2305"/>
    <mergeCell ref="F2312:G2312"/>
    <mergeCell ref="F2302:G2302"/>
    <mergeCell ref="H2302:I2302"/>
    <mergeCell ref="F2303:G2303"/>
    <mergeCell ref="H2303:I2303"/>
    <mergeCell ref="J2303:K2303"/>
    <mergeCell ref="F2304:G2304"/>
    <mergeCell ref="H2304:I2304"/>
    <mergeCell ref="J2304:K2304"/>
    <mergeCell ref="F2305:G2305"/>
    <mergeCell ref="F2313:G2313"/>
    <mergeCell ref="H2313:I2313"/>
    <mergeCell ref="J2313:K2313"/>
    <mergeCell ref="F2314:G2314"/>
    <mergeCell ref="H2314:I2314"/>
    <mergeCell ref="J2314:K2314"/>
    <mergeCell ref="F2306:G2306"/>
    <mergeCell ref="H2306:I2306"/>
    <mergeCell ref="J2306:K2306"/>
    <mergeCell ref="J2311:K2312"/>
    <mergeCell ref="F2301:G2301"/>
    <mergeCell ref="H2301:I2301"/>
    <mergeCell ref="B2296:D2296"/>
    <mergeCell ref="B2297:D2297"/>
    <mergeCell ref="B2298:K2298"/>
    <mergeCell ref="E2299:K2299"/>
    <mergeCell ref="B2300:D2301"/>
    <mergeCell ref="E2300:I2300"/>
    <mergeCell ref="J2300:K2301"/>
    <mergeCell ref="L2300:L2301"/>
    <mergeCell ref="B2291:D2291"/>
    <mergeCell ref="F2291:G2291"/>
    <mergeCell ref="H2291:I2291"/>
    <mergeCell ref="J2291:K2291"/>
    <mergeCell ref="B2292:D2292"/>
    <mergeCell ref="F2292:G2292"/>
    <mergeCell ref="H2292:I2292"/>
    <mergeCell ref="J2292:K2292"/>
    <mergeCell ref="B2293:D2293"/>
    <mergeCell ref="F2293:G2293"/>
    <mergeCell ref="H2293:I2293"/>
    <mergeCell ref="J2293:K2293"/>
    <mergeCell ref="E2288:K2288"/>
    <mergeCell ref="B2289:D2290"/>
    <mergeCell ref="E2289:I2289"/>
    <mergeCell ref="J2289:K2290"/>
    <mergeCell ref="L2289:L2290"/>
    <mergeCell ref="B2271:D2271"/>
    <mergeCell ref="B2272:D2272"/>
    <mergeCell ref="B2273:D2273"/>
    <mergeCell ref="B2280:D2280"/>
    <mergeCell ref="B2281:D2281"/>
    <mergeCell ref="B2282:D2282"/>
    <mergeCell ref="F2297:G2297"/>
    <mergeCell ref="F2290:G2290"/>
    <mergeCell ref="H2290:I2290"/>
    <mergeCell ref="H2297:I2297"/>
    <mergeCell ref="J2297:K2297"/>
    <mergeCell ref="F2294:G2294"/>
    <mergeCell ref="H2294:I2294"/>
    <mergeCell ref="F2295:G2295"/>
    <mergeCell ref="H2295:I2295"/>
    <mergeCell ref="J2295:K2295"/>
    <mergeCell ref="F2296:G2296"/>
    <mergeCell ref="H2296:I2296"/>
    <mergeCell ref="J2296:K2296"/>
    <mergeCell ref="B2287:K2287"/>
    <mergeCell ref="J2280:K2280"/>
    <mergeCell ref="F2281:G2281"/>
    <mergeCell ref="F2282:G2282"/>
    <mergeCell ref="H2282:I2282"/>
    <mergeCell ref="J2282:K2282"/>
    <mergeCell ref="F2283:G2283"/>
    <mergeCell ref="H2283:I2283"/>
    <mergeCell ref="J2283:K2283"/>
    <mergeCell ref="F2284:G2284"/>
    <mergeCell ref="H2284:I2284"/>
    <mergeCell ref="J2284:K2284"/>
    <mergeCell ref="B2275:D2275"/>
    <mergeCell ref="F2275:G2275"/>
    <mergeCell ref="B2286:D2286"/>
    <mergeCell ref="L2278:L2279"/>
    <mergeCell ref="B2274:D2274"/>
    <mergeCell ref="H2273:I2273"/>
    <mergeCell ref="H2279:I2279"/>
    <mergeCell ref="F2280:G2280"/>
    <mergeCell ref="H2280:I2280"/>
    <mergeCell ref="B2264:D2264"/>
    <mergeCell ref="B2265:K2265"/>
    <mergeCell ref="E2266:K2266"/>
    <mergeCell ref="B2267:D2268"/>
    <mergeCell ref="E2267:I2267"/>
    <mergeCell ref="J2267:K2268"/>
    <mergeCell ref="J2275:K2275"/>
    <mergeCell ref="B2276:K2276"/>
    <mergeCell ref="E2277:K2277"/>
    <mergeCell ref="B2278:D2279"/>
    <mergeCell ref="E2278:I2278"/>
    <mergeCell ref="J2278:K2279"/>
    <mergeCell ref="F2257:G2257"/>
    <mergeCell ref="F2258:G2258"/>
    <mergeCell ref="H2258:I2258"/>
    <mergeCell ref="J2258:K2258"/>
    <mergeCell ref="F2261:G2261"/>
    <mergeCell ref="H2261:I2261"/>
    <mergeCell ref="H2275:I2275"/>
    <mergeCell ref="B2294:D2294"/>
    <mergeCell ref="J2294:K2294"/>
    <mergeCell ref="B2295:D2295"/>
    <mergeCell ref="B2263:D2263"/>
    <mergeCell ref="B2258:D2258"/>
    <mergeCell ref="B2259:D2259"/>
    <mergeCell ref="F2259:G2259"/>
    <mergeCell ref="H2259:I2259"/>
    <mergeCell ref="J2259:K2259"/>
    <mergeCell ref="B2260:D2260"/>
    <mergeCell ref="F2260:G2260"/>
    <mergeCell ref="H2260:I2260"/>
    <mergeCell ref="J2260:K2260"/>
    <mergeCell ref="B2261:D2261"/>
    <mergeCell ref="B2262:D2262"/>
    <mergeCell ref="L2212:L2213"/>
    <mergeCell ref="H2203:I2203"/>
    <mergeCell ref="J2203:K2203"/>
    <mergeCell ref="J2201:K2202"/>
    <mergeCell ref="L2201:L2202"/>
    <mergeCell ref="H2207:I2207"/>
    <mergeCell ref="J2207:K2207"/>
    <mergeCell ref="B2217:D2217"/>
    <mergeCell ref="F2217:G2217"/>
    <mergeCell ref="H2217:I2217"/>
    <mergeCell ref="J2217:K2217"/>
    <mergeCell ref="B2218:D2218"/>
    <mergeCell ref="F2218:G2218"/>
    <mergeCell ref="H2218:I2218"/>
    <mergeCell ref="J2218:K2218"/>
    <mergeCell ref="F2268:G2268"/>
    <mergeCell ref="H2268:I2268"/>
    <mergeCell ref="B2269:D2269"/>
    <mergeCell ref="F2269:G2269"/>
    <mergeCell ref="H2269:I2269"/>
    <mergeCell ref="J2269:K2269"/>
    <mergeCell ref="H2241:I2241"/>
    <mergeCell ref="J2241:K2241"/>
    <mergeCell ref="B2253:D2253"/>
    <mergeCell ref="B2254:K2254"/>
    <mergeCell ref="B2225:D2225"/>
    <mergeCell ref="F2225:G2225"/>
    <mergeCell ref="H2225:I2225"/>
    <mergeCell ref="J2225:K2225"/>
    <mergeCell ref="B2226:D2226"/>
    <mergeCell ref="L2256:L2257"/>
    <mergeCell ref="L2267:L2268"/>
    <mergeCell ref="B2240:D2240"/>
    <mergeCell ref="B2247:D2247"/>
    <mergeCell ref="B2248:D2248"/>
    <mergeCell ref="B2249:D2249"/>
    <mergeCell ref="F2249:G2249"/>
    <mergeCell ref="H2249:I2249"/>
    <mergeCell ref="J2249:K2249"/>
    <mergeCell ref="F2252:G2252"/>
    <mergeCell ref="H2252:I2252"/>
    <mergeCell ref="F2253:G2253"/>
    <mergeCell ref="H2253:I2253"/>
    <mergeCell ref="J2253:K2253"/>
    <mergeCell ref="J2219:K2219"/>
    <mergeCell ref="B2220:D2220"/>
    <mergeCell ref="J2220:K2220"/>
    <mergeCell ref="B2221:K2221"/>
    <mergeCell ref="E2222:K2222"/>
    <mergeCell ref="B2223:D2224"/>
    <mergeCell ref="F2224:G2224"/>
    <mergeCell ref="H2224:I2224"/>
    <mergeCell ref="F2220:G2220"/>
    <mergeCell ref="H2220:I2220"/>
    <mergeCell ref="E2223:I2223"/>
    <mergeCell ref="J2223:K2224"/>
    <mergeCell ref="F2246:G2246"/>
    <mergeCell ref="H2246:I2246"/>
    <mergeCell ref="J2231:K2231"/>
    <mergeCell ref="F2236:G2236"/>
    <mergeCell ref="H2236:I2236"/>
    <mergeCell ref="F2237:G2237"/>
    <mergeCell ref="F2213:G2213"/>
    <mergeCell ref="H2213:I2213"/>
    <mergeCell ref="L919:L920"/>
    <mergeCell ref="B921:D921"/>
    <mergeCell ref="B922:D922"/>
    <mergeCell ref="F922:G922"/>
    <mergeCell ref="H922:I922"/>
    <mergeCell ref="J922:K922"/>
    <mergeCell ref="B923:D923"/>
    <mergeCell ref="F923:G923"/>
    <mergeCell ref="H923:I923"/>
    <mergeCell ref="J923:K923"/>
    <mergeCell ref="B924:D924"/>
    <mergeCell ref="F924:G924"/>
    <mergeCell ref="H924:I924"/>
    <mergeCell ref="J924:K924"/>
    <mergeCell ref="F920:G920"/>
    <mergeCell ref="L1053:L1054"/>
    <mergeCell ref="B1044:D1044"/>
    <mergeCell ref="B1045:D1045"/>
    <mergeCell ref="B1046:D1046"/>
    <mergeCell ref="F1046:G1046"/>
    <mergeCell ref="H1046:I1046"/>
    <mergeCell ref="J1046:K1046"/>
    <mergeCell ref="B1047:D1047"/>
    <mergeCell ref="F1047:G1047"/>
    <mergeCell ref="H1047:I1047"/>
    <mergeCell ref="J1047:K1047"/>
    <mergeCell ref="B1048:D1048"/>
    <mergeCell ref="F1048:G1048"/>
    <mergeCell ref="H1048:I1048"/>
    <mergeCell ref="J1048:K1048"/>
    <mergeCell ref="B925:D925"/>
    <mergeCell ref="J925:K925"/>
    <mergeCell ref="E1041:K1041"/>
    <mergeCell ref="B1042:D1043"/>
    <mergeCell ref="E1042:I1042"/>
    <mergeCell ref="J1042:K1043"/>
    <mergeCell ref="L1042:L1043"/>
    <mergeCell ref="B1037:D1037"/>
    <mergeCell ref="B1038:D1038"/>
    <mergeCell ref="F1038:G1038"/>
    <mergeCell ref="H1038:I1038"/>
    <mergeCell ref="B1050:D1050"/>
    <mergeCell ref="B1051:K1051"/>
    <mergeCell ref="E1052:K1052"/>
    <mergeCell ref="B1053:D1054"/>
    <mergeCell ref="E1053:I1053"/>
    <mergeCell ref="J1053:K1054"/>
    <mergeCell ref="H920:I920"/>
    <mergeCell ref="F921:G921"/>
    <mergeCell ref="B938:D938"/>
    <mergeCell ref="F938:G938"/>
    <mergeCell ref="H938:I938"/>
    <mergeCell ref="J938:K938"/>
    <mergeCell ref="B939:K939"/>
    <mergeCell ref="B941:D942"/>
    <mergeCell ref="E941:I941"/>
    <mergeCell ref="J941:K942"/>
    <mergeCell ref="B954:D954"/>
    <mergeCell ref="F954:G954"/>
    <mergeCell ref="H954:I954"/>
    <mergeCell ref="J954:K954"/>
    <mergeCell ref="B955:D955"/>
    <mergeCell ref="F955:G955"/>
    <mergeCell ref="H955:I955"/>
    <mergeCell ref="B2164:D2164"/>
    <mergeCell ref="J2164:K2164"/>
    <mergeCell ref="B2166:K2166"/>
    <mergeCell ref="F2154:G2154"/>
    <mergeCell ref="H2154:I2154"/>
    <mergeCell ref="J2154:K2154"/>
    <mergeCell ref="B2155:K2155"/>
    <mergeCell ref="E2156:K2156"/>
    <mergeCell ref="B2157:D2158"/>
    <mergeCell ref="E2157:I2157"/>
    <mergeCell ref="J2157:K2158"/>
    <mergeCell ref="B2165:D2165"/>
    <mergeCell ref="H1070:I1070"/>
    <mergeCell ref="J1070:K1070"/>
    <mergeCell ref="B1071:D1071"/>
    <mergeCell ref="F1071:G1071"/>
    <mergeCell ref="H1071:I1071"/>
    <mergeCell ref="J1071:K1071"/>
    <mergeCell ref="F1068:G1068"/>
    <mergeCell ref="B1077:D1077"/>
    <mergeCell ref="B1078:D1078"/>
    <mergeCell ref="F1078:G1078"/>
    <mergeCell ref="H1078:I1078"/>
    <mergeCell ref="J1078:K1078"/>
    <mergeCell ref="H2159:I2159"/>
    <mergeCell ref="J2159:K2159"/>
    <mergeCell ref="F2152:G2152"/>
    <mergeCell ref="B1055:D1055"/>
    <mergeCell ref="F1055:G1055"/>
    <mergeCell ref="H1055:I1055"/>
    <mergeCell ref="H1044:I1044"/>
    <mergeCell ref="J1044:K1044"/>
    <mergeCell ref="F1045:G1045"/>
    <mergeCell ref="H1045:I1045"/>
    <mergeCell ref="J1045:K1045"/>
    <mergeCell ref="F1057:G1057"/>
    <mergeCell ref="H1057:I1057"/>
    <mergeCell ref="F1058:G1058"/>
    <mergeCell ref="H1058:I1058"/>
    <mergeCell ref="J1058:K1058"/>
    <mergeCell ref="F1049:G1049"/>
    <mergeCell ref="H1049:I1049"/>
    <mergeCell ref="F1050:G1050"/>
    <mergeCell ref="H1050:I1050"/>
    <mergeCell ref="J1050:K1050"/>
    <mergeCell ref="F2151:G2151"/>
    <mergeCell ref="H1083:I1083"/>
    <mergeCell ref="J1083:K1083"/>
    <mergeCell ref="F1077:G1077"/>
    <mergeCell ref="H1077:I1077"/>
    <mergeCell ref="J1077:K1077"/>
    <mergeCell ref="B1081:D1081"/>
    <mergeCell ref="J1081:K1081"/>
    <mergeCell ref="B1082:D1082"/>
    <mergeCell ref="H2151:I2151"/>
    <mergeCell ref="J2151:K2151"/>
    <mergeCell ref="F2148:G2148"/>
    <mergeCell ref="H2148:I2148"/>
    <mergeCell ref="F2149:G2149"/>
    <mergeCell ref="H2149:I2149"/>
    <mergeCell ref="J2149:K2149"/>
    <mergeCell ref="F2150:G2150"/>
    <mergeCell ref="H2150:I2150"/>
    <mergeCell ref="J2150:K2150"/>
    <mergeCell ref="H2152:I2152"/>
    <mergeCell ref="J2152:K2152"/>
    <mergeCell ref="F1043:G1043"/>
    <mergeCell ref="H1043:I1043"/>
    <mergeCell ref="H899:I899"/>
    <mergeCell ref="J899:K899"/>
    <mergeCell ref="F900:G900"/>
    <mergeCell ref="H900:I900"/>
    <mergeCell ref="J900:K900"/>
    <mergeCell ref="F904:G904"/>
    <mergeCell ref="H911:I911"/>
    <mergeCell ref="J911:K911"/>
    <mergeCell ref="F905:G905"/>
    <mergeCell ref="H905:I905"/>
    <mergeCell ref="J905:K905"/>
    <mergeCell ref="B906:K906"/>
    <mergeCell ref="E907:K907"/>
    <mergeCell ref="J908:K909"/>
    <mergeCell ref="B903:D903"/>
    <mergeCell ref="F903:G903"/>
    <mergeCell ref="H903:I903"/>
    <mergeCell ref="J903:K903"/>
    <mergeCell ref="B904:D904"/>
    <mergeCell ref="B905:D905"/>
    <mergeCell ref="B908:D909"/>
    <mergeCell ref="E908:I908"/>
    <mergeCell ref="B910:D910"/>
    <mergeCell ref="B911:D911"/>
    <mergeCell ref="H1036:I1036"/>
    <mergeCell ref="J1036:K1036"/>
    <mergeCell ref="F1037:G1037"/>
    <mergeCell ref="H1037:I1037"/>
    <mergeCell ref="H921:I921"/>
    <mergeCell ref="J921:K921"/>
    <mergeCell ref="F1033:G1033"/>
    <mergeCell ref="H1033:I1033"/>
    <mergeCell ref="F1034:G1034"/>
    <mergeCell ref="H1034:I1034"/>
    <mergeCell ref="J1034:K1034"/>
    <mergeCell ref="F925:G925"/>
    <mergeCell ref="H925:I925"/>
    <mergeCell ref="F926:G926"/>
    <mergeCell ref="H926:I926"/>
    <mergeCell ref="J926:K926"/>
    <mergeCell ref="F927:G927"/>
    <mergeCell ref="H927:I927"/>
    <mergeCell ref="J927:K927"/>
    <mergeCell ref="J919:K920"/>
    <mergeCell ref="B912:D912"/>
    <mergeCell ref="B913:D913"/>
    <mergeCell ref="B914:D914"/>
    <mergeCell ref="F914:G914"/>
    <mergeCell ref="H914:I914"/>
    <mergeCell ref="J914:K914"/>
    <mergeCell ref="F912:G912"/>
    <mergeCell ref="H912:I912"/>
    <mergeCell ref="J912:K912"/>
    <mergeCell ref="F913:G913"/>
    <mergeCell ref="H913:I913"/>
    <mergeCell ref="J913:K913"/>
    <mergeCell ref="J1037:K1037"/>
    <mergeCell ref="B1035:D1035"/>
    <mergeCell ref="B926:D926"/>
    <mergeCell ref="B927:D927"/>
    <mergeCell ref="J904:K904"/>
    <mergeCell ref="H893:I893"/>
    <mergeCell ref="J893:K893"/>
    <mergeCell ref="F894:G894"/>
    <mergeCell ref="H894:I894"/>
    <mergeCell ref="J894:K894"/>
    <mergeCell ref="B895:K895"/>
    <mergeCell ref="E896:K896"/>
    <mergeCell ref="B928:K928"/>
    <mergeCell ref="B937:D937"/>
    <mergeCell ref="F937:G937"/>
    <mergeCell ref="H937:I937"/>
    <mergeCell ref="J937:K937"/>
    <mergeCell ref="E918:K918"/>
    <mergeCell ref="H891:I891"/>
    <mergeCell ref="J891:K891"/>
    <mergeCell ref="B892:D892"/>
    <mergeCell ref="B893:D893"/>
    <mergeCell ref="B894:D894"/>
    <mergeCell ref="B897:D898"/>
    <mergeCell ref="E897:I897"/>
    <mergeCell ref="B899:D899"/>
    <mergeCell ref="B900:D900"/>
    <mergeCell ref="B901:D901"/>
    <mergeCell ref="F901:G901"/>
    <mergeCell ref="H901:I901"/>
    <mergeCell ref="J901:K901"/>
    <mergeCell ref="F893:G893"/>
    <mergeCell ref="B902:D902"/>
    <mergeCell ref="F902:G902"/>
    <mergeCell ref="H902:I902"/>
    <mergeCell ref="J902:K902"/>
    <mergeCell ref="B915:D915"/>
    <mergeCell ref="F915:G915"/>
    <mergeCell ref="H915:I915"/>
    <mergeCell ref="J915:K915"/>
    <mergeCell ref="B916:D916"/>
    <mergeCell ref="F916:G916"/>
    <mergeCell ref="H916:I916"/>
    <mergeCell ref="J916:K916"/>
    <mergeCell ref="B917:K917"/>
    <mergeCell ref="B919:D920"/>
    <mergeCell ref="E919:I919"/>
    <mergeCell ref="B930:D931"/>
    <mergeCell ref="E930:I930"/>
    <mergeCell ref="J930:K931"/>
    <mergeCell ref="B888:D888"/>
    <mergeCell ref="B889:D889"/>
    <mergeCell ref="F889:G889"/>
    <mergeCell ref="H757:I757"/>
    <mergeCell ref="J757:K757"/>
    <mergeCell ref="B758:D758"/>
    <mergeCell ref="B759:D759"/>
    <mergeCell ref="F759:G759"/>
    <mergeCell ref="H759:I759"/>
    <mergeCell ref="J759:K759"/>
    <mergeCell ref="B760:D760"/>
    <mergeCell ref="B770:D770"/>
    <mergeCell ref="B771:D771"/>
    <mergeCell ref="B777:D777"/>
    <mergeCell ref="B778:D778"/>
    <mergeCell ref="F778:G778"/>
    <mergeCell ref="H778:I778"/>
    <mergeCell ref="J778:K778"/>
    <mergeCell ref="E775:I775"/>
    <mergeCell ref="B766:D766"/>
    <mergeCell ref="B767:D767"/>
    <mergeCell ref="F767:G767"/>
    <mergeCell ref="H767:I767"/>
    <mergeCell ref="J767:K767"/>
    <mergeCell ref="B768:D768"/>
    <mergeCell ref="F772:G772"/>
    <mergeCell ref="H772:I772"/>
    <mergeCell ref="J772:K772"/>
    <mergeCell ref="B773:K773"/>
    <mergeCell ref="E774:K774"/>
    <mergeCell ref="B795:K795"/>
    <mergeCell ref="E796:K796"/>
    <mergeCell ref="J797:K798"/>
    <mergeCell ref="J766:K766"/>
    <mergeCell ref="F770:G770"/>
    <mergeCell ref="H770:I770"/>
    <mergeCell ref="J770:K770"/>
    <mergeCell ref="B772:D772"/>
    <mergeCell ref="H766:I766"/>
    <mergeCell ref="B764:D765"/>
    <mergeCell ref="E764:I764"/>
    <mergeCell ref="H769:I769"/>
    <mergeCell ref="J769:K769"/>
    <mergeCell ref="H780:I780"/>
    <mergeCell ref="J780:K780"/>
    <mergeCell ref="F882:G882"/>
    <mergeCell ref="H882:I882"/>
    <mergeCell ref="J882:K882"/>
    <mergeCell ref="F883:G883"/>
    <mergeCell ref="H883:I883"/>
    <mergeCell ref="J883:K883"/>
    <mergeCell ref="F872:G872"/>
    <mergeCell ref="H872:I872"/>
    <mergeCell ref="J872:K872"/>
    <mergeCell ref="B873:K873"/>
    <mergeCell ref="E874:K874"/>
    <mergeCell ref="J875:K876"/>
    <mergeCell ref="B881:D881"/>
    <mergeCell ref="B882:D882"/>
    <mergeCell ref="B883:D883"/>
    <mergeCell ref="B886:D887"/>
    <mergeCell ref="E886:I886"/>
    <mergeCell ref="B877:D877"/>
    <mergeCell ref="B878:D878"/>
    <mergeCell ref="J570:K570"/>
    <mergeCell ref="F580:G580"/>
    <mergeCell ref="H580:I580"/>
    <mergeCell ref="B627:K627"/>
    <mergeCell ref="E628:K628"/>
    <mergeCell ref="H658:I658"/>
    <mergeCell ref="J658:K658"/>
    <mergeCell ref="F659:G659"/>
    <mergeCell ref="H659:I659"/>
    <mergeCell ref="J659:K659"/>
    <mergeCell ref="B745:D745"/>
    <mergeCell ref="F745:G745"/>
    <mergeCell ref="H745:I745"/>
    <mergeCell ref="J745:K745"/>
    <mergeCell ref="B746:D746"/>
    <mergeCell ref="F746:G746"/>
    <mergeCell ref="H746:I746"/>
    <mergeCell ref="J746:K746"/>
    <mergeCell ref="B747:D747"/>
    <mergeCell ref="B748:D748"/>
    <mergeCell ref="B736:D736"/>
    <mergeCell ref="F736:G736"/>
    <mergeCell ref="H736:I736"/>
    <mergeCell ref="J736:K736"/>
    <mergeCell ref="B737:D737"/>
    <mergeCell ref="B743:D743"/>
    <mergeCell ref="B744:D744"/>
    <mergeCell ref="F744:G744"/>
    <mergeCell ref="H744:I744"/>
    <mergeCell ref="J744:K744"/>
    <mergeCell ref="F748:G748"/>
    <mergeCell ref="H748:I748"/>
    <mergeCell ref="J748:K748"/>
    <mergeCell ref="B633:D633"/>
    <mergeCell ref="F633:G633"/>
    <mergeCell ref="H633:I633"/>
    <mergeCell ref="J633:K633"/>
    <mergeCell ref="B634:D634"/>
    <mergeCell ref="F634:G634"/>
    <mergeCell ref="H634:I634"/>
    <mergeCell ref="J634:K634"/>
    <mergeCell ref="B635:D635"/>
    <mergeCell ref="B636:D636"/>
    <mergeCell ref="B637:D637"/>
    <mergeCell ref="B640:D641"/>
    <mergeCell ref="E640:I640"/>
    <mergeCell ref="D727:L727"/>
    <mergeCell ref="E729:K729"/>
    <mergeCell ref="J730:K731"/>
    <mergeCell ref="L730:L731"/>
    <mergeCell ref="L574:L575"/>
    <mergeCell ref="F575:G575"/>
    <mergeCell ref="H575:I575"/>
    <mergeCell ref="F576:G576"/>
    <mergeCell ref="H576:I576"/>
    <mergeCell ref="J576:K576"/>
    <mergeCell ref="L607:L608"/>
    <mergeCell ref="F608:G608"/>
    <mergeCell ref="H608:I608"/>
    <mergeCell ref="E574:I574"/>
    <mergeCell ref="B576:D576"/>
    <mergeCell ref="B577:D577"/>
    <mergeCell ref="F609:G609"/>
    <mergeCell ref="H609:I609"/>
    <mergeCell ref="E563:I563"/>
    <mergeCell ref="B565:D565"/>
    <mergeCell ref="B566:D566"/>
    <mergeCell ref="J590:K590"/>
    <mergeCell ref="F567:G567"/>
    <mergeCell ref="H567:I567"/>
    <mergeCell ref="J567:K567"/>
    <mergeCell ref="F568:G568"/>
    <mergeCell ref="H568:I568"/>
    <mergeCell ref="J568:K568"/>
    <mergeCell ref="F577:G577"/>
    <mergeCell ref="H577:I577"/>
    <mergeCell ref="J577:K577"/>
    <mergeCell ref="F578:G578"/>
    <mergeCell ref="H578:I578"/>
    <mergeCell ref="J578:K578"/>
    <mergeCell ref="H570:I570"/>
    <mergeCell ref="J615:K615"/>
    <mergeCell ref="F621:G621"/>
    <mergeCell ref="H621:I621"/>
    <mergeCell ref="J621:K621"/>
    <mergeCell ref="F622:G622"/>
    <mergeCell ref="H622:I622"/>
    <mergeCell ref="H625:I625"/>
    <mergeCell ref="J625:K625"/>
    <mergeCell ref="B610:D610"/>
    <mergeCell ref="B611:D611"/>
    <mergeCell ref="B612:D612"/>
    <mergeCell ref="B613:D613"/>
    <mergeCell ref="B614:D614"/>
    <mergeCell ref="B572:K572"/>
    <mergeCell ref="E573:K573"/>
    <mergeCell ref="F601:G601"/>
    <mergeCell ref="H601:I601"/>
    <mergeCell ref="J601:K601"/>
    <mergeCell ref="F610:G610"/>
    <mergeCell ref="H610:I610"/>
    <mergeCell ref="J610:K610"/>
    <mergeCell ref="F611:G611"/>
    <mergeCell ref="H611:I611"/>
    <mergeCell ref="J611:K611"/>
    <mergeCell ref="F612:G612"/>
    <mergeCell ref="H612:I612"/>
    <mergeCell ref="J612:K612"/>
    <mergeCell ref="F614:G614"/>
    <mergeCell ref="H614:I614"/>
    <mergeCell ref="J614:K614"/>
    <mergeCell ref="B592:D592"/>
    <mergeCell ref="B593:D593"/>
    <mergeCell ref="B596:D597"/>
    <mergeCell ref="E596:I596"/>
    <mergeCell ref="B598:D598"/>
    <mergeCell ref="B599:D599"/>
    <mergeCell ref="F599:G599"/>
    <mergeCell ref="H599:I599"/>
    <mergeCell ref="F592:G592"/>
    <mergeCell ref="F579:G579"/>
    <mergeCell ref="H579:I579"/>
    <mergeCell ref="J599:K599"/>
    <mergeCell ref="B600:D600"/>
    <mergeCell ref="F600:G600"/>
    <mergeCell ref="H600:I600"/>
    <mergeCell ref="J600:K600"/>
    <mergeCell ref="B601:D601"/>
    <mergeCell ref="H414:I414"/>
    <mergeCell ref="J414:K414"/>
    <mergeCell ref="F415:G415"/>
    <mergeCell ref="F401:G401"/>
    <mergeCell ref="F413:G413"/>
    <mergeCell ref="H413:I413"/>
    <mergeCell ref="J413:K413"/>
    <mergeCell ref="F394:G394"/>
    <mergeCell ref="B556:D556"/>
    <mergeCell ref="F556:G556"/>
    <mergeCell ref="H556:I556"/>
    <mergeCell ref="J556:K556"/>
    <mergeCell ref="E530:I530"/>
    <mergeCell ref="B532:D532"/>
    <mergeCell ref="B533:D533"/>
    <mergeCell ref="B534:D534"/>
    <mergeCell ref="B535:D535"/>
    <mergeCell ref="B536:D536"/>
    <mergeCell ref="B537:D537"/>
    <mergeCell ref="B538:D538"/>
    <mergeCell ref="B541:D542"/>
    <mergeCell ref="E541:I541"/>
    <mergeCell ref="E529:K529"/>
    <mergeCell ref="J580:K580"/>
    <mergeCell ref="F581:G581"/>
    <mergeCell ref="B578:D578"/>
    <mergeCell ref="J546:K546"/>
    <mergeCell ref="B548:D548"/>
    <mergeCell ref="B549:D549"/>
    <mergeCell ref="F533:G533"/>
    <mergeCell ref="H533:I533"/>
    <mergeCell ref="J533:K533"/>
    <mergeCell ref="F534:G534"/>
    <mergeCell ref="H534:I534"/>
    <mergeCell ref="J534:K534"/>
    <mergeCell ref="F535:G535"/>
    <mergeCell ref="H535:I535"/>
    <mergeCell ref="J535:K535"/>
    <mergeCell ref="F544:G544"/>
    <mergeCell ref="H544:I544"/>
    <mergeCell ref="J544:K544"/>
    <mergeCell ref="F543:G543"/>
    <mergeCell ref="H543:I543"/>
    <mergeCell ref="H546:I546"/>
    <mergeCell ref="B552:D553"/>
    <mergeCell ref="E552:I552"/>
    <mergeCell ref="B554:D554"/>
    <mergeCell ref="B555:D555"/>
    <mergeCell ref="F555:G555"/>
    <mergeCell ref="H555:I555"/>
    <mergeCell ref="J555:K555"/>
    <mergeCell ref="F560:G560"/>
    <mergeCell ref="H560:I560"/>
    <mergeCell ref="J560:K560"/>
    <mergeCell ref="B561:K561"/>
    <mergeCell ref="E562:K562"/>
    <mergeCell ref="J574:K575"/>
    <mergeCell ref="B579:D579"/>
    <mergeCell ref="B580:D580"/>
    <mergeCell ref="B557:D557"/>
    <mergeCell ref="F557:G557"/>
    <mergeCell ref="H557:I557"/>
    <mergeCell ref="B560:D560"/>
    <mergeCell ref="B563:D564"/>
    <mergeCell ref="B338:D338"/>
    <mergeCell ref="F325:G325"/>
    <mergeCell ref="H325:I325"/>
    <mergeCell ref="J325:K325"/>
    <mergeCell ref="F334:G334"/>
    <mergeCell ref="H334:I334"/>
    <mergeCell ref="J334:K334"/>
    <mergeCell ref="F335:G335"/>
    <mergeCell ref="H335:I335"/>
    <mergeCell ref="J335:K335"/>
    <mergeCell ref="F336:G336"/>
    <mergeCell ref="H336:I336"/>
    <mergeCell ref="J336:K336"/>
    <mergeCell ref="F338:G338"/>
    <mergeCell ref="H338:I338"/>
    <mergeCell ref="J338:K338"/>
    <mergeCell ref="B309:D310"/>
    <mergeCell ref="E309:I309"/>
    <mergeCell ref="B311:D311"/>
    <mergeCell ref="B312:D312"/>
    <mergeCell ref="B313:D313"/>
    <mergeCell ref="B314:D314"/>
    <mergeCell ref="B315:D315"/>
    <mergeCell ref="B316:D316"/>
    <mergeCell ref="B317:D317"/>
    <mergeCell ref="B320:D321"/>
    <mergeCell ref="E320:I320"/>
    <mergeCell ref="B322:D322"/>
    <mergeCell ref="B323:D323"/>
    <mergeCell ref="F323:G323"/>
    <mergeCell ref="H323:I323"/>
    <mergeCell ref="F316:G316"/>
    <mergeCell ref="H316:I316"/>
    <mergeCell ref="J316:K316"/>
    <mergeCell ref="F317:G317"/>
    <mergeCell ref="H317:I317"/>
    <mergeCell ref="J317:K317"/>
    <mergeCell ref="B318:K318"/>
    <mergeCell ref="E319:K319"/>
    <mergeCell ref="H261:I261"/>
    <mergeCell ref="F250:G250"/>
    <mergeCell ref="H273:I273"/>
    <mergeCell ref="J273:K273"/>
    <mergeCell ref="F262:G262"/>
    <mergeCell ref="H262:I262"/>
    <mergeCell ref="J262:K262"/>
    <mergeCell ref="B263:K263"/>
    <mergeCell ref="E264:K264"/>
    <mergeCell ref="J265:K266"/>
    <mergeCell ref="F269:G269"/>
    <mergeCell ref="H269:I269"/>
    <mergeCell ref="J269:K269"/>
    <mergeCell ref="F270:G270"/>
    <mergeCell ref="H270:I270"/>
    <mergeCell ref="B268:D268"/>
    <mergeCell ref="B269:D269"/>
    <mergeCell ref="B270:D270"/>
    <mergeCell ref="B271:D271"/>
    <mergeCell ref="F303:G303"/>
    <mergeCell ref="H303:I303"/>
    <mergeCell ref="B284:D284"/>
    <mergeCell ref="F284:G284"/>
    <mergeCell ref="H284:I284"/>
    <mergeCell ref="J284:K284"/>
    <mergeCell ref="B285:K285"/>
    <mergeCell ref="E286:K286"/>
    <mergeCell ref="J298:K299"/>
    <mergeCell ref="B276:D277"/>
    <mergeCell ref="E276:I276"/>
    <mergeCell ref="B278:D278"/>
    <mergeCell ref="B279:D279"/>
    <mergeCell ref="F279:G279"/>
    <mergeCell ref="H279:I279"/>
    <mergeCell ref="J279:K279"/>
    <mergeCell ref="B280:D280"/>
    <mergeCell ref="F280:G280"/>
    <mergeCell ref="J276:K277"/>
    <mergeCell ref="F301:G301"/>
    <mergeCell ref="H301:I301"/>
    <mergeCell ref="J301:K301"/>
    <mergeCell ref="B296:K296"/>
    <mergeCell ref="E297:K297"/>
    <mergeCell ref="B260:D260"/>
    <mergeCell ref="B261:D261"/>
    <mergeCell ref="B262:D262"/>
    <mergeCell ref="B265:D266"/>
    <mergeCell ref="E265:I265"/>
    <mergeCell ref="B267:D267"/>
    <mergeCell ref="H250:I250"/>
    <mergeCell ref="J250:K250"/>
    <mergeCell ref="F251:G251"/>
    <mergeCell ref="H251:I251"/>
    <mergeCell ref="J251:K251"/>
    <mergeCell ref="B250:D250"/>
    <mergeCell ref="B251:D251"/>
    <mergeCell ref="B301:D301"/>
    <mergeCell ref="H283:I283"/>
    <mergeCell ref="J283:K283"/>
    <mergeCell ref="F291:G291"/>
    <mergeCell ref="H291:I291"/>
    <mergeCell ref="J291:K291"/>
    <mergeCell ref="F292:G292"/>
    <mergeCell ref="H292:I292"/>
    <mergeCell ref="H248:I248"/>
    <mergeCell ref="J248:K248"/>
    <mergeCell ref="B249:D249"/>
    <mergeCell ref="B221:D222"/>
    <mergeCell ref="E221:I221"/>
    <mergeCell ref="B223:D223"/>
    <mergeCell ref="B224:D224"/>
    <mergeCell ref="F224:G224"/>
    <mergeCell ref="H224:I224"/>
    <mergeCell ref="F217:G217"/>
    <mergeCell ref="F215:G215"/>
    <mergeCell ref="H215:I215"/>
    <mergeCell ref="H217:I217"/>
    <mergeCell ref="E188:I188"/>
    <mergeCell ref="B190:D190"/>
    <mergeCell ref="B239:D239"/>
    <mergeCell ref="B240:D240"/>
    <mergeCell ref="F239:G239"/>
    <mergeCell ref="F203:G203"/>
    <mergeCell ref="H203:I203"/>
    <mergeCell ref="J203:K203"/>
    <mergeCell ref="F204:G204"/>
    <mergeCell ref="H204:I204"/>
    <mergeCell ref="J204:K204"/>
    <mergeCell ref="F205:G205"/>
    <mergeCell ref="H205:I205"/>
    <mergeCell ref="J205:K205"/>
    <mergeCell ref="B203:D203"/>
    <mergeCell ref="B204:D204"/>
    <mergeCell ref="B205:D205"/>
    <mergeCell ref="F206:G206"/>
    <mergeCell ref="H206:I206"/>
    <mergeCell ref="J206:K206"/>
    <mergeCell ref="B206:D206"/>
    <mergeCell ref="J217:K217"/>
    <mergeCell ref="F218:G218"/>
    <mergeCell ref="B208:K208"/>
    <mergeCell ref="E209:K209"/>
    <mergeCell ref="J210:K211"/>
    <mergeCell ref="B225:D225"/>
    <mergeCell ref="F225:G225"/>
    <mergeCell ref="H225:I225"/>
    <mergeCell ref="E232:I232"/>
    <mergeCell ref="B234:D234"/>
    <mergeCell ref="B235:D235"/>
    <mergeCell ref="B236:D236"/>
    <mergeCell ref="H228:I228"/>
    <mergeCell ref="J228:K228"/>
    <mergeCell ref="H239:I239"/>
    <mergeCell ref="J239:K239"/>
    <mergeCell ref="F240:G240"/>
    <mergeCell ref="H240:I240"/>
    <mergeCell ref="J240:K240"/>
    <mergeCell ref="B241:K241"/>
    <mergeCell ref="E242:K242"/>
    <mergeCell ref="J243:K244"/>
    <mergeCell ref="B215:D215"/>
    <mergeCell ref="B216:D216"/>
    <mergeCell ref="B217:D217"/>
    <mergeCell ref="B218:D218"/>
    <mergeCell ref="F140:G140"/>
    <mergeCell ref="H140:I140"/>
    <mergeCell ref="J140:K140"/>
    <mergeCell ref="F141:G141"/>
    <mergeCell ref="H141:I141"/>
    <mergeCell ref="J141:K141"/>
    <mergeCell ref="B142:K142"/>
    <mergeCell ref="E143:K143"/>
    <mergeCell ref="J144:K145"/>
    <mergeCell ref="B140:D140"/>
    <mergeCell ref="B141:D141"/>
    <mergeCell ref="B144:D145"/>
    <mergeCell ref="B146:D146"/>
    <mergeCell ref="B147:D147"/>
    <mergeCell ref="B148:D148"/>
    <mergeCell ref="B149:D149"/>
    <mergeCell ref="J152:K152"/>
    <mergeCell ref="F150:G150"/>
    <mergeCell ref="H150:I150"/>
    <mergeCell ref="H191:I191"/>
    <mergeCell ref="J191:K191"/>
    <mergeCell ref="B192:D192"/>
    <mergeCell ref="F192:G192"/>
    <mergeCell ref="H192:I192"/>
    <mergeCell ref="J192:K192"/>
    <mergeCell ref="E144:I144"/>
    <mergeCell ref="F207:G207"/>
    <mergeCell ref="H207:I207"/>
    <mergeCell ref="J207:K207"/>
    <mergeCell ref="F214:G214"/>
    <mergeCell ref="H214:I214"/>
    <mergeCell ref="J214:K214"/>
    <mergeCell ref="B201:D201"/>
    <mergeCell ref="B202:D202"/>
    <mergeCell ref="H195:I195"/>
    <mergeCell ref="J195:K195"/>
    <mergeCell ref="B195:D195"/>
    <mergeCell ref="B196:D196"/>
    <mergeCell ref="B199:D200"/>
    <mergeCell ref="E199:I199"/>
    <mergeCell ref="F185:G185"/>
    <mergeCell ref="H185:I185"/>
    <mergeCell ref="J185:K185"/>
    <mergeCell ref="B186:K186"/>
    <mergeCell ref="E187:K187"/>
    <mergeCell ref="F202:G202"/>
    <mergeCell ref="H202:I202"/>
    <mergeCell ref="J202:K202"/>
    <mergeCell ref="B207:D207"/>
    <mergeCell ref="B210:D211"/>
    <mergeCell ref="E210:I210"/>
    <mergeCell ref="B212:D212"/>
    <mergeCell ref="B213:D213"/>
    <mergeCell ref="B214:D214"/>
    <mergeCell ref="F145:G145"/>
    <mergeCell ref="H145:I145"/>
    <mergeCell ref="F147:G147"/>
    <mergeCell ref="H147:I147"/>
    <mergeCell ref="J147:K147"/>
    <mergeCell ref="F148:G148"/>
    <mergeCell ref="H148:I148"/>
    <mergeCell ref="J148:K148"/>
    <mergeCell ref="F149:G149"/>
    <mergeCell ref="H149:I149"/>
    <mergeCell ref="L43:L44"/>
    <mergeCell ref="F44:G44"/>
    <mergeCell ref="H44:I44"/>
    <mergeCell ref="B45:D45"/>
    <mergeCell ref="F45:G45"/>
    <mergeCell ref="H45:I45"/>
    <mergeCell ref="J45:K45"/>
    <mergeCell ref="B46:D46"/>
    <mergeCell ref="B47:D47"/>
    <mergeCell ref="B48:D48"/>
    <mergeCell ref="B49:D49"/>
    <mergeCell ref="B50:D50"/>
    <mergeCell ref="B51:D51"/>
    <mergeCell ref="E110:K110"/>
    <mergeCell ref="B111:D112"/>
    <mergeCell ref="E111:I111"/>
    <mergeCell ref="B113:D113"/>
    <mergeCell ref="H33:I33"/>
    <mergeCell ref="B34:D34"/>
    <mergeCell ref="B35:D35"/>
    <mergeCell ref="B36:D36"/>
    <mergeCell ref="B37:D37"/>
    <mergeCell ref="B38:D38"/>
    <mergeCell ref="B39:D39"/>
    <mergeCell ref="B40:D40"/>
    <mergeCell ref="B41:K41"/>
    <mergeCell ref="B43:D44"/>
    <mergeCell ref="E43:I43"/>
    <mergeCell ref="F35:G35"/>
    <mergeCell ref="F36:G36"/>
    <mergeCell ref="F37:G37"/>
    <mergeCell ref="H35:I35"/>
    <mergeCell ref="H36:I36"/>
    <mergeCell ref="H37:I37"/>
    <mergeCell ref="J35:K35"/>
    <mergeCell ref="J36:K36"/>
    <mergeCell ref="J37:K37"/>
    <mergeCell ref="E42:K42"/>
    <mergeCell ref="J43:K44"/>
    <mergeCell ref="L111:L112"/>
    <mergeCell ref="F112:G112"/>
    <mergeCell ref="H112:I112"/>
    <mergeCell ref="H48:I48"/>
    <mergeCell ref="J48:K48"/>
    <mergeCell ref="J111:K112"/>
    <mergeCell ref="F49:G49"/>
    <mergeCell ref="H49:I49"/>
    <mergeCell ref="J49:K49"/>
    <mergeCell ref="F50:G50"/>
    <mergeCell ref="H50:I50"/>
    <mergeCell ref="J50:K50"/>
    <mergeCell ref="B52:K52"/>
    <mergeCell ref="F51:G51"/>
    <mergeCell ref="H51:I51"/>
    <mergeCell ref="J51:K51"/>
    <mergeCell ref="F46:G46"/>
    <mergeCell ref="H46:I46"/>
    <mergeCell ref="J46:K46"/>
    <mergeCell ref="F47:G47"/>
    <mergeCell ref="H47:I47"/>
    <mergeCell ref="J47:K47"/>
    <mergeCell ref="F48:G48"/>
    <mergeCell ref="F84:G84"/>
    <mergeCell ref="H84:I84"/>
    <mergeCell ref="J415:K415"/>
    <mergeCell ref="B416:D416"/>
    <mergeCell ref="B417:D417"/>
    <mergeCell ref="H383:I383"/>
    <mergeCell ref="J383:K383"/>
    <mergeCell ref="F384:G384"/>
    <mergeCell ref="H384:I384"/>
    <mergeCell ref="J384:K384"/>
    <mergeCell ref="J312:K312"/>
    <mergeCell ref="F313:G313"/>
    <mergeCell ref="H313:I313"/>
    <mergeCell ref="J313:K313"/>
    <mergeCell ref="F314:G314"/>
    <mergeCell ref="H314:I314"/>
    <mergeCell ref="J314:K314"/>
    <mergeCell ref="B385:K385"/>
    <mergeCell ref="E386:K386"/>
    <mergeCell ref="J387:K388"/>
    <mergeCell ref="B339:D339"/>
    <mergeCell ref="B342:D343"/>
    <mergeCell ref="E342:I342"/>
    <mergeCell ref="B344:D344"/>
    <mergeCell ref="B345:D345"/>
    <mergeCell ref="B346:D346"/>
    <mergeCell ref="B347:D347"/>
    <mergeCell ref="B348:D348"/>
    <mergeCell ref="B349:D349"/>
    <mergeCell ref="B350:D350"/>
    <mergeCell ref="B365:D366"/>
    <mergeCell ref="E365:I365"/>
    <mergeCell ref="B367:D367"/>
    <mergeCell ref="B368:D368"/>
    <mergeCell ref="F368:G368"/>
    <mergeCell ref="H368:I368"/>
    <mergeCell ref="J368:K368"/>
    <mergeCell ref="J347:K347"/>
    <mergeCell ref="F348:G348"/>
    <mergeCell ref="H348:I348"/>
    <mergeCell ref="J348:K348"/>
    <mergeCell ref="F349:G349"/>
    <mergeCell ref="F339:G339"/>
    <mergeCell ref="H339:I339"/>
    <mergeCell ref="J339:K339"/>
    <mergeCell ref="F346:G346"/>
    <mergeCell ref="H346:I346"/>
    <mergeCell ref="J346:K346"/>
    <mergeCell ref="F347:G347"/>
    <mergeCell ref="B413:D413"/>
    <mergeCell ref="B414:D414"/>
    <mergeCell ref="B415:D415"/>
    <mergeCell ref="F395:G395"/>
    <mergeCell ref="H395:I395"/>
    <mergeCell ref="F411:G411"/>
    <mergeCell ref="H411:I411"/>
    <mergeCell ref="H415:I415"/>
    <mergeCell ref="J342:K343"/>
    <mergeCell ref="E341:K341"/>
    <mergeCell ref="B326:D326"/>
    <mergeCell ref="B327:D327"/>
    <mergeCell ref="B328:D328"/>
    <mergeCell ref="B331:D332"/>
    <mergeCell ref="J380:K380"/>
    <mergeCell ref="F381:G381"/>
    <mergeCell ref="H381:I381"/>
    <mergeCell ref="J381:K381"/>
    <mergeCell ref="B382:D382"/>
    <mergeCell ref="B383:D383"/>
    <mergeCell ref="B384:D384"/>
    <mergeCell ref="F383:G383"/>
    <mergeCell ref="F302:G302"/>
    <mergeCell ref="H302:I302"/>
    <mergeCell ref="J302:K302"/>
    <mergeCell ref="F304:G304"/>
    <mergeCell ref="H304:I304"/>
    <mergeCell ref="J304:K304"/>
    <mergeCell ref="F305:G305"/>
    <mergeCell ref="H305:I305"/>
    <mergeCell ref="B302:D302"/>
    <mergeCell ref="J303:K303"/>
    <mergeCell ref="F312:G312"/>
    <mergeCell ref="H312:I312"/>
    <mergeCell ref="H327:I327"/>
    <mergeCell ref="J327:K327"/>
    <mergeCell ref="F369:G369"/>
    <mergeCell ref="H369:I369"/>
    <mergeCell ref="J369:K369"/>
    <mergeCell ref="B307:K307"/>
    <mergeCell ref="E308:K308"/>
    <mergeCell ref="J309:K310"/>
    <mergeCell ref="F566:G566"/>
    <mergeCell ref="H566:I566"/>
    <mergeCell ref="J566:K566"/>
    <mergeCell ref="B543:D543"/>
    <mergeCell ref="B544:D544"/>
    <mergeCell ref="B545:D545"/>
    <mergeCell ref="B546:D546"/>
    <mergeCell ref="B547:D547"/>
    <mergeCell ref="F392:G392"/>
    <mergeCell ref="H392:I392"/>
    <mergeCell ref="J392:K392"/>
    <mergeCell ref="B393:D393"/>
    <mergeCell ref="B394:D394"/>
    <mergeCell ref="H394:I394"/>
    <mergeCell ref="J394:K394"/>
    <mergeCell ref="B395:D395"/>
    <mergeCell ref="B398:D399"/>
    <mergeCell ref="E398:I398"/>
    <mergeCell ref="B400:D400"/>
    <mergeCell ref="B401:D401"/>
    <mergeCell ref="B402:D402"/>
    <mergeCell ref="B403:D403"/>
    <mergeCell ref="B404:D404"/>
    <mergeCell ref="B405:D405"/>
    <mergeCell ref="B406:D406"/>
    <mergeCell ref="J395:K395"/>
    <mergeCell ref="B396:K396"/>
    <mergeCell ref="E397:K397"/>
    <mergeCell ref="F416:G416"/>
    <mergeCell ref="H416:I416"/>
    <mergeCell ref="J416:K416"/>
    <mergeCell ref="F417:G417"/>
    <mergeCell ref="H417:I417"/>
    <mergeCell ref="J417:K417"/>
    <mergeCell ref="F414:G414"/>
    <mergeCell ref="B340:K340"/>
    <mergeCell ref="B521:D521"/>
    <mergeCell ref="F521:G521"/>
    <mergeCell ref="H521:I521"/>
    <mergeCell ref="J149:K149"/>
    <mergeCell ref="F146:G146"/>
    <mergeCell ref="H146:I146"/>
    <mergeCell ref="J146:K146"/>
    <mergeCell ref="J150:K150"/>
    <mergeCell ref="B153:K153"/>
    <mergeCell ref="F151:G151"/>
    <mergeCell ref="H151:I151"/>
    <mergeCell ref="J151:K151"/>
    <mergeCell ref="B175:K175"/>
    <mergeCell ref="E176:K176"/>
    <mergeCell ref="J177:K178"/>
    <mergeCell ref="B155:D156"/>
    <mergeCell ref="E155:I155"/>
    <mergeCell ref="B157:D157"/>
    <mergeCell ref="B158:D158"/>
    <mergeCell ref="B159:D159"/>
    <mergeCell ref="B160:D160"/>
    <mergeCell ref="B161:D161"/>
    <mergeCell ref="H161:I161"/>
    <mergeCell ref="J161:K161"/>
    <mergeCell ref="B162:D162"/>
    <mergeCell ref="F162:G162"/>
    <mergeCell ref="H162:I162"/>
    <mergeCell ref="J162:K162"/>
    <mergeCell ref="B163:D163"/>
    <mergeCell ref="B166:D167"/>
    <mergeCell ref="E166:I166"/>
    <mergeCell ref="B168:D168"/>
    <mergeCell ref="J158:K158"/>
    <mergeCell ref="F159:G159"/>
    <mergeCell ref="H159:I159"/>
    <mergeCell ref="J159:K159"/>
    <mergeCell ref="F160:G160"/>
    <mergeCell ref="H160:I160"/>
    <mergeCell ref="J160:K160"/>
    <mergeCell ref="F152:G152"/>
    <mergeCell ref="H152:I152"/>
    <mergeCell ref="B150:D150"/>
    <mergeCell ref="B151:D151"/>
    <mergeCell ref="B152:D152"/>
    <mergeCell ref="E132:K132"/>
    <mergeCell ref="J133:K134"/>
    <mergeCell ref="L133:L134"/>
    <mergeCell ref="F134:G134"/>
    <mergeCell ref="H134:I134"/>
    <mergeCell ref="F135:G135"/>
    <mergeCell ref="H135:I135"/>
    <mergeCell ref="J135:K135"/>
    <mergeCell ref="F136:G136"/>
    <mergeCell ref="H136:I136"/>
    <mergeCell ref="J136:K136"/>
    <mergeCell ref="E121:K121"/>
    <mergeCell ref="J122:K123"/>
    <mergeCell ref="L122:L123"/>
    <mergeCell ref="F123:G123"/>
    <mergeCell ref="H123:I123"/>
    <mergeCell ref="F125:G125"/>
    <mergeCell ref="H125:I125"/>
    <mergeCell ref="J125:K125"/>
    <mergeCell ref="F126:G126"/>
    <mergeCell ref="H126:I126"/>
    <mergeCell ref="J126:K126"/>
    <mergeCell ref="B131:K131"/>
    <mergeCell ref="F124:G124"/>
    <mergeCell ref="H124:I124"/>
    <mergeCell ref="J124:K124"/>
    <mergeCell ref="F128:G128"/>
    <mergeCell ref="H128:I128"/>
    <mergeCell ref="B122:D123"/>
    <mergeCell ref="E122:I122"/>
    <mergeCell ref="B124:D124"/>
    <mergeCell ref="B125:D125"/>
    <mergeCell ref="J128:K128"/>
    <mergeCell ref="F129:G129"/>
    <mergeCell ref="H129:I129"/>
    <mergeCell ref="J129:K129"/>
    <mergeCell ref="F130:G130"/>
    <mergeCell ref="H130:I130"/>
    <mergeCell ref="J130:K130"/>
    <mergeCell ref="F127:G127"/>
    <mergeCell ref="H127:I127"/>
    <mergeCell ref="J127:K127"/>
    <mergeCell ref="L144:L145"/>
    <mergeCell ref="B133:D134"/>
    <mergeCell ref="E133:I133"/>
    <mergeCell ref="B135:D135"/>
    <mergeCell ref="B136:D136"/>
    <mergeCell ref="B137:D137"/>
    <mergeCell ref="B138:D138"/>
    <mergeCell ref="B139:D139"/>
    <mergeCell ref="F137:G137"/>
    <mergeCell ref="H137:I137"/>
    <mergeCell ref="J137:K137"/>
    <mergeCell ref="F138:G138"/>
    <mergeCell ref="H138:I138"/>
    <mergeCell ref="J138:K138"/>
    <mergeCell ref="F139:G139"/>
    <mergeCell ref="H139:I139"/>
    <mergeCell ref="J139:K139"/>
    <mergeCell ref="F113:G113"/>
    <mergeCell ref="H113:I113"/>
    <mergeCell ref="J113:K113"/>
    <mergeCell ref="F117:G117"/>
    <mergeCell ref="H117:I117"/>
    <mergeCell ref="J117:K117"/>
    <mergeCell ref="F118:G118"/>
    <mergeCell ref="H118:I118"/>
    <mergeCell ref="J118:K118"/>
    <mergeCell ref="F119:G119"/>
    <mergeCell ref="H119:I119"/>
    <mergeCell ref="J119:K119"/>
    <mergeCell ref="B117:D117"/>
    <mergeCell ref="B118:D118"/>
    <mergeCell ref="B119:D119"/>
    <mergeCell ref="J39:K39"/>
    <mergeCell ref="F40:G40"/>
    <mergeCell ref="H40:I40"/>
    <mergeCell ref="J40:K40"/>
    <mergeCell ref="F114:G114"/>
    <mergeCell ref="H114:I114"/>
    <mergeCell ref="J114:K114"/>
    <mergeCell ref="F115:G115"/>
    <mergeCell ref="H115:I115"/>
    <mergeCell ref="J115:K115"/>
    <mergeCell ref="F116:G116"/>
    <mergeCell ref="H116:I116"/>
    <mergeCell ref="J116:K116"/>
    <mergeCell ref="D75:L75"/>
    <mergeCell ref="E76:K76"/>
    <mergeCell ref="E77:K77"/>
    <mergeCell ref="B78:D79"/>
    <mergeCell ref="E78:I78"/>
    <mergeCell ref="J78:K79"/>
    <mergeCell ref="L78:L79"/>
    <mergeCell ref="F79:G79"/>
    <mergeCell ref="H79:I79"/>
    <mergeCell ref="B80:D80"/>
    <mergeCell ref="F80:G80"/>
    <mergeCell ref="H80:I80"/>
    <mergeCell ref="J80:K80"/>
    <mergeCell ref="B81:D81"/>
    <mergeCell ref="F81:G81"/>
    <mergeCell ref="H81:I81"/>
    <mergeCell ref="J81:K81"/>
    <mergeCell ref="B82:D82"/>
    <mergeCell ref="F82:G82"/>
    <mergeCell ref="H82:I82"/>
    <mergeCell ref="J82:K82"/>
    <mergeCell ref="B83:D83"/>
    <mergeCell ref="F83:G83"/>
    <mergeCell ref="H83:I83"/>
    <mergeCell ref="J83:K83"/>
    <mergeCell ref="B84:D84"/>
    <mergeCell ref="B98:K98"/>
    <mergeCell ref="J84:K84"/>
    <mergeCell ref="B85:D85"/>
    <mergeCell ref="F85:G85"/>
    <mergeCell ref="H85:I85"/>
    <mergeCell ref="J85:K85"/>
    <mergeCell ref="B86:D86"/>
    <mergeCell ref="F86:G86"/>
    <mergeCell ref="H86:I86"/>
    <mergeCell ref="J86:K86"/>
    <mergeCell ref="D19:L19"/>
    <mergeCell ref="E20:K20"/>
    <mergeCell ref="B30:K30"/>
    <mergeCell ref="H23:I23"/>
    <mergeCell ref="H24:I24"/>
    <mergeCell ref="H28:I28"/>
    <mergeCell ref="H29:I29"/>
    <mergeCell ref="F23:G23"/>
    <mergeCell ref="F24:G24"/>
    <mergeCell ref="F28:G28"/>
    <mergeCell ref="F29:G29"/>
    <mergeCell ref="J21:K22"/>
    <mergeCell ref="J23:K23"/>
    <mergeCell ref="J24:K24"/>
    <mergeCell ref="J28:K28"/>
    <mergeCell ref="J29:K29"/>
    <mergeCell ref="B21:D22"/>
    <mergeCell ref="E21:I21"/>
    <mergeCell ref="B23:D23"/>
    <mergeCell ref="B24:D24"/>
    <mergeCell ref="B29:D29"/>
    <mergeCell ref="E31:K31"/>
    <mergeCell ref="B32:D33"/>
    <mergeCell ref="E32:I32"/>
    <mergeCell ref="J32:K33"/>
    <mergeCell ref="L32:L33"/>
    <mergeCell ref="F33:G33"/>
    <mergeCell ref="B25:D25"/>
    <mergeCell ref="B26:D26"/>
    <mergeCell ref="B27:D27"/>
    <mergeCell ref="B28:D28"/>
    <mergeCell ref="L21:L22"/>
    <mergeCell ref="F22:G22"/>
    <mergeCell ref="H22:I22"/>
    <mergeCell ref="B87:K87"/>
    <mergeCell ref="E88:K88"/>
    <mergeCell ref="B89:D90"/>
    <mergeCell ref="E89:I89"/>
    <mergeCell ref="J89:K90"/>
    <mergeCell ref="L89:L90"/>
    <mergeCell ref="F90:G90"/>
    <mergeCell ref="H90:I90"/>
    <mergeCell ref="B91:D91"/>
    <mergeCell ref="F91:G91"/>
    <mergeCell ref="H91:I91"/>
    <mergeCell ref="J91:K91"/>
    <mergeCell ref="B92:D92"/>
    <mergeCell ref="L166:L167"/>
    <mergeCell ref="F167:G167"/>
    <mergeCell ref="H167:I167"/>
    <mergeCell ref="F168:G168"/>
    <mergeCell ref="H168:I168"/>
    <mergeCell ref="J168:K168"/>
    <mergeCell ref="F172:G172"/>
    <mergeCell ref="E154:K154"/>
    <mergeCell ref="J155:K156"/>
    <mergeCell ref="L155:L156"/>
    <mergeCell ref="F156:G156"/>
    <mergeCell ref="H156:I156"/>
    <mergeCell ref="F157:G157"/>
    <mergeCell ref="H157:I157"/>
    <mergeCell ref="J157:K157"/>
    <mergeCell ref="F161:G161"/>
    <mergeCell ref="F158:G158"/>
    <mergeCell ref="H158:I158"/>
    <mergeCell ref="F34:G34"/>
    <mergeCell ref="H34:I34"/>
    <mergeCell ref="J34:K34"/>
    <mergeCell ref="F38:G38"/>
    <mergeCell ref="H38:I38"/>
    <mergeCell ref="J38:K38"/>
    <mergeCell ref="F39:G39"/>
    <mergeCell ref="H172:I172"/>
    <mergeCell ref="J172:K172"/>
    <mergeCell ref="F173:G173"/>
    <mergeCell ref="H173:I173"/>
    <mergeCell ref="J173:K173"/>
    <mergeCell ref="F174:G174"/>
    <mergeCell ref="H174:I174"/>
    <mergeCell ref="J174:K174"/>
    <mergeCell ref="F163:G163"/>
    <mergeCell ref="H163:I163"/>
    <mergeCell ref="J163:K163"/>
    <mergeCell ref="B164:K164"/>
    <mergeCell ref="E165:K165"/>
    <mergeCell ref="J166:K167"/>
    <mergeCell ref="F171:G171"/>
    <mergeCell ref="H171:I171"/>
    <mergeCell ref="J171:K171"/>
    <mergeCell ref="B169:D169"/>
    <mergeCell ref="F169:G169"/>
    <mergeCell ref="H169:I169"/>
    <mergeCell ref="J169:K169"/>
    <mergeCell ref="B170:D170"/>
    <mergeCell ref="F170:G170"/>
    <mergeCell ref="H170:I170"/>
    <mergeCell ref="J170:K170"/>
    <mergeCell ref="B171:D171"/>
    <mergeCell ref="B172:D172"/>
    <mergeCell ref="B173:D173"/>
    <mergeCell ref="B174:D174"/>
    <mergeCell ref="B114:D114"/>
    <mergeCell ref="B115:D115"/>
    <mergeCell ref="B116:D116"/>
    <mergeCell ref="B120:K120"/>
    <mergeCell ref="B126:D126"/>
    <mergeCell ref="B127:D127"/>
    <mergeCell ref="B128:D128"/>
    <mergeCell ref="B129:D129"/>
    <mergeCell ref="B130:D130"/>
    <mergeCell ref="H39:I39"/>
    <mergeCell ref="L177:L178"/>
    <mergeCell ref="F178:G178"/>
    <mergeCell ref="H178:I178"/>
    <mergeCell ref="F179:G179"/>
    <mergeCell ref="H179:I179"/>
    <mergeCell ref="J179:K179"/>
    <mergeCell ref="F183:G183"/>
    <mergeCell ref="H183:I183"/>
    <mergeCell ref="J183:K183"/>
    <mergeCell ref="F184:G184"/>
    <mergeCell ref="F180:G180"/>
    <mergeCell ref="H180:I180"/>
    <mergeCell ref="H184:I184"/>
    <mergeCell ref="J184:K184"/>
    <mergeCell ref="F182:G182"/>
    <mergeCell ref="H182:I182"/>
    <mergeCell ref="J182:K182"/>
    <mergeCell ref="B182:D182"/>
    <mergeCell ref="B183:D183"/>
    <mergeCell ref="B184:D184"/>
    <mergeCell ref="B185:D185"/>
    <mergeCell ref="B177:D178"/>
    <mergeCell ref="E177:I177"/>
    <mergeCell ref="B179:D179"/>
    <mergeCell ref="L199:L200"/>
    <mergeCell ref="F200:G200"/>
    <mergeCell ref="H200:I200"/>
    <mergeCell ref="F201:G201"/>
    <mergeCell ref="H201:I201"/>
    <mergeCell ref="J201:K201"/>
    <mergeCell ref="J188:K189"/>
    <mergeCell ref="L188:L189"/>
    <mergeCell ref="F189:G189"/>
    <mergeCell ref="H189:I189"/>
    <mergeCell ref="F190:G190"/>
    <mergeCell ref="H190:I190"/>
    <mergeCell ref="J190:K190"/>
    <mergeCell ref="F194:G194"/>
    <mergeCell ref="H194:I194"/>
    <mergeCell ref="J194:K194"/>
    <mergeCell ref="F195:G195"/>
    <mergeCell ref="F196:G196"/>
    <mergeCell ref="H196:I196"/>
    <mergeCell ref="J196:K196"/>
    <mergeCell ref="B197:K197"/>
    <mergeCell ref="E198:K198"/>
    <mergeCell ref="J199:K200"/>
    <mergeCell ref="F193:G193"/>
    <mergeCell ref="H193:I193"/>
    <mergeCell ref="J193:K193"/>
    <mergeCell ref="B193:D193"/>
    <mergeCell ref="B194:D194"/>
    <mergeCell ref="B180:D180"/>
    <mergeCell ref="B181:D181"/>
    <mergeCell ref="J180:K180"/>
    <mergeCell ref="F181:G181"/>
    <mergeCell ref="H181:I181"/>
    <mergeCell ref="J181:K181"/>
    <mergeCell ref="B188:D189"/>
    <mergeCell ref="B191:D191"/>
    <mergeCell ref="F191:G191"/>
    <mergeCell ref="L210:L211"/>
    <mergeCell ref="F211:G211"/>
    <mergeCell ref="H211:I211"/>
    <mergeCell ref="F212:G212"/>
    <mergeCell ref="H212:I212"/>
    <mergeCell ref="J212:K212"/>
    <mergeCell ref="F213:G213"/>
    <mergeCell ref="H213:I213"/>
    <mergeCell ref="J213:K213"/>
    <mergeCell ref="J215:K215"/>
    <mergeCell ref="F216:G216"/>
    <mergeCell ref="H216:I216"/>
    <mergeCell ref="J216:K216"/>
    <mergeCell ref="L232:L233"/>
    <mergeCell ref="F233:G233"/>
    <mergeCell ref="H233:I233"/>
    <mergeCell ref="F234:G234"/>
    <mergeCell ref="H234:I234"/>
    <mergeCell ref="J234:K234"/>
    <mergeCell ref="F238:G238"/>
    <mergeCell ref="J221:K222"/>
    <mergeCell ref="L221:L222"/>
    <mergeCell ref="F222:G222"/>
    <mergeCell ref="H222:I222"/>
    <mergeCell ref="F223:G223"/>
    <mergeCell ref="H223:I223"/>
    <mergeCell ref="J223:K223"/>
    <mergeCell ref="F227:G227"/>
    <mergeCell ref="H227:I227"/>
    <mergeCell ref="J227:K227"/>
    <mergeCell ref="F228:G228"/>
    <mergeCell ref="H238:I238"/>
    <mergeCell ref="J238:K238"/>
    <mergeCell ref="F229:G229"/>
    <mergeCell ref="H229:I229"/>
    <mergeCell ref="J229:K229"/>
    <mergeCell ref="B230:K230"/>
    <mergeCell ref="E231:K231"/>
    <mergeCell ref="J232:K233"/>
    <mergeCell ref="F235:G235"/>
    <mergeCell ref="H235:I235"/>
    <mergeCell ref="J235:K235"/>
    <mergeCell ref="F236:G236"/>
    <mergeCell ref="H236:I236"/>
    <mergeCell ref="J224:K224"/>
    <mergeCell ref="J236:K236"/>
    <mergeCell ref="F237:G237"/>
    <mergeCell ref="H237:I237"/>
    <mergeCell ref="J237:K237"/>
    <mergeCell ref="B237:D237"/>
    <mergeCell ref="B238:D238"/>
    <mergeCell ref="H218:I218"/>
    <mergeCell ref="J218:K218"/>
    <mergeCell ref="B219:K219"/>
    <mergeCell ref="E220:K220"/>
    <mergeCell ref="J225:K225"/>
    <mergeCell ref="B226:D226"/>
    <mergeCell ref="F226:G226"/>
    <mergeCell ref="H226:I226"/>
    <mergeCell ref="J226:K226"/>
    <mergeCell ref="B227:D227"/>
    <mergeCell ref="B228:D228"/>
    <mergeCell ref="B229:D229"/>
    <mergeCell ref="B232:D233"/>
    <mergeCell ref="L243:L244"/>
    <mergeCell ref="F244:G244"/>
    <mergeCell ref="H244:I244"/>
    <mergeCell ref="F245:G245"/>
    <mergeCell ref="H245:I245"/>
    <mergeCell ref="J245:K245"/>
    <mergeCell ref="F249:G249"/>
    <mergeCell ref="H249:I249"/>
    <mergeCell ref="J249:K249"/>
    <mergeCell ref="B243:D244"/>
    <mergeCell ref="E243:I243"/>
    <mergeCell ref="B245:D245"/>
    <mergeCell ref="B246:D246"/>
    <mergeCell ref="F246:G246"/>
    <mergeCell ref="H246:I246"/>
    <mergeCell ref="J246:K246"/>
    <mergeCell ref="B247:D247"/>
    <mergeCell ref="F247:G247"/>
    <mergeCell ref="H247:I247"/>
    <mergeCell ref="J247:K247"/>
    <mergeCell ref="B248:D248"/>
    <mergeCell ref="F248:G248"/>
    <mergeCell ref="L265:L266"/>
    <mergeCell ref="F266:G266"/>
    <mergeCell ref="H266:I266"/>
    <mergeCell ref="F267:G267"/>
    <mergeCell ref="H267:I267"/>
    <mergeCell ref="J267:K267"/>
    <mergeCell ref="F271:G271"/>
    <mergeCell ref="J254:K255"/>
    <mergeCell ref="L254:L255"/>
    <mergeCell ref="F255:G255"/>
    <mergeCell ref="H255:I255"/>
    <mergeCell ref="F256:G256"/>
    <mergeCell ref="H256:I256"/>
    <mergeCell ref="J256:K256"/>
    <mergeCell ref="F260:G260"/>
    <mergeCell ref="H260:I260"/>
    <mergeCell ref="J260:K260"/>
    <mergeCell ref="F261:G261"/>
    <mergeCell ref="H271:I271"/>
    <mergeCell ref="J271:K271"/>
    <mergeCell ref="J261:K261"/>
    <mergeCell ref="J270:K270"/>
    <mergeCell ref="F257:G257"/>
    <mergeCell ref="H257:I257"/>
    <mergeCell ref="J257:K257"/>
    <mergeCell ref="F258:G258"/>
    <mergeCell ref="H258:I258"/>
    <mergeCell ref="J258:K258"/>
    <mergeCell ref="F259:G259"/>
    <mergeCell ref="H259:I259"/>
    <mergeCell ref="J259:K259"/>
    <mergeCell ref="F268:G268"/>
    <mergeCell ref="H268:I268"/>
    <mergeCell ref="J268:K268"/>
    <mergeCell ref="B252:K252"/>
    <mergeCell ref="E253:K253"/>
    <mergeCell ref="B254:D255"/>
    <mergeCell ref="E254:I254"/>
    <mergeCell ref="B256:D256"/>
    <mergeCell ref="B257:D257"/>
    <mergeCell ref="B258:D258"/>
    <mergeCell ref="B259:D259"/>
    <mergeCell ref="L276:L277"/>
    <mergeCell ref="F277:G277"/>
    <mergeCell ref="H277:I277"/>
    <mergeCell ref="F278:G278"/>
    <mergeCell ref="H278:I278"/>
    <mergeCell ref="J278:K278"/>
    <mergeCell ref="F282:G282"/>
    <mergeCell ref="H282:I282"/>
    <mergeCell ref="J282:K282"/>
    <mergeCell ref="L298:L299"/>
    <mergeCell ref="F299:G299"/>
    <mergeCell ref="H299:I299"/>
    <mergeCell ref="F300:G300"/>
    <mergeCell ref="H300:I300"/>
    <mergeCell ref="J300:K300"/>
    <mergeCell ref="J287:K288"/>
    <mergeCell ref="L287:L288"/>
    <mergeCell ref="F288:G288"/>
    <mergeCell ref="H288:I288"/>
    <mergeCell ref="F289:G289"/>
    <mergeCell ref="H289:I289"/>
    <mergeCell ref="J289:K289"/>
    <mergeCell ref="F293:G293"/>
    <mergeCell ref="H293:I293"/>
    <mergeCell ref="J293:K293"/>
    <mergeCell ref="F294:G294"/>
    <mergeCell ref="F295:G295"/>
    <mergeCell ref="H295:I295"/>
    <mergeCell ref="J295:K295"/>
    <mergeCell ref="B272:D272"/>
    <mergeCell ref="B273:D273"/>
    <mergeCell ref="F272:G272"/>
    <mergeCell ref="H272:I272"/>
    <mergeCell ref="J272:K272"/>
    <mergeCell ref="F273:G273"/>
    <mergeCell ref="H280:I280"/>
    <mergeCell ref="J280:K280"/>
    <mergeCell ref="B281:D281"/>
    <mergeCell ref="F281:G281"/>
    <mergeCell ref="H281:I281"/>
    <mergeCell ref="J281:K281"/>
    <mergeCell ref="B282:D282"/>
    <mergeCell ref="B283:D283"/>
    <mergeCell ref="F283:G283"/>
    <mergeCell ref="B274:K274"/>
    <mergeCell ref="E275:K275"/>
    <mergeCell ref="B287:D288"/>
    <mergeCell ref="E287:I287"/>
    <mergeCell ref="B289:D289"/>
    <mergeCell ref="B290:D290"/>
    <mergeCell ref="F290:G290"/>
    <mergeCell ref="H290:I290"/>
    <mergeCell ref="J290:K290"/>
    <mergeCell ref="B291:D291"/>
    <mergeCell ref="B292:D292"/>
    <mergeCell ref="B293:D293"/>
    <mergeCell ref="B294:D294"/>
    <mergeCell ref="B295:D295"/>
    <mergeCell ref="B298:D299"/>
    <mergeCell ref="E298:I298"/>
    <mergeCell ref="B300:D300"/>
    <mergeCell ref="J292:K292"/>
    <mergeCell ref="H294:I294"/>
    <mergeCell ref="J294:K294"/>
    <mergeCell ref="L309:L310"/>
    <mergeCell ref="F310:G310"/>
    <mergeCell ref="H310:I310"/>
    <mergeCell ref="F311:G311"/>
    <mergeCell ref="H311:I311"/>
    <mergeCell ref="J311:K311"/>
    <mergeCell ref="F315:G315"/>
    <mergeCell ref="H315:I315"/>
    <mergeCell ref="J315:K315"/>
    <mergeCell ref="J305:K305"/>
    <mergeCell ref="F306:G306"/>
    <mergeCell ref="H306:I306"/>
    <mergeCell ref="J306:K306"/>
    <mergeCell ref="B303:D303"/>
    <mergeCell ref="B304:D304"/>
    <mergeCell ref="B305:D305"/>
    <mergeCell ref="B306:D306"/>
    <mergeCell ref="L331:L332"/>
    <mergeCell ref="F332:G332"/>
    <mergeCell ref="H332:I332"/>
    <mergeCell ref="F333:G333"/>
    <mergeCell ref="H333:I333"/>
    <mergeCell ref="J333:K333"/>
    <mergeCell ref="F337:G337"/>
    <mergeCell ref="J320:K321"/>
    <mergeCell ref="L320:L321"/>
    <mergeCell ref="F321:G321"/>
    <mergeCell ref="H321:I321"/>
    <mergeCell ref="F322:G322"/>
    <mergeCell ref="H322:I322"/>
    <mergeCell ref="J322:K322"/>
    <mergeCell ref="F326:G326"/>
    <mergeCell ref="H326:I326"/>
    <mergeCell ref="J326:K326"/>
    <mergeCell ref="F327:G327"/>
    <mergeCell ref="H337:I337"/>
    <mergeCell ref="J337:K337"/>
    <mergeCell ref="F328:G328"/>
    <mergeCell ref="H328:I328"/>
    <mergeCell ref="J328:K328"/>
    <mergeCell ref="B329:K329"/>
    <mergeCell ref="E330:K330"/>
    <mergeCell ref="J331:K332"/>
    <mergeCell ref="J323:K323"/>
    <mergeCell ref="B324:D324"/>
    <mergeCell ref="F324:G324"/>
    <mergeCell ref="H324:I324"/>
    <mergeCell ref="J324:K324"/>
    <mergeCell ref="B325:D325"/>
    <mergeCell ref="E331:I331"/>
    <mergeCell ref="B333:D333"/>
    <mergeCell ref="B334:D334"/>
    <mergeCell ref="B335:D335"/>
    <mergeCell ref="B336:D336"/>
    <mergeCell ref="B337:D337"/>
    <mergeCell ref="L342:L343"/>
    <mergeCell ref="F343:G343"/>
    <mergeCell ref="H343:I343"/>
    <mergeCell ref="F344:G344"/>
    <mergeCell ref="H344:I344"/>
    <mergeCell ref="J344:K344"/>
    <mergeCell ref="F345:G345"/>
    <mergeCell ref="H345:I345"/>
    <mergeCell ref="J345:K345"/>
    <mergeCell ref="L376:L377"/>
    <mergeCell ref="F377:G377"/>
    <mergeCell ref="H377:I377"/>
    <mergeCell ref="F378:G378"/>
    <mergeCell ref="H378:I378"/>
    <mergeCell ref="J378:K378"/>
    <mergeCell ref="F382:G382"/>
    <mergeCell ref="J365:K366"/>
    <mergeCell ref="L365:L366"/>
    <mergeCell ref="F366:G366"/>
    <mergeCell ref="H366:I366"/>
    <mergeCell ref="F367:G367"/>
    <mergeCell ref="H367:I367"/>
    <mergeCell ref="J367:K367"/>
    <mergeCell ref="F371:G371"/>
    <mergeCell ref="H371:I371"/>
    <mergeCell ref="J371:K371"/>
    <mergeCell ref="F372:G372"/>
    <mergeCell ref="H382:I382"/>
    <mergeCell ref="J382:K382"/>
    <mergeCell ref="F373:G373"/>
    <mergeCell ref="H373:I373"/>
    <mergeCell ref="J373:K373"/>
    <mergeCell ref="B374:K374"/>
    <mergeCell ref="E375:K375"/>
    <mergeCell ref="J376:K377"/>
    <mergeCell ref="F379:G379"/>
    <mergeCell ref="H379:I379"/>
    <mergeCell ref="J379:K379"/>
    <mergeCell ref="F380:G380"/>
    <mergeCell ref="H380:I380"/>
    <mergeCell ref="B369:D369"/>
    <mergeCell ref="B370:D370"/>
    <mergeCell ref="F370:G370"/>
    <mergeCell ref="H370:I370"/>
    <mergeCell ref="J370:K370"/>
    <mergeCell ref="B371:D371"/>
    <mergeCell ref="B372:D372"/>
    <mergeCell ref="B373:D373"/>
    <mergeCell ref="B376:D377"/>
    <mergeCell ref="E376:I376"/>
    <mergeCell ref="B378:D378"/>
    <mergeCell ref="B379:D379"/>
    <mergeCell ref="B380:D380"/>
    <mergeCell ref="B381:D381"/>
    <mergeCell ref="H372:I372"/>
    <mergeCell ref="J372:K372"/>
    <mergeCell ref="H347:I347"/>
    <mergeCell ref="H349:I349"/>
    <mergeCell ref="J349:K349"/>
    <mergeCell ref="F350:G350"/>
    <mergeCell ref="H350:I350"/>
    <mergeCell ref="J350:K350"/>
    <mergeCell ref="B351:K351"/>
    <mergeCell ref="E364:K364"/>
    <mergeCell ref="L387:L388"/>
    <mergeCell ref="F388:G388"/>
    <mergeCell ref="H388:I388"/>
    <mergeCell ref="F389:G389"/>
    <mergeCell ref="H389:I389"/>
    <mergeCell ref="J389:K389"/>
    <mergeCell ref="F393:G393"/>
    <mergeCell ref="H393:I393"/>
    <mergeCell ref="J393:K393"/>
    <mergeCell ref="L409:L410"/>
    <mergeCell ref="F410:G410"/>
    <mergeCell ref="H410:I410"/>
    <mergeCell ref="H405:I405"/>
    <mergeCell ref="J405:K405"/>
    <mergeCell ref="B387:D388"/>
    <mergeCell ref="E387:I387"/>
    <mergeCell ref="B389:D389"/>
    <mergeCell ref="B390:D390"/>
    <mergeCell ref="F390:G390"/>
    <mergeCell ref="H390:I390"/>
    <mergeCell ref="J390:K390"/>
    <mergeCell ref="B391:D391"/>
    <mergeCell ref="F391:G391"/>
    <mergeCell ref="H391:I391"/>
    <mergeCell ref="J391:K391"/>
    <mergeCell ref="B392:D392"/>
    <mergeCell ref="J411:K411"/>
    <mergeCell ref="F412:G412"/>
    <mergeCell ref="J398:K399"/>
    <mergeCell ref="L398:L399"/>
    <mergeCell ref="F399:G399"/>
    <mergeCell ref="H399:I399"/>
    <mergeCell ref="F400:G400"/>
    <mergeCell ref="H400:I400"/>
    <mergeCell ref="J400:K400"/>
    <mergeCell ref="F404:G404"/>
    <mergeCell ref="H404:I404"/>
    <mergeCell ref="J404:K404"/>
    <mergeCell ref="F405:G405"/>
    <mergeCell ref="H412:I412"/>
    <mergeCell ref="J412:K412"/>
    <mergeCell ref="F406:G406"/>
    <mergeCell ref="H406:I406"/>
    <mergeCell ref="J406:K406"/>
    <mergeCell ref="B407:K407"/>
    <mergeCell ref="E408:K408"/>
    <mergeCell ref="J409:K410"/>
    <mergeCell ref="B409:D410"/>
    <mergeCell ref="E409:I409"/>
    <mergeCell ref="B411:D411"/>
    <mergeCell ref="B412:D412"/>
    <mergeCell ref="H401:I401"/>
    <mergeCell ref="J401:K401"/>
    <mergeCell ref="F402:G402"/>
    <mergeCell ref="H402:I402"/>
    <mergeCell ref="J402:K402"/>
    <mergeCell ref="F403:G403"/>
    <mergeCell ref="H403:I403"/>
    <mergeCell ref="J403:K403"/>
    <mergeCell ref="J521:K521"/>
    <mergeCell ref="B522:D522"/>
    <mergeCell ref="F522:G522"/>
    <mergeCell ref="L541:L542"/>
    <mergeCell ref="F542:G542"/>
    <mergeCell ref="H542:I542"/>
    <mergeCell ref="J543:K543"/>
    <mergeCell ref="F547:G547"/>
    <mergeCell ref="J530:K531"/>
    <mergeCell ref="L530:L531"/>
    <mergeCell ref="F531:G531"/>
    <mergeCell ref="H531:I531"/>
    <mergeCell ref="F532:G532"/>
    <mergeCell ref="H532:I532"/>
    <mergeCell ref="J532:K532"/>
    <mergeCell ref="F536:G536"/>
    <mergeCell ref="H536:I536"/>
    <mergeCell ref="J536:K536"/>
    <mergeCell ref="F537:G537"/>
    <mergeCell ref="F559:G559"/>
    <mergeCell ref="H547:I547"/>
    <mergeCell ref="J547:K547"/>
    <mergeCell ref="F548:G548"/>
    <mergeCell ref="H548:I548"/>
    <mergeCell ref="J548:K548"/>
    <mergeCell ref="F549:G549"/>
    <mergeCell ref="H549:I549"/>
    <mergeCell ref="J549:K549"/>
    <mergeCell ref="F538:G538"/>
    <mergeCell ref="H538:I538"/>
    <mergeCell ref="J538:K538"/>
    <mergeCell ref="B539:K539"/>
    <mergeCell ref="E540:K540"/>
    <mergeCell ref="J541:K542"/>
    <mergeCell ref="F545:G545"/>
    <mergeCell ref="H545:I545"/>
    <mergeCell ref="J545:K545"/>
    <mergeCell ref="F546:G546"/>
    <mergeCell ref="B550:K550"/>
    <mergeCell ref="E551:K551"/>
    <mergeCell ref="J552:K553"/>
    <mergeCell ref="L552:L553"/>
    <mergeCell ref="F553:G553"/>
    <mergeCell ref="H553:I553"/>
    <mergeCell ref="F554:G554"/>
    <mergeCell ref="H554:I554"/>
    <mergeCell ref="J554:K554"/>
    <mergeCell ref="F558:G558"/>
    <mergeCell ref="H558:I558"/>
    <mergeCell ref="J558:K558"/>
    <mergeCell ref="H537:I537"/>
    <mergeCell ref="J537:K537"/>
    <mergeCell ref="B530:D531"/>
    <mergeCell ref="J557:K557"/>
    <mergeCell ref="B558:D558"/>
    <mergeCell ref="B559:D559"/>
    <mergeCell ref="H559:I559"/>
    <mergeCell ref="J559:K559"/>
    <mergeCell ref="H522:I522"/>
    <mergeCell ref="J522:K522"/>
    <mergeCell ref="B523:D523"/>
    <mergeCell ref="F523:G523"/>
    <mergeCell ref="H523:I523"/>
    <mergeCell ref="J523:K523"/>
    <mergeCell ref="J563:K564"/>
    <mergeCell ref="L563:L564"/>
    <mergeCell ref="F564:G564"/>
    <mergeCell ref="H564:I564"/>
    <mergeCell ref="F565:G565"/>
    <mergeCell ref="H565:I565"/>
    <mergeCell ref="J565:K565"/>
    <mergeCell ref="F569:G569"/>
    <mergeCell ref="H569:I569"/>
    <mergeCell ref="J569:K569"/>
    <mergeCell ref="F570:G570"/>
    <mergeCell ref="F571:G571"/>
    <mergeCell ref="H571:I571"/>
    <mergeCell ref="J571:K571"/>
    <mergeCell ref="J579:K579"/>
    <mergeCell ref="F588:G588"/>
    <mergeCell ref="H588:I588"/>
    <mergeCell ref="H603:I603"/>
    <mergeCell ref="J603:K603"/>
    <mergeCell ref="H592:I592"/>
    <mergeCell ref="J592:K592"/>
    <mergeCell ref="F593:G593"/>
    <mergeCell ref="H593:I593"/>
    <mergeCell ref="J593:K593"/>
    <mergeCell ref="B594:K594"/>
    <mergeCell ref="E595:K595"/>
    <mergeCell ref="B583:K583"/>
    <mergeCell ref="E584:K584"/>
    <mergeCell ref="J585:K586"/>
    <mergeCell ref="L585:L586"/>
    <mergeCell ref="F586:G586"/>
    <mergeCell ref="H586:I586"/>
    <mergeCell ref="F587:G587"/>
    <mergeCell ref="H587:I587"/>
    <mergeCell ref="J587:K587"/>
    <mergeCell ref="F591:G591"/>
    <mergeCell ref="H591:I591"/>
    <mergeCell ref="J591:K591"/>
    <mergeCell ref="H581:I581"/>
    <mergeCell ref="J581:K581"/>
    <mergeCell ref="F582:G582"/>
    <mergeCell ref="H582:I582"/>
    <mergeCell ref="J582:K582"/>
    <mergeCell ref="B589:D589"/>
    <mergeCell ref="B590:D590"/>
    <mergeCell ref="B591:D591"/>
    <mergeCell ref="B581:D581"/>
    <mergeCell ref="B582:D582"/>
    <mergeCell ref="B585:D586"/>
    <mergeCell ref="E585:I585"/>
    <mergeCell ref="B587:D587"/>
    <mergeCell ref="B588:D588"/>
    <mergeCell ref="J588:K588"/>
    <mergeCell ref="F589:G589"/>
    <mergeCell ref="H589:I589"/>
    <mergeCell ref="J589:K589"/>
    <mergeCell ref="F590:G590"/>
    <mergeCell ref="H590:I590"/>
    <mergeCell ref="B567:D567"/>
    <mergeCell ref="B568:D568"/>
    <mergeCell ref="B569:D569"/>
    <mergeCell ref="B570:D570"/>
    <mergeCell ref="B571:D571"/>
    <mergeCell ref="B574:D575"/>
    <mergeCell ref="J609:K609"/>
    <mergeCell ref="F613:G613"/>
    <mergeCell ref="J596:K597"/>
    <mergeCell ref="L596:L597"/>
    <mergeCell ref="F597:G597"/>
    <mergeCell ref="H597:I597"/>
    <mergeCell ref="F598:G598"/>
    <mergeCell ref="H598:I598"/>
    <mergeCell ref="J598:K598"/>
    <mergeCell ref="F602:G602"/>
    <mergeCell ref="H602:I602"/>
    <mergeCell ref="J602:K602"/>
    <mergeCell ref="F603:G603"/>
    <mergeCell ref="H613:I613"/>
    <mergeCell ref="J613:K613"/>
    <mergeCell ref="F604:G604"/>
    <mergeCell ref="H604:I604"/>
    <mergeCell ref="J604:K604"/>
    <mergeCell ref="B605:K605"/>
    <mergeCell ref="E606:K606"/>
    <mergeCell ref="J607:K608"/>
    <mergeCell ref="B602:D602"/>
    <mergeCell ref="B603:D603"/>
    <mergeCell ref="B604:D604"/>
    <mergeCell ref="B607:D608"/>
    <mergeCell ref="E607:I607"/>
    <mergeCell ref="B609:D609"/>
    <mergeCell ref="F626:G626"/>
    <mergeCell ref="H626:I626"/>
    <mergeCell ref="J626:K626"/>
    <mergeCell ref="B616:K616"/>
    <mergeCell ref="E617:K617"/>
    <mergeCell ref="J618:K619"/>
    <mergeCell ref="L618:L619"/>
    <mergeCell ref="F619:G619"/>
    <mergeCell ref="H619:I619"/>
    <mergeCell ref="F620:G620"/>
    <mergeCell ref="H620:I620"/>
    <mergeCell ref="J620:K620"/>
    <mergeCell ref="F624:G624"/>
    <mergeCell ref="H624:I624"/>
    <mergeCell ref="J624:K624"/>
    <mergeCell ref="B615:D615"/>
    <mergeCell ref="B618:D619"/>
    <mergeCell ref="E618:I618"/>
    <mergeCell ref="B620:D620"/>
    <mergeCell ref="B621:D621"/>
    <mergeCell ref="B622:D622"/>
    <mergeCell ref="B623:D623"/>
    <mergeCell ref="B624:D624"/>
    <mergeCell ref="B625:D625"/>
    <mergeCell ref="B626:D626"/>
    <mergeCell ref="J622:K622"/>
    <mergeCell ref="F623:G623"/>
    <mergeCell ref="H623:I623"/>
    <mergeCell ref="J623:K623"/>
    <mergeCell ref="F625:G625"/>
    <mergeCell ref="F615:G615"/>
    <mergeCell ref="H615:I615"/>
    <mergeCell ref="J637:K637"/>
    <mergeCell ref="B638:K638"/>
    <mergeCell ref="E639:K639"/>
    <mergeCell ref="J640:K641"/>
    <mergeCell ref="F643:G643"/>
    <mergeCell ref="H643:I643"/>
    <mergeCell ref="J643:K643"/>
    <mergeCell ref="F644:G644"/>
    <mergeCell ref="H644:I644"/>
    <mergeCell ref="J644:K644"/>
    <mergeCell ref="B660:K660"/>
    <mergeCell ref="B653:D653"/>
    <mergeCell ref="B654:D654"/>
    <mergeCell ref="B655:D655"/>
    <mergeCell ref="B656:D656"/>
    <mergeCell ref="F647:G647"/>
    <mergeCell ref="H647:I647"/>
    <mergeCell ref="J647:K647"/>
    <mergeCell ref="F648:G648"/>
    <mergeCell ref="H648:I648"/>
    <mergeCell ref="J648:K648"/>
    <mergeCell ref="B629:D630"/>
    <mergeCell ref="E629:I629"/>
    <mergeCell ref="B631:D631"/>
    <mergeCell ref="B632:D632"/>
    <mergeCell ref="F632:G632"/>
    <mergeCell ref="H632:I632"/>
    <mergeCell ref="J632:K632"/>
    <mergeCell ref="J636:K636"/>
    <mergeCell ref="F654:G654"/>
    <mergeCell ref="H654:I654"/>
    <mergeCell ref="J654:K654"/>
    <mergeCell ref="F655:G655"/>
    <mergeCell ref="H655:I655"/>
    <mergeCell ref="J655:K655"/>
    <mergeCell ref="F656:G656"/>
    <mergeCell ref="H656:I656"/>
    <mergeCell ref="J656:K656"/>
    <mergeCell ref="B646:D646"/>
    <mergeCell ref="B647:D647"/>
    <mergeCell ref="B648:D648"/>
    <mergeCell ref="B651:D652"/>
    <mergeCell ref="B642:D642"/>
    <mergeCell ref="B643:D643"/>
    <mergeCell ref="B644:D644"/>
    <mergeCell ref="B645:D645"/>
    <mergeCell ref="F645:G645"/>
    <mergeCell ref="H645:I645"/>
    <mergeCell ref="J645:K645"/>
    <mergeCell ref="H636:I636"/>
    <mergeCell ref="B649:K649"/>
    <mergeCell ref="E650:K650"/>
    <mergeCell ref="J651:K652"/>
    <mergeCell ref="J738:K738"/>
    <mergeCell ref="B739:K739"/>
    <mergeCell ref="H732:I732"/>
    <mergeCell ref="J732:K732"/>
    <mergeCell ref="F733:G733"/>
    <mergeCell ref="H733:I733"/>
    <mergeCell ref="J733:K733"/>
    <mergeCell ref="F737:G737"/>
    <mergeCell ref="H737:I737"/>
    <mergeCell ref="J737:K737"/>
    <mergeCell ref="B732:D732"/>
    <mergeCell ref="B733:D733"/>
    <mergeCell ref="B734:D734"/>
    <mergeCell ref="F734:G734"/>
    <mergeCell ref="H734:I734"/>
    <mergeCell ref="J734:K734"/>
    <mergeCell ref="B735:D735"/>
    <mergeCell ref="F735:G735"/>
    <mergeCell ref="H735:I735"/>
    <mergeCell ref="J735:K735"/>
    <mergeCell ref="F749:G749"/>
    <mergeCell ref="H749:I749"/>
    <mergeCell ref="J749:K749"/>
    <mergeCell ref="B750:K750"/>
    <mergeCell ref="B730:D731"/>
    <mergeCell ref="E730:I730"/>
    <mergeCell ref="B738:D738"/>
    <mergeCell ref="B741:D742"/>
    <mergeCell ref="E741:I741"/>
    <mergeCell ref="B749:D749"/>
    <mergeCell ref="B754:D754"/>
    <mergeCell ref="B755:D755"/>
    <mergeCell ref="F755:G755"/>
    <mergeCell ref="H755:I755"/>
    <mergeCell ref="J755:K755"/>
    <mergeCell ref="F731:G731"/>
    <mergeCell ref="H731:I731"/>
    <mergeCell ref="F732:G732"/>
    <mergeCell ref="F738:G738"/>
    <mergeCell ref="H738:I738"/>
    <mergeCell ref="B756:D756"/>
    <mergeCell ref="F756:G756"/>
    <mergeCell ref="H756:I756"/>
    <mergeCell ref="J756:K756"/>
    <mergeCell ref="B757:D757"/>
    <mergeCell ref="F757:G757"/>
    <mergeCell ref="F792:G792"/>
    <mergeCell ref="E751:K751"/>
    <mergeCell ref="E740:K740"/>
    <mergeCell ref="J741:K742"/>
    <mergeCell ref="L741:L742"/>
    <mergeCell ref="F742:G742"/>
    <mergeCell ref="H742:I742"/>
    <mergeCell ref="F743:G743"/>
    <mergeCell ref="H743:I743"/>
    <mergeCell ref="J743:K743"/>
    <mergeCell ref="F747:G747"/>
    <mergeCell ref="H747:I747"/>
    <mergeCell ref="J747:K747"/>
    <mergeCell ref="J752:K753"/>
    <mergeCell ref="L752:L753"/>
    <mergeCell ref="F753:G753"/>
    <mergeCell ref="H753:I753"/>
    <mergeCell ref="F754:G754"/>
    <mergeCell ref="H754:I754"/>
    <mergeCell ref="J754:K754"/>
    <mergeCell ref="F758:G758"/>
    <mergeCell ref="H758:I758"/>
    <mergeCell ref="J758:K758"/>
    <mergeCell ref="F771:G771"/>
    <mergeCell ref="F760:G760"/>
    <mergeCell ref="H760:I760"/>
    <mergeCell ref="J760:K760"/>
    <mergeCell ref="B761:K761"/>
    <mergeCell ref="H771:I771"/>
    <mergeCell ref="J771:K771"/>
    <mergeCell ref="F768:G768"/>
    <mergeCell ref="H768:I768"/>
    <mergeCell ref="J768:K768"/>
    <mergeCell ref="B769:D769"/>
    <mergeCell ref="F769:G769"/>
    <mergeCell ref="B752:D753"/>
    <mergeCell ref="E752:I752"/>
    <mergeCell ref="E763:K763"/>
    <mergeCell ref="J764:K765"/>
    <mergeCell ref="B781:D781"/>
    <mergeCell ref="B782:D782"/>
    <mergeCell ref="B783:D783"/>
    <mergeCell ref="B786:D787"/>
    <mergeCell ref="E786:I786"/>
    <mergeCell ref="L764:L765"/>
    <mergeCell ref="F765:G765"/>
    <mergeCell ref="H765:I765"/>
    <mergeCell ref="F766:G766"/>
    <mergeCell ref="E762:K762"/>
    <mergeCell ref="F816:G816"/>
    <mergeCell ref="L786:L787"/>
    <mergeCell ref="F787:G787"/>
    <mergeCell ref="H787:I787"/>
    <mergeCell ref="F788:G788"/>
    <mergeCell ref="H788:I788"/>
    <mergeCell ref="J788:K788"/>
    <mergeCell ref="J775:K776"/>
    <mergeCell ref="L775:L776"/>
    <mergeCell ref="F776:G776"/>
    <mergeCell ref="H776:I776"/>
    <mergeCell ref="F777:G777"/>
    <mergeCell ref="H777:I777"/>
    <mergeCell ref="J777:K777"/>
    <mergeCell ref="F781:G781"/>
    <mergeCell ref="H781:I781"/>
    <mergeCell ref="J781:K781"/>
    <mergeCell ref="F782:G782"/>
    <mergeCell ref="H792:I792"/>
    <mergeCell ref="J792:K792"/>
    <mergeCell ref="F793:G793"/>
    <mergeCell ref="H793:I793"/>
    <mergeCell ref="J793:K793"/>
    <mergeCell ref="F794:G794"/>
    <mergeCell ref="H794:I794"/>
    <mergeCell ref="J794:K794"/>
    <mergeCell ref="F783:G783"/>
    <mergeCell ref="H783:I783"/>
    <mergeCell ref="J783:K783"/>
    <mergeCell ref="B784:K784"/>
    <mergeCell ref="E785:K785"/>
    <mergeCell ref="J786:K787"/>
    <mergeCell ref="B788:D788"/>
    <mergeCell ref="B789:D789"/>
    <mergeCell ref="F789:G789"/>
    <mergeCell ref="H789:I789"/>
    <mergeCell ref="J789:K789"/>
    <mergeCell ref="B790:D790"/>
    <mergeCell ref="F790:G790"/>
    <mergeCell ref="J790:K790"/>
    <mergeCell ref="B791:D791"/>
    <mergeCell ref="F791:G791"/>
    <mergeCell ref="H791:I791"/>
    <mergeCell ref="J791:K791"/>
    <mergeCell ref="B792:D792"/>
    <mergeCell ref="B793:D793"/>
    <mergeCell ref="B794:D794"/>
    <mergeCell ref="B775:D776"/>
    <mergeCell ref="H790:I790"/>
    <mergeCell ref="B779:D779"/>
    <mergeCell ref="F779:G779"/>
    <mergeCell ref="H779:I779"/>
    <mergeCell ref="J779:K779"/>
    <mergeCell ref="B780:D780"/>
    <mergeCell ref="F780:G780"/>
    <mergeCell ref="H782:I782"/>
    <mergeCell ref="J782:K782"/>
    <mergeCell ref="L797:L798"/>
    <mergeCell ref="F798:G798"/>
    <mergeCell ref="H798:I798"/>
    <mergeCell ref="B797:D798"/>
    <mergeCell ref="E797:I797"/>
    <mergeCell ref="F799:G799"/>
    <mergeCell ref="H799:I799"/>
    <mergeCell ref="B810:D810"/>
    <mergeCell ref="B811:D811"/>
    <mergeCell ref="B812:D812"/>
    <mergeCell ref="B813:D813"/>
    <mergeCell ref="B814:D814"/>
    <mergeCell ref="L819:L820"/>
    <mergeCell ref="F820:G820"/>
    <mergeCell ref="H820:I820"/>
    <mergeCell ref="F821:G821"/>
    <mergeCell ref="H821:I821"/>
    <mergeCell ref="J821:K821"/>
    <mergeCell ref="F825:G825"/>
    <mergeCell ref="J808:K809"/>
    <mergeCell ref="L808:L809"/>
    <mergeCell ref="F809:G809"/>
    <mergeCell ref="H809:I809"/>
    <mergeCell ref="F810:G810"/>
    <mergeCell ref="H810:I810"/>
    <mergeCell ref="J810:K810"/>
    <mergeCell ref="F814:G814"/>
    <mergeCell ref="H814:I814"/>
    <mergeCell ref="J814:K814"/>
    <mergeCell ref="F815:G815"/>
    <mergeCell ref="H825:I825"/>
    <mergeCell ref="J825:K825"/>
    <mergeCell ref="F804:G804"/>
    <mergeCell ref="H804:I804"/>
    <mergeCell ref="J804:K804"/>
    <mergeCell ref="F826:G826"/>
    <mergeCell ref="H826:I826"/>
    <mergeCell ref="J826:K826"/>
    <mergeCell ref="F822:G822"/>
    <mergeCell ref="H822:I822"/>
    <mergeCell ref="J822:K822"/>
    <mergeCell ref="F823:G823"/>
    <mergeCell ref="H823:I823"/>
    <mergeCell ref="J823:K823"/>
    <mergeCell ref="F824:G824"/>
    <mergeCell ref="H824:I824"/>
    <mergeCell ref="J824:K824"/>
    <mergeCell ref="H815:I815"/>
    <mergeCell ref="J815:K815"/>
    <mergeCell ref="E808:I808"/>
    <mergeCell ref="F811:G811"/>
    <mergeCell ref="H811:I811"/>
    <mergeCell ref="J811:K811"/>
    <mergeCell ref="F812:G812"/>
    <mergeCell ref="H812:I812"/>
    <mergeCell ref="J812:K812"/>
    <mergeCell ref="F813:G813"/>
    <mergeCell ref="H813:I813"/>
    <mergeCell ref="J813:K813"/>
    <mergeCell ref="F805:G805"/>
    <mergeCell ref="H805:I805"/>
    <mergeCell ref="J805:K805"/>
    <mergeCell ref="B806:K806"/>
    <mergeCell ref="E807:K807"/>
    <mergeCell ref="H816:I816"/>
    <mergeCell ref="J816:K816"/>
    <mergeCell ref="B817:K817"/>
    <mergeCell ref="E818:K818"/>
    <mergeCell ref="J819:K820"/>
    <mergeCell ref="B825:D825"/>
    <mergeCell ref="B826:D826"/>
    <mergeCell ref="J799:K799"/>
    <mergeCell ref="F803:G803"/>
    <mergeCell ref="H803:I803"/>
    <mergeCell ref="J803:K803"/>
    <mergeCell ref="B799:D799"/>
    <mergeCell ref="B800:D800"/>
    <mergeCell ref="B831:D832"/>
    <mergeCell ref="E831:I831"/>
    <mergeCell ref="B833:D833"/>
    <mergeCell ref="B834:D834"/>
    <mergeCell ref="B835:D835"/>
    <mergeCell ref="F835:G835"/>
    <mergeCell ref="H835:I835"/>
    <mergeCell ref="J835:K835"/>
    <mergeCell ref="B836:D836"/>
    <mergeCell ref="F836:G836"/>
    <mergeCell ref="H836:I836"/>
    <mergeCell ref="J836:K836"/>
    <mergeCell ref="F827:G827"/>
    <mergeCell ref="H827:I827"/>
    <mergeCell ref="J827:K827"/>
    <mergeCell ref="B827:D827"/>
    <mergeCell ref="J831:K832"/>
    <mergeCell ref="L831:L832"/>
    <mergeCell ref="F832:G832"/>
    <mergeCell ref="H832:I832"/>
    <mergeCell ref="F833:G833"/>
    <mergeCell ref="H833:I833"/>
    <mergeCell ref="J833:K833"/>
    <mergeCell ref="F834:G834"/>
    <mergeCell ref="H834:I834"/>
    <mergeCell ref="J834:K834"/>
    <mergeCell ref="F838:G838"/>
    <mergeCell ref="D829:L829"/>
    <mergeCell ref="E830:K830"/>
    <mergeCell ref="B828:K828"/>
    <mergeCell ref="B837:D837"/>
    <mergeCell ref="F837:G837"/>
    <mergeCell ref="H837:I837"/>
    <mergeCell ref="J837:K837"/>
    <mergeCell ref="B838:D838"/>
    <mergeCell ref="F800:G800"/>
    <mergeCell ref="H800:I800"/>
    <mergeCell ref="J800:K800"/>
    <mergeCell ref="B801:D801"/>
    <mergeCell ref="F801:G801"/>
    <mergeCell ref="H801:I801"/>
    <mergeCell ref="J801:K801"/>
    <mergeCell ref="B802:D802"/>
    <mergeCell ref="F802:G802"/>
    <mergeCell ref="H802:I802"/>
    <mergeCell ref="J802:K802"/>
    <mergeCell ref="B803:D803"/>
    <mergeCell ref="B804:D804"/>
    <mergeCell ref="B815:D815"/>
    <mergeCell ref="B816:D816"/>
    <mergeCell ref="B819:D820"/>
    <mergeCell ref="E819:I819"/>
    <mergeCell ref="B821:D821"/>
    <mergeCell ref="B822:D822"/>
    <mergeCell ref="B823:D823"/>
    <mergeCell ref="B824:D824"/>
    <mergeCell ref="B805:D805"/>
    <mergeCell ref="B808:D809"/>
    <mergeCell ref="H848:I848"/>
    <mergeCell ref="J848:K848"/>
    <mergeCell ref="F839:G839"/>
    <mergeCell ref="H839:I839"/>
    <mergeCell ref="J839:K839"/>
    <mergeCell ref="B840:K840"/>
    <mergeCell ref="E841:K841"/>
    <mergeCell ref="J842:K843"/>
    <mergeCell ref="B846:D846"/>
    <mergeCell ref="F846:G846"/>
    <mergeCell ref="H846:I846"/>
    <mergeCell ref="J846:K846"/>
    <mergeCell ref="B847:D847"/>
    <mergeCell ref="F847:G847"/>
    <mergeCell ref="H847:I847"/>
    <mergeCell ref="J847:K847"/>
    <mergeCell ref="B848:D848"/>
    <mergeCell ref="B839:D839"/>
    <mergeCell ref="B842:D843"/>
    <mergeCell ref="E842:I842"/>
    <mergeCell ref="B844:D844"/>
    <mergeCell ref="B845:D845"/>
    <mergeCell ref="F845:G845"/>
    <mergeCell ref="H845:I845"/>
    <mergeCell ref="J845:K845"/>
    <mergeCell ref="H838:I838"/>
    <mergeCell ref="J838:K838"/>
    <mergeCell ref="L842:L843"/>
    <mergeCell ref="F843:G843"/>
    <mergeCell ref="H843:I843"/>
    <mergeCell ref="F844:G844"/>
    <mergeCell ref="H844:I844"/>
    <mergeCell ref="J844:K844"/>
    <mergeCell ref="F848:G848"/>
    <mergeCell ref="B853:D854"/>
    <mergeCell ref="E853:I853"/>
    <mergeCell ref="B851:K851"/>
    <mergeCell ref="E852:K852"/>
    <mergeCell ref="J853:K854"/>
    <mergeCell ref="J868:K868"/>
    <mergeCell ref="F860:G860"/>
    <mergeCell ref="J857:K857"/>
    <mergeCell ref="B858:D858"/>
    <mergeCell ref="F858:G858"/>
    <mergeCell ref="H858:I858"/>
    <mergeCell ref="J858:K858"/>
    <mergeCell ref="F849:G849"/>
    <mergeCell ref="H849:I849"/>
    <mergeCell ref="J849:K849"/>
    <mergeCell ref="F850:G850"/>
    <mergeCell ref="H850:I850"/>
    <mergeCell ref="J850:K850"/>
    <mergeCell ref="B859:D859"/>
    <mergeCell ref="B860:D860"/>
    <mergeCell ref="B861:D861"/>
    <mergeCell ref="B864:D865"/>
    <mergeCell ref="E864:I864"/>
    <mergeCell ref="B866:D866"/>
    <mergeCell ref="H860:I860"/>
    <mergeCell ref="J860:K860"/>
    <mergeCell ref="F861:G861"/>
    <mergeCell ref="H861:I861"/>
    <mergeCell ref="J861:K861"/>
    <mergeCell ref="B862:K862"/>
    <mergeCell ref="E863:K863"/>
    <mergeCell ref="B849:D849"/>
    <mergeCell ref="B850:D850"/>
    <mergeCell ref="F855:G855"/>
    <mergeCell ref="H855:I855"/>
    <mergeCell ref="J855:K855"/>
    <mergeCell ref="F859:G859"/>
    <mergeCell ref="H859:I859"/>
    <mergeCell ref="J859:K859"/>
    <mergeCell ref="B855:D855"/>
    <mergeCell ref="B856:D856"/>
    <mergeCell ref="F856:G856"/>
    <mergeCell ref="H856:I856"/>
    <mergeCell ref="J856:K856"/>
    <mergeCell ref="B857:D857"/>
    <mergeCell ref="F857:G857"/>
    <mergeCell ref="H857:I857"/>
    <mergeCell ref="L875:L876"/>
    <mergeCell ref="F876:G876"/>
    <mergeCell ref="H876:I876"/>
    <mergeCell ref="F877:G877"/>
    <mergeCell ref="H877:I877"/>
    <mergeCell ref="J877:K877"/>
    <mergeCell ref="F881:G881"/>
    <mergeCell ref="J864:K865"/>
    <mergeCell ref="L864:L865"/>
    <mergeCell ref="F865:G865"/>
    <mergeCell ref="H865:I865"/>
    <mergeCell ref="F866:G866"/>
    <mergeCell ref="H866:I866"/>
    <mergeCell ref="J866:K866"/>
    <mergeCell ref="F870:G870"/>
    <mergeCell ref="H870:I870"/>
    <mergeCell ref="J870:K870"/>
    <mergeCell ref="F871:G871"/>
    <mergeCell ref="H881:I881"/>
    <mergeCell ref="J881:K881"/>
    <mergeCell ref="F878:G878"/>
    <mergeCell ref="H878:I878"/>
    <mergeCell ref="J878:K878"/>
    <mergeCell ref="F879:G879"/>
    <mergeCell ref="H879:I879"/>
    <mergeCell ref="J879:K879"/>
    <mergeCell ref="F880:G880"/>
    <mergeCell ref="H880:I880"/>
    <mergeCell ref="J880:K880"/>
    <mergeCell ref="B869:D869"/>
    <mergeCell ref="F869:G869"/>
    <mergeCell ref="H869:I869"/>
    <mergeCell ref="J869:K869"/>
    <mergeCell ref="B870:D870"/>
    <mergeCell ref="B871:D871"/>
    <mergeCell ref="B872:D872"/>
    <mergeCell ref="B875:D876"/>
    <mergeCell ref="E875:I875"/>
    <mergeCell ref="H871:I871"/>
    <mergeCell ref="J871:K871"/>
    <mergeCell ref="B867:D867"/>
    <mergeCell ref="F867:G867"/>
    <mergeCell ref="H867:I867"/>
    <mergeCell ref="J867:K867"/>
    <mergeCell ref="B868:D868"/>
    <mergeCell ref="F868:G868"/>
    <mergeCell ref="H868:I868"/>
    <mergeCell ref="B879:D879"/>
    <mergeCell ref="B880:D880"/>
    <mergeCell ref="B1036:D1036"/>
    <mergeCell ref="B1049:D1049"/>
    <mergeCell ref="J1049:K1049"/>
    <mergeCell ref="F1054:G1054"/>
    <mergeCell ref="H1054:I1054"/>
    <mergeCell ref="D1028:L1028"/>
    <mergeCell ref="E1029:K1029"/>
    <mergeCell ref="B1031:D1032"/>
    <mergeCell ref="E1031:I1031"/>
    <mergeCell ref="J1031:K1032"/>
    <mergeCell ref="L1031:L1032"/>
    <mergeCell ref="F1032:G1032"/>
    <mergeCell ref="J1038:K1038"/>
    <mergeCell ref="J1055:K1055"/>
    <mergeCell ref="B1056:D1056"/>
    <mergeCell ref="F1056:G1056"/>
    <mergeCell ref="H1056:I1056"/>
    <mergeCell ref="J1056:K1056"/>
    <mergeCell ref="J1061:K1061"/>
    <mergeCell ref="B1057:D1057"/>
    <mergeCell ref="J1057:K1057"/>
    <mergeCell ref="B1058:D1058"/>
    <mergeCell ref="B1059:D1059"/>
    <mergeCell ref="B1060:D1060"/>
    <mergeCell ref="F1059:G1059"/>
    <mergeCell ref="H1059:I1059"/>
    <mergeCell ref="J1059:K1059"/>
    <mergeCell ref="F1060:G1060"/>
    <mergeCell ref="H1060:I1060"/>
    <mergeCell ref="J1060:K1060"/>
    <mergeCell ref="F1061:G1061"/>
    <mergeCell ref="H1061:I1061"/>
    <mergeCell ref="F2147:G2147"/>
    <mergeCell ref="H2147:I2147"/>
    <mergeCell ref="F1103:G1103"/>
    <mergeCell ref="H1103:I1103"/>
    <mergeCell ref="J1103:K1103"/>
    <mergeCell ref="B1104:D1104"/>
    <mergeCell ref="F1104:G1104"/>
    <mergeCell ref="H1104:I1104"/>
    <mergeCell ref="J1104:K1104"/>
    <mergeCell ref="B1105:D1105"/>
    <mergeCell ref="F1105:G1105"/>
    <mergeCell ref="H1105:I1105"/>
    <mergeCell ref="J1105:K1105"/>
    <mergeCell ref="B1106:K1106"/>
    <mergeCell ref="E1107:K1107"/>
    <mergeCell ref="B1108:D1109"/>
    <mergeCell ref="E1108:I1108"/>
    <mergeCell ref="J1108:K1109"/>
    <mergeCell ref="L1108:L1109"/>
    <mergeCell ref="F1109:G1109"/>
    <mergeCell ref="H1109:I1109"/>
    <mergeCell ref="B1110:D1110"/>
    <mergeCell ref="F1110:G1110"/>
    <mergeCell ref="H1110:I1110"/>
    <mergeCell ref="J1110:K1110"/>
    <mergeCell ref="B1111:D1111"/>
    <mergeCell ref="F1111:G1111"/>
    <mergeCell ref="H1111:I1111"/>
    <mergeCell ref="J1111:K1111"/>
    <mergeCell ref="B1112:D1112"/>
    <mergeCell ref="F1112:G1112"/>
    <mergeCell ref="H1112:I1112"/>
    <mergeCell ref="B2148:D2148"/>
    <mergeCell ref="J2148:K2148"/>
    <mergeCell ref="B2149:D2149"/>
    <mergeCell ref="B2150:D2150"/>
    <mergeCell ref="B2151:D2151"/>
    <mergeCell ref="B1086:D1087"/>
    <mergeCell ref="E1086:I1086"/>
    <mergeCell ref="J1086:K1087"/>
    <mergeCell ref="L1086:L1087"/>
    <mergeCell ref="F1087:G1087"/>
    <mergeCell ref="H1087:I1087"/>
    <mergeCell ref="B1088:D1088"/>
    <mergeCell ref="F1088:G1088"/>
    <mergeCell ref="H1088:I1088"/>
    <mergeCell ref="J1088:K1088"/>
    <mergeCell ref="B1089:D1089"/>
    <mergeCell ref="F1089:G1089"/>
    <mergeCell ref="H1089:I1089"/>
    <mergeCell ref="J1089:K1089"/>
    <mergeCell ref="B1090:D1090"/>
    <mergeCell ref="F1090:G1090"/>
    <mergeCell ref="H1090:I1090"/>
    <mergeCell ref="J1090:K1090"/>
    <mergeCell ref="B1091:D1091"/>
    <mergeCell ref="F1091:G1091"/>
    <mergeCell ref="H1091:I1091"/>
    <mergeCell ref="J1091:K1091"/>
    <mergeCell ref="B1092:D1092"/>
    <mergeCell ref="F1092:G1092"/>
    <mergeCell ref="H1092:I1092"/>
    <mergeCell ref="J1092:K1092"/>
    <mergeCell ref="B1093:D1093"/>
    <mergeCell ref="F1093:G1093"/>
    <mergeCell ref="H1093:I1093"/>
    <mergeCell ref="J1093:K1093"/>
    <mergeCell ref="B1094:D1094"/>
    <mergeCell ref="F1094:G1094"/>
    <mergeCell ref="H1094:I1094"/>
    <mergeCell ref="J1094:K1094"/>
    <mergeCell ref="B1095:K1095"/>
    <mergeCell ref="E1096:K1096"/>
    <mergeCell ref="B1097:D1098"/>
    <mergeCell ref="E1097:I1097"/>
    <mergeCell ref="J1097:K1098"/>
    <mergeCell ref="L1097:L1098"/>
    <mergeCell ref="F1098:G1098"/>
    <mergeCell ref="H1098:I1098"/>
    <mergeCell ref="B1099:D1099"/>
    <mergeCell ref="F1099:G1099"/>
    <mergeCell ref="H1099:I1099"/>
    <mergeCell ref="J1099:K1099"/>
    <mergeCell ref="B1100:D1100"/>
    <mergeCell ref="F1100:G1100"/>
    <mergeCell ref="H1100:I1100"/>
    <mergeCell ref="J1100:K1100"/>
    <mergeCell ref="B1101:D1101"/>
    <mergeCell ref="F1101:G1101"/>
    <mergeCell ref="H1101:I1101"/>
    <mergeCell ref="J1101:K1101"/>
    <mergeCell ref="B1102:D1102"/>
    <mergeCell ref="F1102:G1102"/>
    <mergeCell ref="H1102:I1102"/>
    <mergeCell ref="J1102:K1102"/>
    <mergeCell ref="B1103:D1103"/>
    <mergeCell ref="F2158:G2158"/>
    <mergeCell ref="H2158:I2158"/>
    <mergeCell ref="F2159:G2159"/>
    <mergeCell ref="F2175:G2175"/>
    <mergeCell ref="F2160:G2160"/>
    <mergeCell ref="H2160:I2160"/>
    <mergeCell ref="J2160:K2160"/>
    <mergeCell ref="B2174:D2174"/>
    <mergeCell ref="B2175:D2175"/>
    <mergeCell ref="H2183:I2183"/>
    <mergeCell ref="J2183:K2183"/>
    <mergeCell ref="H2175:I2175"/>
    <mergeCell ref="J2175:K2175"/>
    <mergeCell ref="F2176:G2176"/>
    <mergeCell ref="H2176:I2176"/>
    <mergeCell ref="J2176:K2176"/>
    <mergeCell ref="B2177:K2177"/>
    <mergeCell ref="E2178:K2178"/>
    <mergeCell ref="F2172:G2172"/>
    <mergeCell ref="H2172:I2172"/>
    <mergeCell ref="F2173:G2173"/>
    <mergeCell ref="H2173:I2173"/>
    <mergeCell ref="J2173:K2173"/>
    <mergeCell ref="F2174:G2174"/>
    <mergeCell ref="H2174:I2174"/>
    <mergeCell ref="J2174:K2174"/>
    <mergeCell ref="J2179:K2180"/>
    <mergeCell ref="L2179:L2180"/>
    <mergeCell ref="F2180:G2180"/>
    <mergeCell ref="H2180:I2180"/>
    <mergeCell ref="F2181:G2181"/>
    <mergeCell ref="H2181:I2181"/>
    <mergeCell ref="J2181:K2181"/>
    <mergeCell ref="F2182:G2182"/>
    <mergeCell ref="H2182:I2182"/>
    <mergeCell ref="J2182:K2182"/>
    <mergeCell ref="F2183:G2183"/>
    <mergeCell ref="B2162:D2162"/>
    <mergeCell ref="F2162:G2162"/>
    <mergeCell ref="H2162:I2162"/>
    <mergeCell ref="J2162:K2162"/>
    <mergeCell ref="B2163:D2163"/>
    <mergeCell ref="F2163:G2163"/>
    <mergeCell ref="H2163:I2163"/>
    <mergeCell ref="J2163:K2163"/>
    <mergeCell ref="L2157:L2158"/>
    <mergeCell ref="E2179:I2179"/>
    <mergeCell ref="F2169:G2169"/>
    <mergeCell ref="H2169:I2169"/>
    <mergeCell ref="B2170:D2170"/>
    <mergeCell ref="F2170:G2170"/>
    <mergeCell ref="H2170:I2170"/>
    <mergeCell ref="J2170:K2170"/>
    <mergeCell ref="B2171:D2171"/>
    <mergeCell ref="F2171:G2171"/>
    <mergeCell ref="H2171:I2171"/>
    <mergeCell ref="J2171:K2171"/>
    <mergeCell ref="B2172:D2172"/>
    <mergeCell ref="J2172:K2172"/>
    <mergeCell ref="B2173:D2173"/>
    <mergeCell ref="F2164:G2164"/>
    <mergeCell ref="H2164:I2164"/>
    <mergeCell ref="F2165:G2165"/>
    <mergeCell ref="H2165:I2165"/>
    <mergeCell ref="J2165:K2165"/>
    <mergeCell ref="F2193:G2193"/>
    <mergeCell ref="H2193:I2193"/>
    <mergeCell ref="J2193:K2193"/>
    <mergeCell ref="B2194:D2194"/>
    <mergeCell ref="F2194:G2194"/>
    <mergeCell ref="H2194:I2194"/>
    <mergeCell ref="J2194:K2194"/>
    <mergeCell ref="B2195:D2195"/>
    <mergeCell ref="F2195:G2195"/>
    <mergeCell ref="H2195:I2195"/>
    <mergeCell ref="J2195:K2195"/>
    <mergeCell ref="B2196:D2196"/>
    <mergeCell ref="J2196:K2196"/>
    <mergeCell ref="F2191:G2191"/>
    <mergeCell ref="H2191:I2191"/>
    <mergeCell ref="F2192:G2192"/>
    <mergeCell ref="H2192:I2192"/>
    <mergeCell ref="J2192:K2192"/>
    <mergeCell ref="F2184:G2184"/>
    <mergeCell ref="H2184:I2184"/>
    <mergeCell ref="J2184:K2184"/>
    <mergeCell ref="B2185:D2185"/>
    <mergeCell ref="F2185:G2185"/>
    <mergeCell ref="H2185:I2185"/>
    <mergeCell ref="J2185:K2185"/>
    <mergeCell ref="F2196:G2196"/>
    <mergeCell ref="H2196:I2196"/>
    <mergeCell ref="B2186:D2186"/>
    <mergeCell ref="F2186:G2186"/>
    <mergeCell ref="H2186:I2186"/>
    <mergeCell ref="J2186:K2186"/>
    <mergeCell ref="B2197:D2197"/>
    <mergeCell ref="B2187:D2187"/>
    <mergeCell ref="F2187:G2187"/>
    <mergeCell ref="H2187:I2187"/>
    <mergeCell ref="J2187:K2187"/>
    <mergeCell ref="B2188:K2188"/>
    <mergeCell ref="E2189:K2189"/>
    <mergeCell ref="B2190:D2191"/>
    <mergeCell ref="E2190:I2190"/>
    <mergeCell ref="J2190:K2191"/>
    <mergeCell ref="B2192:D2192"/>
    <mergeCell ref="B2181:D2181"/>
    <mergeCell ref="B2182:D2182"/>
    <mergeCell ref="B2183:D2183"/>
    <mergeCell ref="B2184:D2184"/>
    <mergeCell ref="B2176:D2176"/>
    <mergeCell ref="B2179:D2180"/>
    <mergeCell ref="E2167:K2167"/>
    <mergeCell ref="B2168:D2169"/>
    <mergeCell ref="E2168:I2168"/>
    <mergeCell ref="J2168:K2169"/>
    <mergeCell ref="E18:L18"/>
    <mergeCell ref="B12:D12"/>
    <mergeCell ref="B16:D16"/>
    <mergeCell ref="D2:J4"/>
    <mergeCell ref="H16:I16"/>
    <mergeCell ref="H12:I12"/>
    <mergeCell ref="H10:I10"/>
    <mergeCell ref="E10:G10"/>
    <mergeCell ref="E12:G12"/>
    <mergeCell ref="E16:G16"/>
    <mergeCell ref="E8:J8"/>
    <mergeCell ref="B6:L6"/>
    <mergeCell ref="B2:C4"/>
    <mergeCell ref="B5:E5"/>
    <mergeCell ref="F5:J5"/>
    <mergeCell ref="B8:D8"/>
    <mergeCell ref="B10:D10"/>
    <mergeCell ref="B2198:D2198"/>
    <mergeCell ref="B2199:K2199"/>
    <mergeCell ref="E2200:K2200"/>
    <mergeCell ref="B2201:D2202"/>
    <mergeCell ref="E2201:I2201"/>
    <mergeCell ref="F25:G25"/>
    <mergeCell ref="F26:G26"/>
    <mergeCell ref="F27:G27"/>
    <mergeCell ref="H25:I25"/>
    <mergeCell ref="H26:I26"/>
    <mergeCell ref="H27:I27"/>
    <mergeCell ref="J25:K25"/>
    <mergeCell ref="J26:K26"/>
    <mergeCell ref="J27:K27"/>
    <mergeCell ref="F2228:G2228"/>
    <mergeCell ref="H2228:I2228"/>
    <mergeCell ref="F92:G92"/>
    <mergeCell ref="H92:I92"/>
    <mergeCell ref="J92:K92"/>
    <mergeCell ref="B93:D93"/>
    <mergeCell ref="F93:G93"/>
    <mergeCell ref="H93:I93"/>
    <mergeCell ref="J93:K93"/>
    <mergeCell ref="B94:D94"/>
    <mergeCell ref="F94:G94"/>
    <mergeCell ref="H94:I94"/>
    <mergeCell ref="J94:K94"/>
    <mergeCell ref="B95:D95"/>
    <mergeCell ref="F95:G95"/>
    <mergeCell ref="H95:I95"/>
    <mergeCell ref="J95:K95"/>
    <mergeCell ref="B96:D96"/>
    <mergeCell ref="F96:G96"/>
    <mergeCell ref="H96:I96"/>
    <mergeCell ref="J96:K96"/>
    <mergeCell ref="B97:D97"/>
    <mergeCell ref="F97:G97"/>
    <mergeCell ref="H97:I97"/>
    <mergeCell ref="J97:K97"/>
    <mergeCell ref="E99:K99"/>
    <mergeCell ref="B100:D101"/>
    <mergeCell ref="E100:I100"/>
    <mergeCell ref="J100:K101"/>
    <mergeCell ref="L100:L101"/>
    <mergeCell ref="F101:G101"/>
    <mergeCell ref="H101:I101"/>
    <mergeCell ref="B102:D102"/>
    <mergeCell ref="F2247:G2247"/>
    <mergeCell ref="H2238:I2238"/>
    <mergeCell ref="J2238:K2238"/>
    <mergeCell ref="F2239:G2239"/>
    <mergeCell ref="H2239:I2239"/>
    <mergeCell ref="J2239:K2239"/>
    <mergeCell ref="B2236:D2236"/>
    <mergeCell ref="B2237:D2237"/>
    <mergeCell ref="B2238:D2238"/>
    <mergeCell ref="B2239:D2239"/>
    <mergeCell ref="H2237:I2237"/>
    <mergeCell ref="J2237:K2237"/>
    <mergeCell ref="F2238:G2238"/>
    <mergeCell ref="B2916:D2916"/>
    <mergeCell ref="F2916:G2916"/>
    <mergeCell ref="H2916:I2916"/>
    <mergeCell ref="J2916:K2916"/>
    <mergeCell ref="B2817:K2817"/>
    <mergeCell ref="E2807:K2807"/>
    <mergeCell ref="B2808:D2809"/>
    <mergeCell ref="E2808:I2808"/>
    <mergeCell ref="J2808:K2809"/>
    <mergeCell ref="F2317:G2317"/>
    <mergeCell ref="H2317:I2317"/>
    <mergeCell ref="J2317:K2317"/>
    <mergeCell ref="H2312:I2312"/>
    <mergeCell ref="F2264:G2264"/>
    <mergeCell ref="F2273:G2273"/>
    <mergeCell ref="H2264:I2264"/>
    <mergeCell ref="J2264:K2264"/>
    <mergeCell ref="F2240:G2240"/>
    <mergeCell ref="H2240:I2240"/>
    <mergeCell ref="J2240:K2240"/>
    <mergeCell ref="H2281:I2281"/>
    <mergeCell ref="J2281:K2281"/>
    <mergeCell ref="F2274:G2274"/>
    <mergeCell ref="H2274:I2274"/>
    <mergeCell ref="J2274:K2274"/>
    <mergeCell ref="J2271:K2271"/>
    <mergeCell ref="F2272:G2272"/>
    <mergeCell ref="H2272:I2272"/>
    <mergeCell ref="J2272:K2272"/>
    <mergeCell ref="F2286:G2286"/>
    <mergeCell ref="B2285:D2285"/>
    <mergeCell ref="F2285:G2285"/>
    <mergeCell ref="H2285:I2285"/>
    <mergeCell ref="H2257:I2257"/>
    <mergeCell ref="J2247:K2247"/>
    <mergeCell ref="F2248:G2248"/>
    <mergeCell ref="H2248:I2248"/>
    <mergeCell ref="J2248:K2248"/>
    <mergeCell ref="J2286:K2286"/>
    <mergeCell ref="J2285:K2285"/>
    <mergeCell ref="B2283:D2283"/>
    <mergeCell ref="B2284:D2284"/>
    <mergeCell ref="J2261:K2261"/>
    <mergeCell ref="J2262:K2262"/>
    <mergeCell ref="J2273:K2273"/>
    <mergeCell ref="F2270:G2270"/>
    <mergeCell ref="H2270:I2270"/>
    <mergeCell ref="F2271:G2271"/>
    <mergeCell ref="H2271:I2271"/>
    <mergeCell ref="H2286:I2286"/>
    <mergeCell ref="F2279:G2279"/>
    <mergeCell ref="H2945:I2945"/>
    <mergeCell ref="J2945:K2945"/>
    <mergeCell ref="B2946:D2946"/>
    <mergeCell ref="F2946:G2946"/>
    <mergeCell ref="H2946:I2946"/>
    <mergeCell ref="J2946:K2946"/>
    <mergeCell ref="B2947:D2947"/>
    <mergeCell ref="F2947:G2947"/>
    <mergeCell ref="H2947:I2947"/>
    <mergeCell ref="J2947:K2947"/>
    <mergeCell ref="B2948:D2948"/>
    <mergeCell ref="F2948:G2948"/>
    <mergeCell ref="H2948:I2948"/>
    <mergeCell ref="J2948:K2948"/>
    <mergeCell ref="B2949:D2949"/>
    <mergeCell ref="F2949:G2949"/>
    <mergeCell ref="H2949:I2949"/>
    <mergeCell ref="J2949:K2949"/>
    <mergeCell ref="B2950:D2950"/>
    <mergeCell ref="F2950:G2950"/>
    <mergeCell ref="H2950:I2950"/>
    <mergeCell ref="J2950:K2950"/>
    <mergeCell ref="B2951:K2951"/>
    <mergeCell ref="E2952:K2952"/>
    <mergeCell ref="B2953:D2954"/>
    <mergeCell ref="E2953:I2953"/>
    <mergeCell ref="J2953:K2954"/>
    <mergeCell ref="L2953:L2954"/>
    <mergeCell ref="F2954:G2954"/>
    <mergeCell ref="H2954:I2954"/>
    <mergeCell ref="B2955:D2955"/>
    <mergeCell ref="F2955:G2955"/>
    <mergeCell ref="H2955:I2955"/>
    <mergeCell ref="J2955:K2955"/>
    <mergeCell ref="B2956:D2956"/>
    <mergeCell ref="F2956:G2956"/>
    <mergeCell ref="H2956:I2956"/>
    <mergeCell ref="J2956:K2956"/>
    <mergeCell ref="B2957:D2957"/>
    <mergeCell ref="F2957:G2957"/>
    <mergeCell ref="H2957:I2957"/>
    <mergeCell ref="J2957:K2957"/>
    <mergeCell ref="B2958:D2958"/>
    <mergeCell ref="F2958:G2958"/>
    <mergeCell ref="H2958:I2958"/>
    <mergeCell ref="J2958:K2958"/>
    <mergeCell ref="B2959:D2959"/>
    <mergeCell ref="F2959:G2959"/>
    <mergeCell ref="H2959:I2959"/>
    <mergeCell ref="J2959:K2959"/>
    <mergeCell ref="B2960:D2960"/>
    <mergeCell ref="F2960:G2960"/>
    <mergeCell ref="H2960:I2960"/>
    <mergeCell ref="J2960:K2960"/>
    <mergeCell ref="B2961:D2961"/>
    <mergeCell ref="F2961:G2961"/>
    <mergeCell ref="H2961:I2961"/>
    <mergeCell ref="J2961:K2961"/>
    <mergeCell ref="B2962:K2962"/>
    <mergeCell ref="E2963:K2963"/>
    <mergeCell ref="B2964:D2965"/>
    <mergeCell ref="E2964:I2964"/>
    <mergeCell ref="J2964:K2965"/>
    <mergeCell ref="L2964:L2965"/>
    <mergeCell ref="F2965:G2965"/>
    <mergeCell ref="H2965:I2965"/>
    <mergeCell ref="B2966:D2966"/>
    <mergeCell ref="F2966:G2966"/>
    <mergeCell ref="H2966:I2966"/>
    <mergeCell ref="J2966:K2966"/>
    <mergeCell ref="B2967:D2967"/>
    <mergeCell ref="F2967:G2967"/>
    <mergeCell ref="H2967:I2967"/>
    <mergeCell ref="J2967:K2967"/>
    <mergeCell ref="B2968:D2968"/>
    <mergeCell ref="F2968:G2968"/>
    <mergeCell ref="H2968:I2968"/>
    <mergeCell ref="J2968:K2968"/>
    <mergeCell ref="B2969:D2969"/>
    <mergeCell ref="F2969:G2969"/>
    <mergeCell ref="H2969:I2969"/>
    <mergeCell ref="J2969:K2969"/>
    <mergeCell ref="B2970:D2970"/>
    <mergeCell ref="F2970:G2970"/>
    <mergeCell ref="H2970:I2970"/>
    <mergeCell ref="J2970:K2970"/>
    <mergeCell ref="B2971:D2971"/>
    <mergeCell ref="F2971:G2971"/>
    <mergeCell ref="H2971:I2971"/>
    <mergeCell ref="J2971:K2971"/>
    <mergeCell ref="B2972:D2972"/>
    <mergeCell ref="F2972:G2972"/>
    <mergeCell ref="H2972:I2972"/>
    <mergeCell ref="J2972:K2972"/>
    <mergeCell ref="B2973:K2973"/>
    <mergeCell ref="E2974:K2974"/>
    <mergeCell ref="B2975:D2976"/>
    <mergeCell ref="E2975:I2975"/>
    <mergeCell ref="J2975:K2976"/>
    <mergeCell ref="L2975:L2976"/>
    <mergeCell ref="F2976:G2976"/>
    <mergeCell ref="H2976:I2976"/>
    <mergeCell ref="B2977:D2977"/>
    <mergeCell ref="F2977:G2977"/>
    <mergeCell ref="H2977:I2977"/>
    <mergeCell ref="J2977:K2977"/>
    <mergeCell ref="F2981:G2981"/>
    <mergeCell ref="H2981:I2981"/>
    <mergeCell ref="J2981:K2981"/>
    <mergeCell ref="B2982:D2982"/>
    <mergeCell ref="F2982:G2982"/>
    <mergeCell ref="H2982:I2982"/>
    <mergeCell ref="J2982:K2982"/>
    <mergeCell ref="B2983:D2983"/>
    <mergeCell ref="F2983:G2983"/>
    <mergeCell ref="H2983:I2983"/>
    <mergeCell ref="J2983:K2983"/>
    <mergeCell ref="B2984:K2984"/>
    <mergeCell ref="D3139:L3139"/>
    <mergeCell ref="E3140:K3140"/>
    <mergeCell ref="B3141:D3142"/>
    <mergeCell ref="E3141:I3141"/>
    <mergeCell ref="J3141:K3142"/>
    <mergeCell ref="L3141:L3142"/>
    <mergeCell ref="F3142:G3142"/>
    <mergeCell ref="H3142:I3142"/>
    <mergeCell ref="E3007:K3007"/>
    <mergeCell ref="B3008:D3009"/>
    <mergeCell ref="E3008:I3008"/>
    <mergeCell ref="J3008:K3009"/>
    <mergeCell ref="L3008:L3009"/>
    <mergeCell ref="F3009:G3009"/>
    <mergeCell ref="H3009:I3009"/>
    <mergeCell ref="B3010:D3010"/>
    <mergeCell ref="F3010:G3010"/>
    <mergeCell ref="H3010:I3010"/>
    <mergeCell ref="J3010:K3010"/>
    <mergeCell ref="B3011:D3011"/>
    <mergeCell ref="F3011:G3011"/>
    <mergeCell ref="H3011:I3011"/>
    <mergeCell ref="J3011:K3011"/>
    <mergeCell ref="B3012:D3012"/>
    <mergeCell ref="F3012:G3012"/>
    <mergeCell ref="H3012:I3012"/>
    <mergeCell ref="J3012:K3012"/>
    <mergeCell ref="B3013:D3013"/>
    <mergeCell ref="F3013:G3013"/>
    <mergeCell ref="H3013:I3013"/>
    <mergeCell ref="J3013:K3013"/>
    <mergeCell ref="B3014:D3014"/>
    <mergeCell ref="F3014:G3014"/>
    <mergeCell ref="H3014:I3014"/>
    <mergeCell ref="J3014:K3014"/>
    <mergeCell ref="B3015:D3015"/>
    <mergeCell ref="F3015:G3015"/>
    <mergeCell ref="H3015:I3015"/>
    <mergeCell ref="J3015:K3015"/>
    <mergeCell ref="F3022:G3022"/>
    <mergeCell ref="H3022:I3022"/>
    <mergeCell ref="J3022:K3022"/>
    <mergeCell ref="B3023:D3023"/>
    <mergeCell ref="F3023:G3023"/>
    <mergeCell ref="H3023:I3023"/>
    <mergeCell ref="J3023:K3023"/>
    <mergeCell ref="B3024:D3024"/>
    <mergeCell ref="F3024:G3024"/>
    <mergeCell ref="H3024:I3024"/>
    <mergeCell ref="J3024:K3024"/>
    <mergeCell ref="B3025:D3025"/>
    <mergeCell ref="F3025:G3025"/>
    <mergeCell ref="F3145:G3145"/>
    <mergeCell ref="H3145:I3145"/>
    <mergeCell ref="J3145:K3145"/>
    <mergeCell ref="E2985:K2985"/>
    <mergeCell ref="B2986:D2987"/>
    <mergeCell ref="E2986:I2986"/>
    <mergeCell ref="J2986:K2987"/>
    <mergeCell ref="L2986:L2987"/>
    <mergeCell ref="F2987:G2987"/>
    <mergeCell ref="H2987:I2987"/>
    <mergeCell ref="B2988:D2988"/>
    <mergeCell ref="F2988:G2988"/>
    <mergeCell ref="H2988:I2988"/>
    <mergeCell ref="J2988:K2988"/>
    <mergeCell ref="B2989:D2989"/>
    <mergeCell ref="F2989:G2989"/>
    <mergeCell ref="H2989:I2989"/>
    <mergeCell ref="J2989:K2989"/>
    <mergeCell ref="B2990:D2990"/>
    <mergeCell ref="F2990:G2990"/>
    <mergeCell ref="H2990:I2990"/>
    <mergeCell ref="J2990:K2990"/>
    <mergeCell ref="B2991:D2991"/>
    <mergeCell ref="F2991:G2991"/>
    <mergeCell ref="H2991:I2991"/>
    <mergeCell ref="J2991:K2991"/>
    <mergeCell ref="B2992:D2992"/>
    <mergeCell ref="F2992:G2992"/>
    <mergeCell ref="H2992:I2992"/>
    <mergeCell ref="J2992:K2992"/>
    <mergeCell ref="B2993:D2993"/>
    <mergeCell ref="F2993:G2993"/>
    <mergeCell ref="H2993:I2993"/>
    <mergeCell ref="J2993:K2993"/>
    <mergeCell ref="B2994:D2994"/>
    <mergeCell ref="F2994:G2994"/>
    <mergeCell ref="H2994:I2994"/>
    <mergeCell ref="J2994:K2994"/>
    <mergeCell ref="B3016:D3016"/>
    <mergeCell ref="F3016:G3016"/>
    <mergeCell ref="H3016:I3016"/>
    <mergeCell ref="J3016:K3016"/>
    <mergeCell ref="B3017:K3017"/>
    <mergeCell ref="E3018:K3018"/>
    <mergeCell ref="B3019:D3020"/>
    <mergeCell ref="E3019:I3019"/>
    <mergeCell ref="J3019:K3020"/>
    <mergeCell ref="L3019:L3020"/>
    <mergeCell ref="F3020:G3020"/>
    <mergeCell ref="H3020:I3020"/>
    <mergeCell ref="B3021:D3021"/>
    <mergeCell ref="F3021:G3021"/>
    <mergeCell ref="H3021:I3021"/>
    <mergeCell ref="J3021:K3021"/>
    <mergeCell ref="B3022:D3022"/>
    <mergeCell ref="H3025:I3025"/>
    <mergeCell ref="J3025:K3025"/>
    <mergeCell ref="B3026:D3026"/>
    <mergeCell ref="F3026:G3026"/>
    <mergeCell ref="H3026:I3026"/>
    <mergeCell ref="J3026:K3026"/>
    <mergeCell ref="B3027:D3027"/>
    <mergeCell ref="F3027:G3027"/>
    <mergeCell ref="H3027:I3027"/>
    <mergeCell ref="B3146:D3146"/>
    <mergeCell ref="F3146:G3146"/>
    <mergeCell ref="H3146:I3146"/>
    <mergeCell ref="J3146:K3146"/>
    <mergeCell ref="B3147:D3147"/>
    <mergeCell ref="F3147:G3147"/>
    <mergeCell ref="H3147:I3147"/>
    <mergeCell ref="J3147:K3147"/>
    <mergeCell ref="B3148:D3148"/>
    <mergeCell ref="F3148:G3148"/>
    <mergeCell ref="H3148:I3148"/>
    <mergeCell ref="J3148:K3148"/>
    <mergeCell ref="B3149:D3149"/>
    <mergeCell ref="F3149:G3149"/>
    <mergeCell ref="H3149:I3149"/>
    <mergeCell ref="J3149:K3149"/>
    <mergeCell ref="B3150:K3150"/>
    <mergeCell ref="E3151:K3151"/>
    <mergeCell ref="B3152:D3153"/>
    <mergeCell ref="E3152:I3152"/>
    <mergeCell ref="J3152:K3153"/>
    <mergeCell ref="L3152:L3153"/>
    <mergeCell ref="F3153:G3153"/>
    <mergeCell ref="H3153:I3153"/>
    <mergeCell ref="B3154:D3154"/>
    <mergeCell ref="F3154:G3154"/>
    <mergeCell ref="H3154:I3154"/>
    <mergeCell ref="J3154:K3154"/>
    <mergeCell ref="B3155:D3155"/>
    <mergeCell ref="F3155:G3155"/>
    <mergeCell ref="H3155:I3155"/>
    <mergeCell ref="J3155:K3155"/>
    <mergeCell ref="B3156:D3156"/>
    <mergeCell ref="F3156:G3156"/>
    <mergeCell ref="H3156:I3156"/>
    <mergeCell ref="J3156:K3156"/>
    <mergeCell ref="B3157:D3157"/>
    <mergeCell ref="F3157:G3157"/>
    <mergeCell ref="H3157:I3157"/>
    <mergeCell ref="J3157:K3157"/>
    <mergeCell ref="B3158:D3158"/>
    <mergeCell ref="F3158:G3158"/>
    <mergeCell ref="H3158:I3158"/>
    <mergeCell ref="J3158:K3158"/>
    <mergeCell ref="B3159:D3159"/>
    <mergeCell ref="F3159:G3159"/>
    <mergeCell ref="H3159:I3159"/>
    <mergeCell ref="J3159:K3159"/>
    <mergeCell ref="B3160:D3160"/>
    <mergeCell ref="F3160:G3160"/>
    <mergeCell ref="H3160:I3160"/>
    <mergeCell ref="J3160:K3160"/>
    <mergeCell ref="B3161:K3161"/>
    <mergeCell ref="E3162:K3162"/>
    <mergeCell ref="B3163:D3164"/>
    <mergeCell ref="E3163:I3163"/>
    <mergeCell ref="J3163:K3164"/>
    <mergeCell ref="L3163:L3164"/>
    <mergeCell ref="F3164:G3164"/>
    <mergeCell ref="H3164:I3164"/>
    <mergeCell ref="B3165:D3165"/>
    <mergeCell ref="F3165:G3165"/>
    <mergeCell ref="H3165:I3165"/>
    <mergeCell ref="J3165:K3165"/>
    <mergeCell ref="B3166:D3166"/>
    <mergeCell ref="F3166:G3166"/>
    <mergeCell ref="H3166:I3166"/>
    <mergeCell ref="J3166:K3166"/>
    <mergeCell ref="B3167:D3167"/>
    <mergeCell ref="F3167:G3167"/>
    <mergeCell ref="H3167:I3167"/>
    <mergeCell ref="J3167:K3167"/>
    <mergeCell ref="B3168:D3168"/>
    <mergeCell ref="F3168:G3168"/>
    <mergeCell ref="H3168:I3168"/>
    <mergeCell ref="J3168:K3168"/>
    <mergeCell ref="B3169:D3169"/>
    <mergeCell ref="F3169:G3169"/>
    <mergeCell ref="H3169:I3169"/>
    <mergeCell ref="J3169:K3169"/>
    <mergeCell ref="B3170:D3170"/>
    <mergeCell ref="F3170:G3170"/>
    <mergeCell ref="H3170:I3170"/>
    <mergeCell ref="J3170:K3170"/>
    <mergeCell ref="B3171:D3171"/>
    <mergeCell ref="F3171:G3171"/>
    <mergeCell ref="H3171:I3171"/>
    <mergeCell ref="J3171:K3171"/>
    <mergeCell ref="B3172:K3172"/>
    <mergeCell ref="E3173:K3173"/>
    <mergeCell ref="B3174:D3175"/>
    <mergeCell ref="E3174:I3174"/>
    <mergeCell ref="J3174:K3175"/>
    <mergeCell ref="L3174:L3175"/>
    <mergeCell ref="F3175:G3175"/>
    <mergeCell ref="H3175:I3175"/>
    <mergeCell ref="B3176:D3176"/>
    <mergeCell ref="F3176:G3176"/>
    <mergeCell ref="H3176:I3176"/>
    <mergeCell ref="J3176:K3176"/>
    <mergeCell ref="B3177:D3177"/>
    <mergeCell ref="F3177:G3177"/>
    <mergeCell ref="H3177:I3177"/>
    <mergeCell ref="J3177:K3177"/>
    <mergeCell ref="B3178:D3178"/>
    <mergeCell ref="F3178:G3178"/>
    <mergeCell ref="H3178:I3178"/>
    <mergeCell ref="J3178:K3178"/>
    <mergeCell ref="B3179:D3179"/>
    <mergeCell ref="F3179:G3179"/>
    <mergeCell ref="H3179:I3179"/>
    <mergeCell ref="J3179:K3179"/>
    <mergeCell ref="B3180:D3180"/>
    <mergeCell ref="F3180:G3180"/>
    <mergeCell ref="H3180:I3180"/>
    <mergeCell ref="J3180:K3180"/>
    <mergeCell ref="B3181:D3181"/>
    <mergeCell ref="F3181:G3181"/>
    <mergeCell ref="H3181:I3181"/>
    <mergeCell ref="J3181:K3181"/>
    <mergeCell ref="B3182:D3182"/>
    <mergeCell ref="F3182:G3182"/>
    <mergeCell ref="H3182:I3182"/>
    <mergeCell ref="J3182:K3182"/>
    <mergeCell ref="B3183:K3183"/>
    <mergeCell ref="E3184:K3184"/>
    <mergeCell ref="B3185:D3186"/>
    <mergeCell ref="E3185:I3185"/>
    <mergeCell ref="J3185:K3186"/>
    <mergeCell ref="L3185:L3186"/>
    <mergeCell ref="F3186:G3186"/>
    <mergeCell ref="H3186:I3186"/>
    <mergeCell ref="B3187:D3187"/>
    <mergeCell ref="F3187:G3187"/>
    <mergeCell ref="H3187:I3187"/>
    <mergeCell ref="J3187:K3187"/>
    <mergeCell ref="B3188:D3188"/>
    <mergeCell ref="F3188:G3188"/>
    <mergeCell ref="H3188:I3188"/>
    <mergeCell ref="J3188:K3188"/>
    <mergeCell ref="B3189:D3189"/>
    <mergeCell ref="F3189:G3189"/>
    <mergeCell ref="H3189:I3189"/>
    <mergeCell ref="J3189:K3189"/>
    <mergeCell ref="B3190:D3190"/>
    <mergeCell ref="F3190:G3190"/>
    <mergeCell ref="H3190:I3190"/>
    <mergeCell ref="J3190:K3190"/>
    <mergeCell ref="B3191:D3191"/>
    <mergeCell ref="F3191:G3191"/>
    <mergeCell ref="H3191:I3191"/>
    <mergeCell ref="J3191:K3191"/>
    <mergeCell ref="B3192:D3192"/>
    <mergeCell ref="F3192:G3192"/>
    <mergeCell ref="H3192:I3192"/>
    <mergeCell ref="J3192:K3192"/>
    <mergeCell ref="B3193:D3193"/>
    <mergeCell ref="F3193:G3193"/>
    <mergeCell ref="H3193:I3193"/>
    <mergeCell ref="J3193:K3193"/>
    <mergeCell ref="B3194:K3194"/>
    <mergeCell ref="E3195:K3195"/>
    <mergeCell ref="B3196:D3197"/>
    <mergeCell ref="E3196:I3196"/>
    <mergeCell ref="J3196:K3197"/>
    <mergeCell ref="L3196:L3197"/>
    <mergeCell ref="F3197:G3197"/>
    <mergeCell ref="H3197:I3197"/>
    <mergeCell ref="B3198:D3198"/>
    <mergeCell ref="F3198:G3198"/>
    <mergeCell ref="H3198:I3198"/>
    <mergeCell ref="J3198:K3198"/>
    <mergeCell ref="B3199:D3199"/>
    <mergeCell ref="F3199:G3199"/>
    <mergeCell ref="H3199:I3199"/>
    <mergeCell ref="J3199:K3199"/>
    <mergeCell ref="B3200:D3200"/>
    <mergeCell ref="F3200:G3200"/>
    <mergeCell ref="H3200:I3200"/>
    <mergeCell ref="J3200:K3200"/>
    <mergeCell ref="B3201:D3201"/>
    <mergeCell ref="F3201:G3201"/>
    <mergeCell ref="H3201:I3201"/>
    <mergeCell ref="J3201:K3201"/>
    <mergeCell ref="B3202:D3202"/>
    <mergeCell ref="F3202:G3202"/>
    <mergeCell ref="H3202:I3202"/>
    <mergeCell ref="J3202:K3202"/>
    <mergeCell ref="B3203:D3203"/>
    <mergeCell ref="F3203:G3203"/>
    <mergeCell ref="H3203:I3203"/>
    <mergeCell ref="J3203:K3203"/>
    <mergeCell ref="B3204:D3204"/>
    <mergeCell ref="F3204:G3204"/>
    <mergeCell ref="H3204:I3204"/>
    <mergeCell ref="J3204:K3204"/>
    <mergeCell ref="B3205:K3205"/>
    <mergeCell ref="E3206:K3206"/>
    <mergeCell ref="B3207:D3208"/>
    <mergeCell ref="E3207:I3207"/>
    <mergeCell ref="J3207:K3208"/>
    <mergeCell ref="L3207:L3208"/>
    <mergeCell ref="F3208:G3208"/>
    <mergeCell ref="H3208:I3208"/>
    <mergeCell ref="B3209:D3209"/>
    <mergeCell ref="F3209:G3209"/>
    <mergeCell ref="H3209:I3209"/>
    <mergeCell ref="J3209:K3209"/>
    <mergeCell ref="B3210:D3210"/>
    <mergeCell ref="F3210:G3210"/>
    <mergeCell ref="H3210:I3210"/>
    <mergeCell ref="J3210:K3210"/>
    <mergeCell ref="B3211:D3211"/>
    <mergeCell ref="F3211:G3211"/>
    <mergeCell ref="H3211:I3211"/>
    <mergeCell ref="J3211:K3211"/>
    <mergeCell ref="B3212:D3212"/>
    <mergeCell ref="F3212:G3212"/>
    <mergeCell ref="H3212:I3212"/>
    <mergeCell ref="J3212:K3212"/>
    <mergeCell ref="B3213:D3213"/>
    <mergeCell ref="F3213:G3213"/>
    <mergeCell ref="H3213:I3213"/>
    <mergeCell ref="J3213:K3213"/>
    <mergeCell ref="B3214:D3214"/>
    <mergeCell ref="F3214:G3214"/>
    <mergeCell ref="H3214:I3214"/>
    <mergeCell ref="J3214:K3214"/>
    <mergeCell ref="B3215:D3215"/>
    <mergeCell ref="F3215:G3215"/>
    <mergeCell ref="H3215:I3215"/>
    <mergeCell ref="J3215:K3215"/>
    <mergeCell ref="B3216:K3216"/>
    <mergeCell ref="E3217:K3217"/>
    <mergeCell ref="B3218:D3219"/>
    <mergeCell ref="E3218:I3218"/>
    <mergeCell ref="J3218:K3219"/>
    <mergeCell ref="L3218:L3219"/>
    <mergeCell ref="F3219:G3219"/>
    <mergeCell ref="H3219:I3219"/>
    <mergeCell ref="B3220:D3220"/>
    <mergeCell ref="F3220:G3220"/>
    <mergeCell ref="H3220:I3220"/>
    <mergeCell ref="J3220:K3220"/>
    <mergeCell ref="B3221:D3221"/>
    <mergeCell ref="F3221:G3221"/>
    <mergeCell ref="H3221:I3221"/>
    <mergeCell ref="J3221:K3221"/>
    <mergeCell ref="B3222:D3222"/>
    <mergeCell ref="F3222:G3222"/>
    <mergeCell ref="H3222:I3222"/>
    <mergeCell ref="J3222:K3222"/>
    <mergeCell ref="B3223:D3223"/>
    <mergeCell ref="F3223:G3223"/>
    <mergeCell ref="H3223:I3223"/>
    <mergeCell ref="J3223:K3223"/>
    <mergeCell ref="B3224:D3224"/>
    <mergeCell ref="F3224:G3224"/>
    <mergeCell ref="H3224:I3224"/>
    <mergeCell ref="J3224:K3224"/>
    <mergeCell ref="B3225:D3225"/>
    <mergeCell ref="F3225:G3225"/>
    <mergeCell ref="H3225:I3225"/>
    <mergeCell ref="J3225:K3225"/>
    <mergeCell ref="B3226:D3226"/>
    <mergeCell ref="F3226:G3226"/>
    <mergeCell ref="H3226:I3226"/>
    <mergeCell ref="J3226:K3226"/>
    <mergeCell ref="B3227:K3227"/>
    <mergeCell ref="E3228:K3228"/>
    <mergeCell ref="B3229:D3230"/>
    <mergeCell ref="E3229:I3229"/>
    <mergeCell ref="J3229:K3230"/>
    <mergeCell ref="L3229:L3230"/>
    <mergeCell ref="F3230:G3230"/>
    <mergeCell ref="H3230:I3230"/>
    <mergeCell ref="B3231:D3231"/>
    <mergeCell ref="F3231:G3231"/>
    <mergeCell ref="H3231:I3231"/>
    <mergeCell ref="J3231:K3231"/>
    <mergeCell ref="B3232:D3232"/>
    <mergeCell ref="F3232:G3232"/>
    <mergeCell ref="H3232:I3232"/>
    <mergeCell ref="J3232:K3232"/>
    <mergeCell ref="B3233:D3233"/>
    <mergeCell ref="F3233:G3233"/>
    <mergeCell ref="H3233:I3233"/>
    <mergeCell ref="J3233:K3233"/>
    <mergeCell ref="B3234:D3234"/>
    <mergeCell ref="F3234:G3234"/>
    <mergeCell ref="H3234:I3234"/>
    <mergeCell ref="J3234:K3234"/>
    <mergeCell ref="B3235:D3235"/>
    <mergeCell ref="F3235:G3235"/>
    <mergeCell ref="H3235:I3235"/>
    <mergeCell ref="J3235:K3235"/>
    <mergeCell ref="B3236:D3236"/>
    <mergeCell ref="F3236:G3236"/>
    <mergeCell ref="H3236:I3236"/>
    <mergeCell ref="J3236:K3236"/>
    <mergeCell ref="B3237:D3237"/>
    <mergeCell ref="F3237:G3237"/>
    <mergeCell ref="H3237:I3237"/>
    <mergeCell ref="J3237:K3237"/>
    <mergeCell ref="B3238:K3238"/>
    <mergeCell ref="E3239:K3239"/>
    <mergeCell ref="B3240:D3241"/>
    <mergeCell ref="E3240:I3240"/>
    <mergeCell ref="J3240:K3241"/>
    <mergeCell ref="L3240:L3241"/>
    <mergeCell ref="F3241:G3241"/>
    <mergeCell ref="H3241:I3241"/>
    <mergeCell ref="B3242:D3242"/>
    <mergeCell ref="F3242:G3242"/>
    <mergeCell ref="H3242:I3242"/>
    <mergeCell ref="J3242:K3242"/>
    <mergeCell ref="B3243:D3243"/>
    <mergeCell ref="F3243:G3243"/>
    <mergeCell ref="H3243:I3243"/>
    <mergeCell ref="J3243:K3243"/>
    <mergeCell ref="B3244:D3244"/>
    <mergeCell ref="F3244:G3244"/>
    <mergeCell ref="H3244:I3244"/>
    <mergeCell ref="J3244:K3244"/>
    <mergeCell ref="B3245:D3245"/>
    <mergeCell ref="F3245:G3245"/>
    <mergeCell ref="H3245:I3245"/>
    <mergeCell ref="J3245:K3245"/>
    <mergeCell ref="B3246:D3246"/>
    <mergeCell ref="F3246:G3246"/>
    <mergeCell ref="H3246:I3246"/>
    <mergeCell ref="J3246:K3246"/>
    <mergeCell ref="B3247:D3247"/>
    <mergeCell ref="F3247:G3247"/>
    <mergeCell ref="H3247:I3247"/>
    <mergeCell ref="J3247:K3247"/>
    <mergeCell ref="B3248:D3248"/>
    <mergeCell ref="F3248:G3248"/>
    <mergeCell ref="H3248:I3248"/>
    <mergeCell ref="J3248:K3248"/>
    <mergeCell ref="B3249:K3249"/>
    <mergeCell ref="E3250:K3250"/>
    <mergeCell ref="B3251:D3252"/>
    <mergeCell ref="E3251:I3251"/>
    <mergeCell ref="J3251:K3252"/>
    <mergeCell ref="L3251:L3252"/>
    <mergeCell ref="F3252:G3252"/>
    <mergeCell ref="H3252:I3252"/>
    <mergeCell ref="B3253:D3253"/>
    <mergeCell ref="F3253:G3253"/>
    <mergeCell ref="H3253:I3253"/>
    <mergeCell ref="J3253:K3253"/>
    <mergeCell ref="B3254:D3254"/>
    <mergeCell ref="F3254:G3254"/>
    <mergeCell ref="H3254:I3254"/>
    <mergeCell ref="J3254:K3254"/>
    <mergeCell ref="B3255:D3255"/>
    <mergeCell ref="F3255:G3255"/>
    <mergeCell ref="H3255:I3255"/>
    <mergeCell ref="J3255:K3255"/>
    <mergeCell ref="B3256:D3256"/>
    <mergeCell ref="F3256:G3256"/>
    <mergeCell ref="H3256:I3256"/>
    <mergeCell ref="J3256:K3256"/>
    <mergeCell ref="B3257:D3257"/>
    <mergeCell ref="F3257:G3257"/>
    <mergeCell ref="H3257:I3257"/>
    <mergeCell ref="J3257:K3257"/>
    <mergeCell ref="B3258:D3258"/>
    <mergeCell ref="F3258:G3258"/>
    <mergeCell ref="H3258:I3258"/>
    <mergeCell ref="J3258:K3258"/>
    <mergeCell ref="B3259:D3259"/>
    <mergeCell ref="F3259:G3259"/>
    <mergeCell ref="H3259:I3259"/>
    <mergeCell ref="J3259:K3259"/>
    <mergeCell ref="B3260:K3260"/>
    <mergeCell ref="E3261:K3261"/>
    <mergeCell ref="B3262:D3263"/>
    <mergeCell ref="E3262:I3262"/>
    <mergeCell ref="J3262:K3263"/>
    <mergeCell ref="L3262:L3263"/>
    <mergeCell ref="F3263:G3263"/>
    <mergeCell ref="H3263:I3263"/>
    <mergeCell ref="B3264:D3264"/>
    <mergeCell ref="F3264:G3264"/>
    <mergeCell ref="H3264:I3264"/>
    <mergeCell ref="J3264:K3264"/>
    <mergeCell ref="B3265:D3265"/>
    <mergeCell ref="F3265:G3265"/>
    <mergeCell ref="H3265:I3265"/>
    <mergeCell ref="J3265:K3265"/>
    <mergeCell ref="B3266:D3266"/>
    <mergeCell ref="F3266:G3266"/>
    <mergeCell ref="H3266:I3266"/>
    <mergeCell ref="J3266:K3266"/>
    <mergeCell ref="B3267:D3267"/>
    <mergeCell ref="F3267:G3267"/>
    <mergeCell ref="H3267:I3267"/>
    <mergeCell ref="J3267:K3267"/>
    <mergeCell ref="B3268:D3268"/>
    <mergeCell ref="F3268:G3268"/>
    <mergeCell ref="H3268:I3268"/>
    <mergeCell ref="J3268:K3268"/>
    <mergeCell ref="B3269:D3269"/>
    <mergeCell ref="F3269:G3269"/>
    <mergeCell ref="H3269:I3269"/>
    <mergeCell ref="J3269:K3269"/>
    <mergeCell ref="B3270:D3270"/>
    <mergeCell ref="F3270:G3270"/>
    <mergeCell ref="H3270:I3270"/>
    <mergeCell ref="J3270:K3270"/>
    <mergeCell ref="B3271:K3271"/>
    <mergeCell ref="E3272:K3272"/>
    <mergeCell ref="B3273:D3274"/>
    <mergeCell ref="E3273:I3273"/>
    <mergeCell ref="J3273:K3274"/>
    <mergeCell ref="L3273:L3274"/>
    <mergeCell ref="F3274:G3274"/>
    <mergeCell ref="H3274:I3274"/>
    <mergeCell ref="B3275:D3275"/>
    <mergeCell ref="F3275:G3275"/>
    <mergeCell ref="H3275:I3275"/>
    <mergeCell ref="J3275:K3275"/>
    <mergeCell ref="B3276:D3276"/>
    <mergeCell ref="F3276:G3276"/>
    <mergeCell ref="H3276:I3276"/>
    <mergeCell ref="J3276:K3276"/>
    <mergeCell ref="B3277:D3277"/>
    <mergeCell ref="F3277:G3277"/>
    <mergeCell ref="H3277:I3277"/>
    <mergeCell ref="J3277:K3277"/>
    <mergeCell ref="B3278:D3278"/>
    <mergeCell ref="F3278:G3278"/>
    <mergeCell ref="H3278:I3278"/>
    <mergeCell ref="J3278:K3278"/>
    <mergeCell ref="B3279:D3279"/>
    <mergeCell ref="F3279:G3279"/>
    <mergeCell ref="H3279:I3279"/>
    <mergeCell ref="J3279:K3279"/>
    <mergeCell ref="B3280:D3280"/>
    <mergeCell ref="F3280:G3280"/>
    <mergeCell ref="H3280:I3280"/>
    <mergeCell ref="J3280:K3280"/>
    <mergeCell ref="B3281:D3281"/>
    <mergeCell ref="F3281:G3281"/>
    <mergeCell ref="H3281:I3281"/>
    <mergeCell ref="J3281:K3281"/>
    <mergeCell ref="B3282:K3282"/>
    <mergeCell ref="E3283:K3283"/>
    <mergeCell ref="B3284:D3285"/>
    <mergeCell ref="E3284:I3284"/>
    <mergeCell ref="J3284:K3285"/>
    <mergeCell ref="L3284:L3285"/>
    <mergeCell ref="F3285:G3285"/>
    <mergeCell ref="H3285:I3285"/>
    <mergeCell ref="B3286:D3286"/>
    <mergeCell ref="F3286:G3286"/>
    <mergeCell ref="H3286:I3286"/>
    <mergeCell ref="J3286:K3286"/>
    <mergeCell ref="B3287:D3287"/>
    <mergeCell ref="F3287:G3287"/>
    <mergeCell ref="H3287:I3287"/>
    <mergeCell ref="J3287:K3287"/>
    <mergeCell ref="B3288:D3288"/>
    <mergeCell ref="F3288:G3288"/>
    <mergeCell ref="H3288:I3288"/>
    <mergeCell ref="J3288:K3288"/>
    <mergeCell ref="B3289:D3289"/>
    <mergeCell ref="F3289:G3289"/>
    <mergeCell ref="H3289:I3289"/>
    <mergeCell ref="J3289:K3289"/>
    <mergeCell ref="B3290:D3290"/>
    <mergeCell ref="F3290:G3290"/>
    <mergeCell ref="H3290:I3290"/>
    <mergeCell ref="J3290:K3290"/>
    <mergeCell ref="B3291:D3291"/>
    <mergeCell ref="F3291:G3291"/>
    <mergeCell ref="H3291:I3291"/>
    <mergeCell ref="J3291:K3291"/>
    <mergeCell ref="B3292:D3292"/>
    <mergeCell ref="F3292:G3292"/>
    <mergeCell ref="H3292:I3292"/>
    <mergeCell ref="J3292:K3292"/>
    <mergeCell ref="B3293:K3293"/>
    <mergeCell ref="E3294:K3294"/>
    <mergeCell ref="B3295:D3296"/>
    <mergeCell ref="E3295:I3295"/>
    <mergeCell ref="J3295:K3296"/>
    <mergeCell ref="L3295:L3296"/>
    <mergeCell ref="F3296:G3296"/>
    <mergeCell ref="H3296:I3296"/>
    <mergeCell ref="B3297:D3297"/>
    <mergeCell ref="F3297:G3297"/>
    <mergeCell ref="H3297:I3297"/>
    <mergeCell ref="J3297:K3297"/>
    <mergeCell ref="B3298:D3298"/>
    <mergeCell ref="F3298:G3298"/>
    <mergeCell ref="H3298:I3298"/>
    <mergeCell ref="J3298:K3298"/>
    <mergeCell ref="B3299:D3299"/>
    <mergeCell ref="F3299:G3299"/>
    <mergeCell ref="H3299:I3299"/>
    <mergeCell ref="J3299:K3299"/>
    <mergeCell ref="B3300:D3300"/>
    <mergeCell ref="F3300:G3300"/>
    <mergeCell ref="H3300:I3300"/>
    <mergeCell ref="J3300:K3300"/>
    <mergeCell ref="B3301:D3301"/>
    <mergeCell ref="F3301:G3301"/>
    <mergeCell ref="H3301:I3301"/>
    <mergeCell ref="J3301:K3301"/>
    <mergeCell ref="B3302:D3302"/>
    <mergeCell ref="F3302:G3302"/>
    <mergeCell ref="H3302:I3302"/>
    <mergeCell ref="J3302:K3302"/>
    <mergeCell ref="B3303:D3303"/>
    <mergeCell ref="F3303:G3303"/>
    <mergeCell ref="H3303:I3303"/>
    <mergeCell ref="J3303:K3303"/>
    <mergeCell ref="B3304:K3304"/>
    <mergeCell ref="E3305:K3305"/>
    <mergeCell ref="B3306:D3307"/>
    <mergeCell ref="E3306:I3306"/>
    <mergeCell ref="J3306:K3307"/>
    <mergeCell ref="L3306:L3307"/>
    <mergeCell ref="F3307:G3307"/>
    <mergeCell ref="H3307:I3307"/>
    <mergeCell ref="B3308:D3308"/>
    <mergeCell ref="F3308:G3308"/>
    <mergeCell ref="H3308:I3308"/>
    <mergeCell ref="J3308:K3308"/>
    <mergeCell ref="B3309:D3309"/>
    <mergeCell ref="F3309:G3309"/>
    <mergeCell ref="H3309:I3309"/>
    <mergeCell ref="J3309:K3309"/>
    <mergeCell ref="B3310:D3310"/>
    <mergeCell ref="F3310:G3310"/>
    <mergeCell ref="H3310:I3310"/>
    <mergeCell ref="J3310:K3310"/>
    <mergeCell ref="B3311:D3311"/>
    <mergeCell ref="F3311:G3311"/>
    <mergeCell ref="H3311:I3311"/>
    <mergeCell ref="J3311:K3311"/>
    <mergeCell ref="B3312:D3312"/>
    <mergeCell ref="F3312:G3312"/>
    <mergeCell ref="H3312:I3312"/>
    <mergeCell ref="J3312:K3312"/>
    <mergeCell ref="B3313:D3313"/>
    <mergeCell ref="F3313:G3313"/>
    <mergeCell ref="H3313:I3313"/>
    <mergeCell ref="J3313:K3313"/>
    <mergeCell ref="B3314:D3314"/>
    <mergeCell ref="F3314:G3314"/>
    <mergeCell ref="H3314:I3314"/>
    <mergeCell ref="J3314:K3314"/>
    <mergeCell ref="B3315:K3315"/>
    <mergeCell ref="E3316:K3316"/>
    <mergeCell ref="B3317:D3318"/>
    <mergeCell ref="E3317:I3317"/>
    <mergeCell ref="J3317:K3318"/>
    <mergeCell ref="L3317:L3318"/>
    <mergeCell ref="F3318:G3318"/>
    <mergeCell ref="H3318:I3318"/>
    <mergeCell ref="B3319:D3319"/>
    <mergeCell ref="F3319:G3319"/>
    <mergeCell ref="H3319:I3319"/>
    <mergeCell ref="J3319:K3319"/>
    <mergeCell ref="B3320:D3320"/>
    <mergeCell ref="F3320:G3320"/>
    <mergeCell ref="H3320:I3320"/>
    <mergeCell ref="J3320:K3320"/>
    <mergeCell ref="B3321:D3321"/>
    <mergeCell ref="F3321:G3321"/>
    <mergeCell ref="H3321:I3321"/>
    <mergeCell ref="J3321:K3321"/>
    <mergeCell ref="B3322:D3322"/>
    <mergeCell ref="F3322:G3322"/>
    <mergeCell ref="H3322:I3322"/>
    <mergeCell ref="J3322:K3322"/>
    <mergeCell ref="B3323:D3323"/>
    <mergeCell ref="F3323:G3323"/>
    <mergeCell ref="H3323:I3323"/>
    <mergeCell ref="J3323:K3323"/>
    <mergeCell ref="B3324:D3324"/>
    <mergeCell ref="F3324:G3324"/>
    <mergeCell ref="H3324:I3324"/>
    <mergeCell ref="J3324:K3324"/>
    <mergeCell ref="B3325:D3325"/>
    <mergeCell ref="F3325:G3325"/>
    <mergeCell ref="H3325:I3325"/>
    <mergeCell ref="J3325:K3325"/>
    <mergeCell ref="B3326:K3326"/>
    <mergeCell ref="E3327:K3327"/>
    <mergeCell ref="B3328:D3329"/>
    <mergeCell ref="E3328:I3328"/>
    <mergeCell ref="J3328:K3329"/>
    <mergeCell ref="L3328:L3329"/>
    <mergeCell ref="F3329:G3329"/>
    <mergeCell ref="H3329:I3329"/>
    <mergeCell ref="B3330:D3330"/>
    <mergeCell ref="F3330:G3330"/>
    <mergeCell ref="H3330:I3330"/>
    <mergeCell ref="J3330:K3330"/>
    <mergeCell ref="B3331:D3331"/>
    <mergeCell ref="F3331:G3331"/>
    <mergeCell ref="H3331:I3331"/>
    <mergeCell ref="J3331:K3331"/>
    <mergeCell ref="B3332:D3332"/>
    <mergeCell ref="F3332:G3332"/>
    <mergeCell ref="H3332:I3332"/>
    <mergeCell ref="J3332:K3332"/>
    <mergeCell ref="B3333:D3333"/>
    <mergeCell ref="F3333:G3333"/>
    <mergeCell ref="H3333:I3333"/>
    <mergeCell ref="J3333:K3333"/>
    <mergeCell ref="B3334:D3334"/>
    <mergeCell ref="F3334:G3334"/>
    <mergeCell ref="H3334:I3334"/>
    <mergeCell ref="J3334:K3334"/>
    <mergeCell ref="B3335:D3335"/>
    <mergeCell ref="F3335:G3335"/>
    <mergeCell ref="H3335:I3335"/>
    <mergeCell ref="J3335:K3335"/>
    <mergeCell ref="B3336:D3336"/>
    <mergeCell ref="F3336:G3336"/>
    <mergeCell ref="H3336:I3336"/>
    <mergeCell ref="J3336:K3336"/>
    <mergeCell ref="B3337:K3337"/>
    <mergeCell ref="E3338:K3338"/>
    <mergeCell ref="B3339:D3340"/>
    <mergeCell ref="E3339:I3339"/>
    <mergeCell ref="J3339:K3340"/>
    <mergeCell ref="L3339:L3340"/>
    <mergeCell ref="F3340:G3340"/>
    <mergeCell ref="H3340:I3340"/>
    <mergeCell ref="B3341:D3341"/>
    <mergeCell ref="F3341:G3341"/>
    <mergeCell ref="H3341:I3341"/>
    <mergeCell ref="J3341:K3341"/>
    <mergeCell ref="B3342:D3342"/>
    <mergeCell ref="F3342:G3342"/>
    <mergeCell ref="H3342:I3342"/>
    <mergeCell ref="J3342:K3342"/>
    <mergeCell ref="B3343:D3343"/>
    <mergeCell ref="F3343:G3343"/>
    <mergeCell ref="H3343:I3343"/>
    <mergeCell ref="J3343:K3343"/>
    <mergeCell ref="B3344:D3344"/>
    <mergeCell ref="F3344:G3344"/>
    <mergeCell ref="H3344:I3344"/>
    <mergeCell ref="J3344:K3344"/>
    <mergeCell ref="B3345:D3345"/>
    <mergeCell ref="F3345:G3345"/>
    <mergeCell ref="H3345:I3345"/>
    <mergeCell ref="J3345:K3345"/>
    <mergeCell ref="B3346:D3346"/>
    <mergeCell ref="F3346:G3346"/>
    <mergeCell ref="H3346:I3346"/>
    <mergeCell ref="J3346:K3346"/>
    <mergeCell ref="B3347:D3347"/>
    <mergeCell ref="F3347:G3347"/>
    <mergeCell ref="H3347:I3347"/>
    <mergeCell ref="J3347:K3347"/>
    <mergeCell ref="B3348:K3348"/>
    <mergeCell ref="E3349:K3349"/>
    <mergeCell ref="B3350:D3351"/>
    <mergeCell ref="E3350:I3350"/>
    <mergeCell ref="J3350:K3351"/>
    <mergeCell ref="L3350:L3351"/>
    <mergeCell ref="F3351:G3351"/>
    <mergeCell ref="H3351:I3351"/>
    <mergeCell ref="B3352:D3352"/>
    <mergeCell ref="F3352:G3352"/>
    <mergeCell ref="H3352:I3352"/>
    <mergeCell ref="J3352:K3352"/>
    <mergeCell ref="B3353:D3353"/>
    <mergeCell ref="F3353:G3353"/>
    <mergeCell ref="H3353:I3353"/>
    <mergeCell ref="J3353:K3353"/>
    <mergeCell ref="B3354:D3354"/>
    <mergeCell ref="F3354:G3354"/>
    <mergeCell ref="H3354:I3354"/>
    <mergeCell ref="J3354:K3354"/>
    <mergeCell ref="B3355:D3355"/>
    <mergeCell ref="F3355:G3355"/>
    <mergeCell ref="H3355:I3355"/>
    <mergeCell ref="J3355:K3355"/>
    <mergeCell ref="B3356:D3356"/>
    <mergeCell ref="F3356:G3356"/>
    <mergeCell ref="H3356:I3356"/>
    <mergeCell ref="J3356:K3356"/>
    <mergeCell ref="B3357:D3357"/>
    <mergeCell ref="F3357:G3357"/>
    <mergeCell ref="H3357:I3357"/>
    <mergeCell ref="J3357:K3357"/>
    <mergeCell ref="B3358:D3358"/>
    <mergeCell ref="F3358:G3358"/>
    <mergeCell ref="H3358:I3358"/>
    <mergeCell ref="J3358:K3358"/>
    <mergeCell ref="B3359:K3359"/>
    <mergeCell ref="E3360:K3360"/>
    <mergeCell ref="B3361:D3362"/>
    <mergeCell ref="E3361:I3361"/>
    <mergeCell ref="J3361:K3362"/>
    <mergeCell ref="L3361:L3362"/>
    <mergeCell ref="F3362:G3362"/>
    <mergeCell ref="H3362:I3362"/>
    <mergeCell ref="B3363:D3363"/>
    <mergeCell ref="F3363:G3363"/>
    <mergeCell ref="H3363:I3363"/>
    <mergeCell ref="J3363:K3363"/>
    <mergeCell ref="B3364:D3364"/>
    <mergeCell ref="F3364:G3364"/>
    <mergeCell ref="H3364:I3364"/>
    <mergeCell ref="J3364:K3364"/>
    <mergeCell ref="B3365:D3365"/>
    <mergeCell ref="F3365:G3365"/>
    <mergeCell ref="H3365:I3365"/>
    <mergeCell ref="J3365:K3365"/>
    <mergeCell ref="B3366:D3366"/>
    <mergeCell ref="F3366:G3366"/>
    <mergeCell ref="H3366:I3366"/>
    <mergeCell ref="J3366:K3366"/>
    <mergeCell ref="B3367:D3367"/>
    <mergeCell ref="F3367:G3367"/>
    <mergeCell ref="H3367:I3367"/>
    <mergeCell ref="J3367:K3367"/>
    <mergeCell ref="B3368:D3368"/>
    <mergeCell ref="F3368:G3368"/>
    <mergeCell ref="H3368:I3368"/>
    <mergeCell ref="J3368:K3368"/>
    <mergeCell ref="B3369:D3369"/>
    <mergeCell ref="F3369:G3369"/>
    <mergeCell ref="H3369:I3369"/>
    <mergeCell ref="J3369:K3369"/>
    <mergeCell ref="B3370:K3370"/>
    <mergeCell ref="E3371:K3371"/>
    <mergeCell ref="B3372:D3373"/>
    <mergeCell ref="E3372:I3372"/>
    <mergeCell ref="J3372:K3373"/>
    <mergeCell ref="L3372:L3373"/>
    <mergeCell ref="F3373:G3373"/>
    <mergeCell ref="H3373:I3373"/>
    <mergeCell ref="B3374:D3374"/>
    <mergeCell ref="F3374:G3374"/>
    <mergeCell ref="H3374:I3374"/>
    <mergeCell ref="J3374:K3374"/>
    <mergeCell ref="B3375:D3375"/>
    <mergeCell ref="F3375:G3375"/>
    <mergeCell ref="H3375:I3375"/>
    <mergeCell ref="J3375:K3375"/>
    <mergeCell ref="B3376:D3376"/>
    <mergeCell ref="F3376:G3376"/>
    <mergeCell ref="H3376:I3376"/>
    <mergeCell ref="J3376:K3376"/>
    <mergeCell ref="B3377:D3377"/>
    <mergeCell ref="F3377:G3377"/>
    <mergeCell ref="H3377:I3377"/>
    <mergeCell ref="J3377:K3377"/>
    <mergeCell ref="B3378:D3378"/>
    <mergeCell ref="F3378:G3378"/>
    <mergeCell ref="H3378:I3378"/>
    <mergeCell ref="J3378:K3378"/>
    <mergeCell ref="B3379:D3379"/>
    <mergeCell ref="F3379:G3379"/>
    <mergeCell ref="H3379:I3379"/>
    <mergeCell ref="J3379:K3379"/>
    <mergeCell ref="B3380:D3380"/>
    <mergeCell ref="F3380:G3380"/>
    <mergeCell ref="H3380:I3380"/>
    <mergeCell ref="J3380:K3380"/>
    <mergeCell ref="B3381:K3381"/>
    <mergeCell ref="E3382:K3382"/>
    <mergeCell ref="B3383:D3384"/>
    <mergeCell ref="E3383:I3383"/>
    <mergeCell ref="J3383:K3384"/>
    <mergeCell ref="L3383:L3384"/>
    <mergeCell ref="F3384:G3384"/>
    <mergeCell ref="H3384:I3384"/>
    <mergeCell ref="B3385:D3385"/>
    <mergeCell ref="F3385:G3385"/>
    <mergeCell ref="H3385:I3385"/>
    <mergeCell ref="J3385:K3385"/>
    <mergeCell ref="B3386:D3386"/>
    <mergeCell ref="F3386:G3386"/>
    <mergeCell ref="H3386:I3386"/>
    <mergeCell ref="J3386:K3386"/>
    <mergeCell ref="B3387:D3387"/>
    <mergeCell ref="F3387:G3387"/>
    <mergeCell ref="H3387:I3387"/>
    <mergeCell ref="J3387:K3387"/>
    <mergeCell ref="B3388:D3388"/>
    <mergeCell ref="F3388:G3388"/>
    <mergeCell ref="H3388:I3388"/>
    <mergeCell ref="J3388:K3388"/>
    <mergeCell ref="B3389:D3389"/>
    <mergeCell ref="F3389:G3389"/>
    <mergeCell ref="H3389:I3389"/>
    <mergeCell ref="J3389:K3389"/>
    <mergeCell ref="B3390:D3390"/>
    <mergeCell ref="F3390:G3390"/>
    <mergeCell ref="H3390:I3390"/>
    <mergeCell ref="J3390:K3390"/>
    <mergeCell ref="B3391:D3391"/>
    <mergeCell ref="F3391:G3391"/>
    <mergeCell ref="H3391:I3391"/>
    <mergeCell ref="J3391:K3391"/>
    <mergeCell ref="B3392:K3392"/>
    <mergeCell ref="E3393:K3393"/>
    <mergeCell ref="B3394:D3395"/>
    <mergeCell ref="E3394:I3394"/>
    <mergeCell ref="J3394:K3395"/>
    <mergeCell ref="L3394:L3395"/>
    <mergeCell ref="F3395:G3395"/>
    <mergeCell ref="H3395:I3395"/>
    <mergeCell ref="B3396:D3396"/>
    <mergeCell ref="F3396:G3396"/>
    <mergeCell ref="H3396:I3396"/>
    <mergeCell ref="J3396:K3396"/>
    <mergeCell ref="B3397:D3397"/>
    <mergeCell ref="F3397:G3397"/>
    <mergeCell ref="H3397:I3397"/>
    <mergeCell ref="J3397:K3397"/>
    <mergeCell ref="B3398:D3398"/>
    <mergeCell ref="F3398:G3398"/>
    <mergeCell ref="H3398:I3398"/>
    <mergeCell ref="J3398:K3398"/>
    <mergeCell ref="B3399:D3399"/>
    <mergeCell ref="F3399:G3399"/>
    <mergeCell ref="H3399:I3399"/>
    <mergeCell ref="J3399:K3399"/>
    <mergeCell ref="B3400:D3400"/>
    <mergeCell ref="F3400:G3400"/>
    <mergeCell ref="H3400:I3400"/>
    <mergeCell ref="J3400:K3400"/>
    <mergeCell ref="B3401:D3401"/>
    <mergeCell ref="F3401:G3401"/>
    <mergeCell ref="H3401:I3401"/>
    <mergeCell ref="J3401:K3401"/>
    <mergeCell ref="B3402:D3402"/>
    <mergeCell ref="F3402:G3402"/>
    <mergeCell ref="H3402:I3402"/>
    <mergeCell ref="J3402:K3402"/>
    <mergeCell ref="B3403:K3403"/>
    <mergeCell ref="E3404:K3404"/>
    <mergeCell ref="B3405:D3406"/>
    <mergeCell ref="E3405:I3405"/>
    <mergeCell ref="J3405:K3406"/>
    <mergeCell ref="L3405:L3406"/>
    <mergeCell ref="F3406:G3406"/>
    <mergeCell ref="H3406:I3406"/>
    <mergeCell ref="B3407:D3407"/>
    <mergeCell ref="F3407:G3407"/>
    <mergeCell ref="H3407:I3407"/>
    <mergeCell ref="J3407:K3407"/>
    <mergeCell ref="B3408:D3408"/>
    <mergeCell ref="F3408:G3408"/>
    <mergeCell ref="H3408:I3408"/>
    <mergeCell ref="J3408:K3408"/>
    <mergeCell ref="B3409:D3409"/>
    <mergeCell ref="F3409:G3409"/>
    <mergeCell ref="H3409:I3409"/>
    <mergeCell ref="J3409:K3409"/>
    <mergeCell ref="B3410:D3410"/>
    <mergeCell ref="F3410:G3410"/>
    <mergeCell ref="H3410:I3410"/>
    <mergeCell ref="J3410:K3410"/>
    <mergeCell ref="B3411:D3411"/>
    <mergeCell ref="F3411:G3411"/>
    <mergeCell ref="H3411:I3411"/>
    <mergeCell ref="J3411:K3411"/>
    <mergeCell ref="B3412:D3412"/>
    <mergeCell ref="F3412:G3412"/>
    <mergeCell ref="H3412:I3412"/>
    <mergeCell ref="J3412:K3412"/>
    <mergeCell ref="B3413:D3413"/>
    <mergeCell ref="F3413:G3413"/>
    <mergeCell ref="H3413:I3413"/>
    <mergeCell ref="J3413:K3413"/>
    <mergeCell ref="B3414:K3414"/>
    <mergeCell ref="E3415:K3415"/>
    <mergeCell ref="B3416:D3417"/>
    <mergeCell ref="E3416:I3416"/>
    <mergeCell ref="J3416:K3417"/>
    <mergeCell ref="L3416:L3417"/>
    <mergeCell ref="F3417:G3417"/>
    <mergeCell ref="H3417:I3417"/>
    <mergeCell ref="B3418:D3418"/>
    <mergeCell ref="F3418:G3418"/>
    <mergeCell ref="H3418:I3418"/>
    <mergeCell ref="J3418:K3418"/>
    <mergeCell ref="B3419:D3419"/>
    <mergeCell ref="F3419:G3419"/>
    <mergeCell ref="H3419:I3419"/>
    <mergeCell ref="J3419:K3419"/>
    <mergeCell ref="B3420:D3420"/>
    <mergeCell ref="F3420:G3420"/>
    <mergeCell ref="H3420:I3420"/>
    <mergeCell ref="J3420:K3420"/>
    <mergeCell ref="B3432:D3432"/>
    <mergeCell ref="F3432:G3432"/>
    <mergeCell ref="B3421:D3421"/>
    <mergeCell ref="F3421:G3421"/>
    <mergeCell ref="H3421:I3421"/>
    <mergeCell ref="J3421:K3421"/>
    <mergeCell ref="B3422:D3422"/>
    <mergeCell ref="F3422:G3422"/>
    <mergeCell ref="H3422:I3422"/>
    <mergeCell ref="J3422:K3422"/>
    <mergeCell ref="B3423:D3423"/>
    <mergeCell ref="F3423:G3423"/>
    <mergeCell ref="H3423:I3423"/>
    <mergeCell ref="J3423:K3423"/>
    <mergeCell ref="B3424:D3424"/>
    <mergeCell ref="F3424:G3424"/>
    <mergeCell ref="H3424:I3424"/>
    <mergeCell ref="J3424:K3424"/>
    <mergeCell ref="B3425:K3425"/>
    <mergeCell ref="E3426:K3426"/>
    <mergeCell ref="B3427:D3428"/>
    <mergeCell ref="E3427:I3427"/>
    <mergeCell ref="J3427:K3428"/>
    <mergeCell ref="L3427:L3428"/>
    <mergeCell ref="F3428:G3428"/>
    <mergeCell ref="H3428:I3428"/>
    <mergeCell ref="B3429:D3429"/>
    <mergeCell ref="F3429:G3429"/>
    <mergeCell ref="H3429:I3429"/>
    <mergeCell ref="J3429:K3429"/>
    <mergeCell ref="B3430:D3430"/>
    <mergeCell ref="F3430:G3430"/>
    <mergeCell ref="H3430:I3430"/>
    <mergeCell ref="J3430:K3430"/>
    <mergeCell ref="B3431:D3431"/>
    <mergeCell ref="F3431:G3431"/>
    <mergeCell ref="H3431:I3431"/>
    <mergeCell ref="J3431:K3431"/>
    <mergeCell ref="H3432:I3432"/>
    <mergeCell ref="J3432:K3432"/>
    <mergeCell ref="F3451:G3451"/>
    <mergeCell ref="H3451:I3451"/>
    <mergeCell ref="J3451:K3451"/>
    <mergeCell ref="B3452:D3452"/>
    <mergeCell ref="F3452:G3452"/>
    <mergeCell ref="H3452:I3452"/>
    <mergeCell ref="J3452:K3452"/>
    <mergeCell ref="B3453:D3453"/>
    <mergeCell ref="F3453:G3453"/>
    <mergeCell ref="H3453:I3453"/>
    <mergeCell ref="J3453:K3453"/>
    <mergeCell ref="B3454:D3454"/>
    <mergeCell ref="F3454:G3454"/>
    <mergeCell ref="H3454:I3454"/>
    <mergeCell ref="J3454:K3454"/>
    <mergeCell ref="B3455:D3455"/>
    <mergeCell ref="F3455:G3455"/>
    <mergeCell ref="H3455:I3455"/>
    <mergeCell ref="J3455:K3455"/>
    <mergeCell ref="B3434:D3434"/>
    <mergeCell ref="F3434:G3434"/>
    <mergeCell ref="H3434:I3434"/>
    <mergeCell ref="J3434:K3434"/>
    <mergeCell ref="B3435:D3435"/>
    <mergeCell ref="F3435:G3435"/>
    <mergeCell ref="H3435:I3435"/>
    <mergeCell ref="J3435:K3435"/>
    <mergeCell ref="B3436:K3436"/>
    <mergeCell ref="E3437:K3437"/>
    <mergeCell ref="B3438:D3439"/>
    <mergeCell ref="E3438:I3438"/>
    <mergeCell ref="J3438:K3439"/>
    <mergeCell ref="B3444:D3444"/>
    <mergeCell ref="F3444:G3444"/>
    <mergeCell ref="H3444:I3444"/>
    <mergeCell ref="J3444:K3444"/>
    <mergeCell ref="F3443:G3443"/>
    <mergeCell ref="H3443:I3443"/>
    <mergeCell ref="J3443:K3443"/>
    <mergeCell ref="D3536:L3536"/>
    <mergeCell ref="E3537:K3537"/>
    <mergeCell ref="B3538:D3539"/>
    <mergeCell ref="E3538:I3538"/>
    <mergeCell ref="J3538:K3539"/>
    <mergeCell ref="L3538:L3539"/>
    <mergeCell ref="F3539:G3539"/>
    <mergeCell ref="H3539:I3539"/>
    <mergeCell ref="B3540:D3540"/>
    <mergeCell ref="F3540:G3540"/>
    <mergeCell ref="H3540:I3540"/>
    <mergeCell ref="J3540:K3540"/>
    <mergeCell ref="L3471:L3472"/>
    <mergeCell ref="F3456:G3456"/>
    <mergeCell ref="H3456:I3456"/>
    <mergeCell ref="J3456:K3456"/>
    <mergeCell ref="B3457:D3457"/>
    <mergeCell ref="F3457:G3457"/>
    <mergeCell ref="H3457:I3457"/>
    <mergeCell ref="J3457:K3457"/>
    <mergeCell ref="B3458:K3458"/>
    <mergeCell ref="B3445:D3445"/>
    <mergeCell ref="F3445:G3445"/>
    <mergeCell ref="H3445:I3445"/>
    <mergeCell ref="J3445:K3445"/>
    <mergeCell ref="B3446:D3446"/>
    <mergeCell ref="F3446:G3446"/>
    <mergeCell ref="H3446:I3446"/>
    <mergeCell ref="J3446:K3446"/>
    <mergeCell ref="B3447:K3447"/>
    <mergeCell ref="E3448:K3448"/>
    <mergeCell ref="B3449:D3450"/>
    <mergeCell ref="E3449:I3449"/>
    <mergeCell ref="J3449:K3450"/>
    <mergeCell ref="L3449:L3450"/>
    <mergeCell ref="F3450:G3450"/>
    <mergeCell ref="H3450:I3450"/>
    <mergeCell ref="B3451:D3451"/>
    <mergeCell ref="B3490:D3490"/>
    <mergeCell ref="F3490:G3490"/>
    <mergeCell ref="H3490:I3490"/>
    <mergeCell ref="J3490:K3490"/>
    <mergeCell ref="B3491:K3491"/>
    <mergeCell ref="H3501:I3501"/>
    <mergeCell ref="J3501:K3501"/>
    <mergeCell ref="B3512:D3512"/>
    <mergeCell ref="F3512:G3512"/>
    <mergeCell ref="H3512:I3512"/>
    <mergeCell ref="J3512:K3512"/>
    <mergeCell ref="B3513:K3513"/>
    <mergeCell ref="E3514:K3514"/>
    <mergeCell ref="B3515:D3516"/>
    <mergeCell ref="E3515:I3515"/>
    <mergeCell ref="J3515:K3516"/>
    <mergeCell ref="L3515:L3516"/>
    <mergeCell ref="F3516:G3516"/>
    <mergeCell ref="H3516:I3516"/>
    <mergeCell ref="B3517:D3517"/>
    <mergeCell ref="F3517:G3517"/>
    <mergeCell ref="H3517:I3517"/>
    <mergeCell ref="J3517:K3517"/>
    <mergeCell ref="B3518:D3518"/>
    <mergeCell ref="F3518:G3518"/>
    <mergeCell ref="H3518:I3518"/>
    <mergeCell ref="B3541:D3541"/>
    <mergeCell ref="F3541:G3541"/>
    <mergeCell ref="H3541:I3541"/>
    <mergeCell ref="J3541:K3541"/>
    <mergeCell ref="B3542:D3542"/>
    <mergeCell ref="F3542:G3542"/>
    <mergeCell ref="H3542:I3542"/>
    <mergeCell ref="J3542:K3542"/>
    <mergeCell ref="B3543:D3543"/>
    <mergeCell ref="F3543:G3543"/>
    <mergeCell ref="H3543:I3543"/>
    <mergeCell ref="J3543:K3543"/>
    <mergeCell ref="B3462:D3462"/>
    <mergeCell ref="F3462:G3462"/>
    <mergeCell ref="H3462:I3462"/>
    <mergeCell ref="J3462:K3462"/>
    <mergeCell ref="B3463:D3463"/>
    <mergeCell ref="F3463:G3463"/>
    <mergeCell ref="H3463:I3463"/>
    <mergeCell ref="J3463:K3463"/>
    <mergeCell ref="B3464:D3464"/>
    <mergeCell ref="F3464:G3464"/>
    <mergeCell ref="H3464:I3464"/>
    <mergeCell ref="J3464:K3464"/>
    <mergeCell ref="B3465:D3465"/>
    <mergeCell ref="F3465:G3465"/>
    <mergeCell ref="H3465:I3465"/>
    <mergeCell ref="J3465:K3465"/>
    <mergeCell ref="B3466:D3466"/>
    <mergeCell ref="F3466:G3466"/>
    <mergeCell ref="H3466:I3466"/>
    <mergeCell ref="J3466:K3466"/>
    <mergeCell ref="B3467:D3467"/>
    <mergeCell ref="F3467:G3467"/>
    <mergeCell ref="H3467:I3467"/>
    <mergeCell ref="J3467:K3467"/>
    <mergeCell ref="B3468:D3468"/>
    <mergeCell ref="F3468:G3468"/>
    <mergeCell ref="H3468:I3468"/>
    <mergeCell ref="J3468:K3468"/>
    <mergeCell ref="B3469:K3469"/>
    <mergeCell ref="E3470:K3470"/>
    <mergeCell ref="B3471:D3472"/>
    <mergeCell ref="B3480:K3480"/>
    <mergeCell ref="E3471:I3471"/>
    <mergeCell ref="J3471:K3472"/>
    <mergeCell ref="F3472:G3472"/>
    <mergeCell ref="H3472:I3472"/>
    <mergeCell ref="B3473:D3473"/>
    <mergeCell ref="F3473:G3473"/>
    <mergeCell ref="H3473:I3473"/>
    <mergeCell ref="J3486:K3486"/>
    <mergeCell ref="B3487:D3487"/>
    <mergeCell ref="F3487:G3487"/>
    <mergeCell ref="H3487:I3487"/>
    <mergeCell ref="J3487:K3487"/>
    <mergeCell ref="B3488:D3488"/>
    <mergeCell ref="F3488:G3488"/>
    <mergeCell ref="H3488:I3488"/>
    <mergeCell ref="J3488:K3488"/>
    <mergeCell ref="B3489:D3489"/>
    <mergeCell ref="F3489:G3489"/>
    <mergeCell ref="H3489:I3489"/>
    <mergeCell ref="J3489:K3489"/>
    <mergeCell ref="B3544:D3544"/>
    <mergeCell ref="F3544:G3544"/>
    <mergeCell ref="H3544:I3544"/>
    <mergeCell ref="J3544:K3544"/>
    <mergeCell ref="B3545:D3545"/>
    <mergeCell ref="F3545:G3545"/>
    <mergeCell ref="H3545:I3545"/>
    <mergeCell ref="J3545:K3545"/>
    <mergeCell ref="B3546:D3546"/>
    <mergeCell ref="F3546:G3546"/>
    <mergeCell ref="H3546:I3546"/>
    <mergeCell ref="J3546:K3546"/>
    <mergeCell ref="B3547:K3547"/>
    <mergeCell ref="E3548:K3548"/>
    <mergeCell ref="B3549:D3550"/>
    <mergeCell ref="E3549:I3549"/>
    <mergeCell ref="J3549:K3550"/>
    <mergeCell ref="L3549:L3550"/>
    <mergeCell ref="F3550:G3550"/>
    <mergeCell ref="H3550:I3550"/>
    <mergeCell ref="B3551:D3551"/>
    <mergeCell ref="F3551:G3551"/>
    <mergeCell ref="H3551:I3551"/>
    <mergeCell ref="J3551:K3551"/>
    <mergeCell ref="B3552:D3552"/>
    <mergeCell ref="F3552:G3552"/>
    <mergeCell ref="H3552:I3552"/>
    <mergeCell ref="J3552:K3552"/>
    <mergeCell ref="B3553:D3553"/>
    <mergeCell ref="F3553:G3553"/>
    <mergeCell ref="H3553:I3553"/>
    <mergeCell ref="J3553:K3553"/>
    <mergeCell ref="B3554:D3554"/>
    <mergeCell ref="F3554:G3554"/>
    <mergeCell ref="H3554:I3554"/>
    <mergeCell ref="J3554:K3554"/>
    <mergeCell ref="B3555:D3555"/>
    <mergeCell ref="F3555:G3555"/>
    <mergeCell ref="H3555:I3555"/>
    <mergeCell ref="J3555:K3555"/>
    <mergeCell ref="B3556:D3556"/>
    <mergeCell ref="F3556:G3556"/>
    <mergeCell ref="H3556:I3556"/>
    <mergeCell ref="J3556:K3556"/>
    <mergeCell ref="B3557:D3557"/>
    <mergeCell ref="F3557:G3557"/>
    <mergeCell ref="H3557:I3557"/>
    <mergeCell ref="J3557:K3557"/>
    <mergeCell ref="B3558:K3558"/>
    <mergeCell ref="D3570:L3570"/>
    <mergeCell ref="E3571:K3571"/>
    <mergeCell ref="B3572:D3573"/>
    <mergeCell ref="E3572:I3572"/>
    <mergeCell ref="J3572:K3573"/>
    <mergeCell ref="L3572:L3573"/>
    <mergeCell ref="F3573:G3573"/>
    <mergeCell ref="H3573:I3573"/>
    <mergeCell ref="B3574:D3574"/>
    <mergeCell ref="F3574:G3574"/>
    <mergeCell ref="H3574:I3574"/>
    <mergeCell ref="J3574:K3574"/>
    <mergeCell ref="B3575:D3575"/>
    <mergeCell ref="F3575:G3575"/>
    <mergeCell ref="H3575:I3575"/>
    <mergeCell ref="J3575:K3575"/>
    <mergeCell ref="B3576:D3576"/>
    <mergeCell ref="F3576:G3576"/>
    <mergeCell ref="H3576:I3576"/>
    <mergeCell ref="J3576:K3576"/>
    <mergeCell ref="B3569:K3569"/>
    <mergeCell ref="B3565:D3565"/>
    <mergeCell ref="F3565:G3565"/>
    <mergeCell ref="H3565:I3565"/>
    <mergeCell ref="J3565:K3565"/>
    <mergeCell ref="B3566:D3566"/>
    <mergeCell ref="F3566:G3566"/>
    <mergeCell ref="H3566:I3566"/>
    <mergeCell ref="J3566:K3566"/>
    <mergeCell ref="B3567:D3567"/>
    <mergeCell ref="F3567:G3567"/>
    <mergeCell ref="H3567:I3567"/>
    <mergeCell ref="J3567:K3567"/>
    <mergeCell ref="B3568:D3568"/>
    <mergeCell ref="F3568:G3568"/>
    <mergeCell ref="H3568:I3568"/>
    <mergeCell ref="J3568:K3568"/>
    <mergeCell ref="E3559:K3559"/>
    <mergeCell ref="B3560:D3561"/>
    <mergeCell ref="E3560:I3560"/>
    <mergeCell ref="J3560:K3561"/>
    <mergeCell ref="L3560:L3561"/>
    <mergeCell ref="F3561:G3561"/>
    <mergeCell ref="H3561:I3561"/>
    <mergeCell ref="B3562:D3562"/>
    <mergeCell ref="F3562:G3562"/>
    <mergeCell ref="H3562:I3562"/>
    <mergeCell ref="J3562:K3562"/>
    <mergeCell ref="B3563:D3563"/>
    <mergeCell ref="F3563:G3563"/>
    <mergeCell ref="H3563:I3563"/>
    <mergeCell ref="B3577:D3577"/>
    <mergeCell ref="F3577:G3577"/>
    <mergeCell ref="H3577:I3577"/>
    <mergeCell ref="J3577:K3577"/>
    <mergeCell ref="B3578:D3578"/>
    <mergeCell ref="F3578:G3578"/>
    <mergeCell ref="H3578:I3578"/>
    <mergeCell ref="J3578:K3578"/>
    <mergeCell ref="B3579:D3579"/>
    <mergeCell ref="F3579:G3579"/>
    <mergeCell ref="H3579:I3579"/>
    <mergeCell ref="J3579:K3579"/>
    <mergeCell ref="B3580:D3580"/>
    <mergeCell ref="F3580:G3580"/>
    <mergeCell ref="H3580:I3580"/>
    <mergeCell ref="J3580:K3580"/>
    <mergeCell ref="B3581:K3581"/>
    <mergeCell ref="E3582:K3582"/>
    <mergeCell ref="B3583:D3584"/>
    <mergeCell ref="E3583:I3583"/>
    <mergeCell ref="J3583:K3584"/>
    <mergeCell ref="L3583:L3584"/>
    <mergeCell ref="F3584:G3584"/>
    <mergeCell ref="H3584:I3584"/>
    <mergeCell ref="B3585:D3585"/>
    <mergeCell ref="F3585:G3585"/>
    <mergeCell ref="H3585:I3585"/>
    <mergeCell ref="J3585:K3585"/>
    <mergeCell ref="B3586:D3586"/>
    <mergeCell ref="F3586:G3586"/>
    <mergeCell ref="H3586:I3586"/>
    <mergeCell ref="J3586:K3586"/>
    <mergeCell ref="B3587:D3587"/>
    <mergeCell ref="F3587:G3587"/>
    <mergeCell ref="H3587:I3587"/>
    <mergeCell ref="J3587:K3587"/>
    <mergeCell ref="B3588:D3588"/>
    <mergeCell ref="F3588:G3588"/>
    <mergeCell ref="H3588:I3588"/>
    <mergeCell ref="J3588:K3588"/>
    <mergeCell ref="B3589:D3589"/>
    <mergeCell ref="F3589:G3589"/>
    <mergeCell ref="H3589:I3589"/>
    <mergeCell ref="J3589:K3589"/>
    <mergeCell ref="B3590:D3590"/>
    <mergeCell ref="F3590:G3590"/>
    <mergeCell ref="H3590:I3590"/>
    <mergeCell ref="J3590:K3590"/>
    <mergeCell ref="B3591:D3591"/>
    <mergeCell ref="F3591:G3591"/>
    <mergeCell ref="H3591:I3591"/>
    <mergeCell ref="J3591:K3591"/>
    <mergeCell ref="B3592:K3592"/>
    <mergeCell ref="E3593:K3593"/>
    <mergeCell ref="B3594:D3595"/>
    <mergeCell ref="E3594:I3594"/>
    <mergeCell ref="J3594:K3595"/>
    <mergeCell ref="L3594:L3595"/>
    <mergeCell ref="F3595:G3595"/>
    <mergeCell ref="H3595:I3595"/>
    <mergeCell ref="B3596:D3596"/>
    <mergeCell ref="F3596:G3596"/>
    <mergeCell ref="H3596:I3596"/>
    <mergeCell ref="J3596:K3596"/>
    <mergeCell ref="B3597:D3597"/>
    <mergeCell ref="F3597:G3597"/>
    <mergeCell ref="H3597:I3597"/>
    <mergeCell ref="J3597:K3597"/>
    <mergeCell ref="B3598:D3598"/>
    <mergeCell ref="F3598:G3598"/>
    <mergeCell ref="H3598:I3598"/>
    <mergeCell ref="J3598:K3598"/>
    <mergeCell ref="B3599:D3599"/>
    <mergeCell ref="F3599:G3599"/>
    <mergeCell ref="H3599:I3599"/>
    <mergeCell ref="J3599:K3599"/>
    <mergeCell ref="B3600:D3600"/>
    <mergeCell ref="F3600:G3600"/>
    <mergeCell ref="H3600:I3600"/>
    <mergeCell ref="J3600:K3600"/>
    <mergeCell ref="B3601:D3601"/>
    <mergeCell ref="F3601:G3601"/>
    <mergeCell ref="H3601:I3601"/>
    <mergeCell ref="J3601:K3601"/>
    <mergeCell ref="B3602:D3602"/>
    <mergeCell ref="F3602:G3602"/>
    <mergeCell ref="H3602:I3602"/>
    <mergeCell ref="J3602:K3602"/>
    <mergeCell ref="B3603:K3603"/>
    <mergeCell ref="E3604:K3604"/>
    <mergeCell ref="B3605:D3606"/>
    <mergeCell ref="E3605:I3605"/>
    <mergeCell ref="J3605:K3606"/>
    <mergeCell ref="L3605:L3606"/>
    <mergeCell ref="F3606:G3606"/>
    <mergeCell ref="H3606:I3606"/>
    <mergeCell ref="B3607:D3607"/>
    <mergeCell ref="F3607:G3607"/>
    <mergeCell ref="H3607:I3607"/>
    <mergeCell ref="J3607:K3607"/>
    <mergeCell ref="B3608:D3608"/>
    <mergeCell ref="F3608:G3608"/>
    <mergeCell ref="H3608:I3608"/>
    <mergeCell ref="J3608:K3608"/>
    <mergeCell ref="B3609:D3609"/>
    <mergeCell ref="F3609:G3609"/>
    <mergeCell ref="H3609:I3609"/>
    <mergeCell ref="J3609:K3609"/>
    <mergeCell ref="B3610:D3610"/>
    <mergeCell ref="F3610:G3610"/>
    <mergeCell ref="H3610:I3610"/>
    <mergeCell ref="J3610:K3610"/>
    <mergeCell ref="B3611:D3611"/>
    <mergeCell ref="F3611:G3611"/>
    <mergeCell ref="H3611:I3611"/>
    <mergeCell ref="J3611:K3611"/>
    <mergeCell ref="B3612:D3612"/>
    <mergeCell ref="F3612:G3612"/>
    <mergeCell ref="H3612:I3612"/>
    <mergeCell ref="J3612:K3612"/>
    <mergeCell ref="B3613:D3613"/>
    <mergeCell ref="F3613:G3613"/>
    <mergeCell ref="H3613:I3613"/>
    <mergeCell ref="J3613:K3613"/>
    <mergeCell ref="B3614:K3614"/>
    <mergeCell ref="E3615:K3615"/>
    <mergeCell ref="B3616:D3617"/>
    <mergeCell ref="E3616:I3616"/>
    <mergeCell ref="J3616:K3617"/>
    <mergeCell ref="L3616:L3617"/>
    <mergeCell ref="F3617:G3617"/>
    <mergeCell ref="H3617:I3617"/>
    <mergeCell ref="B3618:D3618"/>
    <mergeCell ref="F3618:G3618"/>
    <mergeCell ref="H3618:I3618"/>
    <mergeCell ref="J3618:K3618"/>
    <mergeCell ref="B3619:D3619"/>
    <mergeCell ref="F3619:G3619"/>
    <mergeCell ref="H3619:I3619"/>
    <mergeCell ref="J3619:K3619"/>
    <mergeCell ref="B3620:D3620"/>
    <mergeCell ref="F3620:G3620"/>
    <mergeCell ref="H3620:I3620"/>
    <mergeCell ref="J3620:K3620"/>
    <mergeCell ref="B3621:D3621"/>
    <mergeCell ref="F3621:G3621"/>
    <mergeCell ref="H3621:I3621"/>
    <mergeCell ref="J3621:K3621"/>
    <mergeCell ref="B3622:D3622"/>
    <mergeCell ref="F3622:G3622"/>
    <mergeCell ref="H3622:I3622"/>
    <mergeCell ref="J3622:K3622"/>
    <mergeCell ref="B3623:D3623"/>
    <mergeCell ref="F3623:G3623"/>
    <mergeCell ref="H3623:I3623"/>
    <mergeCell ref="J3623:K3623"/>
    <mergeCell ref="B3624:D3624"/>
    <mergeCell ref="F3624:G3624"/>
    <mergeCell ref="H3624:I3624"/>
    <mergeCell ref="J3624:K3624"/>
    <mergeCell ref="B3625:K3625"/>
    <mergeCell ref="E3626:K3626"/>
    <mergeCell ref="B3627:D3628"/>
    <mergeCell ref="E3627:I3627"/>
    <mergeCell ref="J3627:K3628"/>
    <mergeCell ref="L3627:L3628"/>
    <mergeCell ref="F3628:G3628"/>
    <mergeCell ref="H3628:I3628"/>
    <mergeCell ref="B3629:D3629"/>
    <mergeCell ref="F3629:G3629"/>
    <mergeCell ref="H3629:I3629"/>
    <mergeCell ref="J3629:K3629"/>
    <mergeCell ref="B3630:D3630"/>
    <mergeCell ref="F3630:G3630"/>
    <mergeCell ref="H3630:I3630"/>
    <mergeCell ref="J3630:K3630"/>
    <mergeCell ref="B3631:D3631"/>
    <mergeCell ref="F3631:G3631"/>
    <mergeCell ref="H3631:I3631"/>
    <mergeCell ref="J3631:K3631"/>
    <mergeCell ref="B3632:D3632"/>
    <mergeCell ref="F3632:G3632"/>
    <mergeCell ref="H3632:I3632"/>
    <mergeCell ref="J3632:K3632"/>
    <mergeCell ref="B3633:D3633"/>
    <mergeCell ref="F3633:G3633"/>
    <mergeCell ref="H3633:I3633"/>
    <mergeCell ref="J3633:K3633"/>
    <mergeCell ref="B3634:D3634"/>
    <mergeCell ref="F3634:G3634"/>
    <mergeCell ref="H3634:I3634"/>
    <mergeCell ref="J3634:K3634"/>
    <mergeCell ref="B3635:D3635"/>
    <mergeCell ref="F3635:G3635"/>
    <mergeCell ref="H3635:I3635"/>
    <mergeCell ref="J3635:K3635"/>
    <mergeCell ref="B3636:K3636"/>
    <mergeCell ref="E3637:K3637"/>
    <mergeCell ref="B3638:D3639"/>
    <mergeCell ref="E3638:I3638"/>
    <mergeCell ref="J3638:K3639"/>
    <mergeCell ref="L3638:L3639"/>
    <mergeCell ref="F3639:G3639"/>
    <mergeCell ref="H3639:I3639"/>
    <mergeCell ref="B3640:D3640"/>
    <mergeCell ref="F3640:G3640"/>
    <mergeCell ref="H3640:I3640"/>
    <mergeCell ref="J3640:K3640"/>
    <mergeCell ref="B3641:D3641"/>
    <mergeCell ref="F3641:G3641"/>
    <mergeCell ref="H3641:I3641"/>
    <mergeCell ref="J3641:K3641"/>
    <mergeCell ref="B3642:D3642"/>
    <mergeCell ref="F3642:G3642"/>
    <mergeCell ref="H3642:I3642"/>
    <mergeCell ref="J3642:K3642"/>
    <mergeCell ref="B3643:D3643"/>
    <mergeCell ref="F3643:G3643"/>
    <mergeCell ref="H3643:I3643"/>
    <mergeCell ref="J3643:K3643"/>
    <mergeCell ref="B3644:D3644"/>
    <mergeCell ref="F3644:G3644"/>
    <mergeCell ref="H3644:I3644"/>
    <mergeCell ref="J3644:K3644"/>
    <mergeCell ref="B3645:D3645"/>
    <mergeCell ref="F3645:G3645"/>
    <mergeCell ref="H3645:I3645"/>
    <mergeCell ref="J3645:K3645"/>
    <mergeCell ref="B3646:D3646"/>
    <mergeCell ref="F3646:G3646"/>
    <mergeCell ref="H3646:I3646"/>
    <mergeCell ref="J3646:K3646"/>
    <mergeCell ref="B3647:K3647"/>
    <mergeCell ref="E3648:K3648"/>
    <mergeCell ref="B3649:D3650"/>
    <mergeCell ref="E3649:I3649"/>
    <mergeCell ref="J3649:K3650"/>
    <mergeCell ref="L3649:L3650"/>
    <mergeCell ref="F3650:G3650"/>
    <mergeCell ref="H3650:I3650"/>
    <mergeCell ref="B3651:D3651"/>
    <mergeCell ref="F3651:G3651"/>
    <mergeCell ref="H3651:I3651"/>
    <mergeCell ref="J3651:K3651"/>
    <mergeCell ref="B3652:D3652"/>
    <mergeCell ref="F3652:G3652"/>
    <mergeCell ref="H3652:I3652"/>
    <mergeCell ref="J3652:K3652"/>
    <mergeCell ref="B3653:D3653"/>
    <mergeCell ref="F3653:G3653"/>
    <mergeCell ref="H3653:I3653"/>
    <mergeCell ref="J3653:K3653"/>
    <mergeCell ref="B3654:D3654"/>
    <mergeCell ref="F3654:G3654"/>
    <mergeCell ref="H3654:I3654"/>
    <mergeCell ref="J3654:K3654"/>
    <mergeCell ref="B3655:D3655"/>
    <mergeCell ref="F3655:G3655"/>
    <mergeCell ref="H3655:I3655"/>
    <mergeCell ref="J3655:K3655"/>
    <mergeCell ref="B3656:D3656"/>
    <mergeCell ref="F3656:G3656"/>
    <mergeCell ref="H3656:I3656"/>
    <mergeCell ref="J3656:K3656"/>
    <mergeCell ref="B3657:D3657"/>
    <mergeCell ref="F3657:G3657"/>
    <mergeCell ref="H3657:I3657"/>
    <mergeCell ref="J3657:K3657"/>
    <mergeCell ref="B3658:K3658"/>
    <mergeCell ref="E3659:K3659"/>
    <mergeCell ref="B3660:D3661"/>
    <mergeCell ref="E3660:I3660"/>
    <mergeCell ref="J3660:K3661"/>
    <mergeCell ref="L3660:L3661"/>
    <mergeCell ref="F3661:G3661"/>
    <mergeCell ref="H3661:I3661"/>
    <mergeCell ref="B3662:D3662"/>
    <mergeCell ref="F3662:G3662"/>
    <mergeCell ref="H3662:I3662"/>
    <mergeCell ref="J3662:K3662"/>
    <mergeCell ref="B3663:D3663"/>
    <mergeCell ref="F3663:G3663"/>
    <mergeCell ref="H3663:I3663"/>
    <mergeCell ref="J3663:K3663"/>
    <mergeCell ref="B3664:D3664"/>
    <mergeCell ref="F3664:G3664"/>
    <mergeCell ref="H3664:I3664"/>
    <mergeCell ref="J3664:K3664"/>
    <mergeCell ref="B3665:D3665"/>
    <mergeCell ref="F3665:G3665"/>
    <mergeCell ref="H3665:I3665"/>
    <mergeCell ref="J3665:K3665"/>
    <mergeCell ref="B3666:D3666"/>
    <mergeCell ref="F3666:G3666"/>
    <mergeCell ref="H3666:I3666"/>
    <mergeCell ref="J3666:K3666"/>
    <mergeCell ref="B3667:D3667"/>
    <mergeCell ref="F3667:G3667"/>
    <mergeCell ref="H3667:I3667"/>
    <mergeCell ref="J3667:K3667"/>
    <mergeCell ref="B3668:D3668"/>
    <mergeCell ref="F3668:G3668"/>
    <mergeCell ref="H3668:I3668"/>
    <mergeCell ref="J3668:K3668"/>
    <mergeCell ref="B3669:K3669"/>
    <mergeCell ref="E3670:K3670"/>
    <mergeCell ref="B3671:D3672"/>
    <mergeCell ref="E3671:I3671"/>
    <mergeCell ref="J3671:K3672"/>
    <mergeCell ref="L3671:L3672"/>
    <mergeCell ref="F3672:G3672"/>
    <mergeCell ref="H3672:I3672"/>
    <mergeCell ref="B3673:D3673"/>
    <mergeCell ref="F3673:G3673"/>
    <mergeCell ref="H3673:I3673"/>
    <mergeCell ref="J3673:K3673"/>
    <mergeCell ref="B3674:D3674"/>
    <mergeCell ref="F3674:G3674"/>
    <mergeCell ref="H3674:I3674"/>
    <mergeCell ref="J3674:K3674"/>
    <mergeCell ref="B3675:D3675"/>
    <mergeCell ref="F3675:G3675"/>
    <mergeCell ref="H3675:I3675"/>
    <mergeCell ref="J3675:K3675"/>
    <mergeCell ref="B3676:D3676"/>
    <mergeCell ref="F3676:G3676"/>
    <mergeCell ref="H3676:I3676"/>
    <mergeCell ref="J3676:K3676"/>
    <mergeCell ref="B3677:D3677"/>
    <mergeCell ref="F3677:G3677"/>
    <mergeCell ref="H3677:I3677"/>
    <mergeCell ref="J3677:K3677"/>
    <mergeCell ref="B3678:D3678"/>
    <mergeCell ref="F3678:G3678"/>
    <mergeCell ref="H3678:I3678"/>
    <mergeCell ref="J3678:K3678"/>
    <mergeCell ref="B3679:D3679"/>
    <mergeCell ref="F3679:G3679"/>
    <mergeCell ref="H3679:I3679"/>
    <mergeCell ref="J3679:K3679"/>
    <mergeCell ref="B3680:K3680"/>
    <mergeCell ref="E3681:K3681"/>
    <mergeCell ref="B3682:D3683"/>
    <mergeCell ref="E3682:I3682"/>
    <mergeCell ref="J3682:K3683"/>
    <mergeCell ref="L3682:L3683"/>
    <mergeCell ref="F3683:G3683"/>
    <mergeCell ref="H3683:I3683"/>
    <mergeCell ref="B3684:D3684"/>
    <mergeCell ref="F3684:G3684"/>
    <mergeCell ref="H3684:I3684"/>
    <mergeCell ref="J3684:K3684"/>
    <mergeCell ref="B3685:D3685"/>
    <mergeCell ref="F3685:G3685"/>
    <mergeCell ref="H3685:I3685"/>
    <mergeCell ref="J3685:K3685"/>
    <mergeCell ref="B3686:D3686"/>
    <mergeCell ref="F3686:G3686"/>
    <mergeCell ref="H3686:I3686"/>
    <mergeCell ref="J3686:K3686"/>
    <mergeCell ref="B3687:D3687"/>
    <mergeCell ref="F3687:G3687"/>
    <mergeCell ref="H3687:I3687"/>
    <mergeCell ref="J3687:K3687"/>
    <mergeCell ref="B3688:D3688"/>
    <mergeCell ref="F3688:G3688"/>
    <mergeCell ref="H3688:I3688"/>
    <mergeCell ref="J3688:K3688"/>
    <mergeCell ref="B3689:D3689"/>
    <mergeCell ref="F3689:G3689"/>
    <mergeCell ref="H3689:I3689"/>
    <mergeCell ref="J3689:K3689"/>
    <mergeCell ref="B3690:D3690"/>
    <mergeCell ref="F3690:G3690"/>
    <mergeCell ref="H3690:I3690"/>
    <mergeCell ref="J3690:K3690"/>
    <mergeCell ref="B3691:K3691"/>
    <mergeCell ref="E3692:K3692"/>
    <mergeCell ref="B3693:D3694"/>
    <mergeCell ref="E3693:I3693"/>
    <mergeCell ref="J3693:K3694"/>
    <mergeCell ref="L3693:L3694"/>
    <mergeCell ref="F3694:G3694"/>
    <mergeCell ref="H3694:I3694"/>
    <mergeCell ref="B3695:D3695"/>
    <mergeCell ref="F3695:G3695"/>
    <mergeCell ref="H3695:I3695"/>
    <mergeCell ref="J3695:K3695"/>
    <mergeCell ref="B3696:D3696"/>
    <mergeCell ref="F3696:G3696"/>
    <mergeCell ref="H3696:I3696"/>
    <mergeCell ref="J3696:K3696"/>
    <mergeCell ref="B3697:D3697"/>
    <mergeCell ref="F3697:G3697"/>
    <mergeCell ref="H3697:I3697"/>
    <mergeCell ref="J3697:K3697"/>
    <mergeCell ref="B3698:D3698"/>
    <mergeCell ref="F3698:G3698"/>
    <mergeCell ref="H3698:I3698"/>
    <mergeCell ref="J3698:K3698"/>
    <mergeCell ref="B3699:D3699"/>
    <mergeCell ref="F3699:G3699"/>
    <mergeCell ref="H3699:I3699"/>
    <mergeCell ref="J3699:K3699"/>
    <mergeCell ref="B3700:D3700"/>
    <mergeCell ref="F3700:G3700"/>
    <mergeCell ref="H3700:I3700"/>
    <mergeCell ref="J3700:K3700"/>
    <mergeCell ref="B3701:D3701"/>
    <mergeCell ref="F3701:G3701"/>
    <mergeCell ref="H3701:I3701"/>
    <mergeCell ref="J3701:K3701"/>
    <mergeCell ref="B3702:K3702"/>
    <mergeCell ref="E3703:K3703"/>
    <mergeCell ref="B3704:D3705"/>
    <mergeCell ref="E3704:I3704"/>
    <mergeCell ref="J3704:K3705"/>
    <mergeCell ref="L3704:L3705"/>
    <mergeCell ref="F3705:G3705"/>
    <mergeCell ref="H3705:I3705"/>
    <mergeCell ref="B3706:D3706"/>
    <mergeCell ref="F3706:G3706"/>
    <mergeCell ref="H3706:I3706"/>
    <mergeCell ref="J3706:K3706"/>
    <mergeCell ref="B3707:D3707"/>
    <mergeCell ref="F3707:G3707"/>
    <mergeCell ref="H3707:I3707"/>
    <mergeCell ref="J3707:K3707"/>
    <mergeCell ref="B3708:D3708"/>
    <mergeCell ref="F3708:G3708"/>
    <mergeCell ref="H3708:I3708"/>
    <mergeCell ref="J3708:K3708"/>
    <mergeCell ref="B3709:D3709"/>
    <mergeCell ref="F3709:G3709"/>
    <mergeCell ref="H3709:I3709"/>
    <mergeCell ref="J3709:K3709"/>
    <mergeCell ref="B3710:D3710"/>
    <mergeCell ref="F3710:G3710"/>
    <mergeCell ref="H3710:I3710"/>
    <mergeCell ref="J3710:K3710"/>
    <mergeCell ref="B3711:D3711"/>
    <mergeCell ref="F3711:G3711"/>
    <mergeCell ref="H3711:I3711"/>
    <mergeCell ref="J3711:K3711"/>
    <mergeCell ref="B3712:D3712"/>
    <mergeCell ref="F3712:G3712"/>
    <mergeCell ref="H3712:I3712"/>
    <mergeCell ref="J3712:K3712"/>
    <mergeCell ref="B3713:K3713"/>
    <mergeCell ref="E3714:K3714"/>
    <mergeCell ref="B3715:D3716"/>
    <mergeCell ref="E3715:I3715"/>
    <mergeCell ref="J3715:K3716"/>
    <mergeCell ref="L3715:L3716"/>
    <mergeCell ref="F3716:G3716"/>
    <mergeCell ref="H3716:I3716"/>
    <mergeCell ref="B3717:D3717"/>
    <mergeCell ref="F3717:G3717"/>
    <mergeCell ref="H3717:I3717"/>
    <mergeCell ref="J3717:K3717"/>
    <mergeCell ref="B3718:D3718"/>
    <mergeCell ref="F3718:G3718"/>
    <mergeCell ref="H3718:I3718"/>
    <mergeCell ref="J3718:K3718"/>
    <mergeCell ref="B3719:D3719"/>
    <mergeCell ref="F3719:G3719"/>
    <mergeCell ref="H3719:I3719"/>
    <mergeCell ref="J3719:K3719"/>
    <mergeCell ref="B3720:D3720"/>
    <mergeCell ref="F3720:G3720"/>
    <mergeCell ref="H3720:I3720"/>
    <mergeCell ref="J3720:K3720"/>
    <mergeCell ref="B3721:D3721"/>
    <mergeCell ref="F3721:G3721"/>
    <mergeCell ref="H3721:I3721"/>
    <mergeCell ref="J3721:K3721"/>
    <mergeCell ref="B3722:D3722"/>
    <mergeCell ref="F3722:G3722"/>
    <mergeCell ref="H3722:I3722"/>
    <mergeCell ref="J3722:K3722"/>
    <mergeCell ref="B3723:D3723"/>
    <mergeCell ref="F3723:G3723"/>
    <mergeCell ref="H3723:I3723"/>
    <mergeCell ref="J3723:K3723"/>
    <mergeCell ref="B3724:K3724"/>
    <mergeCell ref="E3725:K3725"/>
    <mergeCell ref="B3726:D3727"/>
    <mergeCell ref="E3726:I3726"/>
    <mergeCell ref="J3726:K3727"/>
    <mergeCell ref="L3726:L3727"/>
    <mergeCell ref="F3727:G3727"/>
    <mergeCell ref="H3727:I3727"/>
    <mergeCell ref="B3728:D3728"/>
    <mergeCell ref="F3728:G3728"/>
    <mergeCell ref="H3728:I3728"/>
    <mergeCell ref="J3728:K3728"/>
    <mergeCell ref="B3729:D3729"/>
    <mergeCell ref="F3729:G3729"/>
    <mergeCell ref="H3729:I3729"/>
    <mergeCell ref="J3729:K3729"/>
    <mergeCell ref="B3730:D3730"/>
    <mergeCell ref="F3730:G3730"/>
    <mergeCell ref="H3730:I3730"/>
    <mergeCell ref="J3730:K3730"/>
    <mergeCell ref="B3746:K3746"/>
    <mergeCell ref="E3747:K3747"/>
    <mergeCell ref="B3748:D3749"/>
    <mergeCell ref="E3748:I3748"/>
    <mergeCell ref="J3748:K3749"/>
    <mergeCell ref="L3748:L3749"/>
    <mergeCell ref="F3749:G3749"/>
    <mergeCell ref="H3749:I3749"/>
    <mergeCell ref="B3750:D3750"/>
    <mergeCell ref="F3750:G3750"/>
    <mergeCell ref="H3750:I3750"/>
    <mergeCell ref="J3750:K3750"/>
    <mergeCell ref="B3751:D3751"/>
    <mergeCell ref="F3751:G3751"/>
    <mergeCell ref="H3751:I3751"/>
    <mergeCell ref="J3751:K3751"/>
    <mergeCell ref="B3752:D3752"/>
    <mergeCell ref="F3752:G3752"/>
    <mergeCell ref="H3752:I3752"/>
    <mergeCell ref="J3752:K3752"/>
    <mergeCell ref="B3731:D3731"/>
    <mergeCell ref="F3731:G3731"/>
    <mergeCell ref="H3731:I3731"/>
    <mergeCell ref="J3731:K3731"/>
    <mergeCell ref="B3732:D3732"/>
    <mergeCell ref="F3732:G3732"/>
    <mergeCell ref="H3732:I3732"/>
    <mergeCell ref="J3732:K3732"/>
    <mergeCell ref="B3733:D3733"/>
    <mergeCell ref="F3733:G3733"/>
    <mergeCell ref="H3733:I3733"/>
    <mergeCell ref="J3733:K3733"/>
    <mergeCell ref="B3734:D3734"/>
    <mergeCell ref="F3734:G3734"/>
    <mergeCell ref="H3734:I3734"/>
    <mergeCell ref="J3734:K3734"/>
    <mergeCell ref="B3735:K3735"/>
    <mergeCell ref="E3736:K3736"/>
    <mergeCell ref="B3737:D3738"/>
    <mergeCell ref="E3737:I3737"/>
    <mergeCell ref="J3737:K3738"/>
    <mergeCell ref="L3737:L3738"/>
    <mergeCell ref="F3738:G3738"/>
    <mergeCell ref="H3738:I3738"/>
    <mergeCell ref="B3739:D3739"/>
    <mergeCell ref="F3739:G3739"/>
    <mergeCell ref="H3739:I3739"/>
    <mergeCell ref="J3739:K3739"/>
    <mergeCell ref="B3740:D3740"/>
    <mergeCell ref="F3740:G3740"/>
    <mergeCell ref="H3740:I3740"/>
    <mergeCell ref="J3740:K3740"/>
    <mergeCell ref="B3741:D3741"/>
    <mergeCell ref="F3741:G3741"/>
    <mergeCell ref="H3741:I3741"/>
    <mergeCell ref="J3741:K3741"/>
    <mergeCell ref="D3835:L3835"/>
    <mergeCell ref="E3836:K3836"/>
    <mergeCell ref="B3837:D3838"/>
    <mergeCell ref="E3837:I3837"/>
    <mergeCell ref="J3837:K3838"/>
    <mergeCell ref="L3837:L3838"/>
    <mergeCell ref="F3838:G3838"/>
    <mergeCell ref="H3838:I3838"/>
    <mergeCell ref="B3839:D3839"/>
    <mergeCell ref="F3839:G3839"/>
    <mergeCell ref="H3839:I3839"/>
    <mergeCell ref="J3839:K3839"/>
    <mergeCell ref="B3840:D3840"/>
    <mergeCell ref="F3840:G3840"/>
    <mergeCell ref="H3840:I3840"/>
    <mergeCell ref="J3840:K3840"/>
    <mergeCell ref="B3801:K3801"/>
    <mergeCell ref="E3802:K3802"/>
    <mergeCell ref="B3803:D3804"/>
    <mergeCell ref="E3803:I3803"/>
    <mergeCell ref="J3803:K3804"/>
    <mergeCell ref="L3803:L3804"/>
    <mergeCell ref="F3804:G3804"/>
    <mergeCell ref="H3804:I3804"/>
    <mergeCell ref="B3805:D3805"/>
    <mergeCell ref="F3805:G3805"/>
    <mergeCell ref="H3805:I3805"/>
    <mergeCell ref="J3805:K3805"/>
    <mergeCell ref="B3806:D3806"/>
    <mergeCell ref="F3806:G3806"/>
    <mergeCell ref="H3806:I3806"/>
    <mergeCell ref="J3806:K3806"/>
    <mergeCell ref="B3807:D3807"/>
    <mergeCell ref="F3807:G3807"/>
    <mergeCell ref="H3807:I3807"/>
    <mergeCell ref="J3807:K3807"/>
    <mergeCell ref="B3808:D3808"/>
    <mergeCell ref="F3808:G3808"/>
    <mergeCell ref="H3808:I3808"/>
    <mergeCell ref="J3808:K3808"/>
    <mergeCell ref="B3809:D3809"/>
    <mergeCell ref="F3809:G3809"/>
    <mergeCell ref="H3809:I3809"/>
    <mergeCell ref="J3809:K3809"/>
    <mergeCell ref="B3810:D3810"/>
    <mergeCell ref="F3810:G3810"/>
    <mergeCell ref="H3810:I3810"/>
    <mergeCell ref="J3810:K3810"/>
    <mergeCell ref="B3811:D3811"/>
    <mergeCell ref="F3811:G3811"/>
    <mergeCell ref="H3811:I3811"/>
    <mergeCell ref="J3811:K3811"/>
    <mergeCell ref="B3812:K3812"/>
    <mergeCell ref="B3817:D3817"/>
    <mergeCell ref="F3817:G3817"/>
    <mergeCell ref="H3817:I3817"/>
    <mergeCell ref="J3817:K3817"/>
    <mergeCell ref="B3818:D3818"/>
    <mergeCell ref="F3818:G3818"/>
    <mergeCell ref="H3818:I3818"/>
    <mergeCell ref="J3818:K3818"/>
    <mergeCell ref="B3819:D3819"/>
    <mergeCell ref="F3819:G3819"/>
    <mergeCell ref="H3819:I3819"/>
    <mergeCell ref="B3841:D3841"/>
    <mergeCell ref="F3841:G3841"/>
    <mergeCell ref="H3841:I3841"/>
    <mergeCell ref="J3841:K3841"/>
    <mergeCell ref="B3842:D3842"/>
    <mergeCell ref="F3842:G3842"/>
    <mergeCell ref="H3842:I3842"/>
    <mergeCell ref="J3842:K3842"/>
    <mergeCell ref="B3843:D3843"/>
    <mergeCell ref="F3843:G3843"/>
    <mergeCell ref="H3843:I3843"/>
    <mergeCell ref="J3843:K3843"/>
    <mergeCell ref="B3844:D3844"/>
    <mergeCell ref="F3844:G3844"/>
    <mergeCell ref="H3844:I3844"/>
    <mergeCell ref="J3844:K3844"/>
    <mergeCell ref="B3845:D3845"/>
    <mergeCell ref="F3845:G3845"/>
    <mergeCell ref="H3845:I3845"/>
    <mergeCell ref="J3845:K3845"/>
    <mergeCell ref="B3846:K3846"/>
    <mergeCell ref="E3847:K3847"/>
    <mergeCell ref="B3848:D3849"/>
    <mergeCell ref="E3848:I3848"/>
    <mergeCell ref="J3848:K3849"/>
    <mergeCell ref="L3848:L3849"/>
    <mergeCell ref="F3849:G3849"/>
    <mergeCell ref="H3849:I3849"/>
    <mergeCell ref="B3850:D3850"/>
    <mergeCell ref="F3850:G3850"/>
    <mergeCell ref="H3850:I3850"/>
    <mergeCell ref="J3850:K3850"/>
    <mergeCell ref="B3851:D3851"/>
    <mergeCell ref="F3851:G3851"/>
    <mergeCell ref="H3851:I3851"/>
    <mergeCell ref="J3851:K3851"/>
    <mergeCell ref="B3852:D3852"/>
    <mergeCell ref="F3852:G3852"/>
    <mergeCell ref="H3852:I3852"/>
    <mergeCell ref="J3852:K3852"/>
    <mergeCell ref="B3853:D3853"/>
    <mergeCell ref="F3853:G3853"/>
    <mergeCell ref="H3853:I3853"/>
    <mergeCell ref="J3853:K3853"/>
    <mergeCell ref="B3854:D3854"/>
    <mergeCell ref="F3854:G3854"/>
    <mergeCell ref="H3854:I3854"/>
    <mergeCell ref="J3854:K3854"/>
    <mergeCell ref="B3855:D3855"/>
    <mergeCell ref="F3855:G3855"/>
    <mergeCell ref="H3855:I3855"/>
    <mergeCell ref="J3855:K3855"/>
    <mergeCell ref="B3856:D3856"/>
    <mergeCell ref="F3856:G3856"/>
    <mergeCell ref="H3856:I3856"/>
    <mergeCell ref="J3856:K3856"/>
    <mergeCell ref="B3857:K3857"/>
    <mergeCell ref="E3858:K3858"/>
    <mergeCell ref="B3859:D3860"/>
    <mergeCell ref="E3859:I3859"/>
    <mergeCell ref="J3859:K3860"/>
    <mergeCell ref="L3859:L3860"/>
    <mergeCell ref="F3860:G3860"/>
    <mergeCell ref="H3860:I3860"/>
    <mergeCell ref="B3861:D3861"/>
    <mergeCell ref="F3861:G3861"/>
    <mergeCell ref="H3861:I3861"/>
    <mergeCell ref="J3861:K3861"/>
    <mergeCell ref="B3862:D3862"/>
    <mergeCell ref="F3862:G3862"/>
    <mergeCell ref="H3862:I3862"/>
    <mergeCell ref="J3862:K3862"/>
    <mergeCell ref="B3863:D3863"/>
    <mergeCell ref="F3863:G3863"/>
    <mergeCell ref="H3863:I3863"/>
    <mergeCell ref="J3863:K3863"/>
    <mergeCell ref="B3864:D3864"/>
    <mergeCell ref="F3864:G3864"/>
    <mergeCell ref="H3864:I3864"/>
    <mergeCell ref="J3864:K3864"/>
    <mergeCell ref="B3865:D3865"/>
    <mergeCell ref="F3865:G3865"/>
    <mergeCell ref="H3865:I3865"/>
    <mergeCell ref="J3865:K3865"/>
    <mergeCell ref="B3866:D3866"/>
    <mergeCell ref="F3866:G3866"/>
    <mergeCell ref="H3866:I3866"/>
    <mergeCell ref="J3866:K3866"/>
    <mergeCell ref="B3867:D3867"/>
    <mergeCell ref="F3867:G3867"/>
    <mergeCell ref="H3867:I3867"/>
    <mergeCell ref="J3867:K3867"/>
    <mergeCell ref="B3868:K3868"/>
    <mergeCell ref="E3869:K3869"/>
    <mergeCell ref="B3870:D3871"/>
    <mergeCell ref="E3870:I3870"/>
    <mergeCell ref="J3870:K3871"/>
    <mergeCell ref="L3870:L3871"/>
    <mergeCell ref="F3871:G3871"/>
    <mergeCell ref="H3871:I3871"/>
    <mergeCell ref="B3872:D3872"/>
    <mergeCell ref="F3872:G3872"/>
    <mergeCell ref="H3872:I3872"/>
    <mergeCell ref="J3872:K3872"/>
    <mergeCell ref="B3873:D3873"/>
    <mergeCell ref="F3873:G3873"/>
    <mergeCell ref="H3873:I3873"/>
    <mergeCell ref="J3873:K3873"/>
    <mergeCell ref="B3874:D3874"/>
    <mergeCell ref="F3874:G3874"/>
    <mergeCell ref="H3874:I3874"/>
    <mergeCell ref="J3874:K3874"/>
    <mergeCell ref="B3875:D3875"/>
    <mergeCell ref="F3875:G3875"/>
    <mergeCell ref="H3875:I3875"/>
    <mergeCell ref="J3875:K3875"/>
    <mergeCell ref="B3876:D3876"/>
    <mergeCell ref="F3876:G3876"/>
    <mergeCell ref="H3876:I3876"/>
    <mergeCell ref="J3876:K3876"/>
    <mergeCell ref="B3877:D3877"/>
    <mergeCell ref="F3877:G3877"/>
    <mergeCell ref="H3877:I3877"/>
    <mergeCell ref="J3877:K3877"/>
    <mergeCell ref="B3878:D3878"/>
    <mergeCell ref="F3878:G3878"/>
    <mergeCell ref="H3878:I3878"/>
    <mergeCell ref="J3878:K3878"/>
    <mergeCell ref="B3879:K3879"/>
    <mergeCell ref="E3880:K3880"/>
    <mergeCell ref="B3881:D3882"/>
    <mergeCell ref="E3881:I3881"/>
    <mergeCell ref="J3881:K3882"/>
    <mergeCell ref="L3881:L3882"/>
    <mergeCell ref="F3882:G3882"/>
    <mergeCell ref="H3882:I3882"/>
    <mergeCell ref="B3883:D3883"/>
    <mergeCell ref="F3883:G3883"/>
    <mergeCell ref="H3883:I3883"/>
    <mergeCell ref="J3883:K3883"/>
    <mergeCell ref="B3884:D3884"/>
    <mergeCell ref="F3884:G3884"/>
    <mergeCell ref="H3884:I3884"/>
    <mergeCell ref="J3884:K3884"/>
    <mergeCell ref="B3885:D3885"/>
    <mergeCell ref="F3885:G3885"/>
    <mergeCell ref="H3885:I3885"/>
    <mergeCell ref="J3885:K3885"/>
    <mergeCell ref="B3886:D3886"/>
    <mergeCell ref="F3886:G3886"/>
    <mergeCell ref="H3886:I3886"/>
    <mergeCell ref="J3886:K3886"/>
    <mergeCell ref="B3887:D3887"/>
    <mergeCell ref="F3887:G3887"/>
    <mergeCell ref="H3887:I3887"/>
    <mergeCell ref="J3887:K3887"/>
    <mergeCell ref="B3888:D3888"/>
    <mergeCell ref="F3888:G3888"/>
    <mergeCell ref="H3888:I3888"/>
    <mergeCell ref="J3888:K3888"/>
    <mergeCell ref="B3889:D3889"/>
    <mergeCell ref="F3889:G3889"/>
    <mergeCell ref="H3889:I3889"/>
    <mergeCell ref="J3889:K3889"/>
    <mergeCell ref="B3890:K3890"/>
    <mergeCell ref="E3891:K3891"/>
    <mergeCell ref="B3892:D3893"/>
    <mergeCell ref="E3892:I3892"/>
    <mergeCell ref="J3892:K3893"/>
    <mergeCell ref="L3892:L3893"/>
    <mergeCell ref="F3893:G3893"/>
    <mergeCell ref="H3893:I3893"/>
    <mergeCell ref="B3894:D3894"/>
    <mergeCell ref="F3894:G3894"/>
    <mergeCell ref="H3894:I3894"/>
    <mergeCell ref="J3894:K3894"/>
    <mergeCell ref="B3895:D3895"/>
    <mergeCell ref="F3895:G3895"/>
    <mergeCell ref="H3895:I3895"/>
    <mergeCell ref="J3895:K3895"/>
    <mergeCell ref="B3896:D3896"/>
    <mergeCell ref="F3896:G3896"/>
    <mergeCell ref="H3896:I3896"/>
    <mergeCell ref="J3896:K3896"/>
    <mergeCell ref="B3897:D3897"/>
    <mergeCell ref="F3897:G3897"/>
    <mergeCell ref="H3897:I3897"/>
    <mergeCell ref="J3897:K3897"/>
    <mergeCell ref="B3898:D3898"/>
    <mergeCell ref="F3898:G3898"/>
    <mergeCell ref="H3898:I3898"/>
    <mergeCell ref="J3898:K3898"/>
    <mergeCell ref="B3899:D3899"/>
    <mergeCell ref="F3899:G3899"/>
    <mergeCell ref="H3899:I3899"/>
    <mergeCell ref="J3899:K3899"/>
    <mergeCell ref="B3900:D3900"/>
    <mergeCell ref="F3900:G3900"/>
    <mergeCell ref="H3900:I3900"/>
    <mergeCell ref="J3900:K3900"/>
    <mergeCell ref="B3901:K3901"/>
    <mergeCell ref="E3902:K3902"/>
    <mergeCell ref="B3903:D3904"/>
    <mergeCell ref="E3903:I3903"/>
    <mergeCell ref="J3903:K3904"/>
    <mergeCell ref="L3903:L3904"/>
    <mergeCell ref="F3904:G3904"/>
    <mergeCell ref="H3904:I3904"/>
    <mergeCell ref="B3905:D3905"/>
    <mergeCell ref="F3905:G3905"/>
    <mergeCell ref="H3905:I3905"/>
    <mergeCell ref="J3905:K3905"/>
    <mergeCell ref="B3906:D3906"/>
    <mergeCell ref="F3906:G3906"/>
    <mergeCell ref="H3906:I3906"/>
    <mergeCell ref="J3906:K3906"/>
    <mergeCell ref="B3907:D3907"/>
    <mergeCell ref="F3907:G3907"/>
    <mergeCell ref="H3907:I3907"/>
    <mergeCell ref="J3907:K3907"/>
    <mergeCell ref="B3908:D3908"/>
    <mergeCell ref="F3908:G3908"/>
    <mergeCell ref="H3908:I3908"/>
    <mergeCell ref="J3908:K3908"/>
    <mergeCell ref="B3909:D3909"/>
    <mergeCell ref="F3909:G3909"/>
    <mergeCell ref="H3909:I3909"/>
    <mergeCell ref="J3909:K3909"/>
    <mergeCell ref="B3910:D3910"/>
    <mergeCell ref="F3910:G3910"/>
    <mergeCell ref="H3910:I3910"/>
    <mergeCell ref="J3910:K3910"/>
    <mergeCell ref="B3911:D3911"/>
    <mergeCell ref="F3911:G3911"/>
    <mergeCell ref="H3911:I3911"/>
    <mergeCell ref="J3911:K3911"/>
    <mergeCell ref="B3912:K3912"/>
    <mergeCell ref="E3913:K3913"/>
    <mergeCell ref="B3914:D3915"/>
    <mergeCell ref="E3914:I3914"/>
    <mergeCell ref="J3914:K3915"/>
    <mergeCell ref="L3914:L3915"/>
    <mergeCell ref="F3915:G3915"/>
    <mergeCell ref="H3915:I3915"/>
    <mergeCell ref="B3916:D3916"/>
    <mergeCell ref="F3916:G3916"/>
    <mergeCell ref="H3916:I3916"/>
    <mergeCell ref="J3916:K3916"/>
    <mergeCell ref="B3917:D3917"/>
    <mergeCell ref="F3917:G3917"/>
    <mergeCell ref="H3917:I3917"/>
    <mergeCell ref="J3917:K3917"/>
    <mergeCell ref="B3918:D3918"/>
    <mergeCell ref="F3918:G3918"/>
    <mergeCell ref="H3918:I3918"/>
    <mergeCell ref="J3918:K3918"/>
    <mergeCell ref="B3919:D3919"/>
    <mergeCell ref="F3919:G3919"/>
    <mergeCell ref="H3919:I3919"/>
    <mergeCell ref="J3919:K3919"/>
    <mergeCell ref="B3920:D3920"/>
    <mergeCell ref="F3920:G3920"/>
    <mergeCell ref="H3920:I3920"/>
    <mergeCell ref="J3920:K3920"/>
    <mergeCell ref="B3921:D3921"/>
    <mergeCell ref="F3921:G3921"/>
    <mergeCell ref="H3921:I3921"/>
    <mergeCell ref="J3921:K3921"/>
    <mergeCell ref="B3922:D3922"/>
    <mergeCell ref="F3922:G3922"/>
    <mergeCell ref="H3922:I3922"/>
    <mergeCell ref="J3922:K3922"/>
    <mergeCell ref="B3923:K3923"/>
    <mergeCell ref="E3924:K3924"/>
    <mergeCell ref="B3925:D3926"/>
    <mergeCell ref="E3925:I3925"/>
    <mergeCell ref="J3925:K3926"/>
    <mergeCell ref="L3925:L3926"/>
    <mergeCell ref="F3926:G3926"/>
    <mergeCell ref="H3926:I3926"/>
    <mergeCell ref="B3927:D3927"/>
    <mergeCell ref="F3927:G3927"/>
    <mergeCell ref="H3927:I3927"/>
    <mergeCell ref="J3927:K3927"/>
    <mergeCell ref="B3928:D3928"/>
    <mergeCell ref="F3928:G3928"/>
    <mergeCell ref="H3928:I3928"/>
    <mergeCell ref="J3928:K3928"/>
    <mergeCell ref="B3929:D3929"/>
    <mergeCell ref="F3929:G3929"/>
    <mergeCell ref="H3929:I3929"/>
    <mergeCell ref="J3929:K3929"/>
    <mergeCell ref="B3930:D3930"/>
    <mergeCell ref="F3930:G3930"/>
    <mergeCell ref="H3930:I3930"/>
    <mergeCell ref="J3930:K3930"/>
    <mergeCell ref="B3931:D3931"/>
    <mergeCell ref="F3931:G3931"/>
    <mergeCell ref="H3931:I3931"/>
    <mergeCell ref="J3931:K3931"/>
    <mergeCell ref="B3932:D3932"/>
    <mergeCell ref="F3932:G3932"/>
    <mergeCell ref="H3932:I3932"/>
    <mergeCell ref="J3932:K3932"/>
    <mergeCell ref="B3933:D3933"/>
    <mergeCell ref="F3933:G3933"/>
    <mergeCell ref="H3933:I3933"/>
    <mergeCell ref="J3933:K3933"/>
    <mergeCell ref="B3934:K3934"/>
    <mergeCell ref="E3935:K3935"/>
    <mergeCell ref="B3936:D3937"/>
    <mergeCell ref="E3936:I3936"/>
    <mergeCell ref="J3936:K3937"/>
    <mergeCell ref="L3936:L3937"/>
    <mergeCell ref="F3937:G3937"/>
    <mergeCell ref="H3937:I3937"/>
    <mergeCell ref="B3938:D3938"/>
    <mergeCell ref="F3938:G3938"/>
    <mergeCell ref="H3938:I3938"/>
    <mergeCell ref="J3938:K3938"/>
    <mergeCell ref="B3939:D3939"/>
    <mergeCell ref="F3939:G3939"/>
    <mergeCell ref="H3939:I3939"/>
    <mergeCell ref="J3939:K3939"/>
    <mergeCell ref="B3940:D3940"/>
    <mergeCell ref="F3940:G3940"/>
    <mergeCell ref="H3940:I3940"/>
    <mergeCell ref="J3940:K3940"/>
    <mergeCell ref="B3941:D3941"/>
    <mergeCell ref="F3941:G3941"/>
    <mergeCell ref="H3941:I3941"/>
    <mergeCell ref="J3941:K3941"/>
    <mergeCell ref="B3942:D3942"/>
    <mergeCell ref="F3942:G3942"/>
    <mergeCell ref="H3942:I3942"/>
    <mergeCell ref="J3942:K3942"/>
    <mergeCell ref="B3943:D3943"/>
    <mergeCell ref="F3943:G3943"/>
    <mergeCell ref="H3943:I3943"/>
    <mergeCell ref="J3943:K3943"/>
    <mergeCell ref="B3944:D3944"/>
    <mergeCell ref="F3944:G3944"/>
    <mergeCell ref="H3944:I3944"/>
    <mergeCell ref="J3944:K3944"/>
    <mergeCell ref="B3945:K3945"/>
    <mergeCell ref="E3946:K3946"/>
    <mergeCell ref="B3947:D3948"/>
    <mergeCell ref="E3947:I3947"/>
    <mergeCell ref="J3947:K3948"/>
    <mergeCell ref="L3947:L3948"/>
    <mergeCell ref="F3948:G3948"/>
    <mergeCell ref="H3948:I3948"/>
    <mergeCell ref="B3949:D3949"/>
    <mergeCell ref="F3949:G3949"/>
    <mergeCell ref="H3949:I3949"/>
    <mergeCell ref="J3949:K3949"/>
    <mergeCell ref="B3950:D3950"/>
    <mergeCell ref="F3950:G3950"/>
    <mergeCell ref="H3950:I3950"/>
    <mergeCell ref="J3950:K3950"/>
    <mergeCell ref="B3951:D3951"/>
    <mergeCell ref="F3951:G3951"/>
    <mergeCell ref="H3951:I3951"/>
    <mergeCell ref="J3951:K3951"/>
    <mergeCell ref="B3952:D3952"/>
    <mergeCell ref="F3952:G3952"/>
    <mergeCell ref="H3952:I3952"/>
    <mergeCell ref="J3952:K3952"/>
    <mergeCell ref="B3953:D3953"/>
    <mergeCell ref="F3953:G3953"/>
    <mergeCell ref="H3953:I3953"/>
    <mergeCell ref="J3953:K3953"/>
    <mergeCell ref="B3954:D3954"/>
    <mergeCell ref="F3954:G3954"/>
    <mergeCell ref="H3954:I3954"/>
    <mergeCell ref="J3954:K3954"/>
    <mergeCell ref="B3955:D3955"/>
    <mergeCell ref="F3955:G3955"/>
    <mergeCell ref="H3955:I3955"/>
    <mergeCell ref="J3955:K3955"/>
    <mergeCell ref="B3956:K3956"/>
    <mergeCell ref="E3957:K3957"/>
    <mergeCell ref="B3958:D3959"/>
    <mergeCell ref="E3958:I3958"/>
    <mergeCell ref="J3958:K3959"/>
    <mergeCell ref="L3958:L3959"/>
    <mergeCell ref="F3959:G3959"/>
    <mergeCell ref="H3959:I3959"/>
    <mergeCell ref="B3960:D3960"/>
    <mergeCell ref="F3960:G3960"/>
    <mergeCell ref="H3960:I3960"/>
    <mergeCell ref="J3960:K3960"/>
    <mergeCell ref="B3961:D3961"/>
    <mergeCell ref="F3961:G3961"/>
    <mergeCell ref="H3961:I3961"/>
    <mergeCell ref="J3961:K3961"/>
    <mergeCell ref="B3962:D3962"/>
    <mergeCell ref="F3962:G3962"/>
    <mergeCell ref="H3962:I3962"/>
    <mergeCell ref="J3962:K3962"/>
    <mergeCell ref="B3963:D3963"/>
    <mergeCell ref="F3963:G3963"/>
    <mergeCell ref="H3963:I3963"/>
    <mergeCell ref="J3963:K3963"/>
    <mergeCell ref="B3964:D3964"/>
    <mergeCell ref="F3964:G3964"/>
    <mergeCell ref="H3964:I3964"/>
    <mergeCell ref="J3964:K3964"/>
    <mergeCell ref="B3965:D3965"/>
    <mergeCell ref="F3965:G3965"/>
    <mergeCell ref="H3965:I3965"/>
    <mergeCell ref="J3965:K3965"/>
    <mergeCell ref="B3966:D3966"/>
    <mergeCell ref="F3966:G3966"/>
    <mergeCell ref="H3966:I3966"/>
    <mergeCell ref="J3966:K3966"/>
    <mergeCell ref="B3967:K3967"/>
    <mergeCell ref="E3968:K3968"/>
    <mergeCell ref="B3969:D3970"/>
    <mergeCell ref="E3969:I3969"/>
    <mergeCell ref="J3969:K3970"/>
    <mergeCell ref="L3969:L3970"/>
    <mergeCell ref="F3970:G3970"/>
    <mergeCell ref="H3970:I3970"/>
    <mergeCell ref="B3971:D3971"/>
    <mergeCell ref="F3971:G3971"/>
    <mergeCell ref="H3971:I3971"/>
    <mergeCell ref="J3971:K3971"/>
    <mergeCell ref="B3972:D3972"/>
    <mergeCell ref="F3972:G3972"/>
    <mergeCell ref="H3972:I3972"/>
    <mergeCell ref="J3972:K3972"/>
    <mergeCell ref="B3973:D3973"/>
    <mergeCell ref="F3973:G3973"/>
    <mergeCell ref="H3973:I3973"/>
    <mergeCell ref="J3973:K3973"/>
    <mergeCell ref="B3974:D3974"/>
    <mergeCell ref="F3974:G3974"/>
    <mergeCell ref="H3974:I3974"/>
    <mergeCell ref="J3974:K3974"/>
    <mergeCell ref="B3975:D3975"/>
    <mergeCell ref="F3975:G3975"/>
    <mergeCell ref="H3975:I3975"/>
    <mergeCell ref="J3975:K3975"/>
    <mergeCell ref="B3976:D3976"/>
    <mergeCell ref="F3976:G3976"/>
    <mergeCell ref="H3976:I3976"/>
    <mergeCell ref="J3976:K3976"/>
    <mergeCell ref="B3977:D3977"/>
    <mergeCell ref="F3977:G3977"/>
    <mergeCell ref="H3977:I3977"/>
    <mergeCell ref="J3977:K3977"/>
    <mergeCell ref="B3978:K3978"/>
    <mergeCell ref="E3979:K3979"/>
    <mergeCell ref="B3980:D3981"/>
    <mergeCell ref="E3980:I3980"/>
    <mergeCell ref="J3980:K3981"/>
    <mergeCell ref="L3980:L3981"/>
    <mergeCell ref="F3981:G3981"/>
    <mergeCell ref="H3981:I3981"/>
    <mergeCell ref="B3982:D3982"/>
    <mergeCell ref="F3982:G3982"/>
    <mergeCell ref="H3982:I3982"/>
    <mergeCell ref="J3982:K3982"/>
    <mergeCell ref="B3983:D3983"/>
    <mergeCell ref="F3983:G3983"/>
    <mergeCell ref="H3983:I3983"/>
    <mergeCell ref="J3983:K3983"/>
    <mergeCell ref="B3984:D3984"/>
    <mergeCell ref="F3984:G3984"/>
    <mergeCell ref="H3984:I3984"/>
    <mergeCell ref="J3984:K3984"/>
    <mergeCell ref="B3985:D3985"/>
    <mergeCell ref="F3985:G3985"/>
    <mergeCell ref="H3985:I3985"/>
    <mergeCell ref="J3985:K3985"/>
    <mergeCell ref="B3986:D3986"/>
    <mergeCell ref="F3986:G3986"/>
    <mergeCell ref="H3986:I3986"/>
    <mergeCell ref="J3986:K3986"/>
    <mergeCell ref="B3987:D3987"/>
    <mergeCell ref="F3987:G3987"/>
    <mergeCell ref="H3987:I3987"/>
    <mergeCell ref="J3987:K3987"/>
    <mergeCell ref="B3988:D3988"/>
    <mergeCell ref="F3988:G3988"/>
    <mergeCell ref="H3988:I3988"/>
    <mergeCell ref="J3988:K3988"/>
    <mergeCell ref="B3989:K3989"/>
    <mergeCell ref="E3990:K3990"/>
    <mergeCell ref="B3991:D3992"/>
    <mergeCell ref="E3991:I3991"/>
    <mergeCell ref="J3991:K3992"/>
    <mergeCell ref="L3991:L3992"/>
    <mergeCell ref="F3992:G3992"/>
    <mergeCell ref="H3992:I3992"/>
    <mergeCell ref="B3993:D3993"/>
    <mergeCell ref="F3993:G3993"/>
    <mergeCell ref="H3993:I3993"/>
    <mergeCell ref="J3993:K3993"/>
    <mergeCell ref="B3994:D3994"/>
    <mergeCell ref="F3994:G3994"/>
    <mergeCell ref="H3994:I3994"/>
    <mergeCell ref="J3994:K3994"/>
    <mergeCell ref="B3995:D3995"/>
    <mergeCell ref="F3995:G3995"/>
    <mergeCell ref="H3995:I3995"/>
    <mergeCell ref="J3995:K3995"/>
    <mergeCell ref="B3996:D3996"/>
    <mergeCell ref="F3996:G3996"/>
    <mergeCell ref="H3996:I3996"/>
    <mergeCell ref="J3996:K3996"/>
    <mergeCell ref="B3997:D3997"/>
    <mergeCell ref="F3997:G3997"/>
    <mergeCell ref="H3997:I3997"/>
    <mergeCell ref="J3997:K3997"/>
    <mergeCell ref="B3998:D3998"/>
    <mergeCell ref="F3998:G3998"/>
    <mergeCell ref="H3998:I3998"/>
    <mergeCell ref="J3998:K3998"/>
    <mergeCell ref="B3999:D3999"/>
    <mergeCell ref="F3999:G3999"/>
    <mergeCell ref="H3999:I3999"/>
    <mergeCell ref="J3999:K3999"/>
    <mergeCell ref="B4000:K4000"/>
    <mergeCell ref="E4001:K4001"/>
    <mergeCell ref="B4002:D4003"/>
    <mergeCell ref="E4002:I4002"/>
    <mergeCell ref="J4002:K4003"/>
    <mergeCell ref="L4002:L4003"/>
    <mergeCell ref="F4003:G4003"/>
    <mergeCell ref="H4003:I4003"/>
    <mergeCell ref="B4004:D4004"/>
    <mergeCell ref="F4004:G4004"/>
    <mergeCell ref="H4004:I4004"/>
    <mergeCell ref="J4004:K4004"/>
    <mergeCell ref="B4005:D4005"/>
    <mergeCell ref="F4005:G4005"/>
    <mergeCell ref="H4005:I4005"/>
    <mergeCell ref="J4005:K4005"/>
    <mergeCell ref="B4006:D4006"/>
    <mergeCell ref="F4006:G4006"/>
    <mergeCell ref="H4006:I4006"/>
    <mergeCell ref="J4006:K4006"/>
    <mergeCell ref="B4007:D4007"/>
    <mergeCell ref="F4007:G4007"/>
    <mergeCell ref="H4007:I4007"/>
    <mergeCell ref="J4007:K4007"/>
    <mergeCell ref="B4008:D4008"/>
    <mergeCell ref="F4008:G4008"/>
    <mergeCell ref="H4008:I4008"/>
    <mergeCell ref="J4008:K4008"/>
    <mergeCell ref="B4009:D4009"/>
    <mergeCell ref="F4009:G4009"/>
    <mergeCell ref="H4009:I4009"/>
    <mergeCell ref="J4009:K4009"/>
    <mergeCell ref="B4010:D4010"/>
    <mergeCell ref="F4010:G4010"/>
    <mergeCell ref="H4010:I4010"/>
    <mergeCell ref="J4010:K4010"/>
    <mergeCell ref="B4011:K4011"/>
    <mergeCell ref="E4012:K4012"/>
    <mergeCell ref="B4013:D4014"/>
    <mergeCell ref="E4013:I4013"/>
    <mergeCell ref="J4013:K4014"/>
    <mergeCell ref="L4013:L4014"/>
    <mergeCell ref="F4014:G4014"/>
    <mergeCell ref="H4014:I4014"/>
    <mergeCell ref="B4015:D4015"/>
    <mergeCell ref="F4015:G4015"/>
    <mergeCell ref="H4015:I4015"/>
    <mergeCell ref="J4015:K4015"/>
    <mergeCell ref="B4016:D4016"/>
    <mergeCell ref="F4016:G4016"/>
    <mergeCell ref="H4016:I4016"/>
    <mergeCell ref="J4016:K4016"/>
    <mergeCell ref="B4017:D4017"/>
    <mergeCell ref="F4017:G4017"/>
    <mergeCell ref="H4017:I4017"/>
    <mergeCell ref="J4017:K4017"/>
    <mergeCell ref="B4018:D4018"/>
    <mergeCell ref="F4018:G4018"/>
    <mergeCell ref="H4018:I4018"/>
    <mergeCell ref="J4018:K4018"/>
    <mergeCell ref="B4019:D4019"/>
    <mergeCell ref="F4019:G4019"/>
    <mergeCell ref="H4019:I4019"/>
    <mergeCell ref="J4019:K4019"/>
    <mergeCell ref="B4020:D4020"/>
    <mergeCell ref="F4020:G4020"/>
    <mergeCell ref="H4020:I4020"/>
    <mergeCell ref="J4020:K4020"/>
    <mergeCell ref="B4021:D4021"/>
    <mergeCell ref="F4021:G4021"/>
    <mergeCell ref="H4021:I4021"/>
    <mergeCell ref="J4021:K4021"/>
    <mergeCell ref="B4022:K4022"/>
    <mergeCell ref="E4023:K4023"/>
    <mergeCell ref="B4024:D4025"/>
    <mergeCell ref="E4024:I4024"/>
    <mergeCell ref="J4024:K4025"/>
    <mergeCell ref="L4024:L4025"/>
    <mergeCell ref="F4025:G4025"/>
    <mergeCell ref="H4025:I4025"/>
    <mergeCell ref="B4026:D4026"/>
    <mergeCell ref="F4026:G4026"/>
    <mergeCell ref="H4026:I4026"/>
    <mergeCell ref="J4026:K4026"/>
    <mergeCell ref="B4027:D4027"/>
    <mergeCell ref="F4027:G4027"/>
    <mergeCell ref="H4027:I4027"/>
    <mergeCell ref="J4027:K4027"/>
    <mergeCell ref="B4028:D4028"/>
    <mergeCell ref="F4028:G4028"/>
    <mergeCell ref="H4028:I4028"/>
    <mergeCell ref="J4028:K4028"/>
    <mergeCell ref="B4029:D4029"/>
    <mergeCell ref="F4029:G4029"/>
    <mergeCell ref="H4029:I4029"/>
    <mergeCell ref="J4029:K4029"/>
    <mergeCell ref="B4030:D4030"/>
    <mergeCell ref="F4030:G4030"/>
    <mergeCell ref="H4030:I4030"/>
    <mergeCell ref="J4030:K4030"/>
    <mergeCell ref="B4031:D4031"/>
    <mergeCell ref="F4031:G4031"/>
    <mergeCell ref="H4031:I4031"/>
    <mergeCell ref="J4031:K4031"/>
    <mergeCell ref="B4032:D4032"/>
    <mergeCell ref="F4032:G4032"/>
    <mergeCell ref="H4032:I4032"/>
    <mergeCell ref="J4032:K4032"/>
    <mergeCell ref="B4033:K4033"/>
    <mergeCell ref="E4034:K4034"/>
    <mergeCell ref="B4035:D4036"/>
    <mergeCell ref="E4035:I4035"/>
    <mergeCell ref="J4035:K4036"/>
    <mergeCell ref="L4035:L4036"/>
    <mergeCell ref="F4036:G4036"/>
    <mergeCell ref="H4036:I4036"/>
    <mergeCell ref="B4037:D4037"/>
    <mergeCell ref="F4037:G4037"/>
    <mergeCell ref="H4037:I4037"/>
    <mergeCell ref="J4037:K4037"/>
    <mergeCell ref="B4038:D4038"/>
    <mergeCell ref="F4038:G4038"/>
    <mergeCell ref="H4038:I4038"/>
    <mergeCell ref="J4038:K4038"/>
    <mergeCell ref="B4039:D4039"/>
    <mergeCell ref="F4039:G4039"/>
    <mergeCell ref="H4039:I4039"/>
    <mergeCell ref="J4039:K4039"/>
    <mergeCell ref="B4040:D4040"/>
    <mergeCell ref="F4040:G4040"/>
    <mergeCell ref="H4040:I4040"/>
    <mergeCell ref="J4040:K4040"/>
    <mergeCell ref="B4041:D4041"/>
    <mergeCell ref="F4041:G4041"/>
    <mergeCell ref="H4041:I4041"/>
    <mergeCell ref="J4041:K4041"/>
    <mergeCell ref="B4042:D4042"/>
    <mergeCell ref="F4042:G4042"/>
    <mergeCell ref="H4042:I4042"/>
    <mergeCell ref="J4042:K4042"/>
    <mergeCell ref="B4043:D4043"/>
    <mergeCell ref="F4043:G4043"/>
    <mergeCell ref="H4043:I4043"/>
    <mergeCell ref="J4043:K4043"/>
    <mergeCell ref="B4044:K4044"/>
    <mergeCell ref="E4045:K4045"/>
    <mergeCell ref="B4046:D4047"/>
    <mergeCell ref="E4046:I4046"/>
    <mergeCell ref="J4046:K4047"/>
    <mergeCell ref="L4046:L4047"/>
    <mergeCell ref="F4047:G4047"/>
    <mergeCell ref="H4047:I4047"/>
    <mergeCell ref="B4048:D4048"/>
    <mergeCell ref="F4048:G4048"/>
    <mergeCell ref="H4048:I4048"/>
    <mergeCell ref="J4048:K4048"/>
    <mergeCell ref="B4049:D4049"/>
    <mergeCell ref="F4049:G4049"/>
    <mergeCell ref="H4049:I4049"/>
    <mergeCell ref="J4049:K4049"/>
    <mergeCell ref="B4050:D4050"/>
    <mergeCell ref="F4050:G4050"/>
    <mergeCell ref="H4050:I4050"/>
    <mergeCell ref="J4050:K4050"/>
    <mergeCell ref="B4051:D4051"/>
    <mergeCell ref="F4051:G4051"/>
    <mergeCell ref="H4051:I4051"/>
    <mergeCell ref="J4051:K4051"/>
    <mergeCell ref="B4052:D4052"/>
    <mergeCell ref="F4052:G4052"/>
    <mergeCell ref="H4052:I4052"/>
    <mergeCell ref="J4052:K4052"/>
    <mergeCell ref="B4053:D4053"/>
    <mergeCell ref="F4053:G4053"/>
    <mergeCell ref="H4053:I4053"/>
    <mergeCell ref="J4053:K4053"/>
    <mergeCell ref="B4054:D4054"/>
    <mergeCell ref="F4054:G4054"/>
    <mergeCell ref="H4054:I4054"/>
    <mergeCell ref="J4054:K4054"/>
    <mergeCell ref="B4055:K4055"/>
    <mergeCell ref="D4056:L4056"/>
    <mergeCell ref="E4057:K4057"/>
    <mergeCell ref="B4058:D4059"/>
    <mergeCell ref="E4058:I4058"/>
    <mergeCell ref="J4058:K4059"/>
    <mergeCell ref="L4058:L4059"/>
    <mergeCell ref="F4059:G4059"/>
    <mergeCell ref="H4059:I4059"/>
    <mergeCell ref="B4060:D4060"/>
    <mergeCell ref="F4060:G4060"/>
    <mergeCell ref="H4060:I4060"/>
    <mergeCell ref="J4060:K4060"/>
    <mergeCell ref="B4061:D4061"/>
    <mergeCell ref="F4061:G4061"/>
    <mergeCell ref="H4061:I4061"/>
    <mergeCell ref="J4061:K4061"/>
    <mergeCell ref="B4062:D4062"/>
    <mergeCell ref="F4062:G4062"/>
    <mergeCell ref="H4062:I4062"/>
    <mergeCell ref="J4062:K4062"/>
    <mergeCell ref="B4063:D4063"/>
    <mergeCell ref="F4063:G4063"/>
    <mergeCell ref="H4063:I4063"/>
    <mergeCell ref="J4063:K4063"/>
    <mergeCell ref="B4064:D4064"/>
    <mergeCell ref="F4064:G4064"/>
    <mergeCell ref="H4064:I4064"/>
    <mergeCell ref="J4064:K4064"/>
    <mergeCell ref="B4065:D4065"/>
    <mergeCell ref="F4065:G4065"/>
    <mergeCell ref="H4065:I4065"/>
    <mergeCell ref="J4065:K4065"/>
    <mergeCell ref="B4066:D4066"/>
    <mergeCell ref="F4066:G4066"/>
    <mergeCell ref="H4066:I4066"/>
    <mergeCell ref="J4066:K4066"/>
    <mergeCell ref="B4067:K4067"/>
    <mergeCell ref="E4068:K4068"/>
    <mergeCell ref="B4069:D4070"/>
    <mergeCell ref="E4069:I4069"/>
    <mergeCell ref="J4069:K4070"/>
    <mergeCell ref="L4069:L4070"/>
    <mergeCell ref="F4070:G4070"/>
    <mergeCell ref="H4070:I4070"/>
    <mergeCell ref="B4071:D4071"/>
    <mergeCell ref="F4071:G4071"/>
    <mergeCell ref="H4071:I4071"/>
    <mergeCell ref="J4071:K4071"/>
    <mergeCell ref="B4072:D4072"/>
    <mergeCell ref="F4072:G4072"/>
    <mergeCell ref="H4072:I4072"/>
    <mergeCell ref="J4072:K4072"/>
    <mergeCell ref="B4073:D4073"/>
    <mergeCell ref="F4073:G4073"/>
    <mergeCell ref="H4073:I4073"/>
    <mergeCell ref="J4073:K4073"/>
    <mergeCell ref="B4074:D4074"/>
    <mergeCell ref="F4074:G4074"/>
    <mergeCell ref="H4074:I4074"/>
    <mergeCell ref="J4074:K4074"/>
    <mergeCell ref="B4075:D4075"/>
    <mergeCell ref="F4075:G4075"/>
    <mergeCell ref="H4075:I4075"/>
    <mergeCell ref="J4075:K4075"/>
    <mergeCell ref="B4076:D4076"/>
    <mergeCell ref="F4076:G4076"/>
    <mergeCell ref="H4076:I4076"/>
    <mergeCell ref="J4076:K4076"/>
    <mergeCell ref="B4077:D4077"/>
    <mergeCell ref="F4077:G4077"/>
    <mergeCell ref="H4077:I4077"/>
    <mergeCell ref="J4077:K4077"/>
    <mergeCell ref="B4078:K4078"/>
    <mergeCell ref="E4079:K4079"/>
    <mergeCell ref="B4080:D4081"/>
    <mergeCell ref="E4080:I4080"/>
    <mergeCell ref="J4080:K4081"/>
    <mergeCell ref="L4080:L4081"/>
    <mergeCell ref="F4081:G4081"/>
    <mergeCell ref="H4081:I4081"/>
    <mergeCell ref="B4082:D4082"/>
    <mergeCell ref="F4082:G4082"/>
    <mergeCell ref="H4082:I4082"/>
    <mergeCell ref="J4082:K4082"/>
    <mergeCell ref="B4083:D4083"/>
    <mergeCell ref="F4083:G4083"/>
    <mergeCell ref="H4083:I4083"/>
    <mergeCell ref="J4083:K4083"/>
    <mergeCell ref="B4084:D4084"/>
    <mergeCell ref="F4084:G4084"/>
    <mergeCell ref="H4084:I4084"/>
    <mergeCell ref="J4084:K4084"/>
    <mergeCell ref="B4085:D4085"/>
    <mergeCell ref="F4085:G4085"/>
    <mergeCell ref="H4085:I4085"/>
    <mergeCell ref="J4085:K4085"/>
    <mergeCell ref="B4086:D4086"/>
    <mergeCell ref="F4086:G4086"/>
    <mergeCell ref="H4086:I4086"/>
    <mergeCell ref="J4086:K4086"/>
    <mergeCell ref="B4087:D4087"/>
    <mergeCell ref="F4087:G4087"/>
    <mergeCell ref="H4087:I4087"/>
    <mergeCell ref="J4087:K4087"/>
    <mergeCell ref="B4088:D4088"/>
    <mergeCell ref="F4088:G4088"/>
    <mergeCell ref="H4088:I4088"/>
    <mergeCell ref="J4088:K4088"/>
    <mergeCell ref="B4089:K4089"/>
    <mergeCell ref="E4090:K4090"/>
    <mergeCell ref="B4091:D4092"/>
    <mergeCell ref="E4091:I4091"/>
    <mergeCell ref="J4091:K4092"/>
    <mergeCell ref="L4091:L4092"/>
    <mergeCell ref="F4092:G4092"/>
    <mergeCell ref="H4092:I4092"/>
    <mergeCell ref="B4093:D4093"/>
    <mergeCell ref="F4093:G4093"/>
    <mergeCell ref="H4093:I4093"/>
    <mergeCell ref="J4093:K4093"/>
    <mergeCell ref="B4094:D4094"/>
    <mergeCell ref="F4094:G4094"/>
    <mergeCell ref="H4094:I4094"/>
    <mergeCell ref="J4094:K4094"/>
    <mergeCell ref="B4095:D4095"/>
    <mergeCell ref="F4095:G4095"/>
    <mergeCell ref="H4095:I4095"/>
    <mergeCell ref="J4095:K4095"/>
    <mergeCell ref="B4096:D4096"/>
    <mergeCell ref="F4096:G4096"/>
    <mergeCell ref="H4096:I4096"/>
    <mergeCell ref="J4096:K4096"/>
    <mergeCell ref="B4097:D4097"/>
    <mergeCell ref="F4097:G4097"/>
    <mergeCell ref="H4097:I4097"/>
    <mergeCell ref="J4097:K4097"/>
    <mergeCell ref="B4098:D4098"/>
    <mergeCell ref="F4098:G4098"/>
    <mergeCell ref="H4098:I4098"/>
    <mergeCell ref="J4098:K4098"/>
    <mergeCell ref="B4099:D4099"/>
    <mergeCell ref="F4099:G4099"/>
    <mergeCell ref="H4099:I4099"/>
    <mergeCell ref="J4099:K4099"/>
    <mergeCell ref="B4100:K4100"/>
    <mergeCell ref="E4101:K4101"/>
    <mergeCell ref="B4102:D4103"/>
    <mergeCell ref="E4102:I4102"/>
    <mergeCell ref="J4102:K4103"/>
    <mergeCell ref="L4102:L4103"/>
    <mergeCell ref="F4103:G4103"/>
    <mergeCell ref="H4103:I4103"/>
    <mergeCell ref="B4104:D4104"/>
    <mergeCell ref="F4104:G4104"/>
    <mergeCell ref="H4104:I4104"/>
    <mergeCell ref="J4104:K4104"/>
    <mergeCell ref="B4105:D4105"/>
    <mergeCell ref="F4105:G4105"/>
    <mergeCell ref="H4105:I4105"/>
    <mergeCell ref="J4105:K4105"/>
    <mergeCell ref="B4106:D4106"/>
    <mergeCell ref="F4106:G4106"/>
    <mergeCell ref="H4106:I4106"/>
    <mergeCell ref="J4106:K4106"/>
    <mergeCell ref="B4107:D4107"/>
    <mergeCell ref="F4107:G4107"/>
    <mergeCell ref="H4107:I4107"/>
    <mergeCell ref="J4107:K4107"/>
    <mergeCell ref="B4108:D4108"/>
    <mergeCell ref="F4108:G4108"/>
    <mergeCell ref="H4108:I4108"/>
    <mergeCell ref="J4108:K4108"/>
    <mergeCell ref="B4109:D4109"/>
    <mergeCell ref="F4109:G4109"/>
    <mergeCell ref="H4109:I4109"/>
    <mergeCell ref="J4109:K4109"/>
    <mergeCell ref="B4110:D4110"/>
    <mergeCell ref="F4110:G4110"/>
    <mergeCell ref="H4110:I4110"/>
    <mergeCell ref="J4110:K4110"/>
    <mergeCell ref="B4111:K4111"/>
    <mergeCell ref="E4112:K4112"/>
    <mergeCell ref="B4113:D4114"/>
    <mergeCell ref="E4113:I4113"/>
    <mergeCell ref="J4113:K4114"/>
    <mergeCell ref="L4113:L4114"/>
    <mergeCell ref="F4114:G4114"/>
    <mergeCell ref="H4114:I4114"/>
    <mergeCell ref="B4115:D4115"/>
    <mergeCell ref="F4115:G4115"/>
    <mergeCell ref="H4115:I4115"/>
    <mergeCell ref="J4115:K4115"/>
    <mergeCell ref="B4116:D4116"/>
    <mergeCell ref="F4116:G4116"/>
    <mergeCell ref="H4116:I4116"/>
    <mergeCell ref="J4116:K4116"/>
    <mergeCell ref="B4117:D4117"/>
    <mergeCell ref="F4117:G4117"/>
    <mergeCell ref="H4117:I4117"/>
    <mergeCell ref="J4117:K4117"/>
    <mergeCell ref="B4118:D4118"/>
    <mergeCell ref="F4118:G4118"/>
    <mergeCell ref="H4118:I4118"/>
    <mergeCell ref="J4118:K4118"/>
    <mergeCell ref="B4119:D4119"/>
    <mergeCell ref="F4119:G4119"/>
    <mergeCell ref="H4119:I4119"/>
    <mergeCell ref="J4119:K4119"/>
    <mergeCell ref="B4120:D4120"/>
    <mergeCell ref="F4120:G4120"/>
    <mergeCell ref="H4120:I4120"/>
    <mergeCell ref="J4120:K4120"/>
    <mergeCell ref="B4121:D4121"/>
    <mergeCell ref="F4121:G4121"/>
    <mergeCell ref="H4121:I4121"/>
    <mergeCell ref="J4121:K4121"/>
    <mergeCell ref="B4122:K4122"/>
    <mergeCell ref="E4123:K4123"/>
    <mergeCell ref="B4124:D4125"/>
    <mergeCell ref="E4124:I4124"/>
    <mergeCell ref="J4124:K4125"/>
    <mergeCell ref="L4124:L4125"/>
    <mergeCell ref="F4125:G4125"/>
    <mergeCell ref="H4125:I4125"/>
    <mergeCell ref="B4126:D4126"/>
    <mergeCell ref="F4126:G4126"/>
    <mergeCell ref="H4126:I4126"/>
    <mergeCell ref="J4126:K4126"/>
    <mergeCell ref="B4127:D4127"/>
    <mergeCell ref="F4127:G4127"/>
    <mergeCell ref="H4127:I4127"/>
    <mergeCell ref="J4127:K4127"/>
    <mergeCell ref="B4128:D4128"/>
    <mergeCell ref="F4128:G4128"/>
    <mergeCell ref="H4128:I4128"/>
    <mergeCell ref="J4128:K4128"/>
    <mergeCell ref="B4129:D4129"/>
    <mergeCell ref="F4129:G4129"/>
    <mergeCell ref="H4129:I4129"/>
    <mergeCell ref="J4129:K4129"/>
    <mergeCell ref="B4130:D4130"/>
    <mergeCell ref="F4130:G4130"/>
    <mergeCell ref="H4130:I4130"/>
    <mergeCell ref="J4130:K4130"/>
    <mergeCell ref="B4131:D4131"/>
    <mergeCell ref="F4131:G4131"/>
    <mergeCell ref="H4131:I4131"/>
    <mergeCell ref="J4131:K4131"/>
    <mergeCell ref="B4132:D4132"/>
    <mergeCell ref="F4132:G4132"/>
    <mergeCell ref="H4132:I4132"/>
    <mergeCell ref="J4132:K4132"/>
    <mergeCell ref="B4133:K4133"/>
    <mergeCell ref="E4134:K4134"/>
    <mergeCell ref="B4135:D4136"/>
    <mergeCell ref="E4135:I4135"/>
    <mergeCell ref="J4135:K4136"/>
    <mergeCell ref="L4135:L4136"/>
    <mergeCell ref="F4136:G4136"/>
    <mergeCell ref="H4136:I4136"/>
    <mergeCell ref="B4137:D4137"/>
    <mergeCell ref="F4137:G4137"/>
    <mergeCell ref="H4137:I4137"/>
    <mergeCell ref="J4137:K4137"/>
    <mergeCell ref="B4138:D4138"/>
    <mergeCell ref="F4138:G4138"/>
    <mergeCell ref="H4138:I4138"/>
    <mergeCell ref="J4138:K4138"/>
    <mergeCell ref="B4139:D4139"/>
    <mergeCell ref="F4139:G4139"/>
    <mergeCell ref="H4139:I4139"/>
    <mergeCell ref="J4139:K4139"/>
    <mergeCell ref="B4140:D4140"/>
    <mergeCell ref="F4140:G4140"/>
    <mergeCell ref="H4140:I4140"/>
    <mergeCell ref="J4140:K4140"/>
    <mergeCell ref="B4141:D4141"/>
    <mergeCell ref="F4141:G4141"/>
    <mergeCell ref="H4141:I4141"/>
    <mergeCell ref="J4141:K4141"/>
    <mergeCell ref="B4142:D4142"/>
    <mergeCell ref="F4142:G4142"/>
    <mergeCell ref="H4142:I4142"/>
    <mergeCell ref="J4142:K4142"/>
    <mergeCell ref="B4143:D4143"/>
    <mergeCell ref="F4143:G4143"/>
    <mergeCell ref="H4143:I4143"/>
    <mergeCell ref="J4143:K4143"/>
    <mergeCell ref="B4144:K4144"/>
    <mergeCell ref="E4145:K4145"/>
    <mergeCell ref="B4146:D4147"/>
    <mergeCell ref="E4146:I4146"/>
    <mergeCell ref="J4146:K4147"/>
    <mergeCell ref="L4146:L4147"/>
    <mergeCell ref="F4147:G4147"/>
    <mergeCell ref="H4147:I4147"/>
    <mergeCell ref="B4148:D4148"/>
    <mergeCell ref="F4148:G4148"/>
    <mergeCell ref="H4148:I4148"/>
    <mergeCell ref="J4148:K4148"/>
    <mergeCell ref="B4149:D4149"/>
    <mergeCell ref="F4149:G4149"/>
    <mergeCell ref="H4149:I4149"/>
    <mergeCell ref="J4149:K4149"/>
    <mergeCell ref="B4150:D4150"/>
    <mergeCell ref="F4150:G4150"/>
    <mergeCell ref="H4150:I4150"/>
    <mergeCell ref="J4150:K4150"/>
    <mergeCell ref="B4151:D4151"/>
    <mergeCell ref="F4151:G4151"/>
    <mergeCell ref="H4151:I4151"/>
    <mergeCell ref="J4151:K4151"/>
    <mergeCell ref="B4152:D4152"/>
    <mergeCell ref="F4152:G4152"/>
    <mergeCell ref="H4152:I4152"/>
    <mergeCell ref="J4152:K4152"/>
    <mergeCell ref="B4153:D4153"/>
    <mergeCell ref="F4153:G4153"/>
    <mergeCell ref="H4153:I4153"/>
    <mergeCell ref="J4153:K4153"/>
    <mergeCell ref="B4154:D4154"/>
    <mergeCell ref="F4154:G4154"/>
    <mergeCell ref="H4154:I4154"/>
    <mergeCell ref="J4154:K4154"/>
    <mergeCell ref="B4155:K4155"/>
    <mergeCell ref="E4156:K4156"/>
    <mergeCell ref="B4157:D4158"/>
    <mergeCell ref="E4157:I4157"/>
    <mergeCell ref="J4157:K4158"/>
    <mergeCell ref="L4157:L4158"/>
    <mergeCell ref="F4158:G4158"/>
    <mergeCell ref="H4158:I4158"/>
    <mergeCell ref="B4159:D4159"/>
    <mergeCell ref="F4159:G4159"/>
    <mergeCell ref="H4159:I4159"/>
    <mergeCell ref="J4159:K4159"/>
    <mergeCell ref="B4160:D4160"/>
    <mergeCell ref="F4160:G4160"/>
    <mergeCell ref="H4160:I4160"/>
    <mergeCell ref="J4160:K4160"/>
    <mergeCell ref="B4161:D4161"/>
    <mergeCell ref="F4161:G4161"/>
    <mergeCell ref="H4161:I4161"/>
    <mergeCell ref="J4161:K4161"/>
    <mergeCell ref="B4162:D4162"/>
    <mergeCell ref="F4162:G4162"/>
    <mergeCell ref="H4162:I4162"/>
    <mergeCell ref="J4162:K4162"/>
    <mergeCell ref="B4163:D4163"/>
    <mergeCell ref="F4163:G4163"/>
    <mergeCell ref="H4163:I4163"/>
    <mergeCell ref="J4163:K4163"/>
    <mergeCell ref="B4164:D4164"/>
    <mergeCell ref="F4164:G4164"/>
    <mergeCell ref="H4164:I4164"/>
    <mergeCell ref="J4164:K4164"/>
    <mergeCell ref="B4165:D4165"/>
    <mergeCell ref="F4165:G4165"/>
    <mergeCell ref="H4165:I4165"/>
    <mergeCell ref="J4165:K4165"/>
    <mergeCell ref="B4166:K4166"/>
    <mergeCell ref="E4167:K4167"/>
    <mergeCell ref="B4168:D4169"/>
    <mergeCell ref="E4168:I4168"/>
    <mergeCell ref="J4168:K4169"/>
    <mergeCell ref="L4168:L4169"/>
    <mergeCell ref="F4169:G4169"/>
    <mergeCell ref="H4169:I4169"/>
    <mergeCell ref="B4170:D4170"/>
    <mergeCell ref="F4170:G4170"/>
    <mergeCell ref="H4170:I4170"/>
    <mergeCell ref="J4170:K4170"/>
    <mergeCell ref="B4171:D4171"/>
    <mergeCell ref="F4171:G4171"/>
    <mergeCell ref="H4171:I4171"/>
    <mergeCell ref="J4171:K4171"/>
    <mergeCell ref="B4172:D4172"/>
    <mergeCell ref="F4172:G4172"/>
    <mergeCell ref="H4172:I4172"/>
    <mergeCell ref="J4172:K4172"/>
    <mergeCell ref="B4173:D4173"/>
    <mergeCell ref="F4173:G4173"/>
    <mergeCell ref="H4173:I4173"/>
    <mergeCell ref="J4173:K4173"/>
    <mergeCell ref="B4174:D4174"/>
    <mergeCell ref="F4174:G4174"/>
    <mergeCell ref="H4174:I4174"/>
    <mergeCell ref="J4174:K4174"/>
    <mergeCell ref="B4175:D4175"/>
    <mergeCell ref="F4175:G4175"/>
    <mergeCell ref="H4175:I4175"/>
    <mergeCell ref="J4175:K4175"/>
    <mergeCell ref="B4176:D4176"/>
    <mergeCell ref="F4176:G4176"/>
    <mergeCell ref="H4176:I4176"/>
    <mergeCell ref="J4176:K4176"/>
    <mergeCell ref="B4177:K4177"/>
    <mergeCell ref="E4178:K4178"/>
    <mergeCell ref="B4179:D4180"/>
    <mergeCell ref="E4179:I4179"/>
    <mergeCell ref="J4179:K4180"/>
    <mergeCell ref="L4179:L4180"/>
    <mergeCell ref="F4180:G4180"/>
    <mergeCell ref="H4180:I4180"/>
    <mergeCell ref="B4181:D4181"/>
    <mergeCell ref="F4181:G4181"/>
    <mergeCell ref="H4181:I4181"/>
    <mergeCell ref="J4181:K4181"/>
    <mergeCell ref="B4182:D4182"/>
    <mergeCell ref="F4182:G4182"/>
    <mergeCell ref="H4182:I4182"/>
    <mergeCell ref="J4182:K4182"/>
    <mergeCell ref="B4183:D4183"/>
    <mergeCell ref="F4183:G4183"/>
    <mergeCell ref="H4183:I4183"/>
    <mergeCell ref="J4183:K4183"/>
    <mergeCell ref="B4184:D4184"/>
    <mergeCell ref="F4184:G4184"/>
    <mergeCell ref="H4184:I4184"/>
    <mergeCell ref="J4184:K4184"/>
    <mergeCell ref="B4185:D4185"/>
    <mergeCell ref="F4185:G4185"/>
    <mergeCell ref="H4185:I4185"/>
    <mergeCell ref="J4185:K4185"/>
    <mergeCell ref="B4186:D4186"/>
    <mergeCell ref="F4186:G4186"/>
    <mergeCell ref="H4186:I4186"/>
    <mergeCell ref="J4186:K4186"/>
    <mergeCell ref="B4187:D4187"/>
    <mergeCell ref="F4187:G4187"/>
    <mergeCell ref="H4187:I4187"/>
    <mergeCell ref="J4187:K4187"/>
    <mergeCell ref="B4188:K4188"/>
    <mergeCell ref="E4189:K4189"/>
    <mergeCell ref="B4190:D4191"/>
    <mergeCell ref="E4190:I4190"/>
    <mergeCell ref="J4190:K4191"/>
    <mergeCell ref="L4190:L4191"/>
    <mergeCell ref="F4191:G4191"/>
    <mergeCell ref="H4191:I4191"/>
    <mergeCell ref="B4192:D4192"/>
    <mergeCell ref="F4192:G4192"/>
    <mergeCell ref="H4192:I4192"/>
    <mergeCell ref="J4192:K4192"/>
    <mergeCell ref="B4193:D4193"/>
    <mergeCell ref="F4193:G4193"/>
    <mergeCell ref="H4193:I4193"/>
    <mergeCell ref="J4193:K4193"/>
    <mergeCell ref="B4194:D4194"/>
    <mergeCell ref="F4194:G4194"/>
    <mergeCell ref="H4194:I4194"/>
    <mergeCell ref="J4194:K4194"/>
    <mergeCell ref="B4195:D4195"/>
    <mergeCell ref="F4195:G4195"/>
    <mergeCell ref="H4195:I4195"/>
    <mergeCell ref="J4195:K4195"/>
    <mergeCell ref="B4196:D4196"/>
    <mergeCell ref="F4196:G4196"/>
    <mergeCell ref="H4196:I4196"/>
    <mergeCell ref="J4196:K4196"/>
    <mergeCell ref="B4197:D4197"/>
    <mergeCell ref="F4197:G4197"/>
    <mergeCell ref="H4197:I4197"/>
    <mergeCell ref="J4197:K4197"/>
    <mergeCell ref="B4198:D4198"/>
    <mergeCell ref="F4198:G4198"/>
    <mergeCell ref="H4198:I4198"/>
    <mergeCell ref="J4198:K4198"/>
    <mergeCell ref="B4199:K4199"/>
    <mergeCell ref="E4200:K4200"/>
    <mergeCell ref="B4201:D4202"/>
    <mergeCell ref="E4201:I4201"/>
    <mergeCell ref="J4201:K4202"/>
    <mergeCell ref="L4201:L4202"/>
    <mergeCell ref="F4202:G4202"/>
    <mergeCell ref="H4202:I4202"/>
    <mergeCell ref="B4203:D4203"/>
    <mergeCell ref="F4203:G4203"/>
    <mergeCell ref="H4203:I4203"/>
    <mergeCell ref="J4203:K4203"/>
    <mergeCell ref="B4204:D4204"/>
    <mergeCell ref="F4204:G4204"/>
    <mergeCell ref="H4204:I4204"/>
    <mergeCell ref="J4204:K4204"/>
    <mergeCell ref="B4205:D4205"/>
    <mergeCell ref="F4205:G4205"/>
    <mergeCell ref="H4205:I4205"/>
    <mergeCell ref="J4205:K4205"/>
    <mergeCell ref="B4206:D4206"/>
    <mergeCell ref="F4206:G4206"/>
    <mergeCell ref="H4206:I4206"/>
    <mergeCell ref="J4206:K4206"/>
    <mergeCell ref="B4207:D4207"/>
    <mergeCell ref="F4207:G4207"/>
    <mergeCell ref="H4207:I4207"/>
    <mergeCell ref="J4207:K4207"/>
    <mergeCell ref="B4208:D4208"/>
    <mergeCell ref="F4208:G4208"/>
    <mergeCell ref="H4208:I4208"/>
    <mergeCell ref="J4208:K4208"/>
    <mergeCell ref="B4209:D4209"/>
    <mergeCell ref="F4209:G4209"/>
    <mergeCell ref="H4209:I4209"/>
    <mergeCell ref="J4209:K4209"/>
    <mergeCell ref="B4210:K4210"/>
    <mergeCell ref="E4211:K4211"/>
    <mergeCell ref="B4212:D4213"/>
    <mergeCell ref="E4212:I4212"/>
    <mergeCell ref="J4212:K4213"/>
    <mergeCell ref="L4212:L4213"/>
    <mergeCell ref="F4213:G4213"/>
    <mergeCell ref="H4213:I4213"/>
    <mergeCell ref="B4214:D4214"/>
    <mergeCell ref="F4214:G4214"/>
    <mergeCell ref="H4214:I4214"/>
    <mergeCell ref="J4214:K4214"/>
    <mergeCell ref="B4215:D4215"/>
    <mergeCell ref="F4215:G4215"/>
    <mergeCell ref="H4215:I4215"/>
    <mergeCell ref="J4215:K4215"/>
    <mergeCell ref="B4216:D4216"/>
    <mergeCell ref="F4216:G4216"/>
    <mergeCell ref="H4216:I4216"/>
    <mergeCell ref="J4216:K4216"/>
    <mergeCell ref="B4217:D4217"/>
    <mergeCell ref="F4217:G4217"/>
    <mergeCell ref="H4217:I4217"/>
    <mergeCell ref="J4217:K4217"/>
    <mergeCell ref="B4218:D4218"/>
    <mergeCell ref="F4218:G4218"/>
    <mergeCell ref="H4218:I4218"/>
    <mergeCell ref="J4218:K4218"/>
    <mergeCell ref="B4219:D4219"/>
    <mergeCell ref="F4219:G4219"/>
    <mergeCell ref="H4219:I4219"/>
    <mergeCell ref="J4219:K4219"/>
    <mergeCell ref="B4220:D4220"/>
    <mergeCell ref="F4220:G4220"/>
    <mergeCell ref="H4220:I4220"/>
    <mergeCell ref="J4220:K4220"/>
    <mergeCell ref="B4221:K4221"/>
    <mergeCell ref="E4222:K4222"/>
    <mergeCell ref="B4223:D4224"/>
    <mergeCell ref="E4223:I4223"/>
    <mergeCell ref="J4223:K4224"/>
    <mergeCell ref="L4223:L4224"/>
    <mergeCell ref="F4224:G4224"/>
    <mergeCell ref="H4224:I4224"/>
    <mergeCell ref="B4225:D4225"/>
    <mergeCell ref="F4225:G4225"/>
    <mergeCell ref="H4225:I4225"/>
    <mergeCell ref="J4225:K4225"/>
    <mergeCell ref="B4226:D4226"/>
    <mergeCell ref="F4226:G4226"/>
    <mergeCell ref="H4226:I4226"/>
    <mergeCell ref="J4226:K4226"/>
    <mergeCell ref="B4227:D4227"/>
    <mergeCell ref="F4227:G4227"/>
    <mergeCell ref="H4227:I4227"/>
    <mergeCell ref="J4227:K4227"/>
    <mergeCell ref="B4228:D4228"/>
    <mergeCell ref="F4228:G4228"/>
    <mergeCell ref="H4228:I4228"/>
    <mergeCell ref="J4228:K4228"/>
    <mergeCell ref="B4229:D4229"/>
    <mergeCell ref="F4229:G4229"/>
    <mergeCell ref="H4229:I4229"/>
    <mergeCell ref="J4229:K4229"/>
    <mergeCell ref="B4230:D4230"/>
    <mergeCell ref="F4230:G4230"/>
    <mergeCell ref="H4230:I4230"/>
    <mergeCell ref="J4230:K4230"/>
    <mergeCell ref="B4231:D4231"/>
    <mergeCell ref="F4231:G4231"/>
    <mergeCell ref="H4231:I4231"/>
    <mergeCell ref="J4231:K4231"/>
    <mergeCell ref="B4232:K4232"/>
    <mergeCell ref="E4233:K4233"/>
    <mergeCell ref="B4234:D4235"/>
    <mergeCell ref="E4234:I4234"/>
    <mergeCell ref="J4234:K4235"/>
    <mergeCell ref="L4234:L4235"/>
    <mergeCell ref="F4235:G4235"/>
    <mergeCell ref="H4235:I4235"/>
    <mergeCell ref="B4236:D4236"/>
    <mergeCell ref="F4236:G4236"/>
    <mergeCell ref="H4236:I4236"/>
    <mergeCell ref="J4236:K4236"/>
    <mergeCell ref="B4237:D4237"/>
    <mergeCell ref="F4237:G4237"/>
    <mergeCell ref="H4237:I4237"/>
    <mergeCell ref="J4237:K4237"/>
    <mergeCell ref="B4238:D4238"/>
    <mergeCell ref="F4238:G4238"/>
    <mergeCell ref="H4238:I4238"/>
    <mergeCell ref="J4238:K4238"/>
    <mergeCell ref="B4239:D4239"/>
    <mergeCell ref="F4239:G4239"/>
    <mergeCell ref="H4239:I4239"/>
    <mergeCell ref="J4239:K4239"/>
    <mergeCell ref="B4240:D4240"/>
    <mergeCell ref="F4240:G4240"/>
    <mergeCell ref="H4240:I4240"/>
    <mergeCell ref="J4240:K4240"/>
    <mergeCell ref="B4241:D4241"/>
    <mergeCell ref="F4241:G4241"/>
    <mergeCell ref="H4241:I4241"/>
    <mergeCell ref="J4241:K4241"/>
    <mergeCell ref="B4242:D4242"/>
    <mergeCell ref="F4242:G4242"/>
    <mergeCell ref="H4242:I4242"/>
    <mergeCell ref="J4242:K4242"/>
    <mergeCell ref="B4243:K4243"/>
    <mergeCell ref="E4244:K4244"/>
    <mergeCell ref="B4245:D4246"/>
    <mergeCell ref="E4245:I4245"/>
    <mergeCell ref="J4245:K4246"/>
    <mergeCell ref="L4245:L4246"/>
    <mergeCell ref="F4246:G4246"/>
    <mergeCell ref="H4246:I4246"/>
    <mergeCell ref="B4247:D4247"/>
    <mergeCell ref="F4247:G4247"/>
    <mergeCell ref="H4247:I4247"/>
    <mergeCell ref="J4247:K4247"/>
    <mergeCell ref="B4248:D4248"/>
    <mergeCell ref="F4248:G4248"/>
    <mergeCell ref="H4248:I4248"/>
    <mergeCell ref="J4248:K4248"/>
    <mergeCell ref="B4249:D4249"/>
    <mergeCell ref="F4249:G4249"/>
    <mergeCell ref="H4249:I4249"/>
    <mergeCell ref="J4249:K4249"/>
    <mergeCell ref="B4250:D4250"/>
    <mergeCell ref="F4250:G4250"/>
    <mergeCell ref="H4250:I4250"/>
    <mergeCell ref="J4250:K4250"/>
    <mergeCell ref="B4251:D4251"/>
    <mergeCell ref="F4251:G4251"/>
    <mergeCell ref="H4251:I4251"/>
    <mergeCell ref="J4251:K4251"/>
    <mergeCell ref="B4252:D4252"/>
    <mergeCell ref="F4252:G4252"/>
    <mergeCell ref="H4252:I4252"/>
    <mergeCell ref="J4252:K4252"/>
    <mergeCell ref="B4253:D4253"/>
    <mergeCell ref="F4253:G4253"/>
    <mergeCell ref="H4253:I4253"/>
    <mergeCell ref="J4253:K4253"/>
    <mergeCell ref="B4254:K4254"/>
    <mergeCell ref="D4411:L4411"/>
    <mergeCell ref="E4412:K4412"/>
    <mergeCell ref="B4413:D4414"/>
    <mergeCell ref="E4413:I4413"/>
    <mergeCell ref="J4413:K4414"/>
    <mergeCell ref="L4413:L4414"/>
    <mergeCell ref="F4414:G4414"/>
    <mergeCell ref="H4414:I4414"/>
    <mergeCell ref="E4255:K4255"/>
    <mergeCell ref="B4256:D4257"/>
    <mergeCell ref="E4256:I4256"/>
    <mergeCell ref="J4256:K4257"/>
    <mergeCell ref="L4256:L4257"/>
    <mergeCell ref="F4257:G4257"/>
    <mergeCell ref="H4257:I4257"/>
    <mergeCell ref="B4258:D4258"/>
    <mergeCell ref="F4258:G4258"/>
    <mergeCell ref="H4258:I4258"/>
    <mergeCell ref="J4258:K4258"/>
    <mergeCell ref="B4259:D4259"/>
    <mergeCell ref="F4259:G4259"/>
    <mergeCell ref="H4259:I4259"/>
    <mergeCell ref="J4259:K4259"/>
    <mergeCell ref="B4260:D4260"/>
    <mergeCell ref="F4260:G4260"/>
    <mergeCell ref="H4260:I4260"/>
    <mergeCell ref="J4260:K4260"/>
    <mergeCell ref="B4261:D4261"/>
    <mergeCell ref="F4261:G4261"/>
    <mergeCell ref="H4261:I4261"/>
    <mergeCell ref="J4261:K4261"/>
    <mergeCell ref="B4262:D4262"/>
    <mergeCell ref="F4262:G4262"/>
    <mergeCell ref="H4262:I4262"/>
    <mergeCell ref="J4262:K4262"/>
    <mergeCell ref="B4263:D4263"/>
    <mergeCell ref="F4263:G4263"/>
    <mergeCell ref="H4263:I4263"/>
    <mergeCell ref="J4263:K4263"/>
    <mergeCell ref="B4415:D4415"/>
    <mergeCell ref="F4415:G4415"/>
    <mergeCell ref="H4415:I4415"/>
    <mergeCell ref="J4415:K4415"/>
    <mergeCell ref="B4416:D4416"/>
    <mergeCell ref="F4416:G4416"/>
    <mergeCell ref="H4416:I4416"/>
    <mergeCell ref="J4416:K4416"/>
    <mergeCell ref="B4417:D4417"/>
    <mergeCell ref="F4417:G4417"/>
    <mergeCell ref="H4417:I4417"/>
    <mergeCell ref="J4417:K4417"/>
    <mergeCell ref="B4418:D4418"/>
    <mergeCell ref="F4418:G4418"/>
    <mergeCell ref="H4418:I4418"/>
    <mergeCell ref="J4418:K4418"/>
    <mergeCell ref="B4419:D4419"/>
    <mergeCell ref="F4419:G4419"/>
    <mergeCell ref="H4419:I4419"/>
    <mergeCell ref="J4419:K4419"/>
    <mergeCell ref="B4420:D4420"/>
    <mergeCell ref="F4420:G4420"/>
    <mergeCell ref="H4420:I4420"/>
    <mergeCell ref="J4420:K4420"/>
    <mergeCell ref="B4421:D4421"/>
    <mergeCell ref="F4421:G4421"/>
    <mergeCell ref="H4421:I4421"/>
    <mergeCell ref="J4421:K4421"/>
    <mergeCell ref="B4422:K4422"/>
    <mergeCell ref="E4423:K4423"/>
    <mergeCell ref="B4424:D4425"/>
    <mergeCell ref="E4424:I4424"/>
    <mergeCell ref="J4424:K4425"/>
    <mergeCell ref="L4424:L4425"/>
    <mergeCell ref="F4425:G4425"/>
    <mergeCell ref="H4425:I4425"/>
    <mergeCell ref="B4426:D4426"/>
    <mergeCell ref="F4426:G4426"/>
    <mergeCell ref="H4426:I4426"/>
    <mergeCell ref="J4426:K4426"/>
    <mergeCell ref="B4427:D4427"/>
    <mergeCell ref="F4427:G4427"/>
    <mergeCell ref="H4427:I4427"/>
    <mergeCell ref="J4427:K4427"/>
    <mergeCell ref="B4428:D4428"/>
    <mergeCell ref="F4428:G4428"/>
    <mergeCell ref="H4428:I4428"/>
    <mergeCell ref="J4428:K4428"/>
    <mergeCell ref="B4429:D4429"/>
    <mergeCell ref="F4429:G4429"/>
    <mergeCell ref="H4429:I4429"/>
    <mergeCell ref="J4429:K4429"/>
    <mergeCell ref="B4430:D4430"/>
    <mergeCell ref="F4430:G4430"/>
    <mergeCell ref="H4430:I4430"/>
    <mergeCell ref="J4430:K4430"/>
    <mergeCell ref="B4431:D4431"/>
    <mergeCell ref="F4431:G4431"/>
    <mergeCell ref="H4431:I4431"/>
    <mergeCell ref="J4431:K4431"/>
    <mergeCell ref="B4432:D4432"/>
    <mergeCell ref="F4432:G4432"/>
    <mergeCell ref="H4432:I4432"/>
    <mergeCell ref="J4432:K4432"/>
    <mergeCell ref="B4433:K4433"/>
    <mergeCell ref="E4434:K4434"/>
    <mergeCell ref="B4435:D4436"/>
    <mergeCell ref="E4435:I4435"/>
    <mergeCell ref="J4435:K4436"/>
    <mergeCell ref="L4435:L4436"/>
    <mergeCell ref="F4436:G4436"/>
    <mergeCell ref="H4436:I4436"/>
    <mergeCell ref="B4437:D4437"/>
    <mergeCell ref="F4437:G4437"/>
    <mergeCell ref="H4437:I4437"/>
    <mergeCell ref="J4437:K4437"/>
    <mergeCell ref="B4438:D4438"/>
    <mergeCell ref="F4438:G4438"/>
    <mergeCell ref="H4438:I4438"/>
    <mergeCell ref="J4438:K4438"/>
    <mergeCell ref="B4439:D4439"/>
    <mergeCell ref="F4439:G4439"/>
    <mergeCell ref="H4439:I4439"/>
    <mergeCell ref="J4439:K4439"/>
    <mergeCell ref="B4440:D4440"/>
    <mergeCell ref="F4440:G4440"/>
    <mergeCell ref="H4440:I4440"/>
    <mergeCell ref="J4440:K4440"/>
    <mergeCell ref="B4441:D4441"/>
    <mergeCell ref="F4441:G4441"/>
    <mergeCell ref="H4441:I4441"/>
    <mergeCell ref="J4441:K4441"/>
    <mergeCell ref="B4442:D4442"/>
    <mergeCell ref="F4442:G4442"/>
    <mergeCell ref="H4442:I4442"/>
    <mergeCell ref="J4442:K4442"/>
    <mergeCell ref="B4443:D4443"/>
    <mergeCell ref="F4443:G4443"/>
    <mergeCell ref="H4443:I4443"/>
    <mergeCell ref="J4443:K4443"/>
    <mergeCell ref="B4444:K4444"/>
    <mergeCell ref="E4445:K4445"/>
    <mergeCell ref="B4446:D4447"/>
    <mergeCell ref="E4446:I4446"/>
    <mergeCell ref="J4446:K4447"/>
    <mergeCell ref="L4446:L4447"/>
    <mergeCell ref="F4447:G4447"/>
    <mergeCell ref="H4447:I4447"/>
    <mergeCell ref="B4448:D4448"/>
    <mergeCell ref="F4448:G4448"/>
    <mergeCell ref="H4448:I4448"/>
    <mergeCell ref="J4448:K4448"/>
    <mergeCell ref="B4449:D4449"/>
    <mergeCell ref="F4449:G4449"/>
    <mergeCell ref="H4449:I4449"/>
    <mergeCell ref="J4449:K4449"/>
    <mergeCell ref="B4450:D4450"/>
    <mergeCell ref="F4450:G4450"/>
    <mergeCell ref="H4450:I4450"/>
    <mergeCell ref="J4450:K4450"/>
    <mergeCell ref="B4451:D4451"/>
    <mergeCell ref="F4451:G4451"/>
    <mergeCell ref="H4451:I4451"/>
    <mergeCell ref="J4451:K4451"/>
    <mergeCell ref="B4452:D4452"/>
    <mergeCell ref="F4452:G4452"/>
    <mergeCell ref="H4452:I4452"/>
    <mergeCell ref="J4452:K4452"/>
    <mergeCell ref="B4453:D4453"/>
    <mergeCell ref="F4453:G4453"/>
    <mergeCell ref="H4453:I4453"/>
    <mergeCell ref="J4453:K4453"/>
    <mergeCell ref="B4454:D4454"/>
    <mergeCell ref="F4454:G4454"/>
    <mergeCell ref="H4454:I4454"/>
    <mergeCell ref="J4454:K4454"/>
    <mergeCell ref="B4455:K4455"/>
    <mergeCell ref="E4456:K4456"/>
    <mergeCell ref="B4457:D4458"/>
    <mergeCell ref="E4457:I4457"/>
    <mergeCell ref="J4457:K4458"/>
    <mergeCell ref="L4457:L4458"/>
    <mergeCell ref="F4458:G4458"/>
    <mergeCell ref="H4458:I4458"/>
    <mergeCell ref="B4459:D4459"/>
    <mergeCell ref="F4459:G4459"/>
    <mergeCell ref="H4459:I4459"/>
    <mergeCell ref="J4459:K4459"/>
    <mergeCell ref="B4460:D4460"/>
    <mergeCell ref="F4460:G4460"/>
    <mergeCell ref="H4460:I4460"/>
    <mergeCell ref="J4460:K4460"/>
    <mergeCell ref="B4461:D4461"/>
    <mergeCell ref="F4461:G4461"/>
    <mergeCell ref="H4461:I4461"/>
    <mergeCell ref="J4461:K4461"/>
    <mergeCell ref="B4462:D4462"/>
    <mergeCell ref="F4462:G4462"/>
    <mergeCell ref="H4462:I4462"/>
    <mergeCell ref="J4462:K4462"/>
    <mergeCell ref="B4463:D4463"/>
    <mergeCell ref="F4463:G4463"/>
    <mergeCell ref="H4463:I4463"/>
    <mergeCell ref="J4463:K4463"/>
    <mergeCell ref="B4464:D4464"/>
    <mergeCell ref="F4464:G4464"/>
    <mergeCell ref="H4464:I4464"/>
    <mergeCell ref="J4464:K4464"/>
    <mergeCell ref="B4465:D4465"/>
    <mergeCell ref="F4465:G4465"/>
    <mergeCell ref="H4465:I4465"/>
    <mergeCell ref="J4465:K4465"/>
    <mergeCell ref="J4503:K4503"/>
    <mergeCell ref="B4466:K4466"/>
    <mergeCell ref="E4467:K4467"/>
    <mergeCell ref="B4468:D4469"/>
    <mergeCell ref="E4468:I4468"/>
    <mergeCell ref="J4468:K4469"/>
    <mergeCell ref="L4468:L4469"/>
    <mergeCell ref="F4469:G4469"/>
    <mergeCell ref="H4469:I4469"/>
    <mergeCell ref="B4470:D4470"/>
    <mergeCell ref="F4470:G4470"/>
    <mergeCell ref="H4470:I4470"/>
    <mergeCell ref="J4470:K4470"/>
    <mergeCell ref="B4471:D4471"/>
    <mergeCell ref="F4471:G4471"/>
    <mergeCell ref="H4471:I4471"/>
    <mergeCell ref="J4471:K4471"/>
    <mergeCell ref="B4472:D4472"/>
    <mergeCell ref="F4472:G4472"/>
    <mergeCell ref="H4472:I4472"/>
    <mergeCell ref="J4472:K4472"/>
    <mergeCell ref="B4473:D4473"/>
    <mergeCell ref="F4473:G4473"/>
    <mergeCell ref="H4473:I4473"/>
    <mergeCell ref="J4473:K4473"/>
    <mergeCell ref="B4474:D4474"/>
    <mergeCell ref="F4474:G4474"/>
    <mergeCell ref="H4474:I4474"/>
    <mergeCell ref="J4474:K4474"/>
    <mergeCell ref="B4475:D4475"/>
    <mergeCell ref="F4475:G4475"/>
    <mergeCell ref="H4475:I4475"/>
    <mergeCell ref="J4475:K4475"/>
    <mergeCell ref="B4476:D4476"/>
    <mergeCell ref="F4476:G4476"/>
    <mergeCell ref="H4476:I4476"/>
    <mergeCell ref="J4476:K4476"/>
    <mergeCell ref="B4477:K4477"/>
    <mergeCell ref="E4478:K4478"/>
    <mergeCell ref="B4479:D4480"/>
    <mergeCell ref="E4479:I4479"/>
    <mergeCell ref="J4479:K4480"/>
    <mergeCell ref="L4479:L4480"/>
    <mergeCell ref="F4480:G4480"/>
    <mergeCell ref="H4480:I4480"/>
    <mergeCell ref="B4481:D4481"/>
    <mergeCell ref="F4481:G4481"/>
    <mergeCell ref="H4481:I4481"/>
    <mergeCell ref="J4481:K4481"/>
    <mergeCell ref="B4482:D4482"/>
    <mergeCell ref="F4482:G4482"/>
    <mergeCell ref="H4482:I4482"/>
    <mergeCell ref="J4482:K4482"/>
    <mergeCell ref="B4483:D4483"/>
    <mergeCell ref="F4483:G4483"/>
    <mergeCell ref="H4483:I4483"/>
    <mergeCell ref="J4483:K4483"/>
    <mergeCell ref="B4484:D4484"/>
    <mergeCell ref="F4484:G4484"/>
    <mergeCell ref="H4484:I4484"/>
    <mergeCell ref="J4484:K4484"/>
    <mergeCell ref="B4485:D4485"/>
    <mergeCell ref="F4485:G4485"/>
    <mergeCell ref="H4485:I4485"/>
    <mergeCell ref="J4485:K4485"/>
    <mergeCell ref="B4486:D4486"/>
    <mergeCell ref="F4486:G4486"/>
    <mergeCell ref="H4486:I4486"/>
    <mergeCell ref="J4486:K4486"/>
    <mergeCell ref="B4487:D4487"/>
    <mergeCell ref="F4487:G4487"/>
    <mergeCell ref="H4487:I4487"/>
    <mergeCell ref="J4487:K4487"/>
    <mergeCell ref="J4508:K4508"/>
    <mergeCell ref="B4509:D4509"/>
    <mergeCell ref="F4509:G4509"/>
    <mergeCell ref="H4509:I4509"/>
    <mergeCell ref="J4509:K4509"/>
    <mergeCell ref="B4510:K4510"/>
    <mergeCell ref="E4511:K4511"/>
    <mergeCell ref="B4512:D4513"/>
    <mergeCell ref="E4512:I4512"/>
    <mergeCell ref="J4512:K4513"/>
    <mergeCell ref="L4512:L4513"/>
    <mergeCell ref="F4513:G4513"/>
    <mergeCell ref="H4513:I4513"/>
    <mergeCell ref="B4514:D4514"/>
    <mergeCell ref="F4514:G4514"/>
    <mergeCell ref="H4514:I4514"/>
    <mergeCell ref="J4514:K4514"/>
    <mergeCell ref="B4488:K4488"/>
    <mergeCell ref="E4489:K4489"/>
    <mergeCell ref="B4490:D4491"/>
    <mergeCell ref="E4490:I4490"/>
    <mergeCell ref="J4490:K4491"/>
    <mergeCell ref="L4490:L4491"/>
    <mergeCell ref="F4491:G4491"/>
    <mergeCell ref="H4491:I4491"/>
    <mergeCell ref="B4492:D4492"/>
    <mergeCell ref="F4492:G4492"/>
    <mergeCell ref="H4492:I4492"/>
    <mergeCell ref="J4492:K4492"/>
    <mergeCell ref="B4493:D4493"/>
    <mergeCell ref="F4493:G4493"/>
    <mergeCell ref="H4493:I4493"/>
    <mergeCell ref="J4493:K4493"/>
    <mergeCell ref="B4494:D4494"/>
    <mergeCell ref="F4494:G4494"/>
    <mergeCell ref="H4494:I4494"/>
    <mergeCell ref="J4494:K4494"/>
    <mergeCell ref="B4495:D4495"/>
    <mergeCell ref="F4495:G4495"/>
    <mergeCell ref="H4495:I4495"/>
    <mergeCell ref="J4495:K4495"/>
    <mergeCell ref="B4496:D4496"/>
    <mergeCell ref="F4496:G4496"/>
    <mergeCell ref="H4496:I4496"/>
    <mergeCell ref="J4496:K4496"/>
    <mergeCell ref="B4497:D4497"/>
    <mergeCell ref="F4497:G4497"/>
    <mergeCell ref="H4497:I4497"/>
    <mergeCell ref="J4497:K4497"/>
    <mergeCell ref="B4498:D4498"/>
    <mergeCell ref="F4498:G4498"/>
    <mergeCell ref="H4498:I4498"/>
    <mergeCell ref="J4498:K4498"/>
    <mergeCell ref="B4499:K4499"/>
    <mergeCell ref="E4500:K4500"/>
    <mergeCell ref="B4501:D4502"/>
    <mergeCell ref="E4501:I4501"/>
    <mergeCell ref="J4501:K4502"/>
    <mergeCell ref="L4501:L4502"/>
    <mergeCell ref="F4502:G4502"/>
    <mergeCell ref="H4502:I4502"/>
    <mergeCell ref="B4503:D4503"/>
    <mergeCell ref="F4503:G4503"/>
    <mergeCell ref="H4503:I4503"/>
    <mergeCell ref="B3486:D3486"/>
    <mergeCell ref="F3486:G3486"/>
    <mergeCell ref="H3486:I3486"/>
    <mergeCell ref="B4528:D4528"/>
    <mergeCell ref="F4528:G4528"/>
    <mergeCell ref="H4528:I4528"/>
    <mergeCell ref="J4528:K4528"/>
    <mergeCell ref="B4529:D4529"/>
    <mergeCell ref="F4529:G4529"/>
    <mergeCell ref="H4529:I4529"/>
    <mergeCell ref="J4529:K4529"/>
    <mergeCell ref="B4530:D4530"/>
    <mergeCell ref="F4530:G4530"/>
    <mergeCell ref="H4530:I4530"/>
    <mergeCell ref="J4530:K4530"/>
    <mergeCell ref="B4531:D4531"/>
    <mergeCell ref="F4531:G4531"/>
    <mergeCell ref="H4531:I4531"/>
    <mergeCell ref="J4531:K4531"/>
    <mergeCell ref="B4532:K4532"/>
    <mergeCell ref="B4515:D4515"/>
    <mergeCell ref="F4515:G4515"/>
    <mergeCell ref="H4515:I4515"/>
    <mergeCell ref="J4515:K4515"/>
    <mergeCell ref="B4516:D4516"/>
    <mergeCell ref="F4516:G4516"/>
    <mergeCell ref="H4516:I4516"/>
    <mergeCell ref="J4516:K4516"/>
    <mergeCell ref="B4517:D4517"/>
    <mergeCell ref="F4517:G4517"/>
    <mergeCell ref="H4517:I4517"/>
    <mergeCell ref="J4517:K4517"/>
    <mergeCell ref="B4518:D4518"/>
    <mergeCell ref="F4518:G4518"/>
    <mergeCell ref="H4518:I4518"/>
    <mergeCell ref="J4518:K4518"/>
    <mergeCell ref="B4519:D4519"/>
    <mergeCell ref="F4519:G4519"/>
    <mergeCell ref="H4519:I4519"/>
    <mergeCell ref="J4519:K4519"/>
    <mergeCell ref="B4520:D4520"/>
    <mergeCell ref="F4520:G4520"/>
    <mergeCell ref="H4520:I4520"/>
    <mergeCell ref="J4520:K4520"/>
    <mergeCell ref="B4521:K4521"/>
    <mergeCell ref="E4522:K4522"/>
    <mergeCell ref="B4523:D4524"/>
    <mergeCell ref="E4523:I4523"/>
    <mergeCell ref="J4523:K4524"/>
    <mergeCell ref="F4524:G4524"/>
    <mergeCell ref="H4524:I4524"/>
    <mergeCell ref="B4525:D4525"/>
    <mergeCell ref="F4525:G4525"/>
    <mergeCell ref="H4525:I4525"/>
    <mergeCell ref="J4525:K4525"/>
    <mergeCell ref="B4526:D4526"/>
    <mergeCell ref="F4526:G4526"/>
    <mergeCell ref="H4526:I4526"/>
    <mergeCell ref="J4526:K4526"/>
    <mergeCell ref="B4527:D4527"/>
    <mergeCell ref="F4527:G4527"/>
    <mergeCell ref="H4527:I4527"/>
    <mergeCell ref="J4527:K4527"/>
    <mergeCell ref="H4508:I4508"/>
    <mergeCell ref="L4523:L4524"/>
    <mergeCell ref="B4504:D4504"/>
    <mergeCell ref="F4504:G4504"/>
    <mergeCell ref="H4504:I4504"/>
    <mergeCell ref="J4504:K4504"/>
    <mergeCell ref="B4505:D4505"/>
    <mergeCell ref="F4505:G4505"/>
    <mergeCell ref="H4505:I4505"/>
    <mergeCell ref="J4505:K4505"/>
    <mergeCell ref="B4506:D4506"/>
    <mergeCell ref="F4506:G4506"/>
    <mergeCell ref="H4506:I4506"/>
    <mergeCell ref="J4506:K4506"/>
    <mergeCell ref="B4507:D4507"/>
    <mergeCell ref="F4507:G4507"/>
    <mergeCell ref="H4507:I4507"/>
    <mergeCell ref="J4507:K4507"/>
    <mergeCell ref="B4508:D4508"/>
    <mergeCell ref="F4508:G4508"/>
    <mergeCell ref="J3473:K3473"/>
    <mergeCell ref="B3474:D3474"/>
    <mergeCell ref="F3474:G3474"/>
    <mergeCell ref="H3474:I3474"/>
    <mergeCell ref="J3474:K3474"/>
    <mergeCell ref="B3475:D3475"/>
    <mergeCell ref="F3475:G3475"/>
    <mergeCell ref="H3475:I3475"/>
    <mergeCell ref="J3475:K3475"/>
    <mergeCell ref="B3476:D3476"/>
    <mergeCell ref="F3476:G3476"/>
    <mergeCell ref="H3476:I3476"/>
    <mergeCell ref="J3476:K3476"/>
    <mergeCell ref="B3477:D3477"/>
    <mergeCell ref="F3477:G3477"/>
    <mergeCell ref="H3477:I3477"/>
    <mergeCell ref="J3477:K3477"/>
    <mergeCell ref="B3478:D3478"/>
    <mergeCell ref="F3478:G3478"/>
    <mergeCell ref="H3478:I3478"/>
    <mergeCell ref="J3478:K3478"/>
    <mergeCell ref="B3479:D3479"/>
    <mergeCell ref="F3479:G3479"/>
    <mergeCell ref="H3479:I3479"/>
    <mergeCell ref="J3479:K3479"/>
    <mergeCell ref="E3481:K3481"/>
    <mergeCell ref="B3482:D3483"/>
    <mergeCell ref="E3482:I3482"/>
    <mergeCell ref="J3482:K3483"/>
    <mergeCell ref="L3482:L3483"/>
    <mergeCell ref="F3483:G3483"/>
    <mergeCell ref="H3483:I3483"/>
    <mergeCell ref="B3484:D3484"/>
    <mergeCell ref="F3484:G3484"/>
    <mergeCell ref="H3484:I3484"/>
    <mergeCell ref="J3484:K3484"/>
    <mergeCell ref="B3485:D3485"/>
    <mergeCell ref="H3764:I3764"/>
    <mergeCell ref="J3764:K3764"/>
    <mergeCell ref="B3765:D3765"/>
    <mergeCell ref="H3774:I3774"/>
    <mergeCell ref="J3774:K3774"/>
    <mergeCell ref="E3758:K3758"/>
    <mergeCell ref="J3773:K3773"/>
    <mergeCell ref="B3774:D3774"/>
    <mergeCell ref="L2808:L2809"/>
    <mergeCell ref="F2809:G2809"/>
    <mergeCell ref="H2809:I2809"/>
    <mergeCell ref="B2810:D2810"/>
    <mergeCell ref="F2810:G2810"/>
    <mergeCell ref="H2810:I2810"/>
    <mergeCell ref="J2810:K2810"/>
    <mergeCell ref="B2811:D2811"/>
    <mergeCell ref="F2811:G2811"/>
    <mergeCell ref="H2811:I2811"/>
    <mergeCell ref="J2811:K2811"/>
    <mergeCell ref="B2812:D2812"/>
    <mergeCell ref="F2812:G2812"/>
    <mergeCell ref="H2812:I2812"/>
    <mergeCell ref="J2812:K2812"/>
    <mergeCell ref="B2813:D2813"/>
    <mergeCell ref="F2813:G2813"/>
    <mergeCell ref="H2813:I2813"/>
    <mergeCell ref="J2813:K2813"/>
    <mergeCell ref="B2814:D2814"/>
    <mergeCell ref="F2814:G2814"/>
    <mergeCell ref="H2814:I2814"/>
    <mergeCell ref="J2814:K2814"/>
    <mergeCell ref="B2815:D2815"/>
    <mergeCell ref="F2815:G2815"/>
    <mergeCell ref="H2815:I2815"/>
    <mergeCell ref="J2815:K2815"/>
    <mergeCell ref="B2816:D2816"/>
    <mergeCell ref="F2816:G2816"/>
    <mergeCell ref="H2816:I2816"/>
    <mergeCell ref="J2816:K2816"/>
    <mergeCell ref="E3459:K3459"/>
    <mergeCell ref="B3460:D3461"/>
    <mergeCell ref="E3460:I3460"/>
    <mergeCell ref="J3460:K3461"/>
    <mergeCell ref="L3460:L3461"/>
    <mergeCell ref="F3461:G3461"/>
    <mergeCell ref="H3461:I3461"/>
    <mergeCell ref="B3456:D3456"/>
    <mergeCell ref="L3438:L3439"/>
    <mergeCell ref="F3439:G3439"/>
    <mergeCell ref="H3439:I3439"/>
    <mergeCell ref="B3440:D3440"/>
    <mergeCell ref="F3440:G3440"/>
    <mergeCell ref="H3440:I3440"/>
    <mergeCell ref="J3440:K3440"/>
    <mergeCell ref="B3441:D3441"/>
    <mergeCell ref="F3441:G3441"/>
    <mergeCell ref="H3441:I3441"/>
    <mergeCell ref="J3441:K3441"/>
    <mergeCell ref="B3442:D3442"/>
    <mergeCell ref="F3442:G3442"/>
    <mergeCell ref="H3442:I3442"/>
    <mergeCell ref="J3442:K3442"/>
    <mergeCell ref="B3443:D3443"/>
    <mergeCell ref="B3495:D3495"/>
    <mergeCell ref="F3495:G3495"/>
    <mergeCell ref="H3495:I3495"/>
    <mergeCell ref="J3495:K3495"/>
    <mergeCell ref="B3496:D3496"/>
    <mergeCell ref="F3496:G3496"/>
    <mergeCell ref="H3496:I3496"/>
    <mergeCell ref="J3496:K3496"/>
    <mergeCell ref="B3497:D3497"/>
    <mergeCell ref="F3497:G3497"/>
    <mergeCell ref="H3497:I3497"/>
    <mergeCell ref="J3497:K3497"/>
    <mergeCell ref="B3498:D3498"/>
    <mergeCell ref="F3498:G3498"/>
    <mergeCell ref="H3498:I3498"/>
    <mergeCell ref="J3498:K3498"/>
    <mergeCell ref="B3499:D3499"/>
    <mergeCell ref="F3499:G3499"/>
    <mergeCell ref="H3499:I3499"/>
    <mergeCell ref="J3499:K3499"/>
    <mergeCell ref="B3500:D3500"/>
    <mergeCell ref="F3500:G3500"/>
    <mergeCell ref="H3500:I3500"/>
    <mergeCell ref="J3500:K3500"/>
    <mergeCell ref="B3501:D3501"/>
    <mergeCell ref="F3501:G3501"/>
    <mergeCell ref="L3781:L3782"/>
    <mergeCell ref="F3782:G3782"/>
    <mergeCell ref="H3782:I3782"/>
    <mergeCell ref="B3783:D3783"/>
    <mergeCell ref="F3783:G3783"/>
    <mergeCell ref="H3783:I3783"/>
    <mergeCell ref="J3783:K3783"/>
    <mergeCell ref="E3770:I3770"/>
    <mergeCell ref="J3770:K3771"/>
    <mergeCell ref="L3770:L3771"/>
    <mergeCell ref="B3759:D3760"/>
    <mergeCell ref="E3759:I3759"/>
    <mergeCell ref="J3759:K3760"/>
    <mergeCell ref="L3759:L3760"/>
    <mergeCell ref="F3760:G3760"/>
    <mergeCell ref="H3760:I3760"/>
    <mergeCell ref="B3761:D3761"/>
    <mergeCell ref="F3761:G3761"/>
    <mergeCell ref="H3761:I3761"/>
    <mergeCell ref="J3761:K3761"/>
    <mergeCell ref="B3762:D3762"/>
    <mergeCell ref="F3762:G3762"/>
    <mergeCell ref="H3762:I3762"/>
    <mergeCell ref="J3762:K3762"/>
    <mergeCell ref="B3763:D3763"/>
    <mergeCell ref="F3763:G3763"/>
    <mergeCell ref="H3763:I3763"/>
    <mergeCell ref="J3763:K3763"/>
    <mergeCell ref="B3742:D3742"/>
    <mergeCell ref="F3742:G3742"/>
    <mergeCell ref="H3742:I3742"/>
    <mergeCell ref="J3742:K3742"/>
    <mergeCell ref="B3743:D3743"/>
    <mergeCell ref="F3743:G3743"/>
    <mergeCell ref="H3743:I3743"/>
    <mergeCell ref="J3743:K3743"/>
    <mergeCell ref="B3744:D3744"/>
    <mergeCell ref="J3745:K3745"/>
    <mergeCell ref="E672:K672"/>
    <mergeCell ref="B673:D674"/>
    <mergeCell ref="E673:I673"/>
    <mergeCell ref="J673:K674"/>
    <mergeCell ref="B5456:D5456"/>
    <mergeCell ref="F5410:G5410"/>
    <mergeCell ref="H5410:I5410"/>
    <mergeCell ref="J5456:K5456"/>
    <mergeCell ref="B5457:K5457"/>
    <mergeCell ref="B5429:D5429"/>
    <mergeCell ref="F5429:G5429"/>
    <mergeCell ref="H5429:I5429"/>
    <mergeCell ref="J5429:K5429"/>
    <mergeCell ref="B5430:D5430"/>
    <mergeCell ref="F5430:G5430"/>
    <mergeCell ref="H5430:I5430"/>
    <mergeCell ref="J5430:K5430"/>
    <mergeCell ref="B5431:D5431"/>
    <mergeCell ref="F5431:G5431"/>
    <mergeCell ref="H5431:I5431"/>
    <mergeCell ref="J5431:K5431"/>
    <mergeCell ref="B5432:D5432"/>
    <mergeCell ref="F5432:G5432"/>
    <mergeCell ref="H5432:I5432"/>
    <mergeCell ref="J5432:K5432"/>
    <mergeCell ref="F5437:G5437"/>
    <mergeCell ref="H5437:I5437"/>
    <mergeCell ref="B5438:D5438"/>
    <mergeCell ref="F5438:G5438"/>
    <mergeCell ref="H5438:I5438"/>
    <mergeCell ref="J5438:K5438"/>
    <mergeCell ref="B5439:D5439"/>
    <mergeCell ref="F5439:G5439"/>
    <mergeCell ref="H5439:I5439"/>
    <mergeCell ref="J5439:K5439"/>
    <mergeCell ref="B5440:D5440"/>
    <mergeCell ref="F5440:G5440"/>
    <mergeCell ref="H5440:I5440"/>
    <mergeCell ref="J5440:K5440"/>
    <mergeCell ref="B5441:D5441"/>
    <mergeCell ref="F5441:G5441"/>
    <mergeCell ref="H5441:I5441"/>
    <mergeCell ref="J5441:K5441"/>
    <mergeCell ref="B5442:D5442"/>
    <mergeCell ref="F5442:G5442"/>
    <mergeCell ref="H5442:I5442"/>
    <mergeCell ref="J5442:K5442"/>
    <mergeCell ref="B5443:D5443"/>
    <mergeCell ref="F5443:G5443"/>
    <mergeCell ref="H5443:I5443"/>
    <mergeCell ref="J5443:K5443"/>
    <mergeCell ref="F5456:G5456"/>
    <mergeCell ref="H5456:I5456"/>
    <mergeCell ref="B5411:D5411"/>
    <mergeCell ref="F5411:G5411"/>
    <mergeCell ref="H5411:I5411"/>
    <mergeCell ref="J5411:K5411"/>
    <mergeCell ref="B5410:D5410"/>
    <mergeCell ref="J5410:K5410"/>
    <mergeCell ref="B5412:K5412"/>
    <mergeCell ref="B3433:D3433"/>
    <mergeCell ref="F3433:G3433"/>
    <mergeCell ref="H3433:I3433"/>
    <mergeCell ref="J3433:K3433"/>
    <mergeCell ref="H668:I668"/>
    <mergeCell ref="J668:K668"/>
    <mergeCell ref="F669:G669"/>
    <mergeCell ref="H669:I669"/>
    <mergeCell ref="J669:K669"/>
    <mergeCell ref="B668:D668"/>
    <mergeCell ref="B669:D669"/>
    <mergeCell ref="B670:D670"/>
    <mergeCell ref="B667:D667"/>
    <mergeCell ref="F667:G667"/>
    <mergeCell ref="H667:I667"/>
    <mergeCell ref="J667:K667"/>
    <mergeCell ref="E651:I651"/>
    <mergeCell ref="L640:L641"/>
    <mergeCell ref="F641:G641"/>
    <mergeCell ref="H641:I641"/>
    <mergeCell ref="F642:G642"/>
    <mergeCell ref="H642:I642"/>
    <mergeCell ref="J642:K642"/>
    <mergeCell ref="F646:G646"/>
    <mergeCell ref="J629:K630"/>
    <mergeCell ref="L629:L630"/>
    <mergeCell ref="F630:G630"/>
    <mergeCell ref="H630:I630"/>
    <mergeCell ref="F631:G631"/>
    <mergeCell ref="H631:I631"/>
    <mergeCell ref="F102:G102"/>
    <mergeCell ref="H102:I102"/>
    <mergeCell ref="J102:K102"/>
    <mergeCell ref="B103:D103"/>
    <mergeCell ref="F103:G103"/>
    <mergeCell ref="H103:I103"/>
    <mergeCell ref="J103:K103"/>
    <mergeCell ref="B104:D104"/>
    <mergeCell ref="F104:G104"/>
    <mergeCell ref="H104:I104"/>
    <mergeCell ref="J104:K104"/>
    <mergeCell ref="B105:D105"/>
    <mergeCell ref="F105:G105"/>
    <mergeCell ref="H105:I105"/>
    <mergeCell ref="J105:K105"/>
    <mergeCell ref="B106:D106"/>
    <mergeCell ref="F106:G106"/>
    <mergeCell ref="H106:I106"/>
    <mergeCell ref="J106:K106"/>
    <mergeCell ref="B107:D107"/>
    <mergeCell ref="F107:G107"/>
    <mergeCell ref="H107:I107"/>
    <mergeCell ref="J107:K107"/>
    <mergeCell ref="B108:D108"/>
    <mergeCell ref="F108:G108"/>
    <mergeCell ref="H108:I108"/>
    <mergeCell ref="J108:K108"/>
    <mergeCell ref="B109:K109"/>
    <mergeCell ref="E363:K363"/>
    <mergeCell ref="J631:K631"/>
    <mergeCell ref="F635:G635"/>
    <mergeCell ref="H635:I635"/>
    <mergeCell ref="J635:K635"/>
    <mergeCell ref="F636:G636"/>
    <mergeCell ref="H646:I646"/>
    <mergeCell ref="J646:K646"/>
    <mergeCell ref="F637:G637"/>
    <mergeCell ref="H637:I637"/>
    <mergeCell ref="B675:D675"/>
    <mergeCell ref="F675:G675"/>
    <mergeCell ref="H675:I675"/>
    <mergeCell ref="J675:K675"/>
    <mergeCell ref="B676:D676"/>
    <mergeCell ref="F676:G676"/>
    <mergeCell ref="H676:I676"/>
    <mergeCell ref="J676:K676"/>
    <mergeCell ref="B677:D677"/>
    <mergeCell ref="F677:G677"/>
    <mergeCell ref="H677:I677"/>
    <mergeCell ref="J677:K677"/>
    <mergeCell ref="B678:D678"/>
    <mergeCell ref="F678:G678"/>
    <mergeCell ref="H678:I678"/>
    <mergeCell ref="J678:K678"/>
    <mergeCell ref="B679:D679"/>
    <mergeCell ref="F679:G679"/>
    <mergeCell ref="H679:I679"/>
    <mergeCell ref="J679:K679"/>
    <mergeCell ref="B680:D680"/>
    <mergeCell ref="F680:G680"/>
    <mergeCell ref="H680:I680"/>
    <mergeCell ref="J680:K680"/>
    <mergeCell ref="L651:L652"/>
    <mergeCell ref="F652:G652"/>
    <mergeCell ref="H652:I652"/>
    <mergeCell ref="F653:G653"/>
    <mergeCell ref="H653:I653"/>
    <mergeCell ref="J653:K653"/>
    <mergeCell ref="F657:G657"/>
    <mergeCell ref="H657:I657"/>
    <mergeCell ref="J657:K657"/>
    <mergeCell ref="F658:G658"/>
    <mergeCell ref="B657:D657"/>
    <mergeCell ref="F670:G670"/>
    <mergeCell ref="H670:I670"/>
    <mergeCell ref="J670:K670"/>
    <mergeCell ref="B658:D658"/>
    <mergeCell ref="B659:D659"/>
    <mergeCell ref="B662:D663"/>
    <mergeCell ref="E662:I662"/>
    <mergeCell ref="B664:D664"/>
    <mergeCell ref="B665:D665"/>
    <mergeCell ref="F665:G665"/>
    <mergeCell ref="H665:I665"/>
    <mergeCell ref="J665:K665"/>
    <mergeCell ref="B666:D666"/>
    <mergeCell ref="F666:G666"/>
    <mergeCell ref="H666:I666"/>
    <mergeCell ref="J666:K666"/>
    <mergeCell ref="B671:K671"/>
    <mergeCell ref="J662:K663"/>
    <mergeCell ref="L662:L663"/>
    <mergeCell ref="F663:G663"/>
    <mergeCell ref="E661:K661"/>
    <mergeCell ref="L673:L674"/>
    <mergeCell ref="F674:G674"/>
    <mergeCell ref="H674:I674"/>
    <mergeCell ref="H663:I663"/>
    <mergeCell ref="F664:G664"/>
    <mergeCell ref="H664:I664"/>
    <mergeCell ref="J664:K664"/>
    <mergeCell ref="F668:G668"/>
    <mergeCell ref="B681:D681"/>
    <mergeCell ref="F681:G681"/>
    <mergeCell ref="H681:I681"/>
    <mergeCell ref="J681:K681"/>
    <mergeCell ref="B682:K682"/>
    <mergeCell ref="E683:K683"/>
    <mergeCell ref="B684:D685"/>
    <mergeCell ref="E684:I684"/>
    <mergeCell ref="J684:K685"/>
    <mergeCell ref="L684:L685"/>
    <mergeCell ref="F685:G685"/>
    <mergeCell ref="H685:I685"/>
    <mergeCell ref="B686:D686"/>
    <mergeCell ref="F686:G686"/>
    <mergeCell ref="H686:I686"/>
    <mergeCell ref="J686:K686"/>
    <mergeCell ref="B687:D687"/>
    <mergeCell ref="F687:G687"/>
    <mergeCell ref="H687:I687"/>
    <mergeCell ref="J687:K687"/>
    <mergeCell ref="B688:D688"/>
    <mergeCell ref="F688:G688"/>
    <mergeCell ref="H688:I688"/>
    <mergeCell ref="J688:K688"/>
    <mergeCell ref="B689:D689"/>
    <mergeCell ref="F689:G689"/>
    <mergeCell ref="H689:I689"/>
    <mergeCell ref="J689:K689"/>
    <mergeCell ref="B690:D690"/>
    <mergeCell ref="F690:G690"/>
    <mergeCell ref="H690:I690"/>
    <mergeCell ref="J690:K690"/>
    <mergeCell ref="B691:D691"/>
    <mergeCell ref="F691:G691"/>
    <mergeCell ref="H691:I691"/>
    <mergeCell ref="J691:K691"/>
    <mergeCell ref="B703:D703"/>
    <mergeCell ref="F703:G703"/>
    <mergeCell ref="H703:I703"/>
    <mergeCell ref="J703:K703"/>
    <mergeCell ref="B704:K704"/>
    <mergeCell ref="B692:D692"/>
    <mergeCell ref="F692:G692"/>
    <mergeCell ref="H692:I692"/>
    <mergeCell ref="J692:K692"/>
    <mergeCell ref="B693:K693"/>
    <mergeCell ref="E694:K694"/>
    <mergeCell ref="B695:D696"/>
    <mergeCell ref="E695:I695"/>
    <mergeCell ref="J695:K696"/>
    <mergeCell ref="L695:L696"/>
    <mergeCell ref="F696:G696"/>
    <mergeCell ref="H696:I696"/>
    <mergeCell ref="B697:D697"/>
    <mergeCell ref="F697:G697"/>
    <mergeCell ref="H697:I697"/>
    <mergeCell ref="J697:K697"/>
    <mergeCell ref="B698:D698"/>
    <mergeCell ref="F698:G698"/>
    <mergeCell ref="H698:I698"/>
    <mergeCell ref="J698:K698"/>
    <mergeCell ref="B699:D699"/>
    <mergeCell ref="F699:G699"/>
    <mergeCell ref="H699:I699"/>
    <mergeCell ref="J699:K699"/>
    <mergeCell ref="B700:D700"/>
    <mergeCell ref="F700:G700"/>
    <mergeCell ref="H700:I700"/>
    <mergeCell ref="J700:K700"/>
    <mergeCell ref="B701:D701"/>
    <mergeCell ref="F701:G701"/>
    <mergeCell ref="H701:I701"/>
    <mergeCell ref="J701:K701"/>
    <mergeCell ref="B702:D702"/>
    <mergeCell ref="F702:G702"/>
    <mergeCell ref="H702:I702"/>
    <mergeCell ref="J702:K702"/>
    <mergeCell ref="F724:G724"/>
    <mergeCell ref="H724:I724"/>
    <mergeCell ref="J724:K724"/>
    <mergeCell ref="E705:K705"/>
    <mergeCell ref="B706:D707"/>
    <mergeCell ref="E706:I706"/>
    <mergeCell ref="J706:K707"/>
    <mergeCell ref="L706:L707"/>
    <mergeCell ref="F707:G707"/>
    <mergeCell ref="H707:I707"/>
    <mergeCell ref="B708:D708"/>
    <mergeCell ref="F708:G708"/>
    <mergeCell ref="H708:I708"/>
    <mergeCell ref="J708:K708"/>
    <mergeCell ref="B709:D709"/>
    <mergeCell ref="F709:G709"/>
    <mergeCell ref="H709:I709"/>
    <mergeCell ref="J709:K709"/>
    <mergeCell ref="B710:D710"/>
    <mergeCell ref="F710:G710"/>
    <mergeCell ref="H710:I710"/>
    <mergeCell ref="J710:K710"/>
    <mergeCell ref="B711:D711"/>
    <mergeCell ref="F711:G711"/>
    <mergeCell ref="H711:I711"/>
    <mergeCell ref="J711:K711"/>
    <mergeCell ref="B712:D712"/>
    <mergeCell ref="F712:G712"/>
    <mergeCell ref="H712:I712"/>
    <mergeCell ref="J712:K712"/>
    <mergeCell ref="B713:D713"/>
    <mergeCell ref="F713:G713"/>
    <mergeCell ref="H713:I713"/>
    <mergeCell ref="J713:K713"/>
    <mergeCell ref="H888:I888"/>
    <mergeCell ref="J888:K888"/>
    <mergeCell ref="F892:G892"/>
    <mergeCell ref="H892:I892"/>
    <mergeCell ref="J892:K892"/>
    <mergeCell ref="J889:K889"/>
    <mergeCell ref="B890:D890"/>
    <mergeCell ref="F890:G890"/>
    <mergeCell ref="H890:I890"/>
    <mergeCell ref="J890:K890"/>
    <mergeCell ref="B891:D891"/>
    <mergeCell ref="F891:G891"/>
    <mergeCell ref="L908:L909"/>
    <mergeCell ref="F909:G909"/>
    <mergeCell ref="H909:I909"/>
    <mergeCell ref="F910:G910"/>
    <mergeCell ref="H910:I910"/>
    <mergeCell ref="J910:K910"/>
    <mergeCell ref="F911:G911"/>
    <mergeCell ref="J897:K898"/>
    <mergeCell ref="L897:L898"/>
    <mergeCell ref="F898:G898"/>
    <mergeCell ref="H898:I898"/>
    <mergeCell ref="F899:G899"/>
    <mergeCell ref="H889:I889"/>
    <mergeCell ref="H904:I904"/>
    <mergeCell ref="B725:D725"/>
    <mergeCell ref="F725:G725"/>
    <mergeCell ref="H725:I725"/>
    <mergeCell ref="J725:K725"/>
    <mergeCell ref="B726:K726"/>
    <mergeCell ref="B714:D714"/>
    <mergeCell ref="F714:G714"/>
    <mergeCell ref="H714:I714"/>
    <mergeCell ref="J714:K714"/>
    <mergeCell ref="B715:K715"/>
    <mergeCell ref="E716:K716"/>
    <mergeCell ref="B717:D718"/>
    <mergeCell ref="E717:I717"/>
    <mergeCell ref="J717:K718"/>
    <mergeCell ref="L717:L718"/>
    <mergeCell ref="F718:G718"/>
    <mergeCell ref="H718:I718"/>
    <mergeCell ref="B719:D719"/>
    <mergeCell ref="F719:G719"/>
    <mergeCell ref="H719:I719"/>
    <mergeCell ref="J719:K719"/>
    <mergeCell ref="B720:D720"/>
    <mergeCell ref="F720:G720"/>
    <mergeCell ref="H720:I720"/>
    <mergeCell ref="J720:K720"/>
    <mergeCell ref="B721:D721"/>
    <mergeCell ref="F721:G721"/>
    <mergeCell ref="H721:I721"/>
    <mergeCell ref="J721:K721"/>
    <mergeCell ref="B722:D722"/>
    <mergeCell ref="F722:G722"/>
    <mergeCell ref="H722:I722"/>
    <mergeCell ref="J722:K722"/>
    <mergeCell ref="B723:D723"/>
    <mergeCell ref="F723:G723"/>
    <mergeCell ref="H723:I723"/>
    <mergeCell ref="J723:K723"/>
    <mergeCell ref="B724:D724"/>
    <mergeCell ref="L853:L854"/>
    <mergeCell ref="F854:G854"/>
    <mergeCell ref="H854:I854"/>
    <mergeCell ref="L941:L942"/>
    <mergeCell ref="F942:G942"/>
    <mergeCell ref="H942:I942"/>
    <mergeCell ref="B943:D943"/>
    <mergeCell ref="F943:G943"/>
    <mergeCell ref="H943:I943"/>
    <mergeCell ref="J943:K943"/>
    <mergeCell ref="B944:D944"/>
    <mergeCell ref="F944:G944"/>
    <mergeCell ref="H944:I944"/>
    <mergeCell ref="J944:K944"/>
    <mergeCell ref="B945:D945"/>
    <mergeCell ref="F945:G945"/>
    <mergeCell ref="H945:I945"/>
    <mergeCell ref="J945:K945"/>
    <mergeCell ref="B946:D946"/>
    <mergeCell ref="F946:G946"/>
    <mergeCell ref="H946:I946"/>
    <mergeCell ref="J946:K946"/>
    <mergeCell ref="B947:D947"/>
    <mergeCell ref="F947:G947"/>
    <mergeCell ref="H947:I947"/>
    <mergeCell ref="J947:K947"/>
    <mergeCell ref="B948:D948"/>
    <mergeCell ref="F948:G948"/>
    <mergeCell ref="H948:I948"/>
    <mergeCell ref="J948:K948"/>
    <mergeCell ref="B949:D949"/>
    <mergeCell ref="F949:G949"/>
    <mergeCell ref="H949:I949"/>
    <mergeCell ref="J949:K949"/>
    <mergeCell ref="L930:L931"/>
    <mergeCell ref="F931:G931"/>
    <mergeCell ref="H931:I931"/>
    <mergeCell ref="B932:D932"/>
    <mergeCell ref="F932:G932"/>
    <mergeCell ref="H932:I932"/>
    <mergeCell ref="J932:K932"/>
    <mergeCell ref="B933:D933"/>
    <mergeCell ref="F933:G933"/>
    <mergeCell ref="H933:I933"/>
    <mergeCell ref="J933:K933"/>
    <mergeCell ref="B934:D934"/>
    <mergeCell ref="F934:G934"/>
    <mergeCell ref="H934:I934"/>
    <mergeCell ref="J934:K934"/>
    <mergeCell ref="B935:D935"/>
    <mergeCell ref="F935:G935"/>
    <mergeCell ref="H935:I935"/>
    <mergeCell ref="J935:K935"/>
    <mergeCell ref="B936:D936"/>
    <mergeCell ref="F936:G936"/>
    <mergeCell ref="H936:I936"/>
    <mergeCell ref="J936:K936"/>
    <mergeCell ref="B884:K884"/>
    <mergeCell ref="E885:K885"/>
    <mergeCell ref="J886:K887"/>
    <mergeCell ref="L886:L887"/>
    <mergeCell ref="F887:G887"/>
    <mergeCell ref="H887:I887"/>
    <mergeCell ref="F888:G888"/>
    <mergeCell ref="B950:K950"/>
    <mergeCell ref="B952:D953"/>
    <mergeCell ref="E952:I952"/>
    <mergeCell ref="J952:K953"/>
    <mergeCell ref="L952:L953"/>
    <mergeCell ref="F953:G953"/>
    <mergeCell ref="H953:I953"/>
    <mergeCell ref="F956:G956"/>
    <mergeCell ref="H956:I956"/>
    <mergeCell ref="J956:K956"/>
    <mergeCell ref="B957:D957"/>
    <mergeCell ref="F957:G957"/>
    <mergeCell ref="H957:I957"/>
    <mergeCell ref="J957:K957"/>
    <mergeCell ref="B958:D958"/>
    <mergeCell ref="F958:G958"/>
    <mergeCell ref="H958:I958"/>
    <mergeCell ref="J958:K958"/>
    <mergeCell ref="B959:D959"/>
    <mergeCell ref="F959:G959"/>
    <mergeCell ref="H959:I959"/>
    <mergeCell ref="J959:K959"/>
    <mergeCell ref="B960:D960"/>
    <mergeCell ref="F960:G960"/>
    <mergeCell ref="H960:I960"/>
    <mergeCell ref="J960:K960"/>
    <mergeCell ref="B961:K961"/>
    <mergeCell ref="B963:D964"/>
    <mergeCell ref="E963:I963"/>
    <mergeCell ref="J963:K964"/>
    <mergeCell ref="L963:L964"/>
    <mergeCell ref="F964:G964"/>
    <mergeCell ref="H964:I964"/>
    <mergeCell ref="J955:K955"/>
    <mergeCell ref="B956:D956"/>
    <mergeCell ref="B965:D965"/>
    <mergeCell ref="F965:G965"/>
    <mergeCell ref="H965:I965"/>
    <mergeCell ref="J965:K965"/>
    <mergeCell ref="B966:D966"/>
    <mergeCell ref="F966:G966"/>
    <mergeCell ref="H966:I966"/>
    <mergeCell ref="J966:K966"/>
    <mergeCell ref="J979:K979"/>
    <mergeCell ref="B980:D980"/>
    <mergeCell ref="F980:G980"/>
    <mergeCell ref="H980:I980"/>
    <mergeCell ref="J980:K980"/>
    <mergeCell ref="B981:D981"/>
    <mergeCell ref="F981:G981"/>
    <mergeCell ref="H981:I981"/>
    <mergeCell ref="J981:K981"/>
    <mergeCell ref="B982:D982"/>
    <mergeCell ref="F982:G982"/>
    <mergeCell ref="H982:I982"/>
    <mergeCell ref="J982:K982"/>
    <mergeCell ref="B983:K983"/>
    <mergeCell ref="B985:D986"/>
    <mergeCell ref="E985:I985"/>
    <mergeCell ref="J985:K986"/>
    <mergeCell ref="L985:L986"/>
    <mergeCell ref="F986:G986"/>
    <mergeCell ref="H986:I986"/>
    <mergeCell ref="B987:D987"/>
    <mergeCell ref="F987:G987"/>
    <mergeCell ref="H987:I987"/>
    <mergeCell ref="J987:K987"/>
    <mergeCell ref="B988:D988"/>
    <mergeCell ref="F988:G988"/>
    <mergeCell ref="H988:I988"/>
    <mergeCell ref="J988:K988"/>
    <mergeCell ref="B967:D967"/>
    <mergeCell ref="F967:G967"/>
    <mergeCell ref="H967:I967"/>
    <mergeCell ref="J967:K967"/>
    <mergeCell ref="B968:D968"/>
    <mergeCell ref="F968:G968"/>
    <mergeCell ref="H968:I968"/>
    <mergeCell ref="J968:K968"/>
    <mergeCell ref="B969:D969"/>
    <mergeCell ref="F969:G969"/>
    <mergeCell ref="H969:I969"/>
    <mergeCell ref="J969:K969"/>
    <mergeCell ref="B970:D970"/>
    <mergeCell ref="F970:G970"/>
    <mergeCell ref="H970:I970"/>
    <mergeCell ref="J970:K970"/>
    <mergeCell ref="B971:D971"/>
    <mergeCell ref="F971:G971"/>
    <mergeCell ref="H971:I971"/>
    <mergeCell ref="J971:K971"/>
    <mergeCell ref="B972:K972"/>
    <mergeCell ref="B974:D975"/>
    <mergeCell ref="E974:I974"/>
    <mergeCell ref="J974:K975"/>
    <mergeCell ref="L974:L975"/>
    <mergeCell ref="F975:G975"/>
    <mergeCell ref="H975:I975"/>
    <mergeCell ref="B976:D976"/>
    <mergeCell ref="F976:G976"/>
    <mergeCell ref="H976:I976"/>
    <mergeCell ref="J976:K976"/>
    <mergeCell ref="B977:D977"/>
    <mergeCell ref="F977:G977"/>
    <mergeCell ref="H977:I977"/>
    <mergeCell ref="J977:K977"/>
    <mergeCell ref="L1007:L1008"/>
    <mergeCell ref="F1008:G1008"/>
    <mergeCell ref="H1008:I1008"/>
    <mergeCell ref="B1009:D1009"/>
    <mergeCell ref="F1009:G1009"/>
    <mergeCell ref="H1009:I1009"/>
    <mergeCell ref="J1009:K1009"/>
    <mergeCell ref="B1010:D1010"/>
    <mergeCell ref="F1010:G1010"/>
    <mergeCell ref="H1010:I1010"/>
    <mergeCell ref="J1010:K1010"/>
    <mergeCell ref="B989:D989"/>
    <mergeCell ref="F989:G989"/>
    <mergeCell ref="H989:I989"/>
    <mergeCell ref="J989:K989"/>
    <mergeCell ref="B990:D990"/>
    <mergeCell ref="F990:G990"/>
    <mergeCell ref="H990:I990"/>
    <mergeCell ref="J990:K990"/>
    <mergeCell ref="B991:D991"/>
    <mergeCell ref="F991:G991"/>
    <mergeCell ref="H991:I991"/>
    <mergeCell ref="J991:K991"/>
    <mergeCell ref="B992:D992"/>
    <mergeCell ref="F992:G992"/>
    <mergeCell ref="H992:I992"/>
    <mergeCell ref="J992:K992"/>
    <mergeCell ref="B993:D993"/>
    <mergeCell ref="F993:G993"/>
    <mergeCell ref="H993:I993"/>
    <mergeCell ref="J993:K993"/>
    <mergeCell ref="B994:K994"/>
    <mergeCell ref="B996:D997"/>
    <mergeCell ref="E996:I996"/>
    <mergeCell ref="J996:K997"/>
    <mergeCell ref="L996:L997"/>
    <mergeCell ref="F997:G997"/>
    <mergeCell ref="H997:I997"/>
    <mergeCell ref="B998:D998"/>
    <mergeCell ref="F998:G998"/>
    <mergeCell ref="H998:I998"/>
    <mergeCell ref="J998:K998"/>
    <mergeCell ref="B999:D999"/>
    <mergeCell ref="F999:G999"/>
    <mergeCell ref="H999:I999"/>
    <mergeCell ref="J999:K999"/>
    <mergeCell ref="B1011:D1011"/>
    <mergeCell ref="F1011:G1011"/>
    <mergeCell ref="H1011:I1011"/>
    <mergeCell ref="J1011:K1011"/>
    <mergeCell ref="B1012:D1012"/>
    <mergeCell ref="F1012:G1012"/>
    <mergeCell ref="H1012:I1012"/>
    <mergeCell ref="J1012:K1012"/>
    <mergeCell ref="B1013:D1013"/>
    <mergeCell ref="F1013:G1013"/>
    <mergeCell ref="H1013:I1013"/>
    <mergeCell ref="J1013:K1013"/>
    <mergeCell ref="B1014:D1014"/>
    <mergeCell ref="F1014:G1014"/>
    <mergeCell ref="H1014:I1014"/>
    <mergeCell ref="J1014:K1014"/>
    <mergeCell ref="B1015:D1015"/>
    <mergeCell ref="F1015:G1015"/>
    <mergeCell ref="H1015:I1015"/>
    <mergeCell ref="J1015:K1015"/>
    <mergeCell ref="B1016:K1016"/>
    <mergeCell ref="E929:K929"/>
    <mergeCell ref="E940:K940"/>
    <mergeCell ref="E951:K951"/>
    <mergeCell ref="E962:K962"/>
    <mergeCell ref="E973:K973"/>
    <mergeCell ref="E984:K984"/>
    <mergeCell ref="E995:K995"/>
    <mergeCell ref="E1006:K1006"/>
    <mergeCell ref="E1017:K1017"/>
    <mergeCell ref="B1018:D1019"/>
    <mergeCell ref="E1018:I1018"/>
    <mergeCell ref="J1018:K1019"/>
    <mergeCell ref="B1000:D1000"/>
    <mergeCell ref="F1000:G1000"/>
    <mergeCell ref="H1000:I1000"/>
    <mergeCell ref="J1000:K1000"/>
    <mergeCell ref="B1001:D1001"/>
    <mergeCell ref="F1001:G1001"/>
    <mergeCell ref="H1001:I1001"/>
    <mergeCell ref="J1001:K1001"/>
    <mergeCell ref="B1002:D1002"/>
    <mergeCell ref="F1002:G1002"/>
    <mergeCell ref="H1002:I1002"/>
    <mergeCell ref="J1002:K1002"/>
    <mergeCell ref="B1003:D1003"/>
    <mergeCell ref="F1003:G1003"/>
    <mergeCell ref="H1003:I1003"/>
    <mergeCell ref="J1003:K1003"/>
    <mergeCell ref="B1004:D1004"/>
    <mergeCell ref="F1004:G1004"/>
    <mergeCell ref="H1004:I1004"/>
    <mergeCell ref="J1004:K1004"/>
    <mergeCell ref="B1005:K1005"/>
    <mergeCell ref="B1007:D1008"/>
    <mergeCell ref="E1007:I1007"/>
    <mergeCell ref="J1007:K1008"/>
    <mergeCell ref="B978:D978"/>
    <mergeCell ref="F978:G978"/>
    <mergeCell ref="H978:I978"/>
    <mergeCell ref="J978:K978"/>
    <mergeCell ref="B979:D979"/>
    <mergeCell ref="F979:G979"/>
    <mergeCell ref="H979:I979"/>
    <mergeCell ref="L1018:L1019"/>
    <mergeCell ref="F1019:G1019"/>
    <mergeCell ref="H1019:I1019"/>
    <mergeCell ref="B1020:D1020"/>
    <mergeCell ref="F1020:G1020"/>
    <mergeCell ref="H1020:I1020"/>
    <mergeCell ref="J1020:K1020"/>
    <mergeCell ref="B1021:D1021"/>
    <mergeCell ref="F1021:G1021"/>
    <mergeCell ref="H1021:I1021"/>
    <mergeCell ref="J1021:K1021"/>
    <mergeCell ref="B1022:D1022"/>
    <mergeCell ref="F1022:G1022"/>
    <mergeCell ref="H1022:I1022"/>
    <mergeCell ref="J1022:K1022"/>
    <mergeCell ref="B1023:D1023"/>
    <mergeCell ref="F1023:G1023"/>
    <mergeCell ref="H1023:I1023"/>
    <mergeCell ref="J1023:K1023"/>
    <mergeCell ref="B1024:D1024"/>
    <mergeCell ref="F1024:G1024"/>
    <mergeCell ref="H1024:I1024"/>
    <mergeCell ref="J1024:K1024"/>
    <mergeCell ref="B1025:D1025"/>
    <mergeCell ref="F1025:G1025"/>
    <mergeCell ref="H1025:I1025"/>
    <mergeCell ref="J1025:K1025"/>
    <mergeCell ref="B1026:D1026"/>
    <mergeCell ref="F1026:G1026"/>
    <mergeCell ref="H1026:I1026"/>
    <mergeCell ref="J1026:K1026"/>
    <mergeCell ref="B1027:K1027"/>
    <mergeCell ref="E1085:K1085"/>
    <mergeCell ref="E1030:K1030"/>
    <mergeCell ref="H1076:I1076"/>
    <mergeCell ref="H1068:I1068"/>
    <mergeCell ref="J1068:K1068"/>
    <mergeCell ref="F1069:G1069"/>
    <mergeCell ref="H1069:I1069"/>
    <mergeCell ref="J1069:K1069"/>
    <mergeCell ref="B1062:K1062"/>
    <mergeCell ref="E1063:K1063"/>
    <mergeCell ref="J1064:K1065"/>
    <mergeCell ref="L1064:L1065"/>
    <mergeCell ref="F1065:G1065"/>
    <mergeCell ref="H1065:I1065"/>
    <mergeCell ref="F1066:G1066"/>
    <mergeCell ref="H1066:I1066"/>
    <mergeCell ref="J1066:K1066"/>
    <mergeCell ref="F1067:G1067"/>
    <mergeCell ref="H1067:I1067"/>
    <mergeCell ref="J1067:K1067"/>
    <mergeCell ref="F1081:G1081"/>
    <mergeCell ref="H1081:I1081"/>
    <mergeCell ref="F1082:G1082"/>
    <mergeCell ref="H1082:I1082"/>
    <mergeCell ref="J1082:K1082"/>
    <mergeCell ref="F1083:G1083"/>
    <mergeCell ref="F1076:G1076"/>
    <mergeCell ref="F1035:G1035"/>
    <mergeCell ref="F1044:G1044"/>
    <mergeCell ref="H1035:I1035"/>
    <mergeCell ref="J1035:K1035"/>
    <mergeCell ref="F1036:G1036"/>
    <mergeCell ref="J1112:K1112"/>
    <mergeCell ref="B1113:D1113"/>
    <mergeCell ref="F1113:G1113"/>
    <mergeCell ref="H1113:I1113"/>
    <mergeCell ref="J1113:K1113"/>
    <mergeCell ref="B1114:D1114"/>
    <mergeCell ref="F1114:G1114"/>
    <mergeCell ref="H1114:I1114"/>
    <mergeCell ref="J1114:K1114"/>
    <mergeCell ref="B1115:D1115"/>
    <mergeCell ref="F1115:G1115"/>
    <mergeCell ref="H1115:I1115"/>
    <mergeCell ref="J1115:K1115"/>
    <mergeCell ref="B1116:D1116"/>
    <mergeCell ref="F1116:G1116"/>
    <mergeCell ref="H1116:I1116"/>
    <mergeCell ref="J1116:K1116"/>
    <mergeCell ref="B1117:K1117"/>
    <mergeCell ref="E1118:K1118"/>
    <mergeCell ref="B1120:D1121"/>
    <mergeCell ref="E1120:I1120"/>
    <mergeCell ref="J1120:K1121"/>
    <mergeCell ref="F1121:G1121"/>
    <mergeCell ref="H1121:I1121"/>
    <mergeCell ref="B1122:D1122"/>
    <mergeCell ref="F1122:G1122"/>
    <mergeCell ref="H1122:I1122"/>
    <mergeCell ref="J1122:K1122"/>
    <mergeCell ref="B1123:D1123"/>
    <mergeCell ref="F1123:G1123"/>
    <mergeCell ref="H1123:I1123"/>
    <mergeCell ref="J1123:K1123"/>
    <mergeCell ref="B1124:D1124"/>
    <mergeCell ref="F1124:G1124"/>
    <mergeCell ref="H1124:I1124"/>
    <mergeCell ref="J1124:K1124"/>
    <mergeCell ref="B1125:D1125"/>
    <mergeCell ref="F1125:G1125"/>
    <mergeCell ref="H1125:I1125"/>
    <mergeCell ref="J1125:K1125"/>
    <mergeCell ref="B1126:D1126"/>
    <mergeCell ref="F1126:G1126"/>
    <mergeCell ref="H1126:I1126"/>
    <mergeCell ref="J1126:K1126"/>
    <mergeCell ref="B1127:D1127"/>
    <mergeCell ref="F1127:G1127"/>
    <mergeCell ref="H1127:I1127"/>
    <mergeCell ref="J1127:K1127"/>
    <mergeCell ref="B1128:D1128"/>
    <mergeCell ref="F1128:G1128"/>
    <mergeCell ref="H1128:I1128"/>
    <mergeCell ref="J1128:K1128"/>
    <mergeCell ref="B1129:K1129"/>
    <mergeCell ref="E1130:K1130"/>
    <mergeCell ref="B1131:D1132"/>
    <mergeCell ref="E1131:I1131"/>
    <mergeCell ref="J1131:K1132"/>
    <mergeCell ref="L1131:L1132"/>
    <mergeCell ref="F1132:G1132"/>
    <mergeCell ref="H1132:I1132"/>
    <mergeCell ref="B1133:D1133"/>
    <mergeCell ref="F1133:G1133"/>
    <mergeCell ref="H1133:I1133"/>
    <mergeCell ref="J1133:K1133"/>
    <mergeCell ref="B1134:D1134"/>
    <mergeCell ref="F1134:G1134"/>
    <mergeCell ref="H1134:I1134"/>
    <mergeCell ref="J1134:K1134"/>
    <mergeCell ref="B1135:D1135"/>
    <mergeCell ref="F1135:G1135"/>
    <mergeCell ref="H1135:I1135"/>
    <mergeCell ref="J1135:K1135"/>
    <mergeCell ref="B1136:D1136"/>
    <mergeCell ref="F1136:G1136"/>
    <mergeCell ref="H1136:I1136"/>
    <mergeCell ref="J1136:K1136"/>
    <mergeCell ref="B1137:D1137"/>
    <mergeCell ref="F1137:G1137"/>
    <mergeCell ref="H1137:I1137"/>
    <mergeCell ref="J1137:K1137"/>
    <mergeCell ref="B1138:D1138"/>
    <mergeCell ref="F1138:G1138"/>
    <mergeCell ref="H1138:I1138"/>
    <mergeCell ref="J1138:K1138"/>
    <mergeCell ref="B1139:D1139"/>
    <mergeCell ref="F1139:G1139"/>
    <mergeCell ref="H1139:I1139"/>
    <mergeCell ref="J1139:K1139"/>
    <mergeCell ref="B1140:K1140"/>
    <mergeCell ref="E1141:K1141"/>
    <mergeCell ref="B1142:D1143"/>
    <mergeCell ref="E1142:I1142"/>
    <mergeCell ref="J1142:K1143"/>
    <mergeCell ref="L1142:L1143"/>
    <mergeCell ref="F1143:G1143"/>
    <mergeCell ref="H1143:I1143"/>
    <mergeCell ref="B1144:D1144"/>
    <mergeCell ref="F1144:G1144"/>
    <mergeCell ref="H1144:I1144"/>
    <mergeCell ref="J1144:K1144"/>
    <mergeCell ref="B1145:D1145"/>
    <mergeCell ref="F1145:G1145"/>
    <mergeCell ref="H1145:I1145"/>
    <mergeCell ref="J1145:K1145"/>
    <mergeCell ref="B1146:D1146"/>
    <mergeCell ref="F1146:G1146"/>
    <mergeCell ref="H1146:I1146"/>
    <mergeCell ref="J1146:K1146"/>
    <mergeCell ref="B1147:D1147"/>
    <mergeCell ref="F1147:G1147"/>
    <mergeCell ref="H1147:I1147"/>
    <mergeCell ref="J1147:K1147"/>
    <mergeCell ref="B1148:D1148"/>
    <mergeCell ref="F1148:G1148"/>
    <mergeCell ref="H1148:I1148"/>
    <mergeCell ref="J1148:K1148"/>
    <mergeCell ref="B1149:D1149"/>
    <mergeCell ref="F1149:G1149"/>
    <mergeCell ref="H1149:I1149"/>
    <mergeCell ref="J1149:K1149"/>
    <mergeCell ref="B1150:D1150"/>
    <mergeCell ref="F1150:G1150"/>
    <mergeCell ref="H1150:I1150"/>
    <mergeCell ref="J1150:K1150"/>
    <mergeCell ref="B1151:K1151"/>
    <mergeCell ref="E1152:K1152"/>
    <mergeCell ref="B1153:D1154"/>
    <mergeCell ref="E1153:I1153"/>
    <mergeCell ref="J1153:K1154"/>
    <mergeCell ref="L1153:L1154"/>
    <mergeCell ref="F1154:G1154"/>
    <mergeCell ref="H1154:I1154"/>
    <mergeCell ref="B1155:D1155"/>
    <mergeCell ref="F1155:G1155"/>
    <mergeCell ref="H1155:I1155"/>
    <mergeCell ref="J1155:K1155"/>
    <mergeCell ref="B1156:D1156"/>
    <mergeCell ref="F1156:G1156"/>
    <mergeCell ref="H1156:I1156"/>
    <mergeCell ref="J1156:K1156"/>
    <mergeCell ref="B1157:D1157"/>
    <mergeCell ref="F1157:G1157"/>
    <mergeCell ref="H1157:I1157"/>
    <mergeCell ref="J1157:K1157"/>
    <mergeCell ref="B1172:D1172"/>
    <mergeCell ref="F1172:G1172"/>
    <mergeCell ref="H1172:I1172"/>
    <mergeCell ref="J1172:K1172"/>
    <mergeCell ref="B1173:D1173"/>
    <mergeCell ref="F1173:G1173"/>
    <mergeCell ref="H1173:I1173"/>
    <mergeCell ref="J1173:K1173"/>
    <mergeCell ref="B1174:K1174"/>
    <mergeCell ref="E1175:K1175"/>
    <mergeCell ref="B1176:D1177"/>
    <mergeCell ref="E1176:I1176"/>
    <mergeCell ref="J1176:K1177"/>
    <mergeCell ref="L1176:L1177"/>
    <mergeCell ref="F1177:G1177"/>
    <mergeCell ref="H1177:I1177"/>
    <mergeCell ref="B1178:D1178"/>
    <mergeCell ref="F1178:G1178"/>
    <mergeCell ref="H1178:I1178"/>
    <mergeCell ref="J1178:K1178"/>
    <mergeCell ref="B1179:D1179"/>
    <mergeCell ref="F1179:G1179"/>
    <mergeCell ref="H1179:I1179"/>
    <mergeCell ref="J1179:K1179"/>
    <mergeCell ref="B1180:D1180"/>
    <mergeCell ref="F1180:G1180"/>
    <mergeCell ref="H1180:I1180"/>
    <mergeCell ref="J1180:K1180"/>
    <mergeCell ref="B1158:D1158"/>
    <mergeCell ref="F1158:G1158"/>
    <mergeCell ref="H1158:I1158"/>
    <mergeCell ref="J1158:K1158"/>
    <mergeCell ref="B1159:D1159"/>
    <mergeCell ref="F1159:G1159"/>
    <mergeCell ref="H1159:I1159"/>
    <mergeCell ref="J1159:K1159"/>
    <mergeCell ref="B1160:D1160"/>
    <mergeCell ref="F1160:G1160"/>
    <mergeCell ref="H1160:I1160"/>
    <mergeCell ref="J1160:K1160"/>
    <mergeCell ref="B1161:D1161"/>
    <mergeCell ref="F1161:G1161"/>
    <mergeCell ref="H1161:I1161"/>
    <mergeCell ref="J1161:K1161"/>
    <mergeCell ref="B1162:K1162"/>
    <mergeCell ref="E1163:K1163"/>
    <mergeCell ref="B1165:D1166"/>
    <mergeCell ref="E1165:I1165"/>
    <mergeCell ref="J1165:K1166"/>
    <mergeCell ref="L1165:L1166"/>
    <mergeCell ref="F1166:G1166"/>
    <mergeCell ref="H1166:I1166"/>
    <mergeCell ref="B1167:D1167"/>
    <mergeCell ref="F1167:G1167"/>
    <mergeCell ref="H1167:I1167"/>
    <mergeCell ref="J1167:K1167"/>
    <mergeCell ref="B1168:D1168"/>
    <mergeCell ref="F1168:G1168"/>
    <mergeCell ref="H1168:I1168"/>
    <mergeCell ref="J1168:K1168"/>
    <mergeCell ref="B1169:D1169"/>
    <mergeCell ref="F1169:G1169"/>
    <mergeCell ref="H1169:I1169"/>
    <mergeCell ref="J1169:K1169"/>
    <mergeCell ref="L1209:L1210"/>
    <mergeCell ref="F1210:G1210"/>
    <mergeCell ref="H1210:I1210"/>
    <mergeCell ref="B1211:D1211"/>
    <mergeCell ref="F1211:G1211"/>
    <mergeCell ref="H1211:I1211"/>
    <mergeCell ref="J1211:K1211"/>
    <mergeCell ref="B1185:K1185"/>
    <mergeCell ref="E1186:K1186"/>
    <mergeCell ref="B1187:D1188"/>
    <mergeCell ref="E1187:I1187"/>
    <mergeCell ref="J1187:K1188"/>
    <mergeCell ref="L1187:L1188"/>
    <mergeCell ref="F1188:G1188"/>
    <mergeCell ref="H1188:I1188"/>
    <mergeCell ref="B1189:D1189"/>
    <mergeCell ref="F1189:G1189"/>
    <mergeCell ref="H1189:I1189"/>
    <mergeCell ref="J1189:K1189"/>
    <mergeCell ref="F1190:G1190"/>
    <mergeCell ref="H1190:I1190"/>
    <mergeCell ref="J1190:K1190"/>
    <mergeCell ref="B1191:D1191"/>
    <mergeCell ref="F1191:G1191"/>
    <mergeCell ref="H1191:I1191"/>
    <mergeCell ref="J1191:K1191"/>
    <mergeCell ref="B1192:D1192"/>
    <mergeCell ref="F1192:G1192"/>
    <mergeCell ref="H1192:I1192"/>
    <mergeCell ref="J1192:K1192"/>
    <mergeCell ref="B1193:D1193"/>
    <mergeCell ref="F1193:G1193"/>
    <mergeCell ref="H1193:I1193"/>
    <mergeCell ref="J1193:K1193"/>
    <mergeCell ref="B1194:D1194"/>
    <mergeCell ref="F1194:G1194"/>
    <mergeCell ref="H1194:I1194"/>
    <mergeCell ref="J1194:K1194"/>
    <mergeCell ref="B1195:D1195"/>
    <mergeCell ref="F1195:G1195"/>
    <mergeCell ref="H1195:I1195"/>
    <mergeCell ref="J1195:K1195"/>
    <mergeCell ref="J1227:K1227"/>
    <mergeCell ref="B1228:D1228"/>
    <mergeCell ref="F1228:G1228"/>
    <mergeCell ref="H1228:I1228"/>
    <mergeCell ref="J1228:K1228"/>
    <mergeCell ref="B1229:D1229"/>
    <mergeCell ref="F1229:G1229"/>
    <mergeCell ref="H1229:I1229"/>
    <mergeCell ref="J1229:K1229"/>
    <mergeCell ref="B1230:K1230"/>
    <mergeCell ref="E1231:K1231"/>
    <mergeCell ref="B1232:D1233"/>
    <mergeCell ref="E1232:I1232"/>
    <mergeCell ref="J1232:K1233"/>
    <mergeCell ref="L1232:L1233"/>
    <mergeCell ref="F1233:G1233"/>
    <mergeCell ref="H1233:I1233"/>
    <mergeCell ref="B1234:D1234"/>
    <mergeCell ref="F1234:G1234"/>
    <mergeCell ref="H1234:I1234"/>
    <mergeCell ref="J1234:K1234"/>
    <mergeCell ref="B1196:K1196"/>
    <mergeCell ref="E1197:K1197"/>
    <mergeCell ref="B1198:D1199"/>
    <mergeCell ref="E1198:I1198"/>
    <mergeCell ref="J1198:K1199"/>
    <mergeCell ref="L1198:L1199"/>
    <mergeCell ref="F1199:G1199"/>
    <mergeCell ref="H1199:I1199"/>
    <mergeCell ref="B1200:D1200"/>
    <mergeCell ref="F1200:G1200"/>
    <mergeCell ref="H1200:I1200"/>
    <mergeCell ref="J1200:K1200"/>
    <mergeCell ref="L1221:L1222"/>
    <mergeCell ref="F1222:G1222"/>
    <mergeCell ref="H1222:I1222"/>
    <mergeCell ref="B1223:D1223"/>
    <mergeCell ref="F1223:G1223"/>
    <mergeCell ref="H1223:I1223"/>
    <mergeCell ref="J1223:K1223"/>
    <mergeCell ref="B1201:D1201"/>
    <mergeCell ref="F1201:G1201"/>
    <mergeCell ref="H1201:I1201"/>
    <mergeCell ref="J1201:K1201"/>
    <mergeCell ref="B1202:D1202"/>
    <mergeCell ref="F1202:G1202"/>
    <mergeCell ref="H1202:I1202"/>
    <mergeCell ref="J1202:K1202"/>
    <mergeCell ref="B1203:D1203"/>
    <mergeCell ref="F1203:G1203"/>
    <mergeCell ref="H1203:I1203"/>
    <mergeCell ref="J1203:K1203"/>
    <mergeCell ref="B1204:D1204"/>
    <mergeCell ref="F1204:G1204"/>
    <mergeCell ref="H1204:I1204"/>
    <mergeCell ref="J1204:K1204"/>
    <mergeCell ref="B1205:D1205"/>
    <mergeCell ref="F1205:G1205"/>
    <mergeCell ref="H1205:I1205"/>
    <mergeCell ref="J1205:K1205"/>
    <mergeCell ref="B1206:D1206"/>
    <mergeCell ref="F1206:G1206"/>
    <mergeCell ref="H1206:I1206"/>
    <mergeCell ref="J1206:K1206"/>
    <mergeCell ref="B1235:D1235"/>
    <mergeCell ref="F1235:G1235"/>
    <mergeCell ref="H1235:I1235"/>
    <mergeCell ref="J1235:K1235"/>
    <mergeCell ref="B1236:D1236"/>
    <mergeCell ref="F1236:G1236"/>
    <mergeCell ref="H1236:I1236"/>
    <mergeCell ref="J1236:K1236"/>
    <mergeCell ref="B1237:D1237"/>
    <mergeCell ref="F1237:G1237"/>
    <mergeCell ref="H1237:I1237"/>
    <mergeCell ref="J1237:K1237"/>
    <mergeCell ref="B1238:D1238"/>
    <mergeCell ref="F1238:G1238"/>
    <mergeCell ref="H1238:I1238"/>
    <mergeCell ref="J1238:K1238"/>
    <mergeCell ref="B1239:D1239"/>
    <mergeCell ref="F1239:G1239"/>
    <mergeCell ref="H1239:I1239"/>
    <mergeCell ref="J1239:K1239"/>
    <mergeCell ref="B1240:D1240"/>
    <mergeCell ref="F1240:G1240"/>
    <mergeCell ref="H1240:I1240"/>
    <mergeCell ref="J1240:K1240"/>
    <mergeCell ref="B1241:K1241"/>
    <mergeCell ref="E1242:K1242"/>
    <mergeCell ref="B1243:D1244"/>
    <mergeCell ref="E1243:I1243"/>
    <mergeCell ref="J1243:K1244"/>
    <mergeCell ref="E1254:K1254"/>
    <mergeCell ref="B1255:D1256"/>
    <mergeCell ref="E1255:I1255"/>
    <mergeCell ref="J1255:K1256"/>
    <mergeCell ref="F1244:G1244"/>
    <mergeCell ref="H1244:I1244"/>
    <mergeCell ref="B1258:D1258"/>
    <mergeCell ref="F1258:G1258"/>
    <mergeCell ref="H1258:I1258"/>
    <mergeCell ref="J1258:K1258"/>
    <mergeCell ref="B1259:D1259"/>
    <mergeCell ref="F1259:G1259"/>
    <mergeCell ref="H1259:I1259"/>
    <mergeCell ref="J1259:K1259"/>
    <mergeCell ref="B1260:D1260"/>
    <mergeCell ref="F1260:G1260"/>
    <mergeCell ref="H1260:I1260"/>
    <mergeCell ref="J1260:K1260"/>
    <mergeCell ref="B1261:D1261"/>
    <mergeCell ref="F1261:G1261"/>
    <mergeCell ref="H1261:I1261"/>
    <mergeCell ref="J1261:K1261"/>
    <mergeCell ref="B1262:D1262"/>
    <mergeCell ref="F1262:G1262"/>
    <mergeCell ref="H1262:I1262"/>
    <mergeCell ref="J1262:K1262"/>
    <mergeCell ref="B1263:D1263"/>
    <mergeCell ref="F1263:G1263"/>
    <mergeCell ref="H1263:I1263"/>
    <mergeCell ref="J1263:K1263"/>
    <mergeCell ref="B1264:K1264"/>
    <mergeCell ref="B1257:D1257"/>
    <mergeCell ref="F1257:G1257"/>
    <mergeCell ref="H1257:I1257"/>
    <mergeCell ref="J1257:K1257"/>
    <mergeCell ref="B1246:D1246"/>
    <mergeCell ref="F1246:G1246"/>
    <mergeCell ref="H1246:I1246"/>
    <mergeCell ref="J1246:K1246"/>
    <mergeCell ref="B1247:D1247"/>
    <mergeCell ref="F1247:G1247"/>
    <mergeCell ref="H1247:I1247"/>
    <mergeCell ref="J1247:K1247"/>
    <mergeCell ref="B1248:D1248"/>
    <mergeCell ref="F1248:G1248"/>
    <mergeCell ref="H1248:I1248"/>
    <mergeCell ref="J1248:K1248"/>
    <mergeCell ref="B1249:D1249"/>
    <mergeCell ref="F1249:G1249"/>
    <mergeCell ref="H1249:I1249"/>
    <mergeCell ref="J1249:K1249"/>
    <mergeCell ref="B1250:D1250"/>
    <mergeCell ref="F1250:G1250"/>
    <mergeCell ref="H1250:I1250"/>
    <mergeCell ref="J1250:K1250"/>
    <mergeCell ref="B1251:D1251"/>
    <mergeCell ref="F1251:G1251"/>
    <mergeCell ref="H1251:I1251"/>
    <mergeCell ref="J1251:K1251"/>
    <mergeCell ref="B1252:K1252"/>
    <mergeCell ref="J1033:K1033"/>
    <mergeCell ref="B1033:D1033"/>
    <mergeCell ref="H1032:I1032"/>
    <mergeCell ref="B1034:D1034"/>
    <mergeCell ref="B1212:D1212"/>
    <mergeCell ref="F1212:G1212"/>
    <mergeCell ref="H1212:I1212"/>
    <mergeCell ref="J1212:K1212"/>
    <mergeCell ref="B1213:D1213"/>
    <mergeCell ref="F1213:G1213"/>
    <mergeCell ref="H1213:I1213"/>
    <mergeCell ref="J1213:K1213"/>
    <mergeCell ref="B1214:D1214"/>
    <mergeCell ref="F1214:G1214"/>
    <mergeCell ref="H1214:I1214"/>
    <mergeCell ref="J1214:K1214"/>
    <mergeCell ref="B1215:D1215"/>
    <mergeCell ref="F1215:G1215"/>
    <mergeCell ref="H1215:I1215"/>
    <mergeCell ref="J1215:K1215"/>
    <mergeCell ref="B1216:D1216"/>
    <mergeCell ref="F1216:G1216"/>
    <mergeCell ref="H1216:I1216"/>
    <mergeCell ref="J1216:K1216"/>
    <mergeCell ref="B1217:D1217"/>
    <mergeCell ref="F1217:G1217"/>
    <mergeCell ref="H1217:I1217"/>
    <mergeCell ref="J1217:K1217"/>
    <mergeCell ref="B1218:K1218"/>
    <mergeCell ref="E1219:K1219"/>
    <mergeCell ref="B1221:D1222"/>
    <mergeCell ref="E1221:I1221"/>
    <mergeCell ref="J1221:K1222"/>
    <mergeCell ref="B1190:D1190"/>
    <mergeCell ref="E1119:K1119"/>
    <mergeCell ref="B1181:D1181"/>
    <mergeCell ref="F1181:G1181"/>
    <mergeCell ref="H1181:I1181"/>
    <mergeCell ref="J1181:K1181"/>
    <mergeCell ref="B1182:D1182"/>
    <mergeCell ref="F1182:G1182"/>
    <mergeCell ref="H1182:I1182"/>
    <mergeCell ref="J1182:K1182"/>
    <mergeCell ref="B1183:D1183"/>
    <mergeCell ref="F1183:G1183"/>
    <mergeCell ref="H1183:I1183"/>
    <mergeCell ref="J1183:K1183"/>
    <mergeCell ref="B1184:D1184"/>
    <mergeCell ref="F1184:G1184"/>
    <mergeCell ref="H1184:I1184"/>
    <mergeCell ref="J1184:K1184"/>
    <mergeCell ref="B1207:K1207"/>
    <mergeCell ref="E1208:K1208"/>
    <mergeCell ref="B1209:D1210"/>
    <mergeCell ref="E1209:I1209"/>
    <mergeCell ref="J1209:K1210"/>
    <mergeCell ref="B1170:D1170"/>
    <mergeCell ref="F1170:G1170"/>
    <mergeCell ref="H1170:I1170"/>
    <mergeCell ref="J1170:K1170"/>
    <mergeCell ref="B1171:D1171"/>
    <mergeCell ref="F1171:G1171"/>
    <mergeCell ref="H1171:I1171"/>
    <mergeCell ref="J1171:K1171"/>
    <mergeCell ref="B1294:D1294"/>
    <mergeCell ref="F1294:G1294"/>
    <mergeCell ref="H1294:I1294"/>
    <mergeCell ref="J1294:K1294"/>
    <mergeCell ref="B1295:D1295"/>
    <mergeCell ref="F1295:G1295"/>
    <mergeCell ref="H1295:I1295"/>
    <mergeCell ref="J1295:K1295"/>
    <mergeCell ref="B1296:D1296"/>
    <mergeCell ref="F1296:G1296"/>
    <mergeCell ref="H1296:I1296"/>
    <mergeCell ref="J1296:K1296"/>
    <mergeCell ref="B1297:K1297"/>
    <mergeCell ref="E1298:K1298"/>
    <mergeCell ref="B1299:D1300"/>
    <mergeCell ref="E1299:I1299"/>
    <mergeCell ref="J1299:K1300"/>
    <mergeCell ref="L1299:L1300"/>
    <mergeCell ref="F1300:G1300"/>
    <mergeCell ref="H1300:I1300"/>
    <mergeCell ref="B1301:D1301"/>
    <mergeCell ref="F1301:G1301"/>
    <mergeCell ref="H1301:I1301"/>
    <mergeCell ref="J1301:K1301"/>
    <mergeCell ref="B1302:D1302"/>
    <mergeCell ref="F1302:G1302"/>
    <mergeCell ref="H1302:I1302"/>
    <mergeCell ref="J1302:K1302"/>
    <mergeCell ref="L1255:L1256"/>
    <mergeCell ref="B1040:K1040"/>
    <mergeCell ref="J1039:K1039"/>
    <mergeCell ref="H1039:I1039"/>
    <mergeCell ref="F1039:G1039"/>
    <mergeCell ref="B1039:D1039"/>
    <mergeCell ref="L1120:L1121"/>
    <mergeCell ref="F1256:G1256"/>
    <mergeCell ref="H1256:I1256"/>
    <mergeCell ref="L1243:L1244"/>
    <mergeCell ref="B1245:D1245"/>
    <mergeCell ref="F1245:G1245"/>
    <mergeCell ref="H1245:I1245"/>
    <mergeCell ref="J1245:K1245"/>
    <mergeCell ref="B1224:D1224"/>
    <mergeCell ref="F1224:G1224"/>
    <mergeCell ref="H1224:I1224"/>
    <mergeCell ref="J1224:K1224"/>
    <mergeCell ref="B1225:D1225"/>
    <mergeCell ref="F1225:G1225"/>
    <mergeCell ref="H1225:I1225"/>
    <mergeCell ref="J1225:K1225"/>
    <mergeCell ref="B1226:D1226"/>
    <mergeCell ref="F1226:G1226"/>
    <mergeCell ref="H1226:I1226"/>
    <mergeCell ref="J1226:K1226"/>
    <mergeCell ref="B1227:D1227"/>
    <mergeCell ref="F1227:G1227"/>
    <mergeCell ref="H1227:I1227"/>
    <mergeCell ref="B1279:D1279"/>
    <mergeCell ref="F1279:G1279"/>
    <mergeCell ref="H1279:I1279"/>
    <mergeCell ref="J1279:K1279"/>
    <mergeCell ref="B1280:D1280"/>
    <mergeCell ref="F1280:G1280"/>
    <mergeCell ref="H1280:I1280"/>
    <mergeCell ref="E1276:K1276"/>
    <mergeCell ref="B1277:D1278"/>
    <mergeCell ref="E1277:I1277"/>
    <mergeCell ref="J1277:K1278"/>
    <mergeCell ref="L1277:L1278"/>
    <mergeCell ref="F1278:G1278"/>
    <mergeCell ref="H1278:I1278"/>
    <mergeCell ref="B1285:D1285"/>
    <mergeCell ref="F1285:G1285"/>
    <mergeCell ref="H1285:I1285"/>
    <mergeCell ref="J1285:K1285"/>
    <mergeCell ref="B1286:K1286"/>
    <mergeCell ref="E1287:K1287"/>
    <mergeCell ref="B1288:D1289"/>
    <mergeCell ref="E1288:I1288"/>
    <mergeCell ref="J1288:K1289"/>
    <mergeCell ref="L1288:L1289"/>
    <mergeCell ref="F1289:G1289"/>
    <mergeCell ref="H1289:I1289"/>
    <mergeCell ref="B1290:D1290"/>
    <mergeCell ref="F1290:G1290"/>
    <mergeCell ref="H1290:I1290"/>
    <mergeCell ref="J1290:K1290"/>
    <mergeCell ref="B1291:D1291"/>
    <mergeCell ref="F1291:G1291"/>
    <mergeCell ref="H1291:I1291"/>
    <mergeCell ref="J1291:K1291"/>
    <mergeCell ref="B1292:D1292"/>
    <mergeCell ref="F1292:G1292"/>
    <mergeCell ref="H1292:I1292"/>
    <mergeCell ref="J1292:K1292"/>
    <mergeCell ref="B1293:D1293"/>
    <mergeCell ref="F1293:G1293"/>
    <mergeCell ref="H1293:I1293"/>
    <mergeCell ref="J1293:K1293"/>
    <mergeCell ref="J1280:K1280"/>
    <mergeCell ref="B1281:D1281"/>
    <mergeCell ref="F1281:G1281"/>
    <mergeCell ref="H1281:I1281"/>
    <mergeCell ref="J1281:K1281"/>
    <mergeCell ref="B1282:D1282"/>
    <mergeCell ref="F1282:G1282"/>
    <mergeCell ref="H1282:I1282"/>
    <mergeCell ref="J1282:K1282"/>
    <mergeCell ref="B1283:D1283"/>
    <mergeCell ref="F1283:G1283"/>
    <mergeCell ref="H1283:I1283"/>
    <mergeCell ref="J1283:K1283"/>
    <mergeCell ref="B1284:D1284"/>
    <mergeCell ref="F1284:G1284"/>
    <mergeCell ref="H1284:I1284"/>
    <mergeCell ref="J1284:K1284"/>
    <mergeCell ref="B1303:D1303"/>
    <mergeCell ref="F1303:G1303"/>
    <mergeCell ref="H1303:I1303"/>
    <mergeCell ref="J1303:K1303"/>
    <mergeCell ref="B1304:D1304"/>
    <mergeCell ref="F1304:G1304"/>
    <mergeCell ref="H1304:I1304"/>
    <mergeCell ref="J1304:K1304"/>
    <mergeCell ref="B1305:D1305"/>
    <mergeCell ref="F1305:G1305"/>
    <mergeCell ref="H1305:I1305"/>
    <mergeCell ref="J1305:K1305"/>
    <mergeCell ref="B1306:D1306"/>
    <mergeCell ref="F1306:G1306"/>
    <mergeCell ref="H1306:I1306"/>
    <mergeCell ref="J1306:K1306"/>
    <mergeCell ref="B1307:D1307"/>
    <mergeCell ref="F1307:G1307"/>
    <mergeCell ref="H1307:I1307"/>
    <mergeCell ref="J1307:K1307"/>
    <mergeCell ref="B1308:K1308"/>
    <mergeCell ref="E1309:K1309"/>
    <mergeCell ref="B1310:D1311"/>
    <mergeCell ref="E1310:I1310"/>
    <mergeCell ref="J1310:K1311"/>
    <mergeCell ref="L1310:L1311"/>
    <mergeCell ref="F1311:G1311"/>
    <mergeCell ref="H1311:I1311"/>
    <mergeCell ref="B1312:D1312"/>
    <mergeCell ref="F1312:G1312"/>
    <mergeCell ref="H1312:I1312"/>
    <mergeCell ref="J1312:K1312"/>
    <mergeCell ref="B1313:D1313"/>
    <mergeCell ref="F1313:G1313"/>
    <mergeCell ref="H1313:I1313"/>
    <mergeCell ref="J1313:K1313"/>
    <mergeCell ref="B1314:D1314"/>
    <mergeCell ref="F1314:G1314"/>
    <mergeCell ref="H1314:I1314"/>
    <mergeCell ref="J1314:K1314"/>
    <mergeCell ref="B1315:D1315"/>
    <mergeCell ref="F1315:G1315"/>
    <mergeCell ref="H1315:I1315"/>
    <mergeCell ref="J1315:K1315"/>
    <mergeCell ref="B1316:D1316"/>
    <mergeCell ref="F1316:G1316"/>
    <mergeCell ref="H1316:I1316"/>
    <mergeCell ref="J1316:K1316"/>
    <mergeCell ref="B1317:D1317"/>
    <mergeCell ref="F1317:G1317"/>
    <mergeCell ref="H1317:I1317"/>
    <mergeCell ref="J1317:K1317"/>
    <mergeCell ref="B1318:D1318"/>
    <mergeCell ref="F1318:G1318"/>
    <mergeCell ref="H1318:I1318"/>
    <mergeCell ref="J1318:K1318"/>
    <mergeCell ref="B1319:K1319"/>
    <mergeCell ref="E1320:K1320"/>
    <mergeCell ref="B1321:D1322"/>
    <mergeCell ref="E1321:I1321"/>
    <mergeCell ref="J1321:K1322"/>
    <mergeCell ref="L1321:L1322"/>
    <mergeCell ref="F1322:G1322"/>
    <mergeCell ref="H1322:I1322"/>
    <mergeCell ref="B1323:D1323"/>
    <mergeCell ref="F1323:G1323"/>
    <mergeCell ref="H1323:I1323"/>
    <mergeCell ref="J1323:K1323"/>
    <mergeCell ref="B1324:D1324"/>
    <mergeCell ref="F1324:G1324"/>
    <mergeCell ref="H1324:I1324"/>
    <mergeCell ref="J1324:K1324"/>
    <mergeCell ref="B1325:D1325"/>
    <mergeCell ref="F1325:G1325"/>
    <mergeCell ref="H1325:I1325"/>
    <mergeCell ref="J1325:K1325"/>
    <mergeCell ref="B1326:D1326"/>
    <mergeCell ref="F1326:G1326"/>
    <mergeCell ref="H1326:I1326"/>
    <mergeCell ref="J1326:K1326"/>
    <mergeCell ref="B1327:D1327"/>
    <mergeCell ref="F1327:G1327"/>
    <mergeCell ref="H1327:I1327"/>
    <mergeCell ref="J1327:K1327"/>
    <mergeCell ref="B1328:D1328"/>
    <mergeCell ref="F1328:G1328"/>
    <mergeCell ref="H1328:I1328"/>
    <mergeCell ref="J1328:K1328"/>
    <mergeCell ref="B1329:D1329"/>
    <mergeCell ref="F1329:G1329"/>
    <mergeCell ref="H1329:I1329"/>
    <mergeCell ref="J1329:K1329"/>
    <mergeCell ref="B1330:K1330"/>
    <mergeCell ref="E1331:K1331"/>
    <mergeCell ref="B1332:D1333"/>
    <mergeCell ref="E1332:I1332"/>
    <mergeCell ref="J1332:K1333"/>
    <mergeCell ref="L1332:L1333"/>
    <mergeCell ref="F1333:G1333"/>
    <mergeCell ref="H1333:I1333"/>
    <mergeCell ref="B1334:D1334"/>
    <mergeCell ref="F1334:G1334"/>
    <mergeCell ref="H1334:I1334"/>
    <mergeCell ref="J1334:K1334"/>
    <mergeCell ref="B1335:D1335"/>
    <mergeCell ref="F1335:G1335"/>
    <mergeCell ref="H1335:I1335"/>
    <mergeCell ref="J1335:K1335"/>
    <mergeCell ref="B1336:D1336"/>
    <mergeCell ref="F1336:G1336"/>
    <mergeCell ref="H1336:I1336"/>
    <mergeCell ref="J1336:K1336"/>
    <mergeCell ref="B1337:D1337"/>
    <mergeCell ref="F1337:G1337"/>
    <mergeCell ref="H1337:I1337"/>
    <mergeCell ref="J1337:K1337"/>
    <mergeCell ref="B1338:D1338"/>
    <mergeCell ref="F1338:G1338"/>
    <mergeCell ref="H1338:I1338"/>
    <mergeCell ref="J1338:K1338"/>
    <mergeCell ref="B1339:D1339"/>
    <mergeCell ref="F1339:G1339"/>
    <mergeCell ref="H1339:I1339"/>
    <mergeCell ref="J1339:K1339"/>
    <mergeCell ref="B1340:D1340"/>
    <mergeCell ref="F1340:G1340"/>
    <mergeCell ref="H1340:I1340"/>
    <mergeCell ref="J1340:K1340"/>
    <mergeCell ref="B1341:K1341"/>
    <mergeCell ref="E1342:K1342"/>
    <mergeCell ref="B1343:D1344"/>
    <mergeCell ref="E1343:I1343"/>
    <mergeCell ref="J1343:K1344"/>
    <mergeCell ref="L1343:L1344"/>
    <mergeCell ref="F1344:G1344"/>
    <mergeCell ref="H1344:I1344"/>
    <mergeCell ref="B1345:D1345"/>
    <mergeCell ref="F1345:G1345"/>
    <mergeCell ref="H1345:I1345"/>
    <mergeCell ref="J1345:K1345"/>
    <mergeCell ref="B1346:D1346"/>
    <mergeCell ref="F1346:G1346"/>
    <mergeCell ref="H1346:I1346"/>
    <mergeCell ref="J1346:K1346"/>
    <mergeCell ref="B1347:D1347"/>
    <mergeCell ref="F1347:G1347"/>
    <mergeCell ref="H1347:I1347"/>
    <mergeCell ref="J1347:K1347"/>
    <mergeCell ref="B1348:D1348"/>
    <mergeCell ref="F1348:G1348"/>
    <mergeCell ref="H1348:I1348"/>
    <mergeCell ref="J1348:K1348"/>
    <mergeCell ref="B1349:D1349"/>
    <mergeCell ref="F1349:G1349"/>
    <mergeCell ref="H1349:I1349"/>
    <mergeCell ref="J1349:K1349"/>
    <mergeCell ref="B1350:D1350"/>
    <mergeCell ref="F1350:G1350"/>
    <mergeCell ref="H1350:I1350"/>
    <mergeCell ref="J1350:K1350"/>
    <mergeCell ref="B1351:D1351"/>
    <mergeCell ref="F1351:G1351"/>
    <mergeCell ref="H1351:I1351"/>
    <mergeCell ref="J1351:K1351"/>
    <mergeCell ref="B1352:K1352"/>
    <mergeCell ref="E1353:K1353"/>
    <mergeCell ref="B1354:D1355"/>
    <mergeCell ref="E1354:I1354"/>
    <mergeCell ref="J1354:K1355"/>
    <mergeCell ref="L1354:L1355"/>
    <mergeCell ref="F1355:G1355"/>
    <mergeCell ref="H1355:I1355"/>
    <mergeCell ref="B1356:D1356"/>
    <mergeCell ref="F1356:G1356"/>
    <mergeCell ref="H1356:I1356"/>
    <mergeCell ref="J1356:K1356"/>
    <mergeCell ref="B1357:D1357"/>
    <mergeCell ref="F1357:G1357"/>
    <mergeCell ref="H1357:I1357"/>
    <mergeCell ref="J1357:K1357"/>
    <mergeCell ref="B1358:D1358"/>
    <mergeCell ref="F1358:G1358"/>
    <mergeCell ref="H1358:I1358"/>
    <mergeCell ref="J1358:K1358"/>
    <mergeCell ref="B1359:D1359"/>
    <mergeCell ref="F1359:G1359"/>
    <mergeCell ref="H1359:I1359"/>
    <mergeCell ref="J1359:K1359"/>
    <mergeCell ref="B1360:D1360"/>
    <mergeCell ref="F1360:G1360"/>
    <mergeCell ref="H1360:I1360"/>
    <mergeCell ref="J1360:K1360"/>
    <mergeCell ref="B1361:D1361"/>
    <mergeCell ref="F1361:G1361"/>
    <mergeCell ref="H1361:I1361"/>
    <mergeCell ref="J1361:K1361"/>
    <mergeCell ref="B1362:D1362"/>
    <mergeCell ref="F1362:G1362"/>
    <mergeCell ref="H1362:I1362"/>
    <mergeCell ref="J1362:K1362"/>
    <mergeCell ref="B1363:K1363"/>
    <mergeCell ref="E1364:K1364"/>
    <mergeCell ref="B1365:D1366"/>
    <mergeCell ref="E1365:I1365"/>
    <mergeCell ref="J1365:K1366"/>
    <mergeCell ref="L1365:L1366"/>
    <mergeCell ref="F1366:G1366"/>
    <mergeCell ref="H1366:I1366"/>
    <mergeCell ref="B1367:D1367"/>
    <mergeCell ref="F1367:G1367"/>
    <mergeCell ref="H1367:I1367"/>
    <mergeCell ref="J1367:K1367"/>
    <mergeCell ref="B1368:D1368"/>
    <mergeCell ref="F1368:G1368"/>
    <mergeCell ref="H1368:I1368"/>
    <mergeCell ref="J1368:K1368"/>
    <mergeCell ref="B1369:D1369"/>
    <mergeCell ref="F1369:G1369"/>
    <mergeCell ref="H1369:I1369"/>
    <mergeCell ref="J1369:K1369"/>
    <mergeCell ref="B1370:D1370"/>
    <mergeCell ref="F1370:G1370"/>
    <mergeCell ref="H1370:I1370"/>
    <mergeCell ref="J1370:K1370"/>
    <mergeCell ref="B1371:D1371"/>
    <mergeCell ref="F1371:G1371"/>
    <mergeCell ref="H1371:I1371"/>
    <mergeCell ref="J1371:K1371"/>
    <mergeCell ref="B1372:D1372"/>
    <mergeCell ref="F1372:G1372"/>
    <mergeCell ref="H1372:I1372"/>
    <mergeCell ref="J1372:K1372"/>
    <mergeCell ref="B1373:D1373"/>
    <mergeCell ref="F1373:G1373"/>
    <mergeCell ref="H1373:I1373"/>
    <mergeCell ref="J1373:K1373"/>
    <mergeCell ref="B1374:K1374"/>
    <mergeCell ref="D1375:L1375"/>
    <mergeCell ref="E1376:K1376"/>
    <mergeCell ref="B1377:D1378"/>
    <mergeCell ref="E1377:I1377"/>
    <mergeCell ref="J1377:K1378"/>
    <mergeCell ref="L1377:L1378"/>
    <mergeCell ref="F1378:G1378"/>
    <mergeCell ref="H1378:I1378"/>
    <mergeCell ref="B1379:D1379"/>
    <mergeCell ref="F1379:G1379"/>
    <mergeCell ref="H1379:I1379"/>
    <mergeCell ref="J1379:K1379"/>
    <mergeCell ref="B1380:D1380"/>
    <mergeCell ref="F1380:G1380"/>
    <mergeCell ref="H1380:I1380"/>
    <mergeCell ref="J1380:K1380"/>
    <mergeCell ref="B1381:D1381"/>
    <mergeCell ref="F1381:G1381"/>
    <mergeCell ref="H1381:I1381"/>
    <mergeCell ref="J1381:K1381"/>
    <mergeCell ref="B1382:D1382"/>
    <mergeCell ref="F1382:G1382"/>
    <mergeCell ref="H1382:I1382"/>
    <mergeCell ref="J1382:K1382"/>
    <mergeCell ref="B1383:D1383"/>
    <mergeCell ref="F1383:G1383"/>
    <mergeCell ref="H1383:I1383"/>
    <mergeCell ref="J1383:K1383"/>
    <mergeCell ref="B1384:D1384"/>
    <mergeCell ref="F1384:G1384"/>
    <mergeCell ref="H1384:I1384"/>
    <mergeCell ref="J1384:K1384"/>
    <mergeCell ref="B1385:D1385"/>
    <mergeCell ref="F1385:G1385"/>
    <mergeCell ref="H1385:I1385"/>
    <mergeCell ref="J1385:K1385"/>
    <mergeCell ref="B1386:K1386"/>
    <mergeCell ref="E1387:K1387"/>
    <mergeCell ref="B1388:D1389"/>
    <mergeCell ref="E1388:I1388"/>
    <mergeCell ref="J1388:K1389"/>
    <mergeCell ref="L1388:L1389"/>
    <mergeCell ref="F1389:G1389"/>
    <mergeCell ref="H1389:I1389"/>
    <mergeCell ref="B1390:D1390"/>
    <mergeCell ref="F1390:G1390"/>
    <mergeCell ref="H1390:I1390"/>
    <mergeCell ref="J1390:K1390"/>
    <mergeCell ref="B1391:D1391"/>
    <mergeCell ref="F1391:G1391"/>
    <mergeCell ref="H1391:I1391"/>
    <mergeCell ref="J1391:K1391"/>
    <mergeCell ref="B1392:D1392"/>
    <mergeCell ref="F1392:G1392"/>
    <mergeCell ref="H1392:I1392"/>
    <mergeCell ref="J1392:K1392"/>
    <mergeCell ref="B1393:D1393"/>
    <mergeCell ref="F1393:G1393"/>
    <mergeCell ref="H1393:I1393"/>
    <mergeCell ref="J1393:K1393"/>
    <mergeCell ref="B1394:D1394"/>
    <mergeCell ref="F1394:G1394"/>
    <mergeCell ref="H1394:I1394"/>
    <mergeCell ref="J1394:K1394"/>
    <mergeCell ref="B1395:D1395"/>
    <mergeCell ref="F1395:G1395"/>
    <mergeCell ref="H1395:I1395"/>
    <mergeCell ref="J1395:K1395"/>
    <mergeCell ref="B1396:D1396"/>
    <mergeCell ref="F1396:G1396"/>
    <mergeCell ref="H1396:I1396"/>
    <mergeCell ref="J1396:K1396"/>
    <mergeCell ref="B1397:K1397"/>
    <mergeCell ref="E1398:K1398"/>
    <mergeCell ref="B1399:D1400"/>
    <mergeCell ref="E1399:I1399"/>
    <mergeCell ref="J1399:K1400"/>
    <mergeCell ref="L1399:L1400"/>
    <mergeCell ref="F1400:G1400"/>
    <mergeCell ref="H1400:I1400"/>
    <mergeCell ref="B1401:D1401"/>
    <mergeCell ref="F1401:G1401"/>
    <mergeCell ref="H1401:I1401"/>
    <mergeCell ref="J1401:K1401"/>
    <mergeCell ref="B1402:D1402"/>
    <mergeCell ref="F1402:G1402"/>
    <mergeCell ref="H1402:I1402"/>
    <mergeCell ref="J1402:K1402"/>
    <mergeCell ref="B1403:D1403"/>
    <mergeCell ref="F1403:G1403"/>
    <mergeCell ref="H1403:I1403"/>
    <mergeCell ref="J1403:K1403"/>
    <mergeCell ref="B1404:D1404"/>
    <mergeCell ref="F1404:G1404"/>
    <mergeCell ref="H1404:I1404"/>
    <mergeCell ref="J1404:K1404"/>
    <mergeCell ref="B1405:D1405"/>
    <mergeCell ref="F1405:G1405"/>
    <mergeCell ref="H1405:I1405"/>
    <mergeCell ref="J1405:K1405"/>
    <mergeCell ref="B1406:D1406"/>
    <mergeCell ref="F1406:G1406"/>
    <mergeCell ref="H1406:I1406"/>
    <mergeCell ref="J1406:K1406"/>
    <mergeCell ref="B1407:D1407"/>
    <mergeCell ref="F1407:G1407"/>
    <mergeCell ref="H1407:I1407"/>
    <mergeCell ref="J1407:K1407"/>
    <mergeCell ref="B1408:K1408"/>
    <mergeCell ref="E1409:K1409"/>
    <mergeCell ref="B1410:D1411"/>
    <mergeCell ref="E1410:I1410"/>
    <mergeCell ref="J1410:K1411"/>
    <mergeCell ref="L1410:L1411"/>
    <mergeCell ref="F1411:G1411"/>
    <mergeCell ref="H1411:I1411"/>
    <mergeCell ref="B1412:D1412"/>
    <mergeCell ref="F1412:G1412"/>
    <mergeCell ref="H1412:I1412"/>
    <mergeCell ref="J1412:K1412"/>
    <mergeCell ref="B1413:D1413"/>
    <mergeCell ref="F1413:G1413"/>
    <mergeCell ref="H1413:I1413"/>
    <mergeCell ref="J1413:K1413"/>
    <mergeCell ref="B1414:D1414"/>
    <mergeCell ref="F1414:G1414"/>
    <mergeCell ref="H1414:I1414"/>
    <mergeCell ref="J1414:K1414"/>
    <mergeCell ref="B1415:D1415"/>
    <mergeCell ref="F1415:G1415"/>
    <mergeCell ref="H1415:I1415"/>
    <mergeCell ref="J1415:K1415"/>
    <mergeCell ref="B1416:D1416"/>
    <mergeCell ref="F1416:G1416"/>
    <mergeCell ref="H1416:I1416"/>
    <mergeCell ref="J1416:K1416"/>
    <mergeCell ref="B1417:D1417"/>
    <mergeCell ref="F1417:G1417"/>
    <mergeCell ref="H1417:I1417"/>
    <mergeCell ref="J1417:K1417"/>
    <mergeCell ref="B1418:D1418"/>
    <mergeCell ref="F1418:G1418"/>
    <mergeCell ref="H1418:I1418"/>
    <mergeCell ref="J1418:K1418"/>
    <mergeCell ref="B1419:K1419"/>
    <mergeCell ref="D1420:L1420"/>
    <mergeCell ref="E1421:K1421"/>
    <mergeCell ref="B1422:D1423"/>
    <mergeCell ref="E1422:I1422"/>
    <mergeCell ref="J1422:K1423"/>
    <mergeCell ref="L1422:L1423"/>
    <mergeCell ref="F1423:G1423"/>
    <mergeCell ref="H1423:I1423"/>
    <mergeCell ref="B1424:D1424"/>
    <mergeCell ref="F1424:G1424"/>
    <mergeCell ref="H1424:I1424"/>
    <mergeCell ref="J1424:K1424"/>
    <mergeCell ref="B1425:D1425"/>
    <mergeCell ref="F1425:G1425"/>
    <mergeCell ref="H1425:I1425"/>
    <mergeCell ref="J1425:K1425"/>
    <mergeCell ref="B1426:D1426"/>
    <mergeCell ref="F1426:G1426"/>
    <mergeCell ref="H1426:I1426"/>
    <mergeCell ref="J1426:K1426"/>
    <mergeCell ref="B1427:D1427"/>
    <mergeCell ref="F1427:G1427"/>
    <mergeCell ref="H1427:I1427"/>
    <mergeCell ref="J1427:K1427"/>
    <mergeCell ref="B1428:D1428"/>
    <mergeCell ref="F1428:G1428"/>
    <mergeCell ref="H1428:I1428"/>
    <mergeCell ref="J1428:K1428"/>
    <mergeCell ref="B1429:D1429"/>
    <mergeCell ref="F1429:G1429"/>
    <mergeCell ref="H1429:I1429"/>
    <mergeCell ref="J1429:K1429"/>
    <mergeCell ref="B1430:D1430"/>
    <mergeCell ref="F1430:G1430"/>
    <mergeCell ref="H1430:I1430"/>
    <mergeCell ref="J1430:K1430"/>
    <mergeCell ref="B1431:K1431"/>
    <mergeCell ref="E1432:K1432"/>
    <mergeCell ref="B1433:D1434"/>
    <mergeCell ref="E1433:I1433"/>
    <mergeCell ref="J1433:K1434"/>
    <mergeCell ref="L1433:L1434"/>
    <mergeCell ref="F1434:G1434"/>
    <mergeCell ref="H1434:I1434"/>
    <mergeCell ref="B1435:D1435"/>
    <mergeCell ref="F1435:G1435"/>
    <mergeCell ref="H1435:I1435"/>
    <mergeCell ref="J1435:K1435"/>
    <mergeCell ref="B1436:D1436"/>
    <mergeCell ref="F1436:G1436"/>
    <mergeCell ref="H1436:I1436"/>
    <mergeCell ref="J1436:K1436"/>
    <mergeCell ref="B1437:D1437"/>
    <mergeCell ref="F1437:G1437"/>
    <mergeCell ref="H1437:I1437"/>
    <mergeCell ref="J1437:K1437"/>
    <mergeCell ref="B1438:D1438"/>
    <mergeCell ref="F1438:G1438"/>
    <mergeCell ref="H1438:I1438"/>
    <mergeCell ref="J1438:K1438"/>
    <mergeCell ref="B1439:D1439"/>
    <mergeCell ref="F1439:G1439"/>
    <mergeCell ref="H1439:I1439"/>
    <mergeCell ref="J1439:K1439"/>
    <mergeCell ref="B1440:D1440"/>
    <mergeCell ref="F1440:G1440"/>
    <mergeCell ref="H1440:I1440"/>
    <mergeCell ref="J1440:K1440"/>
    <mergeCell ref="B1441:D1441"/>
    <mergeCell ref="F1441:G1441"/>
    <mergeCell ref="H1441:I1441"/>
    <mergeCell ref="J1441:K1441"/>
    <mergeCell ref="B1442:K1442"/>
    <mergeCell ref="E1443:K1443"/>
    <mergeCell ref="B1444:D1445"/>
    <mergeCell ref="E1444:I1444"/>
    <mergeCell ref="J1444:K1445"/>
    <mergeCell ref="L1444:L1445"/>
    <mergeCell ref="F1445:G1445"/>
    <mergeCell ref="H1445:I1445"/>
    <mergeCell ref="B1446:D1446"/>
    <mergeCell ref="F1446:G1446"/>
    <mergeCell ref="H1446:I1446"/>
    <mergeCell ref="J1446:K1446"/>
    <mergeCell ref="B1447:D1447"/>
    <mergeCell ref="F1447:G1447"/>
    <mergeCell ref="H1447:I1447"/>
    <mergeCell ref="J1447:K1447"/>
    <mergeCell ref="B1448:D1448"/>
    <mergeCell ref="F1448:G1448"/>
    <mergeCell ref="H1448:I1448"/>
    <mergeCell ref="J1448:K1448"/>
    <mergeCell ref="B1449:D1449"/>
    <mergeCell ref="F1449:G1449"/>
    <mergeCell ref="H1449:I1449"/>
    <mergeCell ref="J1449:K1449"/>
    <mergeCell ref="B1450:D1450"/>
    <mergeCell ref="F1450:G1450"/>
    <mergeCell ref="H1450:I1450"/>
    <mergeCell ref="J1450:K1450"/>
    <mergeCell ref="B1451:D1451"/>
    <mergeCell ref="F1451:G1451"/>
    <mergeCell ref="H1451:I1451"/>
    <mergeCell ref="J1451:K1451"/>
    <mergeCell ref="B1452:D1452"/>
    <mergeCell ref="F1452:G1452"/>
    <mergeCell ref="H1452:I1452"/>
    <mergeCell ref="J1452:K1452"/>
    <mergeCell ref="B1453:K1453"/>
    <mergeCell ref="E1454:K1454"/>
    <mergeCell ref="B1455:D1456"/>
    <mergeCell ref="E1455:I1455"/>
    <mergeCell ref="J1455:K1456"/>
    <mergeCell ref="L1455:L1456"/>
    <mergeCell ref="F1456:G1456"/>
    <mergeCell ref="H1456:I1456"/>
    <mergeCell ref="B1457:D1457"/>
    <mergeCell ref="F1457:G1457"/>
    <mergeCell ref="H1457:I1457"/>
    <mergeCell ref="J1457:K1457"/>
    <mergeCell ref="B1458:D1458"/>
    <mergeCell ref="F1458:G1458"/>
    <mergeCell ref="H1458:I1458"/>
    <mergeCell ref="J1458:K1458"/>
    <mergeCell ref="B1459:D1459"/>
    <mergeCell ref="F1459:G1459"/>
    <mergeCell ref="H1459:I1459"/>
    <mergeCell ref="J1459:K1459"/>
    <mergeCell ref="B1460:D1460"/>
    <mergeCell ref="F1460:G1460"/>
    <mergeCell ref="H1460:I1460"/>
    <mergeCell ref="J1460:K1460"/>
    <mergeCell ref="B1461:D1461"/>
    <mergeCell ref="F1461:G1461"/>
    <mergeCell ref="H1461:I1461"/>
    <mergeCell ref="J1461:K1461"/>
    <mergeCell ref="B1462:D1462"/>
    <mergeCell ref="F1462:G1462"/>
    <mergeCell ref="H1462:I1462"/>
    <mergeCell ref="J1462:K1462"/>
    <mergeCell ref="B1463:D1463"/>
    <mergeCell ref="F1463:G1463"/>
    <mergeCell ref="H1463:I1463"/>
    <mergeCell ref="J1463:K1463"/>
    <mergeCell ref="B1464:K1464"/>
    <mergeCell ref="E1465:K1465"/>
    <mergeCell ref="B1466:D1467"/>
    <mergeCell ref="E1466:I1466"/>
    <mergeCell ref="J1466:K1467"/>
    <mergeCell ref="L1466:L1467"/>
    <mergeCell ref="F1467:G1467"/>
    <mergeCell ref="H1467:I1467"/>
    <mergeCell ref="B1468:D1468"/>
    <mergeCell ref="F1468:G1468"/>
    <mergeCell ref="H1468:I1468"/>
    <mergeCell ref="J1468:K1468"/>
    <mergeCell ref="B1469:D1469"/>
    <mergeCell ref="F1469:G1469"/>
    <mergeCell ref="H1469:I1469"/>
    <mergeCell ref="J1469:K1469"/>
    <mergeCell ref="B1470:D1470"/>
    <mergeCell ref="F1470:G1470"/>
    <mergeCell ref="H1470:I1470"/>
    <mergeCell ref="J1470:K1470"/>
    <mergeCell ref="B1471:D1471"/>
    <mergeCell ref="F1471:G1471"/>
    <mergeCell ref="H1471:I1471"/>
    <mergeCell ref="J1471:K1471"/>
    <mergeCell ref="B1472:D1472"/>
    <mergeCell ref="F1472:G1472"/>
    <mergeCell ref="H1472:I1472"/>
    <mergeCell ref="J1472:K1472"/>
    <mergeCell ref="B1473:D1473"/>
    <mergeCell ref="F1473:G1473"/>
    <mergeCell ref="H1473:I1473"/>
    <mergeCell ref="J1473:K1473"/>
    <mergeCell ref="B1474:D1474"/>
    <mergeCell ref="F1474:G1474"/>
    <mergeCell ref="H1474:I1474"/>
    <mergeCell ref="J1474:K1474"/>
    <mergeCell ref="B1475:K1475"/>
    <mergeCell ref="D1476:L1476"/>
    <mergeCell ref="E1910:K1910"/>
    <mergeCell ref="B1911:D1912"/>
    <mergeCell ref="E1911:I1911"/>
    <mergeCell ref="J1911:K1912"/>
    <mergeCell ref="L1911:L1912"/>
    <mergeCell ref="F1912:G1912"/>
    <mergeCell ref="H1912:I1912"/>
    <mergeCell ref="B1913:D1913"/>
    <mergeCell ref="F1913:G1913"/>
    <mergeCell ref="H1913:I1913"/>
    <mergeCell ref="J1913:K1913"/>
    <mergeCell ref="B1914:D1914"/>
    <mergeCell ref="F1914:G1914"/>
    <mergeCell ref="H1914:I1914"/>
    <mergeCell ref="J1914:K1914"/>
    <mergeCell ref="B1915:D1915"/>
    <mergeCell ref="F1915:G1915"/>
    <mergeCell ref="H1915:I1915"/>
    <mergeCell ref="J1915:K1915"/>
    <mergeCell ref="B1916:D1916"/>
    <mergeCell ref="F1916:G1916"/>
    <mergeCell ref="H1916:I1916"/>
    <mergeCell ref="J1916:K1916"/>
    <mergeCell ref="B1917:D1917"/>
    <mergeCell ref="F1917:G1917"/>
    <mergeCell ref="H1917:I1917"/>
    <mergeCell ref="J1917:K1917"/>
    <mergeCell ref="B1495:D1495"/>
    <mergeCell ref="F1495:G1495"/>
    <mergeCell ref="H1495:I1495"/>
    <mergeCell ref="J1495:K1495"/>
    <mergeCell ref="B1496:D1496"/>
    <mergeCell ref="F1496:G1496"/>
    <mergeCell ref="H1496:I1496"/>
    <mergeCell ref="J1496:K1496"/>
    <mergeCell ref="B1497:D1497"/>
    <mergeCell ref="F1497:G1497"/>
    <mergeCell ref="H1497:I1497"/>
    <mergeCell ref="J1497:K1497"/>
    <mergeCell ref="B1498:D1498"/>
    <mergeCell ref="F1498:G1498"/>
    <mergeCell ref="H1498:I1498"/>
    <mergeCell ref="J1498:K1498"/>
    <mergeCell ref="B1499:K1499"/>
    <mergeCell ref="E1500:K1500"/>
    <mergeCell ref="B1501:D1502"/>
    <mergeCell ref="E1501:I1501"/>
    <mergeCell ref="J1501:K1502"/>
    <mergeCell ref="L1501:L1502"/>
    <mergeCell ref="F1502:G1502"/>
    <mergeCell ref="H1502:I1502"/>
    <mergeCell ref="B1503:D1503"/>
    <mergeCell ref="F1503:G1503"/>
    <mergeCell ref="H1503:I1503"/>
    <mergeCell ref="J1503:K1503"/>
    <mergeCell ref="B1504:D1504"/>
    <mergeCell ref="F1504:G1504"/>
    <mergeCell ref="H1504:I1504"/>
    <mergeCell ref="B1488:K1488"/>
    <mergeCell ref="E1489:K1489"/>
    <mergeCell ref="B1490:D1491"/>
    <mergeCell ref="E1490:I1490"/>
    <mergeCell ref="B1918:D1918"/>
    <mergeCell ref="F1918:G1918"/>
    <mergeCell ref="H1918:I1918"/>
    <mergeCell ref="J1918:K1918"/>
    <mergeCell ref="B1919:D1919"/>
    <mergeCell ref="F1919:G1919"/>
    <mergeCell ref="H1919:I1919"/>
    <mergeCell ref="J1919:K1919"/>
    <mergeCell ref="B1920:K1920"/>
    <mergeCell ref="E1921:K1921"/>
    <mergeCell ref="B1922:D1923"/>
    <mergeCell ref="E1922:I1922"/>
    <mergeCell ref="J1922:K1923"/>
    <mergeCell ref="L1922:L1923"/>
    <mergeCell ref="F1923:G1923"/>
    <mergeCell ref="H1923:I1923"/>
    <mergeCell ref="B1924:D1924"/>
    <mergeCell ref="F1924:G1924"/>
    <mergeCell ref="H1924:I1924"/>
    <mergeCell ref="J1924:K1924"/>
    <mergeCell ref="B1925:D1925"/>
    <mergeCell ref="F1925:G1925"/>
    <mergeCell ref="H1925:I1925"/>
    <mergeCell ref="J1925:K1925"/>
    <mergeCell ref="B1926:D1926"/>
    <mergeCell ref="F1926:G1926"/>
    <mergeCell ref="H1926:I1926"/>
    <mergeCell ref="J1926:K1926"/>
    <mergeCell ref="B1927:D1927"/>
    <mergeCell ref="F1927:G1927"/>
    <mergeCell ref="H1927:I1927"/>
    <mergeCell ref="J1927:K1927"/>
    <mergeCell ref="B1928:D1928"/>
    <mergeCell ref="F1928:G1928"/>
    <mergeCell ref="H1928:I1928"/>
    <mergeCell ref="J1928:K1928"/>
    <mergeCell ref="B1929:D1929"/>
    <mergeCell ref="F1929:G1929"/>
    <mergeCell ref="H1929:I1929"/>
    <mergeCell ref="J1929:K1929"/>
    <mergeCell ref="B1930:D1930"/>
    <mergeCell ref="F1930:G1930"/>
    <mergeCell ref="H1930:I1930"/>
    <mergeCell ref="J1930:K1930"/>
    <mergeCell ref="B1931:K1931"/>
    <mergeCell ref="E1932:K1932"/>
    <mergeCell ref="B1933:D1934"/>
    <mergeCell ref="E1933:I1933"/>
    <mergeCell ref="J1933:K1934"/>
    <mergeCell ref="L1933:L1934"/>
    <mergeCell ref="F1934:G1934"/>
    <mergeCell ref="H1934:I1934"/>
    <mergeCell ref="B1935:D1935"/>
    <mergeCell ref="F1935:G1935"/>
    <mergeCell ref="H1935:I1935"/>
    <mergeCell ref="J1935:K1935"/>
    <mergeCell ref="B1936:D1936"/>
    <mergeCell ref="F1936:G1936"/>
    <mergeCell ref="H1936:I1936"/>
    <mergeCell ref="J1936:K1936"/>
    <mergeCell ref="B1937:D1937"/>
    <mergeCell ref="F1937:G1937"/>
    <mergeCell ref="H1937:I1937"/>
    <mergeCell ref="J1937:K1937"/>
    <mergeCell ref="B1938:D1938"/>
    <mergeCell ref="F1938:G1938"/>
    <mergeCell ref="H1938:I1938"/>
    <mergeCell ref="J1938:K1938"/>
    <mergeCell ref="B1939:D1939"/>
    <mergeCell ref="F1939:G1939"/>
    <mergeCell ref="H1939:I1939"/>
    <mergeCell ref="J1939:K1939"/>
    <mergeCell ref="B1940:D1940"/>
    <mergeCell ref="F1940:G1940"/>
    <mergeCell ref="H1940:I1940"/>
    <mergeCell ref="J1940:K1940"/>
    <mergeCell ref="B1941:D1941"/>
    <mergeCell ref="F1941:G1941"/>
    <mergeCell ref="H1941:I1941"/>
    <mergeCell ref="J1941:K1941"/>
    <mergeCell ref="B1942:K1942"/>
    <mergeCell ref="E1943:K1943"/>
    <mergeCell ref="B1944:D1945"/>
    <mergeCell ref="E1944:I1944"/>
    <mergeCell ref="J1944:K1945"/>
    <mergeCell ref="L1944:L1945"/>
    <mergeCell ref="F1945:G1945"/>
    <mergeCell ref="H1945:I1945"/>
    <mergeCell ref="B1946:D1946"/>
    <mergeCell ref="F1946:G1946"/>
    <mergeCell ref="H1946:I1946"/>
    <mergeCell ref="J1946:K1946"/>
    <mergeCell ref="B1947:D1947"/>
    <mergeCell ref="F1947:G1947"/>
    <mergeCell ref="H1947:I1947"/>
    <mergeCell ref="J1947:K1947"/>
    <mergeCell ref="B1948:D1948"/>
    <mergeCell ref="F1948:G1948"/>
    <mergeCell ref="H1948:I1948"/>
    <mergeCell ref="J1948:K1948"/>
    <mergeCell ref="B1949:D1949"/>
    <mergeCell ref="F1949:G1949"/>
    <mergeCell ref="H1949:I1949"/>
    <mergeCell ref="J1949:K1949"/>
    <mergeCell ref="B1950:D1950"/>
    <mergeCell ref="F1950:G1950"/>
    <mergeCell ref="H1950:I1950"/>
    <mergeCell ref="J1950:K1950"/>
    <mergeCell ref="B1951:D1951"/>
    <mergeCell ref="F1951:G1951"/>
    <mergeCell ref="H1951:I1951"/>
    <mergeCell ref="J1951:K1951"/>
    <mergeCell ref="B1952:D1952"/>
    <mergeCell ref="F1952:G1952"/>
    <mergeCell ref="H1952:I1952"/>
    <mergeCell ref="J1952:K1952"/>
    <mergeCell ref="B1953:K1953"/>
    <mergeCell ref="E1954:K1954"/>
    <mergeCell ref="B1955:D1956"/>
    <mergeCell ref="E1955:I1955"/>
    <mergeCell ref="J1955:K1956"/>
    <mergeCell ref="L1955:L1956"/>
    <mergeCell ref="F1956:G1956"/>
    <mergeCell ref="H1956:I1956"/>
    <mergeCell ref="B1957:D1957"/>
    <mergeCell ref="F1957:G1957"/>
    <mergeCell ref="H1957:I1957"/>
    <mergeCell ref="J1957:K1957"/>
    <mergeCell ref="B1958:D1958"/>
    <mergeCell ref="F1958:G1958"/>
    <mergeCell ref="H1958:I1958"/>
    <mergeCell ref="J1958:K1958"/>
    <mergeCell ref="B1959:D1959"/>
    <mergeCell ref="F1959:G1959"/>
    <mergeCell ref="H1959:I1959"/>
    <mergeCell ref="J1959:K1959"/>
    <mergeCell ref="B1960:D1960"/>
    <mergeCell ref="F1960:G1960"/>
    <mergeCell ref="H1960:I1960"/>
    <mergeCell ref="J1960:K1960"/>
    <mergeCell ref="B1961:D1961"/>
    <mergeCell ref="F1961:G1961"/>
    <mergeCell ref="H1961:I1961"/>
    <mergeCell ref="J1961:K1961"/>
    <mergeCell ref="B1962:D1962"/>
    <mergeCell ref="F1962:G1962"/>
    <mergeCell ref="H1962:I1962"/>
    <mergeCell ref="J1962:K1962"/>
    <mergeCell ref="B1963:D1963"/>
    <mergeCell ref="F1963:G1963"/>
    <mergeCell ref="H1963:I1963"/>
    <mergeCell ref="J1963:K1963"/>
    <mergeCell ref="B1964:K1964"/>
    <mergeCell ref="E1965:K1965"/>
    <mergeCell ref="B1966:D1967"/>
    <mergeCell ref="E1966:I1966"/>
    <mergeCell ref="J1966:K1967"/>
    <mergeCell ref="L1966:L1967"/>
    <mergeCell ref="F1967:G1967"/>
    <mergeCell ref="H1967:I1967"/>
    <mergeCell ref="B1968:D1968"/>
    <mergeCell ref="F1968:G1968"/>
    <mergeCell ref="H1968:I1968"/>
    <mergeCell ref="J1968:K1968"/>
    <mergeCell ref="B1969:D1969"/>
    <mergeCell ref="F1969:G1969"/>
    <mergeCell ref="H1969:I1969"/>
    <mergeCell ref="J1969:K1969"/>
    <mergeCell ref="B1970:D1970"/>
    <mergeCell ref="F1970:G1970"/>
    <mergeCell ref="H1970:I1970"/>
    <mergeCell ref="J1970:K1970"/>
    <mergeCell ref="B1971:D1971"/>
    <mergeCell ref="F1971:G1971"/>
    <mergeCell ref="H1971:I1971"/>
    <mergeCell ref="J1971:K1971"/>
    <mergeCell ref="B1972:D1972"/>
    <mergeCell ref="F1972:G1972"/>
    <mergeCell ref="H1972:I1972"/>
    <mergeCell ref="J1972:K1972"/>
    <mergeCell ref="B1973:D1973"/>
    <mergeCell ref="F1973:G1973"/>
    <mergeCell ref="H1973:I1973"/>
    <mergeCell ref="J1973:K1973"/>
    <mergeCell ref="B1974:D1974"/>
    <mergeCell ref="F1974:G1974"/>
    <mergeCell ref="H1974:I1974"/>
    <mergeCell ref="J1974:K1974"/>
    <mergeCell ref="B1975:K1975"/>
    <mergeCell ref="E1976:K1976"/>
    <mergeCell ref="B1977:D1978"/>
    <mergeCell ref="E1977:I1977"/>
    <mergeCell ref="J1977:K1978"/>
    <mergeCell ref="L1977:L1978"/>
    <mergeCell ref="F1978:G1978"/>
    <mergeCell ref="H1978:I1978"/>
    <mergeCell ref="B1979:D1979"/>
    <mergeCell ref="F1979:G1979"/>
    <mergeCell ref="H1979:I1979"/>
    <mergeCell ref="J1979:K1979"/>
    <mergeCell ref="B1980:D1980"/>
    <mergeCell ref="F1980:G1980"/>
    <mergeCell ref="H1980:I1980"/>
    <mergeCell ref="J1980:K1980"/>
    <mergeCell ref="B1981:D1981"/>
    <mergeCell ref="F1981:G1981"/>
    <mergeCell ref="H1981:I1981"/>
    <mergeCell ref="J1981:K1981"/>
    <mergeCell ref="B1982:D1982"/>
    <mergeCell ref="F1982:G1982"/>
    <mergeCell ref="H1982:I1982"/>
    <mergeCell ref="J1982:K1982"/>
    <mergeCell ref="B1983:D1983"/>
    <mergeCell ref="F1983:G1983"/>
    <mergeCell ref="H1983:I1983"/>
    <mergeCell ref="J1983:K1983"/>
    <mergeCell ref="B1984:D1984"/>
    <mergeCell ref="F1984:G1984"/>
    <mergeCell ref="H1984:I1984"/>
    <mergeCell ref="J1984:K1984"/>
    <mergeCell ref="B1985:D1985"/>
    <mergeCell ref="F1985:G1985"/>
    <mergeCell ref="H1985:I1985"/>
    <mergeCell ref="J1985:K1985"/>
    <mergeCell ref="B1986:K1986"/>
    <mergeCell ref="E1987:K1987"/>
    <mergeCell ref="B1988:D1989"/>
    <mergeCell ref="E1988:I1988"/>
    <mergeCell ref="J1988:K1989"/>
    <mergeCell ref="L1988:L1989"/>
    <mergeCell ref="F1989:G1989"/>
    <mergeCell ref="H1989:I1989"/>
    <mergeCell ref="B1990:D1990"/>
    <mergeCell ref="F1990:G1990"/>
    <mergeCell ref="H1990:I1990"/>
    <mergeCell ref="J1990:K1990"/>
    <mergeCell ref="B1991:D1991"/>
    <mergeCell ref="F1991:G1991"/>
    <mergeCell ref="H1991:I1991"/>
    <mergeCell ref="J1991:K1991"/>
    <mergeCell ref="B1992:D1992"/>
    <mergeCell ref="F1992:G1992"/>
    <mergeCell ref="H1992:I1992"/>
    <mergeCell ref="J1992:K1992"/>
    <mergeCell ref="B1993:D1993"/>
    <mergeCell ref="F1993:G1993"/>
    <mergeCell ref="H1993:I1993"/>
    <mergeCell ref="J1993:K1993"/>
    <mergeCell ref="B1994:D1994"/>
    <mergeCell ref="F1994:G1994"/>
    <mergeCell ref="H1994:I1994"/>
    <mergeCell ref="J1994:K1994"/>
    <mergeCell ref="B1995:D1995"/>
    <mergeCell ref="F1995:G1995"/>
    <mergeCell ref="H1995:I1995"/>
    <mergeCell ref="J1995:K1995"/>
    <mergeCell ref="B1996:D1996"/>
    <mergeCell ref="F1996:G1996"/>
    <mergeCell ref="H1996:I1996"/>
    <mergeCell ref="J1996:K1996"/>
    <mergeCell ref="B1997:K1997"/>
    <mergeCell ref="E1998:K1998"/>
    <mergeCell ref="B1999:D2000"/>
    <mergeCell ref="E1999:I1999"/>
    <mergeCell ref="J1999:K2000"/>
    <mergeCell ref="L1999:L2000"/>
    <mergeCell ref="F2000:G2000"/>
    <mergeCell ref="H2000:I2000"/>
    <mergeCell ref="B2001:D2001"/>
    <mergeCell ref="F2001:G2001"/>
    <mergeCell ref="H2001:I2001"/>
    <mergeCell ref="J2001:K2001"/>
    <mergeCell ref="B2002:D2002"/>
    <mergeCell ref="F2002:G2002"/>
    <mergeCell ref="H2002:I2002"/>
    <mergeCell ref="J2002:K2002"/>
    <mergeCell ref="B2003:D2003"/>
    <mergeCell ref="F2003:G2003"/>
    <mergeCell ref="H2003:I2003"/>
    <mergeCell ref="J2003:K2003"/>
    <mergeCell ref="B2004:D2004"/>
    <mergeCell ref="F2004:G2004"/>
    <mergeCell ref="H2004:I2004"/>
    <mergeCell ref="J2004:K2004"/>
    <mergeCell ref="B2005:D2005"/>
    <mergeCell ref="F2005:G2005"/>
    <mergeCell ref="H2005:I2005"/>
    <mergeCell ref="J2005:K2005"/>
    <mergeCell ref="B2006:D2006"/>
    <mergeCell ref="F2006:G2006"/>
    <mergeCell ref="H2006:I2006"/>
    <mergeCell ref="J2006:K2006"/>
    <mergeCell ref="B2007:D2007"/>
    <mergeCell ref="F2007:G2007"/>
    <mergeCell ref="H2007:I2007"/>
    <mergeCell ref="J2007:K2007"/>
    <mergeCell ref="B2008:K2008"/>
    <mergeCell ref="E2009:K2009"/>
    <mergeCell ref="B2010:D2011"/>
    <mergeCell ref="E2010:I2010"/>
    <mergeCell ref="J2010:K2011"/>
    <mergeCell ref="L2010:L2011"/>
    <mergeCell ref="F2011:G2011"/>
    <mergeCell ref="H2011:I2011"/>
    <mergeCell ref="B2012:D2012"/>
    <mergeCell ref="F2012:G2012"/>
    <mergeCell ref="H2012:I2012"/>
    <mergeCell ref="J2012:K2012"/>
    <mergeCell ref="B2013:D2013"/>
    <mergeCell ref="F2013:G2013"/>
    <mergeCell ref="H2013:I2013"/>
    <mergeCell ref="J2013:K2013"/>
    <mergeCell ref="B2014:D2014"/>
    <mergeCell ref="F2014:G2014"/>
    <mergeCell ref="H2014:I2014"/>
    <mergeCell ref="J2014:K2014"/>
    <mergeCell ref="B2015:D2015"/>
    <mergeCell ref="F2015:G2015"/>
    <mergeCell ref="H2015:I2015"/>
    <mergeCell ref="J2015:K2015"/>
    <mergeCell ref="B2016:D2016"/>
    <mergeCell ref="F2016:G2016"/>
    <mergeCell ref="H2016:I2016"/>
    <mergeCell ref="J2016:K2016"/>
    <mergeCell ref="B2017:D2017"/>
    <mergeCell ref="F2017:G2017"/>
    <mergeCell ref="H2017:I2017"/>
    <mergeCell ref="J2017:K2017"/>
    <mergeCell ref="B2018:D2018"/>
    <mergeCell ref="F2018:G2018"/>
    <mergeCell ref="H2018:I2018"/>
    <mergeCell ref="J2018:K2018"/>
    <mergeCell ref="B2019:K2019"/>
    <mergeCell ref="E2020:K2020"/>
    <mergeCell ref="B2021:D2022"/>
    <mergeCell ref="E2021:I2021"/>
    <mergeCell ref="J2021:K2022"/>
    <mergeCell ref="L2021:L2022"/>
    <mergeCell ref="F2022:G2022"/>
    <mergeCell ref="H2022:I2022"/>
    <mergeCell ref="B2023:D2023"/>
    <mergeCell ref="F2023:G2023"/>
    <mergeCell ref="H2023:I2023"/>
    <mergeCell ref="J2023:K2023"/>
    <mergeCell ref="B2024:D2024"/>
    <mergeCell ref="F2024:G2024"/>
    <mergeCell ref="H2024:I2024"/>
    <mergeCell ref="J2024:K2024"/>
    <mergeCell ref="B2025:D2025"/>
    <mergeCell ref="F2025:G2025"/>
    <mergeCell ref="H2025:I2025"/>
    <mergeCell ref="J2025:K2025"/>
    <mergeCell ref="B2026:D2026"/>
    <mergeCell ref="F2026:G2026"/>
    <mergeCell ref="H2026:I2026"/>
    <mergeCell ref="J2026:K2026"/>
    <mergeCell ref="B2027:D2027"/>
    <mergeCell ref="F2027:G2027"/>
    <mergeCell ref="H2027:I2027"/>
    <mergeCell ref="J2027:K2027"/>
    <mergeCell ref="B2028:D2028"/>
    <mergeCell ref="F2028:G2028"/>
    <mergeCell ref="H2028:I2028"/>
    <mergeCell ref="J2028:K2028"/>
    <mergeCell ref="B2029:D2029"/>
    <mergeCell ref="F2029:G2029"/>
    <mergeCell ref="H2029:I2029"/>
    <mergeCell ref="J2029:K2029"/>
    <mergeCell ref="B2030:K2030"/>
    <mergeCell ref="E2031:K2031"/>
    <mergeCell ref="B2032:D2033"/>
    <mergeCell ref="E2032:I2032"/>
    <mergeCell ref="J2032:K2033"/>
    <mergeCell ref="L2032:L2033"/>
    <mergeCell ref="F2033:G2033"/>
    <mergeCell ref="H2033:I2033"/>
    <mergeCell ref="B2034:D2034"/>
    <mergeCell ref="F2034:G2034"/>
    <mergeCell ref="H2034:I2034"/>
    <mergeCell ref="J2034:K2034"/>
    <mergeCell ref="B2035:D2035"/>
    <mergeCell ref="F2035:G2035"/>
    <mergeCell ref="H2035:I2035"/>
    <mergeCell ref="J2035:K2035"/>
    <mergeCell ref="B2036:D2036"/>
    <mergeCell ref="F2036:G2036"/>
    <mergeCell ref="H2036:I2036"/>
    <mergeCell ref="J2036:K2036"/>
    <mergeCell ref="B2037:D2037"/>
    <mergeCell ref="F2037:G2037"/>
    <mergeCell ref="H2037:I2037"/>
    <mergeCell ref="J2037:K2037"/>
    <mergeCell ref="B2038:D2038"/>
    <mergeCell ref="F2038:G2038"/>
    <mergeCell ref="H2038:I2038"/>
    <mergeCell ref="J2038:K2038"/>
    <mergeCell ref="B2039:D2039"/>
    <mergeCell ref="F2039:G2039"/>
    <mergeCell ref="H2039:I2039"/>
    <mergeCell ref="J2039:K2039"/>
    <mergeCell ref="B2040:D2040"/>
    <mergeCell ref="F2040:G2040"/>
    <mergeCell ref="H2040:I2040"/>
    <mergeCell ref="J2040:K2040"/>
    <mergeCell ref="B2041:K2041"/>
    <mergeCell ref="E2042:K2042"/>
    <mergeCell ref="B2043:D2044"/>
    <mergeCell ref="E2043:I2043"/>
    <mergeCell ref="J2043:K2044"/>
    <mergeCell ref="L2043:L2044"/>
    <mergeCell ref="F2044:G2044"/>
    <mergeCell ref="H2044:I2044"/>
    <mergeCell ref="B2045:D2045"/>
    <mergeCell ref="F2045:G2045"/>
    <mergeCell ref="H2045:I2045"/>
    <mergeCell ref="J2045:K2045"/>
    <mergeCell ref="B2046:D2046"/>
    <mergeCell ref="F2046:G2046"/>
    <mergeCell ref="H2046:I2046"/>
    <mergeCell ref="J2046:K2046"/>
    <mergeCell ref="B2047:D2047"/>
    <mergeCell ref="F2047:G2047"/>
    <mergeCell ref="H2047:I2047"/>
    <mergeCell ref="J2047:K2047"/>
    <mergeCell ref="B2048:D2048"/>
    <mergeCell ref="F2048:G2048"/>
    <mergeCell ref="H2048:I2048"/>
    <mergeCell ref="J2048:K2048"/>
    <mergeCell ref="B2049:D2049"/>
    <mergeCell ref="F2049:G2049"/>
    <mergeCell ref="H2049:I2049"/>
    <mergeCell ref="J2049:K2049"/>
    <mergeCell ref="B2050:D2050"/>
    <mergeCell ref="F2050:G2050"/>
    <mergeCell ref="H2050:I2050"/>
    <mergeCell ref="J2050:K2050"/>
    <mergeCell ref="B2051:D2051"/>
    <mergeCell ref="F2051:G2051"/>
    <mergeCell ref="H2051:I2051"/>
    <mergeCell ref="J2051:K2051"/>
    <mergeCell ref="B2052:K2052"/>
    <mergeCell ref="E2053:K2053"/>
    <mergeCell ref="B2054:D2055"/>
    <mergeCell ref="E2054:I2054"/>
    <mergeCell ref="J2054:K2055"/>
    <mergeCell ref="L2054:L2055"/>
    <mergeCell ref="F2055:G2055"/>
    <mergeCell ref="H2055:I2055"/>
    <mergeCell ref="B2056:D2056"/>
    <mergeCell ref="F2056:G2056"/>
    <mergeCell ref="H2056:I2056"/>
    <mergeCell ref="J2056:K2056"/>
    <mergeCell ref="B2057:D2057"/>
    <mergeCell ref="F2057:G2057"/>
    <mergeCell ref="H2057:I2057"/>
    <mergeCell ref="J2057:K2057"/>
    <mergeCell ref="B2058:D2058"/>
    <mergeCell ref="F2058:G2058"/>
    <mergeCell ref="H2058:I2058"/>
    <mergeCell ref="J2058:K2058"/>
    <mergeCell ref="B2059:D2059"/>
    <mergeCell ref="F2059:G2059"/>
    <mergeCell ref="H2059:I2059"/>
    <mergeCell ref="J2059:K2059"/>
    <mergeCell ref="B2060:D2060"/>
    <mergeCell ref="F2060:G2060"/>
    <mergeCell ref="H2060:I2060"/>
    <mergeCell ref="J2060:K2060"/>
    <mergeCell ref="B2083:D2083"/>
    <mergeCell ref="F2083:G2083"/>
    <mergeCell ref="H2083:I2083"/>
    <mergeCell ref="J2083:K2083"/>
    <mergeCell ref="B2084:D2084"/>
    <mergeCell ref="F2084:G2084"/>
    <mergeCell ref="B2122:D2123"/>
    <mergeCell ref="H2094:I2094"/>
    <mergeCell ref="J2094:K2094"/>
    <mergeCell ref="B2095:D2095"/>
    <mergeCell ref="F2095:G2095"/>
    <mergeCell ref="H2095:I2095"/>
    <mergeCell ref="J2095:K2095"/>
    <mergeCell ref="B2096:D2096"/>
    <mergeCell ref="F2096:G2096"/>
    <mergeCell ref="H2096:I2096"/>
    <mergeCell ref="J2096:K2096"/>
    <mergeCell ref="H2067:I2067"/>
    <mergeCell ref="J2067:K2067"/>
    <mergeCell ref="B2068:D2068"/>
    <mergeCell ref="F2068:G2068"/>
    <mergeCell ref="H2068:I2068"/>
    <mergeCell ref="J2068:K2068"/>
    <mergeCell ref="B2069:D2069"/>
    <mergeCell ref="F2069:G2069"/>
    <mergeCell ref="H2069:I2069"/>
    <mergeCell ref="J2069:K2069"/>
    <mergeCell ref="B2070:D2070"/>
    <mergeCell ref="F2070:G2070"/>
    <mergeCell ref="H2070:I2070"/>
    <mergeCell ref="J2070:K2070"/>
    <mergeCell ref="B2071:D2071"/>
    <mergeCell ref="F2071:G2071"/>
    <mergeCell ref="H2071:I2071"/>
    <mergeCell ref="J2071:K2071"/>
    <mergeCell ref="B2067:D2067"/>
    <mergeCell ref="F2067:G2067"/>
    <mergeCell ref="B2072:D2072"/>
    <mergeCell ref="F2072:G2072"/>
    <mergeCell ref="H2072:I2072"/>
    <mergeCell ref="J2072:K2072"/>
    <mergeCell ref="B2073:D2073"/>
    <mergeCell ref="F2073:G2073"/>
    <mergeCell ref="H2073:I2073"/>
    <mergeCell ref="J2073:K2073"/>
    <mergeCell ref="B2074:K2074"/>
    <mergeCell ref="E2075:K2075"/>
    <mergeCell ref="B2076:D2077"/>
    <mergeCell ref="E2076:I2076"/>
    <mergeCell ref="J2076:K2077"/>
    <mergeCell ref="F2077:G2077"/>
    <mergeCell ref="H2077:I2077"/>
    <mergeCell ref="B2078:D2078"/>
    <mergeCell ref="F2078:G2078"/>
    <mergeCell ref="H2078:I2078"/>
    <mergeCell ref="J2078:K2078"/>
    <mergeCell ref="B2079:D2079"/>
    <mergeCell ref="F2079:G2079"/>
    <mergeCell ref="H2079:I2079"/>
    <mergeCell ref="J2079:K2079"/>
    <mergeCell ref="B2080:D2080"/>
    <mergeCell ref="F2080:G2080"/>
    <mergeCell ref="H2080:I2080"/>
    <mergeCell ref="J2080:K2080"/>
    <mergeCell ref="B2081:D2081"/>
    <mergeCell ref="F2081:G2081"/>
    <mergeCell ref="H2081:I2081"/>
    <mergeCell ref="J2081:K2081"/>
    <mergeCell ref="B2082:D2082"/>
    <mergeCell ref="F2082:G2082"/>
    <mergeCell ref="H2082:I2082"/>
    <mergeCell ref="J2082:K2082"/>
    <mergeCell ref="J1490:K1491"/>
    <mergeCell ref="L1490:L1491"/>
    <mergeCell ref="F1491:G1491"/>
    <mergeCell ref="H1491:I1491"/>
    <mergeCell ref="B1492:D1492"/>
    <mergeCell ref="F1492:G1492"/>
    <mergeCell ref="H1492:I1492"/>
    <mergeCell ref="J1492:K1492"/>
    <mergeCell ref="B1493:D1493"/>
    <mergeCell ref="F1493:G1493"/>
    <mergeCell ref="H1493:I1493"/>
    <mergeCell ref="J1493:K1493"/>
    <mergeCell ref="B1494:D1494"/>
    <mergeCell ref="F1494:G1494"/>
    <mergeCell ref="H1494:I1494"/>
    <mergeCell ref="J1494:K1494"/>
    <mergeCell ref="B2140:D2140"/>
    <mergeCell ref="F2140:G2140"/>
    <mergeCell ref="H2140:I2140"/>
    <mergeCell ref="J2140:K2140"/>
    <mergeCell ref="B2141:D2141"/>
    <mergeCell ref="F2141:G2141"/>
    <mergeCell ref="H2141:I2141"/>
    <mergeCell ref="J2141:K2141"/>
    <mergeCell ref="B2142:K2142"/>
    <mergeCell ref="B2129:D2129"/>
    <mergeCell ref="F2129:G2129"/>
    <mergeCell ref="H2129:I2129"/>
    <mergeCell ref="J2129:K2129"/>
    <mergeCell ref="B2130:D2130"/>
    <mergeCell ref="F2130:G2130"/>
    <mergeCell ref="H2130:I2130"/>
    <mergeCell ref="J2130:K2130"/>
    <mergeCell ref="B2131:K2131"/>
    <mergeCell ref="E2132:K2132"/>
    <mergeCell ref="B2133:D2134"/>
    <mergeCell ref="E2133:I2133"/>
    <mergeCell ref="J2133:K2134"/>
    <mergeCell ref="L2133:L2134"/>
    <mergeCell ref="F2134:G2134"/>
    <mergeCell ref="H2134:I2134"/>
    <mergeCell ref="B2135:D2135"/>
    <mergeCell ref="F2135:G2135"/>
    <mergeCell ref="H2135:I2135"/>
    <mergeCell ref="J2135:K2135"/>
    <mergeCell ref="B2136:D2136"/>
    <mergeCell ref="F2136:G2136"/>
    <mergeCell ref="H2136:I2136"/>
    <mergeCell ref="J2136:K2136"/>
    <mergeCell ref="B2137:D2137"/>
    <mergeCell ref="F2137:G2137"/>
    <mergeCell ref="H2137:I2137"/>
    <mergeCell ref="J2137:K2137"/>
    <mergeCell ref="B2138:D2138"/>
    <mergeCell ref="F2138:G2138"/>
    <mergeCell ref="H2138:I2138"/>
    <mergeCell ref="J2138:K2138"/>
    <mergeCell ref="B2139:D2139"/>
    <mergeCell ref="F2139:G2139"/>
    <mergeCell ref="H2139:I2139"/>
    <mergeCell ref="J1504:K1504"/>
    <mergeCell ref="B1505:D1505"/>
    <mergeCell ref="F1505:G1505"/>
    <mergeCell ref="H1505:I1505"/>
    <mergeCell ref="E1477:K1477"/>
    <mergeCell ref="B1479:D1480"/>
    <mergeCell ref="E1479:I1479"/>
    <mergeCell ref="J1479:K1480"/>
    <mergeCell ref="L1479:L1480"/>
    <mergeCell ref="F1480:G1480"/>
    <mergeCell ref="H1480:I1480"/>
    <mergeCell ref="B1481:D1481"/>
    <mergeCell ref="F1481:G1481"/>
    <mergeCell ref="H1481:I1481"/>
    <mergeCell ref="J1481:K1481"/>
    <mergeCell ref="B1482:D1482"/>
    <mergeCell ref="F1482:G1482"/>
    <mergeCell ref="H1482:I1482"/>
    <mergeCell ref="J1482:K1482"/>
    <mergeCell ref="B1483:D1483"/>
    <mergeCell ref="F1483:G1483"/>
    <mergeCell ref="H1483:I1483"/>
    <mergeCell ref="J1483:K1483"/>
    <mergeCell ref="B1484:D1484"/>
    <mergeCell ref="F1484:G1484"/>
    <mergeCell ref="H1484:I1484"/>
    <mergeCell ref="J1484:K1484"/>
    <mergeCell ref="B1485:D1485"/>
    <mergeCell ref="F1485:G1485"/>
    <mergeCell ref="H1485:I1485"/>
    <mergeCell ref="J1485:K1485"/>
    <mergeCell ref="B1486:D1486"/>
    <mergeCell ref="F1486:G1486"/>
    <mergeCell ref="H1486:I1486"/>
    <mergeCell ref="J1486:K1486"/>
    <mergeCell ref="B1487:D1487"/>
    <mergeCell ref="F1487:G1487"/>
    <mergeCell ref="H1487:I1487"/>
    <mergeCell ref="J1487:K1487"/>
    <mergeCell ref="E1478:K1478"/>
    <mergeCell ref="J1505:K1505"/>
    <mergeCell ref="B1506:D1506"/>
    <mergeCell ref="F1506:G1506"/>
    <mergeCell ref="H1506:I1506"/>
    <mergeCell ref="J1506:K1506"/>
    <mergeCell ref="B1507:D1507"/>
    <mergeCell ref="F1507:G1507"/>
    <mergeCell ref="H1507:I1507"/>
    <mergeCell ref="J1507:K1507"/>
    <mergeCell ref="B1508:D1508"/>
    <mergeCell ref="F1508:G1508"/>
    <mergeCell ref="H1508:I1508"/>
    <mergeCell ref="J1508:K1508"/>
    <mergeCell ref="B1509:D1509"/>
    <mergeCell ref="F1509:G1509"/>
    <mergeCell ref="H1509:I1509"/>
    <mergeCell ref="J1509:K1509"/>
    <mergeCell ref="B1510:K1510"/>
    <mergeCell ref="E1511:K1511"/>
    <mergeCell ref="B1512:D1513"/>
    <mergeCell ref="E1512:I1512"/>
    <mergeCell ref="J1512:K1513"/>
    <mergeCell ref="L1512:L1513"/>
    <mergeCell ref="F1513:G1513"/>
    <mergeCell ref="H1513:I1513"/>
    <mergeCell ref="B1514:D1514"/>
    <mergeCell ref="F1514:G1514"/>
    <mergeCell ref="H1514:I1514"/>
    <mergeCell ref="J1514:K1514"/>
    <mergeCell ref="B1515:D1515"/>
    <mergeCell ref="F1515:G1515"/>
    <mergeCell ref="H1515:I1515"/>
    <mergeCell ref="J1515:K1515"/>
    <mergeCell ref="B1516:D1516"/>
    <mergeCell ref="F1516:G1516"/>
    <mergeCell ref="H1516:I1516"/>
    <mergeCell ref="J1516:K1516"/>
    <mergeCell ref="B1517:D1517"/>
    <mergeCell ref="F1517:G1517"/>
    <mergeCell ref="H1517:I1517"/>
    <mergeCell ref="J1517:K1517"/>
    <mergeCell ref="B1518:D1518"/>
    <mergeCell ref="F1518:G1518"/>
    <mergeCell ref="H1518:I1518"/>
    <mergeCell ref="J1518:K1518"/>
    <mergeCell ref="B1519:D1519"/>
    <mergeCell ref="F1519:G1519"/>
    <mergeCell ref="H1519:I1519"/>
    <mergeCell ref="J1519:K1519"/>
    <mergeCell ref="B1520:D1520"/>
    <mergeCell ref="F1520:G1520"/>
    <mergeCell ref="H1520:I1520"/>
    <mergeCell ref="J1520:K1520"/>
    <mergeCell ref="B1521:K1521"/>
    <mergeCell ref="E1522:K1522"/>
    <mergeCell ref="B1523:D1524"/>
    <mergeCell ref="E1523:I1523"/>
    <mergeCell ref="J1523:K1524"/>
    <mergeCell ref="L1523:L1524"/>
    <mergeCell ref="F1524:G1524"/>
    <mergeCell ref="H1524:I1524"/>
    <mergeCell ref="B1525:D1525"/>
    <mergeCell ref="F1525:G1525"/>
    <mergeCell ref="H1525:I1525"/>
    <mergeCell ref="J1525:K1525"/>
    <mergeCell ref="B1526:D1526"/>
    <mergeCell ref="F1526:G1526"/>
    <mergeCell ref="H1526:I1526"/>
    <mergeCell ref="J1526:K1526"/>
    <mergeCell ref="B1527:D1527"/>
    <mergeCell ref="F1527:G1527"/>
    <mergeCell ref="H1527:I1527"/>
    <mergeCell ref="J1527:K1527"/>
    <mergeCell ref="B1528:D1528"/>
    <mergeCell ref="F1528:G1528"/>
    <mergeCell ref="H1528:I1528"/>
    <mergeCell ref="J1528:K1528"/>
    <mergeCell ref="B1529:D1529"/>
    <mergeCell ref="F1529:G1529"/>
    <mergeCell ref="H1529:I1529"/>
    <mergeCell ref="J1529:K1529"/>
    <mergeCell ref="B1530:D1530"/>
    <mergeCell ref="F1530:G1530"/>
    <mergeCell ref="H1530:I1530"/>
    <mergeCell ref="J1530:K1530"/>
    <mergeCell ref="B1531:D1531"/>
    <mergeCell ref="F1531:G1531"/>
    <mergeCell ref="H1531:I1531"/>
    <mergeCell ref="J1531:K1531"/>
    <mergeCell ref="B1532:K1532"/>
    <mergeCell ref="E1533:K1533"/>
    <mergeCell ref="B1534:D1535"/>
    <mergeCell ref="E1534:I1534"/>
    <mergeCell ref="J1534:K1535"/>
    <mergeCell ref="L1534:L1535"/>
    <mergeCell ref="F1535:G1535"/>
    <mergeCell ref="H1535:I1535"/>
    <mergeCell ref="B1536:D1536"/>
    <mergeCell ref="F1536:G1536"/>
    <mergeCell ref="H1536:I1536"/>
    <mergeCell ref="J1536:K1536"/>
    <mergeCell ref="B1537:D1537"/>
    <mergeCell ref="F1537:G1537"/>
    <mergeCell ref="H1537:I1537"/>
    <mergeCell ref="J1537:K1537"/>
    <mergeCell ref="B1538:D1538"/>
    <mergeCell ref="F1538:G1538"/>
    <mergeCell ref="H1538:I1538"/>
    <mergeCell ref="J1538:K1538"/>
    <mergeCell ref="B1539:D1539"/>
    <mergeCell ref="F1539:G1539"/>
    <mergeCell ref="H1539:I1539"/>
    <mergeCell ref="J1539:K1539"/>
    <mergeCell ref="B1540:D1540"/>
    <mergeCell ref="F1540:G1540"/>
    <mergeCell ref="H1540:I1540"/>
    <mergeCell ref="J1540:K1540"/>
    <mergeCell ref="B1541:D1541"/>
    <mergeCell ref="F1541:G1541"/>
    <mergeCell ref="H1541:I1541"/>
    <mergeCell ref="J1541:K1541"/>
    <mergeCell ref="B1542:D1542"/>
    <mergeCell ref="F1542:G1542"/>
    <mergeCell ref="H1542:I1542"/>
    <mergeCell ref="J1542:K1542"/>
    <mergeCell ref="B1543:K1543"/>
    <mergeCell ref="E1544:K1544"/>
    <mergeCell ref="B1545:D1546"/>
    <mergeCell ref="E1545:I1545"/>
    <mergeCell ref="J1545:K1546"/>
    <mergeCell ref="L1545:L1546"/>
    <mergeCell ref="F1546:G1546"/>
    <mergeCell ref="H1546:I1546"/>
    <mergeCell ref="B1547:D1547"/>
    <mergeCell ref="F1547:G1547"/>
    <mergeCell ref="H1547:I1547"/>
    <mergeCell ref="J1547:K1547"/>
    <mergeCell ref="B1548:D1548"/>
    <mergeCell ref="F1548:G1548"/>
    <mergeCell ref="H1548:I1548"/>
    <mergeCell ref="J1548:K1548"/>
    <mergeCell ref="B1549:D1549"/>
    <mergeCell ref="F1549:G1549"/>
    <mergeCell ref="H1549:I1549"/>
    <mergeCell ref="J1549:K1549"/>
    <mergeCell ref="B1550:D1550"/>
    <mergeCell ref="F1550:G1550"/>
    <mergeCell ref="H1550:I1550"/>
    <mergeCell ref="J1550:K1550"/>
    <mergeCell ref="B1551:D1551"/>
    <mergeCell ref="F1551:G1551"/>
    <mergeCell ref="H1551:I1551"/>
    <mergeCell ref="J1551:K1551"/>
    <mergeCell ref="B1552:D1552"/>
    <mergeCell ref="F1552:G1552"/>
    <mergeCell ref="H1552:I1552"/>
    <mergeCell ref="J1552:K1552"/>
    <mergeCell ref="B1553:D1553"/>
    <mergeCell ref="F1553:G1553"/>
    <mergeCell ref="H1553:I1553"/>
    <mergeCell ref="J1553:K1553"/>
    <mergeCell ref="B1554:K1554"/>
    <mergeCell ref="E1555:K1555"/>
    <mergeCell ref="B1556:D1557"/>
    <mergeCell ref="E1556:I1556"/>
    <mergeCell ref="J1556:K1557"/>
    <mergeCell ref="L1556:L1557"/>
    <mergeCell ref="F1557:G1557"/>
    <mergeCell ref="H1557:I1557"/>
    <mergeCell ref="B1558:D1558"/>
    <mergeCell ref="F1558:G1558"/>
    <mergeCell ref="H1558:I1558"/>
    <mergeCell ref="J1558:K1558"/>
    <mergeCell ref="B1559:D1559"/>
    <mergeCell ref="F1559:G1559"/>
    <mergeCell ref="H1559:I1559"/>
    <mergeCell ref="J1559:K1559"/>
    <mergeCell ref="B1560:D1560"/>
    <mergeCell ref="F1560:G1560"/>
    <mergeCell ref="H1560:I1560"/>
    <mergeCell ref="J1560:K1560"/>
    <mergeCell ref="B1561:D1561"/>
    <mergeCell ref="F1561:G1561"/>
    <mergeCell ref="H1561:I1561"/>
    <mergeCell ref="J1561:K1561"/>
    <mergeCell ref="B1562:D1562"/>
    <mergeCell ref="F1562:G1562"/>
    <mergeCell ref="H1562:I1562"/>
    <mergeCell ref="J1562:K1562"/>
    <mergeCell ref="B1563:D1563"/>
    <mergeCell ref="F1563:G1563"/>
    <mergeCell ref="H1563:I1563"/>
    <mergeCell ref="J1563:K1563"/>
    <mergeCell ref="B1564:D1564"/>
    <mergeCell ref="F1564:G1564"/>
    <mergeCell ref="H1564:I1564"/>
    <mergeCell ref="J1564:K1564"/>
    <mergeCell ref="B1565:K1565"/>
    <mergeCell ref="E1566:K1566"/>
    <mergeCell ref="B1567:D1568"/>
    <mergeCell ref="E1567:I1567"/>
    <mergeCell ref="J1567:K1568"/>
    <mergeCell ref="L1567:L1568"/>
    <mergeCell ref="F1568:G1568"/>
    <mergeCell ref="H1568:I1568"/>
    <mergeCell ref="B1569:D1569"/>
    <mergeCell ref="F1569:G1569"/>
    <mergeCell ref="H1569:I1569"/>
    <mergeCell ref="J1569:K1569"/>
    <mergeCell ref="B1570:D1570"/>
    <mergeCell ref="F1570:G1570"/>
    <mergeCell ref="H1570:I1570"/>
    <mergeCell ref="J1570:K1570"/>
    <mergeCell ref="B1571:D1571"/>
    <mergeCell ref="F1571:G1571"/>
    <mergeCell ref="H1571:I1571"/>
    <mergeCell ref="J1571:K1571"/>
    <mergeCell ref="B1572:D1572"/>
    <mergeCell ref="F1572:G1572"/>
    <mergeCell ref="H1572:I1572"/>
    <mergeCell ref="J1572:K1572"/>
    <mergeCell ref="B1573:D1573"/>
    <mergeCell ref="F1573:G1573"/>
    <mergeCell ref="H1573:I1573"/>
    <mergeCell ref="J1573:K1573"/>
    <mergeCell ref="B1574:D1574"/>
    <mergeCell ref="F1574:G1574"/>
    <mergeCell ref="H1574:I1574"/>
    <mergeCell ref="J1574:K1574"/>
    <mergeCell ref="B1575:D1575"/>
    <mergeCell ref="F1575:G1575"/>
    <mergeCell ref="H1575:I1575"/>
    <mergeCell ref="J1575:K1575"/>
    <mergeCell ref="B1576:K1576"/>
    <mergeCell ref="E1577:K1577"/>
    <mergeCell ref="B1578:D1579"/>
    <mergeCell ref="E1578:I1578"/>
    <mergeCell ref="J1578:K1579"/>
    <mergeCell ref="L1578:L1579"/>
    <mergeCell ref="F1579:G1579"/>
    <mergeCell ref="H1579:I1579"/>
    <mergeCell ref="B1580:D1580"/>
    <mergeCell ref="F1580:G1580"/>
    <mergeCell ref="H1580:I1580"/>
    <mergeCell ref="J1580:K1580"/>
    <mergeCell ref="B1581:D1581"/>
    <mergeCell ref="F1581:G1581"/>
    <mergeCell ref="H1581:I1581"/>
    <mergeCell ref="J1581:K1581"/>
    <mergeCell ref="B1582:D1582"/>
    <mergeCell ref="F1582:G1582"/>
    <mergeCell ref="H1582:I1582"/>
    <mergeCell ref="J1582:K1582"/>
    <mergeCell ref="B1583:D1583"/>
    <mergeCell ref="F1583:G1583"/>
    <mergeCell ref="H1583:I1583"/>
    <mergeCell ref="J1583:K1583"/>
    <mergeCell ref="B1584:D1584"/>
    <mergeCell ref="F1584:G1584"/>
    <mergeCell ref="H1584:I1584"/>
    <mergeCell ref="J1584:K1584"/>
    <mergeCell ref="B1585:D1585"/>
    <mergeCell ref="F1585:G1585"/>
    <mergeCell ref="H1585:I1585"/>
    <mergeCell ref="J1585:K1585"/>
    <mergeCell ref="B1586:D1586"/>
    <mergeCell ref="F1586:G1586"/>
    <mergeCell ref="H1586:I1586"/>
    <mergeCell ref="J1586:K1586"/>
    <mergeCell ref="B1587:K1587"/>
    <mergeCell ref="E1588:K1588"/>
    <mergeCell ref="B1589:D1590"/>
    <mergeCell ref="E1589:I1589"/>
    <mergeCell ref="J1589:K1590"/>
    <mergeCell ref="L1589:L1590"/>
    <mergeCell ref="F1590:G1590"/>
    <mergeCell ref="H1590:I1590"/>
    <mergeCell ref="B1591:D1591"/>
    <mergeCell ref="F1591:G1591"/>
    <mergeCell ref="H1591:I1591"/>
    <mergeCell ref="J1591:K1591"/>
    <mergeCell ref="B1592:D1592"/>
    <mergeCell ref="F1592:G1592"/>
    <mergeCell ref="H1592:I1592"/>
    <mergeCell ref="J1592:K1592"/>
    <mergeCell ref="B1593:D1593"/>
    <mergeCell ref="F1593:G1593"/>
    <mergeCell ref="H1593:I1593"/>
    <mergeCell ref="J1593:K1593"/>
    <mergeCell ref="B1594:D1594"/>
    <mergeCell ref="F1594:G1594"/>
    <mergeCell ref="H1594:I1594"/>
    <mergeCell ref="J1594:K1594"/>
    <mergeCell ref="B1595:D1595"/>
    <mergeCell ref="F1595:G1595"/>
    <mergeCell ref="H1595:I1595"/>
    <mergeCell ref="J1595:K1595"/>
    <mergeCell ref="B1596:D1596"/>
    <mergeCell ref="F1596:G1596"/>
    <mergeCell ref="H1596:I1596"/>
    <mergeCell ref="J1596:K1596"/>
    <mergeCell ref="B1597:D1597"/>
    <mergeCell ref="F1597:G1597"/>
    <mergeCell ref="H1597:I1597"/>
    <mergeCell ref="J1597:K1597"/>
    <mergeCell ref="B1598:K1598"/>
    <mergeCell ref="E1610:K1610"/>
    <mergeCell ref="B1612:D1613"/>
    <mergeCell ref="E1612:I1612"/>
    <mergeCell ref="J1612:K1613"/>
    <mergeCell ref="L1612:L1613"/>
    <mergeCell ref="F1613:G1613"/>
    <mergeCell ref="H1613:I1613"/>
    <mergeCell ref="B1614:D1614"/>
    <mergeCell ref="F1614:G1614"/>
    <mergeCell ref="H1614:I1614"/>
    <mergeCell ref="J1614:K1614"/>
    <mergeCell ref="B1615:D1615"/>
    <mergeCell ref="F1615:G1615"/>
    <mergeCell ref="H1615:I1615"/>
    <mergeCell ref="J1615:K1615"/>
    <mergeCell ref="E1611:K1611"/>
    <mergeCell ref="F1607:G1607"/>
    <mergeCell ref="H1607:I1607"/>
    <mergeCell ref="J1607:K1607"/>
    <mergeCell ref="B1608:D1608"/>
    <mergeCell ref="F1608:G1608"/>
    <mergeCell ref="H1608:I1608"/>
    <mergeCell ref="J1608:K1608"/>
    <mergeCell ref="B1609:K1609"/>
    <mergeCell ref="B1616:D1616"/>
    <mergeCell ref="F1616:G1616"/>
    <mergeCell ref="H1616:I1616"/>
    <mergeCell ref="J1616:K1616"/>
    <mergeCell ref="B1617:D1617"/>
    <mergeCell ref="F1617:G1617"/>
    <mergeCell ref="H1617:I1617"/>
    <mergeCell ref="J1617:K1617"/>
    <mergeCell ref="B1618:D1618"/>
    <mergeCell ref="F1618:G1618"/>
    <mergeCell ref="H1618:I1618"/>
    <mergeCell ref="J1618:K1618"/>
    <mergeCell ref="B1619:D1619"/>
    <mergeCell ref="F1619:G1619"/>
    <mergeCell ref="H1619:I1619"/>
    <mergeCell ref="J1619:K1619"/>
    <mergeCell ref="B1620:D1620"/>
    <mergeCell ref="F1620:G1620"/>
    <mergeCell ref="H1620:I1620"/>
    <mergeCell ref="J1620:K1620"/>
    <mergeCell ref="B1621:K1621"/>
    <mergeCell ref="E1622:K1622"/>
    <mergeCell ref="B1624:D1625"/>
    <mergeCell ref="E1624:I1624"/>
    <mergeCell ref="J1624:K1625"/>
    <mergeCell ref="L1624:L1625"/>
    <mergeCell ref="F1625:G1625"/>
    <mergeCell ref="H1625:I1625"/>
    <mergeCell ref="B1626:D1626"/>
    <mergeCell ref="F1626:G1626"/>
    <mergeCell ref="H1626:I1626"/>
    <mergeCell ref="J1626:K1626"/>
    <mergeCell ref="B1627:D1627"/>
    <mergeCell ref="F1627:G1627"/>
    <mergeCell ref="H1627:I1627"/>
    <mergeCell ref="J1627:K1627"/>
    <mergeCell ref="E1623:K1623"/>
    <mergeCell ref="B1628:D1628"/>
    <mergeCell ref="F1628:G1628"/>
    <mergeCell ref="H1628:I1628"/>
    <mergeCell ref="J1628:K1628"/>
    <mergeCell ref="B1629:D1629"/>
    <mergeCell ref="F1629:G1629"/>
    <mergeCell ref="H1629:I1629"/>
    <mergeCell ref="J1629:K1629"/>
    <mergeCell ref="B1630:D1630"/>
    <mergeCell ref="F1630:G1630"/>
    <mergeCell ref="H1630:I1630"/>
    <mergeCell ref="J1630:K1630"/>
    <mergeCell ref="B1631:D1631"/>
    <mergeCell ref="F1631:G1631"/>
    <mergeCell ref="H1631:I1631"/>
    <mergeCell ref="J1631:K1631"/>
    <mergeCell ref="B1632:D1632"/>
    <mergeCell ref="F1632:G1632"/>
    <mergeCell ref="H1632:I1632"/>
    <mergeCell ref="J1632:K1632"/>
    <mergeCell ref="B1633:K1633"/>
    <mergeCell ref="E1634:K1634"/>
    <mergeCell ref="B1635:D1636"/>
    <mergeCell ref="E1635:I1635"/>
    <mergeCell ref="J1635:K1636"/>
    <mergeCell ref="L1635:L1636"/>
    <mergeCell ref="F1636:G1636"/>
    <mergeCell ref="H1636:I1636"/>
    <mergeCell ref="B1637:D1637"/>
    <mergeCell ref="F1637:G1637"/>
    <mergeCell ref="H1637:I1637"/>
    <mergeCell ref="J1637:K1637"/>
    <mergeCell ref="B1638:D1638"/>
    <mergeCell ref="F1638:G1638"/>
    <mergeCell ref="H1638:I1638"/>
    <mergeCell ref="J1638:K1638"/>
    <mergeCell ref="B1639:D1639"/>
    <mergeCell ref="F1639:G1639"/>
    <mergeCell ref="H1639:I1639"/>
    <mergeCell ref="J1639:K1639"/>
    <mergeCell ref="B1640:D1640"/>
    <mergeCell ref="F1640:G1640"/>
    <mergeCell ref="H1640:I1640"/>
    <mergeCell ref="J1640:K1640"/>
    <mergeCell ref="B1641:D1641"/>
    <mergeCell ref="F1641:G1641"/>
    <mergeCell ref="H1641:I1641"/>
    <mergeCell ref="J1641:K1641"/>
    <mergeCell ref="B1642:D1642"/>
    <mergeCell ref="F1642:G1642"/>
    <mergeCell ref="H1642:I1642"/>
    <mergeCell ref="J1642:K1642"/>
    <mergeCell ref="B1643:D1643"/>
    <mergeCell ref="F1643:G1643"/>
    <mergeCell ref="H1643:I1643"/>
    <mergeCell ref="J1643:K1643"/>
    <mergeCell ref="B1644:K1644"/>
    <mergeCell ref="E1645:K1645"/>
    <mergeCell ref="B1646:D1647"/>
    <mergeCell ref="E1646:I1646"/>
    <mergeCell ref="J1646:K1647"/>
    <mergeCell ref="L1646:L1647"/>
    <mergeCell ref="F1647:G1647"/>
    <mergeCell ref="H1647:I1647"/>
    <mergeCell ref="B1648:D1648"/>
    <mergeCell ref="F1648:G1648"/>
    <mergeCell ref="H1648:I1648"/>
    <mergeCell ref="J1648:K1648"/>
    <mergeCell ref="B1649:D1649"/>
    <mergeCell ref="F1649:G1649"/>
    <mergeCell ref="H1649:I1649"/>
    <mergeCell ref="J1649:K1649"/>
    <mergeCell ref="B1650:D1650"/>
    <mergeCell ref="F1650:G1650"/>
    <mergeCell ref="H1650:I1650"/>
    <mergeCell ref="J1650:K1650"/>
    <mergeCell ref="B1651:D1651"/>
    <mergeCell ref="F1651:G1651"/>
    <mergeCell ref="H1651:I1651"/>
    <mergeCell ref="J1651:K1651"/>
    <mergeCell ref="B1652:D1652"/>
    <mergeCell ref="F1652:G1652"/>
    <mergeCell ref="H1652:I1652"/>
    <mergeCell ref="J1652:K1652"/>
    <mergeCell ref="B1653:D1653"/>
    <mergeCell ref="F1653:G1653"/>
    <mergeCell ref="H1653:I1653"/>
    <mergeCell ref="J1653:K1653"/>
    <mergeCell ref="B1654:D1654"/>
    <mergeCell ref="F1654:G1654"/>
    <mergeCell ref="H1654:I1654"/>
    <mergeCell ref="J1654:K1654"/>
    <mergeCell ref="B1655:K1655"/>
    <mergeCell ref="E1656:K1656"/>
    <mergeCell ref="B1657:D1658"/>
    <mergeCell ref="E1657:I1657"/>
    <mergeCell ref="J1657:K1658"/>
    <mergeCell ref="L1657:L1658"/>
    <mergeCell ref="F1658:G1658"/>
    <mergeCell ref="H1658:I1658"/>
    <mergeCell ref="B1659:D1659"/>
    <mergeCell ref="F1659:G1659"/>
    <mergeCell ref="H1659:I1659"/>
    <mergeCell ref="J1659:K1659"/>
    <mergeCell ref="B1660:D1660"/>
    <mergeCell ref="F1660:G1660"/>
    <mergeCell ref="H1660:I1660"/>
    <mergeCell ref="J1660:K1660"/>
    <mergeCell ref="B1661:D1661"/>
    <mergeCell ref="F1661:G1661"/>
    <mergeCell ref="H1661:I1661"/>
    <mergeCell ref="J1661:K1661"/>
    <mergeCell ref="B1662:D1662"/>
    <mergeCell ref="F1662:G1662"/>
    <mergeCell ref="H1662:I1662"/>
    <mergeCell ref="J1662:K1662"/>
    <mergeCell ref="B1663:D1663"/>
    <mergeCell ref="F1663:G1663"/>
    <mergeCell ref="H1663:I1663"/>
    <mergeCell ref="J1663:K1663"/>
    <mergeCell ref="B1664:D1664"/>
    <mergeCell ref="F1664:G1664"/>
    <mergeCell ref="H1664:I1664"/>
    <mergeCell ref="J1664:K1664"/>
    <mergeCell ref="B1665:D1665"/>
    <mergeCell ref="F1665:G1665"/>
    <mergeCell ref="H1665:I1665"/>
    <mergeCell ref="J1665:K1665"/>
    <mergeCell ref="B1666:K1666"/>
    <mergeCell ref="E1667:K1667"/>
    <mergeCell ref="B1668:D1669"/>
    <mergeCell ref="E1668:I1668"/>
    <mergeCell ref="J1668:K1669"/>
    <mergeCell ref="L1668:L1669"/>
    <mergeCell ref="F1669:G1669"/>
    <mergeCell ref="H1669:I1669"/>
    <mergeCell ref="B1670:D1670"/>
    <mergeCell ref="F1670:G1670"/>
    <mergeCell ref="H1670:I1670"/>
    <mergeCell ref="J1670:K1670"/>
    <mergeCell ref="B1671:D1671"/>
    <mergeCell ref="F1671:G1671"/>
    <mergeCell ref="H1671:I1671"/>
    <mergeCell ref="J1671:K1671"/>
    <mergeCell ref="B1672:D1672"/>
    <mergeCell ref="F1672:G1672"/>
    <mergeCell ref="H1672:I1672"/>
    <mergeCell ref="J1672:K1672"/>
    <mergeCell ref="B1673:D1673"/>
    <mergeCell ref="F1673:G1673"/>
    <mergeCell ref="H1673:I1673"/>
    <mergeCell ref="J1673:K1673"/>
    <mergeCell ref="B1674:D1674"/>
    <mergeCell ref="F1674:G1674"/>
    <mergeCell ref="H1674:I1674"/>
    <mergeCell ref="J1674:K1674"/>
    <mergeCell ref="B1675:D1675"/>
    <mergeCell ref="F1675:G1675"/>
    <mergeCell ref="H1675:I1675"/>
    <mergeCell ref="J1675:K1675"/>
    <mergeCell ref="B1676:D1676"/>
    <mergeCell ref="F1676:G1676"/>
    <mergeCell ref="H1676:I1676"/>
    <mergeCell ref="J1676:K1676"/>
    <mergeCell ref="B1677:K1677"/>
    <mergeCell ref="E1678:K1678"/>
    <mergeCell ref="B1679:D1680"/>
    <mergeCell ref="E1679:I1679"/>
    <mergeCell ref="J1679:K1680"/>
    <mergeCell ref="L1679:L1680"/>
    <mergeCell ref="F1680:G1680"/>
    <mergeCell ref="H1680:I1680"/>
    <mergeCell ref="B1681:D1681"/>
    <mergeCell ref="F1681:G1681"/>
    <mergeCell ref="H1681:I1681"/>
    <mergeCell ref="J1681:K1681"/>
    <mergeCell ref="B1682:D1682"/>
    <mergeCell ref="F1682:G1682"/>
    <mergeCell ref="H1682:I1682"/>
    <mergeCell ref="J1682:K1682"/>
    <mergeCell ref="B1683:D1683"/>
    <mergeCell ref="F1683:G1683"/>
    <mergeCell ref="H1683:I1683"/>
    <mergeCell ref="J1683:K1683"/>
    <mergeCell ref="H1697:I1697"/>
    <mergeCell ref="J1697:K1697"/>
    <mergeCell ref="B1698:D1698"/>
    <mergeCell ref="F1698:G1698"/>
    <mergeCell ref="H1698:I1698"/>
    <mergeCell ref="J1698:K1698"/>
    <mergeCell ref="B1699:K1699"/>
    <mergeCell ref="E1700:K1700"/>
    <mergeCell ref="B1701:D1702"/>
    <mergeCell ref="E1701:I1701"/>
    <mergeCell ref="J1701:K1702"/>
    <mergeCell ref="L1701:L1702"/>
    <mergeCell ref="F1702:G1702"/>
    <mergeCell ref="H1702:I1702"/>
    <mergeCell ref="B1703:D1703"/>
    <mergeCell ref="F1703:G1703"/>
    <mergeCell ref="H1703:I1703"/>
    <mergeCell ref="J1703:K1703"/>
    <mergeCell ref="B1704:D1704"/>
    <mergeCell ref="F1704:G1704"/>
    <mergeCell ref="H1704:I1704"/>
    <mergeCell ref="J1704:K1704"/>
    <mergeCell ref="B1705:D1705"/>
    <mergeCell ref="F1705:G1705"/>
    <mergeCell ref="H1705:I1705"/>
    <mergeCell ref="J1705:K1705"/>
    <mergeCell ref="B1684:D1684"/>
    <mergeCell ref="F1684:G1684"/>
    <mergeCell ref="H1684:I1684"/>
    <mergeCell ref="J1684:K1684"/>
    <mergeCell ref="B1685:D1685"/>
    <mergeCell ref="F1685:G1685"/>
    <mergeCell ref="H1685:I1685"/>
    <mergeCell ref="J1685:K1685"/>
    <mergeCell ref="B1686:D1686"/>
    <mergeCell ref="F1686:G1686"/>
    <mergeCell ref="H1686:I1686"/>
    <mergeCell ref="J1686:K1686"/>
    <mergeCell ref="B1687:D1687"/>
    <mergeCell ref="F1687:G1687"/>
    <mergeCell ref="H1687:I1687"/>
    <mergeCell ref="J1687:K1687"/>
    <mergeCell ref="B1688:K1688"/>
    <mergeCell ref="E1689:K1689"/>
    <mergeCell ref="B1690:D1691"/>
    <mergeCell ref="E1690:I1690"/>
    <mergeCell ref="J1690:K1691"/>
    <mergeCell ref="L1690:L1691"/>
    <mergeCell ref="F1691:G1691"/>
    <mergeCell ref="H1691:I1691"/>
    <mergeCell ref="B1692:D1692"/>
    <mergeCell ref="F1692:G1692"/>
    <mergeCell ref="H1692:I1692"/>
    <mergeCell ref="J1692:K1692"/>
    <mergeCell ref="B1693:D1693"/>
    <mergeCell ref="F1693:G1693"/>
    <mergeCell ref="H1693:I1693"/>
    <mergeCell ref="J1693:K1693"/>
    <mergeCell ref="B1694:D1694"/>
    <mergeCell ref="F1694:G1694"/>
    <mergeCell ref="H1694:I1694"/>
    <mergeCell ref="J1694:K1694"/>
    <mergeCell ref="F1696:G1696"/>
    <mergeCell ref="H1696:I1696"/>
    <mergeCell ref="E1722:K1722"/>
    <mergeCell ref="B1723:D1724"/>
    <mergeCell ref="E1723:I1723"/>
    <mergeCell ref="J1723:K1724"/>
    <mergeCell ref="L1723:L1724"/>
    <mergeCell ref="F1724:G1724"/>
    <mergeCell ref="H1724:I1724"/>
    <mergeCell ref="B1725:D1725"/>
    <mergeCell ref="F1725:G1725"/>
    <mergeCell ref="H1725:I1725"/>
    <mergeCell ref="J1725:K1725"/>
    <mergeCell ref="B1726:D1726"/>
    <mergeCell ref="F1726:G1726"/>
    <mergeCell ref="H1726:I1726"/>
    <mergeCell ref="J1726:K1726"/>
    <mergeCell ref="B1727:D1727"/>
    <mergeCell ref="F1727:G1727"/>
    <mergeCell ref="H1727:I1727"/>
    <mergeCell ref="J1727:K1727"/>
    <mergeCell ref="E1711:K1711"/>
    <mergeCell ref="B1712:D1713"/>
    <mergeCell ref="E1712:I1712"/>
    <mergeCell ref="J1712:K1713"/>
    <mergeCell ref="L1712:L1713"/>
    <mergeCell ref="F1713:G1713"/>
    <mergeCell ref="H1713:I1713"/>
    <mergeCell ref="B1714:D1714"/>
    <mergeCell ref="F1714:G1714"/>
    <mergeCell ref="H1714:I1714"/>
    <mergeCell ref="J1714:K1714"/>
    <mergeCell ref="B1715:D1715"/>
    <mergeCell ref="F1715:G1715"/>
    <mergeCell ref="H1715:I1715"/>
    <mergeCell ref="J1715:K1715"/>
    <mergeCell ref="B1716:D1716"/>
    <mergeCell ref="F1716:G1716"/>
    <mergeCell ref="H1716:I1716"/>
    <mergeCell ref="J1716:K1716"/>
    <mergeCell ref="B1717:D1717"/>
    <mergeCell ref="F1717:G1717"/>
    <mergeCell ref="H1717:I1717"/>
    <mergeCell ref="J1717:K1717"/>
    <mergeCell ref="B1718:D1718"/>
    <mergeCell ref="F1718:G1718"/>
    <mergeCell ref="H1718:I1718"/>
    <mergeCell ref="J1718:K1718"/>
    <mergeCell ref="B1719:D1719"/>
    <mergeCell ref="F1719:G1719"/>
    <mergeCell ref="H1719:I1719"/>
    <mergeCell ref="J1719:K1719"/>
    <mergeCell ref="B1720:D1720"/>
    <mergeCell ref="F1720:G1720"/>
    <mergeCell ref="H1720:I1720"/>
    <mergeCell ref="J1720:K1720"/>
    <mergeCell ref="B1721:K1721"/>
    <mergeCell ref="B1728:D1728"/>
    <mergeCell ref="F1728:G1728"/>
    <mergeCell ref="H1728:I1728"/>
    <mergeCell ref="J1728:K1728"/>
    <mergeCell ref="B1729:D1729"/>
    <mergeCell ref="F1729:G1729"/>
    <mergeCell ref="H1729:I1729"/>
    <mergeCell ref="J1729:K1729"/>
    <mergeCell ref="B1730:D1730"/>
    <mergeCell ref="F1730:G1730"/>
    <mergeCell ref="H1730:I1730"/>
    <mergeCell ref="J1730:K1730"/>
    <mergeCell ref="B1731:D1731"/>
    <mergeCell ref="F1731:G1731"/>
    <mergeCell ref="H1731:I1731"/>
    <mergeCell ref="J1731:K1731"/>
    <mergeCell ref="B1732:K1732"/>
    <mergeCell ref="E1733:K1733"/>
    <mergeCell ref="B1734:D1735"/>
    <mergeCell ref="E1734:I1734"/>
    <mergeCell ref="J1734:K1735"/>
    <mergeCell ref="L1734:L1735"/>
    <mergeCell ref="F1735:G1735"/>
    <mergeCell ref="H1735:I1735"/>
    <mergeCell ref="B1736:D1736"/>
    <mergeCell ref="F1736:G1736"/>
    <mergeCell ref="H1736:I1736"/>
    <mergeCell ref="J1736:K1736"/>
    <mergeCell ref="B1737:D1737"/>
    <mergeCell ref="F1737:G1737"/>
    <mergeCell ref="H1737:I1737"/>
    <mergeCell ref="J1737:K1737"/>
    <mergeCell ref="B1738:D1738"/>
    <mergeCell ref="F1738:G1738"/>
    <mergeCell ref="H1738:I1738"/>
    <mergeCell ref="J1738:K1738"/>
    <mergeCell ref="B1739:D1739"/>
    <mergeCell ref="F1739:G1739"/>
    <mergeCell ref="H1739:I1739"/>
    <mergeCell ref="J1739:K1739"/>
    <mergeCell ref="B1740:D1740"/>
    <mergeCell ref="F1740:G1740"/>
    <mergeCell ref="H1740:I1740"/>
    <mergeCell ref="J1740:K1740"/>
    <mergeCell ref="B1741:D1741"/>
    <mergeCell ref="F1741:G1741"/>
    <mergeCell ref="H1741:I1741"/>
    <mergeCell ref="J1741:K1741"/>
    <mergeCell ref="B1742:D1742"/>
    <mergeCell ref="F1742:G1742"/>
    <mergeCell ref="H1742:I1742"/>
    <mergeCell ref="J1742:K1742"/>
    <mergeCell ref="B1743:K1743"/>
    <mergeCell ref="E1744:K1744"/>
    <mergeCell ref="B1745:D1746"/>
    <mergeCell ref="E1745:I1745"/>
    <mergeCell ref="J1745:K1746"/>
    <mergeCell ref="L1745:L1746"/>
    <mergeCell ref="F1746:G1746"/>
    <mergeCell ref="H1746:I1746"/>
    <mergeCell ref="B1747:D1747"/>
    <mergeCell ref="F1747:G1747"/>
    <mergeCell ref="H1747:I1747"/>
    <mergeCell ref="J1747:K1747"/>
    <mergeCell ref="B1748:D1748"/>
    <mergeCell ref="F1748:G1748"/>
    <mergeCell ref="H1748:I1748"/>
    <mergeCell ref="J1748:K1748"/>
    <mergeCell ref="B1749:D1749"/>
    <mergeCell ref="F1749:G1749"/>
    <mergeCell ref="H1749:I1749"/>
    <mergeCell ref="J1749:K1749"/>
    <mergeCell ref="E1755:K1755"/>
    <mergeCell ref="B1756:D1757"/>
    <mergeCell ref="E1756:I1756"/>
    <mergeCell ref="J1756:K1757"/>
    <mergeCell ref="L1756:L1757"/>
    <mergeCell ref="F1757:G1757"/>
    <mergeCell ref="H1757:I1757"/>
    <mergeCell ref="B1758:D1758"/>
    <mergeCell ref="F1758:G1758"/>
    <mergeCell ref="H1758:I1758"/>
    <mergeCell ref="J1758:K1758"/>
    <mergeCell ref="B1759:D1759"/>
    <mergeCell ref="F1759:G1759"/>
    <mergeCell ref="H1759:I1759"/>
    <mergeCell ref="J1759:K1759"/>
    <mergeCell ref="B1760:D1760"/>
    <mergeCell ref="F1760:G1760"/>
    <mergeCell ref="H1760:I1760"/>
    <mergeCell ref="J1760:K1760"/>
    <mergeCell ref="B1750:D1750"/>
    <mergeCell ref="F1750:G1750"/>
    <mergeCell ref="H1750:I1750"/>
    <mergeCell ref="J1750:K1750"/>
    <mergeCell ref="B1751:D1751"/>
    <mergeCell ref="F1751:G1751"/>
    <mergeCell ref="H1751:I1751"/>
    <mergeCell ref="J1751:K1751"/>
    <mergeCell ref="B1752:D1752"/>
    <mergeCell ref="F1752:G1752"/>
    <mergeCell ref="H1752:I1752"/>
    <mergeCell ref="J1752:K1752"/>
    <mergeCell ref="B1753:D1753"/>
    <mergeCell ref="F1753:G1753"/>
    <mergeCell ref="H1753:I1753"/>
    <mergeCell ref="J1753:K1753"/>
    <mergeCell ref="B1754:K1754"/>
    <mergeCell ref="B1761:D1761"/>
    <mergeCell ref="F1761:G1761"/>
    <mergeCell ref="H1761:I1761"/>
    <mergeCell ref="J1761:K1761"/>
    <mergeCell ref="B1762:D1762"/>
    <mergeCell ref="F1762:G1762"/>
    <mergeCell ref="H1762:I1762"/>
    <mergeCell ref="J1762:K1762"/>
    <mergeCell ref="B1763:D1763"/>
    <mergeCell ref="F1763:G1763"/>
    <mergeCell ref="H1763:I1763"/>
    <mergeCell ref="J1763:K1763"/>
    <mergeCell ref="B1764:D1764"/>
    <mergeCell ref="F1764:G1764"/>
    <mergeCell ref="H1764:I1764"/>
    <mergeCell ref="J1764:K1764"/>
    <mergeCell ref="B1765:K1765"/>
    <mergeCell ref="E1766:K1766"/>
    <mergeCell ref="E1767:K1767"/>
    <mergeCell ref="B1768:D1769"/>
    <mergeCell ref="E1768:I1768"/>
    <mergeCell ref="J1768:K1769"/>
    <mergeCell ref="L1768:L1769"/>
    <mergeCell ref="F1769:G1769"/>
    <mergeCell ref="H1769:I1769"/>
    <mergeCell ref="B1770:D1770"/>
    <mergeCell ref="F1770:G1770"/>
    <mergeCell ref="H1770:I1770"/>
    <mergeCell ref="J1770:K1770"/>
    <mergeCell ref="B1771:D1771"/>
    <mergeCell ref="F1771:G1771"/>
    <mergeCell ref="H1771:I1771"/>
    <mergeCell ref="J1771:K1771"/>
    <mergeCell ref="B1772:D1772"/>
    <mergeCell ref="F1772:G1772"/>
    <mergeCell ref="H1772:I1772"/>
    <mergeCell ref="J1772:K1772"/>
    <mergeCell ref="B1773:D1773"/>
    <mergeCell ref="F1773:G1773"/>
    <mergeCell ref="H1773:I1773"/>
    <mergeCell ref="J1773:K1773"/>
    <mergeCell ref="B1774:D1774"/>
    <mergeCell ref="F1774:G1774"/>
    <mergeCell ref="H1774:I1774"/>
    <mergeCell ref="J1774:K1774"/>
    <mergeCell ref="B1775:D1775"/>
    <mergeCell ref="F1775:G1775"/>
    <mergeCell ref="H1775:I1775"/>
    <mergeCell ref="J1775:K1775"/>
    <mergeCell ref="B1776:D1776"/>
    <mergeCell ref="F1776:G1776"/>
    <mergeCell ref="H1776:I1776"/>
    <mergeCell ref="J1776:K1776"/>
    <mergeCell ref="B1777:K1777"/>
    <mergeCell ref="E1778:K1778"/>
    <mergeCell ref="B1779:D1780"/>
    <mergeCell ref="E1779:I1779"/>
    <mergeCell ref="J1779:K1780"/>
    <mergeCell ref="L1779:L1780"/>
    <mergeCell ref="F1780:G1780"/>
    <mergeCell ref="H1780:I1780"/>
    <mergeCell ref="B1781:D1781"/>
    <mergeCell ref="F1781:G1781"/>
    <mergeCell ref="H1781:I1781"/>
    <mergeCell ref="J1781:K1781"/>
    <mergeCell ref="B1782:D1782"/>
    <mergeCell ref="F1782:G1782"/>
    <mergeCell ref="H1782:I1782"/>
    <mergeCell ref="J1782:K1782"/>
    <mergeCell ref="B1783:D1783"/>
    <mergeCell ref="F1783:G1783"/>
    <mergeCell ref="H1783:I1783"/>
    <mergeCell ref="J1783:K1783"/>
    <mergeCell ref="B1784:D1784"/>
    <mergeCell ref="F1784:G1784"/>
    <mergeCell ref="H1784:I1784"/>
    <mergeCell ref="J1784:K1784"/>
    <mergeCell ref="B1785:D1785"/>
    <mergeCell ref="F1785:G1785"/>
    <mergeCell ref="H1785:I1785"/>
    <mergeCell ref="J1785:K1785"/>
    <mergeCell ref="B1786:D1786"/>
    <mergeCell ref="F1786:G1786"/>
    <mergeCell ref="H1786:I1786"/>
    <mergeCell ref="J1786:K1786"/>
    <mergeCell ref="B1787:D1787"/>
    <mergeCell ref="F1787:G1787"/>
    <mergeCell ref="H1787:I1787"/>
    <mergeCell ref="J1787:K1787"/>
    <mergeCell ref="B1788:K1788"/>
    <mergeCell ref="E1789:K1789"/>
    <mergeCell ref="B1790:D1791"/>
    <mergeCell ref="E1790:I1790"/>
    <mergeCell ref="J1790:K1791"/>
    <mergeCell ref="L1790:L1791"/>
    <mergeCell ref="F1791:G1791"/>
    <mergeCell ref="H1791:I1791"/>
    <mergeCell ref="B1792:D1792"/>
    <mergeCell ref="F1792:G1792"/>
    <mergeCell ref="H1792:I1792"/>
    <mergeCell ref="J1792:K1792"/>
    <mergeCell ref="B1793:D1793"/>
    <mergeCell ref="F1793:G1793"/>
    <mergeCell ref="H1793:I1793"/>
    <mergeCell ref="J1793:K1793"/>
    <mergeCell ref="B1794:D1794"/>
    <mergeCell ref="F1794:G1794"/>
    <mergeCell ref="H1794:I1794"/>
    <mergeCell ref="J1794:K1794"/>
    <mergeCell ref="B1795:D1795"/>
    <mergeCell ref="F1795:G1795"/>
    <mergeCell ref="H1795:I1795"/>
    <mergeCell ref="J1795:K1795"/>
    <mergeCell ref="B1796:D1796"/>
    <mergeCell ref="F1796:G1796"/>
    <mergeCell ref="H1796:I1796"/>
    <mergeCell ref="J1796:K1796"/>
    <mergeCell ref="B1797:D1797"/>
    <mergeCell ref="F1797:G1797"/>
    <mergeCell ref="H1797:I1797"/>
    <mergeCell ref="J1797:K1797"/>
    <mergeCell ref="B1798:D1798"/>
    <mergeCell ref="F1798:G1798"/>
    <mergeCell ref="H1798:I1798"/>
    <mergeCell ref="J1798:K1798"/>
    <mergeCell ref="B1799:K1799"/>
    <mergeCell ref="E1800:K1800"/>
    <mergeCell ref="B1801:D1802"/>
    <mergeCell ref="E1801:I1801"/>
    <mergeCell ref="J1801:K1802"/>
    <mergeCell ref="L1801:L1802"/>
    <mergeCell ref="F1802:G1802"/>
    <mergeCell ref="H1802:I1802"/>
    <mergeCell ref="B1803:D1803"/>
    <mergeCell ref="F1803:G1803"/>
    <mergeCell ref="H1803:I1803"/>
    <mergeCell ref="J1803:K1803"/>
    <mergeCell ref="B1804:D1804"/>
    <mergeCell ref="F1804:G1804"/>
    <mergeCell ref="H1804:I1804"/>
    <mergeCell ref="J1804:K1804"/>
    <mergeCell ref="B1805:D1805"/>
    <mergeCell ref="F1805:G1805"/>
    <mergeCell ref="H1805:I1805"/>
    <mergeCell ref="J1805:K1805"/>
    <mergeCell ref="B1806:D1806"/>
    <mergeCell ref="F1806:G1806"/>
    <mergeCell ref="H1806:I1806"/>
    <mergeCell ref="J1806:K1806"/>
    <mergeCell ref="B1807:D1807"/>
    <mergeCell ref="F1807:G1807"/>
    <mergeCell ref="H1807:I1807"/>
    <mergeCell ref="J1807:K1807"/>
    <mergeCell ref="B1808:D1808"/>
    <mergeCell ref="F1808:G1808"/>
    <mergeCell ref="H1808:I1808"/>
    <mergeCell ref="J1808:K1808"/>
    <mergeCell ref="B1809:D1809"/>
    <mergeCell ref="F1809:G1809"/>
    <mergeCell ref="H1809:I1809"/>
    <mergeCell ref="J1809:K1809"/>
    <mergeCell ref="B1810:K1810"/>
    <mergeCell ref="E1811:K1811"/>
    <mergeCell ref="B1812:D1813"/>
    <mergeCell ref="E1812:I1812"/>
    <mergeCell ref="J1812:K1813"/>
    <mergeCell ref="L1812:L1813"/>
    <mergeCell ref="F1813:G1813"/>
    <mergeCell ref="H1813:I1813"/>
    <mergeCell ref="B1814:D1814"/>
    <mergeCell ref="F1814:G1814"/>
    <mergeCell ref="H1814:I1814"/>
    <mergeCell ref="J1814:K1814"/>
    <mergeCell ref="B1815:D1815"/>
    <mergeCell ref="F1815:G1815"/>
    <mergeCell ref="H1815:I1815"/>
    <mergeCell ref="J1815:K1815"/>
    <mergeCell ref="B1816:D1816"/>
    <mergeCell ref="F1816:G1816"/>
    <mergeCell ref="H1816:I1816"/>
    <mergeCell ref="J1816:K1816"/>
    <mergeCell ref="B1817:D1817"/>
    <mergeCell ref="F1817:G1817"/>
    <mergeCell ref="H1817:I1817"/>
    <mergeCell ref="J1817:K1817"/>
    <mergeCell ref="B1818:D1818"/>
    <mergeCell ref="F1818:G1818"/>
    <mergeCell ref="H1818:I1818"/>
    <mergeCell ref="J1818:K1818"/>
    <mergeCell ref="B1819:D1819"/>
    <mergeCell ref="F1819:G1819"/>
    <mergeCell ref="H1819:I1819"/>
    <mergeCell ref="J1819:K1819"/>
    <mergeCell ref="B1820:D1820"/>
    <mergeCell ref="F1820:G1820"/>
    <mergeCell ref="H1820:I1820"/>
    <mergeCell ref="J1820:K1820"/>
    <mergeCell ref="B1821:K1821"/>
    <mergeCell ref="E1822:K1822"/>
    <mergeCell ref="B1823:D1824"/>
    <mergeCell ref="E1823:I1823"/>
    <mergeCell ref="J1823:K1824"/>
    <mergeCell ref="L1823:L1824"/>
    <mergeCell ref="F1824:G1824"/>
    <mergeCell ref="H1824:I1824"/>
    <mergeCell ref="B1825:D1825"/>
    <mergeCell ref="F1825:G1825"/>
    <mergeCell ref="H1825:I1825"/>
    <mergeCell ref="J1825:K1825"/>
    <mergeCell ref="B1826:D1826"/>
    <mergeCell ref="F1826:G1826"/>
    <mergeCell ref="H1826:I1826"/>
    <mergeCell ref="J1826:K1826"/>
    <mergeCell ref="B1848:D1848"/>
    <mergeCell ref="F1848:G1848"/>
    <mergeCell ref="H1848:I1848"/>
    <mergeCell ref="J1848:K1848"/>
    <mergeCell ref="B1827:D1827"/>
    <mergeCell ref="F1827:G1827"/>
    <mergeCell ref="H1827:I1827"/>
    <mergeCell ref="J1827:K1827"/>
    <mergeCell ref="B1828:D1828"/>
    <mergeCell ref="F1828:G1828"/>
    <mergeCell ref="H1828:I1828"/>
    <mergeCell ref="J1828:K1828"/>
    <mergeCell ref="B1829:D1829"/>
    <mergeCell ref="F1829:G1829"/>
    <mergeCell ref="H1829:I1829"/>
    <mergeCell ref="J1829:K1829"/>
    <mergeCell ref="B1830:D1830"/>
    <mergeCell ref="F1830:G1830"/>
    <mergeCell ref="H1830:I1830"/>
    <mergeCell ref="J1830:K1830"/>
    <mergeCell ref="B1831:D1831"/>
    <mergeCell ref="F1831:G1831"/>
    <mergeCell ref="H1831:I1831"/>
    <mergeCell ref="J1831:K1831"/>
    <mergeCell ref="B1832:K1832"/>
    <mergeCell ref="E1833:K1833"/>
    <mergeCell ref="B1834:D1835"/>
    <mergeCell ref="E1834:I1834"/>
    <mergeCell ref="J1834:K1835"/>
    <mergeCell ref="L1834:L1835"/>
    <mergeCell ref="F1835:G1835"/>
    <mergeCell ref="H1835:I1835"/>
    <mergeCell ref="B1836:D1836"/>
    <mergeCell ref="F1836:G1836"/>
    <mergeCell ref="H1836:I1836"/>
    <mergeCell ref="J1836:K1836"/>
    <mergeCell ref="B1837:D1837"/>
    <mergeCell ref="F1837:G1837"/>
    <mergeCell ref="H1837:I1837"/>
    <mergeCell ref="J1837:K1837"/>
    <mergeCell ref="F1884:G1884"/>
    <mergeCell ref="H1884:I1884"/>
    <mergeCell ref="B1859:D1859"/>
    <mergeCell ref="F1859:G1859"/>
    <mergeCell ref="H1859:I1859"/>
    <mergeCell ref="J1859:K1859"/>
    <mergeCell ref="B1860:D1860"/>
    <mergeCell ref="F1860:G1860"/>
    <mergeCell ref="H1860:I1860"/>
    <mergeCell ref="J1860:K1860"/>
    <mergeCell ref="B1861:D1861"/>
    <mergeCell ref="F1861:G1861"/>
    <mergeCell ref="H1861:I1861"/>
    <mergeCell ref="J1861:K1861"/>
    <mergeCell ref="B1862:D1862"/>
    <mergeCell ref="F1862:G1862"/>
    <mergeCell ref="H1862:I1862"/>
    <mergeCell ref="J1862:K1862"/>
    <mergeCell ref="B1863:D1863"/>
    <mergeCell ref="F1863:G1863"/>
    <mergeCell ref="H1863:I1863"/>
    <mergeCell ref="J1863:K1863"/>
    <mergeCell ref="B1864:D1864"/>
    <mergeCell ref="F1864:G1864"/>
    <mergeCell ref="H1864:I1864"/>
    <mergeCell ref="J1864:K1864"/>
    <mergeCell ref="B1865:K1865"/>
    <mergeCell ref="E1866:K1866"/>
    <mergeCell ref="B1867:D1868"/>
    <mergeCell ref="E1867:I1867"/>
    <mergeCell ref="J1867:K1868"/>
    <mergeCell ref="L1867:L1868"/>
    <mergeCell ref="B1838:D1838"/>
    <mergeCell ref="F1838:G1838"/>
    <mergeCell ref="H1838:I1838"/>
    <mergeCell ref="J1838:K1838"/>
    <mergeCell ref="B1839:D1839"/>
    <mergeCell ref="F1839:G1839"/>
    <mergeCell ref="H1839:I1839"/>
    <mergeCell ref="J1839:K1839"/>
    <mergeCell ref="B1840:D1840"/>
    <mergeCell ref="F1840:G1840"/>
    <mergeCell ref="H1840:I1840"/>
    <mergeCell ref="J1840:K1840"/>
    <mergeCell ref="B1841:D1841"/>
    <mergeCell ref="F1841:G1841"/>
    <mergeCell ref="H1841:I1841"/>
    <mergeCell ref="J1841:K1841"/>
    <mergeCell ref="B1842:D1842"/>
    <mergeCell ref="F1842:G1842"/>
    <mergeCell ref="H1842:I1842"/>
    <mergeCell ref="J1842:K1842"/>
    <mergeCell ref="B1843:K1843"/>
    <mergeCell ref="E1844:K1844"/>
    <mergeCell ref="B1845:D1846"/>
    <mergeCell ref="E1845:I1845"/>
    <mergeCell ref="J1845:K1846"/>
    <mergeCell ref="L1845:L1846"/>
    <mergeCell ref="F1846:G1846"/>
    <mergeCell ref="H1846:I1846"/>
    <mergeCell ref="B1847:D1847"/>
    <mergeCell ref="F1847:G1847"/>
    <mergeCell ref="H1847:I1847"/>
    <mergeCell ref="J1847:K1847"/>
    <mergeCell ref="H1882:I1882"/>
    <mergeCell ref="J1882:K1882"/>
    <mergeCell ref="B1883:D1883"/>
    <mergeCell ref="B1849:D1849"/>
    <mergeCell ref="F1849:G1849"/>
    <mergeCell ref="H1849:I1849"/>
    <mergeCell ref="J1849:K1849"/>
    <mergeCell ref="B1850:D1850"/>
    <mergeCell ref="F1850:G1850"/>
    <mergeCell ref="H1850:I1850"/>
    <mergeCell ref="J1850:K1850"/>
    <mergeCell ref="B1851:D1851"/>
    <mergeCell ref="F1851:G1851"/>
    <mergeCell ref="H1851:I1851"/>
    <mergeCell ref="J1851:K1851"/>
    <mergeCell ref="B1852:D1852"/>
    <mergeCell ref="F1852:G1852"/>
    <mergeCell ref="H1852:I1852"/>
    <mergeCell ref="J1852:K1852"/>
    <mergeCell ref="B1853:D1853"/>
    <mergeCell ref="F1853:G1853"/>
    <mergeCell ref="H1853:I1853"/>
    <mergeCell ref="J1853:K1853"/>
    <mergeCell ref="B1854:K1854"/>
    <mergeCell ref="E1855:K1855"/>
    <mergeCell ref="B1856:D1857"/>
    <mergeCell ref="E1856:I1856"/>
    <mergeCell ref="J1856:K1857"/>
    <mergeCell ref="L1856:L1857"/>
    <mergeCell ref="F1857:G1857"/>
    <mergeCell ref="H1857:I1857"/>
    <mergeCell ref="B1858:D1858"/>
    <mergeCell ref="F1858:G1858"/>
    <mergeCell ref="H1858:I1858"/>
    <mergeCell ref="J1858:K1858"/>
    <mergeCell ref="B2063:K2063"/>
    <mergeCell ref="E2064:K2064"/>
    <mergeCell ref="B2065:D2066"/>
    <mergeCell ref="F1868:G1868"/>
    <mergeCell ref="H1868:I1868"/>
    <mergeCell ref="B1869:D1869"/>
    <mergeCell ref="F1869:G1869"/>
    <mergeCell ref="H1869:I1869"/>
    <mergeCell ref="J1869:K1869"/>
    <mergeCell ref="J1886:K1886"/>
    <mergeCell ref="B1887:K1887"/>
    <mergeCell ref="E1888:K1888"/>
    <mergeCell ref="B1889:D1890"/>
    <mergeCell ref="E1889:I1889"/>
    <mergeCell ref="J1889:K1890"/>
    <mergeCell ref="L1889:L1890"/>
    <mergeCell ref="F1890:G1890"/>
    <mergeCell ref="H1890:I1890"/>
    <mergeCell ref="B1891:D1891"/>
    <mergeCell ref="F1891:G1891"/>
    <mergeCell ref="H1891:I1891"/>
    <mergeCell ref="J1891:K1891"/>
    <mergeCell ref="B1870:D1870"/>
    <mergeCell ref="F1870:G1870"/>
    <mergeCell ref="H1870:I1870"/>
    <mergeCell ref="J1870:K1870"/>
    <mergeCell ref="B1871:D1871"/>
    <mergeCell ref="F1871:G1871"/>
    <mergeCell ref="H1871:I1871"/>
    <mergeCell ref="J1871:K1871"/>
    <mergeCell ref="B1872:D1872"/>
    <mergeCell ref="F1872:G1872"/>
    <mergeCell ref="H1872:I1872"/>
    <mergeCell ref="J1872:K1872"/>
    <mergeCell ref="B1873:D1873"/>
    <mergeCell ref="F1873:G1873"/>
    <mergeCell ref="H1873:I1873"/>
    <mergeCell ref="J1873:K1873"/>
    <mergeCell ref="B1874:D1874"/>
    <mergeCell ref="F1874:G1874"/>
    <mergeCell ref="H1874:I1874"/>
    <mergeCell ref="J1874:K1874"/>
    <mergeCell ref="B1875:D1875"/>
    <mergeCell ref="F1875:G1875"/>
    <mergeCell ref="H1875:I1875"/>
    <mergeCell ref="J1875:K1875"/>
    <mergeCell ref="B1876:K1876"/>
    <mergeCell ref="E1877:K1877"/>
    <mergeCell ref="B1878:D1879"/>
    <mergeCell ref="E1878:I1878"/>
    <mergeCell ref="J1878:K1879"/>
    <mergeCell ref="L1878:L1879"/>
    <mergeCell ref="F1879:G1879"/>
    <mergeCell ref="H1879:I1879"/>
    <mergeCell ref="B1880:D1880"/>
    <mergeCell ref="F1880:G1880"/>
    <mergeCell ref="H1880:I1880"/>
    <mergeCell ref="J1880:K1880"/>
    <mergeCell ref="B1881:D1881"/>
    <mergeCell ref="F1881:G1881"/>
    <mergeCell ref="H1881:I1881"/>
    <mergeCell ref="J1881:K1881"/>
    <mergeCell ref="B1882:D1882"/>
    <mergeCell ref="F1882:G1882"/>
    <mergeCell ref="H3756:I3756"/>
    <mergeCell ref="J3756:K3756"/>
    <mergeCell ref="B3757:K3757"/>
    <mergeCell ref="E3791:K3791"/>
    <mergeCell ref="B1903:D1903"/>
    <mergeCell ref="F1903:G1903"/>
    <mergeCell ref="H1903:I1903"/>
    <mergeCell ref="J1903:K1903"/>
    <mergeCell ref="B1904:D1904"/>
    <mergeCell ref="F1904:G1904"/>
    <mergeCell ref="H1904:I1904"/>
    <mergeCell ref="J1904:K1904"/>
    <mergeCell ref="B1905:D1905"/>
    <mergeCell ref="F1905:G1905"/>
    <mergeCell ref="H1905:I1905"/>
    <mergeCell ref="J1905:K1905"/>
    <mergeCell ref="B1906:D1906"/>
    <mergeCell ref="F1906:G1906"/>
    <mergeCell ref="H1906:I1906"/>
    <mergeCell ref="J1906:K1906"/>
    <mergeCell ref="B1907:D1907"/>
    <mergeCell ref="F1907:G1907"/>
    <mergeCell ref="H1907:I1907"/>
    <mergeCell ref="J3787:K3787"/>
    <mergeCell ref="F1883:G1883"/>
    <mergeCell ref="H1883:I1883"/>
    <mergeCell ref="J1883:K1883"/>
    <mergeCell ref="B1884:D1884"/>
    <mergeCell ref="J1884:K1884"/>
    <mergeCell ref="B1885:D1885"/>
    <mergeCell ref="J1907:K1907"/>
    <mergeCell ref="B1908:D1908"/>
    <mergeCell ref="F1908:G1908"/>
    <mergeCell ref="H1908:I1908"/>
    <mergeCell ref="J1908:K1908"/>
    <mergeCell ref="E2121:K2121"/>
    <mergeCell ref="D2120:L2120"/>
    <mergeCell ref="B1892:D1892"/>
    <mergeCell ref="F1892:G1892"/>
    <mergeCell ref="H1892:I1892"/>
    <mergeCell ref="J1892:K1892"/>
    <mergeCell ref="B1893:D1893"/>
    <mergeCell ref="F1893:G1893"/>
    <mergeCell ref="H1893:I1893"/>
    <mergeCell ref="J1893:K1893"/>
    <mergeCell ref="B1894:D1894"/>
    <mergeCell ref="F1894:G1894"/>
    <mergeCell ref="H1894:I1894"/>
    <mergeCell ref="J1894:K1894"/>
    <mergeCell ref="B1895:D1895"/>
    <mergeCell ref="F1895:G1895"/>
    <mergeCell ref="H1895:I1895"/>
    <mergeCell ref="J1895:K1895"/>
    <mergeCell ref="B1896:D1896"/>
    <mergeCell ref="F1896:G1896"/>
    <mergeCell ref="H1896:I1896"/>
    <mergeCell ref="J1896:K1896"/>
    <mergeCell ref="B1897:D1897"/>
    <mergeCell ref="F1897:G1897"/>
    <mergeCell ref="H1897:I1897"/>
    <mergeCell ref="J1897:K1897"/>
    <mergeCell ref="B1898:K1898"/>
    <mergeCell ref="E1899:K1899"/>
    <mergeCell ref="B1900:D1901"/>
    <mergeCell ref="J2139:K2139"/>
    <mergeCell ref="H3786:I3786"/>
    <mergeCell ref="B3792:D3793"/>
    <mergeCell ref="E3792:I3792"/>
    <mergeCell ref="B2995:K2995"/>
    <mergeCell ref="E2996:K2996"/>
    <mergeCell ref="B2997:D2998"/>
    <mergeCell ref="E2997:I2997"/>
    <mergeCell ref="J2997:K2998"/>
    <mergeCell ref="L2997:L2998"/>
    <mergeCell ref="F2998:G2998"/>
    <mergeCell ref="H2998:I2998"/>
    <mergeCell ref="B2999:D2999"/>
    <mergeCell ref="F2999:G2999"/>
    <mergeCell ref="H2999:I2999"/>
    <mergeCell ref="J2999:K2999"/>
    <mergeCell ref="B3000:D3000"/>
    <mergeCell ref="F3000:G3000"/>
    <mergeCell ref="H3000:I3000"/>
    <mergeCell ref="J3000:K3000"/>
    <mergeCell ref="B3001:D3001"/>
    <mergeCell ref="F3001:G3001"/>
    <mergeCell ref="H3001:I3001"/>
    <mergeCell ref="J3001:K3001"/>
    <mergeCell ref="B3002:D3002"/>
    <mergeCell ref="F3002:G3002"/>
    <mergeCell ref="H3002:I3002"/>
    <mergeCell ref="J3002:K3002"/>
    <mergeCell ref="B3003:D3003"/>
    <mergeCell ref="F3003:G3003"/>
    <mergeCell ref="H3003:I3003"/>
    <mergeCell ref="J3003:K3003"/>
    <mergeCell ref="B3004:D3004"/>
    <mergeCell ref="F3004:G3004"/>
    <mergeCell ref="H3004:I3004"/>
    <mergeCell ref="J3004:K3004"/>
    <mergeCell ref="L3792:L3793"/>
    <mergeCell ref="F3793:G3793"/>
    <mergeCell ref="H3793:I3793"/>
    <mergeCell ref="F3765:G3765"/>
    <mergeCell ref="H3765:I3765"/>
    <mergeCell ref="J3765:K3765"/>
    <mergeCell ref="B3766:D3766"/>
    <mergeCell ref="F3766:G3766"/>
    <mergeCell ref="H3766:I3766"/>
    <mergeCell ref="J3766:K3766"/>
    <mergeCell ref="B3767:D3767"/>
    <mergeCell ref="F3767:G3767"/>
    <mergeCell ref="H3767:I3767"/>
    <mergeCell ref="J3767:K3767"/>
    <mergeCell ref="B3768:K3768"/>
    <mergeCell ref="E3769:K3769"/>
    <mergeCell ref="B3770:D3771"/>
    <mergeCell ref="H3771:I3771"/>
    <mergeCell ref="F3777:G3777"/>
    <mergeCell ref="H3777:I3777"/>
    <mergeCell ref="J3786:K3786"/>
    <mergeCell ref="B3787:D3787"/>
    <mergeCell ref="F3771:G3771"/>
    <mergeCell ref="B3764:D3764"/>
    <mergeCell ref="F3764:G3764"/>
    <mergeCell ref="B3772:D3772"/>
    <mergeCell ref="E3492:K3492"/>
    <mergeCell ref="B3493:D3494"/>
    <mergeCell ref="B3816:D3816"/>
    <mergeCell ref="F3816:G3816"/>
    <mergeCell ref="H3816:I3816"/>
    <mergeCell ref="J3816:K3816"/>
    <mergeCell ref="B3005:D3005"/>
    <mergeCell ref="F3005:G3005"/>
    <mergeCell ref="H3005:I3005"/>
    <mergeCell ref="J3005:K3005"/>
    <mergeCell ref="B3006:K3006"/>
    <mergeCell ref="E3503:K3503"/>
    <mergeCell ref="B3504:D3505"/>
    <mergeCell ref="E3504:I3504"/>
    <mergeCell ref="J3504:K3505"/>
    <mergeCell ref="L3504:L3505"/>
    <mergeCell ref="F3505:G3505"/>
    <mergeCell ref="H3505:I3505"/>
    <mergeCell ref="B3506:D3506"/>
    <mergeCell ref="F3506:G3506"/>
    <mergeCell ref="H3506:I3506"/>
    <mergeCell ref="J3506:K3506"/>
    <mergeCell ref="B3507:D3507"/>
    <mergeCell ref="F3507:G3507"/>
    <mergeCell ref="H3507:I3507"/>
    <mergeCell ref="J3507:K3507"/>
    <mergeCell ref="B3508:D3508"/>
    <mergeCell ref="F3508:G3508"/>
    <mergeCell ref="H3508:I3508"/>
    <mergeCell ref="J3508:K3508"/>
    <mergeCell ref="B3509:D3509"/>
    <mergeCell ref="F3509:G3509"/>
    <mergeCell ref="H3509:I3509"/>
    <mergeCell ref="J3509:K3509"/>
    <mergeCell ref="B3510:D3510"/>
    <mergeCell ref="F3510:G3510"/>
    <mergeCell ref="H3510:I3510"/>
    <mergeCell ref="J3510:K3510"/>
    <mergeCell ref="B3511:D3511"/>
    <mergeCell ref="F3511:G3511"/>
    <mergeCell ref="H3511:I3511"/>
    <mergeCell ref="J3511:K3511"/>
    <mergeCell ref="B3788:D3788"/>
    <mergeCell ref="F3788:G3788"/>
    <mergeCell ref="F3787:G3787"/>
    <mergeCell ref="H3787:I3787"/>
    <mergeCell ref="J3788:K3788"/>
    <mergeCell ref="E3493:I3493"/>
    <mergeCell ref="J3493:K3494"/>
    <mergeCell ref="L3493:L3494"/>
    <mergeCell ref="F3494:G3494"/>
    <mergeCell ref="H3494:I3494"/>
    <mergeCell ref="L3814:L3815"/>
    <mergeCell ref="F3815:G3815"/>
    <mergeCell ref="H3815:I3815"/>
    <mergeCell ref="B3502:K3502"/>
    <mergeCell ref="J3777:K3777"/>
    <mergeCell ref="B3778:D3778"/>
    <mergeCell ref="F3778:G3778"/>
    <mergeCell ref="H3778:I3778"/>
    <mergeCell ref="J3778:K3778"/>
    <mergeCell ref="B3779:K3779"/>
    <mergeCell ref="E3780:K3780"/>
    <mergeCell ref="B3781:D3782"/>
    <mergeCell ref="E3781:I3781"/>
    <mergeCell ref="J3781:K3782"/>
    <mergeCell ref="J10:L10"/>
    <mergeCell ref="J12:L12"/>
    <mergeCell ref="J16:L16"/>
    <mergeCell ref="J3819:K3819"/>
    <mergeCell ref="B3820:D3820"/>
    <mergeCell ref="F3820:G3820"/>
    <mergeCell ref="H3820:I3820"/>
    <mergeCell ref="J3820:K3820"/>
    <mergeCell ref="B3821:D3821"/>
    <mergeCell ref="F3821:G3821"/>
    <mergeCell ref="H3821:I3821"/>
    <mergeCell ref="J3821:K3821"/>
    <mergeCell ref="B3822:D3822"/>
    <mergeCell ref="F3822:G3822"/>
    <mergeCell ref="H3822:I3822"/>
    <mergeCell ref="J3822:K3822"/>
    <mergeCell ref="B3136:D3136"/>
    <mergeCell ref="F3136:G3136"/>
    <mergeCell ref="H3136:I3136"/>
    <mergeCell ref="J3136:K3136"/>
    <mergeCell ref="B3137:D3137"/>
    <mergeCell ref="F3137:G3137"/>
    <mergeCell ref="H3137:I3137"/>
    <mergeCell ref="J3137:K3137"/>
    <mergeCell ref="J2128:K2128"/>
    <mergeCell ref="E2122:I2122"/>
    <mergeCell ref="J2122:K2123"/>
    <mergeCell ref="D2143:K2143"/>
    <mergeCell ref="B2978:D2978"/>
    <mergeCell ref="F2978:G2978"/>
    <mergeCell ref="H2978:I2978"/>
    <mergeCell ref="J2978:K2978"/>
    <mergeCell ref="B2979:D2979"/>
    <mergeCell ref="F2979:G2979"/>
    <mergeCell ref="H2979:I2979"/>
    <mergeCell ref="J2979:K2979"/>
    <mergeCell ref="B2980:D2980"/>
    <mergeCell ref="F2980:G2980"/>
    <mergeCell ref="H2980:I2980"/>
    <mergeCell ref="J2980:K2980"/>
    <mergeCell ref="B2981:D2981"/>
    <mergeCell ref="B2118:D2118"/>
    <mergeCell ref="F2118:G2118"/>
    <mergeCell ref="H2118:I2118"/>
    <mergeCell ref="F3774:G3774"/>
    <mergeCell ref="B3777:D3777"/>
    <mergeCell ref="F3772:G3772"/>
    <mergeCell ref="F3485:G3485"/>
    <mergeCell ref="H3485:I3485"/>
    <mergeCell ref="J3485:K3485"/>
    <mergeCell ref="J3776:K3776"/>
    <mergeCell ref="E2144:K2144"/>
    <mergeCell ref="H3788:I3788"/>
    <mergeCell ref="L2122:L2123"/>
    <mergeCell ref="F2123:G2123"/>
    <mergeCell ref="H2123:I2123"/>
    <mergeCell ref="F3794:G3794"/>
    <mergeCell ref="H3794:I3794"/>
    <mergeCell ref="J3794:K3794"/>
    <mergeCell ref="B3795:D3795"/>
    <mergeCell ref="H3772:I3772"/>
    <mergeCell ref="J3772:K3772"/>
    <mergeCell ref="B3773:D3773"/>
    <mergeCell ref="F3773:G3773"/>
    <mergeCell ref="B3776:D3776"/>
    <mergeCell ref="F3776:G3776"/>
    <mergeCell ref="H3776:I3776"/>
    <mergeCell ref="B3800:D3800"/>
    <mergeCell ref="F3800:G3800"/>
    <mergeCell ref="H3800:I3800"/>
    <mergeCell ref="J3800:K3800"/>
    <mergeCell ref="B3786:D3786"/>
    <mergeCell ref="F3786:G3786"/>
    <mergeCell ref="B3794:D3794"/>
    <mergeCell ref="F3797:G3797"/>
    <mergeCell ref="H3797:I3797"/>
    <mergeCell ref="J3792:K3793"/>
    <mergeCell ref="J3797:K3797"/>
    <mergeCell ref="B3798:D3798"/>
    <mergeCell ref="F3798:G3798"/>
    <mergeCell ref="H3798:I3798"/>
    <mergeCell ref="J3798:K3798"/>
    <mergeCell ref="B3799:D3799"/>
    <mergeCell ref="F3799:G3799"/>
    <mergeCell ref="H3799:I3799"/>
    <mergeCell ref="J3799:K3799"/>
    <mergeCell ref="B3784:D3784"/>
    <mergeCell ref="F3784:G3784"/>
    <mergeCell ref="H3784:I3784"/>
    <mergeCell ref="J3784:K3784"/>
    <mergeCell ref="B3785:D3785"/>
    <mergeCell ref="F3785:G3785"/>
    <mergeCell ref="H3785:I3785"/>
    <mergeCell ref="J3785:K3785"/>
    <mergeCell ref="F3744:G3744"/>
    <mergeCell ref="H3744:I3744"/>
    <mergeCell ref="J3744:K3744"/>
    <mergeCell ref="B3745:D3745"/>
    <mergeCell ref="F3745:G3745"/>
    <mergeCell ref="H3745:I3745"/>
    <mergeCell ref="F3795:G3795"/>
    <mergeCell ref="H3795:I3795"/>
    <mergeCell ref="J3795:K3795"/>
    <mergeCell ref="B3796:D3796"/>
    <mergeCell ref="F3796:G3796"/>
    <mergeCell ref="B3789:D3789"/>
    <mergeCell ref="F3789:G3789"/>
    <mergeCell ref="H3789:I3789"/>
    <mergeCell ref="J3789:K3789"/>
    <mergeCell ref="B3790:K3790"/>
    <mergeCell ref="H3773:I3773"/>
    <mergeCell ref="H3796:I3796"/>
    <mergeCell ref="J3796:K3796"/>
    <mergeCell ref="B3797:D3797"/>
    <mergeCell ref="B3753:D3753"/>
    <mergeCell ref="F3753:G3753"/>
    <mergeCell ref="H3753:I3753"/>
    <mergeCell ref="J3753:K3753"/>
    <mergeCell ref="B3754:D3754"/>
    <mergeCell ref="F3754:G3754"/>
    <mergeCell ref="H3754:I3754"/>
    <mergeCell ref="J3754:K3754"/>
    <mergeCell ref="B3755:D3755"/>
    <mergeCell ref="F3755:G3755"/>
    <mergeCell ref="H3755:I3755"/>
    <mergeCell ref="J3755:K3755"/>
    <mergeCell ref="B3756:D3756"/>
    <mergeCell ref="F3756:G3756"/>
    <mergeCell ref="B5472:D5472"/>
    <mergeCell ref="F5472:G5472"/>
    <mergeCell ref="H5472:I5472"/>
    <mergeCell ref="J5472:K5472"/>
    <mergeCell ref="B5473:D5473"/>
    <mergeCell ref="F5473:G5473"/>
    <mergeCell ref="H5473:I5473"/>
    <mergeCell ref="J5473:K5473"/>
    <mergeCell ref="B5474:D5474"/>
    <mergeCell ref="F5474:G5474"/>
    <mergeCell ref="H5474:I5474"/>
    <mergeCell ref="J5474:K5474"/>
    <mergeCell ref="B5475:D5475"/>
    <mergeCell ref="F5475:G5475"/>
    <mergeCell ref="H5475:I5475"/>
    <mergeCell ref="J5475:K5475"/>
    <mergeCell ref="B5476:D5476"/>
    <mergeCell ref="F5476:G5476"/>
    <mergeCell ref="H5476:I5476"/>
    <mergeCell ref="J5476:K5476"/>
    <mergeCell ref="B5477:D5477"/>
    <mergeCell ref="F5477:G5477"/>
    <mergeCell ref="H5477:I5477"/>
    <mergeCell ref="J5477:K5477"/>
    <mergeCell ref="B5478:D5478"/>
    <mergeCell ref="F5478:G5478"/>
    <mergeCell ref="H5478:I5478"/>
    <mergeCell ref="J5478:K5478"/>
    <mergeCell ref="E5458:K5458"/>
    <mergeCell ref="B5459:D5460"/>
    <mergeCell ref="E5459:I5459"/>
    <mergeCell ref="J5459:K5460"/>
    <mergeCell ref="L5459:L5460"/>
    <mergeCell ref="F5460:G5460"/>
    <mergeCell ref="H5460:I5460"/>
    <mergeCell ref="B5461:D5461"/>
    <mergeCell ref="F5461:G5461"/>
    <mergeCell ref="H5461:I5461"/>
    <mergeCell ref="J5461:K5461"/>
    <mergeCell ref="B5462:D5462"/>
    <mergeCell ref="F5462:G5462"/>
    <mergeCell ref="H5462:I5462"/>
    <mergeCell ref="J5462:K5462"/>
    <mergeCell ref="B5463:D5463"/>
    <mergeCell ref="F5463:G5463"/>
    <mergeCell ref="H5463:I5463"/>
    <mergeCell ref="J5463:K5463"/>
    <mergeCell ref="B5464:D5464"/>
    <mergeCell ref="F5464:G5464"/>
    <mergeCell ref="H5464:I5464"/>
    <mergeCell ref="J5464:K5464"/>
    <mergeCell ref="B5465:D5465"/>
    <mergeCell ref="F5465:G5465"/>
    <mergeCell ref="H5465:I5465"/>
    <mergeCell ref="J5465:K5465"/>
    <mergeCell ref="B5466:D5466"/>
    <mergeCell ref="F5466:G5466"/>
    <mergeCell ref="H5466:I5466"/>
    <mergeCell ref="J5466:K5466"/>
    <mergeCell ref="B5467:D5467"/>
    <mergeCell ref="F5467:G5467"/>
    <mergeCell ref="H5467:I5467"/>
    <mergeCell ref="J5467:K5467"/>
    <mergeCell ref="B5468:K5468"/>
    <mergeCell ref="B5490:D5490"/>
    <mergeCell ref="F5490:G5490"/>
    <mergeCell ref="H5490:I5490"/>
    <mergeCell ref="J5490:K5490"/>
    <mergeCell ref="B5491:K5491"/>
    <mergeCell ref="B5479:K5479"/>
    <mergeCell ref="D5480:L5480"/>
    <mergeCell ref="E5481:K5481"/>
    <mergeCell ref="B5482:D5483"/>
    <mergeCell ref="E5482:I5482"/>
    <mergeCell ref="J5482:K5483"/>
    <mergeCell ref="L5482:L5483"/>
    <mergeCell ref="F5483:G5483"/>
    <mergeCell ref="H5483:I5483"/>
    <mergeCell ref="B5484:D5484"/>
    <mergeCell ref="F5484:G5484"/>
    <mergeCell ref="H5484:I5484"/>
    <mergeCell ref="J5484:K5484"/>
    <mergeCell ref="B5485:D5485"/>
    <mergeCell ref="F5485:G5485"/>
    <mergeCell ref="H5485:I5485"/>
    <mergeCell ref="J5485:K5485"/>
    <mergeCell ref="B5486:D5486"/>
    <mergeCell ref="F5486:G5486"/>
    <mergeCell ref="H5486:I5486"/>
    <mergeCell ref="J5486:K5486"/>
    <mergeCell ref="B5487:D5487"/>
    <mergeCell ref="F5487:G5487"/>
    <mergeCell ref="H5487:I5487"/>
    <mergeCell ref="J5487:K5487"/>
    <mergeCell ref="B5488:D5488"/>
    <mergeCell ref="F5488:G5488"/>
    <mergeCell ref="H5488:I5488"/>
    <mergeCell ref="J5488:K5488"/>
    <mergeCell ref="B5489:D5489"/>
    <mergeCell ref="F5489:G5489"/>
    <mergeCell ref="H5489:I5489"/>
    <mergeCell ref="J5489:K5489"/>
    <mergeCell ref="E5469:K5469"/>
    <mergeCell ref="B5470:D5471"/>
    <mergeCell ref="E5470:I5470"/>
    <mergeCell ref="J5470:K5471"/>
    <mergeCell ref="L5470:L5471"/>
    <mergeCell ref="F5471:G5471"/>
    <mergeCell ref="H5471:I5471"/>
    <mergeCell ref="B3138:K3138"/>
    <mergeCell ref="B5376:D5376"/>
    <mergeCell ref="F5376:G5376"/>
    <mergeCell ref="H5376:I5376"/>
    <mergeCell ref="J5376:K5376"/>
    <mergeCell ref="B5377:D5377"/>
    <mergeCell ref="F5377:G5377"/>
    <mergeCell ref="H5377:I5377"/>
    <mergeCell ref="J5377:K5377"/>
    <mergeCell ref="L5380:L5381"/>
    <mergeCell ref="J3135:K3135"/>
    <mergeCell ref="E2098:K2098"/>
    <mergeCell ref="B2099:D2100"/>
    <mergeCell ref="E2099:I2099"/>
    <mergeCell ref="J2099:K2100"/>
    <mergeCell ref="L2099:L2100"/>
    <mergeCell ref="F2100:G2100"/>
    <mergeCell ref="H2100:I2100"/>
    <mergeCell ref="B2101:D2101"/>
    <mergeCell ref="F2101:G2101"/>
    <mergeCell ref="H2101:I2101"/>
    <mergeCell ref="J2101:K2101"/>
    <mergeCell ref="B2102:D2102"/>
    <mergeCell ref="F2102:G2102"/>
    <mergeCell ref="H2102:I2102"/>
    <mergeCell ref="J2102:K2102"/>
    <mergeCell ref="B2103:D2103"/>
    <mergeCell ref="F2103:G2103"/>
    <mergeCell ref="H2103:I2103"/>
    <mergeCell ref="J2103:K2103"/>
    <mergeCell ref="B2104:D2104"/>
    <mergeCell ref="F2104:G2104"/>
    <mergeCell ref="H2104:I2104"/>
    <mergeCell ref="J2104:K2104"/>
    <mergeCell ref="B2105:D2105"/>
    <mergeCell ref="F2105:G2105"/>
    <mergeCell ref="H2105:I2105"/>
    <mergeCell ref="J2105:K2105"/>
    <mergeCell ref="B2106:D2106"/>
    <mergeCell ref="F2106:G2106"/>
    <mergeCell ref="H2106:I2106"/>
    <mergeCell ref="J2106:K2106"/>
    <mergeCell ref="B2107:D2107"/>
    <mergeCell ref="F2107:G2107"/>
    <mergeCell ref="H2107:I2107"/>
    <mergeCell ref="J2107:K2107"/>
    <mergeCell ref="B2124:D2124"/>
    <mergeCell ref="F2124:G2124"/>
    <mergeCell ref="H2126:I2126"/>
    <mergeCell ref="J2126:K2126"/>
    <mergeCell ref="B2127:D2127"/>
    <mergeCell ref="F2127:G2127"/>
    <mergeCell ref="H2127:I2127"/>
    <mergeCell ref="J2127:K2127"/>
    <mergeCell ref="B2128:D2128"/>
    <mergeCell ref="F2128:G2128"/>
    <mergeCell ref="H2128:I2128"/>
    <mergeCell ref="B5400:K5400"/>
    <mergeCell ref="B5391:D5392"/>
    <mergeCell ref="E5391:I5391"/>
    <mergeCell ref="J5391:K5392"/>
    <mergeCell ref="H2124:I2124"/>
    <mergeCell ref="J2124:K2124"/>
    <mergeCell ref="B2125:D2125"/>
    <mergeCell ref="F2125:G2125"/>
    <mergeCell ref="H2125:I2125"/>
    <mergeCell ref="J2125:K2125"/>
    <mergeCell ref="B2126:D2126"/>
    <mergeCell ref="F2126:G2126"/>
    <mergeCell ref="E5368:K5368"/>
    <mergeCell ref="B5369:D5370"/>
    <mergeCell ref="E5369:I5369"/>
    <mergeCell ref="J5369:K5370"/>
    <mergeCell ref="L5369:L5370"/>
    <mergeCell ref="F5370:G5370"/>
    <mergeCell ref="H5370:I5370"/>
    <mergeCell ref="B5371:D5371"/>
    <mergeCell ref="F5371:G5371"/>
    <mergeCell ref="H5371:I5371"/>
    <mergeCell ref="J5371:K5371"/>
    <mergeCell ref="B5372:D5372"/>
    <mergeCell ref="F5372:G5372"/>
    <mergeCell ref="H5372:I5372"/>
    <mergeCell ref="J5372:K5372"/>
    <mergeCell ref="B5373:D5373"/>
    <mergeCell ref="F5373:G5373"/>
    <mergeCell ref="H5373:I5373"/>
    <mergeCell ref="J5373:K5373"/>
    <mergeCell ref="B5374:D5374"/>
    <mergeCell ref="F5374:G5374"/>
    <mergeCell ref="H5374:I5374"/>
    <mergeCell ref="J5374:K5374"/>
    <mergeCell ref="B5375:D5375"/>
    <mergeCell ref="F5375:G5375"/>
    <mergeCell ref="H5375:I5375"/>
    <mergeCell ref="J5375:K5375"/>
    <mergeCell ref="E3128:K3128"/>
    <mergeCell ref="B3129:D3130"/>
    <mergeCell ref="E3129:I3129"/>
    <mergeCell ref="J3129:K3130"/>
    <mergeCell ref="L3129:L3130"/>
    <mergeCell ref="F3130:G3130"/>
    <mergeCell ref="H3130:I3130"/>
    <mergeCell ref="B3131:D3131"/>
    <mergeCell ref="F3131:G3131"/>
    <mergeCell ref="H3131:I3131"/>
    <mergeCell ref="J3131:K3131"/>
    <mergeCell ref="B3132:D3132"/>
    <mergeCell ref="F3132:G3132"/>
    <mergeCell ref="H3132:I3132"/>
    <mergeCell ref="J3132:K3132"/>
    <mergeCell ref="B3133:D3133"/>
    <mergeCell ref="F3133:G3133"/>
    <mergeCell ref="H3133:I3133"/>
    <mergeCell ref="J3133:K3133"/>
    <mergeCell ref="B3134:D3134"/>
    <mergeCell ref="F3134:G3134"/>
    <mergeCell ref="H3134:I3134"/>
    <mergeCell ref="J3134:K3134"/>
    <mergeCell ref="B3135:D3135"/>
    <mergeCell ref="F3135:G3135"/>
    <mergeCell ref="B5393:D5393"/>
    <mergeCell ref="F5393:G5393"/>
    <mergeCell ref="H5393:I5393"/>
    <mergeCell ref="J5393:K5393"/>
    <mergeCell ref="B5394:D5394"/>
    <mergeCell ref="F5394:G5394"/>
    <mergeCell ref="H5394:I5394"/>
    <mergeCell ref="J5394:K5394"/>
    <mergeCell ref="B5395:D5395"/>
    <mergeCell ref="F5395:G5395"/>
    <mergeCell ref="H5395:I5395"/>
    <mergeCell ref="J5395:K5395"/>
    <mergeCell ref="B5396:D5396"/>
    <mergeCell ref="F5396:G5396"/>
    <mergeCell ref="H5396:I5396"/>
    <mergeCell ref="J5396:K5396"/>
    <mergeCell ref="B5397:D5397"/>
    <mergeCell ref="F5397:G5397"/>
    <mergeCell ref="H5397:I5397"/>
    <mergeCell ref="J5397:K5397"/>
    <mergeCell ref="B5398:D5398"/>
    <mergeCell ref="F5398:G5398"/>
    <mergeCell ref="H5398:I5398"/>
    <mergeCell ref="J5398:K5398"/>
    <mergeCell ref="B5399:D5399"/>
    <mergeCell ref="F5399:G5399"/>
    <mergeCell ref="H5399:I5399"/>
    <mergeCell ref="J5399:K5399"/>
    <mergeCell ref="E2086:K2086"/>
    <mergeCell ref="B2119:K2119"/>
    <mergeCell ref="E2109:K2109"/>
    <mergeCell ref="B2110:D2111"/>
    <mergeCell ref="E2110:I2110"/>
    <mergeCell ref="J2110:K2111"/>
    <mergeCell ref="F2111:G2111"/>
    <mergeCell ref="H2111:I2111"/>
    <mergeCell ref="B2112:D2112"/>
    <mergeCell ref="F2112:G2112"/>
    <mergeCell ref="H2112:I2112"/>
    <mergeCell ref="J2112:K2112"/>
    <mergeCell ref="B2113:D2113"/>
    <mergeCell ref="F2113:G2113"/>
    <mergeCell ref="H2113:I2113"/>
    <mergeCell ref="J2113:K2113"/>
    <mergeCell ref="B2114:D2114"/>
    <mergeCell ref="F2114:G2114"/>
    <mergeCell ref="H2114:I2114"/>
    <mergeCell ref="J2114:K2114"/>
    <mergeCell ref="B2115:D2115"/>
    <mergeCell ref="F2115:G2115"/>
    <mergeCell ref="H2115:I2115"/>
    <mergeCell ref="J2115:K2115"/>
    <mergeCell ref="B2116:D2116"/>
    <mergeCell ref="F2116:G2116"/>
    <mergeCell ref="H2116:I2116"/>
    <mergeCell ref="J2116:K2116"/>
    <mergeCell ref="B2117:D2117"/>
    <mergeCell ref="F2117:G2117"/>
    <mergeCell ref="H2117:I2117"/>
    <mergeCell ref="J2117:K2117"/>
    <mergeCell ref="F5381:G5381"/>
    <mergeCell ref="H5381:I5381"/>
    <mergeCell ref="B5382:D5382"/>
    <mergeCell ref="F5382:G5382"/>
    <mergeCell ref="L5391:L5392"/>
    <mergeCell ref="F5392:G5392"/>
    <mergeCell ref="H5392:I5392"/>
    <mergeCell ref="L2110:L2111"/>
    <mergeCell ref="H5382:I5382"/>
    <mergeCell ref="J5382:K5382"/>
    <mergeCell ref="B5383:D5383"/>
    <mergeCell ref="F5383:G5383"/>
    <mergeCell ref="H5383:I5383"/>
    <mergeCell ref="J5383:K5383"/>
    <mergeCell ref="B5384:D5384"/>
    <mergeCell ref="F5384:G5384"/>
    <mergeCell ref="H5384:I5384"/>
    <mergeCell ref="J5384:K5384"/>
    <mergeCell ref="B5385:D5385"/>
    <mergeCell ref="F5385:G5385"/>
    <mergeCell ref="H5385:I5385"/>
    <mergeCell ref="J5385:K5385"/>
    <mergeCell ref="B5386:D5386"/>
    <mergeCell ref="F5386:G5386"/>
    <mergeCell ref="H5386:I5386"/>
    <mergeCell ref="J5386:K5386"/>
    <mergeCell ref="B5387:D5387"/>
    <mergeCell ref="F5387:G5387"/>
    <mergeCell ref="H5387:I5387"/>
    <mergeCell ref="J5387:K5387"/>
    <mergeCell ref="B5388:D5388"/>
    <mergeCell ref="F5388:G5388"/>
    <mergeCell ref="H5388:I5388"/>
    <mergeCell ref="J5388:K5388"/>
    <mergeCell ref="B5389:K5389"/>
    <mergeCell ref="E5390:K5390"/>
    <mergeCell ref="H3135:I3135"/>
    <mergeCell ref="B3823:K3823"/>
    <mergeCell ref="J3518:K3518"/>
    <mergeCell ref="B3519:D3519"/>
    <mergeCell ref="F3519:G3519"/>
    <mergeCell ref="H3519:I3519"/>
    <mergeCell ref="J3519:K3519"/>
    <mergeCell ref="B3520:D3520"/>
    <mergeCell ref="F3520:G3520"/>
    <mergeCell ref="H3520:I3520"/>
    <mergeCell ref="J3520:K3520"/>
    <mergeCell ref="B3521:D3521"/>
    <mergeCell ref="F3521:G3521"/>
    <mergeCell ref="H3521:I3521"/>
    <mergeCell ref="J3521:K3521"/>
    <mergeCell ref="B3522:D3522"/>
    <mergeCell ref="F3522:G3522"/>
    <mergeCell ref="H3522:I3522"/>
    <mergeCell ref="J3522:K3522"/>
    <mergeCell ref="B3523:D3523"/>
    <mergeCell ref="F3523:G3523"/>
    <mergeCell ref="H3523:I3523"/>
    <mergeCell ref="J3523:K3523"/>
    <mergeCell ref="B3524:K3524"/>
    <mergeCell ref="E3813:K3813"/>
    <mergeCell ref="B3814:D3815"/>
    <mergeCell ref="E3814:I3814"/>
    <mergeCell ref="J3814:K3815"/>
    <mergeCell ref="B3775:D3775"/>
    <mergeCell ref="F3775:G3775"/>
    <mergeCell ref="H3775:I3775"/>
    <mergeCell ref="J3775:K3775"/>
    <mergeCell ref="J1696:K1696"/>
    <mergeCell ref="B1697:D1697"/>
    <mergeCell ref="F1697:G1697"/>
    <mergeCell ref="J2118:K2118"/>
    <mergeCell ref="B2108:K2108"/>
    <mergeCell ref="B2097:K2097"/>
    <mergeCell ref="E2087:K2087"/>
    <mergeCell ref="B2088:D2089"/>
    <mergeCell ref="E2088:I2088"/>
    <mergeCell ref="J2088:K2089"/>
    <mergeCell ref="L2088:L2089"/>
    <mergeCell ref="F2089:G2089"/>
    <mergeCell ref="H2089:I2089"/>
    <mergeCell ref="B2090:D2090"/>
    <mergeCell ref="F2090:G2090"/>
    <mergeCell ref="H2090:I2090"/>
    <mergeCell ref="J2090:K2090"/>
    <mergeCell ref="B2091:D2091"/>
    <mergeCell ref="F2091:G2091"/>
    <mergeCell ref="H2091:I2091"/>
    <mergeCell ref="J2091:K2091"/>
    <mergeCell ref="B2092:D2092"/>
    <mergeCell ref="F2092:G2092"/>
    <mergeCell ref="H2092:I2092"/>
    <mergeCell ref="J2092:K2092"/>
    <mergeCell ref="B2093:D2093"/>
    <mergeCell ref="F2093:G2093"/>
    <mergeCell ref="H2093:I2093"/>
    <mergeCell ref="J2093:K2093"/>
    <mergeCell ref="B2094:D2094"/>
    <mergeCell ref="F2094:G2094"/>
    <mergeCell ref="E2065:I2065"/>
    <mergeCell ref="J2065:K2066"/>
    <mergeCell ref="L2065:L2066"/>
    <mergeCell ref="F2066:G2066"/>
    <mergeCell ref="H2066:I2066"/>
    <mergeCell ref="L2076:L2077"/>
    <mergeCell ref="F1885:G1885"/>
    <mergeCell ref="H1885:I1885"/>
    <mergeCell ref="J1885:K1885"/>
    <mergeCell ref="B1886:D1886"/>
    <mergeCell ref="F1886:G1886"/>
    <mergeCell ref="H1886:I1886"/>
    <mergeCell ref="E1900:I1900"/>
    <mergeCell ref="J1900:K1901"/>
    <mergeCell ref="L1900:L1901"/>
    <mergeCell ref="F1901:G1901"/>
    <mergeCell ref="H1901:I1901"/>
    <mergeCell ref="B1902:D1902"/>
    <mergeCell ref="F1902:G1902"/>
    <mergeCell ref="H1902:I1902"/>
    <mergeCell ref="J1902:K1902"/>
    <mergeCell ref="B1909:K1909"/>
    <mergeCell ref="H2084:I2084"/>
    <mergeCell ref="J2084:K2084"/>
    <mergeCell ref="B2085:K2085"/>
    <mergeCell ref="B2061:D2061"/>
    <mergeCell ref="F2061:G2061"/>
    <mergeCell ref="H2061:I2061"/>
    <mergeCell ref="J2061:K2061"/>
    <mergeCell ref="B2062:D2062"/>
    <mergeCell ref="F2062:G2062"/>
    <mergeCell ref="H2062:I2062"/>
    <mergeCell ref="J2062:K2062"/>
    <mergeCell ref="K2:L4"/>
    <mergeCell ref="B14:D14"/>
    <mergeCell ref="E14:G14"/>
    <mergeCell ref="H14:I14"/>
    <mergeCell ref="J14:L14"/>
    <mergeCell ref="E728:K728"/>
    <mergeCell ref="B1706:D1706"/>
    <mergeCell ref="F1706:G1706"/>
    <mergeCell ref="H1706:I1706"/>
    <mergeCell ref="J1706:K1706"/>
    <mergeCell ref="B1707:D1707"/>
    <mergeCell ref="F1707:G1707"/>
    <mergeCell ref="H1707:I1707"/>
    <mergeCell ref="J1707:K1707"/>
    <mergeCell ref="B1708:D1708"/>
    <mergeCell ref="F1708:G1708"/>
    <mergeCell ref="H1708:I1708"/>
    <mergeCell ref="J1708:K1708"/>
    <mergeCell ref="B1709:D1709"/>
    <mergeCell ref="F1709:G1709"/>
    <mergeCell ref="H1709:I1709"/>
    <mergeCell ref="J1709:K1709"/>
    <mergeCell ref="B1710:K1710"/>
    <mergeCell ref="B1695:D1695"/>
    <mergeCell ref="F1695:G1695"/>
    <mergeCell ref="B362:K362"/>
    <mergeCell ref="E352:K352"/>
    <mergeCell ref="B353:D354"/>
    <mergeCell ref="E353:I353"/>
    <mergeCell ref="J353:K354"/>
    <mergeCell ref="L353:L354"/>
    <mergeCell ref="F354:G354"/>
    <mergeCell ref="H354:I354"/>
    <mergeCell ref="B355:D355"/>
    <mergeCell ref="F355:G355"/>
    <mergeCell ref="H355:I355"/>
    <mergeCell ref="J355:K355"/>
    <mergeCell ref="B356:D356"/>
    <mergeCell ref="F356:G356"/>
    <mergeCell ref="H356:I356"/>
    <mergeCell ref="J356:K356"/>
    <mergeCell ref="B357:D357"/>
    <mergeCell ref="F357:G357"/>
    <mergeCell ref="H357:I357"/>
    <mergeCell ref="J357:K357"/>
    <mergeCell ref="B358:D358"/>
    <mergeCell ref="F358:G358"/>
    <mergeCell ref="H358:I358"/>
    <mergeCell ref="J358:K358"/>
    <mergeCell ref="B359:D359"/>
    <mergeCell ref="F359:G359"/>
    <mergeCell ref="H359:I359"/>
    <mergeCell ref="J359:K359"/>
    <mergeCell ref="B360:D360"/>
    <mergeCell ref="F360:G360"/>
    <mergeCell ref="H360:I360"/>
    <mergeCell ref="J360:K360"/>
    <mergeCell ref="B361:D361"/>
    <mergeCell ref="F361:G361"/>
    <mergeCell ref="H361:I361"/>
    <mergeCell ref="J361:K361"/>
    <mergeCell ref="H1695:I1695"/>
    <mergeCell ref="J1695:K1695"/>
    <mergeCell ref="B1696:D1696"/>
  </mergeCells>
  <dataValidations disablePrompts="1" count="2">
    <dataValidation type="list" allowBlank="1" showInputMessage="1" showErrorMessage="1" sqref="IO70229:IR70229 K70229:L70229 K135765:L135765 K201301:L201301 K266837:L266837 K332373:L332373 K397909:L397909 K463445:L463445 K528981:L528981 K594517:L594517 K660053:L660053 K725589:L725589 K791125:L791125 K856661:L856661 K922197:L922197 K987733:L987733 WVA987733:WVD987733 WLE987733:WLH987733 WBI987733:WBL987733 VRM987733:VRP987733 VHQ987733:VHT987733 UXU987733:UXX987733 UNY987733:UOB987733 UEC987733:UEF987733 TUG987733:TUJ987733 TKK987733:TKN987733 TAO987733:TAR987733 SQS987733:SQV987733 SGW987733:SGZ987733 RXA987733:RXD987733 RNE987733:RNH987733 RDI987733:RDL987733 QTM987733:QTP987733 QJQ987733:QJT987733 PZU987733:PZX987733 PPY987733:PQB987733 PGC987733:PGF987733 OWG987733:OWJ987733 OMK987733:OMN987733 OCO987733:OCR987733 NSS987733:NSV987733 NIW987733:NIZ987733 MZA987733:MZD987733 MPE987733:MPH987733 MFI987733:MFL987733 LVM987733:LVP987733 LLQ987733:LLT987733 LBU987733:LBX987733 KRY987733:KSB987733 KIC987733:KIF987733 JYG987733:JYJ987733 JOK987733:JON987733 JEO987733:JER987733 IUS987733:IUV987733 IKW987733:IKZ987733 IBA987733:IBD987733 HRE987733:HRH987733 HHI987733:HHL987733 GXM987733:GXP987733 GNQ987733:GNT987733 GDU987733:GDX987733 FTY987733:FUB987733 FKC987733:FKF987733 FAG987733:FAJ987733 EQK987733:EQN987733 EGO987733:EGR987733 DWS987733:DWV987733 DMW987733:DMZ987733 DDA987733:DDD987733 CTE987733:CTH987733 CJI987733:CJL987733 BZM987733:BZP987733 BPQ987733:BPT987733 BFU987733:BFX987733 AVY987733:AWB987733 AMC987733:AMF987733 ACG987733:ACJ987733 SK987733:SN987733 IO987733:IR987733 WVA922197:WVD922197 WLE922197:WLH922197 WBI922197:WBL922197 VRM922197:VRP922197 VHQ922197:VHT922197 UXU922197:UXX922197 UNY922197:UOB922197 UEC922197:UEF922197 TUG922197:TUJ922197 TKK922197:TKN922197 TAO922197:TAR922197 SQS922197:SQV922197 SGW922197:SGZ922197 RXA922197:RXD922197 RNE922197:RNH922197 RDI922197:RDL922197 QTM922197:QTP922197 QJQ922197:QJT922197 PZU922197:PZX922197 PPY922197:PQB922197 PGC922197:PGF922197 OWG922197:OWJ922197 OMK922197:OMN922197 OCO922197:OCR922197 NSS922197:NSV922197 NIW922197:NIZ922197 MZA922197:MZD922197 MPE922197:MPH922197 MFI922197:MFL922197 LVM922197:LVP922197 LLQ922197:LLT922197 LBU922197:LBX922197 KRY922197:KSB922197 KIC922197:KIF922197 JYG922197:JYJ922197 JOK922197:JON922197 JEO922197:JER922197 IUS922197:IUV922197 IKW922197:IKZ922197 IBA922197:IBD922197 HRE922197:HRH922197 HHI922197:HHL922197 GXM922197:GXP922197 GNQ922197:GNT922197 GDU922197:GDX922197 FTY922197:FUB922197 FKC922197:FKF922197 FAG922197:FAJ922197 EQK922197:EQN922197 EGO922197:EGR922197 DWS922197:DWV922197 DMW922197:DMZ922197 DDA922197:DDD922197 CTE922197:CTH922197 CJI922197:CJL922197 BZM922197:BZP922197 BPQ922197:BPT922197 BFU922197:BFX922197 AVY922197:AWB922197 AMC922197:AMF922197 ACG922197:ACJ922197 SK922197:SN922197 IO922197:IR922197 WVA856661:WVD856661 WLE856661:WLH856661 WBI856661:WBL856661 VRM856661:VRP856661 VHQ856661:VHT856661 UXU856661:UXX856661 UNY856661:UOB856661 UEC856661:UEF856661 TUG856661:TUJ856661 TKK856661:TKN856661 TAO856661:TAR856661 SQS856661:SQV856661 SGW856661:SGZ856661 RXA856661:RXD856661 RNE856661:RNH856661 RDI856661:RDL856661 QTM856661:QTP856661 QJQ856661:QJT856661 PZU856661:PZX856661 PPY856661:PQB856661 PGC856661:PGF856661 OWG856661:OWJ856661 OMK856661:OMN856661 OCO856661:OCR856661 NSS856661:NSV856661 NIW856661:NIZ856661 MZA856661:MZD856661 MPE856661:MPH856661 MFI856661:MFL856661 LVM856661:LVP856661 LLQ856661:LLT856661 LBU856661:LBX856661 KRY856661:KSB856661 KIC856661:KIF856661 JYG856661:JYJ856661 JOK856661:JON856661 JEO856661:JER856661 IUS856661:IUV856661 IKW856661:IKZ856661 IBA856661:IBD856661 HRE856661:HRH856661 HHI856661:HHL856661 GXM856661:GXP856661 GNQ856661:GNT856661 GDU856661:GDX856661 FTY856661:FUB856661 FKC856661:FKF856661 FAG856661:FAJ856661 EQK856661:EQN856661 EGO856661:EGR856661 DWS856661:DWV856661 DMW856661:DMZ856661 DDA856661:DDD856661 CTE856661:CTH856661 CJI856661:CJL856661 BZM856661:BZP856661 BPQ856661:BPT856661 BFU856661:BFX856661 AVY856661:AWB856661 AMC856661:AMF856661 ACG856661:ACJ856661 SK856661:SN856661 IO856661:IR856661 WVA791125:WVD791125 WLE791125:WLH791125 WBI791125:WBL791125 VRM791125:VRP791125 VHQ791125:VHT791125 UXU791125:UXX791125 UNY791125:UOB791125 UEC791125:UEF791125 TUG791125:TUJ791125 TKK791125:TKN791125 TAO791125:TAR791125 SQS791125:SQV791125 SGW791125:SGZ791125 RXA791125:RXD791125 RNE791125:RNH791125 RDI791125:RDL791125 QTM791125:QTP791125 QJQ791125:QJT791125 PZU791125:PZX791125 PPY791125:PQB791125 PGC791125:PGF791125 OWG791125:OWJ791125 OMK791125:OMN791125 OCO791125:OCR791125 NSS791125:NSV791125 NIW791125:NIZ791125 MZA791125:MZD791125 MPE791125:MPH791125 MFI791125:MFL791125 LVM791125:LVP791125 LLQ791125:LLT791125 LBU791125:LBX791125 KRY791125:KSB791125 KIC791125:KIF791125 JYG791125:JYJ791125 JOK791125:JON791125 JEO791125:JER791125 IUS791125:IUV791125 IKW791125:IKZ791125 IBA791125:IBD791125 HRE791125:HRH791125 HHI791125:HHL791125 GXM791125:GXP791125 GNQ791125:GNT791125 GDU791125:GDX791125 FTY791125:FUB791125 FKC791125:FKF791125 FAG791125:FAJ791125 EQK791125:EQN791125 EGO791125:EGR791125 DWS791125:DWV791125 DMW791125:DMZ791125 DDA791125:DDD791125 CTE791125:CTH791125 CJI791125:CJL791125 BZM791125:BZP791125 BPQ791125:BPT791125 BFU791125:BFX791125 AVY791125:AWB791125 AMC791125:AMF791125 ACG791125:ACJ791125 SK791125:SN791125 IO791125:IR791125 WVA725589:WVD725589 WLE725589:WLH725589 WBI725589:WBL725589 VRM725589:VRP725589 VHQ725589:VHT725589 UXU725589:UXX725589 UNY725589:UOB725589 UEC725589:UEF725589 TUG725589:TUJ725589 TKK725589:TKN725589 TAO725589:TAR725589 SQS725589:SQV725589 SGW725589:SGZ725589 RXA725589:RXD725589 RNE725589:RNH725589 RDI725589:RDL725589 QTM725589:QTP725589 QJQ725589:QJT725589 PZU725589:PZX725589 PPY725589:PQB725589 PGC725589:PGF725589 OWG725589:OWJ725589 OMK725589:OMN725589 OCO725589:OCR725589 NSS725589:NSV725589 NIW725589:NIZ725589 MZA725589:MZD725589 MPE725589:MPH725589 MFI725589:MFL725589 LVM725589:LVP725589 LLQ725589:LLT725589 LBU725589:LBX725589 KRY725589:KSB725589 KIC725589:KIF725589 JYG725589:JYJ725589 JOK725589:JON725589 JEO725589:JER725589 IUS725589:IUV725589 IKW725589:IKZ725589 IBA725589:IBD725589 HRE725589:HRH725589 HHI725589:HHL725589 GXM725589:GXP725589 GNQ725589:GNT725589 GDU725589:GDX725589 FTY725589:FUB725589 FKC725589:FKF725589 FAG725589:FAJ725589 EQK725589:EQN725589 EGO725589:EGR725589 DWS725589:DWV725589 DMW725589:DMZ725589 DDA725589:DDD725589 CTE725589:CTH725589 CJI725589:CJL725589 BZM725589:BZP725589 BPQ725589:BPT725589 BFU725589:BFX725589 AVY725589:AWB725589 AMC725589:AMF725589 ACG725589:ACJ725589 SK725589:SN725589 IO725589:IR725589 WVA660053:WVD660053 WLE660053:WLH660053 WBI660053:WBL660053 VRM660053:VRP660053 VHQ660053:VHT660053 UXU660053:UXX660053 UNY660053:UOB660053 UEC660053:UEF660053 TUG660053:TUJ660053 TKK660053:TKN660053 TAO660053:TAR660053 SQS660053:SQV660053 SGW660053:SGZ660053 RXA660053:RXD660053 RNE660053:RNH660053 RDI660053:RDL660053 QTM660053:QTP660053 QJQ660053:QJT660053 PZU660053:PZX660053 PPY660053:PQB660053 PGC660053:PGF660053 OWG660053:OWJ660053 OMK660053:OMN660053 OCO660053:OCR660053 NSS660053:NSV660053 NIW660053:NIZ660053 MZA660053:MZD660053 MPE660053:MPH660053 MFI660053:MFL660053 LVM660053:LVP660053 LLQ660053:LLT660053 LBU660053:LBX660053 KRY660053:KSB660053 KIC660053:KIF660053 JYG660053:JYJ660053 JOK660053:JON660053 JEO660053:JER660053 IUS660053:IUV660053 IKW660053:IKZ660053 IBA660053:IBD660053 HRE660053:HRH660053 HHI660053:HHL660053 GXM660053:GXP660053 GNQ660053:GNT660053 GDU660053:GDX660053 FTY660053:FUB660053 FKC660053:FKF660053 FAG660053:FAJ660053 EQK660053:EQN660053 EGO660053:EGR660053 DWS660053:DWV660053 DMW660053:DMZ660053 DDA660053:DDD660053 CTE660053:CTH660053 CJI660053:CJL660053 BZM660053:BZP660053 BPQ660053:BPT660053 BFU660053:BFX660053 AVY660053:AWB660053 AMC660053:AMF660053 ACG660053:ACJ660053 SK660053:SN660053 IO660053:IR660053 WVA594517:WVD594517 WLE594517:WLH594517 WBI594517:WBL594517 VRM594517:VRP594517 VHQ594517:VHT594517 UXU594517:UXX594517 UNY594517:UOB594517 UEC594517:UEF594517 TUG594517:TUJ594517 TKK594517:TKN594517 TAO594517:TAR594517 SQS594517:SQV594517 SGW594517:SGZ594517 RXA594517:RXD594517 RNE594517:RNH594517 RDI594517:RDL594517 QTM594517:QTP594517 QJQ594517:QJT594517 PZU594517:PZX594517 PPY594517:PQB594517 PGC594517:PGF594517 OWG594517:OWJ594517 OMK594517:OMN594517 OCO594517:OCR594517 NSS594517:NSV594517 NIW594517:NIZ594517 MZA594517:MZD594517 MPE594517:MPH594517 MFI594517:MFL594517 LVM594517:LVP594517 LLQ594517:LLT594517 LBU594517:LBX594517 KRY594517:KSB594517 KIC594517:KIF594517 JYG594517:JYJ594517 JOK594517:JON594517 JEO594517:JER594517 IUS594517:IUV594517 IKW594517:IKZ594517 IBA594517:IBD594517 HRE594517:HRH594517 HHI594517:HHL594517 GXM594517:GXP594517 GNQ594517:GNT594517 GDU594517:GDX594517 FTY594517:FUB594517 FKC594517:FKF594517 FAG594517:FAJ594517 EQK594517:EQN594517 EGO594517:EGR594517 DWS594517:DWV594517 DMW594517:DMZ594517 DDA594517:DDD594517 CTE594517:CTH594517 CJI594517:CJL594517 BZM594517:BZP594517 BPQ594517:BPT594517 BFU594517:BFX594517 AVY594517:AWB594517 AMC594517:AMF594517 ACG594517:ACJ594517 SK594517:SN594517 IO594517:IR594517 WVA528981:WVD528981 WLE528981:WLH528981 WBI528981:WBL528981 VRM528981:VRP528981 VHQ528981:VHT528981 UXU528981:UXX528981 UNY528981:UOB528981 UEC528981:UEF528981 TUG528981:TUJ528981 TKK528981:TKN528981 TAO528981:TAR528981 SQS528981:SQV528981 SGW528981:SGZ528981 RXA528981:RXD528981 RNE528981:RNH528981 RDI528981:RDL528981 QTM528981:QTP528981 QJQ528981:QJT528981 PZU528981:PZX528981 PPY528981:PQB528981 PGC528981:PGF528981 OWG528981:OWJ528981 OMK528981:OMN528981 OCO528981:OCR528981 NSS528981:NSV528981 NIW528981:NIZ528981 MZA528981:MZD528981 MPE528981:MPH528981 MFI528981:MFL528981 LVM528981:LVP528981 LLQ528981:LLT528981 LBU528981:LBX528981 KRY528981:KSB528981 KIC528981:KIF528981 JYG528981:JYJ528981 JOK528981:JON528981 JEO528981:JER528981 IUS528981:IUV528981 IKW528981:IKZ528981 IBA528981:IBD528981 HRE528981:HRH528981 HHI528981:HHL528981 GXM528981:GXP528981 GNQ528981:GNT528981 GDU528981:GDX528981 FTY528981:FUB528981 FKC528981:FKF528981 FAG528981:FAJ528981 EQK528981:EQN528981 EGO528981:EGR528981 DWS528981:DWV528981 DMW528981:DMZ528981 DDA528981:DDD528981 CTE528981:CTH528981 CJI528981:CJL528981 BZM528981:BZP528981 BPQ528981:BPT528981 BFU528981:BFX528981 AVY528981:AWB528981 AMC528981:AMF528981 ACG528981:ACJ528981 SK528981:SN528981 IO528981:IR528981 WVA463445:WVD463445 WLE463445:WLH463445 WBI463445:WBL463445 VRM463445:VRP463445 VHQ463445:VHT463445 UXU463445:UXX463445 UNY463445:UOB463445 UEC463445:UEF463445 TUG463445:TUJ463445 TKK463445:TKN463445 TAO463445:TAR463445 SQS463445:SQV463445 SGW463445:SGZ463445 RXA463445:RXD463445 RNE463445:RNH463445 RDI463445:RDL463445 QTM463445:QTP463445 QJQ463445:QJT463445 PZU463445:PZX463445 PPY463445:PQB463445 PGC463445:PGF463445 OWG463445:OWJ463445 OMK463445:OMN463445 OCO463445:OCR463445 NSS463445:NSV463445 NIW463445:NIZ463445 MZA463445:MZD463445 MPE463445:MPH463445 MFI463445:MFL463445 LVM463445:LVP463445 LLQ463445:LLT463445 LBU463445:LBX463445 KRY463445:KSB463445 KIC463445:KIF463445 JYG463445:JYJ463445 JOK463445:JON463445 JEO463445:JER463445 IUS463445:IUV463445 IKW463445:IKZ463445 IBA463445:IBD463445 HRE463445:HRH463445 HHI463445:HHL463445 GXM463445:GXP463445 GNQ463445:GNT463445 GDU463445:GDX463445 FTY463445:FUB463445 FKC463445:FKF463445 FAG463445:FAJ463445 EQK463445:EQN463445 EGO463445:EGR463445 DWS463445:DWV463445 DMW463445:DMZ463445 DDA463445:DDD463445 CTE463445:CTH463445 CJI463445:CJL463445 BZM463445:BZP463445 BPQ463445:BPT463445 BFU463445:BFX463445 AVY463445:AWB463445 AMC463445:AMF463445 ACG463445:ACJ463445 SK463445:SN463445 IO463445:IR463445 WVA397909:WVD397909 WLE397909:WLH397909 WBI397909:WBL397909 VRM397909:VRP397909 VHQ397909:VHT397909 UXU397909:UXX397909 UNY397909:UOB397909 UEC397909:UEF397909 TUG397909:TUJ397909 TKK397909:TKN397909 TAO397909:TAR397909 SQS397909:SQV397909 SGW397909:SGZ397909 RXA397909:RXD397909 RNE397909:RNH397909 RDI397909:RDL397909 QTM397909:QTP397909 QJQ397909:QJT397909 PZU397909:PZX397909 PPY397909:PQB397909 PGC397909:PGF397909 OWG397909:OWJ397909 OMK397909:OMN397909 OCO397909:OCR397909 NSS397909:NSV397909 NIW397909:NIZ397909 MZA397909:MZD397909 MPE397909:MPH397909 MFI397909:MFL397909 LVM397909:LVP397909 LLQ397909:LLT397909 LBU397909:LBX397909 KRY397909:KSB397909 KIC397909:KIF397909 JYG397909:JYJ397909 JOK397909:JON397909 JEO397909:JER397909 IUS397909:IUV397909 IKW397909:IKZ397909 IBA397909:IBD397909 HRE397909:HRH397909 HHI397909:HHL397909 GXM397909:GXP397909 GNQ397909:GNT397909 GDU397909:GDX397909 FTY397909:FUB397909 FKC397909:FKF397909 FAG397909:FAJ397909 EQK397909:EQN397909 EGO397909:EGR397909 DWS397909:DWV397909 DMW397909:DMZ397909 DDA397909:DDD397909 CTE397909:CTH397909 CJI397909:CJL397909 BZM397909:BZP397909 BPQ397909:BPT397909 BFU397909:BFX397909 AVY397909:AWB397909 AMC397909:AMF397909 ACG397909:ACJ397909 SK397909:SN397909 IO397909:IR397909 WVA332373:WVD332373 WLE332373:WLH332373 WBI332373:WBL332373 VRM332373:VRP332373 VHQ332373:VHT332373 UXU332373:UXX332373 UNY332373:UOB332373 UEC332373:UEF332373 TUG332373:TUJ332373 TKK332373:TKN332373 TAO332373:TAR332373 SQS332373:SQV332373 SGW332373:SGZ332373 RXA332373:RXD332373 RNE332373:RNH332373 RDI332373:RDL332373 QTM332373:QTP332373 QJQ332373:QJT332373 PZU332373:PZX332373 PPY332373:PQB332373 PGC332373:PGF332373 OWG332373:OWJ332373 OMK332373:OMN332373 OCO332373:OCR332373 NSS332373:NSV332373 NIW332373:NIZ332373 MZA332373:MZD332373 MPE332373:MPH332373 MFI332373:MFL332373 LVM332373:LVP332373 LLQ332373:LLT332373 LBU332373:LBX332373 KRY332373:KSB332373 KIC332373:KIF332373 JYG332373:JYJ332373 JOK332373:JON332373 JEO332373:JER332373 IUS332373:IUV332373 IKW332373:IKZ332373 IBA332373:IBD332373 HRE332373:HRH332373 HHI332373:HHL332373 GXM332373:GXP332373 GNQ332373:GNT332373 GDU332373:GDX332373 FTY332373:FUB332373 FKC332373:FKF332373 FAG332373:FAJ332373 EQK332373:EQN332373 EGO332373:EGR332373 DWS332373:DWV332373 DMW332373:DMZ332373 DDA332373:DDD332373 CTE332373:CTH332373 CJI332373:CJL332373 BZM332373:BZP332373 BPQ332373:BPT332373 BFU332373:BFX332373 AVY332373:AWB332373 AMC332373:AMF332373 ACG332373:ACJ332373 SK332373:SN332373 IO332373:IR332373 WVA266837:WVD266837 WLE266837:WLH266837 WBI266837:WBL266837 VRM266837:VRP266837 VHQ266837:VHT266837 UXU266837:UXX266837 UNY266837:UOB266837 UEC266837:UEF266837 TUG266837:TUJ266837 TKK266837:TKN266837 TAO266837:TAR266837 SQS266837:SQV266837 SGW266837:SGZ266837 RXA266837:RXD266837 RNE266837:RNH266837 RDI266837:RDL266837 QTM266837:QTP266837 QJQ266837:QJT266837 PZU266837:PZX266837 PPY266837:PQB266837 PGC266837:PGF266837 OWG266837:OWJ266837 OMK266837:OMN266837 OCO266837:OCR266837 NSS266837:NSV266837 NIW266837:NIZ266837 MZA266837:MZD266837 MPE266837:MPH266837 MFI266837:MFL266837 LVM266837:LVP266837 LLQ266837:LLT266837 LBU266837:LBX266837 KRY266837:KSB266837 KIC266837:KIF266837 JYG266837:JYJ266837 JOK266837:JON266837 JEO266837:JER266837 IUS266837:IUV266837 IKW266837:IKZ266837 IBA266837:IBD266837 HRE266837:HRH266837 HHI266837:HHL266837 GXM266837:GXP266837 GNQ266837:GNT266837 GDU266837:GDX266837 FTY266837:FUB266837 FKC266837:FKF266837 FAG266837:FAJ266837 EQK266837:EQN266837 EGO266837:EGR266837 DWS266837:DWV266837 DMW266837:DMZ266837 DDA266837:DDD266837 CTE266837:CTH266837 CJI266837:CJL266837 BZM266837:BZP266837 BPQ266837:BPT266837 BFU266837:BFX266837 AVY266837:AWB266837 AMC266837:AMF266837 ACG266837:ACJ266837 SK266837:SN266837 IO266837:IR266837 WVA201301:WVD201301 WLE201301:WLH201301 WBI201301:WBL201301 VRM201301:VRP201301 VHQ201301:VHT201301 UXU201301:UXX201301 UNY201301:UOB201301 UEC201301:UEF201301 TUG201301:TUJ201301 TKK201301:TKN201301 TAO201301:TAR201301 SQS201301:SQV201301 SGW201301:SGZ201301 RXA201301:RXD201301 RNE201301:RNH201301 RDI201301:RDL201301 QTM201301:QTP201301 QJQ201301:QJT201301 PZU201301:PZX201301 PPY201301:PQB201301 PGC201301:PGF201301 OWG201301:OWJ201301 OMK201301:OMN201301 OCO201301:OCR201301 NSS201301:NSV201301 NIW201301:NIZ201301 MZA201301:MZD201301 MPE201301:MPH201301 MFI201301:MFL201301 LVM201301:LVP201301 LLQ201301:LLT201301 LBU201301:LBX201301 KRY201301:KSB201301 KIC201301:KIF201301 JYG201301:JYJ201301 JOK201301:JON201301 JEO201301:JER201301 IUS201301:IUV201301 IKW201301:IKZ201301 IBA201301:IBD201301 HRE201301:HRH201301 HHI201301:HHL201301 GXM201301:GXP201301 GNQ201301:GNT201301 GDU201301:GDX201301 FTY201301:FUB201301 FKC201301:FKF201301 FAG201301:FAJ201301 EQK201301:EQN201301 EGO201301:EGR201301 DWS201301:DWV201301 DMW201301:DMZ201301 DDA201301:DDD201301 CTE201301:CTH201301 CJI201301:CJL201301 BZM201301:BZP201301 BPQ201301:BPT201301 BFU201301:BFX201301 AVY201301:AWB201301 AMC201301:AMF201301 ACG201301:ACJ201301 SK201301:SN201301 IO201301:IR201301 WVA135765:WVD135765 WLE135765:WLH135765 WBI135765:WBL135765 VRM135765:VRP135765 VHQ135765:VHT135765 UXU135765:UXX135765 UNY135765:UOB135765 UEC135765:UEF135765 TUG135765:TUJ135765 TKK135765:TKN135765 TAO135765:TAR135765 SQS135765:SQV135765 SGW135765:SGZ135765 RXA135765:RXD135765 RNE135765:RNH135765 RDI135765:RDL135765 QTM135765:QTP135765 QJQ135765:QJT135765 PZU135765:PZX135765 PPY135765:PQB135765 PGC135765:PGF135765 OWG135765:OWJ135765 OMK135765:OMN135765 OCO135765:OCR135765 NSS135765:NSV135765 NIW135765:NIZ135765 MZA135765:MZD135765 MPE135765:MPH135765 MFI135765:MFL135765 LVM135765:LVP135765 LLQ135765:LLT135765 LBU135765:LBX135765 KRY135765:KSB135765 KIC135765:KIF135765 JYG135765:JYJ135765 JOK135765:JON135765 JEO135765:JER135765 IUS135765:IUV135765 IKW135765:IKZ135765 IBA135765:IBD135765 HRE135765:HRH135765 HHI135765:HHL135765 GXM135765:GXP135765 GNQ135765:GNT135765 GDU135765:GDX135765 FTY135765:FUB135765 FKC135765:FKF135765 FAG135765:FAJ135765 EQK135765:EQN135765 EGO135765:EGR135765 DWS135765:DWV135765 DMW135765:DMZ135765 DDA135765:DDD135765 CTE135765:CTH135765 CJI135765:CJL135765 BZM135765:BZP135765 BPQ135765:BPT135765 BFU135765:BFX135765 AVY135765:AWB135765 AMC135765:AMF135765 ACG135765:ACJ135765 SK135765:SN135765 IO135765:IR135765 WVA70229:WVD70229 WLE70229:WLH70229 WBI70229:WBL70229 VRM70229:VRP70229 VHQ70229:VHT70229 UXU70229:UXX70229 UNY70229:UOB70229 UEC70229:UEF70229 TUG70229:TUJ70229 TKK70229:TKN70229 TAO70229:TAR70229 SQS70229:SQV70229 SGW70229:SGZ70229 RXA70229:RXD70229 RNE70229:RNH70229 RDI70229:RDL70229 QTM70229:QTP70229 QJQ70229:QJT70229 PZU70229:PZX70229 PPY70229:PQB70229 PGC70229:PGF70229 OWG70229:OWJ70229 OMK70229:OMN70229 OCO70229:OCR70229 NSS70229:NSV70229 NIW70229:NIZ70229 MZA70229:MZD70229 MPE70229:MPH70229 MFI70229:MFL70229 LVM70229:LVP70229 LLQ70229:LLT70229 LBU70229:LBX70229 KRY70229:KSB70229 KIC70229:KIF70229 JYG70229:JYJ70229 JOK70229:JON70229 JEO70229:JER70229 IUS70229:IUV70229 IKW70229:IKZ70229 IBA70229:IBD70229 HRE70229:HRH70229 HHI70229:HHL70229 GXM70229:GXP70229 GNQ70229:GNT70229 GDU70229:GDX70229 FTY70229:FUB70229 FKC70229:FKF70229 FAG70229:FAJ70229 EQK70229:EQN70229 EGO70229:EGR70229 DWS70229:DWV70229 DMW70229:DMZ70229 DDA70229:DDD70229 CTE70229:CTH70229 CJI70229:CJL70229 BZM70229:BZP70229 BPQ70229:BPT70229 BFU70229:BFX70229 AVY70229:AWB70229 AMC70229:AMF70229 ACG70229:ACJ70229 SK70229:SN70229" xr:uid="{00000000-0002-0000-0200-000000000000}">
      <formula1>#REF!</formula1>
    </dataValidation>
    <dataValidation allowBlank="1" showInputMessage="1" showErrorMessage="1" promptTitle="Descripción" prompt="Escriba la descripción de la condición contractual" sqref="WVA987756:WVA987760 K70252:K70256 K135788:K135792 K201324:K201328 K266860:K266864 K332396:K332400 K397932:K397936 K463468:K463472 K529004:K529008 K594540:K594544 K660076:K660080 K725612:K725616 K791148:K791152 K856684:K856688 K922220:K922224 K987756:K987760 IO70252:IO70256 SK70252:SK70256 ACG70252:ACG70256 AMC70252:AMC70256 AVY70252:AVY70256 BFU70252:BFU70256 BPQ70252:BPQ70256 BZM70252:BZM70256 CJI70252:CJI70256 CTE70252:CTE70256 DDA70252:DDA70256 DMW70252:DMW70256 DWS70252:DWS70256 EGO70252:EGO70256 EQK70252:EQK70256 FAG70252:FAG70256 FKC70252:FKC70256 FTY70252:FTY70256 GDU70252:GDU70256 GNQ70252:GNQ70256 GXM70252:GXM70256 HHI70252:HHI70256 HRE70252:HRE70256 IBA70252:IBA70256 IKW70252:IKW70256 IUS70252:IUS70256 JEO70252:JEO70256 JOK70252:JOK70256 JYG70252:JYG70256 KIC70252:KIC70256 KRY70252:KRY70256 LBU70252:LBU70256 LLQ70252:LLQ70256 LVM70252:LVM70256 MFI70252:MFI70256 MPE70252:MPE70256 MZA70252:MZA70256 NIW70252:NIW70256 NSS70252:NSS70256 OCO70252:OCO70256 OMK70252:OMK70256 OWG70252:OWG70256 PGC70252:PGC70256 PPY70252:PPY70256 PZU70252:PZU70256 QJQ70252:QJQ70256 QTM70252:QTM70256 RDI70252:RDI70256 RNE70252:RNE70256 RXA70252:RXA70256 SGW70252:SGW70256 SQS70252:SQS70256 TAO70252:TAO70256 TKK70252:TKK70256 TUG70252:TUG70256 UEC70252:UEC70256 UNY70252:UNY70256 UXU70252:UXU70256 VHQ70252:VHQ70256 VRM70252:VRM70256 WBI70252:WBI70256 WLE70252:WLE70256 WVA70252:WVA70256 IO135788:IO135792 SK135788:SK135792 ACG135788:ACG135792 AMC135788:AMC135792 AVY135788:AVY135792 BFU135788:BFU135792 BPQ135788:BPQ135792 BZM135788:BZM135792 CJI135788:CJI135792 CTE135788:CTE135792 DDA135788:DDA135792 DMW135788:DMW135792 DWS135788:DWS135792 EGO135788:EGO135792 EQK135788:EQK135792 FAG135788:FAG135792 FKC135788:FKC135792 FTY135788:FTY135792 GDU135788:GDU135792 GNQ135788:GNQ135792 GXM135788:GXM135792 HHI135788:HHI135792 HRE135788:HRE135792 IBA135788:IBA135792 IKW135788:IKW135792 IUS135788:IUS135792 JEO135788:JEO135792 JOK135788:JOK135792 JYG135788:JYG135792 KIC135788:KIC135792 KRY135788:KRY135792 LBU135788:LBU135792 LLQ135788:LLQ135792 LVM135788:LVM135792 MFI135788:MFI135792 MPE135788:MPE135792 MZA135788:MZA135792 NIW135788:NIW135792 NSS135788:NSS135792 OCO135788:OCO135792 OMK135788:OMK135792 OWG135788:OWG135792 PGC135788:PGC135792 PPY135788:PPY135792 PZU135788:PZU135792 QJQ135788:QJQ135792 QTM135788:QTM135792 RDI135788:RDI135792 RNE135788:RNE135792 RXA135788:RXA135792 SGW135788:SGW135792 SQS135788:SQS135792 TAO135788:TAO135792 TKK135788:TKK135792 TUG135788:TUG135792 UEC135788:UEC135792 UNY135788:UNY135792 UXU135788:UXU135792 VHQ135788:VHQ135792 VRM135788:VRM135792 WBI135788:WBI135792 WLE135788:WLE135792 WVA135788:WVA135792 IO201324:IO201328 SK201324:SK201328 ACG201324:ACG201328 AMC201324:AMC201328 AVY201324:AVY201328 BFU201324:BFU201328 BPQ201324:BPQ201328 BZM201324:BZM201328 CJI201324:CJI201328 CTE201324:CTE201328 DDA201324:DDA201328 DMW201324:DMW201328 DWS201324:DWS201328 EGO201324:EGO201328 EQK201324:EQK201328 FAG201324:FAG201328 FKC201324:FKC201328 FTY201324:FTY201328 GDU201324:GDU201328 GNQ201324:GNQ201328 GXM201324:GXM201328 HHI201324:HHI201328 HRE201324:HRE201328 IBA201324:IBA201328 IKW201324:IKW201328 IUS201324:IUS201328 JEO201324:JEO201328 JOK201324:JOK201328 JYG201324:JYG201328 KIC201324:KIC201328 KRY201324:KRY201328 LBU201324:LBU201328 LLQ201324:LLQ201328 LVM201324:LVM201328 MFI201324:MFI201328 MPE201324:MPE201328 MZA201324:MZA201328 NIW201324:NIW201328 NSS201324:NSS201328 OCO201324:OCO201328 OMK201324:OMK201328 OWG201324:OWG201328 PGC201324:PGC201328 PPY201324:PPY201328 PZU201324:PZU201328 QJQ201324:QJQ201328 QTM201324:QTM201328 RDI201324:RDI201328 RNE201324:RNE201328 RXA201324:RXA201328 SGW201324:SGW201328 SQS201324:SQS201328 TAO201324:TAO201328 TKK201324:TKK201328 TUG201324:TUG201328 UEC201324:UEC201328 UNY201324:UNY201328 UXU201324:UXU201328 VHQ201324:VHQ201328 VRM201324:VRM201328 WBI201324:WBI201328 WLE201324:WLE201328 WVA201324:WVA201328 IO266860:IO266864 SK266860:SK266864 ACG266860:ACG266864 AMC266860:AMC266864 AVY266860:AVY266864 BFU266860:BFU266864 BPQ266860:BPQ266864 BZM266860:BZM266864 CJI266860:CJI266864 CTE266860:CTE266864 DDA266860:DDA266864 DMW266860:DMW266864 DWS266860:DWS266864 EGO266860:EGO266864 EQK266860:EQK266864 FAG266860:FAG266864 FKC266860:FKC266864 FTY266860:FTY266864 GDU266860:GDU266864 GNQ266860:GNQ266864 GXM266860:GXM266864 HHI266860:HHI266864 HRE266860:HRE266864 IBA266860:IBA266864 IKW266860:IKW266864 IUS266860:IUS266864 JEO266860:JEO266864 JOK266860:JOK266864 JYG266860:JYG266864 KIC266860:KIC266864 KRY266860:KRY266864 LBU266860:LBU266864 LLQ266860:LLQ266864 LVM266860:LVM266864 MFI266860:MFI266864 MPE266860:MPE266864 MZA266860:MZA266864 NIW266860:NIW266864 NSS266860:NSS266864 OCO266860:OCO266864 OMK266860:OMK266864 OWG266860:OWG266864 PGC266860:PGC266864 PPY266860:PPY266864 PZU266860:PZU266864 QJQ266860:QJQ266864 QTM266860:QTM266864 RDI266860:RDI266864 RNE266860:RNE266864 RXA266860:RXA266864 SGW266860:SGW266864 SQS266860:SQS266864 TAO266860:TAO266864 TKK266860:TKK266864 TUG266860:TUG266864 UEC266860:UEC266864 UNY266860:UNY266864 UXU266860:UXU266864 VHQ266860:VHQ266864 VRM266860:VRM266864 WBI266860:WBI266864 WLE266860:WLE266864 WVA266860:WVA266864 IO332396:IO332400 SK332396:SK332400 ACG332396:ACG332400 AMC332396:AMC332400 AVY332396:AVY332400 BFU332396:BFU332400 BPQ332396:BPQ332400 BZM332396:BZM332400 CJI332396:CJI332400 CTE332396:CTE332400 DDA332396:DDA332400 DMW332396:DMW332400 DWS332396:DWS332400 EGO332396:EGO332400 EQK332396:EQK332400 FAG332396:FAG332400 FKC332396:FKC332400 FTY332396:FTY332400 GDU332396:GDU332400 GNQ332396:GNQ332400 GXM332396:GXM332400 HHI332396:HHI332400 HRE332396:HRE332400 IBA332396:IBA332400 IKW332396:IKW332400 IUS332396:IUS332400 JEO332396:JEO332400 JOK332396:JOK332400 JYG332396:JYG332400 KIC332396:KIC332400 KRY332396:KRY332400 LBU332396:LBU332400 LLQ332396:LLQ332400 LVM332396:LVM332400 MFI332396:MFI332400 MPE332396:MPE332400 MZA332396:MZA332400 NIW332396:NIW332400 NSS332396:NSS332400 OCO332396:OCO332400 OMK332396:OMK332400 OWG332396:OWG332400 PGC332396:PGC332400 PPY332396:PPY332400 PZU332396:PZU332400 QJQ332396:QJQ332400 QTM332396:QTM332400 RDI332396:RDI332400 RNE332396:RNE332400 RXA332396:RXA332400 SGW332396:SGW332400 SQS332396:SQS332400 TAO332396:TAO332400 TKK332396:TKK332400 TUG332396:TUG332400 UEC332396:UEC332400 UNY332396:UNY332400 UXU332396:UXU332400 VHQ332396:VHQ332400 VRM332396:VRM332400 WBI332396:WBI332400 WLE332396:WLE332400 WVA332396:WVA332400 IO397932:IO397936 SK397932:SK397936 ACG397932:ACG397936 AMC397932:AMC397936 AVY397932:AVY397936 BFU397932:BFU397936 BPQ397932:BPQ397936 BZM397932:BZM397936 CJI397932:CJI397936 CTE397932:CTE397936 DDA397932:DDA397936 DMW397932:DMW397936 DWS397932:DWS397936 EGO397932:EGO397936 EQK397932:EQK397936 FAG397932:FAG397936 FKC397932:FKC397936 FTY397932:FTY397936 GDU397932:GDU397936 GNQ397932:GNQ397936 GXM397932:GXM397936 HHI397932:HHI397936 HRE397932:HRE397936 IBA397932:IBA397936 IKW397932:IKW397936 IUS397932:IUS397936 JEO397932:JEO397936 JOK397932:JOK397936 JYG397932:JYG397936 KIC397932:KIC397936 KRY397932:KRY397936 LBU397932:LBU397936 LLQ397932:LLQ397936 LVM397932:LVM397936 MFI397932:MFI397936 MPE397932:MPE397936 MZA397932:MZA397936 NIW397932:NIW397936 NSS397932:NSS397936 OCO397932:OCO397936 OMK397932:OMK397936 OWG397932:OWG397936 PGC397932:PGC397936 PPY397932:PPY397936 PZU397932:PZU397936 QJQ397932:QJQ397936 QTM397932:QTM397936 RDI397932:RDI397936 RNE397932:RNE397936 RXA397932:RXA397936 SGW397932:SGW397936 SQS397932:SQS397936 TAO397932:TAO397936 TKK397932:TKK397936 TUG397932:TUG397936 UEC397932:UEC397936 UNY397932:UNY397936 UXU397932:UXU397936 VHQ397932:VHQ397936 VRM397932:VRM397936 WBI397932:WBI397936 WLE397932:WLE397936 WVA397932:WVA397936 IO463468:IO463472 SK463468:SK463472 ACG463468:ACG463472 AMC463468:AMC463472 AVY463468:AVY463472 BFU463468:BFU463472 BPQ463468:BPQ463472 BZM463468:BZM463472 CJI463468:CJI463472 CTE463468:CTE463472 DDA463468:DDA463472 DMW463468:DMW463472 DWS463468:DWS463472 EGO463468:EGO463472 EQK463468:EQK463472 FAG463468:FAG463472 FKC463468:FKC463472 FTY463468:FTY463472 GDU463468:GDU463472 GNQ463468:GNQ463472 GXM463468:GXM463472 HHI463468:HHI463472 HRE463468:HRE463472 IBA463468:IBA463472 IKW463468:IKW463472 IUS463468:IUS463472 JEO463468:JEO463472 JOK463468:JOK463472 JYG463468:JYG463472 KIC463468:KIC463472 KRY463468:KRY463472 LBU463468:LBU463472 LLQ463468:LLQ463472 LVM463468:LVM463472 MFI463468:MFI463472 MPE463468:MPE463472 MZA463468:MZA463472 NIW463468:NIW463472 NSS463468:NSS463472 OCO463468:OCO463472 OMK463468:OMK463472 OWG463468:OWG463472 PGC463468:PGC463472 PPY463468:PPY463472 PZU463468:PZU463472 QJQ463468:QJQ463472 QTM463468:QTM463472 RDI463468:RDI463472 RNE463468:RNE463472 RXA463468:RXA463472 SGW463468:SGW463472 SQS463468:SQS463472 TAO463468:TAO463472 TKK463468:TKK463472 TUG463468:TUG463472 UEC463468:UEC463472 UNY463468:UNY463472 UXU463468:UXU463472 VHQ463468:VHQ463472 VRM463468:VRM463472 WBI463468:WBI463472 WLE463468:WLE463472 WVA463468:WVA463472 IO529004:IO529008 SK529004:SK529008 ACG529004:ACG529008 AMC529004:AMC529008 AVY529004:AVY529008 BFU529004:BFU529008 BPQ529004:BPQ529008 BZM529004:BZM529008 CJI529004:CJI529008 CTE529004:CTE529008 DDA529004:DDA529008 DMW529004:DMW529008 DWS529004:DWS529008 EGO529004:EGO529008 EQK529004:EQK529008 FAG529004:FAG529008 FKC529004:FKC529008 FTY529004:FTY529008 GDU529004:GDU529008 GNQ529004:GNQ529008 GXM529004:GXM529008 HHI529004:HHI529008 HRE529004:HRE529008 IBA529004:IBA529008 IKW529004:IKW529008 IUS529004:IUS529008 JEO529004:JEO529008 JOK529004:JOK529008 JYG529004:JYG529008 KIC529004:KIC529008 KRY529004:KRY529008 LBU529004:LBU529008 LLQ529004:LLQ529008 LVM529004:LVM529008 MFI529004:MFI529008 MPE529004:MPE529008 MZA529004:MZA529008 NIW529004:NIW529008 NSS529004:NSS529008 OCO529004:OCO529008 OMK529004:OMK529008 OWG529004:OWG529008 PGC529004:PGC529008 PPY529004:PPY529008 PZU529004:PZU529008 QJQ529004:QJQ529008 QTM529004:QTM529008 RDI529004:RDI529008 RNE529004:RNE529008 RXA529004:RXA529008 SGW529004:SGW529008 SQS529004:SQS529008 TAO529004:TAO529008 TKK529004:TKK529008 TUG529004:TUG529008 UEC529004:UEC529008 UNY529004:UNY529008 UXU529004:UXU529008 VHQ529004:VHQ529008 VRM529004:VRM529008 WBI529004:WBI529008 WLE529004:WLE529008 WVA529004:WVA529008 IO594540:IO594544 SK594540:SK594544 ACG594540:ACG594544 AMC594540:AMC594544 AVY594540:AVY594544 BFU594540:BFU594544 BPQ594540:BPQ594544 BZM594540:BZM594544 CJI594540:CJI594544 CTE594540:CTE594544 DDA594540:DDA594544 DMW594540:DMW594544 DWS594540:DWS594544 EGO594540:EGO594544 EQK594540:EQK594544 FAG594540:FAG594544 FKC594540:FKC594544 FTY594540:FTY594544 GDU594540:GDU594544 GNQ594540:GNQ594544 GXM594540:GXM594544 HHI594540:HHI594544 HRE594540:HRE594544 IBA594540:IBA594544 IKW594540:IKW594544 IUS594540:IUS594544 JEO594540:JEO594544 JOK594540:JOK594544 JYG594540:JYG594544 KIC594540:KIC594544 KRY594540:KRY594544 LBU594540:LBU594544 LLQ594540:LLQ594544 LVM594540:LVM594544 MFI594540:MFI594544 MPE594540:MPE594544 MZA594540:MZA594544 NIW594540:NIW594544 NSS594540:NSS594544 OCO594540:OCO594544 OMK594540:OMK594544 OWG594540:OWG594544 PGC594540:PGC594544 PPY594540:PPY594544 PZU594540:PZU594544 QJQ594540:QJQ594544 QTM594540:QTM594544 RDI594540:RDI594544 RNE594540:RNE594544 RXA594540:RXA594544 SGW594540:SGW594544 SQS594540:SQS594544 TAO594540:TAO594544 TKK594540:TKK594544 TUG594540:TUG594544 UEC594540:UEC594544 UNY594540:UNY594544 UXU594540:UXU594544 VHQ594540:VHQ594544 VRM594540:VRM594544 WBI594540:WBI594544 WLE594540:WLE594544 WVA594540:WVA594544 IO660076:IO660080 SK660076:SK660080 ACG660076:ACG660080 AMC660076:AMC660080 AVY660076:AVY660080 BFU660076:BFU660080 BPQ660076:BPQ660080 BZM660076:BZM660080 CJI660076:CJI660080 CTE660076:CTE660080 DDA660076:DDA660080 DMW660076:DMW660080 DWS660076:DWS660080 EGO660076:EGO660080 EQK660076:EQK660080 FAG660076:FAG660080 FKC660076:FKC660080 FTY660076:FTY660080 GDU660076:GDU660080 GNQ660076:GNQ660080 GXM660076:GXM660080 HHI660076:HHI660080 HRE660076:HRE660080 IBA660076:IBA660080 IKW660076:IKW660080 IUS660076:IUS660080 JEO660076:JEO660080 JOK660076:JOK660080 JYG660076:JYG660080 KIC660076:KIC660080 KRY660076:KRY660080 LBU660076:LBU660080 LLQ660076:LLQ660080 LVM660076:LVM660080 MFI660076:MFI660080 MPE660076:MPE660080 MZA660076:MZA660080 NIW660076:NIW660080 NSS660076:NSS660080 OCO660076:OCO660080 OMK660076:OMK660080 OWG660076:OWG660080 PGC660076:PGC660080 PPY660076:PPY660080 PZU660076:PZU660080 QJQ660076:QJQ660080 QTM660076:QTM660080 RDI660076:RDI660080 RNE660076:RNE660080 RXA660076:RXA660080 SGW660076:SGW660080 SQS660076:SQS660080 TAO660076:TAO660080 TKK660076:TKK660080 TUG660076:TUG660080 UEC660076:UEC660080 UNY660076:UNY660080 UXU660076:UXU660080 VHQ660076:VHQ660080 VRM660076:VRM660080 WBI660076:WBI660080 WLE660076:WLE660080 WVA660076:WVA660080 IO725612:IO725616 SK725612:SK725616 ACG725612:ACG725616 AMC725612:AMC725616 AVY725612:AVY725616 BFU725612:BFU725616 BPQ725612:BPQ725616 BZM725612:BZM725616 CJI725612:CJI725616 CTE725612:CTE725616 DDA725612:DDA725616 DMW725612:DMW725616 DWS725612:DWS725616 EGO725612:EGO725616 EQK725612:EQK725616 FAG725612:FAG725616 FKC725612:FKC725616 FTY725612:FTY725616 GDU725612:GDU725616 GNQ725612:GNQ725616 GXM725612:GXM725616 HHI725612:HHI725616 HRE725612:HRE725616 IBA725612:IBA725616 IKW725612:IKW725616 IUS725612:IUS725616 JEO725612:JEO725616 JOK725612:JOK725616 JYG725612:JYG725616 KIC725612:KIC725616 KRY725612:KRY725616 LBU725612:LBU725616 LLQ725612:LLQ725616 LVM725612:LVM725616 MFI725612:MFI725616 MPE725612:MPE725616 MZA725612:MZA725616 NIW725612:NIW725616 NSS725612:NSS725616 OCO725612:OCO725616 OMK725612:OMK725616 OWG725612:OWG725616 PGC725612:PGC725616 PPY725612:PPY725616 PZU725612:PZU725616 QJQ725612:QJQ725616 QTM725612:QTM725616 RDI725612:RDI725616 RNE725612:RNE725616 RXA725612:RXA725616 SGW725612:SGW725616 SQS725612:SQS725616 TAO725612:TAO725616 TKK725612:TKK725616 TUG725612:TUG725616 UEC725612:UEC725616 UNY725612:UNY725616 UXU725612:UXU725616 VHQ725612:VHQ725616 VRM725612:VRM725616 WBI725612:WBI725616 WLE725612:WLE725616 WVA725612:WVA725616 IO791148:IO791152 SK791148:SK791152 ACG791148:ACG791152 AMC791148:AMC791152 AVY791148:AVY791152 BFU791148:BFU791152 BPQ791148:BPQ791152 BZM791148:BZM791152 CJI791148:CJI791152 CTE791148:CTE791152 DDA791148:DDA791152 DMW791148:DMW791152 DWS791148:DWS791152 EGO791148:EGO791152 EQK791148:EQK791152 FAG791148:FAG791152 FKC791148:FKC791152 FTY791148:FTY791152 GDU791148:GDU791152 GNQ791148:GNQ791152 GXM791148:GXM791152 HHI791148:HHI791152 HRE791148:HRE791152 IBA791148:IBA791152 IKW791148:IKW791152 IUS791148:IUS791152 JEO791148:JEO791152 JOK791148:JOK791152 JYG791148:JYG791152 KIC791148:KIC791152 KRY791148:KRY791152 LBU791148:LBU791152 LLQ791148:LLQ791152 LVM791148:LVM791152 MFI791148:MFI791152 MPE791148:MPE791152 MZA791148:MZA791152 NIW791148:NIW791152 NSS791148:NSS791152 OCO791148:OCO791152 OMK791148:OMK791152 OWG791148:OWG791152 PGC791148:PGC791152 PPY791148:PPY791152 PZU791148:PZU791152 QJQ791148:QJQ791152 QTM791148:QTM791152 RDI791148:RDI791152 RNE791148:RNE791152 RXA791148:RXA791152 SGW791148:SGW791152 SQS791148:SQS791152 TAO791148:TAO791152 TKK791148:TKK791152 TUG791148:TUG791152 UEC791148:UEC791152 UNY791148:UNY791152 UXU791148:UXU791152 VHQ791148:VHQ791152 VRM791148:VRM791152 WBI791148:WBI791152 WLE791148:WLE791152 WVA791148:WVA791152 IO856684:IO856688 SK856684:SK856688 ACG856684:ACG856688 AMC856684:AMC856688 AVY856684:AVY856688 BFU856684:BFU856688 BPQ856684:BPQ856688 BZM856684:BZM856688 CJI856684:CJI856688 CTE856684:CTE856688 DDA856684:DDA856688 DMW856684:DMW856688 DWS856684:DWS856688 EGO856684:EGO856688 EQK856684:EQK856688 FAG856684:FAG856688 FKC856684:FKC856688 FTY856684:FTY856688 GDU856684:GDU856688 GNQ856684:GNQ856688 GXM856684:GXM856688 HHI856684:HHI856688 HRE856684:HRE856688 IBA856684:IBA856688 IKW856684:IKW856688 IUS856684:IUS856688 JEO856684:JEO856688 JOK856684:JOK856688 JYG856684:JYG856688 KIC856684:KIC856688 KRY856684:KRY856688 LBU856684:LBU856688 LLQ856684:LLQ856688 LVM856684:LVM856688 MFI856684:MFI856688 MPE856684:MPE856688 MZA856684:MZA856688 NIW856684:NIW856688 NSS856684:NSS856688 OCO856684:OCO856688 OMK856684:OMK856688 OWG856684:OWG856688 PGC856684:PGC856688 PPY856684:PPY856688 PZU856684:PZU856688 QJQ856684:QJQ856688 QTM856684:QTM856688 RDI856684:RDI856688 RNE856684:RNE856688 RXA856684:RXA856688 SGW856684:SGW856688 SQS856684:SQS856688 TAO856684:TAO856688 TKK856684:TKK856688 TUG856684:TUG856688 UEC856684:UEC856688 UNY856684:UNY856688 UXU856684:UXU856688 VHQ856684:VHQ856688 VRM856684:VRM856688 WBI856684:WBI856688 WLE856684:WLE856688 WVA856684:WVA856688 IO922220:IO922224 SK922220:SK922224 ACG922220:ACG922224 AMC922220:AMC922224 AVY922220:AVY922224 BFU922220:BFU922224 BPQ922220:BPQ922224 BZM922220:BZM922224 CJI922220:CJI922224 CTE922220:CTE922224 DDA922220:DDA922224 DMW922220:DMW922224 DWS922220:DWS922224 EGO922220:EGO922224 EQK922220:EQK922224 FAG922220:FAG922224 FKC922220:FKC922224 FTY922220:FTY922224 GDU922220:GDU922224 GNQ922220:GNQ922224 GXM922220:GXM922224 HHI922220:HHI922224 HRE922220:HRE922224 IBA922220:IBA922224 IKW922220:IKW922224 IUS922220:IUS922224 JEO922220:JEO922224 JOK922220:JOK922224 JYG922220:JYG922224 KIC922220:KIC922224 KRY922220:KRY922224 LBU922220:LBU922224 LLQ922220:LLQ922224 LVM922220:LVM922224 MFI922220:MFI922224 MPE922220:MPE922224 MZA922220:MZA922224 NIW922220:NIW922224 NSS922220:NSS922224 OCO922220:OCO922224 OMK922220:OMK922224 OWG922220:OWG922224 PGC922220:PGC922224 PPY922220:PPY922224 PZU922220:PZU922224 QJQ922220:QJQ922224 QTM922220:QTM922224 RDI922220:RDI922224 RNE922220:RNE922224 RXA922220:RXA922224 SGW922220:SGW922224 SQS922220:SQS922224 TAO922220:TAO922224 TKK922220:TKK922224 TUG922220:TUG922224 UEC922220:UEC922224 UNY922220:UNY922224 UXU922220:UXU922224 VHQ922220:VHQ922224 VRM922220:VRM922224 WBI922220:WBI922224 WLE922220:WLE922224 WVA922220:WVA922224 IO987756:IO987760 SK987756:SK987760 ACG987756:ACG987760 AMC987756:AMC987760 AVY987756:AVY987760 BFU987756:BFU987760 BPQ987756:BPQ987760 BZM987756:BZM987760 CJI987756:CJI987760 CTE987756:CTE987760 DDA987756:DDA987760 DMW987756:DMW987760 DWS987756:DWS987760 EGO987756:EGO987760 EQK987756:EQK987760 FAG987756:FAG987760 FKC987756:FKC987760 FTY987756:FTY987760 GDU987756:GDU987760 GNQ987756:GNQ987760 GXM987756:GXM987760 HHI987756:HHI987760 HRE987756:HRE987760 IBA987756:IBA987760 IKW987756:IKW987760 IUS987756:IUS987760 JEO987756:JEO987760 JOK987756:JOK987760 JYG987756:JYG987760 KIC987756:KIC987760 KRY987756:KRY987760 LBU987756:LBU987760 LLQ987756:LLQ987760 LVM987756:LVM987760 MFI987756:MFI987760 MPE987756:MPE987760 MZA987756:MZA987760 NIW987756:NIW987760 NSS987756:NSS987760 OCO987756:OCO987760 OMK987756:OMK987760 OWG987756:OWG987760 PGC987756:PGC987760 PPY987756:PPY987760 PZU987756:PZU987760 QJQ987756:QJQ987760 QTM987756:QTM987760 RDI987756:RDI987760 RNE987756:RNE987760 RXA987756:RXA987760 SGW987756:SGW987760 SQS987756:SQS987760 TAO987756:TAO987760 TKK987756:TKK987760 TUG987756:TUG987760 UEC987756:UEC987760 UNY987756:UNY987760 UXU987756:UXU987760 VHQ987756:VHQ987760 VRM987756:VRM987760 WBI987756:WBI987760 WLE987756:WLE987760" xr:uid="{00000000-0002-0000-0200-000001000000}"/>
  </dataValidations>
  <printOptions horizontalCentered="1"/>
  <pageMargins left="0.51181102362204722" right="0.51181102362204722" top="0.55118110236220474" bottom="0.74803149606299213" header="0.31496062992125984" footer="0.31496062992125984"/>
  <pageSetup scale="10" orientation="landscape" r:id="rId1"/>
  <ignoredErrors>
    <ignoredError sqref="A20:A52 A110:A351 A364:A671 A729:A761 A763:A928 A1031:A1084 A1028:A1029 A1253 A3139:A3502 A3536:A3812 A5189:A5300 A4411:A4998 A3835:A4265 A2907:A2984 A2466:A2850 A2145:A2353 A727" emptyCellReference="1"/>
    <ignoredError sqref="B21:L22 B334:K334 B390:K391 B401:K401 B555:K555 B610:K610 B733:K733 B744:K744 B5284:K5289 B730:L731 B727 E727:L727 C20:L20 B32:L33 C31:L31 B111:L112 C42:L42 B43:L44 B287:L288 E286:L286 B298:L299 E297:L297 B309:L310 E308:L308 B320:L321 E319:L319 B331:L332 E330:L330 B342:L343 E341:L341 B365:L366 E364:L364 B376:L377 E375:L375 B387:L388 E386:L386 B398:L399 E397:L397 E408:L408 E419 E430 E452 E463 E441 E474 E485 E496 E507 E518 B530:L531 E529:L529 B541:L542 E540:L540 B552:L553 E551:L551 B563:L564 E562:L562 B574:L575 E573:L573 B585:L586 E584:L584 B596:L597 E595:L595 B607:L608 E606:L606 B618:L619 E617:L617 B629:L630 E628:L628 B640:L641 E639:L639 B651:L652 E650:L650 B662:L663 E661:L661 E729:L729 B741:L742 E740:L740 B110 E110:L110 B122:L123 B121 E121:L121 B133:L134 B132 E132:L132 B144:L145 B143 E143:L143 B155:L156 B154 E154:L154 B166:L167 B165 E165:L165 B177:L178 B176 E176:L176 B188:L189 B187 E187:L187 B199:L200 B198 E198:L198 B210:L211 B209 E209:L209 B221:L222 B220 E220:L220 B232:L233 B231 E231:L231 B243:L244 B242 E242:L242 B254:L255 B253 E253:L253 B265:L266 B264 E264:L264 B276:L277 B275 E275:L275 B752:L753 E751:L751 B764:L765 E763:L763 B775:L776 E774:L774 B786:L787 E785:L785 B797:L798 E796:L796 B808:L809 E807:L807 B819:L820 E818:L818 B3536 B831:L832 E830:L830 B842:L843 E841:L841 B853:L854 E852:L852 B864:L865 E863:L863 B875:L876 E874:L874 B886:L887 E885:L885 B897:L898 E896:L896 B908:L909 E907:L907 B919:L920 E918:L918 B1028 E1028:L1028 B1042:L1043 B1031:L1032 E1041:L1041 B1053:L1054 E1052:L1052 B1064:L1065 E1063:L1063 B1075:L1076 E1074:L1074 B1253 E1253:L1253 B2146:L2147 B2909:L2910 E2908:L2908 B2920:L2921 E2919:L2919 B2931:L2932 E2930:L2930 B2942:L2943 E2941:L2941 B2953:L2954 E2952:L2952 B2964:L2965 E2963:L2963 B2975:L2976 E2974:L2974 B3139 B3141:L3142 E3140:L3140 B2907 E2907:L2907 D3139:L3139 B3152:L3153 E3151:L3151 B3163:L3164 E3162:L3162 B3174:L3175 E3173:L3173 B3185:L3186 E3184:L3184 B3196:L3197 E3195:L3195 B3207:L3208 E3206:L3206 B3218:L3219 E3217:L3217 B3229:L3230 E3228:L3228 B3240:L3241 E3239:L3239 B3251:L3252 E3250:L3250 B3262:L3263 E3261:L3261 B3273:L3274 E3272:L3272 B3284:L3285 E3283:L3283 B3295:L3296 E3294:L3294 B3306:L3307 E3305:L3305 B3317:L3318 E3316:L3316 B3328:L3329 E3327:L3327 B3339:L3340 E3338:L3338 B3350:L3351 E3349:L3349 B3361:L3362 E3360:L3360 B3372:L3373 E3371:L3371 B3383:L3384 E3382:L3382 B3394:L3395 E3393:L3393 B3405:L3406 E3404:L3404 B3416:L3417 E3415:L3415 B3427:L3428 E3426:L3426 B3438:L3439 E3437:L3437 B3449:L3450 E3448:L3448 B3460:L3461 E3459:L3459 B3471:L3472 E3470:L3470 B3482:L3483 E3481:L3481 B3493:L3494 E3492:L3492 B3538:L3539 E3537:L3537 B3549:L3550 E3548:L3548 B3560:L3561 E3559:L3559 D3536:L3536 B3572:L3573 B3570 D3570:L3570 E3571:L3571 B3583:L3584 E3582:L3582 B3594:L3595 E3593:L3593 B3605:L3606 E3604:L3604 B3616:L3617 E3615:L3615 B3627:L3628 E3626:L3626 B3638:L3639 E3637:L3637 B3649:L3650 E3648:L3648 B3835 E3659:L3659 B3660:L3661 B3837:L3838 E3836:L3836 B3848:L3849 E3847:L3847 B3859:L3860 E3858:L3858 B3870:L3871 E3869:L3869 B3881:L3882 E3880:L3880 B3892:L3893 E3891:L3891 B3903:L3904 E3902:L3902 B3914:L3915 E3913:L3913 B3925:L3926 E3924:L3924 B3936:L3937 E3935:L3935 B3947:L3948 E3946:L3946 B3958:L3959 E3957:L3957 B3969:L3970 E3968:L3968 B3980:L3981 E3979:L3979 B3991:L3992 E3990:L3990 B4002:L4003 E4001:L4001 B4013:L4014 E4012:L4012 B4024:L4025 E4023:L4023 B4035:L4036 E4034:L4034 B4046:L4047 E4045:L4045 B4058:L4059 E4057:L4057 B4069:L4070 E4068:L4068 B4080:L4081 E4079:L4079 B4091:L4092 E4090:L4090 B4102:L4103 E4101:L4101 B4113:L4114 E4112:L4112 B4124:L4125 E4123:L4123 B4135:L4136 E4134:L4134 B4146:L4147 E4145:L4145 B4157:L4158 E4156:L4156 B4168:L4169 E4167:L4167 B4179:L4180 E4178:L4178 B4190:L4191 E4189:L4189 B4201:L4202 E4200:L4200 B4212:L4213 E4211:L4211 B4223:L4224 E4222:L4222 B4234:L4235 E4233:L4233 B4245:L4246 E4244:L4244 B4411 E4255:L4255 D3835:L3835 B4056 D4056:L4056 B4256:L4257 B4413:L4414 E4412:L4412 B4424:L4425 E4423:L4423 B4435:L4436 E4434:L4434 B4446:L4447 E4445:L4445 B4457:L4458 E4456:L4456 B4468:L4469 E4467:L4467 B4479:L4480 E4478:L4478 B4490:L4491 E4489:L4489 B4501:L4502 E4500:L4500 B4512:L4513 E4511:L4511 B4523:L4524 E4522:L4522 B4534:L4535 E4533:L4533 B4546:L4547 E4545:L4545 B4557:L4558 E4556:L4556 B4568:L4569 E4567:L4567 B4579:L4580 E4578:L4578 B4590:L4591 E4589:L4589 B4601:L4602 E4600:L4600 B4612:L4613 E4611:L4611 B4623:L4624 E4622:L4622 B4634:L4635 E4633:L4633 B4645:L4646 E4644:L4644 B4656:L4657 E4655:L4655 B4667:L4668 E4666:L4666 B4678:L4679 E4677:L4677 B4689:L4690 E4688:L4688 B4700:L4701 E4699:L4699 B4711:L4712 E4710:L4710 B4722:L4723 E4721:L4721 B4733:L4734 E4732:L4732 D4411:L4411 B4544 D4544:L4544 B4745:L4746 B4743 D4743:L4743 E4744:L4744 B4756:L4757 E4755:L4755 B4767:L4768 E4766:L4766 B4778:L4779 E4777:L4777 B4790:L4791 E4789:L4789 B4801:L4802 E4800:L4800 B4812:L4813 E4811:L4811 B4823:L4824 E4822:L4822 B4834:L4835 E4833:L4833 B4845:L4846 E4844:L4844 B4856:L4857 E4855:L4855 B4867:L4868 E4866:L4866 B4878:L4879 E4877:L4877 B4890:L4891 E4889:L4889 B4901:L4902 E4900:L4900 B4912:L4913 E4911:L4911 B4923:L4924 E4922:L4922 B4934:L4935 E4933:L4933 B4945:L4946 E4944:L4944 B4956:L4957 E4955:L4955 B4967:L4968 E4966:L4966 B4978:L4979 E4977:L4977 B5191:L5192 E4988:L4988 B4989:L4990 B4788 D4788:L4788 B4888 D4888:L4888 B5189 D5189:L5189 E5190:L5190 B5202:L5203 E5201:L5201 B5213:L5214 E5212:L5212 B5224:L5225 E5223:L5223 B5235:L5236 E5234:L5234 B5247:L5248 B5245 D5245:L5245 E5246:L5246 B5258:L5259 E5257:L5257 B5269:L5270 E5268:L5268 B5280:L5281 E5279:L5279 B5291:L5292 F5290:L5290 B5301 B30:K30 C23:D23 B41:K41 C34:D34 B52:K52 C45:D45 C24:D24 C26:D26 C25:D25 B29:K29 C27:D27 B35:K35 B46:K46 B120:K120 B113:K119 B131:K131 B124:K130 B142:K142 B135:K141 B153:K153 B146:K152 B164:K164 B157:K163 B175:K175 B168:K174 B186:K186 B179:K185 B197:K197 B190:K196 B208:K208 B201:K207 B219:K219 B212:K218 B230:K230 B223:K229 B241:K241 B234:K240 B252:K252 B245:K251 B263:K263 B256:K262 B274:K274 B267:K273 B285:K285 B278:K284 B296:K296 B289:K295 B307:K307 B300:K306 B2256:L2257 B2255 E2255:L2255 B2267:L2268 B2266 E2266:L2266 B2278:L2279 B2277 E2277:L2277 B2289:L2290 B2288 E2288:L2288 B2300:L2301 B2299 E2299:L2299 B2311:L2312 B2310 E2310:L2310 B2322:L2323 B2321 E2321:L2321 B2333:L2334 B2332 E2332:L2332 B2467:L2468 B2343 E2343:L2343 B2344:L2345 B2466 E2466:L2466 B2478:L2479 B2477 E2477:L2477 B2489:L2490 B2488 E2488:L2488 B2500:L2501 B2499 E2499:L2499 B2511:L2512 B2510 E2510:L2510 B2522:L2523 B2521 E2521:L2521 B2533:L2534 B2532 E2532:L2532 B2544:L2545 B2543 E2543:L2543 B2555:L2556 B2554 E2554:L2554 B2566:L2567 B2565 E2565:L2565 B2577:L2578 B2576 E2576:L2576 B2588:L2589 B2587 E2587:L2587 B2599:L2600 B2598 E2598:L2598 B2610:L2611 B2609 E2609:L2609 B2621:L2622 B2620 E2620:L2620 B2632:L2633 B2631 E2631:L2631 B2643:L2644 B2642 E2642:K2642 B2654:L2655 B2653 E2653:L2653 B2665:L2666 B2664 E2664:L2664 B2676:L2677 B2675 E2675:L2675 B2687:L2688 B2686 E2686:L2686 B2698:L2699 B2697 E2697:L2697 B2709:L2710 B2708 E2708:L2708 B2720:L2721 B2719 E2719:L2719 B2731:L2732 B2730 E2730:L2730 B2742:L2743 B2741 E2741:L2741 B2753:L2754 B2752 E2752:L2752 B2764:L2765 B2763 E2763:L2763 B2775:L2776 B2774 E2774:L2774 B2786:L2787 B2785 E2785:L2785 B2797:L2798 B2796 E2796:L2796 B2808:L2809 B2807 E2807:L2807 B2819:L2820 B2818 E2818:L2818 B2830:L2831 B2829 E2829:L2829 B2841:L2842 B2840 E2840:L2840 B2145 E2145:L2145 B2157:L2158 B2156 E2156:L2156 B2168:L2169 B2167 E2167:L2167 B2179:L2180 B2178 E2178:L2178 B2190:L2191 B2189 E2189:L2189 B2201:L2202 B2200 E2200:L2200 B2212:L2213 B2211 E2211:L2211 B2223:L2224 B2222 E2222:L2222 B2234:L2235 B2233 E2233:L2233 B2245:L2246 B2244 E2244:L2244 B3671:L3672 B3670 D3670:L3670 B3682:L3683 B3681 D3681:L3681 B3693:L3694 B3692 D3692:L3692 B3704:L3705 B3703 D3703:L3703 B3715:L3716 B3714 D3714:L3714 B3726:L3727 B3725 D3725:L3725 B3737:L3738 B3736 D3736:L3736 B3748:L3749 B3747 D3747:L3747 B3759:L3760 B3758 D3758:L3758 B3770:L3771 B3769 D3769:L3769 B3781:L3782 B3780 D3780:L3780 B3792:L3793 B3791 D3791:L3791 B3803:L3804 B3802 D3802:L3802 C28:D28 B2638:K2638 B2637:K2637 B2640:K2641 B2639:K2639 B835:K836 B833:E833 B840:K840 B834:K834 B838:K839 B837:K837 B851:L851 B846:K846 B847:K847 B857:K858 B856:K856 B862:L862 B859:K859 B869:K869 B868:K868 B873:L873 B870:K870 B879:K880 B878:K878 B884:L884 B881:K881 B891:K891 B890:K890 B895:L895 B892:K892 B903:K903 B902:K902 B906:L906 B904:K904 B913:K913 B912:K912 B917:L917 B914:K914 B924:K925 B923:K923 B928:L928 B926:K926 B318:L318 B313:K313 B314:K314 B329:L329 B324:K324 B325:K325 B336:K336 B335:K335 B340:L340 B337:K337 B351:L351 B346:K346 B347:K347 B374:L374 B370:K370 B371:K371 B385:L385 B381:K381 B382:K382 B396:L396 B392:K392 B393:K393 B407:L407 B402:K402 B403:K403 B539:L539 B535:K535 B536:K536 B550:L550 B545:K545 B546:K546 B561:L561 B556:K556 B557:K557 B572:L572 B567:K567 B568:K568 B583:L583 B578:K578 B579:K579 B594:L594 B589:K589 B590:K590 B616:L616 B611:K611 B612:K612 B627:L627 B622:K622 B623:K623 B638:L638 B633:K633 B634:K634 B649:L649 B644:K644 B645:K645 B660:L660 B655:K655 B656:K656 B671:L671 B666:K666 B667:K667 B739:L739 B734:K734 B735:K735 B750:L750 B745:K745 B746:K746 B761:L761 B756:K756 B757:K757 B773:L773 B769:K769 B770:K770 B784:L784 B779:K779 B780:K780 B795:L795 B790:K790 B791:K791 B806:L806 B801:K801 B802:K802 B817:L817 B812:K812 B813:K813 B828:L828 B823:K823 B824:K824 B312:K312 B311:K311 B315:K317 B323:K323 B322:K322 B326:K328 B338:K339 B345:K345 B344:K344 B348:K350 B368:K369 B367:K367 B372:K373 B379:K380 B378:K378 B383:K384 B394:K395 B404:K406 B532:K534 B537:K538 B543:K544 B547:K549 B558:K560 B565:K566 B569:K571 B576:K577 B580:K582 B587:K588 B591:K593 B605:L605 B598:K604 B613:K615 B620:K621 B624:K626 B631:K632 B635:K637 B642:K643 B646:K648 B653:K654 B657:K659 B664:K665 B668:K670 B736:K738 B747:K749 B754:K755 B758:K760 B766:K768 B771:K772 B777:K778 B781:K783 B788:K789 B792:K794 B799:K800 B803:K805 B810:K811 B814:K816 B821:K822 B825:K827 B844:K845 B848:K850 B855:K855 B860:K861 B866:K867 B871:K872 B877:K877 B882:K883 B888:K889 B893:K894 B899:K901 B905:K905 B910:K911 B915:K916 B921:K922 B927:K927 B1033:K1040 B1044:K1051 B1055:K1062 B1066:K1073 B1077:K1084 B2148:K2155 B2159:K2166 B2170:K2177 B2181:K2188 B2192:K2199 B2203:K2210 B2214:K2221 B2225:K2232 B2236:K2243 B2247:K2254 B2258:K2265 B2269:K2276 B2280:K2287 B2291:K2298 B2302:K2309 B2313:K2320 B2324:K2331 B2335:K2342 B2346:K2353 B2469:K2476 B2480:K2487 B2491:K2498 B2502:K2509 B2513:K2520 B2524:K2531 B2535:K2542 B2546:K2553 B2557:K2564 B2568:K2575 B2579:K2586 B2590:K2597 B2601:K2608 B2612:K2619 B2623:K2630 B2634:K2636 B2645:K2652 B2656:K2663 B2667:K2674 B2678:K2685 B2689:K2696 B2700:K2707 B2711:K2718 B2722:K2729 B2733:K2740 B2744:K2751 B2755:K2762 B2766:K2773 B2777:K2784 B2788:K2795 B2799:K2806 B2810:K2817 B2821:K2828 B2832:K2839 B2843:K2850 B2911:K2918 B2922:K2929 B2933:K2940 B2944:K2951 B2955:K2962 B2966:K2973 B2977:K2984 B3143:K3150 B3154:K3161 B3165:K3172 B3176:K3183 B3187:K3194 B3198:K3205 B3209:K3216 B3220:K3227 B3231:K3238 B3242:K3249 B3253:K3260 B3264:K3271 B3275:K3282 B3286:K3293 B3297:K3304 B3308:K3315 B3319:K3326 B3330:K3337 B3341:K3348 B3352:K3359 B3363:K3370 B3374:K3381 B3385:K3392 B3396:K3403 B3407:K3414 B3418:K3425 B3429:K3436 B3440:K3447 B3451:K3458 B3462:K3469 B3473:K3480 B3484:K3491 B3495:K3502 B3540:K3547 B3551:K3558 B3562:K3569 B3574:K3581 B3585:K3592 B3596:K3603 B3607:K3614 B3618:K3625 B3629:K3636 B3640:K3647 B3651:K3658 B3662:K3669 B3673:K3680 B3684:K3691 B3695:K3702 B3706:K3713 B3717:K3724 B3728:K3735 B3739:K3746 B3750:K3757 B3761:K3768 B3772:K3779 B3783:K3790 B3794:K3801 B3805:K3812 B3839:K3846 B3850:K3857 B3861:K3868 B3872:K3879 B3883:K3890 B3894:K3901 B3905:K3912 B3916:K3923 B3927:K3934 B3938:K3945 B3949:K3956 B3960:K3967 B3971:K3978 B3982:K3989 B3993:K4000 B4004:K4011 B4015:K4022 B4026:K4033 B4037:K4044 B4048:K4055 B4060:K4067 B4071:K4078 B4082:K4089 B4093:K4100 B4104:K4111 B4115:K4122 B4126:K4133 B4137:K4144 B4148:K4155 B4159:K4166 B4170:K4177 B4181:K4188 B4192:K4199 B4203:K4210 B4214:K4221 B4225:K4232 B4236:K4243 B4247:K4254 B4258:K4265 B4415:K4422 B4426:K4433 B4437:K4444 B4448:K4455 B4459:K4466 B4470:K4477 B4481:K4488 B4492:K4499 B4503:K4510 B4514:K4521 B4525:K4532 B4536:K4543 B4548:K4555 B4559:K4566 B4570:K4577 B4581:K4588 B4592:K4599 B4603:K4610 B4614:K4621 B4625:K4632 B4636:K4643 B4647:K4654 B4658:K4665 B4669:K4676 B4680:K4687 B4691:K4698 B4702:K4709 B4713:K4720 B4724:K4731 B4735:K4742 B4747:K4754 B4758:K4765 B4769:K4776 B4780:K4787 B4792:K4799 B4803:K4810 B4814:K4821 B4825:K4832 B4836:K4843 B4847:K4854 B4858:K4865 B4869:K4876 B4881:K4887 B4892:K4899 B4903:K4910 B4914:K4921 B4925:K4932 B4936:K4943 B4947:K4954 B4958:K4965 B4969:K4976 B4980:K4987 B4991:K4998 B5193:K5200 B5204:K5211 B5215:K5222 B5226:K5233 B5237:K5244 B5249:K5256 B5260:K5267 B5271:K5278 B5293:K5300 B4880:I4880 B50:K51 B48:I48 B39:K40 B38:I38 B36:I37 B47:I47 B49:I49 L419 L430 L441 L452 L463 L474 L485 L496 L507 L518" numberStoredAsText="1" emptyCellReference="1"/>
    <ignoredError sqref="B18:D18 B19 E19:L19 F18:L18" numberStoredAsText="1"/>
    <ignoredError sqref="D5446:L5446 D5447"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
    <tabColor rgb="FF00B0F0"/>
    <outlinePr summaryBelow="0"/>
  </sheetPr>
  <dimension ref="A1:XEY818"/>
  <sheetViews>
    <sheetView tabSelected="1" view="pageBreakPreview" zoomScale="80" zoomScaleNormal="80" zoomScaleSheetLayoutView="80" workbookViewId="0">
      <selection activeCell="D13" sqref="D13"/>
    </sheetView>
  </sheetViews>
  <sheetFormatPr baseColWidth="10" defaultColWidth="11.42578125" defaultRowHeight="47.25" customHeight="1" outlineLevelRow="1" x14ac:dyDescent="0.2"/>
  <cols>
    <col min="1" max="1" width="10.5703125" style="391" bestFit="1" customWidth="1"/>
    <col min="2" max="2" width="7" style="386" customWidth="1"/>
    <col min="3" max="3" width="10.42578125" style="386" bestFit="1" customWidth="1"/>
    <col min="4" max="4" width="57.85546875" style="387" customWidth="1"/>
    <col min="5" max="5" width="11.85546875" style="392" customWidth="1"/>
    <col min="6" max="6" width="13.85546875" style="7" customWidth="1"/>
    <col min="7" max="7" width="16.85546875" style="7" customWidth="1"/>
    <col min="8" max="8" width="14" style="7" customWidth="1"/>
    <col min="9" max="16384" width="11.42578125" style="7"/>
  </cols>
  <sheetData>
    <row r="1" spans="1:8" ht="15" customHeight="1" x14ac:dyDescent="0.2">
      <c r="A1" s="600" t="s">
        <v>2562</v>
      </c>
      <c r="B1" s="601"/>
      <c r="C1" s="601"/>
      <c r="D1" s="601"/>
      <c r="E1" s="601"/>
      <c r="F1" s="601"/>
      <c r="G1" s="601"/>
      <c r="H1" s="602"/>
    </row>
    <row r="2" spans="1:8" ht="27.95" customHeight="1" x14ac:dyDescent="0.2">
      <c r="A2" s="603"/>
      <c r="B2" s="604"/>
      <c r="C2" s="604"/>
      <c r="D2" s="604"/>
      <c r="E2" s="604"/>
      <c r="F2" s="604"/>
      <c r="G2" s="604"/>
      <c r="H2" s="605"/>
    </row>
    <row r="3" spans="1:8" ht="18.75" customHeight="1" x14ac:dyDescent="0.2">
      <c r="A3" s="606"/>
      <c r="B3" s="607"/>
      <c r="C3" s="607"/>
      <c r="D3" s="607"/>
      <c r="E3" s="607"/>
      <c r="F3" s="607"/>
      <c r="G3" s="607"/>
      <c r="H3" s="608"/>
    </row>
    <row r="4" spans="1:8" ht="10.5" customHeight="1" x14ac:dyDescent="0.2">
      <c r="A4" s="805"/>
      <c r="B4" s="806"/>
      <c r="C4" s="806"/>
      <c r="D4" s="806"/>
      <c r="E4" s="807"/>
      <c r="F4" s="807"/>
      <c r="G4" s="807"/>
      <c r="H4" s="807"/>
    </row>
    <row r="5" spans="1:8" ht="9" customHeight="1" x14ac:dyDescent="0.2">
      <c r="A5" s="527"/>
      <c r="B5" s="527"/>
      <c r="C5" s="527"/>
      <c r="D5" s="527"/>
      <c r="E5" s="527"/>
      <c r="F5" s="527"/>
      <c r="G5" s="527"/>
      <c r="H5" s="527"/>
    </row>
    <row r="6" spans="1:8" ht="6.75" customHeight="1" x14ac:dyDescent="0.2">
      <c r="A6" s="528"/>
      <c r="B6" s="528"/>
      <c r="C6" s="528"/>
      <c r="D6" s="528"/>
      <c r="E6" s="528"/>
      <c r="F6" s="528"/>
      <c r="G6" s="528"/>
      <c r="H6" s="528"/>
    </row>
    <row r="7" spans="1:8" ht="39" customHeight="1" x14ac:dyDescent="0.2">
      <c r="A7" s="808" t="s">
        <v>2532</v>
      </c>
      <c r="B7" s="809"/>
      <c r="C7" s="810"/>
      <c r="D7" s="811"/>
      <c r="E7" s="811"/>
      <c r="F7" s="811"/>
      <c r="G7" s="811"/>
      <c r="H7" s="811"/>
    </row>
    <row r="8" spans="1:8" ht="4.5" customHeight="1" x14ac:dyDescent="0.2">
      <c r="A8" s="385"/>
      <c r="E8" s="388"/>
    </row>
    <row r="9" spans="1:8" ht="19.5" customHeight="1" x14ac:dyDescent="0.2">
      <c r="A9" s="4" t="s">
        <v>1314</v>
      </c>
      <c r="B9" s="5" t="s">
        <v>0</v>
      </c>
      <c r="C9" s="5" t="s">
        <v>1312</v>
      </c>
      <c r="D9" s="6" t="s">
        <v>1313</v>
      </c>
      <c r="E9" s="5" t="s">
        <v>1</v>
      </c>
      <c r="F9" s="5" t="s">
        <v>2</v>
      </c>
      <c r="G9" s="5" t="s">
        <v>560</v>
      </c>
      <c r="H9" s="461" t="s">
        <v>1473</v>
      </c>
    </row>
    <row r="10" spans="1:8" ht="19.5" customHeight="1" x14ac:dyDescent="0.2">
      <c r="A10" s="4"/>
      <c r="B10" s="8">
        <v>1</v>
      </c>
      <c r="C10" s="5"/>
      <c r="D10" s="9" t="s">
        <v>2016</v>
      </c>
      <c r="E10" s="5"/>
      <c r="F10" s="5"/>
      <c r="G10" s="5"/>
      <c r="H10" s="486"/>
    </row>
    <row r="11" spans="1:8" ht="27.75" customHeight="1" outlineLevel="1" x14ac:dyDescent="0.2">
      <c r="A11" s="598" t="s">
        <v>2247</v>
      </c>
      <c r="B11" s="10">
        <v>1</v>
      </c>
      <c r="C11" s="10">
        <v>1</v>
      </c>
      <c r="D11" s="11" t="str">
        <f>+VLOOKUP(A:A,APUS!A:C,3,FALSE)</f>
        <v>APIQUE VERIFICACION CIMENTACION (Minimo 0.80x0.80m)H=1.0m.Incuye rotura,excavacion y relleno compactado.</v>
      </c>
      <c r="E11" s="12" t="str">
        <f>+VLOOKUP(A:A,APUS!A:D,4,FALSE)</f>
        <v>UN</v>
      </c>
      <c r="F11" s="13">
        <f>VLOOKUP(A:A,APUS!A:H,8,0)</f>
        <v>3.673</v>
      </c>
      <c r="G11" s="26">
        <f>VLOOKUP(A:A,MEMORIAS!B:M,12,0)</f>
        <v>6</v>
      </c>
      <c r="H11" s="462">
        <f>+F11*G11</f>
        <v>22.038</v>
      </c>
    </row>
    <row r="12" spans="1:8" ht="12.75" outlineLevel="1" x14ac:dyDescent="0.2">
      <c r="A12" s="598" t="s">
        <v>2248</v>
      </c>
      <c r="B12" s="10">
        <v>1</v>
      </c>
      <c r="C12" s="10">
        <v>2</v>
      </c>
      <c r="D12" s="11" t="str">
        <f>+VLOOKUP(A:A,APUS!A:C,3,FALSE)</f>
        <v>CERRAMIENTO EN TELA VERDE H=2.10M</v>
      </c>
      <c r="E12" s="12" t="str">
        <f>+VLOOKUP(A:A,APUS!A:D,4,FALSE)</f>
        <v>M</v>
      </c>
      <c r="F12" s="13">
        <f>VLOOKUP(A:A,APUS!A:H,8,0)</f>
        <v>0.43805000000000005</v>
      </c>
      <c r="G12" s="26">
        <f>VLOOKUP(A:A,MEMORIAS!B:M,12,0)</f>
        <v>1</v>
      </c>
      <c r="H12" s="462">
        <f>+F12*G12</f>
        <v>0.43805000000000005</v>
      </c>
    </row>
    <row r="13" spans="1:8" ht="41.25" customHeight="1" outlineLevel="1" x14ac:dyDescent="0.2">
      <c r="A13" s="598" t="s">
        <v>2250</v>
      </c>
      <c r="B13" s="10">
        <v>1</v>
      </c>
      <c r="C13" s="10">
        <v>3</v>
      </c>
      <c r="D13" s="512" t="str">
        <f>+VLOOKUP(A:A,APUS!A:C,3,FALSE)</f>
        <v>VALLA INFORMATIVA  (0,50X0,70M) Incvluye marco  de madera en cerco de 5x5cm+tapa en triplex de 1.4mm+ impresión en vinilo)</v>
      </c>
      <c r="E13" s="12" t="str">
        <f>+VLOOKUP(A:A,APUS!A:D,4,FALSE)</f>
        <v>UN</v>
      </c>
      <c r="F13" s="13">
        <f>VLOOKUP(A:A,APUS!A:H,8,0)</f>
        <v>2.1029999999999998</v>
      </c>
      <c r="G13" s="26">
        <f>VLOOKUP(A:A,MEMORIAS!B:M,12,0)</f>
        <v>1</v>
      </c>
      <c r="H13" s="462">
        <f>+F13*G13</f>
        <v>2.1029999999999998</v>
      </c>
    </row>
    <row r="14" spans="1:8" ht="33" customHeight="1" outlineLevel="1" x14ac:dyDescent="0.2">
      <c r="A14" s="598" t="s">
        <v>2449</v>
      </c>
      <c r="B14" s="493">
        <v>1</v>
      </c>
      <c r="C14" s="10">
        <v>4</v>
      </c>
      <c r="D14" s="11" t="str">
        <f>+VLOOKUP(A:A,APUS!A:C,3,FALSE)</f>
        <v>DIA DE TRASIEGO CON DOS (2) AYUDANTES</v>
      </c>
      <c r="E14" s="12" t="str">
        <f>+VLOOKUP(A:A,APUS!A:D,4,FALSE)</f>
        <v>DIA</v>
      </c>
      <c r="F14" s="13">
        <f>VLOOKUP(A:A,APUS!A:H,8,0)</f>
        <v>2.0499999999999998</v>
      </c>
      <c r="G14" s="26">
        <f>VLOOKUP(A:A,MEMORIAS!B:M,12,0)</f>
        <v>2</v>
      </c>
      <c r="H14" s="462">
        <f>+F14*G14</f>
        <v>4.0999999999999996</v>
      </c>
    </row>
    <row r="15" spans="1:8" ht="33" customHeight="1" outlineLevel="1" x14ac:dyDescent="0.2">
      <c r="A15" s="598" t="s">
        <v>2450</v>
      </c>
      <c r="B15" s="493">
        <v>1</v>
      </c>
      <c r="C15" s="10">
        <v>5</v>
      </c>
      <c r="D15" s="11" t="str">
        <f>+VLOOKUP(A:A,APUS!A:C,3,FALSE)</f>
        <v>DIA DE TRASIEGO CON TRES (3) AYUDANTES</v>
      </c>
      <c r="E15" s="12" t="str">
        <f>+VLOOKUP(A:A,APUS!A:D,4,FALSE)</f>
        <v>DIA</v>
      </c>
      <c r="F15" s="13">
        <f>VLOOKUP(A:A,APUS!A:H,8,0)</f>
        <v>3.07</v>
      </c>
      <c r="G15" s="26">
        <f>VLOOKUP(A:A,MEMORIAS!B:M,12,0)</f>
        <v>5</v>
      </c>
      <c r="H15" s="462">
        <f>+F15*G15</f>
        <v>15.35</v>
      </c>
    </row>
    <row r="16" spans="1:8" ht="12.75" x14ac:dyDescent="0.2">
      <c r="A16" s="14"/>
      <c r="B16" s="8">
        <v>2</v>
      </c>
      <c r="C16" s="15"/>
      <c r="D16" s="9" t="s">
        <v>2261</v>
      </c>
      <c r="E16" s="16"/>
      <c r="F16" s="5"/>
      <c r="G16" s="389"/>
      <c r="H16" s="486"/>
    </row>
    <row r="17" spans="1:8 16358:16363" ht="12.75" outlineLevel="1" x14ac:dyDescent="0.2">
      <c r="A17" s="18"/>
      <c r="B17" s="19">
        <v>2</v>
      </c>
      <c r="C17" s="19">
        <v>1</v>
      </c>
      <c r="D17" s="20" t="s">
        <v>2262</v>
      </c>
      <c r="E17" s="21"/>
      <c r="F17" s="13"/>
      <c r="G17" s="26"/>
      <c r="H17" s="462"/>
      <c r="XED17" s="22"/>
      <c r="XEE17" s="22"/>
      <c r="XEF17" s="22"/>
      <c r="XEG17" s="23"/>
      <c r="XEH17" s="24"/>
      <c r="XEI17" s="25"/>
    </row>
    <row r="18" spans="1:8 16358:16363" ht="12.75" outlineLevel="1" x14ac:dyDescent="0.2">
      <c r="A18" s="18" t="s">
        <v>1319</v>
      </c>
      <c r="B18" s="10">
        <v>2</v>
      </c>
      <c r="C18" s="26">
        <v>1.01</v>
      </c>
      <c r="D18" s="27" t="str">
        <f>+VLOOKUP(A:A,APUS!A:C,3,FALSE)</f>
        <v>DESMONTE DE VENTANAS</v>
      </c>
      <c r="E18" s="21" t="str">
        <f>+VLOOKUP(A:A,APUS!A:D,4,FALSE)</f>
        <v>M2</v>
      </c>
      <c r="F18" s="13">
        <f>VLOOKUP(A:A,APUS!A:H,8,0)</f>
        <v>0.30933333333333335</v>
      </c>
      <c r="G18" s="26">
        <f>VLOOKUP(A:A,MEMORIAS!B:M,12,0)</f>
        <v>3</v>
      </c>
      <c r="H18" s="462">
        <f>+F18*G18</f>
        <v>0.92800000000000005</v>
      </c>
      <c r="XED18" s="28"/>
      <c r="XEE18" s="28"/>
      <c r="XEF18" s="28"/>
      <c r="XEG18" s="29"/>
      <c r="XEH18" s="30"/>
      <c r="XEI18" s="31"/>
    </row>
    <row r="19" spans="1:8 16358:16363" ht="38.25" outlineLevel="1" x14ac:dyDescent="0.2">
      <c r="A19" s="18" t="s">
        <v>2240</v>
      </c>
      <c r="B19" s="10">
        <v>2</v>
      </c>
      <c r="C19" s="26">
        <v>1.02</v>
      </c>
      <c r="D19" s="27" t="str">
        <f>+VLOOKUP(A:A,APUS!A:C,3,FALSE)</f>
        <v>DESMONTE MARCOS Y PUERTAS EN MADERA Y/O METALICAS, MEDIDAS DE ANCHO 0.60 M - 0.80 M - 1.00 M Y ALTURA  HASTA 2.00 M, INCLUYE RETIRO</v>
      </c>
      <c r="E19" s="21" t="str">
        <f>+VLOOKUP(A:A,APUS!A:D,4,FALSE)</f>
        <v>UN</v>
      </c>
      <c r="F19" s="13">
        <f>VLOOKUP(A:A,APUS!A:H,8,0)</f>
        <v>0.41399999999999998</v>
      </c>
      <c r="G19" s="26">
        <f>VLOOKUP(A:A,MEMORIAS!B:M,12,0)</f>
        <v>2</v>
      </c>
      <c r="H19" s="462">
        <f t="shared" ref="H19:H126" si="0">+F19*G19</f>
        <v>0.82799999999999996</v>
      </c>
    </row>
    <row r="20" spans="1:8 16358:16363" ht="38.25" outlineLevel="1" x14ac:dyDescent="0.2">
      <c r="A20" s="18" t="s">
        <v>2194</v>
      </c>
      <c r="B20" s="10">
        <v>2</v>
      </c>
      <c r="C20" s="26">
        <v>1.03</v>
      </c>
      <c r="D20" s="27" t="str">
        <f>+VLOOKUP(A:A,APUS!A:C,3,FALSE)</f>
        <v>DESMONTE MARCOS Y PUERTAS EN MADERA Y/0 METALICAS, MEDIDAS DE ANCHO MAYOR A 1.00 M HASTA 1.40 M Y ALTURA  HASTA 2.00 M, INCLUYE RETIRO</v>
      </c>
      <c r="E20" s="21" t="str">
        <f>+VLOOKUP(A:A,APUS!A:D,4,FALSE)</f>
        <v>UN</v>
      </c>
      <c r="F20" s="13">
        <f>VLOOKUP(A:A,APUS!A:H,8,0)</f>
        <v>0.41866666666666663</v>
      </c>
      <c r="G20" s="26">
        <f>VLOOKUP(A:A,MEMORIAS!B:M,12,0)</f>
        <v>0</v>
      </c>
      <c r="H20" s="462">
        <f t="shared" si="0"/>
        <v>0</v>
      </c>
    </row>
    <row r="21" spans="1:8 16358:16363" ht="12.75" outlineLevel="1" x14ac:dyDescent="0.2">
      <c r="A21" s="18" t="s">
        <v>1320</v>
      </c>
      <c r="B21" s="10">
        <v>2</v>
      </c>
      <c r="C21" s="26">
        <v>1.04</v>
      </c>
      <c r="D21" s="27" t="str">
        <f>+VLOOKUP(A:A,APUS!A:C,3,FALSE)</f>
        <v>DESMONTE DE DUCHA DOBLE</v>
      </c>
      <c r="E21" s="21" t="str">
        <f>+VLOOKUP(A:A,APUS!A:D,4,FALSE)</f>
        <v>UN</v>
      </c>
      <c r="F21" s="13">
        <f>VLOOKUP(A:A,APUS!A:H,8,0)</f>
        <v>0.30170000000000002</v>
      </c>
      <c r="G21" s="26">
        <f>VLOOKUP(A:A,MEMORIAS!B:M,12,0)</f>
        <v>0</v>
      </c>
      <c r="H21" s="462">
        <f t="shared" si="0"/>
        <v>0</v>
      </c>
    </row>
    <row r="22" spans="1:8 16358:16363" ht="25.5" outlineLevel="1" x14ac:dyDescent="0.2">
      <c r="A22" s="18" t="s">
        <v>1321</v>
      </c>
      <c r="B22" s="10">
        <v>2</v>
      </c>
      <c r="C22" s="26">
        <v>1.05</v>
      </c>
      <c r="D22" s="27" t="str">
        <f>+VLOOKUP(A:A,APUS!A:C,3,FALSE)</f>
        <v>DESMONTE LAVAMANOS O SANITARIO
(INCLUYE RETIRO DE SOBRANTES)</v>
      </c>
      <c r="E22" s="21" t="str">
        <f>+VLOOKUP(A:A,APUS!A:D,4,FALSE)</f>
        <v>UN</v>
      </c>
      <c r="F22" s="13">
        <f>VLOOKUP(A:A,APUS!A:H,8,0)</f>
        <v>1.484</v>
      </c>
      <c r="G22" s="26">
        <f>VLOOKUP(A:A,MEMORIAS!B:M,12,0)</f>
        <v>0</v>
      </c>
      <c r="H22" s="462">
        <f t="shared" si="0"/>
        <v>0</v>
      </c>
    </row>
    <row r="23" spans="1:8 16358:16363" ht="12.75" outlineLevel="1" x14ac:dyDescent="0.2">
      <c r="A23" s="18" t="s">
        <v>1322</v>
      </c>
      <c r="B23" s="10">
        <v>2</v>
      </c>
      <c r="C23" s="26">
        <v>1.06</v>
      </c>
      <c r="D23" s="27" t="str">
        <f>+VLOOKUP(A:A,APUS!A:C,3,FALSE)</f>
        <v xml:space="preserve">DESMONTE DE LAVAPLATOS EN ACERO INOXIDABLE SENCILLO </v>
      </c>
      <c r="E23" s="21" t="str">
        <f>+VLOOKUP(A:A,APUS!A:D,4,FALSE)</f>
        <v>UN</v>
      </c>
      <c r="F23" s="13">
        <f>VLOOKUP(A:A,APUS!A:H,8,0)</f>
        <v>1.3580000000000001</v>
      </c>
      <c r="G23" s="26">
        <f>VLOOKUP(A:A,MEMORIAS!B:M,12,0)</f>
        <v>0</v>
      </c>
      <c r="H23" s="462">
        <f t="shared" si="0"/>
        <v>0</v>
      </c>
    </row>
    <row r="24" spans="1:8 16358:16363" ht="12.75" outlineLevel="1" x14ac:dyDescent="0.2">
      <c r="A24" s="18" t="s">
        <v>1323</v>
      </c>
      <c r="B24" s="10">
        <v>2</v>
      </c>
      <c r="C24" s="26">
        <v>1.07</v>
      </c>
      <c r="D24" s="27" t="str">
        <f>+VLOOKUP(A:A,APUS!A:C,3,FALSE)</f>
        <v xml:space="preserve">DESMONTE DE LAVAPLATOS EN ACERO INOXIDABLE DOBLE </v>
      </c>
      <c r="E24" s="21" t="str">
        <f>+VLOOKUP(A:A,APUS!A:D,4,FALSE)</f>
        <v>UN</v>
      </c>
      <c r="F24" s="13">
        <f>VLOOKUP(A:A,APUS!A:H,8,0)</f>
        <v>1.359</v>
      </c>
      <c r="G24" s="26">
        <f>VLOOKUP(A:A,MEMORIAS!B:M,12,0)</f>
        <v>0</v>
      </c>
      <c r="H24" s="462">
        <f t="shared" si="0"/>
        <v>0</v>
      </c>
    </row>
    <row r="25" spans="1:8 16358:16363" ht="25.5" outlineLevel="1" x14ac:dyDescent="0.2">
      <c r="A25" s="18" t="s">
        <v>1324</v>
      </c>
      <c r="B25" s="10">
        <v>2</v>
      </c>
      <c r="C25" s="26">
        <v>1.08</v>
      </c>
      <c r="D25" s="27" t="str">
        <f>+VLOOKUP(A:A,APUS!A:C,3,FALSE)</f>
        <v>DESMONTE TEJA DE BARRO MAS ESTRUCTURA PORTANTE, INCLUYE RETIRO ESCOMBROS (CUBIERTAS ANTIGUAS)</v>
      </c>
      <c r="E25" s="21" t="str">
        <f>+VLOOKUP(A:A,APUS!A:D,4,FALSE)</f>
        <v>M2</v>
      </c>
      <c r="F25" s="13">
        <f>VLOOKUP(A:A,APUS!A:H,8,0)</f>
        <v>0.79099999999999993</v>
      </c>
      <c r="G25" s="26">
        <f>VLOOKUP(A:A,MEMORIAS!B:M,12,0)</f>
        <v>0</v>
      </c>
      <c r="H25" s="462">
        <f t="shared" si="0"/>
        <v>0</v>
      </c>
    </row>
    <row r="26" spans="1:8 16358:16363" ht="12.75" outlineLevel="1" x14ac:dyDescent="0.2">
      <c r="A26" s="18" t="s">
        <v>1325</v>
      </c>
      <c r="B26" s="10">
        <v>2</v>
      </c>
      <c r="C26" s="26">
        <v>1.0900000000000001</v>
      </c>
      <c r="D26" s="27" t="str">
        <f>+VLOOKUP(A:A,APUS!A:C,3,FALSE)</f>
        <v>DESMONTE Y LAVADA DE TEJA DE BARRO</v>
      </c>
      <c r="E26" s="21" t="str">
        <f>+VLOOKUP(A:A,APUS!A:D,4,FALSE)</f>
        <v>M2</v>
      </c>
      <c r="F26" s="13">
        <f>VLOOKUP(A:A,APUS!A:H,8,0)</f>
        <v>1.0955250000000001</v>
      </c>
      <c r="G26" s="26">
        <f>VLOOKUP(A:A,MEMORIAS!B:M,12,0)</f>
        <v>0</v>
      </c>
      <c r="H26" s="462">
        <f t="shared" si="0"/>
        <v>0</v>
      </c>
    </row>
    <row r="27" spans="1:8 16358:16363" ht="12.75" outlineLevel="1" x14ac:dyDescent="0.2">
      <c r="A27" s="18" t="s">
        <v>1326</v>
      </c>
      <c r="B27" s="10">
        <v>2</v>
      </c>
      <c r="C27" s="26">
        <v>1.1000000000000001</v>
      </c>
      <c r="D27" s="27" t="str">
        <f>+VLOOKUP(A:A,APUS!A:C,3,FALSE)</f>
        <v xml:space="preserve">DESMONTE TEJA TERMO ACÚSTICA (INCLUYE RETIRO) </v>
      </c>
      <c r="E27" s="21" t="str">
        <f>+VLOOKUP(A:A,APUS!A:D,4,FALSE)</f>
        <v>M2</v>
      </c>
      <c r="F27" s="13">
        <f>VLOOKUP(A:A,APUS!A:H,8,0)</f>
        <v>0.48099999999999998</v>
      </c>
      <c r="G27" s="26">
        <f>VLOOKUP(A:A,MEMORIAS!B:M,12,0)</f>
        <v>0</v>
      </c>
      <c r="H27" s="462">
        <f t="shared" si="0"/>
        <v>0</v>
      </c>
    </row>
    <row r="28" spans="1:8 16358:16363" ht="27.75" customHeight="1" outlineLevel="1" x14ac:dyDescent="0.2">
      <c r="A28" s="18" t="s">
        <v>1327</v>
      </c>
      <c r="B28" s="10">
        <v>2</v>
      </c>
      <c r="C28" s="26">
        <v>1.1100000000000001</v>
      </c>
      <c r="D28" s="27" t="str">
        <f>+VLOOKUP(A:A,APUS!A:C,3,FALSE)</f>
        <v xml:space="preserve">DESMONTE TEJA DE ZINC (INCLUYE EXTRUCTURA PORTANTE Y RETIRO) </v>
      </c>
      <c r="E28" s="21" t="str">
        <f>+VLOOKUP(A:A,APUS!A:D,4,FALSE)</f>
        <v>M2</v>
      </c>
      <c r="F28" s="13">
        <f>VLOOKUP(A:A,APUS!A:H,8,0)</f>
        <v>0.48099999999999998</v>
      </c>
      <c r="G28" s="26">
        <f>VLOOKUP(A:A,MEMORIAS!B:M,12,0)</f>
        <v>0</v>
      </c>
      <c r="H28" s="462">
        <f t="shared" si="0"/>
        <v>0</v>
      </c>
    </row>
    <row r="29" spans="1:8 16358:16363" s="32" customFormat="1" ht="12.75" outlineLevel="1" x14ac:dyDescent="0.2">
      <c r="A29" s="18" t="s">
        <v>1328</v>
      </c>
      <c r="B29" s="10">
        <v>2</v>
      </c>
      <c r="C29" s="26">
        <v>1.1200000000000001</v>
      </c>
      <c r="D29" s="27" t="str">
        <f>+VLOOKUP(A:A,APUS!A:C,3,FALSE)</f>
        <v>DESMONTE TEJA ASBESTO CEMENTO (INCLUYE RETIRO)</v>
      </c>
      <c r="E29" s="21" t="str">
        <f>+VLOOKUP(A:A,APUS!A:D,4,FALSE)</f>
        <v>M2</v>
      </c>
      <c r="F29" s="13">
        <f>VLOOKUP(A:A,APUS!A:H,8,0)</f>
        <v>0.503</v>
      </c>
      <c r="G29" s="26">
        <f>VLOOKUP(A:A,MEMORIAS!B:M,12,0)</f>
        <v>0</v>
      </c>
      <c r="H29" s="462">
        <f t="shared" si="0"/>
        <v>0</v>
      </c>
    </row>
    <row r="30" spans="1:8 16358:16363" ht="36.75" customHeight="1" outlineLevel="1" x14ac:dyDescent="0.2">
      <c r="A30" s="18" t="s">
        <v>1329</v>
      </c>
      <c r="B30" s="10">
        <v>2</v>
      </c>
      <c r="C30" s="26">
        <v>1.1299999999999999</v>
      </c>
      <c r="D30" s="27" t="str">
        <f>+VLOOKUP(A:A,APUS!A:C,3,FALSE)</f>
        <v>DESMONTE DE CIELO RASO EN CUALQUIER MATERIAL Y ESTRUCTURA  (INCLUYE CARGUE Y RETIRO)</v>
      </c>
      <c r="E30" s="21" t="str">
        <f>+VLOOKUP(A:A,APUS!A:D,4,FALSE)</f>
        <v>M2</v>
      </c>
      <c r="F30" s="13">
        <f>VLOOKUP(A:A,APUS!A:H,8,0)</f>
        <v>0.28500000000000003</v>
      </c>
      <c r="G30" s="26">
        <f>VLOOKUP(A:A,MEMORIAS!B:M,12,0)</f>
        <v>0</v>
      </c>
      <c r="H30" s="462">
        <f t="shared" si="0"/>
        <v>0</v>
      </c>
    </row>
    <row r="31" spans="1:8 16358:16363" ht="25.5" outlineLevel="1" x14ac:dyDescent="0.2">
      <c r="A31" s="18" t="s">
        <v>1330</v>
      </c>
      <c r="B31" s="10">
        <v>2</v>
      </c>
      <c r="C31" s="26">
        <v>1.1399999999999999</v>
      </c>
      <c r="D31" s="27" t="str">
        <f>+VLOOKUP(A:A,APUS!A:C,3,FALSE)</f>
        <v>DESMONTE DE ESTRUCTURA PORTANTE PRINCIPAL (INTEGRAL) DE CUBIERTA EN MADERA (INCLUYE RETIRO)</v>
      </c>
      <c r="E31" s="21" t="str">
        <f>+VLOOKUP(A:A,APUS!A:D,4,FALSE)</f>
        <v>M2</v>
      </c>
      <c r="F31" s="13">
        <f>VLOOKUP(A:A,APUS!A:H,8,0)</f>
        <v>0.69300000000000006</v>
      </c>
      <c r="G31" s="26">
        <f>VLOOKUP(A:A,MEMORIAS!B:M,12,0)</f>
        <v>0</v>
      </c>
      <c r="H31" s="462">
        <f t="shared" si="0"/>
        <v>0</v>
      </c>
    </row>
    <row r="32" spans="1:8 16358:16363" ht="25.5" outlineLevel="1" x14ac:dyDescent="0.2">
      <c r="A32" s="18" t="s">
        <v>1331</v>
      </c>
      <c r="B32" s="10">
        <v>2</v>
      </c>
      <c r="C32" s="26">
        <v>1.1499999999999999</v>
      </c>
      <c r="D32" s="27" t="str">
        <f>+VLOOKUP(A:A,APUS!A:C,3,FALSE)</f>
        <v>DESMONTE ESTRUCTURA SECUNDARIA (SISTEMA DE CORREAS) DE CUBIERTA EN MADERA (INCLUYE RETIRO)</v>
      </c>
      <c r="E32" s="21" t="str">
        <f>+VLOOKUP(A:A,APUS!A:D,4,FALSE)</f>
        <v>M2</v>
      </c>
      <c r="F32" s="13">
        <f>VLOOKUP(A:A,APUS!A:H,8,0)</f>
        <v>0.53500000000000003</v>
      </c>
      <c r="G32" s="26">
        <f>VLOOKUP(A:A,MEMORIAS!B:M,12,0)</f>
        <v>0</v>
      </c>
      <c r="H32" s="462">
        <f t="shared" si="0"/>
        <v>0</v>
      </c>
    </row>
    <row r="33" spans="1:8" ht="25.5" outlineLevel="1" x14ac:dyDescent="0.2">
      <c r="A33" s="18" t="s">
        <v>1332</v>
      </c>
      <c r="B33" s="10">
        <v>2</v>
      </c>
      <c r="C33" s="26">
        <v>1.1599999999999999</v>
      </c>
      <c r="D33" s="27" t="str">
        <f>+VLOOKUP(A:A,APUS!A:C,3,FALSE)</f>
        <v>DESMONTE ESTRUCTURA PORTANTE DE CUBIERTA  METÁLICA (INCLUYE RETIRO)</v>
      </c>
      <c r="E33" s="21" t="str">
        <f>+VLOOKUP(A:A,APUS!A:D,4,FALSE)</f>
        <v>M2</v>
      </c>
      <c r="F33" s="13">
        <f>VLOOKUP(A:A,APUS!A:H,8,0)</f>
        <v>0.48499999999999999</v>
      </c>
      <c r="G33" s="26">
        <f>VLOOKUP(A:A,MEMORIAS!B:M,12,0)</f>
        <v>0</v>
      </c>
      <c r="H33" s="462">
        <f t="shared" si="0"/>
        <v>0</v>
      </c>
    </row>
    <row r="34" spans="1:8" ht="12.75" outlineLevel="1" x14ac:dyDescent="0.2">
      <c r="A34" s="18" t="s">
        <v>1333</v>
      </c>
      <c r="B34" s="10">
        <v>2</v>
      </c>
      <c r="C34" s="26">
        <v>1.17</v>
      </c>
      <c r="D34" s="27" t="str">
        <f>+VLOOKUP(A:A,APUS!A:C,3,FALSE)</f>
        <v>DESMONTE CANAL A. LL. Y/O BAJANTE DE A.LL. (INCLUYE RETIRO)</v>
      </c>
      <c r="E34" s="21" t="str">
        <f>+VLOOKUP(A:A,APUS!A:D,4,FALSE)</f>
        <v>M</v>
      </c>
      <c r="F34" s="13">
        <f>VLOOKUP(A:A,APUS!A:H,8,0)</f>
        <v>0.33169999999999999</v>
      </c>
      <c r="G34" s="26">
        <f>VLOOKUP(A:A,MEMORIAS!B:M,12,0)</f>
        <v>0</v>
      </c>
      <c r="H34" s="462">
        <f t="shared" si="0"/>
        <v>0</v>
      </c>
    </row>
    <row r="35" spans="1:8" ht="12.75" outlineLevel="1" x14ac:dyDescent="0.2">
      <c r="A35" s="18" t="s">
        <v>1334</v>
      </c>
      <c r="B35" s="10">
        <v>2</v>
      </c>
      <c r="C35" s="26">
        <v>1.18</v>
      </c>
      <c r="D35" s="27" t="str">
        <f>+VLOOKUP(A:A,APUS!A:C,3,FALSE)</f>
        <v>DESMONTE Y RETIRO PISOS MADERA LISTÓN MACHIHEMBRADO</v>
      </c>
      <c r="E35" s="21" t="str">
        <f>+VLOOKUP(A:A,APUS!A:D,4,FALSE)</f>
        <v>M2</v>
      </c>
      <c r="F35" s="13">
        <f>VLOOKUP(A:A,APUS!A:H,8,0)</f>
        <v>0.35499999999999998</v>
      </c>
      <c r="G35" s="26">
        <f>VLOOKUP(A:A,MEMORIAS!B:M,12,0)</f>
        <v>0</v>
      </c>
      <c r="H35" s="462">
        <f t="shared" si="0"/>
        <v>0</v>
      </c>
    </row>
    <row r="36" spans="1:8" ht="12.75" outlineLevel="1" x14ac:dyDescent="0.2">
      <c r="A36" s="18" t="s">
        <v>1335</v>
      </c>
      <c r="B36" s="10">
        <v>2</v>
      </c>
      <c r="C36" s="26">
        <v>1.19</v>
      </c>
      <c r="D36" s="27" t="str">
        <f>+VLOOKUP(A:A,APUS!A:C,3,FALSE)</f>
        <v>DESMONTE DE ENTREPISOS EN MADERA (INCLUYE RETIRO)</v>
      </c>
      <c r="E36" s="21" t="str">
        <f>+VLOOKUP(A:A,APUS!A:D,4,FALSE)</f>
        <v>M2</v>
      </c>
      <c r="F36" s="13">
        <f>VLOOKUP(A:A,APUS!A:H,8,0)</f>
        <v>0.79300000000000004</v>
      </c>
      <c r="G36" s="26">
        <f>VLOOKUP(A:A,MEMORIAS!B:M,12,0)</f>
        <v>0</v>
      </c>
      <c r="H36" s="462">
        <f t="shared" si="0"/>
        <v>0</v>
      </c>
    </row>
    <row r="37" spans="1:8" ht="12.75" outlineLevel="1" x14ac:dyDescent="0.2">
      <c r="A37" s="18" t="s">
        <v>1339</v>
      </c>
      <c r="B37" s="10">
        <v>2</v>
      </c>
      <c r="C37" s="26">
        <v>1.2</v>
      </c>
      <c r="D37" s="27" t="str">
        <f>+VLOOKUP(A:A,APUS!A:C,3,FALSE)</f>
        <v>DESMONTE TUBERÍAS PVCS Y PVCP (INCLUYE RETIRO)</v>
      </c>
      <c r="E37" s="21" t="str">
        <f>+VLOOKUP(A:A,APUS!A:D,4,FALSE)</f>
        <v>M</v>
      </c>
      <c r="F37" s="13">
        <f>VLOOKUP(A:A,APUS!A:H,8,0)</f>
        <v>0.38573333333333332</v>
      </c>
      <c r="G37" s="26">
        <f>VLOOKUP(A:A,MEMORIAS!B:M,12,0)</f>
        <v>0</v>
      </c>
      <c r="H37" s="462">
        <f t="shared" si="0"/>
        <v>0</v>
      </c>
    </row>
    <row r="38" spans="1:8" ht="12.75" outlineLevel="1" x14ac:dyDescent="0.2">
      <c r="A38" s="18" t="s">
        <v>1365</v>
      </c>
      <c r="B38" s="10">
        <v>2</v>
      </c>
      <c r="C38" s="26">
        <v>1.21</v>
      </c>
      <c r="D38" s="27" t="str">
        <f>+VLOOKUP(A:A,APUS!A:C,3,FALSE)</f>
        <v>DESMONTE LAVADERO (INCLUYE RETIRO)</v>
      </c>
      <c r="E38" s="21" t="str">
        <f>+VLOOKUP(A:A,APUS!A:D,4,FALSE)</f>
        <v>UN</v>
      </c>
      <c r="F38" s="13">
        <f>VLOOKUP(A:A,APUS!A:H,8,0)</f>
        <v>0.93599999999999994</v>
      </c>
      <c r="G38" s="26">
        <f>VLOOKUP(A:A,MEMORIAS!B:M,12,0)</f>
        <v>0</v>
      </c>
      <c r="H38" s="462">
        <f t="shared" si="0"/>
        <v>0</v>
      </c>
    </row>
    <row r="39" spans="1:8" ht="25.5" outlineLevel="1" x14ac:dyDescent="0.2">
      <c r="A39" s="18" t="s">
        <v>1368</v>
      </c>
      <c r="B39" s="10">
        <v>2</v>
      </c>
      <c r="C39" s="26">
        <v>1.22</v>
      </c>
      <c r="D39" s="27" t="str">
        <f>+VLOOKUP(A:A,APUS!A:C,3,FALSE)</f>
        <v>DESMONTAR Y ALMACENAR PISOS EN TABLÓN DE GRES (ALMACENAMIENTO EN SITIO)</v>
      </c>
      <c r="E39" s="21" t="str">
        <f>+VLOOKUP(A:A,APUS!A:D,4,FALSE)</f>
        <v>M2</v>
      </c>
      <c r="F39" s="13">
        <f>VLOOKUP(A:A,APUS!A:H,8,0)</f>
        <v>0.55000000000000004</v>
      </c>
      <c r="G39" s="26">
        <f>VLOOKUP(A:A,MEMORIAS!B:M,12,0)</f>
        <v>0</v>
      </c>
      <c r="H39" s="462">
        <f t="shared" si="0"/>
        <v>0</v>
      </c>
    </row>
    <row r="40" spans="1:8" ht="25.5" outlineLevel="1" x14ac:dyDescent="0.2">
      <c r="A40" s="18" t="s">
        <v>1369</v>
      </c>
      <c r="B40" s="10">
        <v>2</v>
      </c>
      <c r="C40" s="26">
        <v>1.23</v>
      </c>
      <c r="D40" s="27" t="str">
        <f>+VLOOKUP(A:A,APUS!A:C,3,FALSE)</f>
        <v>DESMONTAR Y ALMACENAR PISOS EN PIEDRA (ALMACENAMIENTO EN SITIO)</v>
      </c>
      <c r="E40" s="21" t="str">
        <f>+VLOOKUP(A:A,APUS!A:D,4,FALSE)</f>
        <v>M2</v>
      </c>
      <c r="F40" s="13">
        <f>VLOOKUP(A:A,APUS!A:H,8,0)</f>
        <v>0.6</v>
      </c>
      <c r="G40" s="26">
        <f>VLOOKUP(A:A,MEMORIAS!B:M,12,0)</f>
        <v>0</v>
      </c>
      <c r="H40" s="462">
        <f t="shared" si="0"/>
        <v>0</v>
      </c>
    </row>
    <row r="41" spans="1:8" ht="25.5" outlineLevel="1" x14ac:dyDescent="0.2">
      <c r="A41" s="18" t="s">
        <v>2087</v>
      </c>
      <c r="B41" s="10">
        <v>2</v>
      </c>
      <c r="C41" s="26">
        <v>1.24</v>
      </c>
      <c r="D41" s="27" t="str">
        <f>+VLOOKUP(A:A,APUS!A:C,3,FALSE)</f>
        <v>MOVIMIENTO DE ENSERES, RETIRO Y REINSTALACIÓN, DESMONTES Y MONTAJE DE MUEBLES</v>
      </c>
      <c r="E41" s="21" t="str">
        <f>+VLOOKUP(A:A,APUS!A:D,4,FALSE)</f>
        <v>UN</v>
      </c>
      <c r="F41" s="13">
        <f>VLOOKUP(A:A,APUS!A:H,8,0)</f>
        <v>1</v>
      </c>
      <c r="G41" s="26">
        <f>VLOOKUP(A:A,MEMORIAS!B:M,12,0)</f>
        <v>0</v>
      </c>
      <c r="H41" s="462">
        <f t="shared" si="0"/>
        <v>0</v>
      </c>
    </row>
    <row r="42" spans="1:8" ht="25.5" outlineLevel="1" x14ac:dyDescent="0.2">
      <c r="A42" s="18" t="s">
        <v>2006</v>
      </c>
      <c r="B42" s="10">
        <v>2</v>
      </c>
      <c r="C42" s="26">
        <v>1.25</v>
      </c>
      <c r="D42" s="27" t="str">
        <f>+VLOOKUP(A:A,APUS!A:C,3,FALSE)</f>
        <v>DESMONTE CARGUE Y RETIRO DE CIELO RASO EN CUALQUIER MATERIAL Y ESTRUCTURA.</v>
      </c>
      <c r="E42" s="21" t="str">
        <f>+VLOOKUP(A:A,APUS!A:D,4,FALSE)</f>
        <v>M2</v>
      </c>
      <c r="F42" s="13">
        <f>VLOOKUP(A:A,APUS!A:H,8,0)</f>
        <v>0.28500000000000003</v>
      </c>
      <c r="G42" s="26">
        <f>VLOOKUP(A:A,MEMORIAS!B:M,12,0)</f>
        <v>0</v>
      </c>
      <c r="H42" s="462">
        <f t="shared" si="0"/>
        <v>0</v>
      </c>
    </row>
    <row r="43" spans="1:8" ht="38.25" outlineLevel="1" x14ac:dyDescent="0.2">
      <c r="A43" s="599" t="s">
        <v>2522</v>
      </c>
      <c r="B43" s="493">
        <v>2</v>
      </c>
      <c r="C43" s="505">
        <v>1.26</v>
      </c>
      <c r="D43" s="27" t="str">
        <f>+VLOOKUP(A:A,APUS!A:C,3,FALSE)</f>
        <v>DESMONTE Y RETIRO DE MURO EN DRYWALL, INCLUYE TRASIEGO, RETIRO DE SOBRANTES Y LA RECUPERACION DE LOS MATERIALES APROVECHABLES.</v>
      </c>
      <c r="E43" s="21" t="str">
        <f>+VLOOKUP(A:A,APUS!A:D,4,FALSE)</f>
        <v>M2</v>
      </c>
      <c r="F43" s="13">
        <f>VLOOKUP(A:A,APUS!A:H,8,0)</f>
        <v>3</v>
      </c>
      <c r="G43" s="26">
        <f>VLOOKUP(A:A,MEMORIAS!B:M,12,0)</f>
        <v>0</v>
      </c>
      <c r="H43" s="462">
        <f t="shared" ref="H43" si="1">+F43*G43</f>
        <v>0</v>
      </c>
    </row>
    <row r="44" spans="1:8" ht="12.75" outlineLevel="1" x14ac:dyDescent="0.2">
      <c r="A44" s="18"/>
      <c r="B44" s="19">
        <v>2</v>
      </c>
      <c r="C44" s="19">
        <v>2</v>
      </c>
      <c r="D44" s="36" t="s">
        <v>2263</v>
      </c>
      <c r="E44" s="37"/>
      <c r="F44" s="17"/>
      <c r="G44" s="389"/>
      <c r="H44" s="486"/>
    </row>
    <row r="45" spans="1:8" ht="25.5" outlineLevel="1" x14ac:dyDescent="0.2">
      <c r="A45" s="18" t="s">
        <v>1336</v>
      </c>
      <c r="B45" s="10">
        <v>2</v>
      </c>
      <c r="C45" s="10">
        <v>2.0099999999999998</v>
      </c>
      <c r="D45" s="27" t="str">
        <f>+VLOOKUP(A:A,APUS!A:C,3,FALSE)</f>
        <v>DEMOLICIÓN CAJA DE INSPECCIÓN DE 0.60 M X 0.60 M HASTA 1.00 M (INCLUYE RETIRO)</v>
      </c>
      <c r="E45" s="21" t="str">
        <f>+VLOOKUP(A:A,APUS!A:D,4,FALSE)</f>
        <v>UN</v>
      </c>
      <c r="F45" s="13">
        <f>VLOOKUP(A:A,APUS!A:H,8,0)</f>
        <v>1.9984</v>
      </c>
      <c r="G45" s="26">
        <f>VLOOKUP(A:A,MEMORIAS!B:M,12,0)</f>
        <v>0</v>
      </c>
      <c r="H45" s="462">
        <f t="shared" si="0"/>
        <v>0</v>
      </c>
    </row>
    <row r="46" spans="1:8" ht="25.5" outlineLevel="1" x14ac:dyDescent="0.2">
      <c r="A46" s="18" t="s">
        <v>1337</v>
      </c>
      <c r="B46" s="10">
        <v>2</v>
      </c>
      <c r="C46" s="10">
        <v>2.02</v>
      </c>
      <c r="D46" s="27" t="str">
        <f>+VLOOKUP(A:A,APUS!A:C,3,FALSE)</f>
        <v>DEMOLICIÓN CAJA DE INSPECCIÓN DE 0.80 M X 0.80 M  HASTA 1.00 M (INCLUYE RETIRO)</v>
      </c>
      <c r="E46" s="21" t="str">
        <f>+VLOOKUP(A:A,APUS!A:D,4,FALSE)</f>
        <v>UN</v>
      </c>
      <c r="F46" s="13">
        <f>VLOOKUP(A:A,APUS!A:H,8,0)</f>
        <v>2.0768</v>
      </c>
      <c r="G46" s="26">
        <f>VLOOKUP(A:A,MEMORIAS!B:M,12,0)</f>
        <v>0</v>
      </c>
      <c r="H46" s="462">
        <f t="shared" si="0"/>
        <v>0</v>
      </c>
    </row>
    <row r="47" spans="1:8" ht="25.5" outlineLevel="1" x14ac:dyDescent="0.2">
      <c r="A47" s="18" t="s">
        <v>1338</v>
      </c>
      <c r="B47" s="10">
        <v>2</v>
      </c>
      <c r="C47" s="10">
        <v>2.0299999999999998</v>
      </c>
      <c r="D47" s="27" t="str">
        <f>+VLOOKUP(A:A,APUS!A:C,3,FALSE)</f>
        <v>DEMOLICIÓN CAJA DE INSPECCIÓN DE 1.00 M  X 1.00 M   HASTA  1.00 M DE ALTURA  (INCLUYE RETIRO)</v>
      </c>
      <c r="E47" s="21" t="str">
        <f>+VLOOKUP(A:A,APUS!A:D,4,FALSE)</f>
        <v>UN</v>
      </c>
      <c r="F47" s="13">
        <f>VLOOKUP(A:A,APUS!A:H,8,0)</f>
        <v>2.2284000000000002</v>
      </c>
      <c r="G47" s="26">
        <f>VLOOKUP(A:A,MEMORIAS!B:M,12,0)</f>
        <v>0</v>
      </c>
      <c r="H47" s="462">
        <f t="shared" si="0"/>
        <v>0</v>
      </c>
    </row>
    <row r="48" spans="1:8" ht="25.5" outlineLevel="1" x14ac:dyDescent="0.2">
      <c r="A48" s="18" t="s">
        <v>1340</v>
      </c>
      <c r="B48" s="10">
        <v>2</v>
      </c>
      <c r="C48" s="10">
        <v>2.04</v>
      </c>
      <c r="D48" s="27" t="str">
        <f>+VLOOKUP(A:A,APUS!A:C,3,FALSE)</f>
        <v>DEMOLICIÓN BALDOSA DE PISO HASTA E= 0.02 M, INCLUYE GUARDAESCOBA (INCLUYE RETIRO)</v>
      </c>
      <c r="E48" s="21" t="str">
        <f>+VLOOKUP(A:A,APUS!A:D,4,FALSE)</f>
        <v>M2</v>
      </c>
      <c r="F48" s="13">
        <f>VLOOKUP(A:A,APUS!A:H,8,0)</f>
        <v>0.8032999999999999</v>
      </c>
      <c r="G48" s="26">
        <f>VLOOKUP(A:A,MEMORIAS!B:M,12,0)</f>
        <v>0</v>
      </c>
      <c r="H48" s="462">
        <f t="shared" si="0"/>
        <v>0</v>
      </c>
    </row>
    <row r="49" spans="1:8" ht="25.5" outlineLevel="1" x14ac:dyDescent="0.2">
      <c r="A49" s="18" t="s">
        <v>1341</v>
      </c>
      <c r="B49" s="10">
        <v>2</v>
      </c>
      <c r="C49" s="10">
        <v>2.0499999999999998</v>
      </c>
      <c r="D49" s="27" t="str">
        <f>+VLOOKUP(A:A,APUS!A:C,3,FALSE)</f>
        <v>DEMOLICIÓN BALDOSA DE PISO HASTA E=0.04 M, INCLUYE GUARDAESCOBA (INCLUYE RETIRO)</v>
      </c>
      <c r="E49" s="21" t="str">
        <f>+VLOOKUP(A:A,APUS!A:D,4,FALSE)</f>
        <v>M2</v>
      </c>
      <c r="F49" s="13">
        <f>VLOOKUP(A:A,APUS!A:H,8,0)</f>
        <v>1.0066999999999999</v>
      </c>
      <c r="G49" s="26">
        <f>VLOOKUP(A:A,MEMORIAS!B:M,12,0)</f>
        <v>0</v>
      </c>
      <c r="H49" s="462">
        <f t="shared" si="0"/>
        <v>0</v>
      </c>
    </row>
    <row r="50" spans="1:8" ht="12.75" outlineLevel="1" x14ac:dyDescent="0.2">
      <c r="A50" s="18" t="s">
        <v>1342</v>
      </c>
      <c r="B50" s="10">
        <v>2</v>
      </c>
      <c r="C50" s="10">
        <v>2.06</v>
      </c>
      <c r="D50" s="27" t="str">
        <f>+VLOOKUP(A:A,APUS!A:C,3,FALSE)</f>
        <v>DEMOLICIÓN ENCHAPE DE MURO (INCLUYE RETIRO)</v>
      </c>
      <c r="E50" s="21" t="str">
        <f>+VLOOKUP(A:A,APUS!A:D,4,FALSE)</f>
        <v>M2</v>
      </c>
      <c r="F50" s="13">
        <f>VLOOKUP(A:A,APUS!A:H,8,0)</f>
        <v>0.75329999999999997</v>
      </c>
      <c r="G50" s="26">
        <f>VLOOKUP(A:A,MEMORIAS!B:M,12,0)</f>
        <v>0</v>
      </c>
      <c r="H50" s="462">
        <f t="shared" si="0"/>
        <v>0</v>
      </c>
    </row>
    <row r="51" spans="1:8" ht="12.75" outlineLevel="1" x14ac:dyDescent="0.2">
      <c r="A51" s="18" t="s">
        <v>1343</v>
      </c>
      <c r="B51" s="10">
        <v>2</v>
      </c>
      <c r="C51" s="10">
        <v>2.0699999999999998</v>
      </c>
      <c r="D51" s="27" t="str">
        <f>+VLOOKUP(A:A,APUS!A:C,3,FALSE)</f>
        <v>DEMOLICIÓN PAÑETE  (INCLUYE RETIRO)</v>
      </c>
      <c r="E51" s="21" t="str">
        <f>+VLOOKUP(A:A,APUS!A:D,4,FALSE)</f>
        <v>M2</v>
      </c>
      <c r="F51" s="13">
        <f>VLOOKUP(A:A,APUS!A:H,8,0)</f>
        <v>1.2049999999999998</v>
      </c>
      <c r="G51" s="26">
        <f>VLOOKUP(A:A,MEMORIAS!B:M,12,0)</f>
        <v>0</v>
      </c>
      <c r="H51" s="462">
        <f t="shared" si="0"/>
        <v>0</v>
      </c>
    </row>
    <row r="52" spans="1:8" ht="12.75" outlineLevel="1" x14ac:dyDescent="0.2">
      <c r="A52" s="18" t="s">
        <v>1344</v>
      </c>
      <c r="B52" s="10">
        <v>2</v>
      </c>
      <c r="C52" s="10">
        <v>2.08</v>
      </c>
      <c r="D52" s="27" t="str">
        <f>+VLOOKUP(A:A,APUS!A:C,3,FALSE)</f>
        <v>DEMOLICIÓN CONCRETO CICLÓPEO (INCLUYE RETIRO)</v>
      </c>
      <c r="E52" s="21" t="str">
        <f>+VLOOKUP(A:A,APUS!A:D,4,FALSE)</f>
        <v>M3</v>
      </c>
      <c r="F52" s="13">
        <f>VLOOKUP(A:A,APUS!A:H,8,0)</f>
        <v>6.6665999999999999</v>
      </c>
      <c r="G52" s="26">
        <f>VLOOKUP(A:A,MEMORIAS!B:M,12,0)</f>
        <v>0</v>
      </c>
      <c r="H52" s="462">
        <f t="shared" si="0"/>
        <v>0</v>
      </c>
    </row>
    <row r="53" spans="1:8" ht="25.5" outlineLevel="1" x14ac:dyDescent="0.2">
      <c r="A53" s="18" t="s">
        <v>1345</v>
      </c>
      <c r="B53" s="10">
        <v>2</v>
      </c>
      <c r="C53" s="10">
        <v>2.09</v>
      </c>
      <c r="D53" s="27" t="str">
        <f>+VLOOKUP(A:A,APUS!A:C,3,FALSE)</f>
        <v>DEMOLICIÓN MUROS EN MAMPOSTERÍA LADRILLO TOLETE DE E= 0.12 M  A 0.15 M (INCLUYE RETIRO)</v>
      </c>
      <c r="E53" s="21" t="str">
        <f>+VLOOKUP(A:A,APUS!A:D,4,FALSE)</f>
        <v>M2</v>
      </c>
      <c r="F53" s="13">
        <f>VLOOKUP(A:A,APUS!A:H,8,0)</f>
        <v>1.625</v>
      </c>
      <c r="G53" s="26">
        <f>VLOOKUP(A:A,MEMORIAS!B:M,12,0)</f>
        <v>0</v>
      </c>
      <c r="H53" s="462">
        <f t="shared" si="0"/>
        <v>0</v>
      </c>
    </row>
    <row r="54" spans="1:8" ht="25.5" outlineLevel="1" x14ac:dyDescent="0.2">
      <c r="A54" s="18" t="s">
        <v>1346</v>
      </c>
      <c r="B54" s="10">
        <v>2</v>
      </c>
      <c r="C54" s="26">
        <v>2.1</v>
      </c>
      <c r="D54" s="27" t="str">
        <f>+VLOOKUP(A:A,APUS!A:C,3,FALSE)</f>
        <v xml:space="preserve">DEMOLICIÓN MUROS DE E= 0.12 M A 0.15 M EN MAMPOSTERÍA EN BLOQUE (INCLUYE RETIRO) </v>
      </c>
      <c r="E54" s="21" t="str">
        <f>+VLOOKUP(A:A,APUS!A:D,4,FALSE)</f>
        <v>M2</v>
      </c>
      <c r="F54" s="13">
        <f>VLOOKUP(A:A,APUS!A:H,8,0)</f>
        <v>1.415</v>
      </c>
      <c r="G54" s="26">
        <f>VLOOKUP(A:A,MEMORIAS!B:M,12,0)</f>
        <v>0</v>
      </c>
      <c r="H54" s="462">
        <f t="shared" si="0"/>
        <v>0</v>
      </c>
    </row>
    <row r="55" spans="1:8" ht="25.5" outlineLevel="1" x14ac:dyDescent="0.2">
      <c r="A55" s="18" t="s">
        <v>1347</v>
      </c>
      <c r="B55" s="10">
        <v>2</v>
      </c>
      <c r="C55" s="10">
        <v>2.11</v>
      </c>
      <c r="D55" s="27" t="str">
        <f>+VLOOKUP(A:A,APUS!A:C,3,FALSE)</f>
        <v>DEMOLICIÓN MUROS DE E=0.20 M EN MAMPOSTERÍA EN BLOQUE (INCLUYE RETIRO)</v>
      </c>
      <c r="E55" s="21" t="str">
        <f>+VLOOKUP(A:A,APUS!A:D,4,FALSE)</f>
        <v>M2</v>
      </c>
      <c r="F55" s="13">
        <f>VLOOKUP(A:A,APUS!A:H,8,0)</f>
        <v>3.4329999999999998</v>
      </c>
      <c r="G55" s="26">
        <f>VLOOKUP(A:A,MEMORIAS!B:M,12,0)</f>
        <v>0</v>
      </c>
      <c r="H55" s="462">
        <f t="shared" si="0"/>
        <v>0</v>
      </c>
    </row>
    <row r="56" spans="1:8" ht="25.5" outlineLevel="1" x14ac:dyDescent="0.2">
      <c r="A56" s="18" t="s">
        <v>1348</v>
      </c>
      <c r="B56" s="10">
        <v>2</v>
      </c>
      <c r="C56" s="10">
        <v>2.12</v>
      </c>
      <c r="D56" s="27" t="str">
        <f>+VLOOKUP(A:A,APUS!A:C,3,FALSE)</f>
        <v>DEMOLICIÓN MUROS DE E=0.20 M EN MAMPOSTERÍA EN LADRILLO TOLETE (INCLUYE RETIRO)</v>
      </c>
      <c r="E56" s="21" t="str">
        <f>+VLOOKUP(A:A,APUS!A:D,4,FALSE)</f>
        <v>M2</v>
      </c>
      <c r="F56" s="13">
        <f>VLOOKUP(A:A,APUS!A:H,8,0)</f>
        <v>4.4530000000000003</v>
      </c>
      <c r="G56" s="26">
        <f>VLOOKUP(A:A,MEMORIAS!B:M,12,0)</f>
        <v>0</v>
      </c>
      <c r="H56" s="462">
        <f t="shared" si="0"/>
        <v>0</v>
      </c>
    </row>
    <row r="57" spans="1:8" ht="25.5" outlineLevel="1" x14ac:dyDescent="0.2">
      <c r="A57" s="18" t="s">
        <v>1349</v>
      </c>
      <c r="B57" s="10">
        <v>2</v>
      </c>
      <c r="C57" s="26">
        <v>2.13</v>
      </c>
      <c r="D57" s="27" t="str">
        <f>+VLOOKUP(A:A,APUS!A:C,3,FALSE)</f>
        <v>DEMOLICIÓN MUROS E=0.25 M EN MAMPOSTERÍA EN BLOQUE (INCLUYE RETIRO)</v>
      </c>
      <c r="E57" s="21" t="str">
        <f>+VLOOKUP(A:A,APUS!A:D,4,FALSE)</f>
        <v>M2</v>
      </c>
      <c r="F57" s="13">
        <f>VLOOKUP(A:A,APUS!A:H,8,0)</f>
        <v>3.4619999999999997</v>
      </c>
      <c r="G57" s="26">
        <f>VLOOKUP(A:A,MEMORIAS!B:M,12,0)</f>
        <v>0</v>
      </c>
      <c r="H57" s="462">
        <f t="shared" si="0"/>
        <v>0</v>
      </c>
    </row>
    <row r="58" spans="1:8" ht="25.5" outlineLevel="1" x14ac:dyDescent="0.2">
      <c r="A58" s="18" t="s">
        <v>1350</v>
      </c>
      <c r="B58" s="10">
        <v>2</v>
      </c>
      <c r="C58" s="10">
        <v>2.14</v>
      </c>
      <c r="D58" s="27" t="str">
        <f>+VLOOKUP(A:A,APUS!A:C,3,FALSE)</f>
        <v>DEMOLICIÓN MUROS E=0.25 M EN MAMPOSTERÍA EN LADRILLO TOLETE (INCLUYE RETIRO)</v>
      </c>
      <c r="E58" s="21" t="str">
        <f>+VLOOKUP(A:A,APUS!A:D,4,FALSE)</f>
        <v>M2</v>
      </c>
      <c r="F58" s="13">
        <f>VLOOKUP(A:A,APUS!A:H,8,0)</f>
        <v>4.4820000000000002</v>
      </c>
      <c r="G58" s="26">
        <f>VLOOKUP(A:A,MEMORIAS!B:M,12,0)</f>
        <v>0</v>
      </c>
      <c r="H58" s="462">
        <f t="shared" si="0"/>
        <v>0</v>
      </c>
    </row>
    <row r="59" spans="1:8" ht="25.5" outlineLevel="1" x14ac:dyDescent="0.2">
      <c r="A59" s="18" t="s">
        <v>1351</v>
      </c>
      <c r="B59" s="10">
        <v>2</v>
      </c>
      <c r="C59" s="10">
        <v>2.15</v>
      </c>
      <c r="D59" s="27" t="str">
        <f>+VLOOKUP(A:A,APUS!A:C,3,FALSE)</f>
        <v>DEMOLICIÓN MUROS E=0.30 M EN MAMPOSTERÍA EN BLOQUE (INCLUYE RETIRO)</v>
      </c>
      <c r="E59" s="21" t="str">
        <f>+VLOOKUP(A:A,APUS!A:D,4,FALSE)</f>
        <v>M2</v>
      </c>
      <c r="F59" s="13">
        <f>VLOOKUP(A:A,APUS!A:H,8,0)</f>
        <v>3.472</v>
      </c>
      <c r="G59" s="26">
        <f>VLOOKUP(A:A,MEMORIAS!B:M,12,0)</f>
        <v>0</v>
      </c>
      <c r="H59" s="462">
        <f t="shared" si="0"/>
        <v>0</v>
      </c>
    </row>
    <row r="60" spans="1:8" ht="25.5" outlineLevel="1" x14ac:dyDescent="0.2">
      <c r="A60" s="18" t="s">
        <v>1352</v>
      </c>
      <c r="B60" s="10">
        <v>2</v>
      </c>
      <c r="C60" s="26">
        <v>2.16</v>
      </c>
      <c r="D60" s="27" t="str">
        <f>+VLOOKUP(A:A,APUS!A:C,3,FALSE)</f>
        <v>DEMOLICIÓN MUROS E=0.30 M EN MAMPOSTERÍA EN LADRILLO TOLETE (INCLUYE RETIRO)</v>
      </c>
      <c r="E60" s="21" t="str">
        <f>+VLOOKUP(A:A,APUS!A:D,4,FALSE)</f>
        <v>M2</v>
      </c>
      <c r="F60" s="13">
        <f>VLOOKUP(A:A,APUS!A:H,8,0)</f>
        <v>4.492</v>
      </c>
      <c r="G60" s="26">
        <f>VLOOKUP(A:A,MEMORIAS!B:M,12,0)</f>
        <v>0</v>
      </c>
      <c r="H60" s="462">
        <f t="shared" si="0"/>
        <v>0</v>
      </c>
    </row>
    <row r="61" spans="1:8" ht="25.5" outlineLevel="1" x14ac:dyDescent="0.2">
      <c r="A61" s="18" t="s">
        <v>1353</v>
      </c>
      <c r="B61" s="10">
        <v>2</v>
      </c>
      <c r="C61" s="10">
        <v>2.17</v>
      </c>
      <c r="D61" s="27" t="str">
        <f>+VLOOKUP(A:A,APUS!A:C,3,FALSE)</f>
        <v>DEMOLICIÓN MUROS E=0.35 M EN MAMPOSTERÍA EN BLOQUE (INCLUYE RETIRO)</v>
      </c>
      <c r="E61" s="21" t="str">
        <f>+VLOOKUP(A:A,APUS!A:D,4,FALSE)</f>
        <v>M2</v>
      </c>
      <c r="F61" s="13">
        <f>VLOOKUP(A:A,APUS!A:H,8,0)</f>
        <v>3.496</v>
      </c>
      <c r="G61" s="26">
        <f>VLOOKUP(A:A,MEMORIAS!B:M,12,0)</f>
        <v>0</v>
      </c>
      <c r="H61" s="462">
        <f t="shared" si="0"/>
        <v>0</v>
      </c>
    </row>
    <row r="62" spans="1:8" ht="25.5" outlineLevel="1" x14ac:dyDescent="0.2">
      <c r="A62" s="18" t="s">
        <v>1354</v>
      </c>
      <c r="B62" s="10">
        <v>2</v>
      </c>
      <c r="C62" s="10">
        <v>2.1800000000000002</v>
      </c>
      <c r="D62" s="27" t="str">
        <f>+VLOOKUP(A:A,APUS!A:C,3,FALSE)</f>
        <v>DEMOLICIÓN MUROS EN MAMPOSTERÍA LADRILLO TOLETE E= 0.35 M (INCLUYE RETIRO)</v>
      </c>
      <c r="E62" s="21" t="str">
        <f>+VLOOKUP(A:A,APUS!A:D,4,FALSE)</f>
        <v>M2</v>
      </c>
      <c r="F62" s="13">
        <f>VLOOKUP(A:A,APUS!A:H,8,0)</f>
        <v>4.5179999999999998</v>
      </c>
      <c r="G62" s="26">
        <f>VLOOKUP(A:A,MEMORIAS!B:M,12,0)</f>
        <v>0</v>
      </c>
      <c r="H62" s="462">
        <f t="shared" si="0"/>
        <v>0</v>
      </c>
    </row>
    <row r="63" spans="1:8" ht="38.25" outlineLevel="1" x14ac:dyDescent="0.2">
      <c r="A63" s="18" t="s">
        <v>1355</v>
      </c>
      <c r="B63" s="10">
        <v>2</v>
      </c>
      <c r="C63" s="26">
        <v>2.19</v>
      </c>
      <c r="D63" s="27" t="str">
        <f>+VLOOKUP(A:A,APUS!A:C,3,FALSE)</f>
        <v>DEMOLICIÓN PAÑETE CIELO RASO BAJO ESTERILLA DE GUADUA, (INCLUYE EL MORTERO, ENTRAMADO Y ESTERILLA. RETIRO MATERIAL SOBRANTE)</v>
      </c>
      <c r="E63" s="21" t="str">
        <f>+VLOOKUP(A:A,APUS!A:D,4,FALSE)</f>
        <v>M2</v>
      </c>
      <c r="F63" s="13">
        <f>VLOOKUP(A:A,APUS!A:H,8,0)</f>
        <v>0.38500000000000001</v>
      </c>
      <c r="G63" s="26">
        <f>VLOOKUP(A:A,MEMORIAS!B:M,12,0)</f>
        <v>0</v>
      </c>
      <c r="H63" s="462">
        <f t="shared" si="0"/>
        <v>0</v>
      </c>
    </row>
    <row r="64" spans="1:8" ht="25.5" outlineLevel="1" x14ac:dyDescent="0.2">
      <c r="A64" s="18" t="s">
        <v>1356</v>
      </c>
      <c r="B64" s="10">
        <v>2</v>
      </c>
      <c r="C64" s="26">
        <v>2.2000000000000002</v>
      </c>
      <c r="D64" s="27" t="str">
        <f>+VLOOKUP(A:A,APUS!A:C,3,FALSE)</f>
        <v>DEMOLICIÓN CONCRETO REFORZADO CIMENTACIÓN CON EQUIPO LIVIANO (INCLUYE RETIRO)</v>
      </c>
      <c r="E64" s="21" t="str">
        <f>+VLOOKUP(A:A,APUS!A:D,4,FALSE)</f>
        <v>M3</v>
      </c>
      <c r="F64" s="13">
        <f>VLOOKUP(A:A,APUS!A:H,8,0)</f>
        <v>2.66</v>
      </c>
      <c r="G64" s="26">
        <f>VLOOKUP(A:A,MEMORIAS!B:M,12,0)</f>
        <v>0</v>
      </c>
      <c r="H64" s="462">
        <f t="shared" si="0"/>
        <v>0</v>
      </c>
    </row>
    <row r="65" spans="1:8" ht="25.5" outlineLevel="1" x14ac:dyDescent="0.2">
      <c r="A65" s="18" t="s">
        <v>1357</v>
      </c>
      <c r="B65" s="10">
        <v>2</v>
      </c>
      <c r="C65" s="10">
        <v>2.21</v>
      </c>
      <c r="D65" s="27" t="str">
        <f>+VLOOKUP(A:A,APUS!A:C,3,FALSE)</f>
        <v>DEMOLICIÓN CONCRETO REFORZADO CIMENTACIÓN MANUAL (INCLUYE RETIRO)</v>
      </c>
      <c r="E65" s="21" t="str">
        <f>+VLOOKUP(A:A,APUS!A:D,4,FALSE)</f>
        <v>M3</v>
      </c>
      <c r="F65" s="13">
        <f>VLOOKUP(A:A,APUS!A:H,8,0)</f>
        <v>10.16</v>
      </c>
      <c r="G65" s="26">
        <f>VLOOKUP(A:A,MEMORIAS!B:M,12,0)</f>
        <v>0</v>
      </c>
      <c r="H65" s="462">
        <f t="shared" si="0"/>
        <v>0</v>
      </c>
    </row>
    <row r="66" spans="1:8" ht="12.75" outlineLevel="1" x14ac:dyDescent="0.2">
      <c r="A66" s="18" t="s">
        <v>1358</v>
      </c>
      <c r="B66" s="10">
        <v>2</v>
      </c>
      <c r="C66" s="26">
        <v>2.2200000000000002</v>
      </c>
      <c r="D66" s="27" t="str">
        <f>+VLOOKUP(A:A,APUS!A:C,3,FALSE)</f>
        <v xml:space="preserve">DEMOLICIÓN COLUMNAS Y VIGAS (INCLUYE RETIRO)  </v>
      </c>
      <c r="E66" s="21" t="str">
        <f>+VLOOKUP(A:A,APUS!A:D,4,FALSE)</f>
        <v>M3</v>
      </c>
      <c r="F66" s="13">
        <f>VLOOKUP(A:A,APUS!A:H,8,0)</f>
        <v>1.472</v>
      </c>
      <c r="G66" s="26">
        <f>VLOOKUP(A:A,MEMORIAS!B:M,12,0)</f>
        <v>0</v>
      </c>
      <c r="H66" s="462">
        <f t="shared" si="0"/>
        <v>0</v>
      </c>
    </row>
    <row r="67" spans="1:8" ht="12.75" outlineLevel="1" x14ac:dyDescent="0.2">
      <c r="A67" s="18" t="s">
        <v>1359</v>
      </c>
      <c r="B67" s="10">
        <v>2</v>
      </c>
      <c r="C67" s="10">
        <v>2.23</v>
      </c>
      <c r="D67" s="27" t="str">
        <f>+VLOOKUP(A:A,APUS!A:C,3,FALSE)</f>
        <v>DEMOLICIÓN PLACA ALIGERADA HASTA E= 0.30 M (INCLUYE RETIRO)</v>
      </c>
      <c r="E67" s="21" t="str">
        <f>+VLOOKUP(A:A,APUS!A:D,4,FALSE)</f>
        <v>M2</v>
      </c>
      <c r="F67" s="13">
        <f>VLOOKUP(A:A,APUS!A:H,8,0)</f>
        <v>1.5362499999999999</v>
      </c>
      <c r="G67" s="26">
        <f>VLOOKUP(A:A,MEMORIAS!B:M,12,0)</f>
        <v>0</v>
      </c>
      <c r="H67" s="462">
        <f t="shared" si="0"/>
        <v>0</v>
      </c>
    </row>
    <row r="68" spans="1:8" ht="12.75" outlineLevel="1" x14ac:dyDescent="0.2">
      <c r="A68" s="18" t="s">
        <v>1360</v>
      </c>
      <c r="B68" s="10">
        <v>2</v>
      </c>
      <c r="C68" s="10">
        <v>2.2400000000000002</v>
      </c>
      <c r="D68" s="27" t="str">
        <f>+VLOOKUP(A:A,APUS!A:C,3,FALSE)</f>
        <v>DEMOLICIÓN PLACA ALIGERADA HASTA E= 0.15 M (INCLUYE RETIRO)</v>
      </c>
      <c r="E68" s="21" t="str">
        <f>+VLOOKUP(A:A,APUS!A:D,4,FALSE)</f>
        <v>M2</v>
      </c>
      <c r="F68" s="13">
        <f>VLOOKUP(A:A,APUS!A:H,8,0)</f>
        <v>1.6909999999999998</v>
      </c>
      <c r="G68" s="26">
        <f>VLOOKUP(A:A,MEMORIAS!B:M,12,0)</f>
        <v>0</v>
      </c>
      <c r="H68" s="462">
        <f t="shared" si="0"/>
        <v>0</v>
      </c>
    </row>
    <row r="69" spans="1:8" ht="25.5" outlineLevel="1" x14ac:dyDescent="0.2">
      <c r="A69" s="18" t="s">
        <v>1361</v>
      </c>
      <c r="B69" s="10">
        <v>2</v>
      </c>
      <c r="C69" s="26">
        <v>2.25</v>
      </c>
      <c r="D69" s="27" t="str">
        <f>+VLOOKUP(A:A,APUS!A:C,3,FALSE)</f>
        <v>DEMOLICIÓN PLACA ENTREPISO MACIZA HASTA E= 0.30 M  (INCLUYE RETIRO)</v>
      </c>
      <c r="E69" s="21" t="str">
        <f>+VLOOKUP(A:A,APUS!A:D,4,FALSE)</f>
        <v>M2</v>
      </c>
      <c r="F69" s="13">
        <f>VLOOKUP(A:A,APUS!A:H,8,0)</f>
        <v>6.4749999999999996</v>
      </c>
      <c r="G69" s="26">
        <f>VLOOKUP(A:A,MEMORIAS!B:M,12,0)</f>
        <v>0</v>
      </c>
      <c r="H69" s="462">
        <f t="shared" si="0"/>
        <v>0</v>
      </c>
    </row>
    <row r="70" spans="1:8" ht="25.5" outlineLevel="1" x14ac:dyDescent="0.2">
      <c r="A70" s="18" t="s">
        <v>1362</v>
      </c>
      <c r="B70" s="10">
        <v>2</v>
      </c>
      <c r="C70" s="10">
        <v>2.2599999999999998</v>
      </c>
      <c r="D70" s="27" t="str">
        <f>+VLOOKUP(A:A,APUS!A:C,3,FALSE)</f>
        <v>DEMOLICIÓN PLACA ENTREPISO MACIZA HASTA E= 0.15 M  (INCLUYE RETIRO)</v>
      </c>
      <c r="E70" s="21" t="str">
        <f>+VLOOKUP(A:A,APUS!A:D,4,FALSE)</f>
        <v>M2</v>
      </c>
      <c r="F70" s="13">
        <f>VLOOKUP(A:A,APUS!A:H,8,0)</f>
        <v>3.5175000000000001</v>
      </c>
      <c r="G70" s="26">
        <f>VLOOKUP(A:A,MEMORIAS!B:M,12,0)</f>
        <v>0</v>
      </c>
      <c r="H70" s="462">
        <f t="shared" si="0"/>
        <v>0</v>
      </c>
    </row>
    <row r="71" spans="1:8" ht="25.5" outlineLevel="1" x14ac:dyDescent="0.2">
      <c r="A71" s="18" t="s">
        <v>1363</v>
      </c>
      <c r="B71" s="10">
        <v>2</v>
      </c>
      <c r="C71" s="10">
        <v>2.27</v>
      </c>
      <c r="D71" s="27" t="str">
        <f>+VLOOKUP(A:A,APUS!A:C,3,FALSE)</f>
        <v>DEMOLICIÓN PLACA ENTREPISO MACIZA HASTA E= 0.10 M  (INCLUYE RETIRO)</v>
      </c>
      <c r="E71" s="21" t="str">
        <f>+VLOOKUP(A:A,APUS!A:D,4,FALSE)</f>
        <v>M2</v>
      </c>
      <c r="F71" s="13">
        <f>VLOOKUP(A:A,APUS!A:H,8,0)</f>
        <v>2.0074999999999998</v>
      </c>
      <c r="G71" s="26">
        <f>VLOOKUP(A:A,MEMORIAS!B:M,12,0)</f>
        <v>0</v>
      </c>
      <c r="H71" s="462">
        <f t="shared" si="0"/>
        <v>0</v>
      </c>
    </row>
    <row r="72" spans="1:8" ht="12.75" outlineLevel="1" x14ac:dyDescent="0.2">
      <c r="A72" s="18" t="s">
        <v>1364</v>
      </c>
      <c r="B72" s="10">
        <v>2</v>
      </c>
      <c r="C72" s="26">
        <v>2.2799999999999998</v>
      </c>
      <c r="D72" s="27" t="str">
        <f>+VLOOKUP(A:A,APUS!A:C,3,FALSE)</f>
        <v>DEMOLICIÓN PLACA CONTRAPISO HASTA 15 CM (INCLUYE RETIRO)</v>
      </c>
      <c r="E72" s="21" t="str">
        <f>+VLOOKUP(A:A,APUS!A:D,4,FALSE)</f>
        <v>M2</v>
      </c>
      <c r="F72" s="13">
        <f>VLOOKUP(A:A,APUS!A:H,8,0)</f>
        <v>3.02</v>
      </c>
      <c r="G72" s="26">
        <f>VLOOKUP(A:A,MEMORIAS!B:M,12,0)</f>
        <v>0</v>
      </c>
      <c r="H72" s="462">
        <f t="shared" si="0"/>
        <v>0</v>
      </c>
    </row>
    <row r="73" spans="1:8" ht="12.75" outlineLevel="1" x14ac:dyDescent="0.2">
      <c r="A73" s="18" t="s">
        <v>1366</v>
      </c>
      <c r="B73" s="10">
        <v>2</v>
      </c>
      <c r="C73" s="10">
        <v>2.29</v>
      </c>
      <c r="D73" s="27" t="str">
        <f>+VLOOKUP(A:A,APUS!A:C,3,FALSE)</f>
        <v>DEMOLICIÓN POYO PARA LAVADERO (INCLUYE RETIRO)</v>
      </c>
      <c r="E73" s="21" t="str">
        <f>+VLOOKUP(A:A,APUS!A:D,4,FALSE)</f>
        <v>UN</v>
      </c>
      <c r="F73" s="13">
        <f>VLOOKUP(A:A,APUS!A:H,8,0)</f>
        <v>0.44293333333333329</v>
      </c>
      <c r="G73" s="26">
        <f>VLOOKUP(A:A,MEMORIAS!B:M,12,0)</f>
        <v>0</v>
      </c>
      <c r="H73" s="462">
        <f t="shared" si="0"/>
        <v>0</v>
      </c>
    </row>
    <row r="74" spans="1:8" ht="12.75" outlineLevel="1" x14ac:dyDescent="0.2">
      <c r="A74" s="18" t="s">
        <v>1367</v>
      </c>
      <c r="B74" s="10">
        <v>2</v>
      </c>
      <c r="C74" s="26">
        <v>2.2999999999999998</v>
      </c>
      <c r="D74" s="27" t="str">
        <f>+VLOOKUP(A:A,APUS!A:C,3,FALSE)</f>
        <v>DEMOLICIÓN MESÓN COCINA (INCLUYE RETIRO)</v>
      </c>
      <c r="E74" s="21" t="str">
        <f>+VLOOKUP(A:A,APUS!A:D,4,FALSE)</f>
        <v>M</v>
      </c>
      <c r="F74" s="13">
        <f>VLOOKUP(A:A,APUS!A:H,8,0)</f>
        <v>1.026</v>
      </c>
      <c r="G74" s="26">
        <f>VLOOKUP(A:A,MEMORIAS!B:M,12,0)</f>
        <v>0</v>
      </c>
      <c r="H74" s="462">
        <f t="shared" si="0"/>
        <v>0</v>
      </c>
    </row>
    <row r="75" spans="1:8" ht="25.5" outlineLevel="1" x14ac:dyDescent="0.2">
      <c r="A75" s="18" t="s">
        <v>1976</v>
      </c>
      <c r="B75" s="10">
        <v>2</v>
      </c>
      <c r="C75" s="26">
        <v>2.31</v>
      </c>
      <c r="D75" s="27" t="str">
        <f>+VLOOKUP(A:A,APUS!A:C,3,FALSE)</f>
        <v>DEMOLICION DE REGATA EN MUROS PARA COLUMNA NUEVA (Incluye retiro y botada)</v>
      </c>
      <c r="E75" s="21" t="str">
        <f>+VLOOKUP(A:A,APUS!A:D,4,FALSE)</f>
        <v>M</v>
      </c>
      <c r="F75" s="13">
        <f>VLOOKUP(A:A,APUS!A:H,8,0)</f>
        <v>2.0919599999999998</v>
      </c>
      <c r="G75" s="26">
        <f>VLOOKUP(A:A,MEMORIAS!B:M,12,0)</f>
        <v>0</v>
      </c>
      <c r="H75" s="462">
        <f t="shared" si="0"/>
        <v>0</v>
      </c>
    </row>
    <row r="76" spans="1:8" ht="25.5" outlineLevel="1" x14ac:dyDescent="0.2">
      <c r="A76" s="18" t="s">
        <v>1978</v>
      </c>
      <c r="B76" s="10">
        <v>2</v>
      </c>
      <c r="C76" s="26">
        <v>2.3199999999999998</v>
      </c>
      <c r="D76" s="27" t="str">
        <f>+VLOOKUP(A:A,APUS!A:C,3,FALSE)</f>
        <v xml:space="preserve">DEMOLICION DE PLACAS DE CONTRAPISO e=8cm hasta 10cm (Incluye retiro y botada), </v>
      </c>
      <c r="E76" s="21" t="str">
        <f>+VLOOKUP(A:A,APUS!A:D,4,FALSE)</f>
        <v>M2</v>
      </c>
      <c r="F76" s="13">
        <f>VLOOKUP(A:A,APUS!A:H,8,0)</f>
        <v>0.54500000000000004</v>
      </c>
      <c r="G76" s="26">
        <f>VLOOKUP(A:A,MEMORIAS!B:M,12,0)</f>
        <v>0</v>
      </c>
      <c r="H76" s="462">
        <f t="shared" si="0"/>
        <v>0</v>
      </c>
    </row>
    <row r="77" spans="1:8" ht="12.75" outlineLevel="1" x14ac:dyDescent="0.2">
      <c r="A77" s="18" t="s">
        <v>1995</v>
      </c>
      <c r="B77" s="10">
        <v>2</v>
      </c>
      <c r="C77" s="10">
        <v>2.33</v>
      </c>
      <c r="D77" s="27" t="str">
        <f>+VLOOKUP(A:A,APUS!A:C,3,FALSE)</f>
        <v>DEMOLICION DE PLACAS AEREAS (incluye retiro y botada)</v>
      </c>
      <c r="E77" s="21" t="str">
        <f>+VLOOKUP(A:A,APUS!A:D,4,FALSE)</f>
        <v>M2</v>
      </c>
      <c r="F77" s="13">
        <f>VLOOKUP(A:A,APUS!A:H,8,0)</f>
        <v>2.893224</v>
      </c>
      <c r="G77" s="26">
        <f>VLOOKUP(A:A,MEMORIAS!B:M,12,0)</f>
        <v>0</v>
      </c>
      <c r="H77" s="462">
        <f t="shared" si="0"/>
        <v>0</v>
      </c>
    </row>
    <row r="78" spans="1:8" ht="12.75" x14ac:dyDescent="0.2">
      <c r="A78" s="14"/>
      <c r="B78" s="8">
        <v>3</v>
      </c>
      <c r="C78" s="15"/>
      <c r="D78" s="9" t="s">
        <v>2019</v>
      </c>
      <c r="E78" s="16"/>
      <c r="F78" s="5"/>
      <c r="G78" s="5"/>
      <c r="H78" s="486"/>
    </row>
    <row r="79" spans="1:8" ht="12.75" outlineLevel="1" x14ac:dyDescent="0.2">
      <c r="A79" s="18"/>
      <c r="B79" s="19">
        <v>3</v>
      </c>
      <c r="C79" s="19">
        <v>1</v>
      </c>
      <c r="D79" s="20" t="s">
        <v>1895</v>
      </c>
      <c r="E79" s="21"/>
      <c r="F79" s="13"/>
      <c r="G79" s="26"/>
      <c r="H79" s="462"/>
    </row>
    <row r="80" spans="1:8" ht="12.75" outlineLevel="1" x14ac:dyDescent="0.2">
      <c r="A80" s="18" t="s">
        <v>2086</v>
      </c>
      <c r="B80" s="10">
        <v>3</v>
      </c>
      <c r="C80" s="10">
        <v>1.01</v>
      </c>
      <c r="D80" s="27" t="str">
        <f>+VLOOKUP(A:A,APUS!A:C,3,FALSE)</f>
        <v>TRASIEGO</v>
      </c>
      <c r="E80" s="21" t="str">
        <f>+VLOOKUP(A:A,APUS!A:D,4,FALSE)</f>
        <v>M3</v>
      </c>
      <c r="F80" s="13">
        <f>VLOOKUP(A:A,APUS!A:H,8,0)</f>
        <v>1.0900000000000001</v>
      </c>
      <c r="G80" s="26">
        <f>VLOOKUP(A:A,MEMORIAS!B:M,12,0)</f>
        <v>0</v>
      </c>
      <c r="H80" s="462">
        <f>+F80*G80</f>
        <v>0</v>
      </c>
    </row>
    <row r="81" spans="1:8" ht="30" customHeight="1" outlineLevel="1" x14ac:dyDescent="0.2">
      <c r="A81" s="18" t="s">
        <v>2084</v>
      </c>
      <c r="B81" s="10">
        <v>3</v>
      </c>
      <c r="C81" s="10">
        <v>1.02</v>
      </c>
      <c r="D81" s="27" t="str">
        <f>+VLOOKUP(A:A,APUS!A:C,3,FALSE)</f>
        <v>EXCAVACIÓN MANUAL (REDES, AGUAS NEGRAS, ACOMETIDAS Y DEMÁS ACTIVIDADES QUE SE PRESENTEN EN MEJORAMIENTO)</v>
      </c>
      <c r="E81" s="21" t="str">
        <f>+VLOOKUP(A:A,APUS!A:D,4,FALSE)</f>
        <v>M3</v>
      </c>
      <c r="F81" s="13">
        <f>VLOOKUP(A:A,APUS!A:H,8,0)</f>
        <v>0.55999999999999994</v>
      </c>
      <c r="G81" s="26">
        <f>VLOOKUP(A:A,MEMORIAS!B:M,12,0)</f>
        <v>0</v>
      </c>
      <c r="H81" s="462">
        <f>+F81*G81</f>
        <v>0</v>
      </c>
    </row>
    <row r="82" spans="1:8" ht="41.25" customHeight="1" outlineLevel="1" x14ac:dyDescent="0.2">
      <c r="A82" s="18" t="s">
        <v>1840</v>
      </c>
      <c r="B82" s="10">
        <v>3</v>
      </c>
      <c r="C82" s="10">
        <v>1.03</v>
      </c>
      <c r="D82" s="27" t="str">
        <f>+VLOOKUP(A:A,APUS!A:C,3,FALSE)</f>
        <v>EXCAVACIÓN MANUAL PARA VIGAS DE CIMENTACIÓN Y ZAPATAS</v>
      </c>
      <c r="E82" s="21" t="str">
        <f>+VLOOKUP(A:A,APUS!A:D,4,FALSE)</f>
        <v>M3</v>
      </c>
      <c r="F82" s="13">
        <f>VLOOKUP(A:A,APUS!A:H,8,0)</f>
        <v>0.56699999999999995</v>
      </c>
      <c r="G82" s="26">
        <f>VLOOKUP(A:A,MEMORIAS!B:M,12,0)</f>
        <v>0</v>
      </c>
      <c r="H82" s="462">
        <f>+F82*G82</f>
        <v>0</v>
      </c>
    </row>
    <row r="83" spans="1:8" ht="12.75" outlineLevel="1" x14ac:dyDescent="0.2">
      <c r="A83" s="18"/>
      <c r="B83" s="19">
        <v>3</v>
      </c>
      <c r="C83" s="19">
        <v>2</v>
      </c>
      <c r="D83" s="20" t="s">
        <v>1911</v>
      </c>
      <c r="E83" s="21"/>
      <c r="F83" s="13"/>
      <c r="G83" s="26"/>
      <c r="H83" s="462"/>
    </row>
    <row r="84" spans="1:8" ht="12.75" outlineLevel="1" x14ac:dyDescent="0.2">
      <c r="A84" s="18" t="s">
        <v>2085</v>
      </c>
      <c r="B84" s="10">
        <v>3</v>
      </c>
      <c r="C84" s="10">
        <v>2.0099999999999998</v>
      </c>
      <c r="D84" s="27" t="str">
        <f>+VLOOKUP(A:A,APUS!A:C,3,FALSE)</f>
        <v>RELLENOS EN MATERIAL SELECCIONADO DE LA EXCAVACIÓN EN SITIO</v>
      </c>
      <c r="E84" s="21" t="str">
        <f>+VLOOKUP(A:A,APUS!A:D,4,FALSE)</f>
        <v>M3</v>
      </c>
      <c r="F84" s="13">
        <f>VLOOKUP(A:A,APUS!A:H,8,0)</f>
        <v>2.5</v>
      </c>
      <c r="G84" s="26">
        <f>VLOOKUP(A:A,MEMORIAS!B:M,12,0)</f>
        <v>0</v>
      </c>
      <c r="H84" s="462">
        <f t="shared" ref="H84:H89" si="2">+F84*G84</f>
        <v>0</v>
      </c>
    </row>
    <row r="85" spans="1:8" ht="25.5" outlineLevel="1" x14ac:dyDescent="0.2">
      <c r="A85" s="18" t="s">
        <v>2083</v>
      </c>
      <c r="B85" s="10">
        <v>3</v>
      </c>
      <c r="C85" s="10">
        <v>2.02</v>
      </c>
      <c r="D85" s="27" t="str">
        <f>+VLOOKUP(A:A,APUS!A:C,3,FALSE)</f>
        <v>RELLENO BASE GRANULAR B-200 COMPACTADO (ACTIVIDADES DE MEJORAMIENTO)</v>
      </c>
      <c r="E85" s="21" t="str">
        <f>+VLOOKUP(A:A,APUS!A:D,4,FALSE)</f>
        <v>M3</v>
      </c>
      <c r="F85" s="13">
        <f>VLOOKUP(A:A,APUS!A:H,8,0)</f>
        <v>1.82</v>
      </c>
      <c r="G85" s="26">
        <f>VLOOKUP(A:A,MEMORIAS!B:M,12,0)</f>
        <v>0</v>
      </c>
      <c r="H85" s="462">
        <f t="shared" si="2"/>
        <v>0</v>
      </c>
    </row>
    <row r="86" spans="1:8" ht="12.75" outlineLevel="1" x14ac:dyDescent="0.2">
      <c r="A86" s="18" t="s">
        <v>2082</v>
      </c>
      <c r="B86" s="10">
        <v>3</v>
      </c>
      <c r="C86" s="10">
        <v>2.0299999999999998</v>
      </c>
      <c r="D86" s="27" t="str">
        <f>+VLOOKUP(A:A,APUS!A:C,3,FALSE)</f>
        <v>RELLENO EN ARENA DE PEÑA  (ACTIVIDADES DE MEJORAMIENTO)</v>
      </c>
      <c r="E86" s="21" t="str">
        <f>+VLOOKUP(A:A,APUS!A:D,4,FALSE)</f>
        <v>M3</v>
      </c>
      <c r="F86" s="13">
        <f>VLOOKUP(A:A,APUS!A:H,8,0)</f>
        <v>1.8740000000000001</v>
      </c>
      <c r="G86" s="26">
        <f>VLOOKUP(A:A,MEMORIAS!B:M,12,0)</f>
        <v>0</v>
      </c>
      <c r="H86" s="462">
        <f t="shared" si="2"/>
        <v>0</v>
      </c>
    </row>
    <row r="87" spans="1:8" ht="12.75" outlineLevel="1" x14ac:dyDescent="0.2">
      <c r="A87" s="18" t="s">
        <v>2081</v>
      </c>
      <c r="B87" s="10"/>
      <c r="C87" s="10">
        <v>2.04</v>
      </c>
      <c r="D87" s="27" t="str">
        <f>+VLOOKUP(A:A,APUS!A:C,3,FALSE)</f>
        <v>BASE ARENA CEMENTO (ACTIVIDADES DE MEJORAMIENTO)</v>
      </c>
      <c r="E87" s="21" t="str">
        <f>+VLOOKUP(A:A,APUS!A:D,4,FALSE)</f>
        <v>M3</v>
      </c>
      <c r="F87" s="13">
        <f>VLOOKUP(A:A,APUS!A:H,8,0)</f>
        <v>121.94932000000001</v>
      </c>
      <c r="G87" s="26">
        <f>VLOOKUP(A:A,MEMORIAS!B:M,12,0)</f>
        <v>0</v>
      </c>
      <c r="H87" s="462">
        <f t="shared" si="2"/>
        <v>0</v>
      </c>
    </row>
    <row r="88" spans="1:8" ht="12.75" outlineLevel="1" x14ac:dyDescent="0.2">
      <c r="A88" s="18" t="s">
        <v>2080</v>
      </c>
      <c r="B88" s="10">
        <v>3</v>
      </c>
      <c r="C88" s="10">
        <v>2.0499999999999998</v>
      </c>
      <c r="D88" s="27" t="str">
        <f>+VLOOKUP(A:A,APUS!A:C,3,FALSE)</f>
        <v>RELLENO GRAVILLA DE RÍO  (ACTIVIDADES DE MEJORAMIENTO)</v>
      </c>
      <c r="E88" s="21" t="str">
        <f>+VLOOKUP(A:A,APUS!A:D,4,FALSE)</f>
        <v>M3</v>
      </c>
      <c r="F88" s="13">
        <f>VLOOKUP(A:A,APUS!A:H,8,0)</f>
        <v>5.09</v>
      </c>
      <c r="G88" s="26">
        <f>VLOOKUP(A:A,MEMORIAS!B:M,12,0)</f>
        <v>0</v>
      </c>
      <c r="H88" s="462">
        <f t="shared" si="2"/>
        <v>0</v>
      </c>
    </row>
    <row r="89" spans="1:8" ht="12.75" outlineLevel="1" x14ac:dyDescent="0.2">
      <c r="A89" s="18" t="s">
        <v>1898</v>
      </c>
      <c r="B89" s="10">
        <v>3</v>
      </c>
      <c r="C89" s="10">
        <v>2.06</v>
      </c>
      <c r="D89" s="27" t="str">
        <f>+VLOOKUP(A:A,APUS!A:C,3,FALSE)</f>
        <v>RELLENO RECEBO COMPACTADO(INCLUYE MATERIAL Y CONPACTACION)</v>
      </c>
      <c r="E89" s="21" t="str">
        <f>+VLOOKUP(A:A,APUS!A:D,4,FALSE)</f>
        <v>M3</v>
      </c>
      <c r="F89" s="13">
        <f>VLOOKUP(A:A,APUS!A:H,8,0)</f>
        <v>1.67</v>
      </c>
      <c r="G89" s="26">
        <f>VLOOKUP(A:A,MEMORIAS!B:M,12,0)</f>
        <v>0</v>
      </c>
      <c r="H89" s="462">
        <f t="shared" si="2"/>
        <v>0</v>
      </c>
    </row>
    <row r="90" spans="1:8" ht="12.75" x14ac:dyDescent="0.2">
      <c r="A90" s="14"/>
      <c r="B90" s="8">
        <v>4</v>
      </c>
      <c r="C90" s="15"/>
      <c r="D90" s="9" t="s">
        <v>2017</v>
      </c>
      <c r="E90" s="16"/>
      <c r="F90" s="5"/>
      <c r="G90" s="5"/>
      <c r="H90" s="486"/>
    </row>
    <row r="91" spans="1:8" ht="36.75" customHeight="1" outlineLevel="1" x14ac:dyDescent="0.2">
      <c r="A91" s="33" t="s">
        <v>1370</v>
      </c>
      <c r="B91" s="10">
        <v>4</v>
      </c>
      <c r="C91" s="10">
        <v>1</v>
      </c>
      <c r="D91" s="27" t="str">
        <f>+VLOOKUP(A:A,APUS!A:C,3,FALSE)</f>
        <v>CONCRETO CICLOPEO (2.500PSI APROX) 60% mezcla, 40% piedra</v>
      </c>
      <c r="E91" s="21" t="str">
        <f>+VLOOKUP(A:A,APUS!A:D,4,FALSE)</f>
        <v>M3</v>
      </c>
      <c r="F91" s="13">
        <f>VLOOKUP(A:A,APUS!A:H,8,0)</f>
        <v>188.94612000000001</v>
      </c>
      <c r="G91" s="26">
        <f>VLOOKUP(A:A,MEMORIAS!B:M,12,0)</f>
        <v>0</v>
      </c>
      <c r="H91" s="462">
        <f>+F91*G91</f>
        <v>0</v>
      </c>
    </row>
    <row r="92" spans="1:8" ht="36.75" customHeight="1" outlineLevel="1" x14ac:dyDescent="0.2">
      <c r="A92" s="33" t="s">
        <v>1371</v>
      </c>
      <c r="B92" s="10">
        <v>4</v>
      </c>
      <c r="C92" s="10">
        <v>2</v>
      </c>
      <c r="D92" s="27" t="str">
        <f>+VLOOKUP(A:A,APUS!A:C,3,FALSE)</f>
        <v>BASE CONCRETO POBRE E= 0.05</v>
      </c>
      <c r="E92" s="21" t="str">
        <f>+VLOOKUP(A:A,APUS!A:D,4,FALSE)</f>
        <v>M2</v>
      </c>
      <c r="F92" s="13">
        <f>VLOOKUP(A:A,APUS!A:H,8,0)</f>
        <v>0.38583333333333331</v>
      </c>
      <c r="G92" s="26">
        <f>VLOOKUP(A:A,MEMORIAS!B:M,12,0)</f>
        <v>0</v>
      </c>
      <c r="H92" s="462">
        <f t="shared" ref="H92:H108" si="3">+F92*G92</f>
        <v>0</v>
      </c>
    </row>
    <row r="93" spans="1:8" ht="36.75" customHeight="1" outlineLevel="1" x14ac:dyDescent="0.2">
      <c r="A93" s="33" t="s">
        <v>1378</v>
      </c>
      <c r="B93" s="10">
        <v>4</v>
      </c>
      <c r="C93" s="10">
        <v>3</v>
      </c>
      <c r="D93" s="27" t="str">
        <f>+VLOOKUP(A:A,APUS!A:C,3,FALSE)</f>
        <v>SOBRECIMIENTO CONCRETO 25 X 25 CM. MEZCLA EN OBRA 1:2:3</v>
      </c>
      <c r="E93" s="21" t="str">
        <f>+VLOOKUP(A:A,APUS!A:D,4,FALSE)</f>
        <v>M</v>
      </c>
      <c r="F93" s="13">
        <f>VLOOKUP(A:A,APUS!A:H,8,0)</f>
        <v>2.0204249999999999</v>
      </c>
      <c r="G93" s="26">
        <f>VLOOKUP(A:A,MEMORIAS!B:M,12,0)</f>
        <v>0</v>
      </c>
      <c r="H93" s="462">
        <f t="shared" si="3"/>
        <v>0</v>
      </c>
    </row>
    <row r="94" spans="1:8" ht="36.75" customHeight="1" outlineLevel="1" x14ac:dyDescent="0.2">
      <c r="A94" s="33" t="s">
        <v>1841</v>
      </c>
      <c r="B94" s="10">
        <v>4</v>
      </c>
      <c r="C94" s="10">
        <v>4</v>
      </c>
      <c r="D94" s="27" t="str">
        <f>+VLOOKUP(A:A,APUS!A:C,3,FALSE)</f>
        <v>VIGA DE CIMENTACIÓN 30X40 CM INCLUYE REFUERZO</v>
      </c>
      <c r="E94" s="21" t="str">
        <f>+VLOOKUP(A:A,APUS!A:D,4,FALSE)</f>
        <v>M</v>
      </c>
      <c r="F94" s="13">
        <f>VLOOKUP(A:A,APUS!A:H,8,0)</f>
        <v>17.220699999999997</v>
      </c>
      <c r="G94" s="26">
        <f>VLOOKUP(A:A,MEMORIAS!B:M,12,0)</f>
        <v>0</v>
      </c>
      <c r="H94" s="462">
        <f t="shared" si="3"/>
        <v>0</v>
      </c>
    </row>
    <row r="95" spans="1:8" ht="36.75" customHeight="1" outlineLevel="1" x14ac:dyDescent="0.2">
      <c r="A95" s="33" t="s">
        <v>1842</v>
      </c>
      <c r="B95" s="10">
        <v>4</v>
      </c>
      <c r="C95" s="10">
        <v>5</v>
      </c>
      <c r="D95" s="27" t="str">
        <f>+VLOOKUP(A:A,APUS!A:C,3,FALSE)</f>
        <v>VIGA DE CIMENTACIÓN 30X30 CM INCLUYE REFUERZO</v>
      </c>
      <c r="E95" s="21" t="str">
        <f>+VLOOKUP(A:A,APUS!A:D,4,FALSE)</f>
        <v>M</v>
      </c>
      <c r="F95" s="13">
        <f>VLOOKUP(A:A,APUS!A:H,8,0)</f>
        <v>16.654199999999999</v>
      </c>
      <c r="G95" s="26">
        <f>VLOOKUP(A:A,MEMORIAS!B:M,12,0)</f>
        <v>0</v>
      </c>
      <c r="H95" s="462">
        <f t="shared" si="3"/>
        <v>0</v>
      </c>
    </row>
    <row r="96" spans="1:8" ht="36.75" customHeight="1" outlineLevel="1" x14ac:dyDescent="0.2">
      <c r="A96" s="33" t="s">
        <v>1843</v>
      </c>
      <c r="B96" s="10">
        <v>4</v>
      </c>
      <c r="C96" s="10">
        <v>6</v>
      </c>
      <c r="D96" s="27" t="str">
        <f>+VLOOKUP(A:A,APUS!A:C,3,FALSE)</f>
        <v>CONCRETO 3000 PSI (Mezcla en obra) PARA  ZAPATAS (Dim entre 1,00 m X 1,00 m) Altura 30 cm INCLUYE REFUERZO</v>
      </c>
      <c r="E96" s="21" t="str">
        <f>+VLOOKUP(A:A,APUS!A:D,4,FALSE)</f>
        <v>M3</v>
      </c>
      <c r="F96" s="13">
        <f>VLOOKUP(A:A,APUS!A:H,8,0)</f>
        <v>57.343850000000003</v>
      </c>
      <c r="G96" s="26">
        <f>VLOOKUP(A:A,MEMORIAS!B:M,12,0)</f>
        <v>0</v>
      </c>
      <c r="H96" s="462">
        <f t="shared" si="3"/>
        <v>0</v>
      </c>
    </row>
    <row r="97" spans="1:8" ht="36.75" customHeight="1" outlineLevel="1" x14ac:dyDescent="0.2">
      <c r="A97" s="33" t="s">
        <v>1844</v>
      </c>
      <c r="B97" s="10">
        <v>4</v>
      </c>
      <c r="C97" s="10">
        <v>7</v>
      </c>
      <c r="D97" s="27" t="str">
        <f>+VLOOKUP(A:A,APUS!A:C,3,FALSE)</f>
        <v>CONCRETO 3000 PSI (Mezcla en obra) PARA  ZAPATAS (Dim entre 1,5 m X 1,5 m) Altura 30 cm INCLUYE REFUERZO</v>
      </c>
      <c r="E97" s="21" t="str">
        <f>+VLOOKUP(A:A,APUS!A:D,4,FALSE)</f>
        <v>M3</v>
      </c>
      <c r="F97" s="13">
        <f>VLOOKUP(A:A,APUS!A:H,8,0)</f>
        <v>52.193600000000011</v>
      </c>
      <c r="G97" s="26">
        <f>VLOOKUP(A:A,MEMORIAS!B:M,12,0)</f>
        <v>0</v>
      </c>
      <c r="H97" s="462">
        <f t="shared" si="3"/>
        <v>0</v>
      </c>
    </row>
    <row r="98" spans="1:8" ht="36.75" customHeight="1" outlineLevel="1" x14ac:dyDescent="0.2">
      <c r="A98" s="33" t="s">
        <v>1845</v>
      </c>
      <c r="B98" s="10">
        <v>4</v>
      </c>
      <c r="C98" s="10">
        <v>8</v>
      </c>
      <c r="D98" s="27" t="str">
        <f>+VLOOKUP(A:A,APUS!A:C,3,FALSE)</f>
        <v>CONCRETO 3000 PSI (Mezcla en obra) PARA  ZAPATAS (Dim entre 2,00 m X 2,00 m) Altura 30 cm INCLUYE REFUERZO</v>
      </c>
      <c r="E98" s="21" t="str">
        <f>+VLOOKUP(A:A,APUS!A:D,4,FALSE)</f>
        <v>M3</v>
      </c>
      <c r="F98" s="13">
        <f>VLOOKUP(A:A,APUS!A:H,8,0)</f>
        <v>45.32085</v>
      </c>
      <c r="G98" s="26">
        <f>VLOOKUP(A:A,MEMORIAS!B:M,12,0)</f>
        <v>0</v>
      </c>
      <c r="H98" s="462">
        <f t="shared" si="3"/>
        <v>0</v>
      </c>
    </row>
    <row r="99" spans="1:8" ht="36.75" customHeight="1" outlineLevel="1" x14ac:dyDescent="0.2">
      <c r="A99" s="33" t="s">
        <v>1899</v>
      </c>
      <c r="B99" s="10">
        <v>4</v>
      </c>
      <c r="C99" s="10">
        <v>9</v>
      </c>
      <c r="D99" s="27" t="str">
        <f>+VLOOKUP(A:A,APUS!A:C,3,FALSE)</f>
        <v>VIGA DE CIMENTACION VC3 (0,20X0,25) EN CONCRETO  1:2:3  HECHO EN OBRA DE 3.000PSI APROX. PARA MUROS MEDIANEROS SOBRE CONCRETO CICLOPEO. (no incluye demolicion de placa, excavacion, ciclopeo, relleno bajo placa, ni reconstruccion de placa de contrapiso)</v>
      </c>
      <c r="E99" s="21" t="str">
        <f>+VLOOKUP(A:A,APUS!A:D,4,FALSE)</f>
        <v>M</v>
      </c>
      <c r="F99" s="13">
        <f>VLOOKUP(A:A,APUS!A:H,8,0)</f>
        <v>32.443485225000003</v>
      </c>
      <c r="G99" s="26">
        <f>VLOOKUP(A:A,MEMORIAS!B:M,12,0)</f>
        <v>0</v>
      </c>
      <c r="H99" s="462">
        <f t="shared" si="3"/>
        <v>0</v>
      </c>
    </row>
    <row r="100" spans="1:8" ht="36.75" customHeight="1" outlineLevel="1" x14ac:dyDescent="0.2">
      <c r="A100" s="33" t="s">
        <v>1900</v>
      </c>
      <c r="B100" s="10">
        <v>4</v>
      </c>
      <c r="C100" s="10">
        <v>10</v>
      </c>
      <c r="D100" s="27" t="str">
        <f>+VLOOKUP(A:A,APUS!A:C,3,FALSE)</f>
        <v>VIGA  DE CIMENTACION VC4 (0.20X0.25) A AMBOS LADOS EN CONCRETO  1:2:3  EN OBRA DE 3.000PSI APROX. PARA MUROS EN AUSENCIA TOTAL DE CIMENTACION. (No incluye demolicion de placa, excavación, ciclopeo, relleno bajo placa, ni reconstrucci{on de placa de contrapiso).</v>
      </c>
      <c r="E100" s="21" t="str">
        <f>+VLOOKUP(A:A,APUS!A:D,4,FALSE)</f>
        <v>M</v>
      </c>
      <c r="F100" s="13">
        <f>VLOOKUP(A:A,APUS!A:H,8,0)</f>
        <v>58.573723010000002</v>
      </c>
      <c r="G100" s="26">
        <f>VLOOKUP(A:A,MEMORIAS!B:M,12,0)</f>
        <v>0</v>
      </c>
      <c r="H100" s="462">
        <f t="shared" si="3"/>
        <v>0</v>
      </c>
    </row>
    <row r="101" spans="1:8" ht="63.75" outlineLevel="1" x14ac:dyDescent="0.2">
      <c r="A101" s="33" t="s">
        <v>1902</v>
      </c>
      <c r="B101" s="10">
        <v>4</v>
      </c>
      <c r="C101" s="10">
        <v>11</v>
      </c>
      <c r="D101" s="27" t="str">
        <f>+VLOOKUP(A:A,APUS!A:C,3,FALSE)</f>
        <v>VIGA  DE CIMENTACION VC1 (0.20X0.25) EN CONCRETO  1:2:3  HECHO EN OBRA DE 3.000PSI APROX. PARA MUROS NUEVOS JUNTO A MUROS COMPARTIDOS SOBRE CONCRETO    CICLOPEO (No incluye demolicion de placa,excavacion,ciclopeo, relleno bajo placa, ni reconstrucción de placa de contrapiso).</v>
      </c>
      <c r="E101" s="21" t="str">
        <f>+VLOOKUP(A:A,APUS!A:D,4,FALSE)</f>
        <v>M</v>
      </c>
      <c r="F101" s="13">
        <f>VLOOKUP(A:A,APUS!A:H,8,0)</f>
        <v>25.865209950000001</v>
      </c>
      <c r="G101" s="26">
        <f>VLOOKUP(A:A,MEMORIAS!B:M,12,0)</f>
        <v>0</v>
      </c>
      <c r="H101" s="462">
        <f t="shared" si="3"/>
        <v>0</v>
      </c>
    </row>
    <row r="102" spans="1:8" ht="51" outlineLevel="1" x14ac:dyDescent="0.2">
      <c r="A102" s="33" t="s">
        <v>1903</v>
      </c>
      <c r="B102" s="10">
        <v>4</v>
      </c>
      <c r="C102" s="10">
        <v>12</v>
      </c>
      <c r="D102" s="27" t="str">
        <f>+VLOOKUP(A:A,APUS!A:C,3,FALSE)</f>
        <v>VIGA  DE CIMENTACION VC1 (0.20X0.25) NUEVA PARA MURO NUEVO  CONCRETO 1:2:3 HECHO EN OBRA DE 3.000PSI APROX. (No incluye demolicion de placa, excavacion  ,ciclopeo , relleno bajo placa, ni reconstrucción de placa de contrapiso).</v>
      </c>
      <c r="E102" s="21" t="str">
        <f>+VLOOKUP(A:A,APUS!A:D,4,FALSE)</f>
        <v>M</v>
      </c>
      <c r="F102" s="13">
        <f>VLOOKUP(A:A,APUS!A:H,8,0)</f>
        <v>26.327143250000002</v>
      </c>
      <c r="G102" s="26">
        <f>VLOOKUP(A:A,MEMORIAS!B:M,12,0)</f>
        <v>0</v>
      </c>
      <c r="H102" s="462">
        <f t="shared" si="3"/>
        <v>0</v>
      </c>
    </row>
    <row r="103" spans="1:8" ht="51" outlineLevel="1" x14ac:dyDescent="0.2">
      <c r="A103" s="33" t="s">
        <v>1904</v>
      </c>
      <c r="B103" s="10">
        <v>4</v>
      </c>
      <c r="C103" s="10">
        <v>13</v>
      </c>
      <c r="D103" s="27" t="str">
        <f>+VLOOKUP(A:A,APUS!A:C,3,FALSE)</f>
        <v>VIGA  DE CIMENTACION VC2 (0.30X0.25) NUEVA PARA MURO NUEVO  CONCRETO 1:2:3  HECHO EN OBRA DE 3.000PSI APROX.No incluye demolicion de placa, excavacion,ciclopeo, relleno bajo placa, ni reconstruccion de placa de contrapiso</v>
      </c>
      <c r="E103" s="21" t="str">
        <f>+VLOOKUP(A:A,APUS!A:D,4,FALSE)</f>
        <v>M</v>
      </c>
      <c r="F103" s="13">
        <f>VLOOKUP(A:A,APUS!A:H,8,0)</f>
        <v>36.100939875000002</v>
      </c>
      <c r="G103" s="26">
        <f>VLOOKUP(A:A,MEMORIAS!B:M,12,0)</f>
        <v>0</v>
      </c>
      <c r="H103" s="462">
        <f t="shared" si="3"/>
        <v>0</v>
      </c>
    </row>
    <row r="104" spans="1:8" ht="51" outlineLevel="1" x14ac:dyDescent="0.2">
      <c r="A104" s="33" t="s">
        <v>1906</v>
      </c>
      <c r="B104" s="10">
        <v>4</v>
      </c>
      <c r="C104" s="10">
        <v>14</v>
      </c>
      <c r="D104" s="27" t="str">
        <f>+VLOOKUP(A:A,APUS!A:C,3,FALSE)</f>
        <v>ARRANQUE COLUMNA NUEVA TIPO I EN MURO EXISTENTE SOBRE CICLOPEO EXISTENTE  EN CONCRETO 1:2:3 HECHO EN OBRA DE 3.000PSI APROX. (Incluye demolicion de cimiento y placa de contrapiso, excavacion y reconstruccion de placa).</v>
      </c>
      <c r="E104" s="21" t="str">
        <f>+VLOOKUP(A:A,APUS!A:D,4,FALSE)</f>
        <v>UN</v>
      </c>
      <c r="F104" s="13">
        <f>VLOOKUP(A:A,APUS!A:H,8,0)</f>
        <v>6.319177969500001</v>
      </c>
      <c r="G104" s="26">
        <f>VLOOKUP(A:A,MEMORIAS!B:M,12,0)</f>
        <v>0</v>
      </c>
      <c r="H104" s="462">
        <f t="shared" si="3"/>
        <v>0</v>
      </c>
    </row>
    <row r="105" spans="1:8" ht="51" outlineLevel="1" x14ac:dyDescent="0.2">
      <c r="A105" s="33" t="s">
        <v>1907</v>
      </c>
      <c r="B105" s="10">
        <v>4</v>
      </c>
      <c r="C105" s="10">
        <v>15</v>
      </c>
      <c r="D105" s="27" t="str">
        <f>+VLOOKUP(A:A,APUS!A:C,3,FALSE)</f>
        <v>ARRANQUE COLUMNA NUEVA TIPO II EN MURO EXISTENTE SOBRE CICLOPEO EXISTENTE  EN CONCRETO  1:2:3 HECHO EN OBRA DE 3.000PSI APROX. (Incluye demolicion de cimiento y placa de contrapiso, excavacion y reconstruccion de placa).</v>
      </c>
      <c r="E105" s="21" t="str">
        <f>+VLOOKUP(A:A,APUS!A:D,4,FALSE)</f>
        <v>UN</v>
      </c>
      <c r="F105" s="13">
        <f>VLOOKUP(A:A,APUS!A:H,8,0)</f>
        <v>25.360892379999999</v>
      </c>
      <c r="G105" s="26">
        <f>VLOOKUP(A:A,MEMORIAS!B:M,12,0)</f>
        <v>0</v>
      </c>
      <c r="H105" s="462">
        <f t="shared" si="3"/>
        <v>0</v>
      </c>
    </row>
    <row r="106" spans="1:8" ht="51" outlineLevel="1" x14ac:dyDescent="0.2">
      <c r="A106" s="33" t="s">
        <v>1956</v>
      </c>
      <c r="B106" s="10">
        <v>4</v>
      </c>
      <c r="C106" s="10">
        <v>16</v>
      </c>
      <c r="D106" s="27" t="str">
        <f>+VLOOKUP(A:A,APUS!A:C,3,FALSE)</f>
        <v>VIGA  DE CIMENTACION VC4 (0.20X0.25) A AMBOS LADOS EN CONCRETO 1:2:3  DE 3.000PSI APROX. PARA MUROS SOBRE CONCRETO CICLOPEO.(No incluye demolicion de placa, excavacion, relleno bajo placa, ni reconstruccion de placa de contrapiso)</v>
      </c>
      <c r="E106" s="21" t="str">
        <f>+VLOOKUP(A:A,APUS!A:D,4,FALSE)</f>
        <v>M</v>
      </c>
      <c r="F106" s="13">
        <f>VLOOKUP(A:A,APUS!A:H,8,0)</f>
        <v>6170.1805144833334</v>
      </c>
      <c r="G106" s="26">
        <f>VLOOKUP(A:A,MEMORIAS!B:M,12,0)</f>
        <v>0</v>
      </c>
      <c r="H106" s="462">
        <f t="shared" si="3"/>
        <v>0</v>
      </c>
    </row>
    <row r="107" spans="1:8" ht="51" outlineLevel="1" x14ac:dyDescent="0.2">
      <c r="A107" s="33" t="s">
        <v>1957</v>
      </c>
      <c r="B107" s="10">
        <v>4</v>
      </c>
      <c r="C107" s="10">
        <v>17</v>
      </c>
      <c r="D107" s="27" t="str">
        <f>+VLOOKUP(A:A,APUS!A:C,3,FALSE)</f>
        <v>VIGA DE CIMENTACION VC1 (0,20X0,25)M PARA MUROS NUEVOS JUNTO A MUROS COMPARTIDOS CON AUSENCIA DE CIMENTACION EN CONCRETO 1:2:3  EN OBRA DE 3.000PSI APROX.No incluye demolicion de placa, excavacion,relleno, ni reconstruccion de placa.</v>
      </c>
      <c r="E107" s="21" t="str">
        <f>+VLOOKUP(A:A,APUS!A:D,4,FALSE)</f>
        <v>M</v>
      </c>
      <c r="F107" s="13">
        <f>VLOOKUP(A:A,APUS!A:H,8,0)</f>
        <v>26.072253250000003</v>
      </c>
      <c r="G107" s="26">
        <f>VLOOKUP(A:A,MEMORIAS!B:M,12,0)</f>
        <v>0</v>
      </c>
      <c r="H107" s="462">
        <f t="shared" si="3"/>
        <v>0</v>
      </c>
    </row>
    <row r="108" spans="1:8" ht="51" outlineLevel="1" x14ac:dyDescent="0.2">
      <c r="A108" s="33" t="s">
        <v>1959</v>
      </c>
      <c r="B108" s="10">
        <v>4</v>
      </c>
      <c r="C108" s="10">
        <v>18</v>
      </c>
      <c r="D108" s="27" t="str">
        <f>+VLOOKUP(A:A,APUS!A:C,3,FALSE)</f>
        <v>VIGA DE CIMENTACION VC3 (0,20X0,25)M PARA MUROS  MEDIANEROS EN AUSENCIA TOTAL  DE CIMENTACION CONCRETO 1:2:3 EN OBRA DE 3.000PSI APROX. No incluye demolicion de placa, excavacion,relleno, ni reconstruccion de placa.</v>
      </c>
      <c r="E108" s="21" t="str">
        <f>+VLOOKUP(A:A,APUS!A:D,4,FALSE)</f>
        <v>M</v>
      </c>
      <c r="F108" s="13">
        <f>VLOOKUP(A:A,APUS!A:H,8,0)</f>
        <v>32.585828771500005</v>
      </c>
      <c r="G108" s="26">
        <f>VLOOKUP(A:A,MEMORIAS!B:M,12,0)</f>
        <v>0</v>
      </c>
      <c r="H108" s="462">
        <f t="shared" si="3"/>
        <v>0</v>
      </c>
    </row>
    <row r="109" spans="1:8" ht="12.75" x14ac:dyDescent="0.2">
      <c r="A109" s="14"/>
      <c r="B109" s="8">
        <v>5</v>
      </c>
      <c r="C109" s="15"/>
      <c r="D109" s="9" t="s">
        <v>2018</v>
      </c>
      <c r="E109" s="16"/>
      <c r="F109" s="5"/>
      <c r="G109" s="5"/>
      <c r="H109" s="486"/>
    </row>
    <row r="110" spans="1:8" ht="12.75" outlineLevel="1" x14ac:dyDescent="0.2">
      <c r="A110" s="18"/>
      <c r="B110" s="19">
        <v>5</v>
      </c>
      <c r="C110" s="19">
        <v>1</v>
      </c>
      <c r="D110" s="20" t="s">
        <v>2252</v>
      </c>
      <c r="E110" s="21"/>
      <c r="F110" s="13"/>
      <c r="G110" s="26"/>
      <c r="H110" s="462"/>
    </row>
    <row r="111" spans="1:8" ht="51" outlineLevel="1" x14ac:dyDescent="0.2">
      <c r="A111" s="18" t="s">
        <v>1384</v>
      </c>
      <c r="B111" s="10">
        <v>5</v>
      </c>
      <c r="C111" s="10">
        <v>1.01</v>
      </c>
      <c r="D111" s="27" t="str">
        <f>+VLOOKUP(A:A,APUS!A:C,3,FALSE)</f>
        <v xml:space="preserve">PUENTE DE ADHERENCIA PARA SOLDAR CONCRETOS FRESCOS CON ENDURECIDOS Y DEMÁS USOS SIKADUR 32 PRIMER -  CUMPLE ESPECIFICACIONES DE ADHERENCIA, SEGÚN ASTM C 881-90 TIPO II, V, GRADO 2, CLASE B Y CO SIMILAR. </v>
      </c>
      <c r="E111" s="21" t="str">
        <f>+VLOOKUP(A:A,APUS!A:D,4,FALSE)</f>
        <v>M2</v>
      </c>
      <c r="F111" s="13">
        <f>VLOOKUP(A:A,APUS!A:H,8,0)</f>
        <v>1.17605</v>
      </c>
      <c r="G111" s="26">
        <f>VLOOKUP(A:A,MEMORIAS!B:M,12,0)</f>
        <v>0</v>
      </c>
      <c r="H111" s="462">
        <f t="shared" ref="H111:H118" si="4">+F111*G111</f>
        <v>0</v>
      </c>
    </row>
    <row r="112" spans="1:8" ht="63.75" outlineLevel="1" x14ac:dyDescent="0.2">
      <c r="A112" s="18" t="s">
        <v>1884</v>
      </c>
      <c r="B112" s="10">
        <v>5</v>
      </c>
      <c r="C112" s="10">
        <v>1.02</v>
      </c>
      <c r="D112" s="27" t="str">
        <f>+VLOOKUP(A:A,APUS!A:C,3,FALSE)</f>
        <v>CONCRETO MEZCLA EN OBRA  1:2:3 (3.000 PSI APROX.) PARA REALIZAR ENSANCHAMIENTO DE ESTRUCTURAS DE CONCRETO (VIGAS AEREAS Y COLUMNAS) EXISTENTES PARA REFORZAMIENTO INCLUYE ACTIVIDADES DE ESCARIFICACIÓN Y APLICACIÓN DEL SIKADUR 32 PRIMER O IGUAL O SUPERIOR CALIDAD</v>
      </c>
      <c r="E112" s="21" t="str">
        <f>+VLOOKUP(A:A,APUS!A:D,4,FALSE)</f>
        <v>M3</v>
      </c>
      <c r="F112" s="13">
        <f>VLOOKUP(A:A,APUS!A:H,8,0)</f>
        <v>516.76372500000002</v>
      </c>
      <c r="G112" s="26">
        <f>VLOOKUP(A:A,MEMORIAS!B:M,12,0)</f>
        <v>0</v>
      </c>
      <c r="H112" s="462">
        <f t="shared" si="4"/>
        <v>0</v>
      </c>
    </row>
    <row r="113" spans="1:8" ht="38.25" outlineLevel="1" x14ac:dyDescent="0.2">
      <c r="A113" s="18" t="s">
        <v>1888</v>
      </c>
      <c r="B113" s="10">
        <v>5</v>
      </c>
      <c r="C113" s="10">
        <v>1.03</v>
      </c>
      <c r="D113" s="27" t="str">
        <f>+VLOOKUP(A:A,APUS!A:C,3,FALSE)</f>
        <v>APLICACIÓN DE SIKADUR 32 PRIMER O IGUAL O SUPERIOR CALIDAD PARA SOLDAR CONCRETOS EXISTENTES A CONCRETO NUEVO CON ESCARIFICACIÓN ENTRE 2 A 6 CM DE ESPESOR</v>
      </c>
      <c r="E113" s="21" t="str">
        <f>+VLOOKUP(A:A,APUS!A:D,4,FALSE)</f>
        <v>M2</v>
      </c>
      <c r="F113" s="13">
        <f>VLOOKUP(A:A,APUS!A:H,8,0)</f>
        <v>1.355</v>
      </c>
      <c r="G113" s="26">
        <f>VLOOKUP(A:A,MEMORIAS!B:M,12,0)</f>
        <v>0</v>
      </c>
      <c r="H113" s="462">
        <f t="shared" si="4"/>
        <v>0</v>
      </c>
    </row>
    <row r="114" spans="1:8" ht="12.75" outlineLevel="1" x14ac:dyDescent="0.2">
      <c r="A114" s="18" t="s">
        <v>1936</v>
      </c>
      <c r="B114" s="10">
        <v>5</v>
      </c>
      <c r="C114" s="10">
        <v>1.04</v>
      </c>
      <c r="D114" s="27" t="str">
        <f>+VLOOKUP(A:A,APUS!A:C,3,FALSE)</f>
        <v>CONCRETO 1:2:4 (2.500PSI APROX.) MEZCLA EN OBRA- OBRAS VARIAS</v>
      </c>
      <c r="E114" s="21" t="str">
        <f>+VLOOKUP(A:A,APUS!A:D,4,FALSE)</f>
        <v>M3</v>
      </c>
      <c r="F114" s="13">
        <f>VLOOKUP(A:A,APUS!A:H,8,0)</f>
        <v>319.37419999999997</v>
      </c>
      <c r="G114" s="26">
        <f>VLOOKUP(A:A,MEMORIAS!B:M,12,0)</f>
        <v>0</v>
      </c>
      <c r="H114" s="462">
        <f t="shared" si="4"/>
        <v>0</v>
      </c>
    </row>
    <row r="115" spans="1:8" ht="12.75" outlineLevel="1" x14ac:dyDescent="0.2">
      <c r="A115" s="18" t="s">
        <v>1952</v>
      </c>
      <c r="B115" s="10">
        <v>5</v>
      </c>
      <c r="C115" s="10">
        <v>1.05</v>
      </c>
      <c r="D115" s="27" t="str">
        <f>+VLOOKUP(A:A,APUS!A:C,3,FALSE)</f>
        <v>CONCRETO 1:2:3 (3.000PSI APROX.) MEZCLA EN OBRA- OBRAS VARIAS</v>
      </c>
      <c r="E115" s="21" t="str">
        <f>+VLOOKUP(A:A,APUS!A:D,4,FALSE)</f>
        <v>M3</v>
      </c>
      <c r="F115" s="13">
        <f>VLOOKUP(A:A,APUS!A:H,8,0)</f>
        <v>371.8433</v>
      </c>
      <c r="G115" s="26">
        <f>VLOOKUP(A:A,MEMORIAS!B:M,12,0)</f>
        <v>0</v>
      </c>
      <c r="H115" s="462">
        <f t="shared" si="4"/>
        <v>0</v>
      </c>
    </row>
    <row r="116" spans="1:8" ht="12.75" outlineLevel="1" x14ac:dyDescent="0.2">
      <c r="A116" s="18" t="s">
        <v>1954</v>
      </c>
      <c r="B116" s="10">
        <v>5</v>
      </c>
      <c r="C116" s="10">
        <v>1.06</v>
      </c>
      <c r="D116" s="27" t="str">
        <f>+VLOOKUP(A:A,APUS!A:C,3,FALSE)</f>
        <v>CONCRETO 1:2:2 (3.500PSI APROX.) MEZCLA EN OBRA- OBRAS VARIAS</v>
      </c>
      <c r="E116" s="21" t="str">
        <f>+VLOOKUP(A:A,APUS!A:D,4,FALSE)</f>
        <v>M3</v>
      </c>
      <c r="F116" s="13">
        <f>VLOOKUP(A:A,APUS!A:H,8,0)</f>
        <v>450.52634999999992</v>
      </c>
      <c r="G116" s="26">
        <f>VLOOKUP(A:A,MEMORIAS!B:M,12,0)</f>
        <v>0</v>
      </c>
      <c r="H116" s="462">
        <f t="shared" si="4"/>
        <v>0</v>
      </c>
    </row>
    <row r="117" spans="1:8" ht="12.75" outlineLevel="1" x14ac:dyDescent="0.2">
      <c r="A117" s="18" t="s">
        <v>1958</v>
      </c>
      <c r="B117" s="10">
        <v>5</v>
      </c>
      <c r="C117" s="10">
        <v>1.07</v>
      </c>
      <c r="D117" s="27" t="str">
        <f>+VLOOKUP(A:A,APUS!A:C,3,FALSE)</f>
        <v>CONCRETO 1:3:4 (2.000PSI APROX.) MEZCLA EN OBRA- OBRAS VARIAS</v>
      </c>
      <c r="E117" s="21" t="str">
        <f>+VLOOKUP(A:A,APUS!A:D,4,FALSE)</f>
        <v>M3</v>
      </c>
      <c r="F117" s="13">
        <f>VLOOKUP(A:A,APUS!A:H,8,0)</f>
        <v>277.38965000000002</v>
      </c>
      <c r="G117" s="26">
        <f>VLOOKUP(A:A,MEMORIAS!B:M,12,0)</f>
        <v>0</v>
      </c>
      <c r="H117" s="462">
        <f t="shared" si="4"/>
        <v>0</v>
      </c>
    </row>
    <row r="118" spans="1:8" ht="12.75" outlineLevel="1" x14ac:dyDescent="0.2">
      <c r="A118" s="18" t="s">
        <v>2015</v>
      </c>
      <c r="B118" s="10">
        <v>5</v>
      </c>
      <c r="C118" s="10">
        <v>1.08</v>
      </c>
      <c r="D118" s="27" t="str">
        <f>+VLOOKUP(A:A,APUS!A:C,3,FALSE)</f>
        <v>CONCRETO 1:3:6 (1,500PSI APROX.) MEZCLA EN OBRA- OBRAS VARIAS</v>
      </c>
      <c r="E118" s="21" t="str">
        <f>+VLOOKUP(A:A,APUS!A:D,4,FALSE)</f>
        <v>M3</v>
      </c>
      <c r="F118" s="13">
        <f>VLOOKUP(A:A,APUS!A:H,8,0)</f>
        <v>224.88964999999999</v>
      </c>
      <c r="G118" s="26">
        <f>VLOOKUP(A:A,MEMORIAS!B:M,12,0)</f>
        <v>0</v>
      </c>
      <c r="H118" s="462">
        <f t="shared" si="4"/>
        <v>0</v>
      </c>
    </row>
    <row r="119" spans="1:8" ht="12.75" outlineLevel="1" x14ac:dyDescent="0.2">
      <c r="A119" s="18"/>
      <c r="B119" s="19">
        <v>5</v>
      </c>
      <c r="C119" s="19">
        <v>2</v>
      </c>
      <c r="D119" s="20" t="s">
        <v>2253</v>
      </c>
      <c r="E119" s="21"/>
      <c r="F119" s="13"/>
      <c r="G119" s="26"/>
      <c r="H119" s="462"/>
    </row>
    <row r="120" spans="1:8" ht="12.75" outlineLevel="1" x14ac:dyDescent="0.2">
      <c r="A120" s="18" t="s">
        <v>82</v>
      </c>
      <c r="B120" s="10">
        <v>5</v>
      </c>
      <c r="C120" s="10">
        <v>2.0099999999999998</v>
      </c>
      <c r="D120" s="27" t="str">
        <f>+VLOOKUP(A:A,INSUMOS!A:B,2,FALSE)</f>
        <v xml:space="preserve">CONCRETO 3500 PSI DE PLANTA </v>
      </c>
      <c r="E120" s="21" t="str">
        <f>+VLOOKUP(A:A,INSUMOS!A:C,3,FALSE)</f>
        <v>M3</v>
      </c>
      <c r="F120" s="13">
        <f>+VLOOKUP(A:A,INSUMOS!A:D,4,FALSE)</f>
        <v>1</v>
      </c>
      <c r="G120" s="26">
        <f>VLOOKUP(A:A,MEMORIAS!B:M,12,0)</f>
        <v>0</v>
      </c>
      <c r="H120" s="462">
        <f t="shared" si="0"/>
        <v>0</v>
      </c>
    </row>
    <row r="121" spans="1:8" ht="12.75" outlineLevel="1" x14ac:dyDescent="0.2">
      <c r="A121" s="18" t="s">
        <v>84</v>
      </c>
      <c r="B121" s="10">
        <v>5</v>
      </c>
      <c r="C121" s="10">
        <v>2.02</v>
      </c>
      <c r="D121" s="27" t="str">
        <f>+VLOOKUP(A:A,INSUMOS!A:B,2,FALSE)</f>
        <v>CONCRETO 3000 PSI DE PLANTA</v>
      </c>
      <c r="E121" s="21" t="str">
        <f>+VLOOKUP(A:A,INSUMOS!A:C,3,FALSE)</f>
        <v>M3</v>
      </c>
      <c r="F121" s="13">
        <f>+VLOOKUP(A:A,INSUMOS!A:D,4,FALSE)</f>
        <v>1</v>
      </c>
      <c r="G121" s="26">
        <f>VLOOKUP(A:A,MEMORIAS!B:M,12,0)</f>
        <v>0</v>
      </c>
      <c r="H121" s="462">
        <f t="shared" si="0"/>
        <v>0</v>
      </c>
    </row>
    <row r="122" spans="1:8" ht="12.75" outlineLevel="1" x14ac:dyDescent="0.2">
      <c r="A122" s="18" t="s">
        <v>86</v>
      </c>
      <c r="B122" s="10">
        <v>5</v>
      </c>
      <c r="C122" s="10">
        <v>2.0299999999999998</v>
      </c>
      <c r="D122" s="27" t="str">
        <f>+VLOOKUP(A:A,INSUMOS!A:B,2,FALSE)</f>
        <v>CONCRETO 2500 PSI DE PLANTA</v>
      </c>
      <c r="E122" s="21" t="str">
        <f>+VLOOKUP(A:A,INSUMOS!A:C,3,FALSE)</f>
        <v>M3</v>
      </c>
      <c r="F122" s="13">
        <f>+VLOOKUP(A:A,INSUMOS!A:D,4,FALSE)</f>
        <v>1</v>
      </c>
      <c r="G122" s="26">
        <f>VLOOKUP(A:A,MEMORIAS!B:M,12,0)</f>
        <v>0</v>
      </c>
      <c r="H122" s="462">
        <f t="shared" si="0"/>
        <v>0</v>
      </c>
    </row>
    <row r="123" spans="1:8" ht="12.75" outlineLevel="1" x14ac:dyDescent="0.2">
      <c r="A123" s="18" t="s">
        <v>88</v>
      </c>
      <c r="B123" s="10">
        <v>5</v>
      </c>
      <c r="C123" s="10">
        <v>2.04</v>
      </c>
      <c r="D123" s="27" t="str">
        <f>+VLOOKUP(A:A,INSUMOS!A:B,2,FALSE)</f>
        <v>CONCRETO 2000 PSI DE PLANTA</v>
      </c>
      <c r="E123" s="21" t="str">
        <f>+VLOOKUP(A:A,INSUMOS!A:C,3,FALSE)</f>
        <v>M3</v>
      </c>
      <c r="F123" s="13">
        <f>+VLOOKUP(A:A,INSUMOS!A:D,4,FALSE)</f>
        <v>1</v>
      </c>
      <c r="G123" s="26">
        <f>VLOOKUP(A:A,MEMORIAS!B:M,12,0)</f>
        <v>0</v>
      </c>
      <c r="H123" s="462">
        <f t="shared" si="0"/>
        <v>0</v>
      </c>
    </row>
    <row r="124" spans="1:8" ht="12.75" outlineLevel="1" x14ac:dyDescent="0.2">
      <c r="A124" s="18"/>
      <c r="B124" s="19">
        <v>5</v>
      </c>
      <c r="C124" s="19">
        <v>3</v>
      </c>
      <c r="D124" s="20" t="s">
        <v>2255</v>
      </c>
      <c r="E124" s="21"/>
      <c r="F124" s="13"/>
      <c r="G124" s="26"/>
      <c r="H124" s="462"/>
    </row>
    <row r="125" spans="1:8" ht="12.75" outlineLevel="1" x14ac:dyDescent="0.2">
      <c r="A125" s="18" t="s">
        <v>1379</v>
      </c>
      <c r="B125" s="10">
        <v>5</v>
      </c>
      <c r="C125" s="10">
        <v>3.01</v>
      </c>
      <c r="D125" s="27" t="str">
        <f>+VLOOKUP(A:A,APUS!A:C,3,FALSE)</f>
        <v>MORTERO 1:2 (HECHO EN OBRA)</v>
      </c>
      <c r="E125" s="21" t="str">
        <f>+VLOOKUP(A:A,APUS!A:D,4,FALSE)</f>
        <v>M3</v>
      </c>
      <c r="F125" s="13">
        <f>VLOOKUP(A:A,APUS!A:H,8,0)</f>
        <v>646.60630000000003</v>
      </c>
      <c r="G125" s="26">
        <f>VLOOKUP(A:A,MEMORIAS!B:M,12,0)</f>
        <v>0</v>
      </c>
      <c r="H125" s="462">
        <f t="shared" si="0"/>
        <v>0</v>
      </c>
    </row>
    <row r="126" spans="1:8" ht="12.75" outlineLevel="1" x14ac:dyDescent="0.2">
      <c r="A126" s="18" t="s">
        <v>1380</v>
      </c>
      <c r="B126" s="10">
        <v>5</v>
      </c>
      <c r="C126" s="10">
        <v>3.02</v>
      </c>
      <c r="D126" s="27" t="str">
        <f>+VLOOKUP(A:A,APUS!A:C,3,FALSE)</f>
        <v>MORTERO 1:3 (HECHO EN OBRA)</v>
      </c>
      <c r="E126" s="21" t="str">
        <f>+VLOOKUP(A:A,APUS!A:D,4,FALSE)</f>
        <v>M3</v>
      </c>
      <c r="F126" s="13">
        <f>VLOOKUP(A:A,APUS!A:H,8,0)</f>
        <v>479.51839999999999</v>
      </c>
      <c r="G126" s="26">
        <f>VLOOKUP(A:A,MEMORIAS!B:M,12,0)</f>
        <v>0</v>
      </c>
      <c r="H126" s="462">
        <f t="shared" si="0"/>
        <v>0</v>
      </c>
    </row>
    <row r="127" spans="1:8" ht="12.75" outlineLevel="1" x14ac:dyDescent="0.2">
      <c r="A127" s="18" t="s">
        <v>1381</v>
      </c>
      <c r="B127" s="10">
        <v>5</v>
      </c>
      <c r="C127" s="10">
        <v>3.03</v>
      </c>
      <c r="D127" s="27" t="str">
        <f>+VLOOKUP(A:A,APUS!A:C,3,FALSE)</f>
        <v>MORTERO 1:4 (HECHO EN OBRA)</v>
      </c>
      <c r="E127" s="21" t="str">
        <f>+VLOOKUP(A:A,APUS!A:D,4,FALSE)</f>
        <v>M3</v>
      </c>
      <c r="F127" s="13">
        <f>VLOOKUP(A:A,APUS!A:H,8,0)</f>
        <v>382.57080000000002</v>
      </c>
      <c r="G127" s="26">
        <f>VLOOKUP(A:A,MEMORIAS!B:M,12,0)</f>
        <v>0</v>
      </c>
      <c r="H127" s="462">
        <f>+F127*G127</f>
        <v>0</v>
      </c>
    </row>
    <row r="128" spans="1:8" ht="12.75" outlineLevel="1" x14ac:dyDescent="0.2">
      <c r="A128" s="18" t="s">
        <v>1382</v>
      </c>
      <c r="B128" s="10">
        <v>5</v>
      </c>
      <c r="C128" s="10">
        <v>3.04</v>
      </c>
      <c r="D128" s="27" t="str">
        <f>+VLOOKUP(A:A,APUS!A:C,3,FALSE)</f>
        <v>MORTERO 1:5 (HECHO EN OBRA)</v>
      </c>
      <c r="E128" s="21" t="str">
        <f>+VLOOKUP(A:A,APUS!A:D,4,FALSE)</f>
        <v>M3</v>
      </c>
      <c r="F128" s="13">
        <f>VLOOKUP(A:A,APUS!A:H,8,0)</f>
        <v>322.98169999999999</v>
      </c>
      <c r="G128" s="26">
        <f>VLOOKUP(A:A,MEMORIAS!B:M,12,0)</f>
        <v>0</v>
      </c>
      <c r="H128" s="462">
        <f>+F128*G128</f>
        <v>0</v>
      </c>
    </row>
    <row r="129" spans="1:8" ht="12.75" outlineLevel="1" x14ac:dyDescent="0.2">
      <c r="A129" s="18" t="s">
        <v>1383</v>
      </c>
      <c r="B129" s="10">
        <v>5</v>
      </c>
      <c r="C129" s="10">
        <v>3.05</v>
      </c>
      <c r="D129" s="27" t="str">
        <f>+VLOOKUP(A:A,APUS!A:C,3,FALSE)</f>
        <v>MORTERO 1:6 (HECHO EN OBRA)</v>
      </c>
      <c r="E129" s="21" t="str">
        <f>+VLOOKUP(A:A,APUS!A:D,4,FALSE)</f>
        <v>M3</v>
      </c>
      <c r="F129" s="13">
        <f>VLOOKUP(A:A,APUS!A:H,8,0)</f>
        <v>278.81170000000003</v>
      </c>
      <c r="G129" s="26">
        <f>VLOOKUP(A:A,MEMORIAS!B:M,12,0)</f>
        <v>0</v>
      </c>
      <c r="H129" s="462">
        <f>+F129*G129</f>
        <v>0</v>
      </c>
    </row>
    <row r="130" spans="1:8" ht="12.75" outlineLevel="1" x14ac:dyDescent="0.2">
      <c r="A130" s="18"/>
      <c r="B130" s="19">
        <v>5</v>
      </c>
      <c r="C130" s="19">
        <v>4</v>
      </c>
      <c r="D130" s="20" t="s">
        <v>2259</v>
      </c>
      <c r="E130" s="21"/>
      <c r="F130" s="13"/>
      <c r="G130" s="26"/>
      <c r="H130" s="462"/>
    </row>
    <row r="131" spans="1:8" ht="12.75" outlineLevel="1" x14ac:dyDescent="0.2">
      <c r="A131" s="18" t="s">
        <v>1376</v>
      </c>
      <c r="B131" s="10">
        <v>5</v>
      </c>
      <c r="C131" s="10">
        <v>4.01</v>
      </c>
      <c r="D131" s="27" t="str">
        <f>+VLOOKUP(A:A,APUS!A:C,3,FALSE)</f>
        <v>GROUTING - FLUIDO CONCRETO (3000 PSI)</v>
      </c>
      <c r="E131" s="21" t="str">
        <f>+VLOOKUP(A:A,APUS!A:D,4,FALSE)</f>
        <v>M3</v>
      </c>
      <c r="F131" s="13">
        <f>VLOOKUP(A:A,APUS!A:H,8,0)</f>
        <v>11.0815</v>
      </c>
      <c r="G131" s="26">
        <f>VLOOKUP(A:A,MEMORIAS!B:M,12,0)</f>
        <v>0</v>
      </c>
      <c r="H131" s="462">
        <f>+F131*G131</f>
        <v>0</v>
      </c>
    </row>
    <row r="132" spans="1:8" ht="12.75" outlineLevel="1" x14ac:dyDescent="0.2">
      <c r="A132" s="18" t="s">
        <v>107</v>
      </c>
      <c r="B132" s="10">
        <v>5</v>
      </c>
      <c r="C132" s="10">
        <v>4.0199999999999996</v>
      </c>
      <c r="D132" s="27" t="str">
        <f>+VLOOKUP(A:A,INSUMOS!A:B,2,FALSE)</f>
        <v>MORTERO 2500 PSI (175 KG/CM2)</v>
      </c>
      <c r="E132" s="21" t="str">
        <f>+VLOOKUP(A:A,INSUMOS!A:C,3,FALSE)</f>
        <v>M3</v>
      </c>
      <c r="F132" s="13">
        <f>+VLOOKUP(A:A,INSUMOS!A:D,4,FALSE)</f>
        <v>1</v>
      </c>
      <c r="G132" s="26">
        <f>VLOOKUP(A:A,MEMORIAS!B:M,12,0)</f>
        <v>0</v>
      </c>
      <c r="H132" s="462">
        <f>+F132*G132</f>
        <v>0</v>
      </c>
    </row>
    <row r="133" spans="1:8" ht="12.75" outlineLevel="1" x14ac:dyDescent="0.2">
      <c r="A133" s="18" t="s">
        <v>108</v>
      </c>
      <c r="B133" s="10">
        <v>5</v>
      </c>
      <c r="C133" s="10">
        <v>4.03</v>
      </c>
      <c r="D133" s="27" t="str">
        <f>+VLOOKUP(A:A,INSUMOS!A:B,2,FALSE)</f>
        <v>MORTERO 3000 PSI (210 KG/CM2)</v>
      </c>
      <c r="E133" s="21" t="str">
        <f>+VLOOKUP(A:A,INSUMOS!A:C,3,FALSE)</f>
        <v>M3</v>
      </c>
      <c r="F133" s="13">
        <f>+VLOOKUP(A:A,INSUMOS!A:D,4,FALSE)</f>
        <v>1</v>
      </c>
      <c r="G133" s="26">
        <f>VLOOKUP(A:A,MEMORIAS!B:M,12,0)</f>
        <v>0</v>
      </c>
      <c r="H133" s="462">
        <f>+F133*G133</f>
        <v>0</v>
      </c>
    </row>
    <row r="134" spans="1:8" ht="12.75" x14ac:dyDescent="0.2">
      <c r="A134" s="34"/>
      <c r="B134" s="8">
        <v>6</v>
      </c>
      <c r="C134" s="35"/>
      <c r="D134" s="36" t="s">
        <v>2267</v>
      </c>
      <c r="E134" s="37"/>
      <c r="F134" s="17"/>
      <c r="G134" s="389"/>
      <c r="H134" s="486"/>
    </row>
    <row r="135" spans="1:8" ht="25.5" outlineLevel="1" x14ac:dyDescent="0.2">
      <c r="A135" s="18" t="s">
        <v>1931</v>
      </c>
      <c r="B135" s="10">
        <v>6</v>
      </c>
      <c r="C135" s="10">
        <v>1</v>
      </c>
      <c r="D135" s="27" t="str">
        <f>+VLOOKUP(A:A,APUS!A:C,3,FALSE)</f>
        <v>REVOQUE ESTRUCTURAL 1.5CM DE ESPESOR CON MORTERO 1:4 (SIN REFUERZO)</v>
      </c>
      <c r="E135" s="21" t="str">
        <f>+VLOOKUP(A:A,APUS!A:D,4,FALSE)</f>
        <v>M2</v>
      </c>
      <c r="F135" s="13">
        <f>VLOOKUP(A:A,APUS!A:H,8,0)</f>
        <v>0.96575000000000011</v>
      </c>
      <c r="G135" s="26">
        <f>VLOOKUP(A:A,MEMORIAS!B:M,12,0)</f>
        <v>0</v>
      </c>
      <c r="H135" s="462">
        <f t="shared" ref="H135:H145" si="5">+F135*G135</f>
        <v>0</v>
      </c>
    </row>
    <row r="136" spans="1:8" ht="27" customHeight="1" outlineLevel="1" x14ac:dyDescent="0.2">
      <c r="A136" s="18" t="s">
        <v>2447</v>
      </c>
      <c r="B136" s="10">
        <v>6</v>
      </c>
      <c r="C136" s="10">
        <v>2</v>
      </c>
      <c r="D136" s="27" t="str">
        <f>+VLOOKUP(A:A,APUS!A:C,3,FALSE)</f>
        <v>REVOQUE ESTRUCTURAL 3,0CM DE ESPESOR CON MORTERO 1:4 (SIN REFUERZO)</v>
      </c>
      <c r="E136" s="21" t="str">
        <f>+VLOOKUP(A:A,APUS!A:D,4,FALSE)</f>
        <v>M2</v>
      </c>
      <c r="F136" s="13">
        <f>VLOOKUP(A:A,APUS!A:H,8,0)</f>
        <v>1.0145</v>
      </c>
      <c r="G136" s="26">
        <f>VLOOKUP(A:A,MEMORIAS!B:M,12,0)</f>
        <v>0</v>
      </c>
      <c r="H136" s="13">
        <f t="shared" si="5"/>
        <v>0</v>
      </c>
    </row>
    <row r="137" spans="1:8" ht="27" customHeight="1" outlineLevel="1" x14ac:dyDescent="0.2">
      <c r="A137" s="18" t="s">
        <v>1932</v>
      </c>
      <c r="B137" s="493">
        <v>6</v>
      </c>
      <c r="C137" s="493">
        <v>3</v>
      </c>
      <c r="D137" s="27" t="str">
        <f>+VLOOKUP(A:A,APUS!A:C,3,FALSE)</f>
        <v>REVOQUE ESTRUCTURAL 3,0CM CON MALLA Y MORTERO 1:4.</v>
      </c>
      <c r="E137" s="21" t="str">
        <f>+VLOOKUP(A:A,APUS!A:D,4,FALSE)</f>
        <v>M2</v>
      </c>
      <c r="F137" s="13">
        <f>VLOOKUP(A:A,APUS!A:H,8,0)</f>
        <v>1.3626499999999999</v>
      </c>
      <c r="G137" s="26">
        <f>VLOOKUP(A:A,MEMORIAS!B:M,12,0)</f>
        <v>0</v>
      </c>
      <c r="H137" s="462">
        <f>+F137*G137</f>
        <v>0</v>
      </c>
    </row>
    <row r="138" spans="1:8" ht="25.5" outlineLevel="1" x14ac:dyDescent="0.2">
      <c r="A138" s="18" t="s">
        <v>1937</v>
      </c>
      <c r="B138" s="10">
        <v>6</v>
      </c>
      <c r="C138" s="10">
        <v>4</v>
      </c>
      <c r="D138" s="27" t="str">
        <f>+VLOOKUP(A:A,APUS!A:C,3,FALSE)</f>
        <v>REVOQUE  ESTRUCTURAL CON MALLA e=3CM, CON MORTERO 1:4 IMPERMEABILIZADO.((incluye  malla electrosoldada)</v>
      </c>
      <c r="E138" s="21" t="str">
        <f>+VLOOKUP(A:A,APUS!A:D,4,FALSE)</f>
        <v>M2</v>
      </c>
      <c r="F138" s="13">
        <f>VLOOKUP(A:A,APUS!A:H,8,0)</f>
        <v>1.2932999999999999</v>
      </c>
      <c r="G138" s="26">
        <f>VLOOKUP(A:A,MEMORIAS!B:M,12,0)</f>
        <v>0</v>
      </c>
      <c r="H138" s="462">
        <f t="shared" si="5"/>
        <v>0</v>
      </c>
    </row>
    <row r="139" spans="1:8" ht="25.5" outlineLevel="1" x14ac:dyDescent="0.2">
      <c r="A139" s="18" t="s">
        <v>1938</v>
      </c>
      <c r="B139" s="10">
        <v>6</v>
      </c>
      <c r="C139" s="10">
        <v>5</v>
      </c>
      <c r="D139" s="27" t="str">
        <f>+VLOOKUP(A:A,APUS!A:C,3,FALSE)</f>
        <v>REVOQUE  ESTRUCTURAL e=1.5CM, CON MORTERO 1:4 IMPERMEABILIZADO (SIN REFUERZO)</v>
      </c>
      <c r="E139" s="21" t="str">
        <f>+VLOOKUP(A:A,APUS!A:D,4,FALSE)</f>
        <v>M2</v>
      </c>
      <c r="F139" s="13">
        <f>VLOOKUP(A:A,APUS!A:H,8,0)</f>
        <v>0.96575000000000011</v>
      </c>
      <c r="G139" s="26">
        <f>VLOOKUP(A:A,MEMORIAS!B:M,12,0)</f>
        <v>0</v>
      </c>
      <c r="H139" s="462">
        <f t="shared" si="5"/>
        <v>0</v>
      </c>
    </row>
    <row r="140" spans="1:8" ht="51" outlineLevel="1" x14ac:dyDescent="0.2">
      <c r="A140" s="18" t="s">
        <v>1940</v>
      </c>
      <c r="B140" s="10">
        <v>6</v>
      </c>
      <c r="C140" s="493">
        <v>6</v>
      </c>
      <c r="D140" s="27" t="str">
        <f>+VLOOKUP(A:A,APUS!A:C,3,FALSE)</f>
        <v>CONEXIÓN DE REVOQUE  ESTRUCTURAL CON MALLA  e=3.0CM, CON VIGA DE CIMENTACION EXISTENTE MEDIANTE ENSANCHAMIENTO DE LA VIGA (Incluye demolicion y reconstruccion de placa y excavación. concreto hecho en obra 1:2;3.0 Aprox. 3.000psi).</v>
      </c>
      <c r="E140" s="21" t="str">
        <f>+VLOOKUP(A:A,APUS!A:D,4,FALSE)</f>
        <v>M</v>
      </c>
      <c r="F140" s="13">
        <f>VLOOKUP(A:A,APUS!A:H,8,0)</f>
        <v>12.673196038750001</v>
      </c>
      <c r="G140" s="26">
        <f>VLOOKUP(A:A,MEMORIAS!B:M,12,0)</f>
        <v>0</v>
      </c>
      <c r="H140" s="462">
        <f t="shared" si="5"/>
        <v>0</v>
      </c>
    </row>
    <row r="141" spans="1:8" ht="51" outlineLevel="1" x14ac:dyDescent="0.2">
      <c r="A141" s="18" t="s">
        <v>1942</v>
      </c>
      <c r="B141" s="10">
        <v>6</v>
      </c>
      <c r="C141" s="10">
        <v>7</v>
      </c>
      <c r="D141" s="27" t="str">
        <f>+VLOOKUP(A:A,APUS!A:C,3,FALSE)</f>
        <v>CONEXIÓN DE REVOQUE ESTRUCTURAL CON MALLA e=3CM  A LA VIGA DE CIMENTACION NUEVA. INCLUYE ACERO DE REFUERZO. (No incluye viga de cimentacion, no incluye demolicion o reconstruccion de placa, no incluye excavacion)</v>
      </c>
      <c r="E141" s="21" t="str">
        <f>+VLOOKUP(A:A,APUS!A:D,4,FALSE)</f>
        <v>M</v>
      </c>
      <c r="F141" s="13">
        <f>VLOOKUP(A:A,APUS!A:H,8,0)</f>
        <v>1.1395999999999999</v>
      </c>
      <c r="G141" s="26">
        <f>VLOOKUP(A:A,MEMORIAS!B:M,12,0)</f>
        <v>0</v>
      </c>
      <c r="H141" s="462">
        <f t="shared" si="5"/>
        <v>0</v>
      </c>
    </row>
    <row r="142" spans="1:8" ht="38.25" outlineLevel="1" x14ac:dyDescent="0.2">
      <c r="A142" s="18" t="s">
        <v>1943</v>
      </c>
      <c r="B142" s="10">
        <v>6</v>
      </c>
      <c r="C142" s="10">
        <v>8</v>
      </c>
      <c r="D142" s="27" t="str">
        <f>+VLOOKUP(A:A,APUS!A:C,3,FALSE)</f>
        <v>CONEXIÓN DE REVOQUE ESTRUCTURAL CON MALLA e=3CM  A LA LOSA DE ENTREPISO EXISTENTE MEDIANTE ANCLAJE EPOXICO..INCLUYE ACERO DE REFUERZO.</v>
      </c>
      <c r="E142" s="21" t="str">
        <f>+VLOOKUP(A:A,APUS!A:D,4,FALSE)</f>
        <v>M</v>
      </c>
      <c r="F142" s="13">
        <f>VLOOKUP(A:A,APUS!A:H,8,0)</f>
        <v>2.9922350199999999</v>
      </c>
      <c r="G142" s="26">
        <f>VLOOKUP(A:A,MEMORIAS!B:M,12,0)</f>
        <v>0</v>
      </c>
      <c r="H142" s="462">
        <f t="shared" si="5"/>
        <v>0</v>
      </c>
    </row>
    <row r="143" spans="1:8" ht="38.25" outlineLevel="1" x14ac:dyDescent="0.2">
      <c r="A143" s="18" t="s">
        <v>1944</v>
      </c>
      <c r="B143" s="10">
        <v>6</v>
      </c>
      <c r="C143" s="493">
        <v>9</v>
      </c>
      <c r="D143" s="27" t="str">
        <f>+VLOOKUP(A:A,APUS!A:C,3,FALSE)</f>
        <v>CONEXIÓN DE REVOQUE ESTRUCTURAL CON MALLA e=3CM  CON LOSA DE ENTREPISO EXISTENTE  MEDIANTE ENSANCHAMIENTO DE ELEMENTO SUPERIOR. Incluye concreto  1:2:3 hecho en obra de 3,000 psi aprox.</v>
      </c>
      <c r="E143" s="21" t="str">
        <f>+VLOOKUP(A:A,APUS!A:D,4,FALSE)</f>
        <v>M</v>
      </c>
      <c r="F143" s="13">
        <f>VLOOKUP(A:A,APUS!A:H,8,0)</f>
        <v>16.761049499999999</v>
      </c>
      <c r="G143" s="26">
        <f>VLOOKUP(A:A,MEMORIAS!B:M,12,0)</f>
        <v>0</v>
      </c>
      <c r="H143" s="462">
        <f t="shared" si="5"/>
        <v>0</v>
      </c>
    </row>
    <row r="144" spans="1:8" ht="25.5" outlineLevel="1" x14ac:dyDescent="0.2">
      <c r="A144" s="18" t="s">
        <v>1945</v>
      </c>
      <c r="B144" s="10">
        <v>6</v>
      </c>
      <c r="C144" s="10">
        <v>10</v>
      </c>
      <c r="D144" s="27" t="str">
        <f>+VLOOKUP(A:A,APUS!A:C,3,FALSE)</f>
        <v>CONEXIÓN DE REVOQUE ESTRUCTURAL CON MALLA e=3CM  CON LA VIGA DE AMARRE.</v>
      </c>
      <c r="E144" s="21" t="str">
        <f>+VLOOKUP(A:A,APUS!A:D,4,FALSE)</f>
        <v>M</v>
      </c>
      <c r="F144" s="13">
        <f>VLOOKUP(A:A,APUS!A:H,8,0)</f>
        <v>1.2030000000000001</v>
      </c>
      <c r="G144" s="26">
        <f>VLOOKUP(A:A,MEMORIAS!B:M,12,0)</f>
        <v>0</v>
      </c>
      <c r="H144" s="462">
        <f t="shared" si="5"/>
        <v>0</v>
      </c>
    </row>
    <row r="145" spans="1:8" ht="38.25" outlineLevel="1" x14ac:dyDescent="0.2">
      <c r="A145" s="18" t="s">
        <v>2000</v>
      </c>
      <c r="B145" s="10">
        <v>6</v>
      </c>
      <c r="C145" s="10">
        <v>11</v>
      </c>
      <c r="D145" s="27" t="str">
        <f>+VLOOKUP(A:A,APUS!A:C,3,FALSE)</f>
        <v>CONEXIÓN DE REVOQUE  ESTRUCTURAL CON MALLA  e=3.0CM, CON VIGA DE CIMENTACION EXISTENTE MEDIANTE ANCLAJE EPOXICO(Incluye demolicion, reconstruccion de placa, excavacion y concreto 1:2;3 Aprox. 3.000psi)</v>
      </c>
      <c r="E145" s="21" t="str">
        <f>+VLOOKUP(A:A,APUS!A:D,4,FALSE)</f>
        <v>M</v>
      </c>
      <c r="F145" s="13">
        <f>VLOOKUP(A:A,APUS!A:H,8,0)</f>
        <v>6.0064802325000004</v>
      </c>
      <c r="G145" s="26">
        <f>VLOOKUP(A:A,MEMORIAS!B:M,12,0)</f>
        <v>0</v>
      </c>
      <c r="H145" s="462">
        <f t="shared" si="5"/>
        <v>0</v>
      </c>
    </row>
    <row r="146" spans="1:8" ht="12.75" x14ac:dyDescent="0.2">
      <c r="A146" s="34"/>
      <c r="B146" s="8">
        <v>7</v>
      </c>
      <c r="C146" s="35"/>
      <c r="D146" s="36" t="s">
        <v>2273</v>
      </c>
      <c r="E146" s="37"/>
      <c r="F146" s="17"/>
      <c r="G146" s="389"/>
      <c r="H146" s="486"/>
    </row>
    <row r="147" spans="1:8" ht="25.5" outlineLevel="1" x14ac:dyDescent="0.2">
      <c r="A147" s="18" t="s">
        <v>1988</v>
      </c>
      <c r="B147" s="10">
        <v>7</v>
      </c>
      <c r="C147" s="10">
        <v>1</v>
      </c>
      <c r="D147" s="27" t="str">
        <f>+VLOOKUP(A:A,APUS!A:C,3,FALSE)</f>
        <v>CONFINAMIENTO VERTICAL  DE VANOS DE VENTANAS Y PUERTAS A NUEVA A VIGA DE AMARRE (No incluye viga).</v>
      </c>
      <c r="E147" s="21" t="str">
        <f>+VLOOKUP(A:A,APUS!A:D,4,FALSE)</f>
        <v>M</v>
      </c>
      <c r="F147" s="13">
        <f>VLOOKUP(A:A,APUS!A:H,8,0)</f>
        <v>15.160731975000001</v>
      </c>
      <c r="G147" s="26">
        <f>VLOOKUP(A:A,MEMORIAS!B:M,12,0)</f>
        <v>0</v>
      </c>
      <c r="H147" s="462">
        <f>+F147*G147</f>
        <v>0</v>
      </c>
    </row>
    <row r="148" spans="1:8" ht="38.25" outlineLevel="1" x14ac:dyDescent="0.2">
      <c r="A148" s="18" t="s">
        <v>1990</v>
      </c>
      <c r="B148" s="10">
        <v>7</v>
      </c>
      <c r="C148" s="10">
        <v>2</v>
      </c>
      <c r="D148" s="27" t="str">
        <f>+VLOOKUP(A:A,APUS!A:C,3,FALSE)</f>
        <v>CONFINAMIENTO VERTICAL DE VANOS DE VENTANAS Y PUERTAS A PLACA EXISTENTE (Incluye acero de refuerzo y concreto  1:2:3  hecho en obra de aprox. 3.000psi aprox.)</v>
      </c>
      <c r="E148" s="21" t="str">
        <f>+VLOOKUP(A:A,APUS!A:D,4,FALSE)</f>
        <v>M</v>
      </c>
      <c r="F148" s="13">
        <f>VLOOKUP(A:A,APUS!A:H,8,0)</f>
        <v>21.035896189999999</v>
      </c>
      <c r="G148" s="26">
        <f>VLOOKUP(A:A,MEMORIAS!B:M,12,0)</f>
        <v>0</v>
      </c>
      <c r="H148" s="462">
        <f>+F148*G148</f>
        <v>0</v>
      </c>
    </row>
    <row r="149" spans="1:8" ht="12.75" outlineLevel="1" x14ac:dyDescent="0.2">
      <c r="A149" s="18" t="s">
        <v>1993</v>
      </c>
      <c r="B149" s="10">
        <v>7</v>
      </c>
      <c r="C149" s="10">
        <v>3</v>
      </c>
      <c r="D149" s="27" t="str">
        <f>+VLOOKUP(A:A,APUS!A:C,3,FALSE)</f>
        <v>VANO DE VENTANA EN MURO (1*1,20M) No incluye  viga de amarre superior</v>
      </c>
      <c r="E149" s="21" t="str">
        <f>+VLOOKUP(A:A,APUS!A:D,4,FALSE)</f>
        <v>UN</v>
      </c>
      <c r="F149" s="13">
        <f>VLOOKUP(A:A,APUS!A:H,8,0)</f>
        <v>51.691292012999995</v>
      </c>
      <c r="G149" s="26">
        <f>VLOOKUP(A:A,MEMORIAS!B:M,12,0)</f>
        <v>0</v>
      </c>
      <c r="H149" s="462">
        <f>+F149*G149</f>
        <v>0</v>
      </c>
    </row>
    <row r="150" spans="1:8" ht="12.75" outlineLevel="1" x14ac:dyDescent="0.2">
      <c r="A150" s="18" t="s">
        <v>1998</v>
      </c>
      <c r="B150" s="10">
        <v>7</v>
      </c>
      <c r="C150" s="10">
        <v>4</v>
      </c>
      <c r="D150" s="27" t="str">
        <f>+VLOOKUP(A:A,APUS!A:C,3,FALSE)</f>
        <v>ALZADO DE RELLENO DE VENTANA (Espesor de muro entre 9 y 15 cm)</v>
      </c>
      <c r="E150" s="21" t="str">
        <f>+VLOOKUP(A:A,APUS!A:D,4,FALSE)</f>
        <v>M2</v>
      </c>
      <c r="F150" s="13">
        <f>VLOOKUP(A:A,APUS!A:H,8,0)</f>
        <v>16.789960000000001</v>
      </c>
      <c r="G150" s="26">
        <f>VLOOKUP(A:A,MEMORIAS!B:M,12,0)</f>
        <v>0</v>
      </c>
      <c r="H150" s="462">
        <f>+F150*G150</f>
        <v>0</v>
      </c>
    </row>
    <row r="151" spans="1:8" ht="12.75" x14ac:dyDescent="0.2">
      <c r="A151" s="14"/>
      <c r="B151" s="8">
        <v>8</v>
      </c>
      <c r="C151" s="15"/>
      <c r="D151" s="38" t="s">
        <v>2266</v>
      </c>
      <c r="E151" s="16"/>
      <c r="F151" s="5"/>
      <c r="G151" s="5"/>
      <c r="H151" s="486"/>
    </row>
    <row r="152" spans="1:8" ht="25.5" outlineLevel="1" x14ac:dyDescent="0.2">
      <c r="A152" s="18" t="s">
        <v>1390</v>
      </c>
      <c r="B152" s="3">
        <v>8</v>
      </c>
      <c r="C152" s="3">
        <v>1</v>
      </c>
      <c r="D152" s="27" t="str">
        <f>+VLOOKUP(A:A,APUS!A:C,3,FALSE)</f>
        <v>ACERO DE REFUERZO DE 37.000 PSI. INCLUYE CORTE, FIGURADO Y FIJACIÓN DE DISTANCIADORES</v>
      </c>
      <c r="E152" s="21" t="str">
        <f>+VLOOKUP(A:A,APUS!A:D,4,FALSE)</f>
        <v>KG</v>
      </c>
      <c r="F152" s="13">
        <f>VLOOKUP(A:A,APUS!A:H,8,0)</f>
        <v>1.3954000000000002</v>
      </c>
      <c r="G152" s="26">
        <f>VLOOKUP(A:A,MEMORIAS!B:M,12,0)</f>
        <v>0</v>
      </c>
      <c r="H152" s="462">
        <f>+F152*G152</f>
        <v>0</v>
      </c>
    </row>
    <row r="153" spans="1:8" ht="25.5" outlineLevel="1" x14ac:dyDescent="0.2">
      <c r="A153" s="18" t="s">
        <v>1391</v>
      </c>
      <c r="B153" s="3">
        <v>8</v>
      </c>
      <c r="C153" s="3">
        <v>2</v>
      </c>
      <c r="D153" s="27" t="str">
        <f>+VLOOKUP(A:A,APUS!A:C,3,FALSE)</f>
        <v>ACERO DE REFUERZO DE 60.000 PSI. INCLUYE CORTE, FIGURADO Y FIJACIÓN DE DISTANCIADORES</v>
      </c>
      <c r="E153" s="21" t="str">
        <f>+VLOOKUP(A:A,APUS!A:D,4,FALSE)</f>
        <v>KG</v>
      </c>
      <c r="F153" s="13">
        <f>VLOOKUP(A:A,APUS!A:H,8,0)</f>
        <v>1.3954000000000002</v>
      </c>
      <c r="G153" s="26">
        <f>VLOOKUP(A:A,MEMORIAS!B:M,12,0)</f>
        <v>0</v>
      </c>
      <c r="H153" s="462">
        <f>+F153*G153</f>
        <v>0</v>
      </c>
    </row>
    <row r="154" spans="1:8" ht="25.5" outlineLevel="1" x14ac:dyDescent="0.2">
      <c r="A154" s="18" t="s">
        <v>1392</v>
      </c>
      <c r="B154" s="3">
        <v>8</v>
      </c>
      <c r="C154" s="3">
        <v>3</v>
      </c>
      <c r="D154" s="27" t="str">
        <f>+VLOOKUP(A:A,APUS!A:C,3,FALSE)</f>
        <v xml:space="preserve">REFUERZOS MALLA ELECTROSOLDADA M-159 (XX-158). INCLUYE CORTE, FIGURADO Y FIJACIÓN DE DISTANCIADORES. </v>
      </c>
      <c r="E154" s="21" t="str">
        <f>+VLOOKUP(A:A,APUS!A:D,4,FALSE)</f>
        <v>KG</v>
      </c>
      <c r="F154" s="13">
        <f>VLOOKUP(A:A,APUS!A:H,8,0)</f>
        <v>0.90284000000000009</v>
      </c>
      <c r="G154" s="26">
        <f>VLOOKUP(A:A,MEMORIAS!B:M,12,0)</f>
        <v>0</v>
      </c>
      <c r="H154" s="462">
        <f>+F154*G154</f>
        <v>0</v>
      </c>
    </row>
    <row r="155" spans="1:8" ht="25.5" customHeight="1" outlineLevel="1" x14ac:dyDescent="0.2">
      <c r="A155" s="18" t="s">
        <v>1393</v>
      </c>
      <c r="B155" s="3">
        <v>8</v>
      </c>
      <c r="C155" s="3">
        <v>4</v>
      </c>
      <c r="D155" s="27" t="str">
        <f>+VLOOKUP(A:A,APUS!A:C,3,FALSE)</f>
        <v>MALLA ELECTROSOLDADA ESTÁNDAR. MALLA M-084 2,35 X 6 METROS. INCLUYE CORTE E INSTALACIÓN</v>
      </c>
      <c r="E155" s="21" t="str">
        <f>+VLOOKUP(A:A,APUS!A:D,4,FALSE)</f>
        <v>KG</v>
      </c>
      <c r="F155" s="13">
        <f>VLOOKUP(A:A,APUS!A:H,8,0)</f>
        <v>0.63858000000000004</v>
      </c>
      <c r="G155" s="26">
        <f>VLOOKUP(A:A,MEMORIAS!B:M,12,0)</f>
        <v>0</v>
      </c>
      <c r="H155" s="462">
        <f>+F155*G155</f>
        <v>0</v>
      </c>
    </row>
    <row r="156" spans="1:8" ht="29.25" customHeight="1" outlineLevel="1" x14ac:dyDescent="0.2">
      <c r="A156" s="18" t="s">
        <v>1394</v>
      </c>
      <c r="B156" s="3">
        <v>8</v>
      </c>
      <c r="C156" s="3">
        <v>5</v>
      </c>
      <c r="D156" s="27" t="str">
        <f>+VLOOKUP(A:A,APUS!A:C,3,FALSE)</f>
        <v>MALLA CON VENA</v>
      </c>
      <c r="E156" s="21" t="str">
        <f>+VLOOKUP(A:A,APUS!A:D,4,FALSE)</f>
        <v>M2</v>
      </c>
      <c r="F156" s="13">
        <f>VLOOKUP(A:A,APUS!A:H,8,0)</f>
        <v>1.4506000000000001</v>
      </c>
      <c r="G156" s="26">
        <f>VLOOKUP(A:A,MEMORIAS!B:M,12,0)</f>
        <v>0</v>
      </c>
      <c r="H156" s="462">
        <f>+F156*G156</f>
        <v>0</v>
      </c>
    </row>
    <row r="157" spans="1:8" ht="34.5" customHeight="1" x14ac:dyDescent="0.2">
      <c r="A157" s="14"/>
      <c r="B157" s="8">
        <v>9</v>
      </c>
      <c r="C157" s="15"/>
      <c r="D157" s="39" t="s">
        <v>2491</v>
      </c>
      <c r="E157" s="16"/>
      <c r="F157" s="5"/>
      <c r="G157" s="5"/>
      <c r="H157" s="486"/>
    </row>
    <row r="158" spans="1:8" ht="12.75" outlineLevel="1" x14ac:dyDescent="0.2">
      <c r="A158" s="18"/>
      <c r="B158" s="40">
        <v>9</v>
      </c>
      <c r="C158" s="40">
        <v>1</v>
      </c>
      <c r="D158" s="20" t="s">
        <v>2256</v>
      </c>
      <c r="E158" s="21"/>
      <c r="F158" s="13"/>
      <c r="G158" s="26"/>
      <c r="H158" s="462"/>
    </row>
    <row r="159" spans="1:8" ht="12.75" outlineLevel="1" x14ac:dyDescent="0.2">
      <c r="A159" s="18" t="s">
        <v>1846</v>
      </c>
      <c r="B159" s="3">
        <v>9</v>
      </c>
      <c r="C159" s="3">
        <v>1.01</v>
      </c>
      <c r="D159" s="27" t="str">
        <f>+VLOOKUP(A:A,APUS!A:C,3,FALSE)</f>
        <v>COLUMNA 30X30 CM INCLUYE REFUERZO</v>
      </c>
      <c r="E159" s="21" t="str">
        <f>+VLOOKUP(A:A,APUS!A:D,4,FALSE)</f>
        <v>M</v>
      </c>
      <c r="F159" s="13">
        <f>VLOOKUP(A:A,APUS!A:H,8,0)</f>
        <v>26.139833333333335</v>
      </c>
      <c r="G159" s="26">
        <f>VLOOKUP(A:A,MEMORIAS!B:M,12,0)</f>
        <v>0</v>
      </c>
      <c r="H159" s="462">
        <f t="shared" ref="H159:H215" si="6">+F159*G159</f>
        <v>0</v>
      </c>
    </row>
    <row r="160" spans="1:8" ht="12.75" outlineLevel="1" x14ac:dyDescent="0.2">
      <c r="A160" s="18" t="s">
        <v>1847</v>
      </c>
      <c r="B160" s="3">
        <v>9</v>
      </c>
      <c r="C160" s="3">
        <v>1.02</v>
      </c>
      <c r="D160" s="27" t="str">
        <f>+VLOOKUP(A:A,APUS!A:C,3,FALSE)</f>
        <v>COLUMNA 35X30 CM INCLUYE REFUERZO</v>
      </c>
      <c r="E160" s="21" t="str">
        <f>+VLOOKUP(A:A,APUS!A:D,4,FALSE)</f>
        <v>M</v>
      </c>
      <c r="F160" s="13">
        <f>VLOOKUP(A:A,APUS!A:H,8,0)</f>
        <v>32.432049999999997</v>
      </c>
      <c r="G160" s="26">
        <f>VLOOKUP(A:A,MEMORIAS!B:M,12,0)</f>
        <v>0</v>
      </c>
      <c r="H160" s="462">
        <f t="shared" si="6"/>
        <v>0</v>
      </c>
    </row>
    <row r="161" spans="1:8" ht="12.75" outlineLevel="1" x14ac:dyDescent="0.2">
      <c r="A161" s="18" t="s">
        <v>1848</v>
      </c>
      <c r="B161" s="3">
        <v>9</v>
      </c>
      <c r="C161" s="3">
        <v>1.03</v>
      </c>
      <c r="D161" s="27" t="str">
        <f>+VLOOKUP(A:A,APUS!A:C,3,FALSE)</f>
        <v>COLUMNA 35X35 CM INCLUYE REFUERZO</v>
      </c>
      <c r="E161" s="21" t="str">
        <f>+VLOOKUP(A:A,APUS!A:D,4,FALSE)</f>
        <v>M</v>
      </c>
      <c r="F161" s="13">
        <f>VLOOKUP(A:A,APUS!A:H,8,0)</f>
        <v>32.495424999999997</v>
      </c>
      <c r="G161" s="26">
        <f>VLOOKUP(A:A,MEMORIAS!B:M,12,0)</f>
        <v>0</v>
      </c>
      <c r="H161" s="462">
        <f t="shared" si="6"/>
        <v>0</v>
      </c>
    </row>
    <row r="162" spans="1:8" ht="12.75" outlineLevel="1" x14ac:dyDescent="0.2">
      <c r="A162" s="18" t="s">
        <v>1849</v>
      </c>
      <c r="B162" s="3">
        <v>9</v>
      </c>
      <c r="C162" s="3">
        <v>1.04</v>
      </c>
      <c r="D162" s="27" t="str">
        <f>+VLOOKUP(A:A,APUS!A:C,3,FALSE)</f>
        <v>COLUMNETAS 12X20 CM INCLUYE REFUERZO</v>
      </c>
      <c r="E162" s="21" t="str">
        <f>+VLOOKUP(A:A,APUS!A:D,4,FALSE)</f>
        <v>M</v>
      </c>
      <c r="F162" s="13">
        <f>VLOOKUP(A:A,APUS!A:H,8,0)</f>
        <v>6.3644999999999996</v>
      </c>
      <c r="G162" s="26">
        <f>VLOOKUP(A:A,MEMORIAS!B:M,12,0)</f>
        <v>0</v>
      </c>
      <c r="H162" s="462">
        <f t="shared" si="6"/>
        <v>0</v>
      </c>
    </row>
    <row r="163" spans="1:8" ht="25.5" outlineLevel="1" x14ac:dyDescent="0.2">
      <c r="A163" s="18" t="s">
        <v>1910</v>
      </c>
      <c r="B163" s="3">
        <v>9</v>
      </c>
      <c r="C163" s="3">
        <v>1.05</v>
      </c>
      <c r="D163" s="27" t="str">
        <f>+VLOOKUP(A:A,APUS!A:C,3,FALSE)</f>
        <v>COLUMNA NUEVA CC1-A(0,15X0,15M) CONFINANTE CONCRETO 1:2:3 HECHO EN OBRA DE 3.000PSI APROX.</v>
      </c>
      <c r="E163" s="21" t="str">
        <f>+VLOOKUP(A:A,APUS!A:D,4,FALSE)</f>
        <v>M</v>
      </c>
      <c r="F163" s="13">
        <f>VLOOKUP(A:A,APUS!A:H,8,0)</f>
        <v>24.143146855000001</v>
      </c>
      <c r="G163" s="26">
        <f>VLOOKUP(A:A,MEMORIAS!B:M,12,0)</f>
        <v>0</v>
      </c>
      <c r="H163" s="462">
        <f t="shared" si="6"/>
        <v>0</v>
      </c>
    </row>
    <row r="164" spans="1:8" ht="25.5" outlineLevel="1" x14ac:dyDescent="0.2">
      <c r="A164" s="18" t="s">
        <v>1912</v>
      </c>
      <c r="B164" s="3">
        <v>9</v>
      </c>
      <c r="C164" s="3">
        <v>1.06</v>
      </c>
      <c r="D164" s="27" t="str">
        <f>+VLOOKUP(A:A,APUS!A:C,3,FALSE)</f>
        <v>COLUMNA NUEVA CC1-C(0,10X0,20M) CONFINANTE CONCRETO 1:2:3 HECHO EN OBRA D E 3.000PSI APROX.</v>
      </c>
      <c r="E164" s="21" t="str">
        <f>+VLOOKUP(A:A,APUS!A:D,4,FALSE)</f>
        <v>M</v>
      </c>
      <c r="F164" s="13">
        <f>VLOOKUP(A:A,APUS!A:H,8,0)</f>
        <v>19.84835674</v>
      </c>
      <c r="G164" s="26">
        <f>VLOOKUP(A:A,MEMORIAS!B:M,12,0)</f>
        <v>0</v>
      </c>
      <c r="H164" s="462">
        <f t="shared" si="6"/>
        <v>0</v>
      </c>
    </row>
    <row r="165" spans="1:8" ht="25.5" outlineLevel="1" x14ac:dyDescent="0.2">
      <c r="A165" s="18" t="s">
        <v>1913</v>
      </c>
      <c r="B165" s="3">
        <v>9</v>
      </c>
      <c r="C165" s="3">
        <v>1.07</v>
      </c>
      <c r="D165" s="27" t="str">
        <f>+VLOOKUP(A:A,APUS!A:C,3,FALSE)</f>
        <v>COLUMNA NUEVA CC2-A(0,15X0,10M) CONFINANTE EN CONCRETO 1:2:3 HECHO EN OBRA DE 3.000PSI APROX.</v>
      </c>
      <c r="E165" s="21" t="str">
        <f>+VLOOKUP(A:A,APUS!A:D,4,FALSE)</f>
        <v>M</v>
      </c>
      <c r="F165" s="13">
        <f>VLOOKUP(A:A,APUS!A:H,8,0)</f>
        <v>15.688279415000002</v>
      </c>
      <c r="G165" s="26">
        <f>VLOOKUP(A:A,MEMORIAS!B:M,12,0)</f>
        <v>0</v>
      </c>
      <c r="H165" s="462">
        <f t="shared" si="6"/>
        <v>0</v>
      </c>
    </row>
    <row r="166" spans="1:8" ht="25.5" outlineLevel="1" x14ac:dyDescent="0.2">
      <c r="A166" s="18" t="s">
        <v>1914</v>
      </c>
      <c r="B166" s="3">
        <v>9</v>
      </c>
      <c r="C166" s="3">
        <v>1.08</v>
      </c>
      <c r="D166" s="27" t="str">
        <f>+VLOOKUP(A:A,APUS!A:C,3,FALSE)</f>
        <v>COLUMNA NUEVA CC2-B(0,12X0,10M) CONFINANTE EN CONCRETO 1:2:3 HECHO EN OBRA DE 3.000PSI APROX.</v>
      </c>
      <c r="E166" s="21" t="str">
        <f>+VLOOKUP(A:A,APUS!A:D,4,FALSE)</f>
        <v>M</v>
      </c>
      <c r="F166" s="13">
        <f>VLOOKUP(A:A,APUS!A:H,8,0)</f>
        <v>14.47577302</v>
      </c>
      <c r="G166" s="26">
        <f>VLOOKUP(A:A,MEMORIAS!B:M,12,0)</f>
        <v>0</v>
      </c>
      <c r="H166" s="462">
        <f t="shared" si="6"/>
        <v>0</v>
      </c>
    </row>
    <row r="167" spans="1:8" ht="25.5" outlineLevel="1" x14ac:dyDescent="0.2">
      <c r="A167" s="18" t="s">
        <v>1915</v>
      </c>
      <c r="B167" s="3">
        <v>9</v>
      </c>
      <c r="C167" s="3">
        <v>1.0900000000000001</v>
      </c>
      <c r="D167" s="27" t="str">
        <f>+VLOOKUP(A:A,APUS!A:C,3,FALSE)</f>
        <v>COLUMNA NUEVA CC2-C(0,10X0,10M) CONFINANTE EN CONCRETO  1:2:3  HECHO EN OBRA DE 3.000PSI APROX.</v>
      </c>
      <c r="E167" s="21" t="str">
        <f>+VLOOKUP(A:A,APUS!A:D,4,FALSE)</f>
        <v>M</v>
      </c>
      <c r="F167" s="13">
        <f>VLOOKUP(A:A,APUS!A:H,8,0)</f>
        <v>13.694902089999998</v>
      </c>
      <c r="G167" s="26">
        <f>VLOOKUP(A:A,MEMORIAS!B:M,12,0)</f>
        <v>0</v>
      </c>
      <c r="H167" s="462">
        <f t="shared" si="6"/>
        <v>0</v>
      </c>
    </row>
    <row r="168" spans="1:8" ht="25.5" outlineLevel="1" x14ac:dyDescent="0.2">
      <c r="A168" s="18" t="s">
        <v>1916</v>
      </c>
      <c r="B168" s="3">
        <v>9</v>
      </c>
      <c r="C168" s="41">
        <v>1.1000000000000001</v>
      </c>
      <c r="D168" s="27" t="str">
        <f>+VLOOKUP(A:A,APUS!A:C,3,FALSE)</f>
        <v>COLUMNA NUEVA CC3(0,20X0,20M) CONFINANTE EN CONCRETO  1:2:3  HECHO EN OBRA DE 3.000PSI APROX.</v>
      </c>
      <c r="E168" s="21" t="str">
        <f>+VLOOKUP(A:A,APUS!A:D,4,FALSE)</f>
        <v>M</v>
      </c>
      <c r="F168" s="13">
        <f>VLOOKUP(A:A,APUS!A:H,8,0)</f>
        <v>34.274833480000005</v>
      </c>
      <c r="G168" s="26">
        <f>VLOOKUP(A:A,MEMORIAS!B:M,12,0)</f>
        <v>0</v>
      </c>
      <c r="H168" s="462">
        <f t="shared" si="6"/>
        <v>0</v>
      </c>
    </row>
    <row r="169" spans="1:8" ht="25.5" outlineLevel="1" x14ac:dyDescent="0.2">
      <c r="A169" s="18" t="s">
        <v>1966</v>
      </c>
      <c r="B169" s="3">
        <v>9</v>
      </c>
      <c r="C169" s="3">
        <v>1.1100000000000001</v>
      </c>
      <c r="D169" s="27" t="str">
        <f>+VLOOKUP(A:A,APUS!A:C,3,FALSE)</f>
        <v>COLUMNA NUEVA CC1-B (0,12X0,20M) CONFINANTE CONCRETO  1:2:3 HECHO EN OBRA DE 3.000PSI APROX.</v>
      </c>
      <c r="E169" s="21" t="str">
        <f>+VLOOKUP(A:A,APUS!A:D,4,FALSE)</f>
        <v>M</v>
      </c>
      <c r="F169" s="13">
        <f>VLOOKUP(A:A,APUS!A:H,8,0)</f>
        <v>21.533698600000001</v>
      </c>
      <c r="G169" s="26">
        <f>VLOOKUP(A:A,MEMORIAS!B:M,12,0)</f>
        <v>0</v>
      </c>
      <c r="H169" s="462">
        <f t="shared" si="6"/>
        <v>0</v>
      </c>
    </row>
    <row r="170" spans="1:8" ht="12.75" outlineLevel="1" x14ac:dyDescent="0.2">
      <c r="A170" s="18" t="s">
        <v>2292</v>
      </c>
      <c r="B170" s="3">
        <v>9</v>
      </c>
      <c r="C170" s="3">
        <v>1.1200000000000001</v>
      </c>
      <c r="D170" s="27" t="str">
        <f>+VLOOKUP(A:A,APUS!A:C,3,FALSE)</f>
        <v>ESCARIFICACION DE COLUMNA EXISTENTE</v>
      </c>
      <c r="E170" s="21" t="str">
        <f>+VLOOKUP(A:A,APUS!A:D,4,FALSE)</f>
        <v>M</v>
      </c>
      <c r="F170" s="13">
        <f>VLOOKUP(A:A,APUS!A:H,8,0)</f>
        <v>0.69016299999999997</v>
      </c>
      <c r="G170" s="26">
        <f>VLOOKUP(A:A,MEMORIAS!B:M,12,0)</f>
        <v>0</v>
      </c>
      <c r="H170" s="462">
        <f t="shared" si="6"/>
        <v>0</v>
      </c>
    </row>
    <row r="171" spans="1:8" ht="12.75" outlineLevel="1" x14ac:dyDescent="0.2">
      <c r="A171" s="18"/>
      <c r="B171" s="40">
        <v>9</v>
      </c>
      <c r="C171" s="40">
        <v>2</v>
      </c>
      <c r="D171" s="20" t="s">
        <v>2257</v>
      </c>
      <c r="E171" s="21"/>
      <c r="F171" s="13"/>
      <c r="G171" s="26"/>
      <c r="H171" s="462"/>
    </row>
    <row r="172" spans="1:8" ht="51" outlineLevel="1" x14ac:dyDescent="0.2">
      <c r="A172" s="18" t="s">
        <v>1947</v>
      </c>
      <c r="B172" s="3">
        <v>9</v>
      </c>
      <c r="C172" s="3">
        <v>2.0099999999999998</v>
      </c>
      <c r="D172" s="27" t="str">
        <f>+VLOOKUP(A:A,APUS!A:C,3,FALSE)</f>
        <v>ESCALERA EN CONCRETO HECHO EN OBRA  DE 1:2:3(Aprox. 3.000psi) ESPESOR DE LA LOSA O ALMA e=0,125M.Incluye Acero de refuerzo y formaleta).No incluye acabados, no incluye  viga de cimentacion, no incluye viga de amarre.</v>
      </c>
      <c r="E172" s="21" t="str">
        <f>+VLOOKUP(A:A,APUS!A:D,4,FALSE)</f>
        <v>M3</v>
      </c>
      <c r="F172" s="13">
        <f>VLOOKUP(A:A,APUS!A:H,8,0)</f>
        <v>662.89086499999996</v>
      </c>
      <c r="G172" s="26">
        <f>VLOOKUP(A:A,MEMORIAS!B:M,12,0)</f>
        <v>0</v>
      </c>
      <c r="H172" s="462">
        <f t="shared" si="6"/>
        <v>0</v>
      </c>
    </row>
    <row r="173" spans="1:8" ht="12.75" outlineLevel="1" x14ac:dyDescent="0.2">
      <c r="A173" s="18"/>
      <c r="B173" s="40">
        <v>9</v>
      </c>
      <c r="C173" s="40">
        <v>3</v>
      </c>
      <c r="D173" s="20" t="s">
        <v>2258</v>
      </c>
      <c r="E173" s="21"/>
      <c r="F173" s="13"/>
      <c r="G173" s="26"/>
      <c r="H173" s="462"/>
    </row>
    <row r="174" spans="1:8" ht="25.5" outlineLevel="1" x14ac:dyDescent="0.2">
      <c r="A174" s="18" t="s">
        <v>1372</v>
      </c>
      <c r="B174" s="3">
        <v>9</v>
      </c>
      <c r="C174" s="3">
        <v>3.01</v>
      </c>
      <c r="D174" s="27" t="str">
        <f>+VLOOKUP(A:A,APUS!A:C,3,FALSE)</f>
        <v xml:space="preserve">CONCRETO MEZCLA EN OBRA  1:2:2 (3,500 PSI APROX.) PARA PLACA CONTRA PISO. </v>
      </c>
      <c r="E174" s="21" t="str">
        <f>+VLOOKUP(A:A,APUS!A:D,4,FALSE)</f>
        <v>M3</v>
      </c>
      <c r="F174" s="13">
        <f>VLOOKUP(A:A,APUS!A:H,8,0)</f>
        <v>450.52634999999998</v>
      </c>
      <c r="G174" s="26">
        <f>VLOOKUP(A:A,MEMORIAS!B:M,12,0)</f>
        <v>0</v>
      </c>
      <c r="H174" s="462">
        <f t="shared" si="6"/>
        <v>0</v>
      </c>
    </row>
    <row r="175" spans="1:8" ht="25.5" outlineLevel="1" x14ac:dyDescent="0.2">
      <c r="A175" s="18" t="s">
        <v>1373</v>
      </c>
      <c r="B175" s="3">
        <v>9</v>
      </c>
      <c r="C175" s="3">
        <v>3.02</v>
      </c>
      <c r="D175" s="27" t="str">
        <f>+VLOOKUP(A:A,APUS!A:C,3,FALSE)</f>
        <v xml:space="preserve">CONCRETO MEZCLA EN OBRA  1:2:3 (3.000 PSI APROX.) PARA PLACA CONTRA PISO </v>
      </c>
      <c r="E175" s="21" t="str">
        <f>+VLOOKUP(A:A,APUS!A:D,4,FALSE)</f>
        <v>M3</v>
      </c>
      <c r="F175" s="13">
        <f>VLOOKUP(A:A,APUS!A:H,8,0)</f>
        <v>371.8433</v>
      </c>
      <c r="G175" s="26">
        <f>VLOOKUP(A:A,MEMORIAS!B:M,12,0)</f>
        <v>0</v>
      </c>
      <c r="H175" s="462">
        <f t="shared" si="6"/>
        <v>0</v>
      </c>
    </row>
    <row r="176" spans="1:8" ht="25.5" outlineLevel="1" x14ac:dyDescent="0.2">
      <c r="A176" s="18" t="s">
        <v>1377</v>
      </c>
      <c r="B176" s="3">
        <v>9</v>
      </c>
      <c r="C176" s="3">
        <v>3.03</v>
      </c>
      <c r="D176" s="27" t="str">
        <f>+VLOOKUP(A:A,APUS!A:C,3,FALSE)</f>
        <v>CONSTRUCCIÓN RAMPA. CONCRETO MEZCLA EN OBRA 1:2:4 (2.500 PSI APROX.) ESPESOR DE 10 CM. NO INCLUYE REFUERZO</v>
      </c>
      <c r="E176" s="21" t="str">
        <f>+VLOOKUP(A:A,APUS!A:D,4,FALSE)</f>
        <v>M2</v>
      </c>
      <c r="F176" s="13">
        <f>VLOOKUP(A:A,APUS!A:H,8,0)</f>
        <v>1.8955000000000002</v>
      </c>
      <c r="G176" s="26">
        <f>VLOOKUP(A:A,MEMORIAS!B:M,12,0)</f>
        <v>0</v>
      </c>
      <c r="H176" s="462">
        <f t="shared" si="6"/>
        <v>0</v>
      </c>
    </row>
    <row r="177" spans="1:8" ht="25.5" outlineLevel="1" x14ac:dyDescent="0.2">
      <c r="A177" s="18" t="s">
        <v>1388</v>
      </c>
      <c r="B177" s="3">
        <v>9</v>
      </c>
      <c r="C177" s="3">
        <v>3.04</v>
      </c>
      <c r="D177" s="27" t="str">
        <f>+VLOOKUP(A:A,APUS!A:C,3,FALSE)</f>
        <v>POYO PARA MUEBLES (INDIFERENTE DE SU USO) EN CONCRETO MEZCLA EN OBRA 1:2:4 (2.500 PSI APROX.) ACABADO LISO. ESPESOR DE 5 CM.</v>
      </c>
      <c r="E177" s="21" t="str">
        <f>+VLOOKUP(A:A,APUS!A:D,4,FALSE)</f>
        <v>M</v>
      </c>
      <c r="F177" s="13">
        <f>VLOOKUP(A:A,APUS!A:H,8,0)</f>
        <v>1.0215000000000001</v>
      </c>
      <c r="G177" s="26">
        <f>VLOOKUP(A:A,MEMORIAS!B:M,12,0)</f>
        <v>0</v>
      </c>
      <c r="H177" s="462">
        <f t="shared" si="6"/>
        <v>0</v>
      </c>
    </row>
    <row r="178" spans="1:8" ht="12.75" outlineLevel="1" x14ac:dyDescent="0.2">
      <c r="A178" s="18" t="s">
        <v>2074</v>
      </c>
      <c r="B178" s="3">
        <v>9</v>
      </c>
      <c r="C178" s="3">
        <v>3.05</v>
      </c>
      <c r="D178" s="27" t="str">
        <f>+VLOOKUP(A:A,APUS!A:C,3,FALSE)</f>
        <v>ACODALAR PLACA ENTREPISO</v>
      </c>
      <c r="E178" s="21" t="str">
        <f>+VLOOKUP(A:A,APUS!A:D,4,FALSE)</f>
        <v>M2</v>
      </c>
      <c r="F178" s="13">
        <f>VLOOKUP(A:A,APUS!A:H,8,0)</f>
        <v>7.9265000000000008</v>
      </c>
      <c r="G178" s="26">
        <f>VLOOKUP(A:A,MEMORIAS!B:M,12,0)</f>
        <v>0</v>
      </c>
      <c r="H178" s="462">
        <f t="shared" si="6"/>
        <v>0</v>
      </c>
    </row>
    <row r="179" spans="1:8" ht="12.75" outlineLevel="1" x14ac:dyDescent="0.2">
      <c r="A179" s="18" t="s">
        <v>1855</v>
      </c>
      <c r="B179" s="3">
        <v>9</v>
      </c>
      <c r="C179" s="3">
        <v>3.06</v>
      </c>
      <c r="D179" s="27" t="str">
        <f>+VLOOKUP(A:A,APUS!A:C,3,FALSE)</f>
        <v>PLACA FÁCIL BLOQUELÓN INCLUYE REFUERZO</v>
      </c>
      <c r="E179" s="21" t="str">
        <f>+VLOOKUP(A:A,APUS!A:D,4,FALSE)</f>
        <v>M2</v>
      </c>
      <c r="F179" s="13">
        <f>VLOOKUP(A:A,APUS!A:H,8,0)</f>
        <v>15.614599999999999</v>
      </c>
      <c r="G179" s="26">
        <f>VLOOKUP(A:A,MEMORIAS!B:M,12,0)</f>
        <v>0</v>
      </c>
      <c r="H179" s="462">
        <f t="shared" si="6"/>
        <v>0</v>
      </c>
    </row>
    <row r="180" spans="1:8" ht="40.5" customHeight="1" outlineLevel="1" x14ac:dyDescent="0.2">
      <c r="A180" s="18" t="s">
        <v>1856</v>
      </c>
      <c r="B180" s="3">
        <v>9</v>
      </c>
      <c r="C180" s="3">
        <v>3.07</v>
      </c>
      <c r="D180" s="27" t="str">
        <f>+VLOOKUP(A:A,APUS!A:C,3,FALSE)</f>
        <v>PLACA (ENTREPISO) EN CONCRETO DE 10 CM CON MALLA ELECTROSOLDADA (USAR PARA ÁREAS MUY PEQUEÑAS) NO CUMPLE NORMA.</v>
      </c>
      <c r="E180" s="21" t="str">
        <f>+VLOOKUP(A:A,APUS!A:D,4,FALSE)</f>
        <v>M2</v>
      </c>
      <c r="F180" s="13">
        <f>VLOOKUP(A:A,APUS!A:H,8,0)</f>
        <v>100.8427465</v>
      </c>
      <c r="G180" s="26">
        <f>VLOOKUP(A:A,MEMORIAS!B:M,12,0)</f>
        <v>0</v>
      </c>
      <c r="H180" s="462">
        <f t="shared" si="6"/>
        <v>0</v>
      </c>
    </row>
    <row r="181" spans="1:8" ht="43.5" customHeight="1" outlineLevel="1" x14ac:dyDescent="0.2">
      <c r="A181" s="18" t="s">
        <v>1878</v>
      </c>
      <c r="B181" s="3">
        <v>9</v>
      </c>
      <c r="C181" s="3">
        <v>3.08</v>
      </c>
      <c r="D181" s="27" t="str">
        <f>+VLOOKUP(A:A,APUS!A:C,3,FALSE)</f>
        <v>PLACA (ENTREPISO) EN CONCRETO DE 12 CM CON MALLA ELECTROSOLDADA . (USAR PARA ÁREAS MUY PEQUEÑAS) NO CUMPLE NORMA.</v>
      </c>
      <c r="E181" s="21" t="str">
        <f>+VLOOKUP(A:A,APUS!A:D,4,FALSE)</f>
        <v>M2</v>
      </c>
      <c r="F181" s="13">
        <f>VLOOKUP(A:A,APUS!A:H,8,0)</f>
        <v>109.06145579999999</v>
      </c>
      <c r="G181" s="26">
        <f>VLOOKUP(A:A,MEMORIAS!B:M,12,0)</f>
        <v>0</v>
      </c>
      <c r="H181" s="462">
        <f t="shared" si="6"/>
        <v>0</v>
      </c>
    </row>
    <row r="182" spans="1:8" ht="30" customHeight="1" outlineLevel="1" x14ac:dyDescent="0.2">
      <c r="A182" s="599" t="s">
        <v>2523</v>
      </c>
      <c r="B182" s="492">
        <v>9</v>
      </c>
      <c r="C182" s="3">
        <v>3.09</v>
      </c>
      <c r="D182" s="27" t="str">
        <f>+VLOOKUP(A:A,APUS!A:C,3,FALSE)</f>
        <v>PLACA (ENTREPISO) EN CONCRETO e=0.125M  (Incluye concreto de 3.000psi Aprox, formaleta y acero de refuerzo) NORMA NSR-10</v>
      </c>
      <c r="E182" s="21" t="str">
        <f>+VLOOKUP(A:A,APUS!A:D,4,FALSE)</f>
        <v>M2</v>
      </c>
      <c r="F182" s="13">
        <f>VLOOKUP(A:A,APUS!A:H,8,0)</f>
        <v>122.42523312499999</v>
      </c>
      <c r="G182" s="26">
        <f>VLOOKUP(A:A,MEMORIAS!B:M,12,0)</f>
        <v>0</v>
      </c>
      <c r="H182" s="462">
        <f t="shared" si="6"/>
        <v>0</v>
      </c>
    </row>
    <row r="183" spans="1:8" ht="25.5" outlineLevel="1" x14ac:dyDescent="0.2">
      <c r="A183" s="18" t="s">
        <v>1880</v>
      </c>
      <c r="B183" s="3">
        <v>9</v>
      </c>
      <c r="C183" s="41">
        <v>3.1</v>
      </c>
      <c r="D183" s="27" t="str">
        <f>+VLOOKUP(A:A,APUS!A:C,3,FALSE)</f>
        <v>PLACA DE CONTRAPISO EN CONCRETO DE 10 CM CON MALLA ELECTROSOLDADA</v>
      </c>
      <c r="E183" s="21" t="str">
        <f>+VLOOKUP(A:A,APUS!A:D,4,FALSE)</f>
        <v>M2</v>
      </c>
      <c r="F183" s="13">
        <f>VLOOKUP(A:A,APUS!A:H,8,0)</f>
        <v>5.4137957446808516</v>
      </c>
      <c r="G183" s="26">
        <f>VLOOKUP(A:A,MEMORIAS!B:M,12,0)</f>
        <v>0</v>
      </c>
      <c r="H183" s="462">
        <f t="shared" si="6"/>
        <v>0</v>
      </c>
    </row>
    <row r="184" spans="1:8" ht="39.75" customHeight="1" outlineLevel="1" x14ac:dyDescent="0.2">
      <c r="A184" s="18" t="s">
        <v>1905</v>
      </c>
      <c r="B184" s="3">
        <v>9</v>
      </c>
      <c r="C184" s="3">
        <v>3.11</v>
      </c>
      <c r="D184" s="27" t="str">
        <f>+VLOOKUP(A:A,APUS!A:C,3,FALSE)</f>
        <v>RECONSTRUCCION DE PLACA DE CONTRAPISO  e=0.05M, EN CONCRETO 1:3:4 HECHO EN OBRA DE 2.OOOPSI APROX. (No incluye refuerzo)</v>
      </c>
      <c r="E184" s="21" t="str">
        <f>+VLOOKUP(A:A,APUS!A:D,4,FALSE)</f>
        <v>M2</v>
      </c>
      <c r="F184" s="13">
        <f>VLOOKUP(A:A,APUS!A:H,8,0)</f>
        <v>14.832556625000002</v>
      </c>
      <c r="G184" s="26">
        <f>VLOOKUP(A:A,MEMORIAS!B:M,12,0)</f>
        <v>0</v>
      </c>
      <c r="H184" s="462">
        <f t="shared" si="6"/>
        <v>0</v>
      </c>
    </row>
    <row r="185" spans="1:8" ht="44.25" customHeight="1" outlineLevel="1" x14ac:dyDescent="0.2">
      <c r="A185" s="18" t="s">
        <v>1948</v>
      </c>
      <c r="B185" s="3">
        <v>9</v>
      </c>
      <c r="C185" s="3">
        <v>3.12</v>
      </c>
      <c r="D185" s="27" t="str">
        <f>+VLOOKUP(A:A,APUS!A:C,3,FALSE)</f>
        <v>RECONSTRUCCION DE PLACA DE CONTRAPISO  e=0,05M ; CONCRETO HECHO EN OBRA DE 1:2:3 (Aprox. 3.000psi) Sin refuerzo. INCLUYE SIKAFLEX  1A</v>
      </c>
      <c r="E185" s="21" t="str">
        <f>+VLOOKUP(A:A,APUS!A:D,4,FALSE)</f>
        <v>M2</v>
      </c>
      <c r="F185" s="13">
        <f>VLOOKUP(A:A,APUS!A:H,8,0)</f>
        <v>19.381265000000003</v>
      </c>
      <c r="G185" s="26">
        <f>VLOOKUP(A:A,MEMORIAS!B:M,12,0)</f>
        <v>0</v>
      </c>
      <c r="H185" s="462">
        <f t="shared" si="6"/>
        <v>0</v>
      </c>
    </row>
    <row r="186" spans="1:8" ht="12.75" outlineLevel="1" x14ac:dyDescent="0.2">
      <c r="A186" s="18" t="s">
        <v>1979</v>
      </c>
      <c r="B186" s="3">
        <v>9</v>
      </c>
      <c r="C186" s="41">
        <v>3.13</v>
      </c>
      <c r="D186" s="27" t="str">
        <f>+VLOOKUP(A:A,APUS!A:C,3,FALSE)</f>
        <v>APUNTALAMIENTO DE PLACAS AEREAS PARA INTERVENCIONES</v>
      </c>
      <c r="E186" s="21" t="str">
        <f>+VLOOKUP(A:A,APUS!A:D,4,FALSE)</f>
        <v>UN</v>
      </c>
      <c r="F186" s="13">
        <f>VLOOKUP(A:A,APUS!A:H,8,0)</f>
        <v>1.4134800000000001</v>
      </c>
      <c r="G186" s="26">
        <f>VLOOKUP(A:A,MEMORIAS!B:M,12,0)</f>
        <v>0</v>
      </c>
      <c r="H186" s="462">
        <f t="shared" si="6"/>
        <v>0</v>
      </c>
    </row>
    <row r="187" spans="1:8" ht="12.75" outlineLevel="1" x14ac:dyDescent="0.2">
      <c r="A187" s="18"/>
      <c r="B187" s="40">
        <v>9</v>
      </c>
      <c r="C187" s="40">
        <v>4</v>
      </c>
      <c r="D187" s="20" t="s">
        <v>2264</v>
      </c>
      <c r="E187" s="21"/>
      <c r="F187" s="13"/>
      <c r="G187" s="26"/>
      <c r="H187" s="462"/>
    </row>
    <row r="188" spans="1:8" ht="63.75" outlineLevel="1" x14ac:dyDescent="0.2">
      <c r="A188" s="18" t="s">
        <v>1387</v>
      </c>
      <c r="B188" s="3">
        <v>9</v>
      </c>
      <c r="C188" s="3">
        <v>4.01</v>
      </c>
      <c r="D188" s="27" t="str">
        <f>+VLOOKUP(A:A,APUS!A:C,3,FALSE)</f>
        <v>VIGA CINTA O DE CORONACION  MORTERO MEZCLA EN OBRA 1:2:3   ALTURA IGUAL O SUPERIOR A 100 MM  ANCHO IGUAL AL ELEMENTO QUE REMATA REFORZADO MINIMO CON 2 BARRAS DE 3 8 10 MM  Y REFUERZO TRANSVERSAL NECESARIO PARA MANTENER LA POSICION DE LAS BARRAS  CUMPLE NORMA NSR 10</v>
      </c>
      <c r="E188" s="21" t="str">
        <f>+VLOOKUP(A:A,APUS!A:D,4,FALSE)</f>
        <v>M</v>
      </c>
      <c r="F188" s="13">
        <f>VLOOKUP(A:A,APUS!A:H,8,0)</f>
        <v>3.6362999999999994</v>
      </c>
      <c r="G188" s="26">
        <f>VLOOKUP(A:A,MEMORIAS!B:M,12,0)</f>
        <v>0</v>
      </c>
      <c r="H188" s="462">
        <f t="shared" si="6"/>
        <v>0</v>
      </c>
    </row>
    <row r="189" spans="1:8" ht="12.75" outlineLevel="1" x14ac:dyDescent="0.2">
      <c r="A189" s="18" t="s">
        <v>1850</v>
      </c>
      <c r="B189" s="3">
        <v>9</v>
      </c>
      <c r="C189" s="3">
        <v>4.0199999999999996</v>
      </c>
      <c r="D189" s="27" t="str">
        <f>+VLOOKUP(A:A,APUS!A:C,3,FALSE)</f>
        <v>VIGA 35X30 CM INCLUYE REFUERZO</v>
      </c>
      <c r="E189" s="21" t="str">
        <f>+VLOOKUP(A:A,APUS!A:D,4,FALSE)</f>
        <v>M</v>
      </c>
      <c r="F189" s="13">
        <f>VLOOKUP(A:A,APUS!A:H,8,0)</f>
        <v>25.771949999999997</v>
      </c>
      <c r="G189" s="26">
        <f>VLOOKUP(A:A,MEMORIAS!B:M,12,0)</f>
        <v>0</v>
      </c>
      <c r="H189" s="462">
        <f t="shared" si="6"/>
        <v>0</v>
      </c>
    </row>
    <row r="190" spans="1:8" ht="12.75" outlineLevel="1" x14ac:dyDescent="0.2">
      <c r="A190" s="18" t="s">
        <v>1851</v>
      </c>
      <c r="B190" s="3">
        <v>9</v>
      </c>
      <c r="C190" s="3">
        <v>4.03</v>
      </c>
      <c r="D190" s="27" t="str">
        <f>+VLOOKUP(A:A,APUS!A:C,3,FALSE)</f>
        <v>VIGA 25X30 CM INCLUYE REFUERZO</v>
      </c>
      <c r="E190" s="21" t="str">
        <f>+VLOOKUP(A:A,APUS!A:D,4,FALSE)</f>
        <v>M</v>
      </c>
      <c r="F190" s="13">
        <f>VLOOKUP(A:A,APUS!A:H,8,0)</f>
        <v>21.309449999999998</v>
      </c>
      <c r="G190" s="26">
        <f>VLOOKUP(A:A,MEMORIAS!B:M,12,0)</f>
        <v>0</v>
      </c>
      <c r="H190" s="462">
        <f t="shared" si="6"/>
        <v>0</v>
      </c>
    </row>
    <row r="191" spans="1:8" ht="12.75" outlineLevel="1" x14ac:dyDescent="0.2">
      <c r="A191" s="18" t="s">
        <v>1852</v>
      </c>
      <c r="B191" s="3">
        <v>9</v>
      </c>
      <c r="C191" s="3">
        <v>4.04</v>
      </c>
      <c r="D191" s="27" t="str">
        <f>+VLOOKUP(A:A,APUS!A:C,3,FALSE)</f>
        <v>VIGA 30X30 CM INCLUYE REFUERZO</v>
      </c>
      <c r="E191" s="21" t="str">
        <f>+VLOOKUP(A:A,APUS!A:D,4,FALSE)</f>
        <v>M</v>
      </c>
      <c r="F191" s="13">
        <f>VLOOKUP(A:A,APUS!A:H,8,0)</f>
        <v>22.016199999999998</v>
      </c>
      <c r="G191" s="26">
        <f>VLOOKUP(A:A,MEMORIAS!B:M,12,0)</f>
        <v>0</v>
      </c>
      <c r="H191" s="462">
        <f t="shared" si="6"/>
        <v>0</v>
      </c>
    </row>
    <row r="192" spans="1:8" ht="12.75" outlineLevel="1" x14ac:dyDescent="0.2">
      <c r="A192" s="18" t="s">
        <v>1853</v>
      </c>
      <c r="B192" s="3">
        <v>9</v>
      </c>
      <c r="C192" s="3">
        <v>4.05</v>
      </c>
      <c r="D192" s="27" t="str">
        <f>+VLOOKUP(A:A,APUS!A:C,3,FALSE)</f>
        <v>VIGA 20X30 CM INCLUYE REFUERZO</v>
      </c>
      <c r="E192" s="21" t="str">
        <f>+VLOOKUP(A:A,APUS!A:D,4,FALSE)</f>
        <v>M</v>
      </c>
      <c r="F192" s="13">
        <f>VLOOKUP(A:A,APUS!A:H,8,0)</f>
        <v>21.770700000000001</v>
      </c>
      <c r="G192" s="26">
        <f>VLOOKUP(A:A,MEMORIAS!B:M,12,0)</f>
        <v>0</v>
      </c>
      <c r="H192" s="462">
        <f t="shared" si="6"/>
        <v>0</v>
      </c>
    </row>
    <row r="193" spans="1:8" ht="12.75" outlineLevel="1" x14ac:dyDescent="0.2">
      <c r="A193" s="18" t="s">
        <v>1854</v>
      </c>
      <c r="B193" s="3">
        <v>9</v>
      </c>
      <c r="C193" s="3">
        <v>4.0599999999999996</v>
      </c>
      <c r="D193" s="27" t="str">
        <f>+VLOOKUP(A:A,APUS!A:C,3,FALSE)</f>
        <v>VIGUETA 12X30 CM INCLUYE REFUERZO</v>
      </c>
      <c r="E193" s="21" t="str">
        <f>+VLOOKUP(A:A,APUS!A:D,4,FALSE)</f>
        <v>M</v>
      </c>
      <c r="F193" s="13">
        <f>VLOOKUP(A:A,APUS!A:H,8,0)</f>
        <v>12.6106</v>
      </c>
      <c r="G193" s="26">
        <f>VLOOKUP(A:A,MEMORIAS!B:M,12,0)</f>
        <v>0</v>
      </c>
      <c r="H193" s="462">
        <f t="shared" si="6"/>
        <v>0</v>
      </c>
    </row>
    <row r="194" spans="1:8" ht="25.5" outlineLevel="1" x14ac:dyDescent="0.2">
      <c r="A194" s="18" t="s">
        <v>1908</v>
      </c>
      <c r="B194" s="3">
        <v>9</v>
      </c>
      <c r="C194" s="3">
        <v>4.07</v>
      </c>
      <c r="D194" s="27" t="str">
        <f>+VLOOKUP(A:A,APUS!A:C,3,FALSE)</f>
        <v>VIGA PARA  AMARRE DE MURO DE COINTENCION (0,20X0,25)M. CONCRETO 1:2:3 HECHO EN OBRA  DE 3.000PSI APROX.</v>
      </c>
      <c r="E194" s="21" t="str">
        <f>+VLOOKUP(A:A,APUS!A:D,4,FALSE)</f>
        <v>M</v>
      </c>
      <c r="F194" s="13">
        <f>VLOOKUP(A:A,APUS!A:H,8,0)</f>
        <v>27.505873250000004</v>
      </c>
      <c r="G194" s="26">
        <f>VLOOKUP(A:A,MEMORIAS!B:M,12,0)</f>
        <v>0</v>
      </c>
      <c r="H194" s="462">
        <f t="shared" si="6"/>
        <v>0</v>
      </c>
    </row>
    <row r="195" spans="1:8" ht="25.5" outlineLevel="1" x14ac:dyDescent="0.2">
      <c r="A195" s="18" t="s">
        <v>1909</v>
      </c>
      <c r="B195" s="3">
        <v>9</v>
      </c>
      <c r="C195" s="3">
        <v>4.08</v>
      </c>
      <c r="D195" s="27" t="str">
        <f>+VLOOKUP(A:A,APUS!A:C,3,FALSE)</f>
        <v>VIGA SOBRE  MURO DE CONTENCION (0,30X0,15)M. CONCRETO 1:2:3 HECHO EN OBRA DE 3.000PSI APROX.</v>
      </c>
      <c r="E195" s="21" t="str">
        <f>+VLOOKUP(A:A,APUS!A:D,4,FALSE)</f>
        <v>M</v>
      </c>
      <c r="F195" s="13">
        <f>VLOOKUP(A:A,APUS!A:H,8,0)</f>
        <v>25.893595925000003</v>
      </c>
      <c r="G195" s="26">
        <f>VLOOKUP(A:A,MEMORIAS!B:M,12,0)</f>
        <v>0</v>
      </c>
      <c r="H195" s="462">
        <f t="shared" si="6"/>
        <v>0</v>
      </c>
    </row>
    <row r="196" spans="1:8" ht="25.5" outlineLevel="1" x14ac:dyDescent="0.2">
      <c r="A196" s="18" t="s">
        <v>1917</v>
      </c>
      <c r="B196" s="3">
        <v>9</v>
      </c>
      <c r="C196" s="3">
        <v>4.09</v>
      </c>
      <c r="D196" s="27" t="str">
        <f>+VLOOKUP(A:A,APUS!A:C,3,FALSE)</f>
        <v>VIGA DE AMARRE SOBRE MURO VA1 (0,15X0,15M) INCLUYE ACERO DE REFUERZO Y CONCRETO  1:2:3 HECHO EN OBRA DE 3.000PSI APROX.</v>
      </c>
      <c r="E196" s="21" t="str">
        <f>+VLOOKUP(A:A,APUS!A:D,4,FALSE)</f>
        <v>M</v>
      </c>
      <c r="F196" s="13">
        <f>VLOOKUP(A:A,APUS!A:H,8,0)</f>
        <v>14.472689299999999</v>
      </c>
      <c r="G196" s="26">
        <f>VLOOKUP(A:A,MEMORIAS!B:M,12,0)</f>
        <v>0</v>
      </c>
      <c r="H196" s="462">
        <f t="shared" si="6"/>
        <v>0</v>
      </c>
    </row>
    <row r="197" spans="1:8" ht="25.5" outlineLevel="1" x14ac:dyDescent="0.2">
      <c r="A197" s="18" t="s">
        <v>1918</v>
      </c>
      <c r="B197" s="3">
        <v>9</v>
      </c>
      <c r="C197" s="41">
        <v>4.0999999999999996</v>
      </c>
      <c r="D197" s="27" t="str">
        <f>+VLOOKUP(A:A,APUS!A:C,3,FALSE)</f>
        <v>VIGA DE AMARRE SOBRE MURO VA2 (0,15X0,10M) INCLUYE ACERO DE REFUERZO Y CONCRETO  1:2:3  HECHO EN OBRA DE 3.000PSI APROX.</v>
      </c>
      <c r="E197" s="21" t="str">
        <f>+VLOOKUP(A:A,APUS!A:D,4,FALSE)</f>
        <v>M</v>
      </c>
      <c r="F197" s="13">
        <f>VLOOKUP(A:A,APUS!A:H,8,0)</f>
        <v>12.519889300000001</v>
      </c>
      <c r="G197" s="26">
        <f>VLOOKUP(A:A,MEMORIAS!B:M,12,0)</f>
        <v>0</v>
      </c>
      <c r="H197" s="462">
        <f t="shared" si="6"/>
        <v>0</v>
      </c>
    </row>
    <row r="198" spans="1:8" ht="25.5" outlineLevel="1" x14ac:dyDescent="0.2">
      <c r="A198" s="18" t="s">
        <v>1919</v>
      </c>
      <c r="B198" s="3">
        <v>9</v>
      </c>
      <c r="C198" s="3">
        <v>4.1100000000000003</v>
      </c>
      <c r="D198" s="27" t="str">
        <f>+VLOOKUP(A:A,APUS!A:C,3,FALSE)</f>
        <v>VIGA DE AMARRE SOBRE MURO VA3 (0,15X0,20M) INCLUYE ACERO DE REFUERZO  Y CONCRETO  1:2:3  HECHO EN OBRA DE APROX.3.000PSI.</v>
      </c>
      <c r="E198" s="21" t="str">
        <f>+VLOOKUP(A:A,APUS!A:D,4,FALSE)</f>
        <v>M</v>
      </c>
      <c r="F198" s="13">
        <f>VLOOKUP(A:A,APUS!A:H,8,0)</f>
        <v>18.81664395</v>
      </c>
      <c r="G198" s="26">
        <f>VLOOKUP(A:A,MEMORIAS!B:M,12,0)</f>
        <v>0</v>
      </c>
      <c r="H198" s="462">
        <f t="shared" si="6"/>
        <v>0</v>
      </c>
    </row>
    <row r="199" spans="1:8" ht="25.5" outlineLevel="1" x14ac:dyDescent="0.2">
      <c r="A199" s="18" t="s">
        <v>1920</v>
      </c>
      <c r="B199" s="3">
        <v>9</v>
      </c>
      <c r="C199" s="3">
        <v>4.12</v>
      </c>
      <c r="D199" s="27" t="str">
        <f>+VLOOKUP(A:A,APUS!A:C,3,FALSE)</f>
        <v>VIGA DE AMARRE SOBRE MURO VA4 (0,10X0,20M) INCLUYE ACERO DE REFUERZO Y CONCRETO  1:2:3  HECHO EN OBRA DE 3.000PSI. APROX.</v>
      </c>
      <c r="E199" s="21" t="str">
        <f>+VLOOKUP(A:A,APUS!A:D,4,FALSE)</f>
        <v>M</v>
      </c>
      <c r="F199" s="13">
        <f>VLOOKUP(A:A,APUS!A:H,8,0)</f>
        <v>14.726889299999998</v>
      </c>
      <c r="G199" s="26">
        <f>VLOOKUP(A:A,MEMORIAS!B:M,12,0)</f>
        <v>0</v>
      </c>
      <c r="H199" s="462">
        <f t="shared" si="6"/>
        <v>0</v>
      </c>
    </row>
    <row r="200" spans="1:8" ht="25.5" outlineLevel="1" x14ac:dyDescent="0.2">
      <c r="A200" s="18" t="s">
        <v>1921</v>
      </c>
      <c r="B200" s="3">
        <v>9</v>
      </c>
      <c r="C200" s="3">
        <v>4.13</v>
      </c>
      <c r="D200" s="27" t="str">
        <f>+VLOOKUP(A:A,APUS!A:C,3,FALSE)</f>
        <v>VIGA DE AMARRE SOBRE MURO VA5 (0,10X0,10M) INCLUYE ACERO DE REFUERZO Y CONCRETO  1:2:3  HECHO EN OBRA DE 3.000PSI. APROX.</v>
      </c>
      <c r="E200" s="21" t="str">
        <f>+VLOOKUP(A:A,APUS!A:D,4,FALSE)</f>
        <v>M</v>
      </c>
      <c r="F200" s="13">
        <f>VLOOKUP(A:A,APUS!A:H,8,0)</f>
        <v>8.3375129999999995</v>
      </c>
      <c r="G200" s="26">
        <f>VLOOKUP(A:A,MEMORIAS!B:M,12,0)</f>
        <v>0</v>
      </c>
      <c r="H200" s="462">
        <f t="shared" si="6"/>
        <v>0</v>
      </c>
    </row>
    <row r="201" spans="1:8" ht="25.5" outlineLevel="1" x14ac:dyDescent="0.2">
      <c r="A201" s="18" t="s">
        <v>1922</v>
      </c>
      <c r="B201" s="3">
        <v>9</v>
      </c>
      <c r="C201" s="3">
        <v>4.1399999999999997</v>
      </c>
      <c r="D201" s="27" t="str">
        <f>+VLOOKUP(A:A,APUS!A:C,3,FALSE)</f>
        <v>VIGA DE AMARRE AEREA VA1 (0,15X0,15M)  INCLUYE ACERO DE REFUERZO Y CONCRETO  1:2:3  HECHO EN OBRA DE 3.000PSI APROX.</v>
      </c>
      <c r="E201" s="21" t="str">
        <f>+VLOOKUP(A:A,APUS!A:D,4,FALSE)</f>
        <v>M</v>
      </c>
      <c r="F201" s="13">
        <f>VLOOKUP(A:A,APUS!A:H,8,0)</f>
        <v>15.574565694999999</v>
      </c>
      <c r="G201" s="26">
        <f>VLOOKUP(A:A,MEMORIAS!B:M,12,0)</f>
        <v>0</v>
      </c>
      <c r="H201" s="462">
        <f t="shared" si="6"/>
        <v>0</v>
      </c>
    </row>
    <row r="202" spans="1:8" ht="25.5" outlineLevel="1" x14ac:dyDescent="0.2">
      <c r="A202" s="18" t="s">
        <v>1923</v>
      </c>
      <c r="B202" s="3">
        <v>9</v>
      </c>
      <c r="C202" s="3">
        <v>4.1500000000000004</v>
      </c>
      <c r="D202" s="27" t="str">
        <f>+VLOOKUP(A:A,APUS!A:C,3,FALSE)</f>
        <v>VIGA DE AMARRE AEREA VA1-B (0,15X0,15M)  INCLUYE ACERO DE REFUERZO Y CONCRETO  1:2:3  HECHO EN OBRA DE 3.000PSI APROX.</v>
      </c>
      <c r="E202" s="21" t="str">
        <f>+VLOOKUP(A:A,APUS!A:D,4,FALSE)</f>
        <v>M</v>
      </c>
      <c r="F202" s="13">
        <f>VLOOKUP(A:A,APUS!A:H,8,0)</f>
        <v>17.397665695000001</v>
      </c>
      <c r="G202" s="26">
        <f>VLOOKUP(A:A,MEMORIAS!B:M,12,0)</f>
        <v>0</v>
      </c>
      <c r="H202" s="462">
        <f t="shared" si="6"/>
        <v>0</v>
      </c>
    </row>
    <row r="203" spans="1:8" ht="25.5" outlineLevel="1" x14ac:dyDescent="0.2">
      <c r="A203" s="18" t="s">
        <v>1924</v>
      </c>
      <c r="B203" s="3">
        <v>9</v>
      </c>
      <c r="C203" s="3">
        <v>4.16</v>
      </c>
      <c r="D203" s="27" t="str">
        <f>+VLOOKUP(A:A,APUS!A:C,3,FALSE)</f>
        <v>VIGA DE AMARRE AEREA VA3-A (0,15X0,20M)  INCLUYE ACERO DE REFUERZO Y CONCRETO  1:2:3  HECHO EN OBRA DE 3.000PSI APROX.</v>
      </c>
      <c r="E203" s="21" t="str">
        <f>+VLOOKUP(A:A,APUS!A:D,4,FALSE)</f>
        <v>M</v>
      </c>
      <c r="F203" s="13">
        <f>VLOOKUP(A:A,APUS!A:H,8,0)</f>
        <v>18.30658395</v>
      </c>
      <c r="G203" s="26">
        <f>VLOOKUP(A:A,MEMORIAS!B:M,12,0)</f>
        <v>0</v>
      </c>
      <c r="H203" s="462">
        <f t="shared" si="6"/>
        <v>0</v>
      </c>
    </row>
    <row r="204" spans="1:8" ht="25.5" outlineLevel="1" x14ac:dyDescent="0.2">
      <c r="A204" s="18" t="s">
        <v>1925</v>
      </c>
      <c r="B204" s="3">
        <v>9</v>
      </c>
      <c r="C204" s="3">
        <v>4.17</v>
      </c>
      <c r="D204" s="27" t="str">
        <f>+VLOOKUP(A:A,APUS!A:C,3,FALSE)</f>
        <v>VIGA DE AMARRE AEREA VA3-B (0,15X0,20M)  INCLUYE ACERO DE REFUERZO Y CONCRETO  1:2:3  HECHO EN OBRA DE 3.000PSI APROX.</v>
      </c>
      <c r="E204" s="21" t="str">
        <f>+VLOOKUP(A:A,APUS!A:D,4,FALSE)</f>
        <v>M</v>
      </c>
      <c r="F204" s="13">
        <f>VLOOKUP(A:A,APUS!A:H,8,0)</f>
        <v>20.12968395</v>
      </c>
      <c r="G204" s="26">
        <f>VLOOKUP(A:A,MEMORIAS!B:M,12,0)</f>
        <v>0</v>
      </c>
      <c r="H204" s="462">
        <f t="shared" si="6"/>
        <v>0</v>
      </c>
    </row>
    <row r="205" spans="1:8" ht="25.5" outlineLevel="1" x14ac:dyDescent="0.2">
      <c r="A205" s="18" t="s">
        <v>1926</v>
      </c>
      <c r="B205" s="3">
        <v>9</v>
      </c>
      <c r="C205" s="3">
        <v>4.18</v>
      </c>
      <c r="D205" s="27" t="str">
        <f>+VLOOKUP(A:A,APUS!A:C,3,FALSE)</f>
        <v>VIGA DE AMARRE AEREA VA4-A (0,10X0,20M)  INCLUYE ACERO DE REFUERZO Y CONCRETO  1:2:3  HECHO EN OBRA DE 3.000 PSI APROX.</v>
      </c>
      <c r="E205" s="21" t="str">
        <f>+VLOOKUP(A:A,APUS!A:D,4,FALSE)</f>
        <v>M</v>
      </c>
      <c r="F205" s="13">
        <f>VLOOKUP(A:A,APUS!A:H,8,0)</f>
        <v>12.204629300000001</v>
      </c>
      <c r="G205" s="26">
        <f>VLOOKUP(A:A,MEMORIAS!B:M,12,0)</f>
        <v>0</v>
      </c>
      <c r="H205" s="462">
        <f t="shared" si="6"/>
        <v>0</v>
      </c>
    </row>
    <row r="206" spans="1:8" ht="25.5" outlineLevel="1" x14ac:dyDescent="0.2">
      <c r="A206" s="18" t="s">
        <v>1927</v>
      </c>
      <c r="B206" s="3">
        <v>9</v>
      </c>
      <c r="C206" s="3">
        <v>4.1900000000000004</v>
      </c>
      <c r="D206" s="27" t="str">
        <f>+VLOOKUP(A:A,APUS!A:C,3,FALSE)</f>
        <v>VIGA DE AMARRE AEREA VA4-AB (0,10X0,20M)  INCLUYE ACERO DE REFUERZO Y CONCRETO  1:2:3 HECHO EN OBRA DE 3.000PSI APROX.</v>
      </c>
      <c r="E206" s="21" t="str">
        <f>+VLOOKUP(A:A,APUS!A:D,4,FALSE)</f>
        <v>M</v>
      </c>
      <c r="F206" s="13">
        <f>VLOOKUP(A:A,APUS!A:H,8,0)</f>
        <v>13.100729300000001</v>
      </c>
      <c r="G206" s="26">
        <f>VLOOKUP(A:A,MEMORIAS!B:M,12,0)</f>
        <v>0</v>
      </c>
      <c r="H206" s="462">
        <f t="shared" si="6"/>
        <v>0</v>
      </c>
    </row>
    <row r="207" spans="1:8" ht="25.5" outlineLevel="1" x14ac:dyDescent="0.2">
      <c r="A207" s="18" t="s">
        <v>1928</v>
      </c>
      <c r="B207" s="3">
        <v>9</v>
      </c>
      <c r="C207" s="41">
        <v>4.2</v>
      </c>
      <c r="D207" s="27" t="str">
        <f>+VLOOKUP(A:A,APUS!A:C,3,FALSE)</f>
        <v>VIGA DE AMARRE AEREA VA4-AC (0,10X0,20M)  INCLUYE ACERO DE REFUERZO Y CONCRETO  1:2:3  HECHO EN OBRA DE 3.000PSI APROX.</v>
      </c>
      <c r="E207" s="21" t="str">
        <f>+VLOOKUP(A:A,APUS!A:D,4,FALSE)</f>
        <v>M</v>
      </c>
      <c r="F207" s="13">
        <f>VLOOKUP(A:A,APUS!A:H,8,0)</f>
        <v>14.2281593</v>
      </c>
      <c r="G207" s="26">
        <f>VLOOKUP(A:A,MEMORIAS!B:M,12,0)</f>
        <v>0</v>
      </c>
      <c r="H207" s="462">
        <f t="shared" si="6"/>
        <v>0</v>
      </c>
    </row>
    <row r="208" spans="1:8" ht="25.5" outlineLevel="1" x14ac:dyDescent="0.2">
      <c r="A208" s="18" t="s">
        <v>1929</v>
      </c>
      <c r="B208" s="3">
        <v>9</v>
      </c>
      <c r="C208" s="3">
        <v>4.21</v>
      </c>
      <c r="D208" s="27" t="str">
        <f>+VLOOKUP(A:A,APUS!A:C,3,FALSE)</f>
        <v>VIGA DE AMARRE AEREA VA5-A (0,25X0,25M)  INCLUYE ACERO DE REFUERZO Y CONCRETO  1:2:3  HECHO EN OBRA DE 3.000PSI APROX.</v>
      </c>
      <c r="E208" s="21" t="str">
        <f>+VLOOKUP(A:A,APUS!A:D,4,FALSE)</f>
        <v>M</v>
      </c>
      <c r="F208" s="13">
        <f>VLOOKUP(A:A,APUS!A:H,8,0)</f>
        <v>32.409247900000004</v>
      </c>
      <c r="G208" s="26">
        <f>VLOOKUP(A:A,MEMORIAS!B:M,12,0)</f>
        <v>0</v>
      </c>
      <c r="H208" s="462">
        <f t="shared" si="6"/>
        <v>0</v>
      </c>
    </row>
    <row r="209" spans="1:8" ht="25.5" outlineLevel="1" x14ac:dyDescent="0.2">
      <c r="A209" s="18" t="s">
        <v>1930</v>
      </c>
      <c r="B209" s="3">
        <v>9</v>
      </c>
      <c r="C209" s="3">
        <v>4.22</v>
      </c>
      <c r="D209" s="27" t="str">
        <f>+VLOOKUP(A:A,APUS!A:C,3,FALSE)</f>
        <v>VIGA DE AMARRE AEREA VA6-A (0,25X0,25M)  INCLUYE ACERO DE REFUERZO Y CONCRETO  1:2:3  HECHO EN OBRA DE 3.000PSI APROX.</v>
      </c>
      <c r="E209" s="21" t="str">
        <f>+VLOOKUP(A:A,APUS!A:D,4,FALSE)</f>
        <v>M</v>
      </c>
      <c r="F209" s="13">
        <f>VLOOKUP(A:A,APUS!A:H,8,0)</f>
        <v>35.959854295</v>
      </c>
      <c r="G209" s="26">
        <f>VLOOKUP(A:A,MEMORIAS!B:M,12,0)</f>
        <v>0</v>
      </c>
      <c r="H209" s="462">
        <f t="shared" si="6"/>
        <v>0</v>
      </c>
    </row>
    <row r="210" spans="1:8" ht="38.25" outlineLevel="1" x14ac:dyDescent="0.2">
      <c r="A210" s="18" t="s">
        <v>1981</v>
      </c>
      <c r="B210" s="3">
        <v>9</v>
      </c>
      <c r="C210" s="3">
        <v>4.2300000000000004</v>
      </c>
      <c r="D210" s="27" t="str">
        <f>+VLOOKUP(A:A,APUS!A:C,3,FALSE)</f>
        <v>VIGA DE AMARRE PARA MUROS NUEVOS  BAJO PLACA MACIZA EXISTENTE VA1-R (0,08XANCHO DE MURO) Incluye acero de refuerzo y concreto  1:2:3  hecho en obra de 3.000psi aprox.</v>
      </c>
      <c r="E210" s="21" t="str">
        <f>+VLOOKUP(A:A,APUS!A:D,4,FALSE)</f>
        <v>M</v>
      </c>
      <c r="F210" s="13">
        <f>VLOOKUP(A:A,APUS!A:H,8,0)</f>
        <v>10.835452570000001</v>
      </c>
      <c r="G210" s="26">
        <f>VLOOKUP(A:A,MEMORIAS!B:M,12,0)</f>
        <v>0</v>
      </c>
      <c r="H210" s="462">
        <f t="shared" si="6"/>
        <v>0</v>
      </c>
    </row>
    <row r="211" spans="1:8" ht="51" outlineLevel="1" x14ac:dyDescent="0.2">
      <c r="A211" s="18" t="s">
        <v>1982</v>
      </c>
      <c r="B211" s="3">
        <v>9</v>
      </c>
      <c r="C211" s="3">
        <v>4.2399999999999904</v>
      </c>
      <c r="D211" s="27" t="str">
        <f>+VLOOKUP(A:A,APUS!A:C,3,FALSE)</f>
        <v>VIGA DE AMARRE PARA MUROS NUEVOS  BAJO PLACA ALIGERADAS EXISTENTES PERPENDICULAR  A LOS NERVIOS DE LA PLACA VA2-R (0,15XVAR)  (Incluye acero de refuerzo y concreto hecho en obra de 3.000psi aprox.)</v>
      </c>
      <c r="E211" s="21" t="str">
        <f>+VLOOKUP(A:A,APUS!A:D,4,FALSE)</f>
        <v>M</v>
      </c>
      <c r="F211" s="13">
        <f>VLOOKUP(A:A,APUS!A:H,8,0)</f>
        <v>20.998061870000001</v>
      </c>
      <c r="G211" s="26">
        <f>VLOOKUP(A:A,MEMORIAS!B:M,12,0)</f>
        <v>0</v>
      </c>
      <c r="H211" s="462">
        <f t="shared" si="6"/>
        <v>0</v>
      </c>
    </row>
    <row r="212" spans="1:8" ht="51" outlineLevel="1" x14ac:dyDescent="0.2">
      <c r="A212" s="18" t="s">
        <v>1984</v>
      </c>
      <c r="B212" s="3">
        <v>9</v>
      </c>
      <c r="C212" s="3">
        <v>4.2499999999999902</v>
      </c>
      <c r="D212" s="27" t="str">
        <f>+VLOOKUP(A:A,APUS!A:C,3,FALSE)</f>
        <v>VIGA DE AMARRE PARA MUROS NUEVOS  BAJO PLACA ALIGERADAS EXISTENTES  PARALELO  A LOS NERVIOS DE LA PLACA  ALIGERADA VA3-R (0,15XVAR)  (Incluye acero de refuerzo y concreto 1:2:3  hecho en obra de 3.000psi aprox.)</v>
      </c>
      <c r="E212" s="21" t="str">
        <f>+VLOOKUP(A:A,APUS!A:D,4,FALSE)</f>
        <v>M</v>
      </c>
      <c r="F212" s="13">
        <f>VLOOKUP(A:A,APUS!A:H,8,0)</f>
        <v>24.181545590000002</v>
      </c>
      <c r="G212" s="26">
        <f>VLOOKUP(A:A,MEMORIAS!B:M,12,0)</f>
        <v>0</v>
      </c>
      <c r="H212" s="462">
        <f t="shared" si="6"/>
        <v>0</v>
      </c>
    </row>
    <row r="213" spans="1:8" ht="38.25" outlineLevel="1" x14ac:dyDescent="0.2">
      <c r="A213" s="18" t="s">
        <v>1985</v>
      </c>
      <c r="B213" s="3">
        <v>9</v>
      </c>
      <c r="C213" s="3">
        <v>4.25999999999999</v>
      </c>
      <c r="D213" s="27" t="str">
        <f>+VLOOKUP(A:A,APUS!A:C,3,FALSE)</f>
        <v>VIGA DE AMARRE PARA MUROS  NUEVOS DEBAJO DE LOS NERVIOS DE LA PLACA ALIGERADA EXISTENTE VA4-R (0,15XVAR)  (Incluye acero de refuerzo y concreto  1:2:3  hecho en obra de 3.000psi aprox.)</v>
      </c>
      <c r="E213" s="21" t="str">
        <f>+VLOOKUP(A:A,APUS!A:D,4,FALSE)</f>
        <v>M</v>
      </c>
      <c r="F213" s="13">
        <f>VLOOKUP(A:A,APUS!A:H,8,0)</f>
        <v>22.561861869999998</v>
      </c>
      <c r="G213" s="26">
        <f>VLOOKUP(A:A,MEMORIAS!B:M,12,0)</f>
        <v>0</v>
      </c>
      <c r="H213" s="462">
        <f t="shared" si="6"/>
        <v>0</v>
      </c>
    </row>
    <row r="214" spans="1:8" ht="51" outlineLevel="1" x14ac:dyDescent="0.2">
      <c r="A214" s="18" t="s">
        <v>1986</v>
      </c>
      <c r="B214" s="3">
        <v>9</v>
      </c>
      <c r="C214" s="3">
        <v>4.2699999999999898</v>
      </c>
      <c r="D214" s="27" t="str">
        <f>+VLOOKUP(A:A,APUS!A:C,3,FALSE)</f>
        <v>VIGA DE AMARRE PARA SISTEMAS PLACA FACIL  MAL  INSTALADA EN DIRECCION PERPENDICULAR AL PERFIL DE LA PLACA  FACIL EXISTENTE VA5-R (0,15X0,23M)  (Incluye acero de refuerzo y concreto  1:2:3  hecho en obra de 3.000psi aprox.)</v>
      </c>
      <c r="E214" s="21" t="str">
        <f>+VLOOKUP(A:A,APUS!A:D,4,FALSE)</f>
        <v>M</v>
      </c>
      <c r="F214" s="13">
        <f>VLOOKUP(A:A,APUS!A:H,8,0)</f>
        <v>23.653539194999997</v>
      </c>
      <c r="G214" s="26">
        <f>VLOOKUP(A:A,MEMORIAS!B:M,12,0)</f>
        <v>0</v>
      </c>
      <c r="H214" s="462">
        <f t="shared" si="6"/>
        <v>0</v>
      </c>
    </row>
    <row r="215" spans="1:8" ht="51" outlineLevel="1" x14ac:dyDescent="0.2">
      <c r="A215" s="18" t="s">
        <v>1987</v>
      </c>
      <c r="B215" s="3">
        <v>9</v>
      </c>
      <c r="C215" s="3">
        <v>4.2799999999999896</v>
      </c>
      <c r="D215" s="27" t="str">
        <f>+VLOOKUP(A:A,APUS!A:C,3,FALSE)</f>
        <v>VIGA DE AMARRE PARA SISTEMAS PLACA FACIL  MAL  INSTALADA EN DIRECCION PARALELA AL PERFIL DE LA PLACA  FACIL EXISTENTE VA6-R (0,15X0,23M)  (Incluye acero de refuerzo y concreto  1:2:3  hecho en obra de 3.000psi aprox.)</v>
      </c>
      <c r="E215" s="21" t="str">
        <f>+VLOOKUP(A:A,APUS!A:D,4,FALSE)</f>
        <v>M</v>
      </c>
      <c r="F215" s="13">
        <f>VLOOKUP(A:A,APUS!A:H,8,0)</f>
        <v>22.824839194999999</v>
      </c>
      <c r="G215" s="26">
        <f>VLOOKUP(A:A,MEMORIAS!B:M,12,0)</f>
        <v>0</v>
      </c>
      <c r="H215" s="462">
        <f t="shared" si="6"/>
        <v>0</v>
      </c>
    </row>
    <row r="216" spans="1:8" ht="25.5" outlineLevel="1" x14ac:dyDescent="0.2">
      <c r="A216" s="18" t="s">
        <v>1992</v>
      </c>
      <c r="B216" s="3">
        <v>9</v>
      </c>
      <c r="C216" s="3">
        <v>4.2899999999999903</v>
      </c>
      <c r="D216" s="27" t="str">
        <f>+VLOOKUP(A:A,APUS!A:C,3,FALSE)</f>
        <v>VIGA DE AMARRE SOBRE MURO VA2 (0,15X0,10) Incluye acero de refuerzo y concreto  1:2:3 hecho en obra de 3.000psi aprox.</v>
      </c>
      <c r="E216" s="21" t="str">
        <f>+VLOOKUP(A:A,APUS!A:D,4,FALSE)</f>
        <v>M</v>
      </c>
      <c r="F216" s="13">
        <f>VLOOKUP(A:A,APUS!A:H,8,0)</f>
        <v>10.335311975000002</v>
      </c>
      <c r="G216" s="26">
        <f>VLOOKUP(A:A,MEMORIAS!B:M,12,0)</f>
        <v>0</v>
      </c>
      <c r="H216" s="462">
        <f>+F216*G216</f>
        <v>0</v>
      </c>
    </row>
    <row r="217" spans="1:8" ht="12.75" outlineLevel="1" x14ac:dyDescent="0.2">
      <c r="A217" s="599"/>
      <c r="B217" s="513">
        <v>9</v>
      </c>
      <c r="C217" s="513">
        <v>5</v>
      </c>
      <c r="D217" s="507" t="s">
        <v>2490</v>
      </c>
      <c r="E217" s="506"/>
      <c r="F217" s="504"/>
      <c r="G217" s="505"/>
      <c r="H217" s="504"/>
    </row>
    <row r="218" spans="1:8" ht="25.5" outlineLevel="1" x14ac:dyDescent="0.2">
      <c r="A218" s="18" t="s">
        <v>2473</v>
      </c>
      <c r="B218" s="3">
        <v>9</v>
      </c>
      <c r="C218" s="3">
        <v>5.0999999999999996</v>
      </c>
      <c r="D218" s="27" t="str">
        <f>+VLOOKUP(A:A,APUS!A:C,3,FALSE)</f>
        <v>MURO DE CONTENCION CONCRETO EN OBRA (APROX. 3.000PSI) NO INCLUYE ACERO DE REFUERZO.</v>
      </c>
      <c r="E218" s="21" t="str">
        <f>+VLOOKUP(A:A,APUS!A:D,4,FALSE)</f>
        <v>M3</v>
      </c>
      <c r="F218" s="13">
        <f>VLOOKUP(A:A,APUS!A:H,8,0)</f>
        <v>65.770189174999999</v>
      </c>
      <c r="G218" s="26">
        <f>VLOOKUP(A:A,MEMORIAS!B:M,12,0)</f>
        <v>0</v>
      </c>
      <c r="H218" s="462">
        <f>+F218*G218</f>
        <v>0</v>
      </c>
    </row>
    <row r="219" spans="1:8" ht="38.25" customHeight="1" outlineLevel="1" x14ac:dyDescent="0.2">
      <c r="A219" s="18" t="s">
        <v>2480</v>
      </c>
      <c r="B219" s="3">
        <v>9</v>
      </c>
      <c r="C219" s="3">
        <v>5.2</v>
      </c>
      <c r="D219" s="27" t="str">
        <f>+VLOOKUP(A:A,APUS!A:C,3,FALSE)</f>
        <v>RELLENO ESTRUCTURAL PARA REPARACION DE (HUECOS) EN MURO DE CONTENCION EN CONCRETO,CON MORTERO CEMENTOSO Y RESINA ACRILICA. (SIKATOP-122; Rto: 0,10 m2 por LT)</v>
      </c>
      <c r="E219" s="21" t="str">
        <f>+VLOOKUP(A:A,APUS!A:D,4,FALSE)</f>
        <v>LT</v>
      </c>
      <c r="F219" s="13">
        <f>VLOOKUP(A:A,APUS!A:H,8,0)</f>
        <v>2.4601299999999999</v>
      </c>
      <c r="G219" s="26">
        <f>VLOOKUP(A:A,MEMORIAS!B:M,12,0)</f>
        <v>0</v>
      </c>
      <c r="H219" s="462">
        <f>+F219*G219</f>
        <v>0</v>
      </c>
    </row>
    <row r="220" spans="1:8" ht="62.25" customHeight="1" outlineLevel="1" x14ac:dyDescent="0.2">
      <c r="A220" s="18" t="s">
        <v>2494</v>
      </c>
      <c r="B220" s="3">
        <v>9</v>
      </c>
      <c r="C220" s="3">
        <v>5.3</v>
      </c>
      <c r="D220" s="398" t="str">
        <f>+VLOOKUP(A:A,INSUMOS!A:B,2,FALSE)</f>
        <v>SUMINISTRO, PREPARACION DE SUPERFICIE E INYECCION A PRESION DE ADHESIVO EPÓXICO DE ALTA RESISTENCIA PARA REOARACION DE (FISURAS) EN MUROS DE CONCRETO (SIKADUR 35 Hi-MOD-LV; Rto:-Aprox:3-5ml/Kg dependiendo de espesor de la grieta). Valor a todo costo.</v>
      </c>
      <c r="E220" s="396" t="str">
        <f>+VLOOKUP(A:A,INSUMOS!A:C,3,FALSE)</f>
        <v>KG</v>
      </c>
      <c r="F220" s="397">
        <f>+VLOOKUP(A:A,INSUMOS!A:D,4,FALSE)</f>
        <v>1</v>
      </c>
      <c r="G220" s="26">
        <f>VLOOKUP(A:A,MEMORIAS!B:M,12,0)</f>
        <v>0</v>
      </c>
      <c r="H220" s="464">
        <f>+F220*G220</f>
        <v>0</v>
      </c>
    </row>
    <row r="221" spans="1:8" ht="12.75" x14ac:dyDescent="0.2">
      <c r="A221" s="34"/>
      <c r="B221" s="42">
        <v>10</v>
      </c>
      <c r="C221" s="43"/>
      <c r="D221" s="36" t="s">
        <v>2254</v>
      </c>
      <c r="E221" s="37"/>
      <c r="F221" s="17"/>
      <c r="G221" s="389"/>
      <c r="H221" s="486"/>
    </row>
    <row r="222" spans="1:8" ht="38.25" outlineLevel="1" x14ac:dyDescent="0.2">
      <c r="A222" s="18" t="s">
        <v>1385</v>
      </c>
      <c r="B222" s="3">
        <v>10</v>
      </c>
      <c r="C222" s="3">
        <v>1</v>
      </c>
      <c r="D222" s="27" t="str">
        <f>+VLOOKUP(A:A,APUS!A:C,3,FALSE)</f>
        <v xml:space="preserve">SUMINISTRO E INSTALACIÓN ANCLAJE DE 3/8" ESTRUCTURAL, LONGITUD MÍNIMA = 0,30 M, INCLUYE PERFORACIÓN, LIMPIEZA E INYECCIÓN APLICACIÓN EPÓXICO E INCRUSTACIÓN DE LA VARILLA. </v>
      </c>
      <c r="E222" s="21" t="str">
        <f>+VLOOKUP(A:A,APUS!A:D,4,FALSE)</f>
        <v>UN</v>
      </c>
      <c r="F222" s="13">
        <f>VLOOKUP(A:A,APUS!A:H,8,0)</f>
        <v>2.7898000000000001</v>
      </c>
      <c r="G222" s="26">
        <f>VLOOKUP(A:A,MEMORIAS!B:M,12,0)</f>
        <v>0</v>
      </c>
      <c r="H222" s="462">
        <f>+F222*G222</f>
        <v>0</v>
      </c>
    </row>
    <row r="223" spans="1:8" ht="38.25" outlineLevel="1" x14ac:dyDescent="0.2">
      <c r="A223" s="18" t="s">
        <v>1386</v>
      </c>
      <c r="B223" s="3">
        <v>10</v>
      </c>
      <c r="C223" s="3">
        <v>2</v>
      </c>
      <c r="D223" s="27" t="str">
        <f>+VLOOKUP(A:A,APUS!A:C,3,FALSE)</f>
        <v>SUMINISTRO E INSTALACIÓN ANCLAJE DE 1/2" ESTRUCTURAL, LONGITUD MÍNIMA = 0,15 M INCLUYE PERFORACIÓN, LIMPIEZA E INYECCIÓN APLICACIÓN EPÓXICO E INCRUSTACIÓN DE LA VARILLA.</v>
      </c>
      <c r="E223" s="21" t="str">
        <f>+VLOOKUP(A:A,APUS!A:D,4,FALSE)</f>
        <v>UN</v>
      </c>
      <c r="F223" s="13">
        <f>VLOOKUP(A:A,APUS!A:H,8,0)</f>
        <v>2.7898000000000001</v>
      </c>
      <c r="G223" s="26">
        <f>VLOOKUP(A:A,MEMORIAS!B:M,12,0)</f>
        <v>0</v>
      </c>
      <c r="H223" s="462">
        <f>+F223*G223</f>
        <v>0</v>
      </c>
    </row>
    <row r="224" spans="1:8" ht="12.75" x14ac:dyDescent="0.2">
      <c r="A224" s="14"/>
      <c r="B224" s="8">
        <v>11</v>
      </c>
      <c r="C224" s="15"/>
      <c r="D224" s="38" t="s">
        <v>3</v>
      </c>
      <c r="E224" s="16"/>
      <c r="F224" s="5"/>
      <c r="G224" s="5"/>
      <c r="H224" s="486"/>
    </row>
    <row r="225" spans="1:8" ht="12.75" outlineLevel="1" x14ac:dyDescent="0.2">
      <c r="A225" s="429"/>
      <c r="B225" s="19">
        <v>11</v>
      </c>
      <c r="C225" s="19">
        <v>1</v>
      </c>
      <c r="D225" s="430" t="s">
        <v>2319</v>
      </c>
      <c r="E225" s="431"/>
      <c r="F225" s="390"/>
      <c r="G225" s="390"/>
      <c r="H225" s="463"/>
    </row>
    <row r="226" spans="1:8" ht="12.75" outlineLevel="1" x14ac:dyDescent="0.2">
      <c r="A226" s="18" t="s">
        <v>1395</v>
      </c>
      <c r="B226" s="3">
        <v>11</v>
      </c>
      <c r="C226" s="3">
        <v>1.01</v>
      </c>
      <c r="D226" s="27" t="str">
        <f>+VLOOKUP(A:A,APUS!A:C,3,FALSE)</f>
        <v>PUNTO HIDRÁULICO DE ½”</v>
      </c>
      <c r="E226" s="21" t="str">
        <f>+VLOOKUP(A:A,APUS!A:D,4,FALSE)</f>
        <v>UN</v>
      </c>
      <c r="F226" s="13">
        <f>VLOOKUP(A:A,APUS!A:H,8,0)</f>
        <v>8.2545000000000002</v>
      </c>
      <c r="G226" s="26">
        <f>VLOOKUP(A:A,MEMORIAS!B:M,12,0)</f>
        <v>0</v>
      </c>
      <c r="H226" s="462">
        <f t="shared" ref="H226:H244" si="7">+F226*G226</f>
        <v>0</v>
      </c>
    </row>
    <row r="227" spans="1:8" ht="12.75" outlineLevel="1" x14ac:dyDescent="0.2">
      <c r="A227" s="18" t="s">
        <v>1396</v>
      </c>
      <c r="B227" s="3">
        <v>11</v>
      </c>
      <c r="C227" s="3">
        <v>1.02</v>
      </c>
      <c r="D227" s="27" t="str">
        <f>+VLOOKUP(A:A,APUS!A:C,3,FALSE)</f>
        <v>REGISTRO RED WHITE DE ½"</v>
      </c>
      <c r="E227" s="21" t="str">
        <f>+VLOOKUP(A:A,APUS!A:D,4,FALSE)</f>
        <v>UN</v>
      </c>
      <c r="F227" s="13">
        <f>VLOOKUP(A:A,APUS!A:H,8,0)</f>
        <v>3.806</v>
      </c>
      <c r="G227" s="26">
        <f>VLOOKUP(A:A,MEMORIAS!B:M,12,0)</f>
        <v>0</v>
      </c>
      <c r="H227" s="462">
        <f t="shared" si="7"/>
        <v>0</v>
      </c>
    </row>
    <row r="228" spans="1:8" ht="12.75" outlineLevel="1" x14ac:dyDescent="0.2">
      <c r="A228" s="18" t="s">
        <v>1397</v>
      </c>
      <c r="B228" s="3">
        <v>11</v>
      </c>
      <c r="C228" s="3">
        <v>1.03</v>
      </c>
      <c r="D228" s="27" t="str">
        <f>+VLOOKUP(A:A,APUS!A:C,3,FALSE)</f>
        <v>PUNTO HIDRÁULICO DE ¾”</v>
      </c>
      <c r="E228" s="21" t="str">
        <f>+VLOOKUP(A:A,APUS!A:D,4,FALSE)</f>
        <v>UN</v>
      </c>
      <c r="F228" s="13">
        <f>VLOOKUP(A:A,APUS!A:H,8,0)</f>
        <v>7.3369</v>
      </c>
      <c r="G228" s="26">
        <f>VLOOKUP(A:A,MEMORIAS!B:M,12,0)</f>
        <v>0</v>
      </c>
      <c r="H228" s="462">
        <f t="shared" si="7"/>
        <v>0</v>
      </c>
    </row>
    <row r="229" spans="1:8" ht="12.75" outlineLevel="1" x14ac:dyDescent="0.2">
      <c r="A229" s="18" t="s">
        <v>1398</v>
      </c>
      <c r="B229" s="3">
        <v>11</v>
      </c>
      <c r="C229" s="3">
        <v>1.04</v>
      </c>
      <c r="D229" s="27" t="str">
        <f>+VLOOKUP(A:A,APUS!A:C,3,FALSE)</f>
        <v>REGISTRO RED WHITE DE ¾”</v>
      </c>
      <c r="E229" s="21" t="str">
        <f>+VLOOKUP(A:A,APUS!A:D,4,FALSE)</f>
        <v>UN</v>
      </c>
      <c r="F229" s="13">
        <f>VLOOKUP(A:A,APUS!A:H,8,0)</f>
        <v>2.6</v>
      </c>
      <c r="G229" s="26">
        <f>VLOOKUP(A:A,MEMORIAS!B:M,12,0)</f>
        <v>0</v>
      </c>
      <c r="H229" s="462">
        <f t="shared" si="7"/>
        <v>0</v>
      </c>
    </row>
    <row r="230" spans="1:8" ht="12.75" outlineLevel="1" x14ac:dyDescent="0.2">
      <c r="A230" s="18" t="s">
        <v>1399</v>
      </c>
      <c r="B230" s="3">
        <v>11</v>
      </c>
      <c r="C230" s="3">
        <v>1.05</v>
      </c>
      <c r="D230" s="27" t="str">
        <f>+VLOOKUP(A:A,APUS!A:C,3,FALSE)</f>
        <v>PUNTO AGUA CALIENTE CPVC 1/2"</v>
      </c>
      <c r="E230" s="21" t="str">
        <f>+VLOOKUP(A:A,APUS!A:D,4,FALSE)</f>
        <v>UN</v>
      </c>
      <c r="F230" s="13">
        <f>VLOOKUP(A:A,APUS!A:H,8,0)</f>
        <v>7.1721000000000004</v>
      </c>
      <c r="G230" s="26">
        <f>VLOOKUP(A:A,MEMORIAS!B:M,12,0)</f>
        <v>0</v>
      </c>
      <c r="H230" s="462">
        <f t="shared" si="7"/>
        <v>0</v>
      </c>
    </row>
    <row r="231" spans="1:8" ht="12.75" outlineLevel="1" x14ac:dyDescent="0.2">
      <c r="A231" s="18" t="s">
        <v>1400</v>
      </c>
      <c r="B231" s="3">
        <v>11</v>
      </c>
      <c r="C231" s="3">
        <v>1.06</v>
      </c>
      <c r="D231" s="27" t="str">
        <f>+VLOOKUP(A:A,APUS!A:C,3,FALSE)</f>
        <v>REGISTRO DE 1/2" PVC</v>
      </c>
      <c r="E231" s="21" t="str">
        <f>+VLOOKUP(A:A,APUS!A:D,4,FALSE)</f>
        <v>UN</v>
      </c>
      <c r="F231" s="13">
        <f>VLOOKUP(A:A,APUS!A:H,8,0)</f>
        <v>2.0103</v>
      </c>
      <c r="G231" s="26">
        <f>VLOOKUP(A:A,MEMORIAS!B:M,12,0)</f>
        <v>0</v>
      </c>
      <c r="H231" s="462">
        <f t="shared" si="7"/>
        <v>0</v>
      </c>
    </row>
    <row r="232" spans="1:8" ht="12.75" outlineLevel="1" x14ac:dyDescent="0.2">
      <c r="A232" s="18" t="s">
        <v>1401</v>
      </c>
      <c r="B232" s="3">
        <v>11</v>
      </c>
      <c r="C232" s="3">
        <v>1.07</v>
      </c>
      <c r="D232" s="27" t="str">
        <f>+VLOOKUP(A:A,APUS!A:C,3,FALSE)</f>
        <v>TAPONAR PUNTO HIDRÁULICO DE 1/2" SOLDADO</v>
      </c>
      <c r="E232" s="21" t="str">
        <f>+VLOOKUP(A:A,APUS!A:D,4,FALSE)</f>
        <v>UN</v>
      </c>
      <c r="F232" s="13">
        <f>VLOOKUP(A:A,APUS!A:H,8,0)</f>
        <v>2.2831466666666667</v>
      </c>
      <c r="G232" s="26">
        <f>VLOOKUP(A:A,MEMORIAS!B:M,12,0)</f>
        <v>0</v>
      </c>
      <c r="H232" s="462">
        <f t="shared" si="7"/>
        <v>0</v>
      </c>
    </row>
    <row r="233" spans="1:8" ht="12.75" outlineLevel="1" x14ac:dyDescent="0.2">
      <c r="A233" s="18" t="s">
        <v>1402</v>
      </c>
      <c r="B233" s="3">
        <v>11</v>
      </c>
      <c r="C233" s="3">
        <v>1.08</v>
      </c>
      <c r="D233" s="27" t="str">
        <f>+VLOOKUP(A:A,APUS!A:C,3,FALSE)</f>
        <v>TAPONAR PUNTO SANITARIO DE 4"</v>
      </c>
      <c r="E233" s="21" t="str">
        <f>+VLOOKUP(A:A,APUS!A:D,4,FALSE)</f>
        <v>UN</v>
      </c>
      <c r="F233" s="13">
        <f>VLOOKUP(A:A,APUS!A:H,8,0)</f>
        <v>1.4117999999999999</v>
      </c>
      <c r="G233" s="26">
        <f>VLOOKUP(A:A,MEMORIAS!B:M,12,0)</f>
        <v>0</v>
      </c>
      <c r="H233" s="462">
        <f t="shared" si="7"/>
        <v>0</v>
      </c>
    </row>
    <row r="234" spans="1:8" ht="12.75" outlineLevel="1" x14ac:dyDescent="0.2">
      <c r="A234" s="18" t="s">
        <v>1403</v>
      </c>
      <c r="B234" s="3">
        <v>11</v>
      </c>
      <c r="C234" s="3">
        <v>1.0900000000000001</v>
      </c>
      <c r="D234" s="27" t="str">
        <f>+VLOOKUP(A:A,APUS!A:C,3,FALSE)</f>
        <v>TAPA REGISTRO 15X15 CM</v>
      </c>
      <c r="E234" s="21" t="str">
        <f>+VLOOKUP(A:A,APUS!A:D,4,FALSE)</f>
        <v>UN</v>
      </c>
      <c r="F234" s="13">
        <f>VLOOKUP(A:A,APUS!A:H,8,0)</f>
        <v>1.5911999999999999</v>
      </c>
      <c r="G234" s="26">
        <f>VLOOKUP(A:A,MEMORIAS!B:M,12,0)</f>
        <v>0</v>
      </c>
      <c r="H234" s="462">
        <f t="shared" si="7"/>
        <v>0</v>
      </c>
    </row>
    <row r="235" spans="1:8" ht="12.75" outlineLevel="1" x14ac:dyDescent="0.2">
      <c r="A235" s="18" t="s">
        <v>1404</v>
      </c>
      <c r="B235" s="3">
        <v>11</v>
      </c>
      <c r="C235" s="41">
        <v>1.1000000000000001</v>
      </c>
      <c r="D235" s="27" t="str">
        <f>+VLOOKUP(A:A,APUS!A:C,3,FALSE)</f>
        <v>TAPA REGISTRO 20X20 CM</v>
      </c>
      <c r="E235" s="21" t="str">
        <f>+VLOOKUP(A:A,APUS!A:D,4,FALSE)</f>
        <v>UN</v>
      </c>
      <c r="F235" s="13">
        <f>VLOOKUP(A:A,APUS!A:H,8,0)</f>
        <v>1.7157333333333333</v>
      </c>
      <c r="G235" s="26">
        <f>VLOOKUP(A:A,MEMORIAS!B:M,12,0)</f>
        <v>0</v>
      </c>
      <c r="H235" s="462">
        <f t="shared" si="7"/>
        <v>0</v>
      </c>
    </row>
    <row r="236" spans="1:8" ht="12.75" outlineLevel="1" x14ac:dyDescent="0.2">
      <c r="A236" s="18" t="s">
        <v>1407</v>
      </c>
      <c r="B236" s="3">
        <v>11</v>
      </c>
      <c r="C236" s="3">
        <v>1.1100000000000001</v>
      </c>
      <c r="D236" s="27" t="str">
        <f>+VLOOKUP(A:A,APUS!A:C,3,FALSE)</f>
        <v xml:space="preserve">RED SUMINISTRO PVC P DE 1/2" </v>
      </c>
      <c r="E236" s="21" t="str">
        <f>+VLOOKUP(A:A,APUS!A:D,4,FALSE)</f>
        <v>M</v>
      </c>
      <c r="F236" s="13">
        <f>VLOOKUP(A:A,APUS!A:H,8,0)</f>
        <v>2.4603000000000002</v>
      </c>
      <c r="G236" s="26">
        <f>VLOOKUP(A:A,MEMORIAS!B:M,12,0)</f>
        <v>0</v>
      </c>
      <c r="H236" s="462">
        <f t="shared" si="7"/>
        <v>0</v>
      </c>
    </row>
    <row r="237" spans="1:8" ht="12.75" outlineLevel="1" x14ac:dyDescent="0.2">
      <c r="A237" s="18" t="s">
        <v>1408</v>
      </c>
      <c r="B237" s="3">
        <v>11</v>
      </c>
      <c r="C237" s="3">
        <v>1.1200000000000001</v>
      </c>
      <c r="D237" s="27" t="str">
        <f>+VLOOKUP(A:A,APUS!A:C,3,FALSE)</f>
        <v>RED SUMINISTRO PVC P DE 3/4"</v>
      </c>
      <c r="E237" s="21" t="str">
        <f>+VLOOKUP(A:A,APUS!A:D,4,FALSE)</f>
        <v>M</v>
      </c>
      <c r="F237" s="13">
        <f>VLOOKUP(A:A,APUS!A:H,8,0)</f>
        <v>2.4603000000000002</v>
      </c>
      <c r="G237" s="26">
        <f>VLOOKUP(A:A,MEMORIAS!B:M,12,0)</f>
        <v>0</v>
      </c>
      <c r="H237" s="462">
        <f t="shared" si="7"/>
        <v>0</v>
      </c>
    </row>
    <row r="238" spans="1:8" ht="25.5" outlineLevel="1" x14ac:dyDescent="0.2">
      <c r="A238" s="18" t="s">
        <v>1409</v>
      </c>
      <c r="B238" s="3">
        <v>11</v>
      </c>
      <c r="C238" s="3">
        <v>1.1299999999999999</v>
      </c>
      <c r="D238" s="27" t="str">
        <f>+VLOOKUP(A:A,APUS!A:C,3,FALSE)</f>
        <v>LLAVE JARDÍN DE  1/2" X3/4", 1.9 CM DE DIÁMETRO SALIDA (BRONCE- GRIVAL) IGUAL O DE CALIDAD SUPERIOR.</v>
      </c>
      <c r="E238" s="21" t="str">
        <f>+VLOOKUP(A:A,APUS!A:D,4,FALSE)</f>
        <v>UN</v>
      </c>
      <c r="F238" s="13">
        <f>VLOOKUP(A:A,APUS!A:H,8,0)</f>
        <v>2.7668577390995468</v>
      </c>
      <c r="G238" s="26">
        <f>VLOOKUP(A:A,MEMORIAS!B:M,12,0)</f>
        <v>0</v>
      </c>
      <c r="H238" s="462">
        <f t="shared" si="7"/>
        <v>0</v>
      </c>
    </row>
    <row r="239" spans="1:8" ht="12.75" outlineLevel="1" x14ac:dyDescent="0.2">
      <c r="A239" s="18" t="s">
        <v>1410</v>
      </c>
      <c r="B239" s="3">
        <v>11</v>
      </c>
      <c r="C239" s="3">
        <v>1.1399999999999999</v>
      </c>
      <c r="D239" s="27" t="str">
        <f>+VLOOKUP(A:A,APUS!A:C,3,FALSE)</f>
        <v>FLOTADOR MECÁNICO 1”</v>
      </c>
      <c r="E239" s="21" t="str">
        <f>+VLOOKUP(A:A,APUS!A:D,4,FALSE)</f>
        <v>UN</v>
      </c>
      <c r="F239" s="13">
        <f>VLOOKUP(A:A,APUS!A:H,8,0)</f>
        <v>2.83</v>
      </c>
      <c r="G239" s="26">
        <f>VLOOKUP(A:A,MEMORIAS!B:M,12,0)</f>
        <v>0</v>
      </c>
      <c r="H239" s="462">
        <f t="shared" si="7"/>
        <v>0</v>
      </c>
    </row>
    <row r="240" spans="1:8" ht="12.75" outlineLevel="1" x14ac:dyDescent="0.2">
      <c r="A240" s="18" t="s">
        <v>1411</v>
      </c>
      <c r="B240" s="3">
        <v>11</v>
      </c>
      <c r="C240" s="3">
        <v>1.1499999999999999</v>
      </c>
      <c r="D240" s="27" t="str">
        <f>+VLOOKUP(A:A,APUS!A:C,3,FALSE)</f>
        <v>FLOTADOR MECÁNICO 1/2”</v>
      </c>
      <c r="E240" s="21" t="str">
        <f>+VLOOKUP(A:A,APUS!A:D,4,FALSE)</f>
        <v>UN</v>
      </c>
      <c r="F240" s="13">
        <f>VLOOKUP(A:A,APUS!A:H,8,0)</f>
        <v>2.83</v>
      </c>
      <c r="G240" s="26">
        <f>VLOOKUP(A:A,MEMORIAS!B:M,12,0)</f>
        <v>0</v>
      </c>
      <c r="H240" s="462">
        <f t="shared" si="7"/>
        <v>0</v>
      </c>
    </row>
    <row r="241" spans="1:8" ht="12.75" outlineLevel="1" x14ac:dyDescent="0.2">
      <c r="A241" s="18" t="s">
        <v>1412</v>
      </c>
      <c r="B241" s="3">
        <v>11</v>
      </c>
      <c r="C241" s="3">
        <v>1.1599999999999999</v>
      </c>
      <c r="D241" s="27" t="str">
        <f>+VLOOKUP(A:A,APUS!A:C,3,FALSE)</f>
        <v>CONEXIÓN TANQUE ELEVADO PVC</v>
      </c>
      <c r="E241" s="21" t="str">
        <f>+VLOOKUP(A:A,APUS!A:D,4,FALSE)</f>
        <v>UN</v>
      </c>
      <c r="F241" s="13">
        <f>VLOOKUP(A:A,APUS!A:H,8,0)</f>
        <v>30.566050000000001</v>
      </c>
      <c r="G241" s="26">
        <f>VLOOKUP(A:A,MEMORIAS!B:M,12,0)</f>
        <v>0</v>
      </c>
      <c r="H241" s="462">
        <f t="shared" si="7"/>
        <v>0</v>
      </c>
    </row>
    <row r="242" spans="1:8" ht="12.75" outlineLevel="1" x14ac:dyDescent="0.2">
      <c r="A242" s="18" t="s">
        <v>1413</v>
      </c>
      <c r="B242" s="3">
        <v>11</v>
      </c>
      <c r="C242" s="3">
        <v>1.17</v>
      </c>
      <c r="D242" s="27" t="str">
        <f>+VLOOKUP(A:A,APUS!A:C,3,FALSE)</f>
        <v xml:space="preserve">TANQUE DE DISTRIBUCIÓN CAP.  1.000 L, EN PVC  </v>
      </c>
      <c r="E242" s="21" t="str">
        <f>+VLOOKUP(A:A,APUS!A:D,4,FALSE)</f>
        <v>UN</v>
      </c>
      <c r="F242" s="13">
        <f>VLOOKUP(A:A,APUS!A:H,8,0)</f>
        <v>4.2300000000000004</v>
      </c>
      <c r="G242" s="26">
        <f>VLOOKUP(A:A,MEMORIAS!B:M,12,0)</f>
        <v>0</v>
      </c>
      <c r="H242" s="462">
        <f t="shared" si="7"/>
        <v>0</v>
      </c>
    </row>
    <row r="243" spans="1:8" ht="12.75" outlineLevel="1" x14ac:dyDescent="0.2">
      <c r="A243" s="18" t="s">
        <v>1414</v>
      </c>
      <c r="B243" s="3">
        <v>11</v>
      </c>
      <c r="C243" s="3">
        <v>1.18</v>
      </c>
      <c r="D243" s="27" t="str">
        <f>+VLOOKUP(A:A,APUS!A:C,3,FALSE)</f>
        <v xml:space="preserve">TANQUE DE DISTRIBUCIÓN CAP.  500 L, EN PVC </v>
      </c>
      <c r="E243" s="21" t="str">
        <f>+VLOOKUP(A:A,APUS!A:D,4,FALSE)</f>
        <v>UN</v>
      </c>
      <c r="F243" s="13">
        <f>VLOOKUP(A:A,APUS!A:H,8,0)</f>
        <v>5.63</v>
      </c>
      <c r="G243" s="26">
        <f>VLOOKUP(A:A,MEMORIAS!B:M,12,0)</f>
        <v>0</v>
      </c>
      <c r="H243" s="462">
        <f t="shared" si="7"/>
        <v>0</v>
      </c>
    </row>
    <row r="244" spans="1:8" ht="12.75" outlineLevel="1" x14ac:dyDescent="0.2">
      <c r="A244" s="18" t="s">
        <v>1415</v>
      </c>
      <c r="B244" s="3">
        <v>11</v>
      </c>
      <c r="C244" s="3">
        <v>1.19</v>
      </c>
      <c r="D244" s="27" t="str">
        <f>+VLOOKUP(A:A,APUS!A:C,3,FALSE)</f>
        <v xml:space="preserve">TANQUE DE DISTRIBUCIÓN CAP.  250 L, EN PVC  </v>
      </c>
      <c r="E244" s="21" t="str">
        <f>+VLOOKUP(A:A,APUS!A:D,4,FALSE)</f>
        <v>UN</v>
      </c>
      <c r="F244" s="13">
        <f>VLOOKUP(A:A,APUS!A:H,8,0)</f>
        <v>5.63</v>
      </c>
      <c r="G244" s="26">
        <f>VLOOKUP(A:A,MEMORIAS!B:M,12,0)</f>
        <v>0</v>
      </c>
      <c r="H244" s="462">
        <f t="shared" si="7"/>
        <v>0</v>
      </c>
    </row>
    <row r="245" spans="1:8" ht="12.75" outlineLevel="1" x14ac:dyDescent="0.2">
      <c r="A245" s="18"/>
      <c r="B245" s="40">
        <v>11</v>
      </c>
      <c r="C245" s="40">
        <v>2</v>
      </c>
      <c r="D245" s="20" t="s">
        <v>2321</v>
      </c>
      <c r="E245" s="21"/>
      <c r="F245" s="13"/>
      <c r="G245" s="26"/>
      <c r="H245" s="462"/>
    </row>
    <row r="246" spans="1:8" ht="51" outlineLevel="1" x14ac:dyDescent="0.2">
      <c r="A246" s="394" t="s">
        <v>2322</v>
      </c>
      <c r="B246" s="395">
        <v>11</v>
      </c>
      <c r="C246" s="395">
        <v>2.0099999999999998</v>
      </c>
      <c r="D246" s="398" t="str">
        <f>+VLOOKUP(A:A,INSUMOS!A:B,2,FALSE)</f>
        <v>ACOMETIDA NUEVA DE ACUEDUCTO 1/2" EN PISO (Anden en recebo/tierra) Inc. Mano de obra,exc,transporte, materiales,conexion a red principal y red interna, cajilla no reciclable y recuperac. espacio publico) no incluye medidor y registro de bola - Res. Acueducto N°0303-02-04-2019: Vigente</v>
      </c>
      <c r="E246" s="396" t="str">
        <f>+VLOOKUP(A:A,INSUMOS!A:C,3,FALSE)</f>
        <v>UN</v>
      </c>
      <c r="F246" s="397">
        <f>+VLOOKUP(A:A,INSUMOS!A:D,4,FALSE)</f>
        <v>1</v>
      </c>
      <c r="G246" s="26">
        <f>VLOOKUP(A:A,MEMORIAS!B:M,12,0)</f>
        <v>0</v>
      </c>
      <c r="H246" s="464">
        <f t="shared" ref="H246:H253" si="8">+F246*G246</f>
        <v>0</v>
      </c>
    </row>
    <row r="247" spans="1:8" ht="51" outlineLevel="1" x14ac:dyDescent="0.2">
      <c r="A247" s="394" t="s">
        <v>2323</v>
      </c>
      <c r="B247" s="395">
        <v>11</v>
      </c>
      <c r="C247" s="395">
        <v>2.02</v>
      </c>
      <c r="D247" s="398" t="str">
        <f>+VLOOKUP(A:A,INSUMOS!A:B,2,FALSE)</f>
        <v>ACOMETIDA NUEVA DE ACUEDUCTO 1/2" EN PISO (Anden en concretoy/o tableta no idu) Inc. Mano de obra,exc,transporte, materiales,conexion a red principal y red interna,cajilla no reciclable y recuperac. espacio publico) no incluye medidor y registro de bola - Res. Acueducto N°0303-02-04-2019: Vigente</v>
      </c>
      <c r="E247" s="396" t="str">
        <f>+VLOOKUP(A:A,INSUMOS!A:C,3,FALSE)</f>
        <v>UN</v>
      </c>
      <c r="F247" s="397">
        <f>+VLOOKUP(A:A,INSUMOS!A:D,4,FALSE)</f>
        <v>1</v>
      </c>
      <c r="G247" s="26">
        <f>VLOOKUP(A:A,MEMORIAS!B:M,12,0)</f>
        <v>0</v>
      </c>
      <c r="H247" s="464">
        <f t="shared" si="8"/>
        <v>0</v>
      </c>
    </row>
    <row r="248" spans="1:8" ht="51" outlineLevel="1" x14ac:dyDescent="0.2">
      <c r="A248" s="394" t="s">
        <v>2324</v>
      </c>
      <c r="B248" s="395">
        <v>11</v>
      </c>
      <c r="C248" s="395">
        <v>2.0299999999999998</v>
      </c>
      <c r="D248" s="398" t="str">
        <f>+VLOOKUP(A:A,INSUMOS!A:B,2,FALSE)</f>
        <v>ACOMETIDA NUEVA DE ACUEDUCTO 1/2" EN PISO (Anden en loseta tipo Idu) Inc. Mano de obra,exc,transporte, materiales,conexion a red principal y red inerna, cajilla no reciclable y recuperac. espacio publico) no incluye medidor y registro de bola - Res. Acueducto N°0303-02-04-2019: Vigente</v>
      </c>
      <c r="E248" s="396" t="str">
        <f>+VLOOKUP(A:A,INSUMOS!A:C,3,FALSE)</f>
        <v>UN</v>
      </c>
      <c r="F248" s="397">
        <f>+VLOOKUP(A:A,INSUMOS!A:D,4,FALSE)</f>
        <v>1</v>
      </c>
      <c r="G248" s="26">
        <f>VLOOKUP(A:A,MEMORIAS!B:M,12,0)</f>
        <v>0</v>
      </c>
      <c r="H248" s="464">
        <f t="shared" si="8"/>
        <v>0</v>
      </c>
    </row>
    <row r="249" spans="1:8" ht="51" outlineLevel="1" x14ac:dyDescent="0.2">
      <c r="A249" s="394" t="s">
        <v>2325</v>
      </c>
      <c r="B249" s="395">
        <v>11</v>
      </c>
      <c r="C249" s="395">
        <v>2.04</v>
      </c>
      <c r="D249" s="398" t="str">
        <f>+VLOOKUP(A:A,INSUMOS!A:B,2,FALSE)</f>
        <v>ACOMETIDA NUEVA DE ACUEDUCTO 1/2" EN PISO (Anden en adoquin ladrillo tipo Idu) Inc. Mano de obra,exc,transporte, materiales,conexion a red principal y red inerna,cajilla no reciclable y  recuperac. espacio publico) no incluye medidor y registro de bola - Res. Acueducto N°0303-02-04-2019: Vigente</v>
      </c>
      <c r="E249" s="396" t="str">
        <f>+VLOOKUP(A:A,INSUMOS!A:C,3,FALSE)</f>
        <v>UN</v>
      </c>
      <c r="F249" s="397">
        <f>+VLOOKUP(A:A,INSUMOS!A:D,4,FALSE)</f>
        <v>1</v>
      </c>
      <c r="G249" s="26">
        <f>VLOOKUP(A:A,MEMORIAS!B:M,12,0)</f>
        <v>0</v>
      </c>
      <c r="H249" s="464">
        <f t="shared" si="8"/>
        <v>0</v>
      </c>
    </row>
    <row r="250" spans="1:8" ht="51" outlineLevel="1" x14ac:dyDescent="0.2">
      <c r="A250" s="394" t="s">
        <v>2326</v>
      </c>
      <c r="B250" s="395">
        <v>11</v>
      </c>
      <c r="C250" s="395">
        <v>2.0499999999999998</v>
      </c>
      <c r="D250" s="398" t="str">
        <f>+VLOOKUP(A:A,INSUMOS!A:B,2,FALSE)</f>
        <v>ACOMETIDA NUEVA DE ACUEDUCTO 1/2" EN PISO (Via  en recebo/tierra) Inc. Mano de obra,exc, transporte, materiales,conexion a red principal y red inerna, cajilla no reciclable y recuperac. espacio publico) no incluye medidor y registro de bola - Res. Acueducto N°0303-02-04-2019: Vigente</v>
      </c>
      <c r="E250" s="396" t="str">
        <f>+VLOOKUP(A:A,INSUMOS!A:C,3,FALSE)</f>
        <v>UN</v>
      </c>
      <c r="F250" s="397">
        <f>+VLOOKUP(A:A,INSUMOS!A:D,4,FALSE)</f>
        <v>1</v>
      </c>
      <c r="G250" s="26">
        <f>VLOOKUP(A:A,MEMORIAS!B:M,12,0)</f>
        <v>0</v>
      </c>
      <c r="H250" s="464">
        <f t="shared" si="8"/>
        <v>0</v>
      </c>
    </row>
    <row r="251" spans="1:8" ht="51" outlineLevel="1" x14ac:dyDescent="0.2">
      <c r="A251" s="394" t="s">
        <v>2327</v>
      </c>
      <c r="B251" s="395">
        <v>11</v>
      </c>
      <c r="C251" s="395">
        <v>2.06</v>
      </c>
      <c r="D251" s="398" t="str">
        <f>+VLOOKUP(A:A,INSUMOS!A:B,2,FALSE)</f>
        <v>ACOMETIDA NUEVA DE ACUEDUCTO 1/2" EN PISO (Via  en asfalto) Inc. Mano de obra,exc, transporte, materiales,conexion a red principal y red inerna, cajilla no reciclable y recuperac. espacio publico) no incluye medidor y registro de bola - Res. Acueducto N°0303-02-04-2019: Vigente</v>
      </c>
      <c r="E251" s="396" t="str">
        <f>+VLOOKUP(A:A,INSUMOS!A:C,3,FALSE)</f>
        <v>UN</v>
      </c>
      <c r="F251" s="397">
        <f>+VLOOKUP(A:A,INSUMOS!A:D,4,FALSE)</f>
        <v>1</v>
      </c>
      <c r="G251" s="26">
        <f>VLOOKUP(A:A,MEMORIAS!B:M,12,0)</f>
        <v>0</v>
      </c>
      <c r="H251" s="464">
        <f t="shared" si="8"/>
        <v>0</v>
      </c>
    </row>
    <row r="252" spans="1:8" ht="51" outlineLevel="1" x14ac:dyDescent="0.2">
      <c r="A252" s="394" t="s">
        <v>2328</v>
      </c>
      <c r="B252" s="395">
        <v>11</v>
      </c>
      <c r="C252" s="395">
        <v>2.0699999999999998</v>
      </c>
      <c r="D252" s="398" t="str">
        <f>+VLOOKUP(A:A,INSUMOS!A:B,2,FALSE)</f>
        <v>ACOMETIDA NUEVA DE ACUEDUCTO 1/2" EN PISO (Via en concreto) Inc. Mano de obra,exc, transporte, materiales,conexion a red principal y red interna, cajilla no reciclable y recuperac. espacio publico) no incluye medidor y registro de bola - Res. Acueducto N°0303-02-04-2019: Vigente</v>
      </c>
      <c r="E252" s="396" t="str">
        <f>+VLOOKUP(A:A,INSUMOS!A:C,3,FALSE)</f>
        <v>UN</v>
      </c>
      <c r="F252" s="397">
        <f>+VLOOKUP(A:A,INSUMOS!A:D,4,FALSE)</f>
        <v>1</v>
      </c>
      <c r="G252" s="26">
        <f>VLOOKUP(A:A,MEMORIAS!B:M,12,0)</f>
        <v>0</v>
      </c>
      <c r="H252" s="464">
        <f t="shared" si="8"/>
        <v>0</v>
      </c>
    </row>
    <row r="253" spans="1:8" ht="25.5" outlineLevel="1" x14ac:dyDescent="0.2">
      <c r="A253" s="394" t="s">
        <v>2333</v>
      </c>
      <c r="B253" s="395">
        <v>11</v>
      </c>
      <c r="C253" s="395">
        <v>2.08</v>
      </c>
      <c r="D253" s="398" t="str">
        <f>+VLOOKUP(A:A,INSUMOS!A:B,2,FALSE)</f>
        <v>SUMINISTRO E INSTALACION DE MEDIDOR DE ACUEDUCTO (Con componentes de 1/2")y recuperac. espacio publico</v>
      </c>
      <c r="E253" s="396" t="str">
        <f>+VLOOKUP(A:A,INSUMOS!A:C,3,FALSE)</f>
        <v>UN</v>
      </c>
      <c r="F253" s="397">
        <f>+VLOOKUP(A:A,INSUMOS!A:D,4,FALSE)</f>
        <v>1</v>
      </c>
      <c r="G253" s="26">
        <f>VLOOKUP(A:A,MEMORIAS!B:M,12,0)</f>
        <v>0</v>
      </c>
      <c r="H253" s="464">
        <f t="shared" si="8"/>
        <v>0</v>
      </c>
    </row>
    <row r="254" spans="1:8" ht="12.75" outlineLevel="1" x14ac:dyDescent="0.2">
      <c r="A254" s="18"/>
      <c r="B254" s="40">
        <v>11</v>
      </c>
      <c r="C254" s="40">
        <v>3</v>
      </c>
      <c r="D254" s="20" t="s">
        <v>2320</v>
      </c>
      <c r="E254" s="21"/>
      <c r="F254" s="13"/>
      <c r="G254" s="26"/>
      <c r="H254" s="462"/>
    </row>
    <row r="255" spans="1:8" ht="12.75" outlineLevel="1" x14ac:dyDescent="0.2">
      <c r="A255" s="394" t="s">
        <v>1405</v>
      </c>
      <c r="B255" s="395">
        <v>11</v>
      </c>
      <c r="C255" s="3">
        <v>3.01</v>
      </c>
      <c r="D255" s="27" t="str">
        <f>+VLOOKUP(A:A,APUS!A:C,3,FALSE)</f>
        <v>RE-VENTILACIÓN DE 3" X  2”</v>
      </c>
      <c r="E255" s="21" t="str">
        <f>+VLOOKUP(A:A,APUS!A:D,4,FALSE)</f>
        <v>M</v>
      </c>
      <c r="F255" s="13">
        <f>VLOOKUP(A:A,APUS!A:H,8,0)</f>
        <v>2.3318000000000003</v>
      </c>
      <c r="G255" s="26">
        <f>VLOOKUP(A:A,MEMORIAS!B:M,12,0)</f>
        <v>0</v>
      </c>
      <c r="H255" s="462">
        <f t="shared" ref="H255:H283" si="9">+F255*G255</f>
        <v>0</v>
      </c>
    </row>
    <row r="256" spans="1:8" ht="12.75" outlineLevel="1" x14ac:dyDescent="0.2">
      <c r="A256" s="394" t="s">
        <v>1406</v>
      </c>
      <c r="B256" s="395">
        <v>11</v>
      </c>
      <c r="C256" s="3">
        <v>3.02</v>
      </c>
      <c r="D256" s="27" t="str">
        <f>+VLOOKUP(A:A,APUS!A:C,3,FALSE)</f>
        <v>RE-VENTILACIÓN DE 4" X 2”</v>
      </c>
      <c r="E256" s="21" t="str">
        <f>+VLOOKUP(A:A,APUS!A:D,4,FALSE)</f>
        <v>M</v>
      </c>
      <c r="F256" s="13">
        <f>VLOOKUP(A:A,APUS!A:H,8,0)</f>
        <v>2.3318000000000003</v>
      </c>
      <c r="G256" s="26">
        <f>VLOOKUP(A:A,MEMORIAS!B:M,12,0)</f>
        <v>0</v>
      </c>
      <c r="H256" s="462">
        <f t="shared" si="9"/>
        <v>0</v>
      </c>
    </row>
    <row r="257" spans="1:8" ht="12.75" outlineLevel="1" x14ac:dyDescent="0.2">
      <c r="A257" s="18" t="s">
        <v>1416</v>
      </c>
      <c r="B257" s="3">
        <v>11</v>
      </c>
      <c r="C257" s="3">
        <v>3.03</v>
      </c>
      <c r="D257" s="27" t="str">
        <f>+VLOOKUP(A:A,APUS!A:C,3,FALSE)</f>
        <v xml:space="preserve">TUBERÍA PVC S 2" </v>
      </c>
      <c r="E257" s="21" t="str">
        <f>+VLOOKUP(A:A,APUS!A:D,4,FALSE)</f>
        <v>M</v>
      </c>
      <c r="F257" s="13">
        <f>VLOOKUP(A:A,APUS!A:H,8,0)</f>
        <v>2.1112000000000002</v>
      </c>
      <c r="G257" s="26">
        <f>VLOOKUP(A:A,MEMORIAS!B:M,12,0)</f>
        <v>0</v>
      </c>
      <c r="H257" s="462">
        <f t="shared" si="9"/>
        <v>0</v>
      </c>
    </row>
    <row r="258" spans="1:8" ht="12.75" outlineLevel="1" x14ac:dyDescent="0.2">
      <c r="A258" s="18" t="s">
        <v>1417</v>
      </c>
      <c r="B258" s="3">
        <v>11</v>
      </c>
      <c r="C258" s="3">
        <v>3.04</v>
      </c>
      <c r="D258" s="27" t="str">
        <f>+VLOOKUP(A:A,APUS!A:C,3,FALSE)</f>
        <v>TUBERÍA PVC S 3"</v>
      </c>
      <c r="E258" s="21" t="str">
        <f>+VLOOKUP(A:A,APUS!A:D,4,FALSE)</f>
        <v>M</v>
      </c>
      <c r="F258" s="13">
        <f>VLOOKUP(A:A,APUS!A:H,8,0)</f>
        <v>2.1318000000000001</v>
      </c>
      <c r="G258" s="26">
        <f>VLOOKUP(A:A,MEMORIAS!B:M,12,0)</f>
        <v>0</v>
      </c>
      <c r="H258" s="462">
        <f t="shared" si="9"/>
        <v>0</v>
      </c>
    </row>
    <row r="259" spans="1:8" ht="12.75" outlineLevel="1" x14ac:dyDescent="0.2">
      <c r="A259" s="18" t="s">
        <v>1418</v>
      </c>
      <c r="B259" s="3">
        <v>11</v>
      </c>
      <c r="C259" s="3">
        <v>3.05</v>
      </c>
      <c r="D259" s="27" t="str">
        <f>+VLOOKUP(A:A,APUS!A:C,3,FALSE)</f>
        <v xml:space="preserve">TUBERÍA PVC S 4" </v>
      </c>
      <c r="E259" s="21" t="str">
        <f>+VLOOKUP(A:A,APUS!A:D,4,FALSE)</f>
        <v>M</v>
      </c>
      <c r="F259" s="13">
        <f>VLOOKUP(A:A,APUS!A:H,8,0)</f>
        <v>2.2730000000000001</v>
      </c>
      <c r="G259" s="26">
        <f>VLOOKUP(A:A,MEMORIAS!B:M,12,0)</f>
        <v>0</v>
      </c>
      <c r="H259" s="462">
        <f t="shared" si="9"/>
        <v>0</v>
      </c>
    </row>
    <row r="260" spans="1:8" ht="25.5" outlineLevel="1" x14ac:dyDescent="0.2">
      <c r="A260" s="18" t="s">
        <v>1419</v>
      </c>
      <c r="B260" s="3">
        <v>11</v>
      </c>
      <c r="C260" s="3">
        <v>3.06</v>
      </c>
      <c r="D260" s="27" t="str">
        <f>+VLOOKUP(A:A,APUS!A:C,3,FALSE)</f>
        <v>CAJA DE INSPECCIÓN 0.60 M X 0.60 M X 0.40  M  INCLUYE EXCAVACIÓN Y TAPA</v>
      </c>
      <c r="E260" s="21" t="str">
        <f>+VLOOKUP(A:A,APUS!A:D,4,FALSE)</f>
        <v>UN</v>
      </c>
      <c r="F260" s="13">
        <f>VLOOKUP(A:A,APUS!A:H,8,0)</f>
        <v>13.78968420415141</v>
      </c>
      <c r="G260" s="26">
        <f>VLOOKUP(A:A,MEMORIAS!B:M,12,0)</f>
        <v>0</v>
      </c>
      <c r="H260" s="462">
        <f t="shared" si="9"/>
        <v>0</v>
      </c>
    </row>
    <row r="261" spans="1:8" ht="25.5" outlineLevel="1" x14ac:dyDescent="0.2">
      <c r="A261" s="18" t="s">
        <v>1420</v>
      </c>
      <c r="B261" s="3">
        <v>11</v>
      </c>
      <c r="C261" s="3">
        <v>3.07</v>
      </c>
      <c r="D261" s="27" t="str">
        <f>+VLOOKUP(A:A,APUS!A:C,3,FALSE)</f>
        <v>CAJA DE INSPECCIÓN 0.60 M X 0.60 M X 0.60  M  INCLUYE EXCAVACIÓN Y TAPA</v>
      </c>
      <c r="E261" s="21" t="str">
        <f>+VLOOKUP(A:A,APUS!A:D,4,FALSE)</f>
        <v>UN</v>
      </c>
      <c r="F261" s="13">
        <f>VLOOKUP(A:A,APUS!A:H,8,0)</f>
        <v>16.19713304498169</v>
      </c>
      <c r="G261" s="26">
        <f>VLOOKUP(A:A,MEMORIAS!B:M,12,0)</f>
        <v>0</v>
      </c>
      <c r="H261" s="462">
        <f t="shared" si="9"/>
        <v>0</v>
      </c>
    </row>
    <row r="262" spans="1:8" ht="25.5" outlineLevel="1" x14ac:dyDescent="0.2">
      <c r="A262" s="18" t="s">
        <v>1421</v>
      </c>
      <c r="B262" s="3">
        <v>11</v>
      </c>
      <c r="C262" s="3">
        <v>3.08</v>
      </c>
      <c r="D262" s="27" t="str">
        <f>+VLOOKUP(A:A,APUS!A:C,3,FALSE)</f>
        <v>CAJA DE INSPECCIÓN 0.80 M X 0.80 M X 0.80  M  INCLUYE EXCAVACIÓN Y TAPA</v>
      </c>
      <c r="E262" s="21" t="str">
        <f>+VLOOKUP(A:A,APUS!A:D,4,FALSE)</f>
        <v>UN</v>
      </c>
      <c r="F262" s="13">
        <f>VLOOKUP(A:A,APUS!A:H,8,0)</f>
        <v>16.593566208931474</v>
      </c>
      <c r="G262" s="26">
        <f>VLOOKUP(A:A,MEMORIAS!B:M,12,0)</f>
        <v>0</v>
      </c>
      <c r="H262" s="462">
        <f t="shared" si="9"/>
        <v>0</v>
      </c>
    </row>
    <row r="263" spans="1:8" ht="25.5" outlineLevel="1" x14ac:dyDescent="0.2">
      <c r="A263" s="18" t="s">
        <v>1422</v>
      </c>
      <c r="B263" s="3">
        <v>11</v>
      </c>
      <c r="C263" s="3">
        <v>3.09</v>
      </c>
      <c r="D263" s="27" t="str">
        <f>+VLOOKUP(A:A,APUS!A:C,3,FALSE)</f>
        <v>CAJA DE INSPECCIÓN 1.00 M X 1.00 M X 1.00 M  INCLUYE EXCAVACIÓN Y TAPA</v>
      </c>
      <c r="E263" s="21" t="str">
        <f>+VLOOKUP(A:A,APUS!A:D,4,FALSE)</f>
        <v>UN</v>
      </c>
      <c r="F263" s="13">
        <f>VLOOKUP(A:A,APUS!A:H,8,0)</f>
        <v>18.112288408302799</v>
      </c>
      <c r="G263" s="26">
        <f>VLOOKUP(A:A,MEMORIAS!B:M,12,0)</f>
        <v>0</v>
      </c>
      <c r="H263" s="462">
        <f t="shared" si="9"/>
        <v>0</v>
      </c>
    </row>
    <row r="264" spans="1:8" ht="12.75" outlineLevel="1" x14ac:dyDescent="0.2">
      <c r="A264" s="18" t="s">
        <v>1423</v>
      </c>
      <c r="B264" s="3">
        <v>11</v>
      </c>
      <c r="C264" s="41">
        <v>3.1</v>
      </c>
      <c r="D264" s="27" t="str">
        <f>+VLOOKUP(A:A,APUS!A:C,3,FALSE)</f>
        <v>REJILLA PLÁSTICA SOSCO 3X2</v>
      </c>
      <c r="E264" s="21" t="str">
        <f>+VLOOKUP(A:A,APUS!A:D,4,FALSE)</f>
        <v>UN</v>
      </c>
      <c r="F264" s="13">
        <f>VLOOKUP(A:A,APUS!A:H,8,0)</f>
        <v>1.6060000000000001</v>
      </c>
      <c r="G264" s="26">
        <f>VLOOKUP(A:A,MEMORIAS!B:M,12,0)</f>
        <v>0</v>
      </c>
      <c r="H264" s="462">
        <f t="shared" si="9"/>
        <v>0</v>
      </c>
    </row>
    <row r="265" spans="1:8" ht="12.75" outlineLevel="1" x14ac:dyDescent="0.2">
      <c r="A265" s="18" t="s">
        <v>1424</v>
      </c>
      <c r="B265" s="3">
        <v>11</v>
      </c>
      <c r="C265" s="3">
        <v>3.11</v>
      </c>
      <c r="D265" s="27" t="str">
        <f>+VLOOKUP(A:A,APUS!A:C,3,FALSE)</f>
        <v>REJILLA SIFON REDONDA 1/2"</v>
      </c>
      <c r="E265" s="21" t="str">
        <f>+VLOOKUP(A:A,APUS!A:D,4,FALSE)</f>
        <v>UN</v>
      </c>
      <c r="F265" s="13">
        <f>VLOOKUP(A:A,APUS!A:H,8,0)</f>
        <v>2.121</v>
      </c>
      <c r="G265" s="26">
        <f>VLOOKUP(A:A,MEMORIAS!B:M,12,0)</f>
        <v>0</v>
      </c>
      <c r="H265" s="462">
        <f t="shared" si="9"/>
        <v>0</v>
      </c>
    </row>
    <row r="266" spans="1:8" ht="12.75" outlineLevel="1" x14ac:dyDescent="0.2">
      <c r="A266" s="18" t="s">
        <v>1425</v>
      </c>
      <c r="B266" s="3">
        <v>11</v>
      </c>
      <c r="C266" s="3">
        <v>3.12</v>
      </c>
      <c r="D266" s="27" t="str">
        <f>+VLOOKUP(A:A,APUS!A:C,3,FALSE)</f>
        <v>REJILLAS SIFON CUADRADA 20X20 CM</v>
      </c>
      <c r="E266" s="21" t="str">
        <f>+VLOOKUP(A:A,APUS!A:D,4,FALSE)</f>
        <v>UN</v>
      </c>
      <c r="F266" s="13">
        <f>VLOOKUP(A:A,APUS!A:H,8,0)</f>
        <v>1.4000000000000001</v>
      </c>
      <c r="G266" s="26">
        <f>VLOOKUP(A:A,MEMORIAS!B:M,12,0)</f>
        <v>0</v>
      </c>
      <c r="H266" s="462">
        <f t="shared" si="9"/>
        <v>0</v>
      </c>
    </row>
    <row r="267" spans="1:8" ht="12.75" outlineLevel="1" x14ac:dyDescent="0.2">
      <c r="A267" s="18" t="s">
        <v>1426</v>
      </c>
      <c r="B267" s="3">
        <v>11</v>
      </c>
      <c r="C267" s="3">
        <v>3.13</v>
      </c>
      <c r="D267" s="27" t="str">
        <f>+VLOOKUP(A:A,APUS!A:C,3,FALSE)</f>
        <v>REJILLAS PISO 0.30 DE ANCHO, ELABORADA EN VARILLA DE 1/2"</v>
      </c>
      <c r="E267" s="21" t="str">
        <f>+VLOOKUP(A:A,APUS!A:D,4,FALSE)</f>
        <v>M</v>
      </c>
      <c r="F267" s="13">
        <f>VLOOKUP(A:A,APUS!A:H,8,0)</f>
        <v>3.5254500000000002</v>
      </c>
      <c r="G267" s="26">
        <f>VLOOKUP(A:A,MEMORIAS!B:M,12,0)</f>
        <v>0</v>
      </c>
      <c r="H267" s="462">
        <f t="shared" si="9"/>
        <v>0</v>
      </c>
    </row>
    <row r="268" spans="1:8" ht="12.75" outlineLevel="1" x14ac:dyDescent="0.2">
      <c r="A268" s="18" t="s">
        <v>1427</v>
      </c>
      <c r="B268" s="3">
        <v>11</v>
      </c>
      <c r="C268" s="3">
        <v>3.14</v>
      </c>
      <c r="D268" s="27" t="str">
        <f>+VLOOKUP(A:A,APUS!A:C,3,FALSE)</f>
        <v>REJILLAS DE VENTILACION DE 20X20 CM PVC</v>
      </c>
      <c r="E268" s="21" t="str">
        <f>+VLOOKUP(A:A,APUS!A:D,4,FALSE)</f>
        <v>UN</v>
      </c>
      <c r="F268" s="13">
        <f>VLOOKUP(A:A,APUS!A:H,8,0)</f>
        <v>1.4015000000000002</v>
      </c>
      <c r="G268" s="26">
        <f>VLOOKUP(A:A,MEMORIAS!B:M,12,0)</f>
        <v>0</v>
      </c>
      <c r="H268" s="462">
        <f t="shared" si="9"/>
        <v>0</v>
      </c>
    </row>
    <row r="269" spans="1:8" ht="12.75" outlineLevel="1" x14ac:dyDescent="0.2">
      <c r="A269" s="18" t="s">
        <v>1428</v>
      </c>
      <c r="B269" s="3">
        <v>11</v>
      </c>
      <c r="C269" s="3">
        <v>3.15</v>
      </c>
      <c r="D269" s="27" t="str">
        <f>+VLOOKUP(A:A,APUS!A:C,3,FALSE)</f>
        <v>PUNTO SALIDA SANITARIA PVC S 2"</v>
      </c>
      <c r="E269" s="21" t="str">
        <f>+VLOOKUP(A:A,APUS!A:D,4,FALSE)</f>
        <v>UN</v>
      </c>
      <c r="F269" s="13">
        <f>VLOOKUP(A:A,APUS!A:H,8,0)</f>
        <v>5.3617999999999997</v>
      </c>
      <c r="G269" s="26">
        <f>VLOOKUP(A:A,MEMORIAS!B:M,12,0)</f>
        <v>0</v>
      </c>
      <c r="H269" s="462">
        <f t="shared" si="9"/>
        <v>0</v>
      </c>
    </row>
    <row r="270" spans="1:8" ht="12.75" outlineLevel="1" x14ac:dyDescent="0.2">
      <c r="A270" s="18" t="s">
        <v>1429</v>
      </c>
      <c r="B270" s="3">
        <v>11</v>
      </c>
      <c r="C270" s="3">
        <v>3.16</v>
      </c>
      <c r="D270" s="27" t="str">
        <f>+VLOOKUP(A:A,APUS!A:C,3,FALSE)</f>
        <v>PUNTO SALIDA SANITARIA PVC S 3"</v>
      </c>
      <c r="E270" s="21" t="str">
        <f>+VLOOKUP(A:A,APUS!A:D,4,FALSE)</f>
        <v>UN</v>
      </c>
      <c r="F270" s="13">
        <f>VLOOKUP(A:A,APUS!A:H,8,0)</f>
        <v>5.4029999999999996</v>
      </c>
      <c r="G270" s="26">
        <f>VLOOKUP(A:A,MEMORIAS!B:M,12,0)</f>
        <v>0</v>
      </c>
      <c r="H270" s="462">
        <f t="shared" si="9"/>
        <v>0</v>
      </c>
    </row>
    <row r="271" spans="1:8" ht="12.75" outlineLevel="1" x14ac:dyDescent="0.2">
      <c r="A271" s="18" t="s">
        <v>1430</v>
      </c>
      <c r="B271" s="3">
        <v>11</v>
      </c>
      <c r="C271" s="3">
        <v>3.17</v>
      </c>
      <c r="D271" s="27" t="str">
        <f>+VLOOKUP(A:A,APUS!A:C,3,FALSE)</f>
        <v>PUNTO SALIDA SANITARIA PVC S 4"</v>
      </c>
      <c r="E271" s="21" t="str">
        <f>+VLOOKUP(A:A,APUS!A:D,4,FALSE)</f>
        <v>UN</v>
      </c>
      <c r="F271" s="13">
        <f>VLOOKUP(A:A,APUS!A:H,8,0)</f>
        <v>5.8029999999999999</v>
      </c>
      <c r="G271" s="26">
        <f>VLOOKUP(A:A,MEMORIAS!B:M,12,0)</f>
        <v>0</v>
      </c>
      <c r="H271" s="462">
        <f t="shared" si="9"/>
        <v>0</v>
      </c>
    </row>
    <row r="272" spans="1:8" ht="12.75" outlineLevel="1" x14ac:dyDescent="0.2">
      <c r="A272" s="18" t="s">
        <v>1431</v>
      </c>
      <c r="B272" s="3">
        <v>11</v>
      </c>
      <c r="C272" s="3">
        <v>3.18</v>
      </c>
      <c r="D272" s="27" t="str">
        <f>+VLOOKUP(A:A,APUS!A:C,3,FALSE)</f>
        <v>PUNTO SALIDA SANITARIA PVC S 3"- SIFON DE PISO</v>
      </c>
      <c r="E272" s="21" t="str">
        <f>+VLOOKUP(A:A,APUS!A:D,4,FALSE)</f>
        <v>UN</v>
      </c>
      <c r="F272" s="13">
        <f>VLOOKUP(A:A,APUS!A:H,8,0)</f>
        <v>5.4123999999999999</v>
      </c>
      <c r="G272" s="26">
        <f>VLOOKUP(A:A,MEMORIAS!B:M,12,0)</f>
        <v>0</v>
      </c>
      <c r="H272" s="462">
        <f t="shared" si="9"/>
        <v>0</v>
      </c>
    </row>
    <row r="273" spans="1:8" ht="12.75" outlineLevel="1" x14ac:dyDescent="0.2">
      <c r="A273" s="18" t="s">
        <v>1432</v>
      </c>
      <c r="B273" s="3">
        <v>11</v>
      </c>
      <c r="C273" s="3">
        <v>3.19</v>
      </c>
      <c r="D273" s="27" t="str">
        <f>+VLOOKUP(A:A,APUS!A:C,3,FALSE)</f>
        <v>TUBERÍA DE REVENTILACIÓN DE 3"</v>
      </c>
      <c r="E273" s="21" t="str">
        <f>+VLOOKUP(A:A,APUS!A:D,4,FALSE)</f>
        <v>M</v>
      </c>
      <c r="F273" s="13">
        <f>VLOOKUP(A:A,APUS!A:H,8,0)</f>
        <v>2.3317999999999999</v>
      </c>
      <c r="G273" s="26">
        <f>VLOOKUP(A:A,MEMORIAS!B:M,12,0)</f>
        <v>0</v>
      </c>
      <c r="H273" s="462">
        <f t="shared" si="9"/>
        <v>0</v>
      </c>
    </row>
    <row r="274" spans="1:8" ht="12.75" outlineLevel="1" x14ac:dyDescent="0.2">
      <c r="A274" s="18" t="s">
        <v>1433</v>
      </c>
      <c r="B274" s="3">
        <v>11</v>
      </c>
      <c r="C274" s="41">
        <v>3.2</v>
      </c>
      <c r="D274" s="27" t="str">
        <f>+VLOOKUP(A:A,APUS!A:C,3,FALSE)</f>
        <v>TUBERÍA DE REVENTILACIÓN DE 4"</v>
      </c>
      <c r="E274" s="21" t="str">
        <f>+VLOOKUP(A:A,APUS!A:D,4,FALSE)</f>
        <v>M</v>
      </c>
      <c r="F274" s="13">
        <f>VLOOKUP(A:A,APUS!A:H,8,0)</f>
        <v>2.3317999999999999</v>
      </c>
      <c r="G274" s="26">
        <f>VLOOKUP(A:A,MEMORIAS!B:M,12,0)</f>
        <v>0</v>
      </c>
      <c r="H274" s="462">
        <f t="shared" si="9"/>
        <v>0</v>
      </c>
    </row>
    <row r="275" spans="1:8" ht="12.75" outlineLevel="1" x14ac:dyDescent="0.2">
      <c r="A275" s="18" t="s">
        <v>1434</v>
      </c>
      <c r="B275" s="3">
        <v>11</v>
      </c>
      <c r="C275" s="3">
        <v>3.21</v>
      </c>
      <c r="D275" s="27" t="str">
        <f>+VLOOKUP(A:A,APUS!A:C,3,FALSE)</f>
        <v>TUBERIA SANITARIA PVC  1 1/2"+ ACCESORIOS</v>
      </c>
      <c r="E275" s="21" t="str">
        <f>+VLOOKUP(A:A,APUS!A:D,4,FALSE)</f>
        <v>M</v>
      </c>
      <c r="F275" s="13">
        <f>VLOOKUP(A:A,APUS!A:H,8,0)</f>
        <v>2.0305999999999997</v>
      </c>
      <c r="G275" s="26">
        <f>VLOOKUP(A:A,MEMORIAS!B:M,12,0)</f>
        <v>0</v>
      </c>
      <c r="H275" s="462">
        <f t="shared" si="9"/>
        <v>0</v>
      </c>
    </row>
    <row r="276" spans="1:8" ht="12.75" outlineLevel="1" x14ac:dyDescent="0.2">
      <c r="A276" s="18" t="s">
        <v>1435</v>
      </c>
      <c r="B276" s="3">
        <v>11</v>
      </c>
      <c r="C276" s="3">
        <v>3.22</v>
      </c>
      <c r="D276" s="27" t="str">
        <f>+VLOOKUP(A:A,APUS!A:C,3,FALSE)</f>
        <v>TUBERIA SANITARIA PVC  2"+ ACCESORIOS</v>
      </c>
      <c r="E276" s="21" t="str">
        <f>+VLOOKUP(A:A,APUS!A:D,4,FALSE)</f>
        <v>M</v>
      </c>
      <c r="F276" s="13">
        <f>VLOOKUP(A:A,APUS!A:H,8,0)</f>
        <v>2.2012</v>
      </c>
      <c r="G276" s="26">
        <f>VLOOKUP(A:A,MEMORIAS!B:M,12,0)</f>
        <v>0</v>
      </c>
      <c r="H276" s="462">
        <f t="shared" si="9"/>
        <v>0</v>
      </c>
    </row>
    <row r="277" spans="1:8" ht="12.75" outlineLevel="1" x14ac:dyDescent="0.2">
      <c r="A277" s="18" t="s">
        <v>1436</v>
      </c>
      <c r="B277" s="3">
        <v>11</v>
      </c>
      <c r="C277" s="3">
        <v>3.23</v>
      </c>
      <c r="D277" s="27" t="str">
        <f>+VLOOKUP(A:A,APUS!A:C,3,FALSE)</f>
        <v>TUBERIA SANITARIA PVC  3"+ ACCESORIOS</v>
      </c>
      <c r="E277" s="21" t="str">
        <f>+VLOOKUP(A:A,APUS!A:D,4,FALSE)</f>
        <v>M</v>
      </c>
      <c r="F277" s="13">
        <f>VLOOKUP(A:A,APUS!A:H,8,0)</f>
        <v>2.2218</v>
      </c>
      <c r="G277" s="26">
        <f>VLOOKUP(A:A,MEMORIAS!B:M,12,0)</f>
        <v>0</v>
      </c>
      <c r="H277" s="462">
        <f t="shared" si="9"/>
        <v>0</v>
      </c>
    </row>
    <row r="278" spans="1:8" ht="12.75" outlineLevel="1" x14ac:dyDescent="0.2">
      <c r="A278" s="18" t="s">
        <v>1437</v>
      </c>
      <c r="B278" s="3">
        <v>11</v>
      </c>
      <c r="C278" s="3">
        <v>3.24</v>
      </c>
      <c r="D278" s="27" t="str">
        <f>+VLOOKUP(A:A,APUS!A:C,3,FALSE)</f>
        <v>TUBERIA SANITARIA PVC  4" + ACCESORIOS</v>
      </c>
      <c r="E278" s="21" t="str">
        <f>+VLOOKUP(A:A,APUS!A:D,4,FALSE)</f>
        <v>M</v>
      </c>
      <c r="F278" s="13">
        <f>VLOOKUP(A:A,APUS!A:H,8,0)</f>
        <v>2.2629999999999999</v>
      </c>
      <c r="G278" s="26">
        <f>VLOOKUP(A:A,MEMORIAS!B:M,12,0)</f>
        <v>0</v>
      </c>
      <c r="H278" s="462">
        <f t="shared" si="9"/>
        <v>0</v>
      </c>
    </row>
    <row r="279" spans="1:8" ht="12.75" outlineLevel="1" x14ac:dyDescent="0.2">
      <c r="A279" s="18" t="s">
        <v>1438</v>
      </c>
      <c r="B279" s="3">
        <v>11</v>
      </c>
      <c r="C279" s="3">
        <v>3.2500000000000102</v>
      </c>
      <c r="D279" s="27" t="str">
        <f>+VLOOKUP(A:A,APUS!A:C,3,FALSE)</f>
        <v>BAJANTE A.LL. TUBERÍA PVC 4" (INCLUYE ACCESORIOS)</v>
      </c>
      <c r="E279" s="21" t="str">
        <f>+VLOOKUP(A:A,APUS!A:D,4,FALSE)</f>
        <v>M</v>
      </c>
      <c r="F279" s="13">
        <f>VLOOKUP(A:A,APUS!A:H,8,0)</f>
        <v>1.1749437302036922</v>
      </c>
      <c r="G279" s="26">
        <f>VLOOKUP(A:A,MEMORIAS!B:M,12,0)</f>
        <v>0</v>
      </c>
      <c r="H279" s="462">
        <f t="shared" si="9"/>
        <v>0</v>
      </c>
    </row>
    <row r="280" spans="1:8" ht="12.75" outlineLevel="1" x14ac:dyDescent="0.2">
      <c r="A280" s="18" t="s">
        <v>1439</v>
      </c>
      <c r="B280" s="3">
        <v>11</v>
      </c>
      <c r="C280" s="3">
        <v>3.26000000000001</v>
      </c>
      <c r="D280" s="27" t="str">
        <f>+VLOOKUP(A:A,APUS!A:C,3,FALSE)</f>
        <v>BAJANTE A.LL. TUBERÍA PVC 3" (INCLUYE ACCESORIOS)</v>
      </c>
      <c r="E280" s="21" t="str">
        <f>+VLOOKUP(A:A,APUS!A:D,4,FALSE)</f>
        <v>M</v>
      </c>
      <c r="F280" s="13">
        <f>VLOOKUP(A:A,APUS!A:H,8,0)</f>
        <v>1.9290412125204686</v>
      </c>
      <c r="G280" s="26">
        <f>VLOOKUP(A:A,MEMORIAS!B:M,12,0)</f>
        <v>0</v>
      </c>
      <c r="H280" s="462">
        <f t="shared" si="9"/>
        <v>0</v>
      </c>
    </row>
    <row r="281" spans="1:8" ht="12.75" outlineLevel="1" x14ac:dyDescent="0.2">
      <c r="A281" s="18" t="s">
        <v>1440</v>
      </c>
      <c r="B281" s="3">
        <v>11</v>
      </c>
      <c r="C281" s="3">
        <v>3.2700000000000098</v>
      </c>
      <c r="D281" s="27" t="str">
        <f>+VLOOKUP(A:A,APUS!A:C,3,FALSE)</f>
        <v xml:space="preserve">BAJANTE AGUAS NEGRAS PVC 4" </v>
      </c>
      <c r="E281" s="21" t="str">
        <f>+VLOOKUP(A:A,APUS!A:D,4,FALSE)</f>
        <v>M</v>
      </c>
      <c r="F281" s="13">
        <f>VLOOKUP(A:A,APUS!A:H,8,0)</f>
        <v>1.81</v>
      </c>
      <c r="G281" s="26">
        <f>VLOOKUP(A:A,MEMORIAS!B:M,12,0)</f>
        <v>0</v>
      </c>
      <c r="H281" s="462">
        <f t="shared" si="9"/>
        <v>0</v>
      </c>
    </row>
    <row r="282" spans="1:8" ht="12.75" outlineLevel="1" x14ac:dyDescent="0.2">
      <c r="A282" s="18" t="s">
        <v>1441</v>
      </c>
      <c r="B282" s="3">
        <v>11</v>
      </c>
      <c r="C282" s="3">
        <v>3.28000000000001</v>
      </c>
      <c r="D282" s="27" t="str">
        <f>+VLOOKUP(A:A,APUS!A:C,3,FALSE)</f>
        <v>BAJANTE AGUAS NEGRAS  PVC 3"</v>
      </c>
      <c r="E282" s="21" t="str">
        <f>+VLOOKUP(A:A,APUS!A:D,4,FALSE)</f>
        <v>M</v>
      </c>
      <c r="F282" s="13">
        <f>VLOOKUP(A:A,APUS!A:H,8,0)</f>
        <v>1.8599999999999999</v>
      </c>
      <c r="G282" s="26">
        <f>VLOOKUP(A:A,MEMORIAS!B:M,12,0)</f>
        <v>0</v>
      </c>
      <c r="H282" s="462">
        <f t="shared" si="9"/>
        <v>0</v>
      </c>
    </row>
    <row r="283" spans="1:8" ht="12.75" outlineLevel="1" x14ac:dyDescent="0.2">
      <c r="A283" s="18" t="s">
        <v>1442</v>
      </c>
      <c r="B283" s="3">
        <v>11</v>
      </c>
      <c r="C283" s="3">
        <v>3.2900000000000098</v>
      </c>
      <c r="D283" s="27" t="str">
        <f>+VLOOKUP(A:A,APUS!A:C,3,FALSE)</f>
        <v xml:space="preserve">BAJANTE DE 12 X 6 CM, EN LÁMINA GALVANIZADA CAL 26 </v>
      </c>
      <c r="E283" s="21" t="str">
        <f>+VLOOKUP(A:A,APUS!A:D,4,FALSE)</f>
        <v>M</v>
      </c>
      <c r="F283" s="13">
        <f>VLOOKUP(A:A,APUS!A:H,8,0)</f>
        <v>5.0008175776574531</v>
      </c>
      <c r="G283" s="26">
        <f>VLOOKUP(A:A,MEMORIAS!B:M,12,0)</f>
        <v>0</v>
      </c>
      <c r="H283" s="462">
        <f t="shared" si="9"/>
        <v>0</v>
      </c>
    </row>
    <row r="284" spans="1:8" ht="12.75" outlineLevel="1" x14ac:dyDescent="0.2">
      <c r="A284" s="18" t="s">
        <v>1443</v>
      </c>
      <c r="B284" s="3">
        <v>11</v>
      </c>
      <c r="C284" s="41">
        <v>3.30000000000001</v>
      </c>
      <c r="D284" s="27" t="str">
        <f>+VLOOKUP(A:A,APUS!A:C,3,FALSE)</f>
        <v>BAJANTE PVC BLANCO EXTERNO LISO- SOBRE FACHADAS</v>
      </c>
      <c r="E284" s="21" t="str">
        <f>+VLOOKUP(A:A,APUS!A:D,4,FALSE)</f>
        <v>M</v>
      </c>
      <c r="F284" s="13">
        <f>VLOOKUP(A:A,APUS!A:H,8,0)</f>
        <v>4.09</v>
      </c>
      <c r="G284" s="26">
        <f>VLOOKUP(A:A,MEMORIAS!B:M,12,0)</f>
        <v>0</v>
      </c>
      <c r="H284" s="462">
        <f t="shared" ref="H284:H379" si="10">+F284*G284</f>
        <v>0</v>
      </c>
    </row>
    <row r="285" spans="1:8" ht="12.75" outlineLevel="1" x14ac:dyDescent="0.2">
      <c r="A285" s="18" t="s">
        <v>1444</v>
      </c>
      <c r="B285" s="3">
        <v>11</v>
      </c>
      <c r="C285" s="3">
        <v>3.3100000000000098</v>
      </c>
      <c r="D285" s="27" t="str">
        <f>+VLOOKUP(A:A,APUS!A:C,3,FALSE)</f>
        <v>CANAL PAVCO AMAZONA</v>
      </c>
      <c r="E285" s="21" t="str">
        <f>+VLOOKUP(A:A,APUS!A:D,4,FALSE)</f>
        <v>M</v>
      </c>
      <c r="F285" s="13">
        <f>VLOOKUP(A:A,APUS!A:H,8,0)</f>
        <v>8.52</v>
      </c>
      <c r="G285" s="26">
        <f>VLOOKUP(A:A,MEMORIAS!B:M,12,0)</f>
        <v>0</v>
      </c>
      <c r="H285" s="462">
        <f t="shared" si="10"/>
        <v>0</v>
      </c>
    </row>
    <row r="286" spans="1:8" ht="12.75" outlineLevel="1" x14ac:dyDescent="0.2">
      <c r="A286" s="18" t="s">
        <v>1445</v>
      </c>
      <c r="B286" s="3">
        <v>11</v>
      </c>
      <c r="C286" s="3">
        <v>3.3200000000000101</v>
      </c>
      <c r="D286" s="27" t="str">
        <f>+VLOOKUP(A:A,APUS!A:C,3,FALSE)</f>
        <v>CANAL PAVCO RAINGO</v>
      </c>
      <c r="E286" s="21" t="str">
        <f>+VLOOKUP(A:A,APUS!A:D,4,FALSE)</f>
        <v>M</v>
      </c>
      <c r="F286" s="13">
        <f>VLOOKUP(A:A,APUS!A:H,8,0)</f>
        <v>5.8900000000000006</v>
      </c>
      <c r="G286" s="26">
        <f>VLOOKUP(A:A,MEMORIAS!B:M,12,0)</f>
        <v>0</v>
      </c>
      <c r="H286" s="462">
        <f t="shared" si="10"/>
        <v>0</v>
      </c>
    </row>
    <row r="287" spans="1:8" ht="12.75" outlineLevel="1" x14ac:dyDescent="0.2">
      <c r="A287" s="18" t="s">
        <v>1446</v>
      </c>
      <c r="B287" s="3">
        <v>11</v>
      </c>
      <c r="C287" s="3">
        <v>3.3300000000000098</v>
      </c>
      <c r="D287" s="27" t="str">
        <f>+VLOOKUP(A:A,APUS!A:C,3,FALSE)</f>
        <v>CAJAS CONTADORES DE AGUA</v>
      </c>
      <c r="E287" s="21" t="str">
        <f>+VLOOKUP(A:A,APUS!A:D,4,FALSE)</f>
        <v>UN</v>
      </c>
      <c r="F287" s="13">
        <f>VLOOKUP(A:A,APUS!A:H,8,0)</f>
        <v>3.8010000000000002</v>
      </c>
      <c r="G287" s="26">
        <f>VLOOKUP(A:A,MEMORIAS!B:M,12,0)</f>
        <v>0</v>
      </c>
      <c r="H287" s="462">
        <f t="shared" si="10"/>
        <v>0</v>
      </c>
    </row>
    <row r="288" spans="1:8" ht="12.75" outlineLevel="1" x14ac:dyDescent="0.2">
      <c r="A288" s="18" t="s">
        <v>1475</v>
      </c>
      <c r="B288" s="3">
        <v>11</v>
      </c>
      <c r="C288" s="3">
        <v>3.3400000000000101</v>
      </c>
      <c r="D288" s="27" t="str">
        <f>+VLOOKUP(A:A,APUS!A:C,3,FALSE)</f>
        <v>GEOTEXTIL NO TEJIDO</v>
      </c>
      <c r="E288" s="21" t="str">
        <f>+VLOOKUP(A:A,APUS!A:D,4,FALSE)</f>
        <v>M2</v>
      </c>
      <c r="F288" s="13">
        <f>VLOOKUP(A:A,APUS!A:H,8,0)</f>
        <v>1.73</v>
      </c>
      <c r="G288" s="26">
        <f>VLOOKUP(A:A,MEMORIAS!B:M,12,0)</f>
        <v>0</v>
      </c>
      <c r="H288" s="462">
        <f>+F288*G288</f>
        <v>0</v>
      </c>
    </row>
    <row r="289" spans="1:8" ht="12.75" outlineLevel="1" x14ac:dyDescent="0.2">
      <c r="A289" s="18" t="s">
        <v>1727</v>
      </c>
      <c r="B289" s="3">
        <v>11</v>
      </c>
      <c r="C289" s="3">
        <v>3.3500000000000099</v>
      </c>
      <c r="D289" s="27" t="str">
        <f>+VLOOKUP(A:A,APUS!A:C,3,FALSE)</f>
        <v>SUMINISTRO E INSTALACIÓN SIFÓN EN PVC PAVCO DE DIAMETRO 2"</v>
      </c>
      <c r="E289" s="21" t="str">
        <f>+VLOOKUP(A:A,APUS!A:D,4,FALSE)</f>
        <v>UN</v>
      </c>
      <c r="F289" s="13">
        <f>VLOOKUP(A:A,APUS!A:H,8,0)</f>
        <v>1.37</v>
      </c>
      <c r="G289" s="26">
        <f>VLOOKUP(A:A,MEMORIAS!B:M,12,0)</f>
        <v>0</v>
      </c>
      <c r="H289" s="462">
        <f>+F289*G289</f>
        <v>0</v>
      </c>
    </row>
    <row r="290" spans="1:8" ht="12.75" outlineLevel="1" x14ac:dyDescent="0.2">
      <c r="A290" s="18" t="s">
        <v>1728</v>
      </c>
      <c r="B290" s="3">
        <v>11</v>
      </c>
      <c r="C290" s="3">
        <v>3.3600000000000101</v>
      </c>
      <c r="D290" s="27" t="str">
        <f>+VLOOKUP(A:A,APUS!A:C,3,FALSE)</f>
        <v>SUMINISTRO E INSTALACIÓN SIFÓN EN PVC PAVCO DE DIAMETRO 3"</v>
      </c>
      <c r="E290" s="21" t="str">
        <f>+VLOOKUP(A:A,APUS!A:D,4,FALSE)</f>
        <v>UN</v>
      </c>
      <c r="F290" s="13">
        <f>VLOOKUP(A:A,APUS!A:H,8,0)</f>
        <v>1.3839999999999999</v>
      </c>
      <c r="G290" s="26">
        <f>VLOOKUP(A:A,MEMORIAS!B:M,12,0)</f>
        <v>0</v>
      </c>
      <c r="H290" s="462">
        <f>+F290*G290</f>
        <v>0</v>
      </c>
    </row>
    <row r="291" spans="1:8" ht="12.75" outlineLevel="1" x14ac:dyDescent="0.2">
      <c r="A291" s="18" t="s">
        <v>1729</v>
      </c>
      <c r="B291" s="3">
        <v>11</v>
      </c>
      <c r="C291" s="3">
        <v>3.3700000000000099</v>
      </c>
      <c r="D291" s="27" t="str">
        <f>+VLOOKUP(A:A,APUS!A:C,3,FALSE)</f>
        <v>SUMINISTRO E INSTALACIÓN SIFÓN EN PVC PAVCO DE DIAMETRO 4"</v>
      </c>
      <c r="E291" s="21" t="str">
        <f>+VLOOKUP(A:A,APUS!A:D,4,FALSE)</f>
        <v>UN</v>
      </c>
      <c r="F291" s="13">
        <f>VLOOKUP(A:A,APUS!A:H,8,0)</f>
        <v>1.3860000000000001</v>
      </c>
      <c r="G291" s="26">
        <f>VLOOKUP(A:A,MEMORIAS!B:M,12,0)</f>
        <v>0</v>
      </c>
      <c r="H291" s="462">
        <f>+F291*G291</f>
        <v>0</v>
      </c>
    </row>
    <row r="292" spans="1:8" ht="12.75" outlineLevel="1" x14ac:dyDescent="0.2">
      <c r="A292" s="18"/>
      <c r="B292" s="40">
        <v>11</v>
      </c>
      <c r="C292" s="40">
        <v>4</v>
      </c>
      <c r="D292" s="20" t="s">
        <v>2335</v>
      </c>
      <c r="E292" s="21"/>
      <c r="F292" s="13"/>
      <c r="G292" s="26"/>
      <c r="H292" s="462"/>
    </row>
    <row r="293" spans="1:8" ht="51" outlineLevel="1" x14ac:dyDescent="0.2">
      <c r="A293" s="394" t="s">
        <v>2337</v>
      </c>
      <c r="B293" s="395">
        <v>11</v>
      </c>
      <c r="C293" s="395">
        <v>4.01</v>
      </c>
      <c r="D293" s="398" t="str">
        <f>+VLOOKUP(A:A,INSUMOS!A:B,2,FALSE)</f>
        <v>CONEXIÓN DOMICILIARIA DE ALCANTARILLADO - (Via y anden en recebo/tierra)Inc. Exc.,Tuberia PVCS-8", accesorios de conexión a la red principal, recuperacion del espacio publico, rotura y reconstrucción) No incluye caja de inspección.Res. Acueducto N°0303-02-04-2019: Vigente</v>
      </c>
      <c r="E293" s="396" t="str">
        <f>+VLOOKUP(A:A,INSUMOS!A:C,3,FALSE)</f>
        <v>ML</v>
      </c>
      <c r="F293" s="397">
        <f>+VLOOKUP(A:A,INSUMOS!A:D,4,FALSE)</f>
        <v>1</v>
      </c>
      <c r="G293" s="26">
        <f>VLOOKUP(A:A,MEMORIAS!B:M,12,0)</f>
        <v>0</v>
      </c>
      <c r="H293" s="464">
        <f>+F293*G293</f>
        <v>0</v>
      </c>
    </row>
    <row r="294" spans="1:8" ht="51" outlineLevel="1" x14ac:dyDescent="0.2">
      <c r="A294" s="394" t="s">
        <v>2338</v>
      </c>
      <c r="B294" s="395">
        <v>11</v>
      </c>
      <c r="C294" s="395">
        <v>4.0199999999999996</v>
      </c>
      <c r="D294" s="398" t="str">
        <f>+VLOOKUP(A:A,INSUMOS!A:B,2,FALSE)</f>
        <v>CONEXIÓN DOMICILIARIA DE ALCANTARILLADO - (Via Adoquin/ladrillo)Inc. Exc.,Tuberia PVCS-8", accesorios de conexión a la red principal, recuperacion del espacio publico, rotura y reconstrucción) No incluye caja de inspección. Res. Acueducto N°0303-02-04-2019: Vigente</v>
      </c>
      <c r="E294" s="396" t="str">
        <f>+VLOOKUP(A:A,INSUMOS!A:C,3,FALSE)</f>
        <v>ML</v>
      </c>
      <c r="F294" s="397">
        <f>+VLOOKUP(A:A,INSUMOS!A:D,4,FALSE)</f>
        <v>1</v>
      </c>
      <c r="G294" s="26">
        <f>VLOOKUP(A:A,MEMORIAS!B:M,12,0)</f>
        <v>0</v>
      </c>
      <c r="H294" s="464">
        <f>+F294*G294</f>
        <v>0</v>
      </c>
    </row>
    <row r="295" spans="1:8" ht="51" outlineLevel="1" x14ac:dyDescent="0.2">
      <c r="A295" s="394" t="s">
        <v>2339</v>
      </c>
      <c r="B295" s="395">
        <v>11</v>
      </c>
      <c r="C295" s="395">
        <v>4.03</v>
      </c>
      <c r="D295" s="398" t="str">
        <f>+VLOOKUP(A:A,INSUMOS!A:B,2,FALSE)</f>
        <v>CONEXIÓN DOMICILIARIA DE ALCANTARILLADO - (Via adoquin en concreto)Inc. Exc.,Tuberia PVCS-8", accesorios de conexión a la red principal, recuperacion del espacio publico, rotura y reconstrucción) No incluye caja de inspección. Res. Acueducto N°0303-02-04-2019: Vigente</v>
      </c>
      <c r="E295" s="396" t="str">
        <f>+VLOOKUP(A:A,INSUMOS!A:C,3,FALSE)</f>
        <v>ML</v>
      </c>
      <c r="F295" s="397">
        <f>+VLOOKUP(A:A,INSUMOS!A:D,4,FALSE)</f>
        <v>1</v>
      </c>
      <c r="G295" s="26">
        <f>VLOOKUP(A:A,MEMORIAS!B:M,12,0)</f>
        <v>0</v>
      </c>
      <c r="H295" s="464">
        <f>+F295*G295</f>
        <v>0</v>
      </c>
    </row>
    <row r="296" spans="1:8" ht="51" outlineLevel="1" x14ac:dyDescent="0.2">
      <c r="A296" s="394" t="s">
        <v>2340</v>
      </c>
      <c r="B296" s="395">
        <v>11</v>
      </c>
      <c r="C296" s="395">
        <v>4.04</v>
      </c>
      <c r="D296" s="398" t="str">
        <f>+VLOOKUP(A:A,INSUMOS!A:B,2,FALSE)</f>
        <v>CONEXIÓN DOMICILIARIA DE ALCANTARILLADO - (Via en asfalto)Inc. Exc.,Tuberia PVCS-8", accesorios de conexión a la red principal, recuperacion del espacio publico, rotura y reconstrucción) No incluye caja de inspección. Res. Acueducto N°0303-02-04-2019: Vigente</v>
      </c>
      <c r="E296" s="396" t="str">
        <f>+VLOOKUP(A:A,INSUMOS!A:C,3,FALSE)</f>
        <v>ML</v>
      </c>
      <c r="F296" s="397">
        <f>+VLOOKUP(A:A,INSUMOS!A:D,4,FALSE)</f>
        <v>1</v>
      </c>
      <c r="G296" s="26">
        <f>VLOOKUP(A:A,MEMORIAS!B:M,12,0)</f>
        <v>0</v>
      </c>
      <c r="H296" s="464">
        <f>+F296*G296</f>
        <v>0</v>
      </c>
    </row>
    <row r="297" spans="1:8" ht="51" outlineLevel="1" x14ac:dyDescent="0.2">
      <c r="A297" s="394" t="s">
        <v>2341</v>
      </c>
      <c r="B297" s="395">
        <v>11</v>
      </c>
      <c r="C297" s="395">
        <v>4.05</v>
      </c>
      <c r="D297" s="398" t="str">
        <f>+VLOOKUP(A:A,INSUMOS!A:B,2,FALSE)</f>
        <v>CONEXIÓN DOMICILIARIA DE ALCANTARILLADO - (Via en concreto)Inc. Exc.,Tuberia PVCS-8", accesorios de conexión a la red principal, recuperacion del espacio publico, rotura y reconstrucción) No incluye caja de inspección.  Res. Acueducto N°0303-02-04-2019: Vigente</v>
      </c>
      <c r="E297" s="396" t="str">
        <f>+VLOOKUP(A:A,INSUMOS!A:C,3,FALSE)</f>
        <v>ML</v>
      </c>
      <c r="F297" s="397">
        <f>+VLOOKUP(A:A,INSUMOS!A:D,4,FALSE)</f>
        <v>1</v>
      </c>
      <c r="G297" s="26">
        <f>VLOOKUP(A:A,MEMORIAS!B:M,12,0)</f>
        <v>0</v>
      </c>
      <c r="H297" s="464">
        <f>+F297*G297</f>
        <v>0</v>
      </c>
    </row>
    <row r="298" spans="1:8" ht="12.75" x14ac:dyDescent="0.2">
      <c r="A298" s="14"/>
      <c r="B298" s="8">
        <v>12</v>
      </c>
      <c r="C298" s="15"/>
      <c r="D298" s="44" t="s">
        <v>4</v>
      </c>
      <c r="E298" s="16"/>
      <c r="F298" s="5"/>
      <c r="G298" s="5"/>
      <c r="H298" s="486"/>
    </row>
    <row r="299" spans="1:8" ht="76.5" outlineLevel="1" x14ac:dyDescent="0.2">
      <c r="A299" s="18" t="s">
        <v>2239</v>
      </c>
      <c r="B299" s="3">
        <v>12</v>
      </c>
      <c r="C299" s="3">
        <v>1</v>
      </c>
      <c r="D299" s="27" t="str">
        <f>+VLOOKUP(A:A,APUS!A:C,3,FALSE)</f>
        <v>SUMINISTRO E INSTALACIÓN DE CAJA DE 6 CIRCUITOS SNEIDER (PARA EL CORRECTO FUNCIONAMIENTO, SE DEBE INSTALAR CIRCUITOS INDEPENDIENTES ASÍ: UNO PARA SALIDAS ILUMINACIÓN, UNO PARA TOMAS-CORRIENTE, UNO PARA COCINA Y UNO PARA LAVADORA, QUEDANDO DOS CIRCUITOS DE RESERVA PARA FUTURAS NECESIDADES)</v>
      </c>
      <c r="E299" s="21" t="str">
        <f>+VLOOKUP(A:A,APUS!A:D,4,FALSE)</f>
        <v>UN</v>
      </c>
      <c r="F299" s="13">
        <f>VLOOKUP(A:A,APUS!A:H,8,0)</f>
        <v>16.091159024722934</v>
      </c>
      <c r="G299" s="26">
        <f>VLOOKUP(A:A,MEMORIAS!B:M,12,0)</f>
        <v>0</v>
      </c>
      <c r="H299" s="462">
        <f t="shared" si="10"/>
        <v>0</v>
      </c>
    </row>
    <row r="300" spans="1:8" ht="12.75" outlineLevel="1" x14ac:dyDescent="0.2">
      <c r="A300" s="18" t="s">
        <v>1447</v>
      </c>
      <c r="B300" s="3">
        <v>12</v>
      </c>
      <c r="C300" s="3">
        <v>2</v>
      </c>
      <c r="D300" s="27" t="str">
        <f>+VLOOKUP(A:A,APUS!A:C,3,FALSE)</f>
        <v>SUMINISTRO E INSTALACIÓN DE PROTECCIÓN: 1X20A /30A/40A</v>
      </c>
      <c r="E300" s="21" t="str">
        <f>+VLOOKUP(A:A,APUS!A:D,4,FALSE)</f>
        <v>UN</v>
      </c>
      <c r="F300" s="13">
        <f>VLOOKUP(A:A,APUS!A:H,8,0)</f>
        <v>4.3538014390451831</v>
      </c>
      <c r="G300" s="26">
        <f>VLOOKUP(A:A,MEMORIAS!B:M,12,0)</f>
        <v>0</v>
      </c>
      <c r="H300" s="462">
        <f t="shared" si="10"/>
        <v>0</v>
      </c>
    </row>
    <row r="301" spans="1:8" ht="12.75" outlineLevel="1" x14ac:dyDescent="0.2">
      <c r="A301" s="18" t="s">
        <v>2238</v>
      </c>
      <c r="B301" s="3">
        <v>12</v>
      </c>
      <c r="C301" s="3">
        <v>3</v>
      </c>
      <c r="D301" s="27" t="str">
        <f>+VLOOKUP(A:A,APUS!A:C,3,FALSE)</f>
        <v>SUMINISTRO E INSTALACIÓN DE SALIDA TOMACORRIENTE DOBLE</v>
      </c>
      <c r="E301" s="21" t="str">
        <f>+VLOOKUP(A:A,APUS!A:D,4,FALSE)</f>
        <v>UN</v>
      </c>
      <c r="F301" s="13">
        <f>VLOOKUP(A:A,APUS!A:H,8,0)</f>
        <v>29.288526959931804</v>
      </c>
      <c r="G301" s="26">
        <f>VLOOKUP(A:A,MEMORIAS!B:M,12,0)</f>
        <v>0</v>
      </c>
      <c r="H301" s="462">
        <f t="shared" si="10"/>
        <v>0</v>
      </c>
    </row>
    <row r="302" spans="1:8" ht="25.5" outlineLevel="1" x14ac:dyDescent="0.2">
      <c r="A302" s="18" t="s">
        <v>2237</v>
      </c>
      <c r="B302" s="3">
        <v>12</v>
      </c>
      <c r="C302" s="3">
        <v>4</v>
      </c>
      <c r="D302" s="27" t="str">
        <f>+VLOOKUP(A:A,APUS!A:C,3,FALSE)</f>
        <v>SUMINISTRO E INSTALACIÓN SALIDA  ILUMINACION(Incluye retiro del punto existente o aplica para púnto nuevo).</v>
      </c>
      <c r="E302" s="21" t="str">
        <f>+VLOOKUP(A:A,APUS!A:D,4,FALSE)</f>
        <v>UN</v>
      </c>
      <c r="F302" s="13">
        <f>VLOOKUP(A:A,APUS!A:H,8,0)</f>
        <v>31.688946786018757</v>
      </c>
      <c r="G302" s="26">
        <f>VLOOKUP(A:A,MEMORIAS!B:M,12,0)</f>
        <v>0</v>
      </c>
      <c r="H302" s="462">
        <f t="shared" si="10"/>
        <v>0</v>
      </c>
    </row>
    <row r="303" spans="1:8" ht="12.75" outlineLevel="1" x14ac:dyDescent="0.2">
      <c r="A303" s="18" t="s">
        <v>2236</v>
      </c>
      <c r="B303" s="3">
        <v>12</v>
      </c>
      <c r="C303" s="3">
        <v>5</v>
      </c>
      <c r="D303" s="27" t="str">
        <f>+VLOOKUP(A:A,APUS!A:C,3,FALSE)</f>
        <v>SUMINISTRO E INSTALACIÓN DE ACOMETIDA MONOFÁSICA</v>
      </c>
      <c r="E303" s="21" t="str">
        <f>+VLOOKUP(A:A,APUS!A:D,4,FALSE)</f>
        <v>UN</v>
      </c>
      <c r="F303" s="13">
        <f>VLOOKUP(A:A,APUS!A:H,8,0)</f>
        <v>34.670149101449276</v>
      </c>
      <c r="G303" s="26">
        <f>VLOOKUP(A:A,MEMORIAS!B:M,12,0)</f>
        <v>0</v>
      </c>
      <c r="H303" s="462">
        <f t="shared" si="10"/>
        <v>0</v>
      </c>
    </row>
    <row r="304" spans="1:8" ht="25.5" outlineLevel="1" x14ac:dyDescent="0.2">
      <c r="A304" s="18" t="s">
        <v>2235</v>
      </c>
      <c r="B304" s="3">
        <v>12</v>
      </c>
      <c r="C304" s="3">
        <v>6</v>
      </c>
      <c r="D304" s="27" t="str">
        <f>+VLOOKUP(A:A,APUS!A:C,3,FALSE)</f>
        <v>SUMINISTRO E INSTALACIÓN DE LA PARCIAL PRINCIPAL DE SALIDA DE MEDIDOR A TABLERO DE CARGA</v>
      </c>
      <c r="E304" s="21" t="str">
        <f>+VLOOKUP(A:A,APUS!A:D,4,FALSE)</f>
        <v>UN</v>
      </c>
      <c r="F304" s="13">
        <f>VLOOKUP(A:A,APUS!A:H,8,0)</f>
        <v>25.393801439045184</v>
      </c>
      <c r="G304" s="26">
        <f>VLOOKUP(A:A,MEMORIAS!B:M,12,0)</f>
        <v>0</v>
      </c>
      <c r="H304" s="462">
        <f t="shared" si="10"/>
        <v>0</v>
      </c>
    </row>
    <row r="305" spans="1:8" ht="25.5" outlineLevel="1" x14ac:dyDescent="0.2">
      <c r="A305" s="18" t="s">
        <v>2234</v>
      </c>
      <c r="B305" s="3">
        <v>12</v>
      </c>
      <c r="C305" s="3">
        <v>7</v>
      </c>
      <c r="D305" s="27" t="str">
        <f>+VLOOKUP(A:A,APUS!A:C,3,FALSE)</f>
        <v>SUMINISTRO E INSTALACIÓN DE APARATOS COMO INTERRUPTOR SENCILLO Y/O INTERRUPTOR DOBLE</v>
      </c>
      <c r="E305" s="21" t="str">
        <f>+VLOOKUP(A:A,APUS!A:D,4,FALSE)</f>
        <v>UN</v>
      </c>
      <c r="F305" s="13">
        <f>VLOOKUP(A:A,APUS!A:H,8,0)</f>
        <v>5.8106995942028981</v>
      </c>
      <c r="G305" s="26">
        <f>VLOOKUP(A:A,MEMORIAS!B:M,12,0)</f>
        <v>0</v>
      </c>
      <c r="H305" s="462">
        <f t="shared" si="10"/>
        <v>0</v>
      </c>
    </row>
    <row r="306" spans="1:8" ht="25.5" outlineLevel="1" x14ac:dyDescent="0.2">
      <c r="A306" s="18" t="s">
        <v>1833</v>
      </c>
      <c r="B306" s="3">
        <v>12</v>
      </c>
      <c r="C306" s="3">
        <v>8</v>
      </c>
      <c r="D306" s="27" t="str">
        <f>+VLOOKUP(A:A,APUS!A:C,3,FALSE)</f>
        <v>BOMBILLOS LED PARA HABITACIONES - ESPACIOS AMPLIOS (BOMBILLO LED 14W-18W)</v>
      </c>
      <c r="E306" s="21" t="str">
        <f>+VLOOKUP(A:A,APUS!A:D,4,FALSE)</f>
        <v>UN</v>
      </c>
      <c r="F306" s="13">
        <f>VLOOKUP(A:A,APUS!A:H,8,0)</f>
        <v>1.1200000000000001</v>
      </c>
      <c r="G306" s="26">
        <f>VLOOKUP(A:A,MEMORIAS!B:M,12,0)</f>
        <v>0</v>
      </c>
      <c r="H306" s="462">
        <f t="shared" si="10"/>
        <v>0</v>
      </c>
    </row>
    <row r="307" spans="1:8" ht="25.5" outlineLevel="1" x14ac:dyDescent="0.2">
      <c r="A307" s="18" t="s">
        <v>1838</v>
      </c>
      <c r="B307" s="3">
        <v>12</v>
      </c>
      <c r="C307" s="3">
        <v>9</v>
      </c>
      <c r="D307" s="27" t="str">
        <f>+VLOOKUP(A:A,APUS!A:C,3,FALSE)</f>
        <v>BOMBILLOS LED PARA COCINAS BAÑOS- ESPACIOS PEQUEÑOS (BOMBILLO LED 11,5W-12W)</v>
      </c>
      <c r="E307" s="21" t="str">
        <f>+VLOOKUP(A:A,APUS!A:D,4,FALSE)</f>
        <v>UN</v>
      </c>
      <c r="F307" s="13">
        <f>VLOOKUP(A:A,APUS!A:H,8,0)</f>
        <v>1.1200000000000001</v>
      </c>
      <c r="G307" s="26">
        <f>VLOOKUP(A:A,MEMORIAS!B:M,12,0)</f>
        <v>0</v>
      </c>
      <c r="H307" s="462">
        <f t="shared" si="10"/>
        <v>0</v>
      </c>
    </row>
    <row r="308" spans="1:8" ht="25.5" outlineLevel="1" x14ac:dyDescent="0.2">
      <c r="A308" s="18" t="s">
        <v>2410</v>
      </c>
      <c r="B308" s="3">
        <v>12</v>
      </c>
      <c r="C308" s="3">
        <v>10</v>
      </c>
      <c r="D308" s="398" t="str">
        <f>+VLOOKUP(A:A,INSUMOS!A:B,2,FALSE)</f>
        <v>INSTALACION MEDIDOR DE ENERGIA MONOFASICO(corresponde a la mano de obra de instalacion y pruebas de medidor).</v>
      </c>
      <c r="E308" s="396" t="str">
        <f>+VLOOKUP(A:A,INSUMOS!A:C,3,FALSE)</f>
        <v>UN</v>
      </c>
      <c r="F308" s="397">
        <f>+VLOOKUP(A:A,INSUMOS!A:D,4,FALSE)</f>
        <v>1</v>
      </c>
      <c r="G308" s="26">
        <f>VLOOKUP(A:A,MEMORIAS!B:M,12,0)</f>
        <v>0</v>
      </c>
      <c r="H308" s="464">
        <f t="shared" ref="H308:H319" si="11">+F308*G308</f>
        <v>0</v>
      </c>
    </row>
    <row r="309" spans="1:8" ht="25.5" outlineLevel="1" x14ac:dyDescent="0.2">
      <c r="A309" s="18" t="s">
        <v>2411</v>
      </c>
      <c r="B309" s="3">
        <v>12</v>
      </c>
      <c r="C309" s="3">
        <v>11</v>
      </c>
      <c r="D309" s="398" t="str">
        <f>+VLOOKUP(A:A,INSUMOS!A:B,2,FALSE)</f>
        <v>INSTALACION MEDIDOR DE ENERGIA TRIFASICO(corresponde a la mano de obra de instalacion y pruebas de medidor).</v>
      </c>
      <c r="E309" s="396" t="str">
        <f>+VLOOKUP(A:A,INSUMOS!A:C,3,FALSE)</f>
        <v>UN</v>
      </c>
      <c r="F309" s="397">
        <f>+VLOOKUP(A:A,INSUMOS!A:D,4,FALSE)</f>
        <v>1</v>
      </c>
      <c r="G309" s="26">
        <f>VLOOKUP(A:A,MEMORIAS!B:M,12,0)</f>
        <v>0</v>
      </c>
      <c r="H309" s="464">
        <f t="shared" si="11"/>
        <v>0</v>
      </c>
    </row>
    <row r="310" spans="1:8" ht="25.5" outlineLevel="1" x14ac:dyDescent="0.2">
      <c r="A310" s="18" t="s">
        <v>2412</v>
      </c>
      <c r="B310" s="3">
        <v>12</v>
      </c>
      <c r="C310" s="3">
        <v>12</v>
      </c>
      <c r="D310" s="398" t="str">
        <f>+VLOOKUP(A:A,INSUMOS!A:B,2,FALSE)</f>
        <v>INSTALACION MEDIDOR DE ENERGIA MEDIDA INDIRECTA(corresponde a la mano de obra de instalacion y pruebas de medidor).</v>
      </c>
      <c r="E310" s="396" t="str">
        <f>+VLOOKUP(A:A,INSUMOS!A:C,3,FALSE)</f>
        <v>UN</v>
      </c>
      <c r="F310" s="397">
        <f>+VLOOKUP(A:A,INSUMOS!A:D,4,FALSE)</f>
        <v>1</v>
      </c>
      <c r="G310" s="26">
        <f>VLOOKUP(A:A,MEMORIAS!B:M,12,0)</f>
        <v>0</v>
      </c>
      <c r="H310" s="464">
        <f t="shared" si="11"/>
        <v>0</v>
      </c>
    </row>
    <row r="311" spans="1:8" ht="25.5" outlineLevel="1" x14ac:dyDescent="0.2">
      <c r="A311" s="18" t="s">
        <v>2413</v>
      </c>
      <c r="B311" s="3">
        <v>12</v>
      </c>
      <c r="C311" s="3">
        <v>13</v>
      </c>
      <c r="D311" s="398" t="str">
        <f>+VLOOKUP(A:A,INSUMOS!A:B,2,FALSE)</f>
        <v>MEDIDOR ENERGIA MONOFASICO(incluye solo material) 10(100)A clase 1.Con IVA</v>
      </c>
      <c r="E311" s="396" t="str">
        <f>+VLOOKUP(A:A,INSUMOS!A:C,3,FALSE)</f>
        <v>UN</v>
      </c>
      <c r="F311" s="397">
        <f>+VLOOKUP(A:A,INSUMOS!A:D,4,FALSE)</f>
        <v>1</v>
      </c>
      <c r="G311" s="26">
        <f>VLOOKUP(A:A,MEMORIAS!B:M,12,0)</f>
        <v>0</v>
      </c>
      <c r="H311" s="464">
        <f t="shared" si="11"/>
        <v>0</v>
      </c>
    </row>
    <row r="312" spans="1:8" ht="12.75" outlineLevel="1" x14ac:dyDescent="0.2">
      <c r="A312" s="18" t="s">
        <v>2417</v>
      </c>
      <c r="B312" s="3">
        <v>12</v>
      </c>
      <c r="C312" s="3">
        <v>14</v>
      </c>
      <c r="D312" s="398" t="str">
        <f>+VLOOKUP(A:A,INSUMOS!A:B,2,FALSE)</f>
        <v>MEDIDOR ENERGIA BIFASICO(incluye solo material) 10(100)A clase 1.Con IVA</v>
      </c>
      <c r="E312" s="396" t="str">
        <f>+VLOOKUP(A:A,INSUMOS!A:C,3,FALSE)</f>
        <v>UN</v>
      </c>
      <c r="F312" s="397">
        <f>+VLOOKUP(A:A,INSUMOS!A:D,4,FALSE)</f>
        <v>1</v>
      </c>
      <c r="G312" s="26">
        <f>VLOOKUP(A:A,MEMORIAS!B:M,12,0)</f>
        <v>0</v>
      </c>
      <c r="H312" s="464">
        <f t="shared" si="11"/>
        <v>0</v>
      </c>
    </row>
    <row r="313" spans="1:8" ht="12.75" outlineLevel="1" x14ac:dyDescent="0.2">
      <c r="A313" s="18" t="s">
        <v>2418</v>
      </c>
      <c r="B313" s="3">
        <v>12</v>
      </c>
      <c r="C313" s="3">
        <v>15</v>
      </c>
      <c r="D313" s="398" t="str">
        <f>+VLOOKUP(A:A,INSUMOS!A:B,2,FALSE)</f>
        <v>MEDIDOR ENERGIA TRIFASICO(incluye solo material) 10(100)A clase 1.Con IVA</v>
      </c>
      <c r="E313" s="396" t="str">
        <f>+VLOOKUP(A:A,INSUMOS!A:C,3,FALSE)</f>
        <v>UN</v>
      </c>
      <c r="F313" s="397">
        <f>+VLOOKUP(A:A,INSUMOS!A:D,4,FALSE)</f>
        <v>1</v>
      </c>
      <c r="G313" s="26">
        <f>VLOOKUP(A:A,MEMORIAS!B:M,12,0)</f>
        <v>0</v>
      </c>
      <c r="H313" s="464">
        <f t="shared" si="11"/>
        <v>0</v>
      </c>
    </row>
    <row r="314" spans="1:8" ht="25.5" outlineLevel="1" x14ac:dyDescent="0.2">
      <c r="A314" s="18" t="s">
        <v>2419</v>
      </c>
      <c r="B314" s="3">
        <v>12</v>
      </c>
      <c r="C314" s="3">
        <v>16</v>
      </c>
      <c r="D314" s="398" t="str">
        <f>+VLOOKUP(A:A,INSUMOS!A:B,2,FALSE)</f>
        <v>MEDIDOR ENERGIA TRIFASICO(incluye solo material) Multifuncional 30(150) clase 1.Con IVA</v>
      </c>
      <c r="E314" s="396" t="str">
        <f>+VLOOKUP(A:A,INSUMOS!A:C,3,FALSE)</f>
        <v>UN</v>
      </c>
      <c r="F314" s="397">
        <f>+VLOOKUP(A:A,INSUMOS!A:D,4,FALSE)</f>
        <v>1</v>
      </c>
      <c r="G314" s="26">
        <f>VLOOKUP(A:A,MEMORIAS!B:M,12,0)</f>
        <v>0</v>
      </c>
      <c r="H314" s="464">
        <f t="shared" si="11"/>
        <v>0</v>
      </c>
    </row>
    <row r="315" spans="1:8" ht="51" outlineLevel="1" x14ac:dyDescent="0.2">
      <c r="A315" s="18" t="s">
        <v>2420</v>
      </c>
      <c r="B315" s="3">
        <v>12</v>
      </c>
      <c r="C315" s="3">
        <v>17</v>
      </c>
      <c r="D315" s="398" t="str">
        <f>+VLOOKUP(A:A,INSUMOS!A:B,2,FALSE)</f>
        <v>SELLO Y RETIRO DE SELLOS(tarifa sobre la cual se debe cargar impuestos del IVA 19%, corresponde a la mano de obra asociada al retiro de los sellos y pruebas de medidor para que el cliente pueda realizar adecuaciones con un tercero).Con IVA</v>
      </c>
      <c r="E315" s="396" t="str">
        <f>+VLOOKUP(A:A,INSUMOS!A:C,3,FALSE)</f>
        <v>UN</v>
      </c>
      <c r="F315" s="397">
        <f>+VLOOKUP(A:A,INSUMOS!A:D,4,FALSE)</f>
        <v>1</v>
      </c>
      <c r="G315" s="26">
        <f>VLOOKUP(A:A,MEMORIAS!B:M,12,0)</f>
        <v>0</v>
      </c>
      <c r="H315" s="464">
        <f t="shared" si="11"/>
        <v>0</v>
      </c>
    </row>
    <row r="316" spans="1:8" ht="51" outlineLevel="1" x14ac:dyDescent="0.2">
      <c r="A316" s="18" t="s">
        <v>2426</v>
      </c>
      <c r="B316" s="3">
        <v>12</v>
      </c>
      <c r="C316" s="3">
        <v>18</v>
      </c>
      <c r="D316" s="398" t="str">
        <f>+VLOOKUP(A:A,INSUMOS!A:B,2,FALSE)</f>
        <v>MODIFICACION A LAS CONEXIÓN EXISTENTE MONOFASICO(corresponde a la conexión del servicio de una cuenta existente por modificaciones tecnicas en las instalaciones electricas y a solicitud del cliente. Incluye instalacion del medidor, desplazamiento, protocolo de puesta, conexion a la red y sellado).</v>
      </c>
      <c r="E316" s="396" t="str">
        <f>+VLOOKUP(A:A,INSUMOS!A:C,3,FALSE)</f>
        <v>UN</v>
      </c>
      <c r="F316" s="397">
        <f>+VLOOKUP(A:A,INSUMOS!A:D,4,FALSE)</f>
        <v>1</v>
      </c>
      <c r="G316" s="26">
        <f>VLOOKUP(A:A,MEMORIAS!B:M,12,0)</f>
        <v>0</v>
      </c>
      <c r="H316" s="464">
        <f t="shared" si="11"/>
        <v>0</v>
      </c>
    </row>
    <row r="317" spans="1:8" ht="51" outlineLevel="1" x14ac:dyDescent="0.2">
      <c r="A317" s="18" t="s">
        <v>2427</v>
      </c>
      <c r="B317" s="3">
        <v>12</v>
      </c>
      <c r="C317" s="3">
        <v>19</v>
      </c>
      <c r="D317" s="398" t="str">
        <f>+VLOOKUP(A:A,INSUMOS!A:B,2,FALSE)</f>
        <v>MODIFICACION A LAS CONEXIÓN EXISTENTE TRIFASICO(corresponde a la conexión del servicio de una cuenta existente por modificaciones tecnicas en las instalaciones electricas y a solicitud del cliente. Incluye instalacion del medidor, desplazamiento, protocolo de puesta, conexion a la red y sellado).</v>
      </c>
      <c r="E317" s="396" t="str">
        <f>+VLOOKUP(A:A,INSUMOS!A:C,3,FALSE)</f>
        <v>UN</v>
      </c>
      <c r="F317" s="397">
        <f>+VLOOKUP(A:A,INSUMOS!A:D,4,FALSE)</f>
        <v>1</v>
      </c>
      <c r="G317" s="26">
        <f>VLOOKUP(A:A,MEMORIAS!B:M,12,0)</f>
        <v>0</v>
      </c>
      <c r="H317" s="464">
        <f t="shared" si="11"/>
        <v>0</v>
      </c>
    </row>
    <row r="318" spans="1:8" ht="63.75" outlineLevel="1" x14ac:dyDescent="0.2">
      <c r="A318" s="18" t="s">
        <v>2428</v>
      </c>
      <c r="B318" s="3">
        <v>12</v>
      </c>
      <c r="C318" s="3">
        <v>20</v>
      </c>
      <c r="D318" s="398" t="str">
        <f>+VLOOKUP(A:A,INSUMOS!A:B,2,FALSE)</f>
        <v>MODIFICACION A LAS CONEXIÓN EXISTENTE MEDIDA INDIRECTA(corresponde a la conexión del servicio de una cuenta existente por modificaciones tecnicas en las instalaciones electricas y a solicitud del cliente. Incluye instalacion del medidor, desplazamiento, protocolo de puesta, conexion a la red y sellado).</v>
      </c>
      <c r="E318" s="396" t="str">
        <f>+VLOOKUP(A:A,INSUMOS!A:C,3,FALSE)</f>
        <v>UN</v>
      </c>
      <c r="F318" s="397">
        <f>+VLOOKUP(A:A,INSUMOS!A:D,4,FALSE)</f>
        <v>1</v>
      </c>
      <c r="G318" s="26">
        <f>VLOOKUP(A:A,MEMORIAS!B:M,12,0)</f>
        <v>0</v>
      </c>
      <c r="H318" s="464">
        <f t="shared" si="11"/>
        <v>0</v>
      </c>
    </row>
    <row r="319" spans="1:8" ht="34.5" customHeight="1" outlineLevel="1" x14ac:dyDescent="0.2">
      <c r="A319" s="18" t="s">
        <v>2461</v>
      </c>
      <c r="B319" s="3">
        <v>12</v>
      </c>
      <c r="C319" s="3">
        <v>21</v>
      </c>
      <c r="D319" s="27" t="str">
        <f>+VLOOKUP(A:A,APUS!A:C,3,FALSE)</f>
        <v>DESMONTE RED ELECTRICA EXISTENTE(incluye el desmontaje  del cableado, de los mecanismos, de las cajas y de los accesorios superficiales.)</v>
      </c>
      <c r="E319" s="21" t="str">
        <f>+VLOOKUP(A:A,APUS!A:D,4,FALSE)</f>
        <v>ML</v>
      </c>
      <c r="F319" s="13">
        <f>VLOOKUP(A:A,APUS!A:H,8,0)</f>
        <v>0.189</v>
      </c>
      <c r="G319" s="26">
        <f>VLOOKUP(A:A,MEMORIAS!B:M,12,0)</f>
        <v>0</v>
      </c>
      <c r="H319" s="462">
        <f t="shared" si="11"/>
        <v>0</v>
      </c>
    </row>
    <row r="320" spans="1:8" ht="12.75" x14ac:dyDescent="0.2">
      <c r="A320" s="14"/>
      <c r="B320" s="8">
        <v>13</v>
      </c>
      <c r="C320" s="15"/>
      <c r="D320" s="9" t="s">
        <v>5</v>
      </c>
      <c r="E320" s="16"/>
      <c r="F320" s="5"/>
      <c r="G320" s="5"/>
      <c r="H320" s="486"/>
    </row>
    <row r="321" spans="1:8" ht="38.25" outlineLevel="1" x14ac:dyDescent="0.2">
      <c r="A321" s="18" t="s">
        <v>2233</v>
      </c>
      <c r="B321" s="10">
        <v>13</v>
      </c>
      <c r="C321" s="10">
        <v>0.1</v>
      </c>
      <c r="D321" s="27" t="str">
        <f>+VLOOKUP(A:A,APUS!A:C,3,FALSE)</f>
        <v>TEJA TRASLÚCIDA TIPO ZINC GERFOR- No. 6, INCLUYE  TODOS LOS ACCESORIOS NECESARIOS PARA SU CORRECTA INSTALACIÓN Y FUNCIONAMIENTO</v>
      </c>
      <c r="E321" s="21" t="str">
        <f>+VLOOKUP(A:A,APUS!A:D,4,FALSE)</f>
        <v>M2</v>
      </c>
      <c r="F321" s="13">
        <f>VLOOKUP(A:A,APUS!A:H,8,0)</f>
        <v>7.9360000000000008</v>
      </c>
      <c r="G321" s="26">
        <f>VLOOKUP(A:A,MEMORIAS!B:M,12,0)</f>
        <v>0</v>
      </c>
      <c r="H321" s="462">
        <f t="shared" si="10"/>
        <v>0</v>
      </c>
    </row>
    <row r="322" spans="1:8" ht="38.25" outlineLevel="1" x14ac:dyDescent="0.2">
      <c r="A322" s="18" t="s">
        <v>2204</v>
      </c>
      <c r="B322" s="10">
        <v>13</v>
      </c>
      <c r="C322" s="10">
        <v>0.2</v>
      </c>
      <c r="D322" s="27" t="str">
        <f>+VLOOKUP(A:A,APUS!A:C,3,FALSE)</f>
        <v>TEJA TRASLÚCIDA TIPO ZINC GERFOR- No. 10, INCLUYE  TODOS LOS ACCESORIOS NECESARIOS PARA SU CORRECTA INSTALACIÓN Y FUNCIONAMIENTO</v>
      </c>
      <c r="E322" s="21" t="str">
        <f>+VLOOKUP(A:A,APUS!A:D,4,FALSE)</f>
        <v>M2</v>
      </c>
      <c r="F322" s="13">
        <f>VLOOKUP(A:A,APUS!A:H,8,0)</f>
        <v>9.5500000000000007</v>
      </c>
      <c r="G322" s="26">
        <f>VLOOKUP(A:A,MEMORIAS!B:M,12,0)</f>
        <v>0</v>
      </c>
      <c r="H322" s="462">
        <f t="shared" si="10"/>
        <v>0</v>
      </c>
    </row>
    <row r="323" spans="1:8" ht="38.25" outlineLevel="1" x14ac:dyDescent="0.2">
      <c r="A323" s="18" t="s">
        <v>2195</v>
      </c>
      <c r="B323" s="10">
        <v>13</v>
      </c>
      <c r="C323" s="10">
        <v>0.3</v>
      </c>
      <c r="D323" s="27" t="str">
        <f>+VLOOKUP(A:A,APUS!A:C,3,FALSE)</f>
        <v>TEJA TRASLÚCIDA O NO TRASLÚCIDA P7 No. 6, INCLUYE  TODOS LOS ACCESORIOS NECESARIOS PARA SU CORRECTA INSTALACIÓN Y FUNCIONAMIENTO</v>
      </c>
      <c r="E323" s="21" t="str">
        <f>+VLOOKUP(A:A,APUS!A:D,4,FALSE)</f>
        <v>M2</v>
      </c>
      <c r="F323" s="13">
        <f>VLOOKUP(A:A,APUS!A:H,8,0)</f>
        <v>10.944000000000001</v>
      </c>
      <c r="G323" s="26">
        <f>VLOOKUP(A:A,MEMORIAS!B:M,12,0)</f>
        <v>0</v>
      </c>
      <c r="H323" s="462">
        <f t="shared" si="10"/>
        <v>0</v>
      </c>
    </row>
    <row r="324" spans="1:8" ht="55.5" customHeight="1" outlineLevel="1" x14ac:dyDescent="0.2">
      <c r="A324" s="18" t="s">
        <v>2232</v>
      </c>
      <c r="B324" s="10">
        <v>13</v>
      </c>
      <c r="C324" s="10">
        <v>0.4</v>
      </c>
      <c r="D324" s="27" t="str">
        <f>+VLOOKUP(A:A,APUS!A:C,3,FALSE)</f>
        <v>TEJA ARQUITECTÓNICA ACESCO O SIMILAR 73 CM  X 3,  INCLUYE  TODOS LOS ACCESORIOS NECESARIOS PARA SU CORRECTA INSTALACIÓN Y FUNCIONAMIENTO. DISTANCIA MÁXIMA ENTRE CORREAS = 1.70 M</v>
      </c>
      <c r="E324" s="21" t="str">
        <f>+VLOOKUP(A:A,APUS!A:D,4,FALSE)</f>
        <v>M2</v>
      </c>
      <c r="F324" s="13">
        <f>VLOOKUP(A:A,APUS!A:H,8,0)</f>
        <v>11.774000000000001</v>
      </c>
      <c r="G324" s="26">
        <f>VLOOKUP(A:A,MEMORIAS!B:M,12,0)</f>
        <v>0</v>
      </c>
      <c r="H324" s="462">
        <f t="shared" si="10"/>
        <v>0</v>
      </c>
    </row>
    <row r="325" spans="1:8" ht="25.5" outlineLevel="1" x14ac:dyDescent="0.2">
      <c r="A325" s="18" t="s">
        <v>2207</v>
      </c>
      <c r="B325" s="10">
        <v>13</v>
      </c>
      <c r="C325" s="10">
        <v>0.5</v>
      </c>
      <c r="D325" s="27" t="str">
        <f>+VLOOKUP(A:A,APUS!A:C,3,FALSE)</f>
        <v xml:space="preserve">TEJA TERMO ACÚSTICA, INCLUYE  TODOS LOS ACCESORIOS NECESARIOS PARA SU CORRECTA INSTALACIÓN Y FUNCIONAMIENTO </v>
      </c>
      <c r="E325" s="21" t="str">
        <f>+VLOOKUP(A:A,APUS!A:D,4,FALSE)</f>
        <v>M2</v>
      </c>
      <c r="F325" s="13">
        <f>VLOOKUP(A:A,APUS!A:H,8,0)</f>
        <v>10.094000000000001</v>
      </c>
      <c r="G325" s="26">
        <f>VLOOKUP(A:A,MEMORIAS!B:M,12,0)</f>
        <v>0</v>
      </c>
      <c r="H325" s="462">
        <f t="shared" si="10"/>
        <v>0</v>
      </c>
    </row>
    <row r="326" spans="1:8" ht="63.75" outlineLevel="1" x14ac:dyDescent="0.2">
      <c r="A326" s="18" t="s">
        <v>2231</v>
      </c>
      <c r="B326" s="10">
        <v>13</v>
      </c>
      <c r="C326" s="10">
        <v>0.6</v>
      </c>
      <c r="D326" s="27" t="str">
        <f>+VLOOKUP(A:A,APUS!A:C,3,FALSE)</f>
        <v>TEJA TRAPEZOIDAL METÁLICA COLOR, FIJACIÓN - TORNILLO FIJADOR A CORREA METÁLICA AUTO PERFORANTE 10-16X3/4” CON CABEZA HEXAGONAL, ARANDELA Y BANDA DE NEOPRENO.  INCLUYE  TODOS LOS ACCESORIOS NECESARIOS PARA SU CORRECTA INSTALACIÓN Y FUNCIONAMIENTO</v>
      </c>
      <c r="E326" s="21" t="str">
        <f>+VLOOKUP(A:A,APUS!A:D,4,FALSE)</f>
        <v>M2</v>
      </c>
      <c r="F326" s="13">
        <f>VLOOKUP(A:A,APUS!A:H,8,0)</f>
        <v>6.8140000000000001</v>
      </c>
      <c r="G326" s="26">
        <f>VLOOKUP(A:A,MEMORIAS!B:M,12,0)</f>
        <v>0</v>
      </c>
      <c r="H326" s="462">
        <f t="shared" si="10"/>
        <v>0</v>
      </c>
    </row>
    <row r="327" spans="1:8" ht="25.5" outlineLevel="1" x14ac:dyDescent="0.2">
      <c r="A327" s="18" t="s">
        <v>2230</v>
      </c>
      <c r="B327" s="10">
        <v>13</v>
      </c>
      <c r="C327" s="10">
        <v>0.7</v>
      </c>
      <c r="D327" s="27" t="str">
        <f>+VLOOKUP(A:A,APUS!A:C,3,FALSE)</f>
        <v>TEJA EN PVC, INCLUYE  TODOS LOS ACCESORIOS NECESARIOS PARA SU CORRECTA INSTALACIÓN Y FUNCIONAMIENTO</v>
      </c>
      <c r="E327" s="21" t="str">
        <f>+VLOOKUP(A:A,APUS!A:D,4,FALSE)</f>
        <v>M2</v>
      </c>
      <c r="F327" s="13">
        <f>VLOOKUP(A:A,APUS!A:H,8,0)</f>
        <v>6.2975029748283742</v>
      </c>
      <c r="G327" s="26">
        <f>VLOOKUP(A:A,MEMORIAS!B:M,12,0)</f>
        <v>0</v>
      </c>
      <c r="H327" s="462">
        <f t="shared" si="10"/>
        <v>0</v>
      </c>
    </row>
    <row r="328" spans="1:8" ht="51" outlineLevel="1" x14ac:dyDescent="0.2">
      <c r="A328" s="18" t="s">
        <v>2229</v>
      </c>
      <c r="B328" s="10">
        <v>13</v>
      </c>
      <c r="C328" s="10">
        <v>0.8</v>
      </c>
      <c r="D328" s="27" t="str">
        <f>+VLOOKUP(A:A,APUS!A:C,3,FALSE)</f>
        <v>TEJA CLARABOYA INCLUYE TUBO SALIDA UNIVERSAL, TAPA TUBO DE SALIDA, 3 SOPORTES DE TAPA, SELLANTE CON SILICONA, INCLUYE TODOS LOS ACCESORIOS NECESARIOS PARA SU CORRECTA INSTALACIÓN Y FUNCIONAMIENTO</v>
      </c>
      <c r="E328" s="21" t="str">
        <f>+VLOOKUP(A:A,APUS!A:D,4,FALSE)</f>
        <v>M2</v>
      </c>
      <c r="F328" s="13">
        <f>VLOOKUP(A:A,APUS!A:H,8,0)</f>
        <v>7.0379653124257544</v>
      </c>
      <c r="G328" s="26">
        <f>VLOOKUP(A:A,MEMORIAS!B:M,12,0)</f>
        <v>0</v>
      </c>
      <c r="H328" s="462">
        <f t="shared" si="10"/>
        <v>0</v>
      </c>
    </row>
    <row r="329" spans="1:8" ht="25.5" outlineLevel="1" x14ac:dyDescent="0.2">
      <c r="A329" s="18" t="s">
        <v>2228</v>
      </c>
      <c r="B329" s="10">
        <v>13</v>
      </c>
      <c r="C329" s="10">
        <v>0.9</v>
      </c>
      <c r="D329" s="27" t="str">
        <f>+VLOOKUP(A:A,APUS!A:C,3,FALSE)</f>
        <v>TEJA POLICARBONATO No. 6, INCLUYE TODOS LOS ACCESORIOS NECESARIOS PARA SU CORRECTA INSTALACIÓN Y FUNCIONAMIENTO</v>
      </c>
      <c r="E329" s="21" t="str">
        <f>+VLOOKUP(A:A,APUS!A:D,4,FALSE)</f>
        <v>M2</v>
      </c>
      <c r="F329" s="13">
        <f>VLOOKUP(A:A,APUS!A:H,8,0)</f>
        <v>7.1379653124257549</v>
      </c>
      <c r="G329" s="26">
        <f>VLOOKUP(A:A,MEMORIAS!B:M,12,0)</f>
        <v>0</v>
      </c>
      <c r="H329" s="462">
        <f t="shared" si="10"/>
        <v>0</v>
      </c>
    </row>
    <row r="330" spans="1:8" ht="25.5" outlineLevel="1" x14ac:dyDescent="0.2">
      <c r="A330" s="18" t="s">
        <v>1448</v>
      </c>
      <c r="B330" s="10">
        <v>13</v>
      </c>
      <c r="C330" s="10">
        <v>10</v>
      </c>
      <c r="D330" s="27" t="str">
        <f>+VLOOKUP(A:A,APUS!A:C,3,FALSE)</f>
        <v>TEJA POLICARBONATO No. 10, INCLUYE TODOS LOS ACCESORIOS NECESARIOS PARA SU CORRECTA INSTALACIÓN Y FUNCIONAMIENTO</v>
      </c>
      <c r="E330" s="21" t="str">
        <f>+VLOOKUP(A:A,APUS!A:D,4,FALSE)</f>
        <v>M2</v>
      </c>
      <c r="F330" s="13">
        <f>VLOOKUP(A:A,APUS!A:H,8,0)</f>
        <v>6.894000000000001</v>
      </c>
      <c r="G330" s="26">
        <f>VLOOKUP(A:A,MEMORIAS!B:M,12,0)</f>
        <v>0</v>
      </c>
      <c r="H330" s="462">
        <f t="shared" si="10"/>
        <v>0</v>
      </c>
    </row>
    <row r="331" spans="1:8" ht="25.5" outlineLevel="1" x14ac:dyDescent="0.2">
      <c r="A331" s="18" t="s">
        <v>2227</v>
      </c>
      <c r="B331" s="10">
        <v>13</v>
      </c>
      <c r="C331" s="10">
        <v>11</v>
      </c>
      <c r="D331" s="27" t="str">
        <f>+VLOOKUP(A:A,APUS!A:C,3,FALSE)</f>
        <v xml:space="preserve">CABALLETE PARA TEJA TIPO ZINC. INCLUYE ACCESORIOS NECESARIOS PARA SU CORRECTA INSTALACIÓN Y FUNCIONAMIENTO </v>
      </c>
      <c r="E331" s="21" t="str">
        <f>+VLOOKUP(A:A,APUS!A:D,4,FALSE)</f>
        <v>M</v>
      </c>
      <c r="F331" s="13">
        <f>VLOOKUP(A:A,APUS!A:H,8,0)</f>
        <v>7.660000000000001</v>
      </c>
      <c r="G331" s="26">
        <f>VLOOKUP(A:A,MEMORIAS!B:M,12,0)</f>
        <v>0</v>
      </c>
      <c r="H331" s="462">
        <f t="shared" si="10"/>
        <v>0</v>
      </c>
    </row>
    <row r="332" spans="1:8" ht="25.5" outlineLevel="1" x14ac:dyDescent="0.2">
      <c r="A332" s="18" t="s">
        <v>2203</v>
      </c>
      <c r="B332" s="10">
        <v>13</v>
      </c>
      <c r="C332" s="10">
        <v>12</v>
      </c>
      <c r="D332" s="27" t="str">
        <f>+VLOOKUP(A:A,APUS!A:C,3,FALSE)</f>
        <v xml:space="preserve">CABALLETE PARA TEJA ARQUITECTÓNICA ACESCO. INCLUYE  ACCESORIOS NECESARIOS PARA SU CORRECTA INSTALACIÓN </v>
      </c>
      <c r="E332" s="21" t="str">
        <f>+VLOOKUP(A:A,APUS!A:D,4,FALSE)</f>
        <v>M</v>
      </c>
      <c r="F332" s="13">
        <f>VLOOKUP(A:A,APUS!A:H,8,0)</f>
        <v>8</v>
      </c>
      <c r="G332" s="26">
        <f>VLOOKUP(A:A,MEMORIAS!B:M,12,0)</f>
        <v>0</v>
      </c>
      <c r="H332" s="462">
        <f t="shared" si="10"/>
        <v>0</v>
      </c>
    </row>
    <row r="333" spans="1:8" ht="25.5" outlineLevel="1" x14ac:dyDescent="0.2">
      <c r="A333" s="18" t="s">
        <v>2226</v>
      </c>
      <c r="B333" s="10">
        <v>13</v>
      </c>
      <c r="C333" s="10">
        <v>13</v>
      </c>
      <c r="D333" s="27" t="str">
        <f>+VLOOKUP(A:A,APUS!A:C,3,FALSE)</f>
        <v xml:space="preserve">ELEMENTO DE CUMBRERA PARA CUBIERTA DE ZINC. INCLUYE  ACCESORIOS NECESARIOS PARA SU CORRECTA INSTALACIÓN </v>
      </c>
      <c r="E333" s="21" t="str">
        <f>+VLOOKUP(A:A,APUS!A:D,4,FALSE)</f>
        <v>M</v>
      </c>
      <c r="F333" s="13">
        <f>VLOOKUP(A:A,APUS!A:H,8,0)</f>
        <v>7.0500000000000007</v>
      </c>
      <c r="G333" s="26">
        <f>VLOOKUP(A:A,MEMORIAS!B:M,12,0)</f>
        <v>0</v>
      </c>
      <c r="H333" s="462">
        <f t="shared" si="10"/>
        <v>0</v>
      </c>
    </row>
    <row r="334" spans="1:8" ht="38.25" outlineLevel="1" x14ac:dyDescent="0.2">
      <c r="A334" s="18" t="s">
        <v>2225</v>
      </c>
      <c r="B334" s="10">
        <v>13</v>
      </c>
      <c r="C334" s="10">
        <v>14</v>
      </c>
      <c r="D334" s="27" t="str">
        <f>+VLOOKUP(A:A,APUS!A:C,3,FALSE)</f>
        <v>CABALLETE PARA TEJA  TRAPEZOIDAL COLOR, INCLUYE TODOS LOS ACCESORIOS NECESARIOS PARA SU CORRECTA INSTALACIÓN Y FUNCIONAMIENTO</v>
      </c>
      <c r="E334" s="21" t="str">
        <f>+VLOOKUP(A:A,APUS!A:D,4,FALSE)</f>
        <v>M</v>
      </c>
      <c r="F334" s="13">
        <f>VLOOKUP(A:A,APUS!A:H,8,0)</f>
        <v>8.06</v>
      </c>
      <c r="G334" s="26">
        <f>VLOOKUP(A:A,MEMORIAS!B:M,12,0)</f>
        <v>0</v>
      </c>
      <c r="H334" s="462">
        <f t="shared" si="10"/>
        <v>0</v>
      </c>
    </row>
    <row r="335" spans="1:8" ht="38.25" outlineLevel="1" x14ac:dyDescent="0.2">
      <c r="A335" s="18" t="s">
        <v>2224</v>
      </c>
      <c r="B335" s="10">
        <v>13</v>
      </c>
      <c r="C335" s="10">
        <v>15</v>
      </c>
      <c r="D335" s="27" t="str">
        <f>+VLOOKUP(A:A,APUS!A:C,3,FALSE)</f>
        <v>CABALLETE PARA TEJA  TERMOACÚSTICA, INCLUYE TODOS LOS ACCESORIOS NECESARIOS PARA SU CORRECTA INSTALACIÓN Y FUNCIONAMIENTO</v>
      </c>
      <c r="E335" s="21" t="str">
        <f>+VLOOKUP(A:A,APUS!A:D,4,FALSE)</f>
        <v>M</v>
      </c>
      <c r="F335" s="13">
        <f>VLOOKUP(A:A,APUS!A:H,8,0)</f>
        <v>8.06</v>
      </c>
      <c r="G335" s="26">
        <f>VLOOKUP(A:A,MEMORIAS!B:M,12,0)</f>
        <v>0</v>
      </c>
      <c r="H335" s="462">
        <f t="shared" si="10"/>
        <v>0</v>
      </c>
    </row>
    <row r="336" spans="1:8" ht="25.5" outlineLevel="1" x14ac:dyDescent="0.2">
      <c r="A336" s="18" t="s">
        <v>2202</v>
      </c>
      <c r="B336" s="10">
        <v>13</v>
      </c>
      <c r="C336" s="10">
        <v>16</v>
      </c>
      <c r="D336" s="27" t="str">
        <f>+VLOOKUP(A:A,APUS!A:C,3,FALSE)</f>
        <v>CABALLETE PARA TEJA EN PVC INCLUYE TODOS LOS ACCESORIOS NECESARIOS PARA SU CORRECTA INSTALACIÓN Y FUNCIONAMIENTO</v>
      </c>
      <c r="E336" s="21" t="str">
        <f>+VLOOKUP(A:A,APUS!A:D,4,FALSE)</f>
        <v>M</v>
      </c>
      <c r="F336" s="13">
        <f>VLOOKUP(A:A,APUS!A:H,8,0)</f>
        <v>8.06</v>
      </c>
      <c r="G336" s="26">
        <f>VLOOKUP(A:A,MEMORIAS!B:M,12,0)</f>
        <v>0</v>
      </c>
      <c r="H336" s="462">
        <f t="shared" si="10"/>
        <v>0</v>
      </c>
    </row>
    <row r="337" spans="1:8" ht="12.75" outlineLevel="1" x14ac:dyDescent="0.2">
      <c r="A337" s="18" t="s">
        <v>2223</v>
      </c>
      <c r="B337" s="10">
        <v>13</v>
      </c>
      <c r="C337" s="10">
        <v>17</v>
      </c>
      <c r="D337" s="27" t="str">
        <f>+VLOOKUP(A:A,APUS!A:C,3,FALSE)</f>
        <v>ALISTADO PARA TEJA DE BARRO</v>
      </c>
      <c r="E337" s="21" t="str">
        <f>+VLOOKUP(A:A,APUS!A:D,4,FALSE)</f>
        <v>M2</v>
      </c>
      <c r="F337" s="13">
        <f>VLOOKUP(A:A,APUS!A:H,8,0)</f>
        <v>1.802</v>
      </c>
      <c r="G337" s="26">
        <f>VLOOKUP(A:A,MEMORIAS!B:M,12,0)</f>
        <v>0</v>
      </c>
      <c r="H337" s="462">
        <f t="shared" si="10"/>
        <v>0</v>
      </c>
    </row>
    <row r="338" spans="1:8" ht="25.5" outlineLevel="1" x14ac:dyDescent="0.2">
      <c r="A338" s="18" t="s">
        <v>2222</v>
      </c>
      <c r="B338" s="10">
        <v>13</v>
      </c>
      <c r="C338" s="10">
        <v>18</v>
      </c>
      <c r="D338" s="27" t="str">
        <f>+VLOOKUP(A:A,APUS!A:C,3,FALSE)</f>
        <v xml:space="preserve">TEJA DE BARRO, INCLUYE LOS ACCESORIOS NECESARIOS PARA SU CORRECTA INSTALACIÓN Y FUNCIONAMIENTO </v>
      </c>
      <c r="E338" s="21" t="str">
        <f>+VLOOKUP(A:A,APUS!A:D,4,FALSE)</f>
        <v>M2</v>
      </c>
      <c r="F338" s="13">
        <f>VLOOKUP(A:A,APUS!A:H,8,0)</f>
        <v>22.866842100000003</v>
      </c>
      <c r="G338" s="26">
        <f>VLOOKUP(A:A,MEMORIAS!B:M,12,0)</f>
        <v>0</v>
      </c>
      <c r="H338" s="462">
        <f t="shared" si="10"/>
        <v>0</v>
      </c>
    </row>
    <row r="339" spans="1:8" ht="25.5" outlineLevel="1" x14ac:dyDescent="0.2">
      <c r="A339" s="18" t="s">
        <v>2221</v>
      </c>
      <c r="B339" s="10">
        <v>13</v>
      </c>
      <c r="C339" s="10">
        <v>19</v>
      </c>
      <c r="D339" s="27" t="str">
        <f>+VLOOKUP(A:A,APUS!A:C,3,FALSE)</f>
        <v>CABALLETE EN TEJA DE BARRO, INCLUYE TODOS LOS ACCESORIOS NECESARIOS PARA SU CORRECTA INSTALACIÓN Y FUNCIONAMIENTO</v>
      </c>
      <c r="E339" s="21" t="str">
        <f>+VLOOKUP(A:A,APUS!A:D,4,FALSE)</f>
        <v>M</v>
      </c>
      <c r="F339" s="13">
        <f>VLOOKUP(A:A,APUS!A:H,8,0)</f>
        <v>6.8442249999999998</v>
      </c>
      <c r="G339" s="26">
        <f>VLOOKUP(A:A,MEMORIAS!B:M,12,0)</f>
        <v>0</v>
      </c>
      <c r="H339" s="462">
        <f t="shared" si="10"/>
        <v>0</v>
      </c>
    </row>
    <row r="340" spans="1:8" ht="12.75" outlineLevel="1" x14ac:dyDescent="0.2">
      <c r="A340" s="18" t="s">
        <v>1449</v>
      </c>
      <c r="B340" s="10">
        <v>13</v>
      </c>
      <c r="C340" s="10">
        <v>20</v>
      </c>
      <c r="D340" s="27" t="str">
        <f>+VLOOKUP(A:A,APUS!A:C,3,FALSE)</f>
        <v>SISTEMA FIJADOR DE CUBIERTA PARA ESTRUCTURAS EN MADERA</v>
      </c>
      <c r="E340" s="21" t="str">
        <f>+VLOOKUP(A:A,APUS!A:D,4,FALSE)</f>
        <v>M2</v>
      </c>
      <c r="F340" s="13">
        <f>VLOOKUP(A:A,APUS!A:H,8,0)</f>
        <v>6.93</v>
      </c>
      <c r="G340" s="26">
        <f>VLOOKUP(A:A,MEMORIAS!B:M,12,0)</f>
        <v>0</v>
      </c>
      <c r="H340" s="462">
        <f t="shared" si="10"/>
        <v>0</v>
      </c>
    </row>
    <row r="341" spans="1:8" ht="12.75" outlineLevel="1" x14ac:dyDescent="0.2">
      <c r="A341" s="18" t="s">
        <v>2220</v>
      </c>
      <c r="B341" s="10">
        <v>13</v>
      </c>
      <c r="C341" s="10">
        <v>21</v>
      </c>
      <c r="D341" s="27" t="str">
        <f>+VLOOKUP(A:A,APUS!A:C,3,FALSE)</f>
        <v xml:space="preserve">SISTEMA DE ESTRUCTURA EN MADERA PARA CUBIERTA </v>
      </c>
      <c r="E341" s="21" t="str">
        <f>+VLOOKUP(A:A,APUS!A:D,4,FALSE)</f>
        <v>M2</v>
      </c>
      <c r="F341" s="13">
        <f>VLOOKUP(A:A,APUS!A:H,8,0)</f>
        <v>2.4089999999999998</v>
      </c>
      <c r="G341" s="26">
        <f>VLOOKUP(A:A,MEMORIAS!B:M,12,0)</f>
        <v>0</v>
      </c>
      <c r="H341" s="462">
        <f t="shared" si="10"/>
        <v>0</v>
      </c>
    </row>
    <row r="342" spans="1:8" ht="25.5" outlineLevel="1" x14ac:dyDescent="0.2">
      <c r="A342" s="18" t="s">
        <v>2219</v>
      </c>
      <c r="B342" s="10">
        <v>13</v>
      </c>
      <c r="C342" s="10">
        <v>22</v>
      </c>
      <c r="D342" s="27" t="str">
        <f>+VLOOKUP(A:A,APUS!A:C,3,FALSE)</f>
        <v>SISTEMA DE ESTRUCTURA EN MADERA PARA CUBIERTA EN TEJA DE BARRO</v>
      </c>
      <c r="E342" s="21" t="str">
        <f>+VLOOKUP(A:A,APUS!A:D,4,FALSE)</f>
        <v>M2</v>
      </c>
      <c r="F342" s="13">
        <f>VLOOKUP(A:A,APUS!A:H,8,0)</f>
        <v>4.8628999999999998</v>
      </c>
      <c r="G342" s="26">
        <f>VLOOKUP(A:A,MEMORIAS!B:M,12,0)</f>
        <v>0</v>
      </c>
      <c r="H342" s="462">
        <f t="shared" si="10"/>
        <v>0</v>
      </c>
    </row>
    <row r="343" spans="1:8" ht="12.75" outlineLevel="1" x14ac:dyDescent="0.2">
      <c r="A343" s="18" t="s">
        <v>2218</v>
      </c>
      <c r="B343" s="10">
        <v>13</v>
      </c>
      <c r="C343" s="10">
        <v>23</v>
      </c>
      <c r="D343" s="27" t="str">
        <f>+VLOOKUP(A:A,APUS!A:C,3,FALSE)</f>
        <v>ESTRUCTURA METÁLICA PARA TEJA FIBROCEMENTO</v>
      </c>
      <c r="E343" s="21" t="str">
        <f>+VLOOKUP(A:A,APUS!A:D,4,FALSE)</f>
        <v>M</v>
      </c>
      <c r="F343" s="13">
        <f>VLOOKUP(A:A,APUS!A:H,8,0)</f>
        <v>1.5589999999999999</v>
      </c>
      <c r="G343" s="26">
        <f>VLOOKUP(A:A,MEMORIAS!B:M,12,0)</f>
        <v>0</v>
      </c>
      <c r="H343" s="462">
        <f t="shared" si="10"/>
        <v>0</v>
      </c>
    </row>
    <row r="344" spans="1:8" ht="63.75" outlineLevel="1" x14ac:dyDescent="0.2">
      <c r="A344" s="18" t="s">
        <v>2217</v>
      </c>
      <c r="B344" s="10">
        <v>13</v>
      </c>
      <c r="C344" s="10">
        <v>24</v>
      </c>
      <c r="D344" s="27" t="str">
        <f>+VLOOKUP(A:A,APUS!A:C,3,FALSE)</f>
        <v xml:space="preserve">ELEMENTO METÁLICO PARA FLANCHE, ELEMENTO DE CUMBRERA O REMATE LATERAL PARA CUBIERTA EN ACERO GALVANIZADO DE 0,42 M DE DESARROLLO,   LÁMINA CALIBRE 16. FIJACIÓN A MURO MEDIANTE SISTEMA DE REGATA Y/O CON SISTEMA DE TORNILLO AUTOPERFORANTE Y SELLE CON MORTERO IMPERMEABILIZADO 1:3 SEGÚN EL USO.  </v>
      </c>
      <c r="E344" s="21" t="str">
        <f>+VLOOKUP(A:A,APUS!A:D,4,FALSE)</f>
        <v>M</v>
      </c>
      <c r="F344" s="13">
        <f>VLOOKUP(A:A,APUS!A:H,8,0)</f>
        <v>5.8468</v>
      </c>
      <c r="G344" s="26">
        <f>VLOOKUP(A:A,MEMORIAS!B:M,12,0)</f>
        <v>0</v>
      </c>
      <c r="H344" s="462">
        <f t="shared" si="10"/>
        <v>0</v>
      </c>
    </row>
    <row r="345" spans="1:8" ht="12.75" outlineLevel="1" x14ac:dyDescent="0.2">
      <c r="A345" s="18" t="s">
        <v>1559</v>
      </c>
      <c r="B345" s="10">
        <v>13</v>
      </c>
      <c r="C345" s="10">
        <v>25</v>
      </c>
      <c r="D345" s="27" t="str">
        <f>+VLOOKUP(A:A,APUS!A:C,3,FALSE)</f>
        <v xml:space="preserve">SOPORTE METÁLICO PARA CORREAS METÁLICAS </v>
      </c>
      <c r="E345" s="21" t="str">
        <f>+VLOOKUP(A:A,APUS!A:D,4,FALSE)</f>
        <v>UN</v>
      </c>
      <c r="F345" s="13">
        <f>VLOOKUP(A:A,APUS!A:H,8,0)</f>
        <v>4.456666666666667</v>
      </c>
      <c r="G345" s="26">
        <f>VLOOKUP(A:A,MEMORIAS!B:M,12,0)</f>
        <v>0</v>
      </c>
      <c r="H345" s="462">
        <f t="shared" si="10"/>
        <v>0</v>
      </c>
    </row>
    <row r="346" spans="1:8" ht="25.5" outlineLevel="1" x14ac:dyDescent="0.2">
      <c r="A346" s="18" t="s">
        <v>1560</v>
      </c>
      <c r="B346" s="10">
        <v>13</v>
      </c>
      <c r="C346" s="10">
        <v>26</v>
      </c>
      <c r="D346" s="27" t="str">
        <f>+VLOOKUP(A:A,APUS!A:C,3,FALSE)</f>
        <v>ACCESORIO  GALVANIZADO PARA SALIDA A.LL CANAL METÁLICA DIAMETRO 4" X 3"</v>
      </c>
      <c r="E346" s="21" t="str">
        <f>+VLOOKUP(A:A,APUS!A:D,4,FALSE)</f>
        <v>UN</v>
      </c>
      <c r="F346" s="13">
        <f>VLOOKUP(A:A,APUS!A:H,8,0)</f>
        <v>0.57000000000000006</v>
      </c>
      <c r="G346" s="26">
        <f>VLOOKUP(A:A,MEMORIAS!B:M,12,0)</f>
        <v>0</v>
      </c>
      <c r="H346" s="462">
        <f t="shared" si="10"/>
        <v>0</v>
      </c>
    </row>
    <row r="347" spans="1:8" ht="25.5" outlineLevel="1" x14ac:dyDescent="0.2">
      <c r="A347" s="18" t="s">
        <v>1521</v>
      </c>
      <c r="B347" s="10">
        <v>13</v>
      </c>
      <c r="C347" s="10">
        <v>27</v>
      </c>
      <c r="D347" s="27" t="str">
        <f>+VLOOKUP(A:A,APUS!A:C,3,FALSE)</f>
        <v>ACCESORIO  GALVANIZADO PARA SALIDA A.LL CANAL METÁLICA DIAMETRO 4" X 4" o 3" X 3"</v>
      </c>
      <c r="E347" s="21" t="str">
        <f>+VLOOKUP(A:A,APUS!A:D,4,FALSE)</f>
        <v>UN</v>
      </c>
      <c r="F347" s="13">
        <f>VLOOKUP(A:A,APUS!A:H,8,0)</f>
        <v>0.5</v>
      </c>
      <c r="G347" s="26">
        <f>VLOOKUP(A:A,MEMORIAS!B:M,12,0)</f>
        <v>0</v>
      </c>
      <c r="H347" s="462">
        <f t="shared" si="10"/>
        <v>0</v>
      </c>
    </row>
    <row r="348" spans="1:8" ht="12.75" outlineLevel="1" x14ac:dyDescent="0.2">
      <c r="A348" s="18" t="s">
        <v>1522</v>
      </c>
      <c r="B348" s="10">
        <v>13</v>
      </c>
      <c r="C348" s="10">
        <v>28</v>
      </c>
      <c r="D348" s="27" t="str">
        <f>+VLOOKUP(A:A,APUS!A:C,3,FALSE)</f>
        <v>CANAL LÁMINA GALVANIZADA CALIBRE 16 DESARROLLO  0.75 M</v>
      </c>
      <c r="E348" s="21" t="str">
        <f>+VLOOKUP(A:A,APUS!A:D,4,FALSE)</f>
        <v>M</v>
      </c>
      <c r="F348" s="13">
        <f>VLOOKUP(A:A,APUS!A:H,8,0)</f>
        <v>2.5146666666666664</v>
      </c>
      <c r="G348" s="26">
        <f>VLOOKUP(A:A,MEMORIAS!B:M,12,0)</f>
        <v>0</v>
      </c>
      <c r="H348" s="462">
        <f t="shared" si="10"/>
        <v>0</v>
      </c>
    </row>
    <row r="349" spans="1:8" ht="12.75" outlineLevel="1" x14ac:dyDescent="0.2">
      <c r="A349" s="18" t="s">
        <v>1523</v>
      </c>
      <c r="B349" s="10">
        <v>13</v>
      </c>
      <c r="C349" s="10">
        <v>29</v>
      </c>
      <c r="D349" s="27" t="str">
        <f>+VLOOKUP(A:A,APUS!A:C,3,FALSE)</f>
        <v>CANAL LÁMINA GALVANIZADA CALIBRE 16 DESARROLLO  0.50 M</v>
      </c>
      <c r="E349" s="21" t="str">
        <f>+VLOOKUP(A:A,APUS!A:D,4,FALSE)</f>
        <v>M</v>
      </c>
      <c r="F349" s="13">
        <f>VLOOKUP(A:A,APUS!A:H,8,0)</f>
        <v>1.9119999999999999</v>
      </c>
      <c r="G349" s="26">
        <f>VLOOKUP(A:A,MEMORIAS!B:M,12,0)</f>
        <v>0</v>
      </c>
      <c r="H349" s="462">
        <f t="shared" si="10"/>
        <v>0</v>
      </c>
    </row>
    <row r="350" spans="1:8" ht="12.75" outlineLevel="1" x14ac:dyDescent="0.2">
      <c r="A350" s="18" t="s">
        <v>1524</v>
      </c>
      <c r="B350" s="10">
        <v>13</v>
      </c>
      <c r="C350" s="10">
        <v>30</v>
      </c>
      <c r="D350" s="27" t="str">
        <f>+VLOOKUP(A:A,APUS!A:C,3,FALSE)</f>
        <v xml:space="preserve">CANAL LÁMINA GALVANIZADA CALIBRE 16 DESARROLLO 0.33 M </v>
      </c>
      <c r="E350" s="21" t="str">
        <f>+VLOOKUP(A:A,APUS!A:D,4,FALSE)</f>
        <v>M</v>
      </c>
      <c r="F350" s="13">
        <f>VLOOKUP(A:A,APUS!A:H,8,0)</f>
        <v>1.2573333333333332</v>
      </c>
      <c r="G350" s="26">
        <f>VLOOKUP(A:A,MEMORIAS!B:M,12,0)</f>
        <v>0</v>
      </c>
      <c r="H350" s="462">
        <f t="shared" ref="H350:H356" si="12">+F350*G350</f>
        <v>0</v>
      </c>
    </row>
    <row r="351" spans="1:8" ht="25.5" outlineLevel="1" x14ac:dyDescent="0.2">
      <c r="A351" s="18" t="s">
        <v>1561</v>
      </c>
      <c r="B351" s="10">
        <v>13</v>
      </c>
      <c r="C351" s="10">
        <v>31</v>
      </c>
      <c r="D351" s="27" t="str">
        <f>+VLOOKUP(A:A,APUS!A:C,3,FALSE)</f>
        <v>REPARACIÓN CUBIERTA EN TEJA DE BARRO, INCLUYE CAMBIO DE TEJAS Y ARREGLO ESTRUCTURA (ZONA AFECTADA MÁX. 4 TEJAS)</v>
      </c>
      <c r="E351" s="21" t="str">
        <f>+VLOOKUP(A:A,APUS!A:D,4,FALSE)</f>
        <v>M2</v>
      </c>
      <c r="F351" s="13">
        <f>VLOOKUP(A:A,APUS!A:H,8,0)</f>
        <v>5.5063000000000004</v>
      </c>
      <c r="G351" s="26">
        <f>VLOOKUP(A:A,MEMORIAS!B:M,12,0)</f>
        <v>0</v>
      </c>
      <c r="H351" s="462">
        <f t="shared" si="12"/>
        <v>0</v>
      </c>
    </row>
    <row r="352" spans="1:8" ht="12.75" outlineLevel="1" x14ac:dyDescent="0.2">
      <c r="A352" s="18" t="s">
        <v>1583</v>
      </c>
      <c r="B352" s="10">
        <v>13</v>
      </c>
      <c r="C352" s="10">
        <v>32</v>
      </c>
      <c r="D352" s="27" t="str">
        <f>+VLOOKUP(A:A,APUS!A:C,3,FALSE)</f>
        <v>SELLE DE JUNTAS EN SIKAFLEX  (CUBIERTAS PLANAS)</v>
      </c>
      <c r="E352" s="21" t="str">
        <f>+VLOOKUP(A:A,APUS!A:D,4,FALSE)</f>
        <v>M</v>
      </c>
      <c r="F352" s="13">
        <f>VLOOKUP(A:A,APUS!A:H,8,0)</f>
        <v>1.8648</v>
      </c>
      <c r="G352" s="26">
        <f>VLOOKUP(A:A,MEMORIAS!B:M,12,0)</f>
        <v>0</v>
      </c>
      <c r="H352" s="462">
        <f t="shared" si="12"/>
        <v>0</v>
      </c>
    </row>
    <row r="353" spans="1:8" ht="38.25" outlineLevel="1" x14ac:dyDescent="0.2">
      <c r="A353" s="18" t="s">
        <v>2107</v>
      </c>
      <c r="B353" s="10">
        <v>13</v>
      </c>
      <c r="C353" s="10">
        <v>33</v>
      </c>
      <c r="D353" s="27" t="str">
        <f>+VLOOKUP(A:A,APUS!A:C,3,FALSE)</f>
        <v>ESTRUCTURA PERFIL EN C  CALIBRE 14 DE  220 MM X 80 MM (LUCES HASTA 6M, INCLUYE ÁREA DE APOYO), APLICA HASTA PARA CUBIERTA EN ASBESTO CEMENTO EXISTENTE. INCLUYE ANTICORROSIVO.</v>
      </c>
      <c r="E353" s="21" t="str">
        <f>+VLOOKUP(A:A,APUS!A:D,4,FALSE)</f>
        <v>M</v>
      </c>
      <c r="F353" s="13">
        <f>VLOOKUP(A:A,APUS!A:H,8,0)</f>
        <v>3.7256666666666667</v>
      </c>
      <c r="G353" s="26">
        <f>VLOOKUP(A:A,MEMORIAS!B:M,12,0)</f>
        <v>0</v>
      </c>
      <c r="H353" s="462">
        <f t="shared" si="12"/>
        <v>0</v>
      </c>
    </row>
    <row r="354" spans="1:8" ht="42" customHeight="1" outlineLevel="1" x14ac:dyDescent="0.2">
      <c r="A354" s="18" t="s">
        <v>2124</v>
      </c>
      <c r="B354" s="10">
        <v>13</v>
      </c>
      <c r="C354" s="10">
        <v>34</v>
      </c>
      <c r="D354" s="27" t="str">
        <f>+VLOOKUP(A:A,APUS!A:C,3,FALSE)</f>
        <v>ESTRUCTURA PERFIL EN TUBO RECTANGULAR 80 MM X 40 MM CALIBRE 16 (PARA CUBIERTA METÁLICA). INCLUYE ANTICORROSIVO DOS CAPAS.</v>
      </c>
      <c r="E354" s="21" t="str">
        <f>+VLOOKUP(A:A,APUS!A:D,4,FALSE)</f>
        <v>M</v>
      </c>
      <c r="F354" s="13">
        <f>VLOOKUP(A:A,APUS!A:H,8,0)</f>
        <v>3.7256666666666667</v>
      </c>
      <c r="G354" s="26">
        <f>VLOOKUP(A:A,MEMORIAS!B:M,12,0)</f>
        <v>0</v>
      </c>
      <c r="H354" s="462">
        <f t="shared" si="12"/>
        <v>0</v>
      </c>
    </row>
    <row r="355" spans="1:8" ht="51" outlineLevel="1" x14ac:dyDescent="0.2">
      <c r="A355" s="18" t="s">
        <v>2123</v>
      </c>
      <c r="B355" s="10">
        <v>13</v>
      </c>
      <c r="C355" s="10">
        <v>35</v>
      </c>
      <c r="D355" s="27" t="str">
        <f>+VLOOKUP(A:A,APUS!A:C,3,FALSE)</f>
        <v>ESTRUCTURA EN PERFIL EN TUBO RECTANGULAR CALIBRE 18  DE 160 MM X 60MM  (LUCES HASTA 3,5 M, INCLUYE ÁREA DE APOYO), APLICA INCLUSO EN CASO DE CUBIERTA EN FIBROCEMENTO EXISTENTE. INCLUYE ANTICORROSIVO.</v>
      </c>
      <c r="E355" s="21" t="str">
        <f>+VLOOKUP(A:A,APUS!A:D,4,FALSE)</f>
        <v>M</v>
      </c>
      <c r="F355" s="13">
        <f>VLOOKUP(A:A,APUS!A:H,8,0)</f>
        <v>3.7256666666666667</v>
      </c>
      <c r="G355" s="26">
        <f>VLOOKUP(A:A,MEMORIAS!B:M,12,0)</f>
        <v>0</v>
      </c>
      <c r="H355" s="462">
        <f t="shared" si="12"/>
        <v>0</v>
      </c>
    </row>
    <row r="356" spans="1:8" ht="25.5" outlineLevel="1" x14ac:dyDescent="0.2">
      <c r="A356" s="18" t="s">
        <v>2294</v>
      </c>
      <c r="B356" s="10">
        <v>13</v>
      </c>
      <c r="C356" s="10">
        <v>36</v>
      </c>
      <c r="D356" s="27" t="str">
        <f>+VLOOKUP(A:A,APUS!A:C,3,FALSE)</f>
        <v>CUBIERTA EN FIBROCEMENTO N°4 INCLUYE ESTRUCTURA  METALICA (Perfil  C Gr.50- 150X50X1,5MM)</v>
      </c>
      <c r="E356" s="21" t="str">
        <f>+VLOOKUP(A:A,APUS!A:D,4,FALSE)</f>
        <v>M2</v>
      </c>
      <c r="F356" s="13">
        <f>VLOOKUP(A:A,APUS!A:H,8,0)</f>
        <v>8.8889999999999993</v>
      </c>
      <c r="G356" s="26">
        <f>VLOOKUP(A:A,MEMORIAS!B:M,12,0)</f>
        <v>0</v>
      </c>
      <c r="H356" s="462">
        <f t="shared" si="12"/>
        <v>0</v>
      </c>
    </row>
    <row r="357" spans="1:8" ht="12.75" x14ac:dyDescent="0.2">
      <c r="A357" s="14"/>
      <c r="B357" s="8">
        <v>14</v>
      </c>
      <c r="C357" s="15"/>
      <c r="D357" s="9" t="s">
        <v>6</v>
      </c>
      <c r="E357" s="45"/>
      <c r="F357" s="5"/>
      <c r="G357" s="5"/>
      <c r="H357" s="486"/>
    </row>
    <row r="358" spans="1:8" ht="25.5" outlineLevel="1" x14ac:dyDescent="0.2">
      <c r="A358" s="18" t="s">
        <v>2216</v>
      </c>
      <c r="B358" s="10">
        <v>14</v>
      </c>
      <c r="C358" s="10">
        <v>1</v>
      </c>
      <c r="D358" s="27" t="str">
        <f>+VLOOKUP(A:A,APUS!A:C,3,FALSE)</f>
        <v>CIELO RASO EN LISTÓN DE MADERA PINO MACHIHEMBRADO 10 X 320 X 1.27 CM</v>
      </c>
      <c r="E358" s="21" t="str">
        <f>+VLOOKUP(A:A,APUS!A:D,4,FALSE)</f>
        <v>M2</v>
      </c>
      <c r="F358" s="13">
        <f>VLOOKUP(A:A,APUS!A:H,8,0)</f>
        <v>7.9417025477965</v>
      </c>
      <c r="G358" s="26">
        <f>VLOOKUP(A:A,MEMORIAS!B:M,12,0)</f>
        <v>0</v>
      </c>
      <c r="H358" s="462">
        <f t="shared" si="10"/>
        <v>0</v>
      </c>
    </row>
    <row r="359" spans="1:8" ht="12.75" outlineLevel="1" x14ac:dyDescent="0.2">
      <c r="A359" s="18" t="s">
        <v>2215</v>
      </c>
      <c r="B359" s="10">
        <v>14</v>
      </c>
      <c r="C359" s="10">
        <v>2</v>
      </c>
      <c r="D359" s="27" t="str">
        <f>+VLOOKUP(A:A,APUS!A:C,3,FALSE)</f>
        <v>CIELO RASO DRY WALL</v>
      </c>
      <c r="E359" s="21" t="str">
        <f>+VLOOKUP(A:A,APUS!A:D,4,FALSE)</f>
        <v>M2</v>
      </c>
      <c r="F359" s="13">
        <f>VLOOKUP(A:A,APUS!A:H,8,0)</f>
        <v>26.573871167645031</v>
      </c>
      <c r="G359" s="26">
        <f>VLOOKUP(A:A,MEMORIAS!B:M,12,0)</f>
        <v>0</v>
      </c>
      <c r="H359" s="462">
        <f t="shared" si="10"/>
        <v>0</v>
      </c>
    </row>
    <row r="360" spans="1:8" ht="12.75" outlineLevel="1" x14ac:dyDescent="0.2">
      <c r="A360" s="18" t="s">
        <v>1730</v>
      </c>
      <c r="B360" s="10">
        <v>14</v>
      </c>
      <c r="C360" s="10">
        <v>3</v>
      </c>
      <c r="D360" s="27" t="str">
        <f>+VLOOKUP(A:A,APUS!A:C,3,FALSE)</f>
        <v>SUMINISTRO E INSTALACIÓN CIELO RASO EN TABLILLA PVC</v>
      </c>
      <c r="E360" s="21" t="str">
        <f>+VLOOKUP(A:A,APUS!A:D,4,FALSE)</f>
        <v>M2</v>
      </c>
      <c r="F360" s="13">
        <f>VLOOKUP(A:A,APUS!A:H,8,0)</f>
        <v>12.387499999999999</v>
      </c>
      <c r="G360" s="26">
        <f>VLOOKUP(A:A,MEMORIAS!B:M,12,0)</f>
        <v>0</v>
      </c>
      <c r="H360" s="462">
        <f>+F360*G360</f>
        <v>0</v>
      </c>
    </row>
    <row r="361" spans="1:8" ht="12.75" x14ac:dyDescent="0.2">
      <c r="A361" s="14"/>
      <c r="B361" s="8">
        <v>15</v>
      </c>
      <c r="C361" s="15"/>
      <c r="D361" s="9" t="s">
        <v>7</v>
      </c>
      <c r="E361" s="15"/>
      <c r="F361" s="5"/>
      <c r="G361" s="5"/>
      <c r="H361" s="486"/>
    </row>
    <row r="362" spans="1:8" ht="12.75" outlineLevel="1" x14ac:dyDescent="0.2">
      <c r="A362" s="18" t="s">
        <v>2214</v>
      </c>
      <c r="B362" s="10">
        <v>15</v>
      </c>
      <c r="C362" s="10">
        <v>0.1</v>
      </c>
      <c r="D362" s="27" t="str">
        <f>+VLOOKUP(A:A,APUS!A:C,3,FALSE)</f>
        <v>MURO BLOQUE CONCRETO DE 0.10 M</v>
      </c>
      <c r="E362" s="10" t="str">
        <f>+VLOOKUP(A:A,APUS!A:D,4,FALSE)</f>
        <v>M2</v>
      </c>
      <c r="F362" s="13">
        <f>VLOOKUP(A:A,APUS!A:H,8,0)</f>
        <v>15.705500000000001</v>
      </c>
      <c r="G362" s="26">
        <f>VLOOKUP(A:A,MEMORIAS!B:M,12,0)</f>
        <v>0</v>
      </c>
      <c r="H362" s="462">
        <f t="shared" si="10"/>
        <v>0</v>
      </c>
    </row>
    <row r="363" spans="1:8" ht="12.75" outlineLevel="1" x14ac:dyDescent="0.2">
      <c r="A363" s="18" t="s">
        <v>2213</v>
      </c>
      <c r="B363" s="10">
        <v>15</v>
      </c>
      <c r="C363" s="10">
        <v>0.2</v>
      </c>
      <c r="D363" s="27" t="str">
        <f>+VLOOKUP(A:A,APUS!A:C,3,FALSE)</f>
        <v>MURO BLOQUE CONCRETO DE 0.20 M</v>
      </c>
      <c r="E363" s="10" t="str">
        <f>+VLOOKUP(A:A,APUS!A:D,4,FALSE)</f>
        <v>M2</v>
      </c>
      <c r="F363" s="13">
        <f>VLOOKUP(A:A,APUS!A:H,8,0)</f>
        <v>14.7072</v>
      </c>
      <c r="G363" s="26">
        <f>VLOOKUP(A:A,MEMORIAS!B:M,12,0)</f>
        <v>0</v>
      </c>
      <c r="H363" s="462">
        <f t="shared" si="10"/>
        <v>0</v>
      </c>
    </row>
    <row r="364" spans="1:8" ht="12.75" outlineLevel="1" x14ac:dyDescent="0.2">
      <c r="A364" s="18" t="s">
        <v>2212</v>
      </c>
      <c r="B364" s="10">
        <v>15</v>
      </c>
      <c r="C364" s="10">
        <v>0.3</v>
      </c>
      <c r="D364" s="27" t="str">
        <f>+VLOOKUP(A:A,APUS!A:C,3,FALSE)</f>
        <v>MAMPOSTERÍA PARA MURO DIVISORIO BLOQUE ESTRIADO  No 5.</v>
      </c>
      <c r="E364" s="10" t="str">
        <f>+VLOOKUP(A:A,APUS!A:D,4,FALSE)</f>
        <v>M2</v>
      </c>
      <c r="F364" s="13">
        <f>VLOOKUP(A:A,APUS!A:H,8,0)</f>
        <v>14.748800000000001</v>
      </c>
      <c r="G364" s="26">
        <f>VLOOKUP(A:A,MEMORIAS!B:M,12,0)</f>
        <v>0</v>
      </c>
      <c r="H364" s="462">
        <f t="shared" si="10"/>
        <v>0</v>
      </c>
    </row>
    <row r="365" spans="1:8" ht="25.5" outlineLevel="1" x14ac:dyDescent="0.2">
      <c r="A365" s="18" t="s">
        <v>2205</v>
      </c>
      <c r="B365" s="10">
        <v>15</v>
      </c>
      <c r="C365" s="10">
        <v>0.4</v>
      </c>
      <c r="D365" s="27" t="str">
        <f>+VLOOKUP(A:A,APUS!A:C,3,FALSE)</f>
        <v>MAMPOSTERÍA EN LADRILLO PRENSADO LIVIANO DE 0.24 X 0.12 X 0.06 A LA VISTA E=0.12 M</v>
      </c>
      <c r="E365" s="10" t="str">
        <f>+VLOOKUP(A:A,APUS!A:D,4,FALSE)</f>
        <v>M2</v>
      </c>
      <c r="F365" s="13">
        <f>VLOOKUP(A:A,APUS!A:H,8,0)</f>
        <v>63.631499999999996</v>
      </c>
      <c r="G365" s="26">
        <f>VLOOKUP(A:A,MEMORIAS!B:M,12,0)</f>
        <v>0</v>
      </c>
      <c r="H365" s="462">
        <f t="shared" si="10"/>
        <v>0</v>
      </c>
    </row>
    <row r="366" spans="1:8" ht="25.5" outlineLevel="1" x14ac:dyDescent="0.2">
      <c r="A366" s="18" t="s">
        <v>2211</v>
      </c>
      <c r="B366" s="10">
        <v>15</v>
      </c>
      <c r="C366" s="10">
        <v>0.5</v>
      </c>
      <c r="D366" s="27" t="str">
        <f>+VLOOKUP(A:A,APUS!A:C,3,FALSE)</f>
        <v>MAMPOSTERÍA EN LADRILLO PRENSADO LIVIANO DE 0.24 X 0.12 X 0.06  HASTA 0.30CM A LA VISTA E=0.12 M</v>
      </c>
      <c r="E366" s="10" t="str">
        <f>+VLOOKUP(A:A,APUS!A:D,4,FALSE)</f>
        <v>M</v>
      </c>
      <c r="F366" s="13">
        <f>VLOOKUP(A:A,APUS!A:H,8,0)</f>
        <v>16.995750000000001</v>
      </c>
      <c r="G366" s="26">
        <f>VLOOKUP(A:A,MEMORIAS!B:M,12,0)</f>
        <v>0</v>
      </c>
      <c r="H366" s="462">
        <f t="shared" si="10"/>
        <v>0</v>
      </c>
    </row>
    <row r="367" spans="1:8" ht="12.75" outlineLevel="1" x14ac:dyDescent="0.2">
      <c r="A367" s="18" t="s">
        <v>2210</v>
      </c>
      <c r="B367" s="10">
        <v>15</v>
      </c>
      <c r="C367" s="10">
        <v>0.6</v>
      </c>
      <c r="D367" s="27" t="str">
        <f>+VLOOKUP(A:A,APUS!A:C,3,FALSE)</f>
        <v>MAMPOSTERÍA EN LADRILLO TOLETE COMÚN DE E=0.12 M</v>
      </c>
      <c r="E367" s="10" t="str">
        <f>+VLOOKUP(A:A,APUS!A:D,4,FALSE)</f>
        <v>M2</v>
      </c>
      <c r="F367" s="13">
        <f>VLOOKUP(A:A,APUS!A:H,8,0)</f>
        <v>78.966869832864944</v>
      </c>
      <c r="G367" s="26">
        <f>VLOOKUP(A:A,MEMORIAS!B:M,12,0)</f>
        <v>0</v>
      </c>
      <c r="H367" s="462">
        <f t="shared" si="10"/>
        <v>0</v>
      </c>
    </row>
    <row r="368" spans="1:8" ht="12.75" outlineLevel="1" x14ac:dyDescent="0.2">
      <c r="A368" s="18" t="s">
        <v>2209</v>
      </c>
      <c r="B368" s="10">
        <v>15</v>
      </c>
      <c r="C368" s="10">
        <v>0.7</v>
      </c>
      <c r="D368" s="27" t="str">
        <f>+VLOOKUP(A:A,APUS!A:C,3,FALSE)</f>
        <v xml:space="preserve">MURO EN TOLETE RECOCIDO DE E=0.10 M  </v>
      </c>
      <c r="E368" s="10" t="str">
        <f>+VLOOKUP(A:A,APUS!A:D,4,FALSE)</f>
        <v>M2</v>
      </c>
      <c r="F368" s="13">
        <f>VLOOKUP(A:A,APUS!A:H,8,0)</f>
        <v>81.575461717957495</v>
      </c>
      <c r="G368" s="26">
        <f>VLOOKUP(A:A,MEMORIAS!B:M,12,0)</f>
        <v>0</v>
      </c>
      <c r="H368" s="462">
        <f t="shared" si="10"/>
        <v>0</v>
      </c>
    </row>
    <row r="369" spans="1:8" ht="12.75" outlineLevel="1" x14ac:dyDescent="0.2">
      <c r="A369" s="18" t="s">
        <v>2208</v>
      </c>
      <c r="B369" s="10">
        <v>15</v>
      </c>
      <c r="C369" s="10">
        <v>0.8</v>
      </c>
      <c r="D369" s="27" t="str">
        <f>+VLOOKUP(A:A,APUS!A:C,3,FALSE)</f>
        <v xml:space="preserve">MURO EN TOLETE RECOCIDO DE 0.10 M HASTA ALTURA 0.30 M  </v>
      </c>
      <c r="E369" s="10" t="str">
        <f>+VLOOKUP(A:A,APUS!A:D,4,FALSE)</f>
        <v>M</v>
      </c>
      <c r="F369" s="13">
        <f>VLOOKUP(A:A,APUS!A:H,8,0)</f>
        <v>16.0505</v>
      </c>
      <c r="G369" s="26">
        <f>VLOOKUP(A:A,MEMORIAS!B:M,12,0)</f>
        <v>0</v>
      </c>
      <c r="H369" s="462">
        <f t="shared" si="10"/>
        <v>0</v>
      </c>
    </row>
    <row r="370" spans="1:8" ht="12.75" outlineLevel="1" x14ac:dyDescent="0.2">
      <c r="A370" s="18" t="s">
        <v>2206</v>
      </c>
      <c r="B370" s="10">
        <v>15</v>
      </c>
      <c r="C370" s="10">
        <v>0.9</v>
      </c>
      <c r="D370" s="27" t="str">
        <f>+VLOOKUP(A:A,APUS!A:C,3,FALSE)</f>
        <v xml:space="preserve">PANEL PARA DIVISORIO EN DRYWALL </v>
      </c>
      <c r="E370" s="10" t="str">
        <f>+VLOOKUP(A:A,APUS!A:D,4,FALSE)</f>
        <v>M2</v>
      </c>
      <c r="F370" s="13">
        <f>VLOOKUP(A:A,APUS!A:H,8,0)</f>
        <v>35.780700000000003</v>
      </c>
      <c r="G370" s="26">
        <f>VLOOKUP(A:A,MEMORIAS!B:M,12,0)</f>
        <v>0</v>
      </c>
      <c r="H370" s="462">
        <f t="shared" si="10"/>
        <v>0</v>
      </c>
    </row>
    <row r="371" spans="1:8" ht="12.75" outlineLevel="1" x14ac:dyDescent="0.2">
      <c r="A371" s="18" t="s">
        <v>1450</v>
      </c>
      <c r="B371" s="10">
        <v>15</v>
      </c>
      <c r="C371" s="10">
        <v>10</v>
      </c>
      <c r="D371" s="27" t="str">
        <f>+VLOOKUP(A:A,APUS!A:C,3,FALSE)</f>
        <v>PANEL EN DRY WALL PARA ZONAS HÚMEDAS</v>
      </c>
      <c r="E371" s="10" t="str">
        <f>+VLOOKUP(A:A,APUS!A:D,4,FALSE)</f>
        <v>M2</v>
      </c>
      <c r="F371" s="13">
        <f>VLOOKUP(A:A,APUS!A:H,8,0)</f>
        <v>26.826091342570301</v>
      </c>
      <c r="G371" s="26">
        <f>VLOOKUP(A:A,MEMORIAS!B:M,12,0)</f>
        <v>0</v>
      </c>
      <c r="H371" s="462">
        <f t="shared" si="10"/>
        <v>0</v>
      </c>
    </row>
    <row r="372" spans="1:8" ht="12.75" outlineLevel="1" x14ac:dyDescent="0.2">
      <c r="A372" s="18" t="s">
        <v>1549</v>
      </c>
      <c r="B372" s="10">
        <v>15</v>
      </c>
      <c r="C372" s="10">
        <v>11</v>
      </c>
      <c r="D372" s="27" t="str">
        <f>+VLOOKUP(A:A,APUS!A:C,3,FALSE)</f>
        <v>PANEL EN DRY WALL PARA ZONAS EXTERIORES</v>
      </c>
      <c r="E372" s="10" t="str">
        <f>+VLOOKUP(A:A,APUS!A:D,4,FALSE)</f>
        <v>M2</v>
      </c>
      <c r="F372" s="13">
        <f>VLOOKUP(A:A,APUS!A:H,8,0)</f>
        <v>26.825000836749499</v>
      </c>
      <c r="G372" s="26">
        <f>VLOOKUP(A:A,MEMORIAS!B:M,12,0)</f>
        <v>0</v>
      </c>
      <c r="H372" s="462">
        <f t="shared" si="10"/>
        <v>0</v>
      </c>
    </row>
    <row r="373" spans="1:8" ht="25.5" outlineLevel="1" x14ac:dyDescent="0.2">
      <c r="A373" s="18" t="s">
        <v>1562</v>
      </c>
      <c r="B373" s="10">
        <v>15</v>
      </c>
      <c r="C373" s="10">
        <v>12</v>
      </c>
      <c r="D373" s="27" t="str">
        <f>+VLOOKUP(A:A,APUS!A:C,3,FALSE)</f>
        <v>MAMPOSTERÍA EN BLOQUE No. 4, ALTURA HASTA 0.30 M (CULATAS Y DEMÁS ACTIVIDADES POR M)</v>
      </c>
      <c r="E373" s="10" t="str">
        <f>+VLOOKUP(A:A,APUS!A:D,4,FALSE)</f>
        <v>M</v>
      </c>
      <c r="F373" s="13">
        <f>VLOOKUP(A:A,APUS!A:H,8,0)</f>
        <v>4.8998343749999993</v>
      </c>
      <c r="G373" s="26">
        <f>VLOOKUP(A:A,MEMORIAS!B:M,12,0)</f>
        <v>0</v>
      </c>
      <c r="H373" s="462">
        <f t="shared" si="10"/>
        <v>0</v>
      </c>
    </row>
    <row r="374" spans="1:8" ht="25.5" outlineLevel="1" x14ac:dyDescent="0.2">
      <c r="A374" s="18" t="s">
        <v>1563</v>
      </c>
      <c r="B374" s="10">
        <v>15</v>
      </c>
      <c r="C374" s="10">
        <v>13</v>
      </c>
      <c r="D374" s="27" t="str">
        <f>+VLOOKUP(A:A,APUS!A:C,3,FALSE)</f>
        <v>POYO EN CONCRETO MEZCLA EN OBRA 1:2:4 PARA LAVADERO 0.60 M  X 0.60 M, (INCLUYE PAÑETE)</v>
      </c>
      <c r="E374" s="10" t="str">
        <f>+VLOOKUP(A:A,APUS!A:D,4,FALSE)</f>
        <v>UN</v>
      </c>
      <c r="F374" s="13">
        <f>VLOOKUP(A:A,APUS!A:H,8,0)</f>
        <v>21.979776000000005</v>
      </c>
      <c r="G374" s="26">
        <f>VLOOKUP(A:A,MEMORIAS!B:M,12,0)</f>
        <v>0</v>
      </c>
      <c r="H374" s="462">
        <f t="shared" si="10"/>
        <v>0</v>
      </c>
    </row>
    <row r="375" spans="1:8" ht="25.5" outlineLevel="1" x14ac:dyDescent="0.2">
      <c r="A375" s="18" t="s">
        <v>1564</v>
      </c>
      <c r="B375" s="10">
        <v>15</v>
      </c>
      <c r="C375" s="10">
        <v>14</v>
      </c>
      <c r="D375" s="27" t="str">
        <f>+VLOOKUP(A:A,APUS!A:C,3,FALSE)</f>
        <v>MESÓN EN CONCRETO MEZCLA EN OBRA  1:2:4 (APROX. 2500 PSI) - E=6 CM,  (INCLUYE REFUERZO EN ACERO 3/8")</v>
      </c>
      <c r="E375" s="10" t="str">
        <f>+VLOOKUP(A:A,APUS!A:D,4,FALSE)</f>
        <v>M</v>
      </c>
      <c r="F375" s="13">
        <f>VLOOKUP(A:A,APUS!A:H,8,0)</f>
        <v>8.1997</v>
      </c>
      <c r="G375" s="26">
        <f>VLOOKUP(A:A,MEMORIAS!B:M,12,0)</f>
        <v>0</v>
      </c>
      <c r="H375" s="462">
        <f t="shared" si="10"/>
        <v>0</v>
      </c>
    </row>
    <row r="376" spans="1:8" ht="12.75" outlineLevel="1" x14ac:dyDescent="0.2">
      <c r="A376" s="18" t="s">
        <v>1565</v>
      </c>
      <c r="B376" s="10">
        <v>15</v>
      </c>
      <c r="C376" s="10">
        <v>15</v>
      </c>
      <c r="D376" s="27" t="str">
        <f>+VLOOKUP(A:A,APUS!A:C,3,FALSE)</f>
        <v>MURO EN LADRILLO PORTANTE (ESTRUCTURAL) E= 14.5 cm</v>
      </c>
      <c r="E376" s="10" t="str">
        <f>+VLOOKUP(A:A,APUS!A:D,4,FALSE)</f>
        <v>M2</v>
      </c>
      <c r="F376" s="13">
        <f>VLOOKUP(A:A,APUS!A:H,8,0)</f>
        <v>46.647012499999995</v>
      </c>
      <c r="G376" s="26">
        <f>VLOOKUP(A:A,MEMORIAS!B:M,12,0)</f>
        <v>0</v>
      </c>
      <c r="H376" s="462">
        <f t="shared" si="10"/>
        <v>0</v>
      </c>
    </row>
    <row r="377" spans="1:8" ht="25.5" outlineLevel="1" x14ac:dyDescent="0.2">
      <c r="A377" s="18" t="s">
        <v>1566</v>
      </c>
      <c r="B377" s="10">
        <v>15</v>
      </c>
      <c r="C377" s="10">
        <v>16</v>
      </c>
      <c r="D377" s="27" t="str">
        <f>+VLOOKUP(A:A,APUS!A:C,3,FALSE)</f>
        <v>BORDILLO POCETA DUCHA DE 0.125 M  X 0.09 M  EN LADRILLO RECOCIDO. (INCLUYE MATERIALES Y MANO DE OBRA).</v>
      </c>
      <c r="E377" s="10" t="str">
        <f>+VLOOKUP(A:A,APUS!A:D,4,FALSE)</f>
        <v>M</v>
      </c>
      <c r="F377" s="13">
        <f>VLOOKUP(A:A,APUS!A:H,8,0)</f>
        <v>6.3805000000000005</v>
      </c>
      <c r="G377" s="26">
        <f>VLOOKUP(A:A,MEMORIAS!B:M,12,0)</f>
        <v>0</v>
      </c>
      <c r="H377" s="462">
        <f t="shared" si="10"/>
        <v>0</v>
      </c>
    </row>
    <row r="378" spans="1:8" ht="51" outlineLevel="1" x14ac:dyDescent="0.2">
      <c r="A378" s="18" t="s">
        <v>1567</v>
      </c>
      <c r="B378" s="10">
        <v>15</v>
      </c>
      <c r="C378" s="10">
        <v>17</v>
      </c>
      <c r="D378" s="27" t="str">
        <f>+VLOOKUP(A:A,APUS!A:C,3,FALSE)</f>
        <v>BORDILLO EN CONCRETO A=15 H=25 F'C= 1:2:3.5 PSI PARA UNA RESISTENCIA APROXIMADA DE 3000 PSI, ACABADO A LA VISTA, FORMALETA TABLERO LISO AGLOMERADO E=19MM, TIPO FORMALETA T DE TABLEMAC, CON BORDES ACHAFLANADOS</v>
      </c>
      <c r="E378" s="10" t="str">
        <f>+VLOOKUP(A:A,APUS!A:D,4,FALSE)</f>
        <v>M</v>
      </c>
      <c r="F378" s="13">
        <f>VLOOKUP(A:A,APUS!A:H,8,0)</f>
        <v>1.7693749999999999</v>
      </c>
      <c r="G378" s="26">
        <f>VLOOKUP(A:A,MEMORIAS!B:M,12,0)</f>
        <v>0</v>
      </c>
      <c r="H378" s="462">
        <f t="shared" si="10"/>
        <v>0</v>
      </c>
    </row>
    <row r="379" spans="1:8" ht="25.5" outlineLevel="1" x14ac:dyDescent="0.2">
      <c r="A379" s="18" t="s">
        <v>1568</v>
      </c>
      <c r="B379" s="10">
        <v>15</v>
      </c>
      <c r="C379" s="10">
        <v>18</v>
      </c>
      <c r="D379" s="27" t="str">
        <f>+VLOOKUP(A:A,APUS!A:C,3,FALSE)</f>
        <v>DINTEL EN CONCRETO MEZCLA EN OBRA DE 1:2:4 (APROX. 2500PSI) DE 0.15 M X 0.20 M</v>
      </c>
      <c r="E379" s="10" t="str">
        <f>+VLOOKUP(A:A,APUS!A:D,4,FALSE)</f>
        <v>M</v>
      </c>
      <c r="F379" s="13">
        <f>VLOOKUP(A:A,APUS!A:H,8,0)</f>
        <v>4.2332999999999998</v>
      </c>
      <c r="G379" s="26">
        <f>VLOOKUP(A:A,MEMORIAS!B:M,12,0)</f>
        <v>0</v>
      </c>
      <c r="H379" s="462">
        <f t="shared" si="10"/>
        <v>0</v>
      </c>
    </row>
    <row r="380" spans="1:8" ht="12.75" outlineLevel="1" x14ac:dyDescent="0.2">
      <c r="A380" s="18" t="s">
        <v>1569</v>
      </c>
      <c r="B380" s="10">
        <v>15</v>
      </c>
      <c r="C380" s="10">
        <v>19</v>
      </c>
      <c r="D380" s="27" t="str">
        <f>+VLOOKUP(A:A,APUS!A:C,3,FALSE)</f>
        <v xml:space="preserve">SUMINISTRO E INSTALACIÓN DINTEL EN BLOQUE N° 5 </v>
      </c>
      <c r="E380" s="10" t="str">
        <f>+VLOOKUP(A:A,APUS!A:D,4,FALSE)</f>
        <v>M</v>
      </c>
      <c r="F380" s="13">
        <f>VLOOKUP(A:A,APUS!A:H,8,0)</f>
        <v>11.0516398</v>
      </c>
      <c r="G380" s="26">
        <f>VLOOKUP(A:A,MEMORIAS!B:M,12,0)</f>
        <v>0</v>
      </c>
      <c r="H380" s="462">
        <f t="shared" ref="H380:H444" si="13">+F380*G380</f>
        <v>0</v>
      </c>
    </row>
    <row r="381" spans="1:8" ht="12.75" outlineLevel="1" x14ac:dyDescent="0.2">
      <c r="A381" s="18" t="s">
        <v>1451</v>
      </c>
      <c r="B381" s="10">
        <v>15</v>
      </c>
      <c r="C381" s="10">
        <v>20</v>
      </c>
      <c r="D381" s="27" t="str">
        <f>+VLOOKUP(A:A,APUS!A:C,3,FALSE)</f>
        <v>REMATES EN TOLETE RECOCIDO DE 0,12 H=0.37  M</v>
      </c>
      <c r="E381" s="10" t="str">
        <f>+VLOOKUP(A:A,APUS!A:D,4,FALSE)</f>
        <v>M</v>
      </c>
      <c r="F381" s="13">
        <f>VLOOKUP(A:A,APUS!A:H,8,0)</f>
        <v>21.757552499999999</v>
      </c>
      <c r="G381" s="26">
        <f>VLOOKUP(A:A,MEMORIAS!B:M,12,0)</f>
        <v>0</v>
      </c>
      <c r="H381" s="462">
        <f t="shared" si="13"/>
        <v>0</v>
      </c>
    </row>
    <row r="382" spans="1:8" ht="25.5" outlineLevel="1" x14ac:dyDescent="0.2">
      <c r="A382" s="18" t="s">
        <v>1570</v>
      </c>
      <c r="B382" s="10">
        <v>15</v>
      </c>
      <c r="C382" s="10">
        <v>21</v>
      </c>
      <c r="D382" s="27" t="str">
        <f>+VLOOKUP(A:A,APUS!A:C,3,FALSE)</f>
        <v xml:space="preserve">ABERTURA DE VANO VENTANA. INVOLUCRA ROTURA DE MURO, RETIRO SOBRANTES, ELABORACIÓN RESANES MORTERO 1:3 Y FILOS  </v>
      </c>
      <c r="E382" s="10" t="str">
        <f>+VLOOKUP(A:A,APUS!A:D,4,FALSE)</f>
        <v>M2</v>
      </c>
      <c r="F382" s="13">
        <f>VLOOKUP(A:A,APUS!A:H,8,0)</f>
        <v>1.54515</v>
      </c>
      <c r="G382" s="26">
        <f>VLOOKUP(A:A,MEMORIAS!B:M,12,0)</f>
        <v>0</v>
      </c>
      <c r="H382" s="462">
        <f>+F382*G382</f>
        <v>0</v>
      </c>
    </row>
    <row r="383" spans="1:8" ht="25.5" outlineLevel="1" x14ac:dyDescent="0.2">
      <c r="A383" s="18" t="s">
        <v>1571</v>
      </c>
      <c r="B383" s="10">
        <v>15</v>
      </c>
      <c r="C383" s="10">
        <v>22</v>
      </c>
      <c r="D383" s="27" t="str">
        <f>+VLOOKUP(A:A,APUS!A:C,3,FALSE)</f>
        <v>REGATAS (CORTE CON DISCO SOBRE MAMPOSTERÍA EN AMBOS LADOS) + RESANE</v>
      </c>
      <c r="E383" s="10" t="str">
        <f>+VLOOKUP(A:A,APUS!A:D,4,FALSE)</f>
        <v>M</v>
      </c>
      <c r="F383" s="13">
        <f>VLOOKUP(A:A,APUS!A:H,8,0)</f>
        <v>1.1052</v>
      </c>
      <c r="G383" s="26">
        <f>VLOOKUP(A:A,MEMORIAS!B:M,12,0)</f>
        <v>0</v>
      </c>
      <c r="H383" s="462">
        <f>+F383*G383</f>
        <v>0</v>
      </c>
    </row>
    <row r="384" spans="1:8" ht="25.5" outlineLevel="1" x14ac:dyDescent="0.2">
      <c r="A384" s="18" t="s">
        <v>1934</v>
      </c>
      <c r="B384" s="10">
        <v>15</v>
      </c>
      <c r="C384" s="10">
        <v>23</v>
      </c>
      <c r="D384" s="27" t="str">
        <f>+VLOOKUP(A:A,APUS!A:C,3,FALSE)</f>
        <v>CONSTRUCCION DE CULATAS EN MAMPOSTERIA CONFINADA (ESPESOR ENTRE 9 Y 15CM)</v>
      </c>
      <c r="E384" s="10" t="str">
        <f>+VLOOKUP(A:A,APUS!A:D,4,FALSE)</f>
        <v>M2</v>
      </c>
      <c r="F384" s="13">
        <f>VLOOKUP(A:A,APUS!A:H,8,0)</f>
        <v>14.581000000000001</v>
      </c>
      <c r="G384" s="26">
        <f>VLOOKUP(A:A,MEMORIAS!B:M,12,0)</f>
        <v>0</v>
      </c>
      <c r="H384" s="462">
        <f>+F384*G384</f>
        <v>0</v>
      </c>
    </row>
    <row r="385" spans="1:8" ht="12.75" outlineLevel="1" x14ac:dyDescent="0.2">
      <c r="A385" s="599" t="s">
        <v>2448</v>
      </c>
      <c r="B385" s="493">
        <v>15</v>
      </c>
      <c r="C385" s="493">
        <v>24</v>
      </c>
      <c r="D385" s="27" t="str">
        <f>+VLOOKUP(A:A,APUS!A:C,3,FALSE)</f>
        <v>ESCALIFICACION DE MURO CON EQUIPO</v>
      </c>
      <c r="E385" s="10" t="str">
        <f>+VLOOKUP(A:A,APUS!A:D,4,FALSE)</f>
        <v>M2</v>
      </c>
      <c r="F385" s="13">
        <f>VLOOKUP(A:A,APUS!A:H,8,0)</f>
        <v>0.10500000000000001</v>
      </c>
      <c r="G385" s="26">
        <f>VLOOKUP(A:A,MEMORIAS!B:M,12,0)</f>
        <v>0</v>
      </c>
      <c r="H385" s="462">
        <f>+F385*G385</f>
        <v>0</v>
      </c>
    </row>
    <row r="386" spans="1:8" ht="12.75" x14ac:dyDescent="0.2">
      <c r="A386" s="14"/>
      <c r="B386" s="8">
        <v>16</v>
      </c>
      <c r="C386" s="15"/>
      <c r="D386" s="9" t="s">
        <v>559</v>
      </c>
      <c r="E386" s="15"/>
      <c r="F386" s="5"/>
      <c r="G386" s="5"/>
      <c r="H386" s="486"/>
    </row>
    <row r="387" spans="1:8" ht="12.75" outlineLevel="1" x14ac:dyDescent="0.2">
      <c r="A387" s="18" t="s">
        <v>2196</v>
      </c>
      <c r="B387" s="10">
        <v>16</v>
      </c>
      <c r="C387" s="10">
        <v>0.1</v>
      </c>
      <c r="D387" s="27" t="str">
        <f>+VLOOKUP(A:A,APUS!A:C,3,FALSE)</f>
        <v>PAÑETE LISO IMPERMEABILIZADO INTEGRALMENTE 1:3 E= 2 CM</v>
      </c>
      <c r="E387" s="10" t="str">
        <f>+VLOOKUP(A:A,APUS!A:D,4,FALSE)</f>
        <v>M2</v>
      </c>
      <c r="F387" s="13">
        <f>VLOOKUP(A:A,APUS!A:H,8,0)</f>
        <v>1.3063</v>
      </c>
      <c r="G387" s="26">
        <f>VLOOKUP(A:A,MEMORIAS!B:M,12,0)</f>
        <v>0</v>
      </c>
      <c r="H387" s="462">
        <f t="shared" si="13"/>
        <v>0</v>
      </c>
    </row>
    <row r="388" spans="1:8" ht="12.75" outlineLevel="1" x14ac:dyDescent="0.2">
      <c r="A388" s="18" t="s">
        <v>2197</v>
      </c>
      <c r="B388" s="10">
        <v>16</v>
      </c>
      <c r="C388" s="10">
        <v>0.2</v>
      </c>
      <c r="D388" s="27" t="str">
        <f>+VLOOKUP(A:A,APUS!A:C,3,FALSE)</f>
        <v>PAÑETE IMPERMEABILIZADO MUROS 1:4 E= 2 CM.</v>
      </c>
      <c r="E388" s="10" t="str">
        <f>+VLOOKUP(A:A,APUS!A:D,4,FALSE)</f>
        <v>M2</v>
      </c>
      <c r="F388" s="13">
        <f>VLOOKUP(A:A,APUS!A:H,8,0)</f>
        <v>0.89450000000000007</v>
      </c>
      <c r="G388" s="26">
        <f>VLOOKUP(A:A,MEMORIAS!B:M,12,0)</f>
        <v>0</v>
      </c>
      <c r="H388" s="462">
        <f t="shared" si="13"/>
        <v>0</v>
      </c>
    </row>
    <row r="389" spans="1:8" ht="12.75" outlineLevel="1" x14ac:dyDescent="0.2">
      <c r="A389" s="18" t="s">
        <v>2198</v>
      </c>
      <c r="B389" s="10">
        <v>16</v>
      </c>
      <c r="C389" s="10">
        <v>0.3</v>
      </c>
      <c r="D389" s="27" t="str">
        <f>+VLOOKUP(A:A,APUS!A:C,3,FALSE)</f>
        <v>PAÑETE PARA RESANE DE HUMEDAD MUROS 1:4 E= 2 CM.</v>
      </c>
      <c r="E389" s="10" t="str">
        <f>+VLOOKUP(A:A,APUS!A:D,4,FALSE)</f>
        <v>M2</v>
      </c>
      <c r="F389" s="13">
        <f>VLOOKUP(A:A,APUS!A:H,8,0)</f>
        <v>0.79994610463515392</v>
      </c>
      <c r="G389" s="26">
        <f>VLOOKUP(A:A,MEMORIAS!B:M,12,0)</f>
        <v>0</v>
      </c>
      <c r="H389" s="462">
        <f t="shared" si="13"/>
        <v>0</v>
      </c>
    </row>
    <row r="390" spans="1:8" ht="12.75" outlineLevel="1" x14ac:dyDescent="0.2">
      <c r="A390" s="18" t="s">
        <v>2199</v>
      </c>
      <c r="B390" s="10">
        <v>16</v>
      </c>
      <c r="C390" s="10">
        <v>0.4</v>
      </c>
      <c r="D390" s="27" t="str">
        <f>+VLOOKUP(A:A,APUS!A:C,3,FALSE)</f>
        <v xml:space="preserve">PAÑETE LISO DE MURO, MORTERO  1:3 E= 2 CM  </v>
      </c>
      <c r="E390" s="10" t="str">
        <f>+VLOOKUP(A:A,APUS!A:D,4,FALSE)</f>
        <v>M2</v>
      </c>
      <c r="F390" s="13">
        <f>VLOOKUP(A:A,APUS!A:H,8,0)</f>
        <v>0.59150000000000003</v>
      </c>
      <c r="G390" s="26">
        <f>VLOOKUP(A:A,MEMORIAS!B:M,12,0)</f>
        <v>0</v>
      </c>
      <c r="H390" s="462">
        <f t="shared" si="13"/>
        <v>0</v>
      </c>
    </row>
    <row r="391" spans="1:8" ht="12.75" outlineLevel="1" x14ac:dyDescent="0.2">
      <c r="A391" s="18" t="s">
        <v>2200</v>
      </c>
      <c r="B391" s="10">
        <v>16</v>
      </c>
      <c r="C391" s="10">
        <v>0.5</v>
      </c>
      <c r="D391" s="27" t="str">
        <f>+VLOOKUP(A:A,APUS!A:C,3,FALSE)</f>
        <v>PAÑETE CULATAS 1:4</v>
      </c>
      <c r="E391" s="10" t="str">
        <f>+VLOOKUP(A:A,APUS!A:D,4,FALSE)</f>
        <v>M2</v>
      </c>
      <c r="F391" s="13">
        <f>VLOOKUP(A:A,APUS!A:H,8,0)</f>
        <v>15.556329000000002</v>
      </c>
      <c r="G391" s="26">
        <f>VLOOKUP(A:A,MEMORIAS!B:M,12,0)</f>
        <v>0</v>
      </c>
      <c r="H391" s="462">
        <f t="shared" si="13"/>
        <v>0</v>
      </c>
    </row>
    <row r="392" spans="1:8" ht="12.75" outlineLevel="1" x14ac:dyDescent="0.2">
      <c r="A392" s="18" t="s">
        <v>2201</v>
      </c>
      <c r="B392" s="10">
        <v>16</v>
      </c>
      <c r="C392" s="10">
        <v>0.6</v>
      </c>
      <c r="D392" s="27" t="str">
        <f>+VLOOKUP(A:A,APUS!A:C,3,FALSE)</f>
        <v>PAÑETE CULATAS 1:6</v>
      </c>
      <c r="E392" s="10" t="str">
        <f>+VLOOKUP(A:A,APUS!A:D,4,FALSE)</f>
        <v>M2</v>
      </c>
      <c r="F392" s="13">
        <f>VLOOKUP(A:A,APUS!A:H,8,0)</f>
        <v>12.0078</v>
      </c>
      <c r="G392" s="26">
        <f>VLOOKUP(A:A,MEMORIAS!B:M,12,0)</f>
        <v>0</v>
      </c>
      <c r="H392" s="462">
        <f t="shared" si="13"/>
        <v>0</v>
      </c>
    </row>
    <row r="393" spans="1:8" ht="12.75" outlineLevel="1" x14ac:dyDescent="0.2">
      <c r="A393" s="18" t="s">
        <v>2192</v>
      </c>
      <c r="B393" s="10">
        <v>16</v>
      </c>
      <c r="C393" s="10">
        <v>0.7</v>
      </c>
      <c r="D393" s="27" t="str">
        <f>+VLOOKUP(A:A,APUS!A:C,3,FALSE)</f>
        <v>PAÑETE LISO MUROS 1:4</v>
      </c>
      <c r="E393" s="10" t="str">
        <f>+VLOOKUP(A:A,APUS!A:D,4,FALSE)</f>
        <v>M2</v>
      </c>
      <c r="F393" s="13">
        <f>VLOOKUP(A:A,APUS!A:H,8,0)</f>
        <v>0.6915</v>
      </c>
      <c r="G393" s="26">
        <f>VLOOKUP(A:A,MEMORIAS!B:M,12,0)</f>
        <v>0</v>
      </c>
      <c r="H393" s="462">
        <f t="shared" si="13"/>
        <v>0</v>
      </c>
    </row>
    <row r="394" spans="1:8" ht="12.75" outlineLevel="1" x14ac:dyDescent="0.2">
      <c r="A394" s="18" t="s">
        <v>2193</v>
      </c>
      <c r="B394" s="10">
        <v>16</v>
      </c>
      <c r="C394" s="10">
        <v>0.8</v>
      </c>
      <c r="D394" s="27" t="str">
        <f>+VLOOKUP(A:A,APUS!A:C,3,FALSE)</f>
        <v>PAÑETE LISO MUROS 1:5</v>
      </c>
      <c r="E394" s="10" t="str">
        <f>+VLOOKUP(A:A,APUS!A:D,4,FALSE)</f>
        <v>M2</v>
      </c>
      <c r="F394" s="13">
        <f>VLOOKUP(A:A,APUS!A:H,8,0)</f>
        <v>7.2935400000000001</v>
      </c>
      <c r="G394" s="26">
        <f>VLOOKUP(A:A,MEMORIAS!B:M,12,0)</f>
        <v>0</v>
      </c>
      <c r="H394" s="462">
        <f t="shared" si="13"/>
        <v>0</v>
      </c>
    </row>
    <row r="395" spans="1:8" ht="12.75" outlineLevel="1" x14ac:dyDescent="0.2">
      <c r="A395" s="18" t="s">
        <v>2157</v>
      </c>
      <c r="B395" s="10">
        <v>16</v>
      </c>
      <c r="C395" s="10">
        <v>0.9</v>
      </c>
      <c r="D395" s="27" t="str">
        <f>+VLOOKUP(A:A,APUS!A:C,3,FALSE)</f>
        <v>PAÑETE LISO MUROS 1:6</v>
      </c>
      <c r="E395" s="10" t="str">
        <f>+VLOOKUP(A:A,APUS!A:D,4,FALSE)</f>
        <v>M2</v>
      </c>
      <c r="F395" s="13">
        <f>VLOOKUP(A:A,APUS!A:H,8,0)</f>
        <v>6.3876945000000012</v>
      </c>
      <c r="G395" s="26">
        <f>VLOOKUP(A:A,MEMORIAS!B:M,12,0)</f>
        <v>0</v>
      </c>
      <c r="H395" s="462">
        <f t="shared" si="13"/>
        <v>0</v>
      </c>
    </row>
    <row r="396" spans="1:8" ht="25.5" outlineLevel="1" x14ac:dyDescent="0.2">
      <c r="A396" s="18" t="s">
        <v>1452</v>
      </c>
      <c r="B396" s="10">
        <v>16</v>
      </c>
      <c r="C396" s="10">
        <v>10</v>
      </c>
      <c r="D396" s="27" t="str">
        <f>+VLOOKUP(A:A,APUS!A:C,3,FALSE)</f>
        <v>TRATAMIENTO EN XYPEX PARA SUPERFICIES EN MORTERO O EN CONCRETOS</v>
      </c>
      <c r="E396" s="10" t="str">
        <f>+VLOOKUP(A:A,APUS!A:D,4,FALSE)</f>
        <v>M2</v>
      </c>
      <c r="F396" s="13">
        <f>VLOOKUP(A:A,APUS!A:H,8,0)</f>
        <v>1.3313000000000001</v>
      </c>
      <c r="G396" s="26">
        <f>VLOOKUP(A:A,MEMORIAS!B:M,12,0)</f>
        <v>0</v>
      </c>
      <c r="H396" s="462">
        <f t="shared" si="13"/>
        <v>0</v>
      </c>
    </row>
    <row r="397" spans="1:8" ht="12.75" outlineLevel="1" x14ac:dyDescent="0.2">
      <c r="A397" s="18" t="s">
        <v>2159</v>
      </c>
      <c r="B397" s="10">
        <v>16</v>
      </c>
      <c r="C397" s="10">
        <v>11</v>
      </c>
      <c r="D397" s="27" t="str">
        <f>+VLOOKUP(A:A,APUS!A:C,3,FALSE)</f>
        <v>PAÑETE LISO PLACAS 1:5</v>
      </c>
      <c r="E397" s="10" t="str">
        <f>+VLOOKUP(A:A,APUS!A:D,4,FALSE)</f>
        <v>M2</v>
      </c>
      <c r="F397" s="13">
        <f>VLOOKUP(A:A,APUS!A:H,8,0)</f>
        <v>7.2515400000000003</v>
      </c>
      <c r="G397" s="26">
        <f>VLOOKUP(A:A,MEMORIAS!B:M,12,0)</f>
        <v>0</v>
      </c>
      <c r="H397" s="462">
        <f t="shared" si="13"/>
        <v>0</v>
      </c>
    </row>
    <row r="398" spans="1:8" ht="12.75" outlineLevel="1" x14ac:dyDescent="0.2">
      <c r="A398" s="18" t="s">
        <v>2160</v>
      </c>
      <c r="B398" s="10">
        <v>16</v>
      </c>
      <c r="C398" s="10">
        <v>12</v>
      </c>
      <c r="D398" s="27" t="str">
        <f>+VLOOKUP(A:A,APUS!A:C,3,FALSE)</f>
        <v xml:space="preserve">PAÑETE PARA NIVELACIÓN DE PAREDES IRREGULARES INCLUYE MALLA </v>
      </c>
      <c r="E398" s="10" t="str">
        <f>+VLOOKUP(A:A,APUS!A:D,4,FALSE)</f>
        <v>M2</v>
      </c>
      <c r="F398" s="13">
        <f>VLOOKUP(A:A,APUS!A:H,8,0)</f>
        <v>1.613</v>
      </c>
      <c r="G398" s="26">
        <f>VLOOKUP(A:A,MEMORIAS!B:M,12,0)</f>
        <v>0</v>
      </c>
      <c r="H398" s="462">
        <f t="shared" si="13"/>
        <v>0</v>
      </c>
    </row>
    <row r="399" spans="1:8" ht="12.75" outlineLevel="1" x14ac:dyDescent="0.2">
      <c r="A399" s="18" t="s">
        <v>2161</v>
      </c>
      <c r="B399" s="10">
        <v>16</v>
      </c>
      <c r="C399" s="10">
        <v>13</v>
      </c>
      <c r="D399" s="27" t="str">
        <f>+VLOOKUP(A:A,APUS!A:C,3,FALSE)</f>
        <v>PAÑETE  BAJO PLACA 1:4</v>
      </c>
      <c r="E399" s="10" t="str">
        <f>+VLOOKUP(A:A,APUS!A:D,4,FALSE)</f>
        <v>M2</v>
      </c>
      <c r="F399" s="13">
        <f>VLOOKUP(A:A,APUS!A:H,8,0)</f>
        <v>11.546049999999999</v>
      </c>
      <c r="G399" s="26">
        <f>VLOOKUP(A:A,MEMORIAS!B:M,12,0)</f>
        <v>0</v>
      </c>
      <c r="H399" s="462">
        <f t="shared" si="13"/>
        <v>0</v>
      </c>
    </row>
    <row r="400" spans="1:8" ht="12.75" outlineLevel="1" x14ac:dyDescent="0.2">
      <c r="A400" s="18" t="s">
        <v>2162</v>
      </c>
      <c r="B400" s="10">
        <v>16</v>
      </c>
      <c r="C400" s="10">
        <v>14</v>
      </c>
      <c r="D400" s="27" t="str">
        <f>+VLOOKUP(A:A,APUS!A:C,3,FALSE)</f>
        <v>PAÑETE BAJO PLACA  MALLA CON VENA 1:5</v>
      </c>
      <c r="E400" s="10" t="str">
        <f>+VLOOKUP(A:A,APUS!A:D,4,FALSE)</f>
        <v>M2</v>
      </c>
      <c r="F400" s="13">
        <f>VLOOKUP(A:A,APUS!A:H,8,0)</f>
        <v>10.207695099999999</v>
      </c>
      <c r="G400" s="26">
        <f>VLOOKUP(A:A,MEMORIAS!B:M,12,0)</f>
        <v>0</v>
      </c>
      <c r="H400" s="462">
        <f t="shared" si="13"/>
        <v>0</v>
      </c>
    </row>
    <row r="401" spans="1:8" ht="12.75" outlineLevel="1" x14ac:dyDescent="0.2">
      <c r="A401" s="18" t="s">
        <v>2163</v>
      </c>
      <c r="B401" s="10">
        <v>16</v>
      </c>
      <c r="C401" s="10">
        <v>15</v>
      </c>
      <c r="D401" s="27" t="str">
        <f>+VLOOKUP(A:A,APUS!A:C,3,FALSE)</f>
        <v xml:space="preserve">PAÑETE 1:5 DE ESPESOR 1.3 CM SOBRE SUPERFICIES EN CONCRETO  </v>
      </c>
      <c r="E401" s="10" t="str">
        <f>+VLOOKUP(A:A,APUS!A:D,4,FALSE)</f>
        <v>M2</v>
      </c>
      <c r="F401" s="13">
        <f>VLOOKUP(A:A,APUS!A:H,8,0)</f>
        <v>9.867499464076019</v>
      </c>
      <c r="G401" s="26">
        <f>VLOOKUP(A:A,MEMORIAS!B:M,12,0)</f>
        <v>0</v>
      </c>
      <c r="H401" s="462">
        <f t="shared" si="13"/>
        <v>0</v>
      </c>
    </row>
    <row r="402" spans="1:8" ht="12.75" outlineLevel="1" x14ac:dyDescent="0.2">
      <c r="A402" s="18" t="s">
        <v>2164</v>
      </c>
      <c r="B402" s="10">
        <v>16</v>
      </c>
      <c r="C402" s="10">
        <v>16</v>
      </c>
      <c r="D402" s="27" t="str">
        <f>+VLOOKUP(A:A,APUS!A:C,3,FALSE)</f>
        <v xml:space="preserve">PAÑETE 1:3 DE ESPESOR 1.3 CM SOBRE SUPERFICIES  EN CONCRETO           </v>
      </c>
      <c r="E402" s="10" t="str">
        <f>+VLOOKUP(A:A,APUS!A:D,4,FALSE)</f>
        <v>M2</v>
      </c>
      <c r="F402" s="13">
        <f>VLOOKUP(A:A,APUS!A:H,8,0)</f>
        <v>1.5236499999999999</v>
      </c>
      <c r="G402" s="26">
        <f>VLOOKUP(A:A,MEMORIAS!B:M,12,0)</f>
        <v>0</v>
      </c>
      <c r="H402" s="462">
        <f t="shared" si="13"/>
        <v>0</v>
      </c>
    </row>
    <row r="403" spans="1:8" ht="38.25" outlineLevel="1" x14ac:dyDescent="0.2">
      <c r="A403" s="18" t="s">
        <v>2165</v>
      </c>
      <c r="B403" s="10">
        <v>16</v>
      </c>
      <c r="C403" s="10">
        <v>17</v>
      </c>
      <c r="D403" s="27" t="str">
        <f>+VLOOKUP(A:A,APUS!A:C,3,FALSE)</f>
        <v xml:space="preserve">PAÑETE + FILOS 1:3 SOBRE SUPERFICIES DE ESTRUCTURAS EN CONCRETO  E= 1.3 CM  (VIGAS, COLUMNAS,  DINTELES, CINTAS, ALFAGÍAS O MAMPOSTERÍA)  HASTA 30 CM DE ANCHO             </v>
      </c>
      <c r="E403" s="10" t="str">
        <f>+VLOOKUP(A:A,APUS!A:D,4,FALSE)</f>
        <v>M</v>
      </c>
      <c r="F403" s="13">
        <f>VLOOKUP(A:A,APUS!A:H,8,0)</f>
        <v>1.2705</v>
      </c>
      <c r="G403" s="26">
        <f>VLOOKUP(A:A,MEMORIAS!B:M,12,0)</f>
        <v>0</v>
      </c>
      <c r="H403" s="462">
        <f t="shared" si="13"/>
        <v>0</v>
      </c>
    </row>
    <row r="404" spans="1:8" ht="12.75" outlineLevel="1" x14ac:dyDescent="0.2">
      <c r="A404" s="18" t="s">
        <v>2166</v>
      </c>
      <c r="B404" s="10">
        <v>16</v>
      </c>
      <c r="C404" s="10">
        <v>18</v>
      </c>
      <c r="D404" s="27" t="str">
        <f>+VLOOKUP(A:A,APUS!A:C,3,FALSE)</f>
        <v xml:space="preserve">PAÑETE + FILOS, LISO 1:4  HASTA 30 CM             </v>
      </c>
      <c r="E404" s="10" t="str">
        <f>+VLOOKUP(A:A,APUS!A:D,4,FALSE)</f>
        <v>M</v>
      </c>
      <c r="F404" s="13">
        <f>VLOOKUP(A:A,APUS!A:H,8,0)</f>
        <v>6.5327526999999996</v>
      </c>
      <c r="G404" s="26">
        <f>VLOOKUP(A:A,MEMORIAS!B:M,12,0)</f>
        <v>0</v>
      </c>
      <c r="H404" s="462">
        <f t="shared" si="13"/>
        <v>0</v>
      </c>
    </row>
    <row r="405" spans="1:8" ht="12.75" outlineLevel="1" x14ac:dyDescent="0.2">
      <c r="A405" s="18" t="s">
        <v>2180</v>
      </c>
      <c r="B405" s="10">
        <v>16</v>
      </c>
      <c r="C405" s="10">
        <v>19</v>
      </c>
      <c r="D405" s="27" t="str">
        <f>+VLOOKUP(A:A,APUS!A:C,3,FALSE)</f>
        <v>FILOS Y DILATACIONES  EN MORTERO 1:3</v>
      </c>
      <c r="E405" s="10" t="str">
        <f>+VLOOKUP(A:A,APUS!A:D,4,FALSE)</f>
        <v>M</v>
      </c>
      <c r="F405" s="13">
        <f>VLOOKUP(A:A,APUS!A:H,8,0)</f>
        <v>0.30837738323510699</v>
      </c>
      <c r="G405" s="26">
        <f>VLOOKUP(A:A,MEMORIAS!B:M,12,0)</f>
        <v>0</v>
      </c>
      <c r="H405" s="462">
        <f t="shared" si="13"/>
        <v>0</v>
      </c>
    </row>
    <row r="406" spans="1:8" ht="25.5" outlineLevel="1" x14ac:dyDescent="0.2">
      <c r="A406" s="18" t="s">
        <v>2181</v>
      </c>
      <c r="B406" s="10">
        <v>16</v>
      </c>
      <c r="C406" s="10">
        <v>20</v>
      </c>
      <c r="D406" s="27" t="str">
        <f>+VLOOKUP(A:A,APUS!A:C,3,FALSE)</f>
        <v>PREPARACIÓN SUPERFICIE DE MUROS PARA INSTALACIÓN ENCHAPE (INCLUYE PICADA)</v>
      </c>
      <c r="E406" s="10" t="str">
        <f>+VLOOKUP(A:A,APUS!A:D,4,FALSE)</f>
        <v>M2</v>
      </c>
      <c r="F406" s="13">
        <f>VLOOKUP(A:A,APUS!A:H,8,0)</f>
        <v>1.2210000000000001</v>
      </c>
      <c r="G406" s="26">
        <f>VLOOKUP(A:A,MEMORIAS!B:M,12,0)</f>
        <v>0</v>
      </c>
      <c r="H406" s="462">
        <f t="shared" si="13"/>
        <v>0</v>
      </c>
    </row>
    <row r="407" spans="1:8" ht="12.75" x14ac:dyDescent="0.2">
      <c r="A407" s="14"/>
      <c r="B407" s="8">
        <v>17</v>
      </c>
      <c r="C407" s="15"/>
      <c r="D407" s="9" t="s">
        <v>8</v>
      </c>
      <c r="E407" s="15"/>
      <c r="F407" s="5"/>
      <c r="G407" s="5"/>
      <c r="H407" s="486"/>
    </row>
    <row r="408" spans="1:8" ht="38.25" outlineLevel="1" x14ac:dyDescent="0.2">
      <c r="A408" s="18" t="s">
        <v>2145</v>
      </c>
      <c r="B408" s="10">
        <v>17</v>
      </c>
      <c r="C408" s="10">
        <v>0.1</v>
      </c>
      <c r="D408" s="27" t="str">
        <f>+VLOOKUP(A:A,APUS!A:C,3,FALSE)</f>
        <v>ALISTADO DE PISOS CON MORTERO IMPERMEABILIZADO INTEGRALMENTE PARA CUBIERTAS Y TERRAZAS 1:4 H=4 CM PROMEDIO ALISTADO + PENDIENTADO</v>
      </c>
      <c r="E408" s="10" t="str">
        <f>+VLOOKUP(A:A,APUS!A:D,4,FALSE)</f>
        <v>M2</v>
      </c>
      <c r="F408" s="13">
        <f>VLOOKUP(A:A,APUS!A:H,8,0)</f>
        <v>2.0598971028971031</v>
      </c>
      <c r="G408" s="26">
        <f>VLOOKUP(A:A,MEMORIAS!B:M,12,0)</f>
        <v>0</v>
      </c>
      <c r="H408" s="462">
        <f t="shared" si="13"/>
        <v>0</v>
      </c>
    </row>
    <row r="409" spans="1:8" ht="12.75" outlineLevel="1" x14ac:dyDescent="0.2">
      <c r="A409" s="18" t="s">
        <v>2144</v>
      </c>
      <c r="B409" s="10">
        <v>17</v>
      </c>
      <c r="C409" s="10">
        <v>0.2</v>
      </c>
      <c r="D409" s="27" t="str">
        <f>+VLOOKUP(A:A,APUS!A:C,3,FALSE)</f>
        <v xml:space="preserve">ALISTADO DE PISOS CON MORTERO  1:4 H=4 CM </v>
      </c>
      <c r="E409" s="10" t="str">
        <f>+VLOOKUP(A:A,APUS!A:D,4,FALSE)</f>
        <v>M2</v>
      </c>
      <c r="F409" s="13">
        <f>VLOOKUP(A:A,APUS!A:H,8,0)</f>
        <v>1.4420000000000002</v>
      </c>
      <c r="G409" s="26">
        <f>VLOOKUP(A:A,MEMORIAS!B:M,12,0)</f>
        <v>0</v>
      </c>
      <c r="H409" s="462">
        <f t="shared" si="13"/>
        <v>0</v>
      </c>
    </row>
    <row r="410" spans="1:8" ht="12.75" outlineLevel="1" x14ac:dyDescent="0.2">
      <c r="A410" s="18" t="s">
        <v>2143</v>
      </c>
      <c r="B410" s="10">
        <v>17</v>
      </c>
      <c r="C410" s="10">
        <v>0.3</v>
      </c>
      <c r="D410" s="27" t="str">
        <f>+VLOOKUP(A:A,APUS!A:C,3,FALSE)</f>
        <v xml:space="preserve">ALISTADO  IMPERMEABILIZADO DE  PISO, MORTERO 1:4, E=0.04 M </v>
      </c>
      <c r="E410" s="10" t="str">
        <f>+VLOOKUP(A:A,APUS!A:D,4,FALSE)</f>
        <v>M2</v>
      </c>
      <c r="F410" s="13">
        <f>VLOOKUP(A:A,APUS!A:H,8,0)</f>
        <v>1.9570000000000003</v>
      </c>
      <c r="G410" s="26">
        <f>VLOOKUP(A:A,MEMORIAS!B:M,12,0)</f>
        <v>0</v>
      </c>
      <c r="H410" s="462">
        <f t="shared" si="13"/>
        <v>0</v>
      </c>
    </row>
    <row r="411" spans="1:8" ht="12.75" outlineLevel="1" x14ac:dyDescent="0.2">
      <c r="A411" s="18" t="s">
        <v>2142</v>
      </c>
      <c r="B411" s="10">
        <v>17</v>
      </c>
      <c r="C411" s="10">
        <v>0.4</v>
      </c>
      <c r="D411" s="27" t="str">
        <f>+VLOOKUP(A:A,APUS!A:C,3,FALSE)</f>
        <v xml:space="preserve">ALISTADO  IMPERMEABILIZADO DE  PISO, MORTERO 1:4, E=0.02 M </v>
      </c>
      <c r="E411" s="10" t="str">
        <f>+VLOOKUP(A:A,APUS!A:D,4,FALSE)</f>
        <v>M2</v>
      </c>
      <c r="F411" s="13">
        <f>VLOOKUP(A:A,APUS!A:H,8,0)</f>
        <v>1.4784999999999999</v>
      </c>
      <c r="G411" s="26">
        <f>VLOOKUP(A:A,MEMORIAS!B:M,12,0)</f>
        <v>0</v>
      </c>
      <c r="H411" s="462">
        <f t="shared" si="13"/>
        <v>0</v>
      </c>
    </row>
    <row r="412" spans="1:8" ht="25.5" outlineLevel="1" x14ac:dyDescent="0.2">
      <c r="A412" s="18" t="s">
        <v>2141</v>
      </c>
      <c r="B412" s="10">
        <v>17</v>
      </c>
      <c r="C412" s="10">
        <v>0.5</v>
      </c>
      <c r="D412" s="27" t="str">
        <f>+VLOOKUP(A:A,APUS!A:C,3,FALSE)</f>
        <v>ALISTADO DE PISOS CON MORTERO  1:4 H=8 CM PROMEDIO ALISTADO + PENDIENTADO TERRAZAS</v>
      </c>
      <c r="E412" s="10" t="str">
        <f>+VLOOKUP(A:A,APUS!A:D,4,FALSE)</f>
        <v>M2</v>
      </c>
      <c r="F412" s="13">
        <f>VLOOKUP(A:A,APUS!A:H,8,0)</f>
        <v>1.6840000000000002</v>
      </c>
      <c r="G412" s="26">
        <f>VLOOKUP(A:A,MEMORIAS!B:M,12,0)</f>
        <v>0</v>
      </c>
      <c r="H412" s="462">
        <f t="shared" si="13"/>
        <v>0</v>
      </c>
    </row>
    <row r="413" spans="1:8" ht="38.25" outlineLevel="1" x14ac:dyDescent="0.2">
      <c r="A413" s="18" t="s">
        <v>2140</v>
      </c>
      <c r="B413" s="10">
        <v>17</v>
      </c>
      <c r="C413" s="10">
        <v>0.6</v>
      </c>
      <c r="D413" s="27" t="str">
        <f>+VLOOKUP(A:A,APUS!A:C,3,FALSE)</f>
        <v>PISO EN CERÁMICA REF.: CERÁMICA ITALIA, LÍNEA TROYANO BLANCO 31.5 CM X 31.5 CM, TRÁFICO 4, IGUAL O CALIDAD SUPERIOR. GARANTÍA 10 AÑOS.</v>
      </c>
      <c r="E413" s="10" t="str">
        <f>+VLOOKUP(A:A,APUS!A:D,4,FALSE)</f>
        <v>M2</v>
      </c>
      <c r="F413" s="13">
        <f>VLOOKUP(A:A,APUS!A:H,8,0)</f>
        <v>7.0810300000000002</v>
      </c>
      <c r="G413" s="26">
        <f>VLOOKUP(A:A,MEMORIAS!B:M,12,0)</f>
        <v>0</v>
      </c>
      <c r="H413" s="462">
        <f t="shared" si="13"/>
        <v>0</v>
      </c>
    </row>
    <row r="414" spans="1:8" ht="25.5" outlineLevel="1" x14ac:dyDescent="0.2">
      <c r="A414" s="18" t="s">
        <v>2146</v>
      </c>
      <c r="B414" s="10">
        <v>17</v>
      </c>
      <c r="C414" s="10">
        <v>0.7</v>
      </c>
      <c r="D414" s="27" t="str">
        <f>+VLOOKUP(A:A,APUS!A:C,3,FALSE)</f>
        <v>GUARDAESCOBA CERÁMICA ITALIA, LÍNEA TROYANO BLANCO, TRÁFICO 4, H=7 CM,  IGUAL O CALIDAD SUPERIOR. GARANTÍA 10 AÑOS.</v>
      </c>
      <c r="E414" s="10" t="str">
        <f>+VLOOKUP(A:A,APUS!A:D,4,FALSE)</f>
        <v>M</v>
      </c>
      <c r="F414" s="13">
        <f>VLOOKUP(A:A,APUS!A:H,8,0)</f>
        <v>3.0830300000000004</v>
      </c>
      <c r="G414" s="26">
        <f>VLOOKUP(A:A,MEMORIAS!B:M,12,0)</f>
        <v>0</v>
      </c>
      <c r="H414" s="462">
        <f t="shared" si="13"/>
        <v>0</v>
      </c>
    </row>
    <row r="415" spans="1:8" ht="47.25" customHeight="1" outlineLevel="1" x14ac:dyDescent="0.2">
      <c r="A415" s="18" t="s">
        <v>2147</v>
      </c>
      <c r="B415" s="10">
        <v>17</v>
      </c>
      <c r="C415" s="10">
        <v>0.8</v>
      </c>
      <c r="D415" s="27" t="str">
        <f>+VLOOKUP(A:A,APUS!A:C,3,FALSE)</f>
        <v>PISO EN CERÁMICA REF.: CERÁMICA ITALIA, LÍNEA DIETRO GRIS 31.5 CM X 31.5 CM, TRÁFICO 4,  IGUAL O CALIDAD SUPERIOR. GARANTÍA 10 AÑOS.</v>
      </c>
      <c r="E415" s="10" t="str">
        <f>+VLOOKUP(A:A,APUS!A:D,4,FALSE)</f>
        <v>M2</v>
      </c>
      <c r="F415" s="13">
        <f>VLOOKUP(A:A,APUS!A:H,8,0)</f>
        <v>7.0810300000000002</v>
      </c>
      <c r="G415" s="26">
        <f>VLOOKUP(A:A,MEMORIAS!B:M,12,0)</f>
        <v>0</v>
      </c>
      <c r="H415" s="462">
        <f t="shared" si="13"/>
        <v>0</v>
      </c>
    </row>
    <row r="416" spans="1:8" ht="25.5" outlineLevel="1" x14ac:dyDescent="0.2">
      <c r="A416" s="18" t="s">
        <v>2148</v>
      </c>
      <c r="B416" s="10">
        <v>17</v>
      </c>
      <c r="C416" s="10">
        <v>0.9</v>
      </c>
      <c r="D416" s="27" t="str">
        <f>+VLOOKUP(A:A,APUS!A:C,3,FALSE)</f>
        <v>GUARDAESCOBA CERÁMICA ITALIA, LÍNEA DIETRO GRIS, TRÁFICO 4, H=7 CM,  IGUAL O CALIDAD SUPERIOR. GARANTÍA 10 AÑOS.</v>
      </c>
      <c r="E416" s="10" t="str">
        <f>+VLOOKUP(A:A,APUS!A:D,4,FALSE)</f>
        <v>M</v>
      </c>
      <c r="F416" s="13">
        <f>VLOOKUP(A:A,APUS!A:H,8,0)</f>
        <v>3.0830300000000004</v>
      </c>
      <c r="G416" s="26">
        <f>VLOOKUP(A:A,MEMORIAS!B:M,12,0)</f>
        <v>0</v>
      </c>
      <c r="H416" s="462">
        <f t="shared" si="13"/>
        <v>0</v>
      </c>
    </row>
    <row r="417" spans="1:8" ht="51" outlineLevel="1" x14ac:dyDescent="0.2">
      <c r="A417" s="18" t="s">
        <v>1456</v>
      </c>
      <c r="B417" s="10">
        <v>17</v>
      </c>
      <c r="C417" s="10">
        <v>10</v>
      </c>
      <c r="D417" s="27" t="str">
        <f>+VLOOKUP(A:A,APUS!A:C,3,FALSE)</f>
        <v>PISO EN CERÁMICA REF.: CORONA, LÍNEA MIKONOS ARD 33.8 CM X 33.8 CM, (COLOR A ELEGIR: AZUL, BEIGE, BLANCO Y GRIS), TRÁFICO RESIDENCIAL GENERAL, TRÁFICO ARD DE ALTA RESISTENCIA AL DESLIZAMIENTO, IGUAL O CALIDAD SUPERIOR. GARANTÍA 10 AÑOS.</v>
      </c>
      <c r="E417" s="10" t="str">
        <f>+VLOOKUP(A:A,APUS!A:D,4,FALSE)</f>
        <v>M2</v>
      </c>
      <c r="F417" s="13">
        <f>VLOOKUP(A:A,APUS!A:H,8,0)</f>
        <v>7.0810300000000002</v>
      </c>
      <c r="G417" s="26">
        <f>VLOOKUP(A:A,MEMORIAS!B:M,12,0)</f>
        <v>0</v>
      </c>
      <c r="H417" s="462">
        <f t="shared" si="13"/>
        <v>0</v>
      </c>
    </row>
    <row r="418" spans="1:8" ht="63.75" outlineLevel="1" x14ac:dyDescent="0.2">
      <c r="A418" s="18" t="s">
        <v>2149</v>
      </c>
      <c r="B418" s="10">
        <v>17</v>
      </c>
      <c r="C418" s="10">
        <v>11</v>
      </c>
      <c r="D418" s="27" t="str">
        <f>+VLOOKUP(A:A,APUS!A:C,3,FALSE)</f>
        <v>GUARDAESCOBA EN CERÁMICA REF.: CORONA, LÍNEA MIKONOS ARD 33.8 CM X 33.8 CM, (COLOR A ELEGIR: AZUL, BEIGE, BLANCO Y GRIS), TRÁFICO RESIDENCIAL GENERAL, TRÁFICO ARD DE ALTA RESISTENCIA AL DESLIZAMIENTO, H=7CM, IGUAL O CALIDAD SUPERIOR. GARANTÍA 10 AÑOS.</v>
      </c>
      <c r="E418" s="10" t="str">
        <f>+VLOOKUP(A:A,APUS!A:D,4,FALSE)</f>
        <v>M</v>
      </c>
      <c r="F418" s="13">
        <f>VLOOKUP(A:A,APUS!A:H,8,0)</f>
        <v>3.0830300000000004</v>
      </c>
      <c r="G418" s="26">
        <f>VLOOKUP(A:A,MEMORIAS!B:M,12,0)</f>
        <v>0</v>
      </c>
      <c r="H418" s="462">
        <f t="shared" si="13"/>
        <v>0</v>
      </c>
    </row>
    <row r="419" spans="1:8" ht="25.5" outlineLevel="1" x14ac:dyDescent="0.2">
      <c r="A419" s="18" t="s">
        <v>2150</v>
      </c>
      <c r="B419" s="10">
        <v>17</v>
      </c>
      <c r="C419" s="10">
        <v>12</v>
      </c>
      <c r="D419" s="27" t="str">
        <f>+VLOOKUP(A:A,APUS!A:C,3,FALSE)</f>
        <v>PISO EN MADERA MACHIMBRE. ENCHAPE LISTÓN MACHIMBRE PINO PATULA.</v>
      </c>
      <c r="E419" s="10" t="str">
        <f>+VLOOKUP(A:A,APUS!A:D,4,FALSE)</f>
        <v>M2</v>
      </c>
      <c r="F419" s="13">
        <f>VLOOKUP(A:A,APUS!A:H,8,0)</f>
        <v>5.1532</v>
      </c>
      <c r="G419" s="26">
        <f>VLOOKUP(A:A,MEMORIAS!B:M,12,0)</f>
        <v>0</v>
      </c>
      <c r="H419" s="462">
        <f t="shared" si="13"/>
        <v>0</v>
      </c>
    </row>
    <row r="420" spans="1:8" ht="12.75" outlineLevel="1" x14ac:dyDescent="0.2">
      <c r="A420" s="18" t="s">
        <v>2151</v>
      </c>
      <c r="B420" s="10">
        <v>17</v>
      </c>
      <c r="C420" s="10">
        <v>13</v>
      </c>
      <c r="D420" s="27" t="str">
        <f>+VLOOKUP(A:A,APUS!A:C,3,FALSE)</f>
        <v>GUARDAESCOBA MADERA DE ALTURA 8 CM</v>
      </c>
      <c r="E420" s="10" t="str">
        <f>+VLOOKUP(A:A,APUS!A:D,4,FALSE)</f>
        <v>M</v>
      </c>
      <c r="F420" s="13">
        <f>VLOOKUP(A:A,APUS!A:H,8,0)</f>
        <v>1.8232263204154988</v>
      </c>
      <c r="G420" s="26">
        <f>VLOOKUP(A:A,MEMORIAS!B:M,12,0)</f>
        <v>0</v>
      </c>
      <c r="H420" s="462">
        <f t="shared" si="13"/>
        <v>0</v>
      </c>
    </row>
    <row r="421" spans="1:8" ht="38.25" outlineLevel="1" x14ac:dyDescent="0.2">
      <c r="A421" s="18" t="s">
        <v>2152</v>
      </c>
      <c r="B421" s="10">
        <v>17</v>
      </c>
      <c r="C421" s="10">
        <v>14</v>
      </c>
      <c r="D421" s="27" t="str">
        <f>+VLOOKUP(A:A,APUS!A:C,3,FALSE)</f>
        <v>PISO PARA EXTERIORES REF.: PISO BARITA ARD DE ALTA RESISTENCIA AL DESLIZAMIENTO 33.8 CM X 33.8 CM, TRÁFICO COMERCIAL MODERADO. GARANTÍA 10 AÑOS.</v>
      </c>
      <c r="E421" s="10" t="str">
        <f>+VLOOKUP(A:A,APUS!A:D,4,FALSE)</f>
        <v>M2</v>
      </c>
      <c r="F421" s="13">
        <f>VLOOKUP(A:A,APUS!A:H,8,0)</f>
        <v>7.0810300000000002</v>
      </c>
      <c r="G421" s="26">
        <f>VLOOKUP(A:A,MEMORIAS!B:M,12,0)</f>
        <v>0</v>
      </c>
      <c r="H421" s="462">
        <f t="shared" si="13"/>
        <v>0</v>
      </c>
    </row>
    <row r="422" spans="1:8" ht="51" outlineLevel="1" x14ac:dyDescent="0.2">
      <c r="A422" s="18" t="s">
        <v>2153</v>
      </c>
      <c r="B422" s="10">
        <v>17</v>
      </c>
      <c r="C422" s="10">
        <v>15</v>
      </c>
      <c r="D422" s="27" t="str">
        <f>+VLOOKUP(A:A,APUS!A:C,3,FALSE)</f>
        <v>GUARDAESCOBA PARA EXTERIORES REF.: PISO BARITA ARD DE ALTA RESISTENCIA AL DESLIZAMIENTO 33.8 CM X 33.8 CM, H=7 CM, IGUAL O CALIDAD SUPERIOR. TRÁFICO COMERCIAL MODERADO. GARANTÍA 10 AÑOS.</v>
      </c>
      <c r="E422" s="10" t="str">
        <f>+VLOOKUP(A:A,APUS!A:D,4,FALSE)</f>
        <v>M</v>
      </c>
      <c r="F422" s="13">
        <f>VLOOKUP(A:A,APUS!A:H,8,0)</f>
        <v>2.4238300000000002</v>
      </c>
      <c r="G422" s="26">
        <f>VLOOKUP(A:A,MEMORIAS!B:M,12,0)</f>
        <v>0</v>
      </c>
      <c r="H422" s="462">
        <f t="shared" si="13"/>
        <v>0</v>
      </c>
    </row>
    <row r="423" spans="1:8" ht="51" outlineLevel="1" x14ac:dyDescent="0.2">
      <c r="A423" s="18" t="s">
        <v>2154</v>
      </c>
      <c r="B423" s="10">
        <v>17</v>
      </c>
      <c r="C423" s="10">
        <v>16</v>
      </c>
      <c r="D423" s="27" t="str">
        <f>+VLOOKUP(A:A,APUS!A:C,3,FALSE)</f>
        <v>PISO PARA EXTERIORES REF.: PISO LAVRA 2, RESISTENCIA AL DESLIZAMIENTO 33.8 CM X 33.8 CM (COLOR A ELEGIR: BEIGE O GRIS), TRÁFICO COMERCIAL MODERADO, IGUAL O CALIDAD SUPERIOR. GARANTÍA 10 AÑOS.</v>
      </c>
      <c r="E423" s="10" t="str">
        <f>+VLOOKUP(A:A,APUS!A:D,4,FALSE)</f>
        <v>M2</v>
      </c>
      <c r="F423" s="13">
        <f>VLOOKUP(A:A,APUS!A:H,8,0)</f>
        <v>7.0810300000000002</v>
      </c>
      <c r="G423" s="26">
        <f>VLOOKUP(A:A,MEMORIAS!B:M,12,0)</f>
        <v>0</v>
      </c>
      <c r="H423" s="462">
        <f t="shared" si="13"/>
        <v>0</v>
      </c>
    </row>
    <row r="424" spans="1:8" ht="51" outlineLevel="1" x14ac:dyDescent="0.2">
      <c r="A424" s="18" t="s">
        <v>2155</v>
      </c>
      <c r="B424" s="10">
        <v>17</v>
      </c>
      <c r="C424" s="10">
        <v>17</v>
      </c>
      <c r="D424" s="27" t="str">
        <f>+VLOOKUP(A:A,APUS!A:C,3,FALSE)</f>
        <v>GUARDAESCOBA PARA EXTERIORES REF.: PISO LAVRA 2, RESISTENCIA AL DESLIZAMIENTO 33.8 CM X 33.8 CM,  (COLOR A ELEGIR: BEIGE O GRIS) H=7CM, IGUAL O CALIDAD SUPERIOR. TRÁFICO COMERCIAL MODERADO. GARANTÍA 10 AÑOS.</v>
      </c>
      <c r="E424" s="10" t="str">
        <f>+VLOOKUP(A:A,APUS!A:D,4,FALSE)</f>
        <v>M</v>
      </c>
      <c r="F424" s="13">
        <f>VLOOKUP(A:A,APUS!A:H,8,0)</f>
        <v>3.0830300000000004</v>
      </c>
      <c r="G424" s="26">
        <f>VLOOKUP(A:A,MEMORIAS!B:M,12,0)</f>
        <v>0</v>
      </c>
      <c r="H424" s="462">
        <f t="shared" si="13"/>
        <v>0</v>
      </c>
    </row>
    <row r="425" spans="1:8" ht="12.75" outlineLevel="1" x14ac:dyDescent="0.2">
      <c r="A425" s="18" t="s">
        <v>2156</v>
      </c>
      <c r="B425" s="10">
        <v>17</v>
      </c>
      <c r="C425" s="10">
        <v>18</v>
      </c>
      <c r="D425" s="27" t="str">
        <f>+VLOOKUP(A:A,APUS!A:C,3,FALSE)</f>
        <v xml:space="preserve">GRAVILLA LAVADA </v>
      </c>
      <c r="E425" s="10" t="str">
        <f>+VLOOKUP(A:A,APUS!A:D,4,FALSE)</f>
        <v>M2</v>
      </c>
      <c r="F425" s="13">
        <f>VLOOKUP(A:A,APUS!A:H,8,0)</f>
        <v>11.436354</v>
      </c>
      <c r="G425" s="26">
        <f>VLOOKUP(A:A,MEMORIAS!B:M,12,0)</f>
        <v>0</v>
      </c>
      <c r="H425" s="462">
        <f t="shared" si="13"/>
        <v>0</v>
      </c>
    </row>
    <row r="426" spans="1:8" ht="30" customHeight="1" outlineLevel="1" x14ac:dyDescent="0.2">
      <c r="A426" s="18" t="s">
        <v>1731</v>
      </c>
      <c r="B426" s="10">
        <v>17</v>
      </c>
      <c r="C426" s="10">
        <v>19</v>
      </c>
      <c r="D426" s="27" t="str">
        <f>+VLOOKUP(A:A,APUS!A:C,3,FALSE)</f>
        <v>PREPARACIÓN SUPERFICIE DE PISO EN CONCRETOS ENDURECIDOS O ESMALTADO (INCLUYE PICADA)</v>
      </c>
      <c r="E426" s="10" t="str">
        <f>+VLOOKUP(A:A,APUS!A:D,4,FALSE)</f>
        <v>M2</v>
      </c>
      <c r="F426" s="13">
        <f>VLOOKUP(A:A,APUS!A:H,8,0)</f>
        <v>1.7</v>
      </c>
      <c r="G426" s="26">
        <f>VLOOKUP(A:A,MEMORIAS!B:M,12,0)</f>
        <v>0</v>
      </c>
      <c r="H426" s="462">
        <f>+F426*G426</f>
        <v>0</v>
      </c>
    </row>
    <row r="427" spans="1:8" ht="30" customHeight="1" x14ac:dyDescent="0.2">
      <c r="A427" s="34"/>
      <c r="B427" s="8">
        <v>18</v>
      </c>
      <c r="C427" s="35"/>
      <c r="D427" s="36" t="s">
        <v>2272</v>
      </c>
      <c r="E427" s="35"/>
      <c r="F427" s="17"/>
      <c r="G427" s="389"/>
      <c r="H427" s="486"/>
    </row>
    <row r="428" spans="1:8" ht="30" customHeight="1" outlineLevel="1" x14ac:dyDescent="0.2">
      <c r="A428" s="18" t="s">
        <v>2184</v>
      </c>
      <c r="B428" s="10">
        <v>18</v>
      </c>
      <c r="C428" s="10">
        <v>0.1</v>
      </c>
      <c r="D428" s="27" t="str">
        <f>+VLOOKUP(A:A,APUS!A:C,3,FALSE)</f>
        <v xml:space="preserve">ENCHAPE CERÁMICO PARED COCINA REF.: MACEDONIA BLANCO, 25 CM X 25 CM,  IGUAL O CALIDAD SUPERIOR. GARANTÍA 10 AÑOS. </v>
      </c>
      <c r="E428" s="10" t="str">
        <f>+VLOOKUP(A:A,APUS!A:D,4,FALSE)</f>
        <v>M2</v>
      </c>
      <c r="F428" s="13">
        <f>VLOOKUP(A:A,APUS!A:H,8,0)</f>
        <v>12.936129999999999</v>
      </c>
      <c r="G428" s="26">
        <f>VLOOKUP(A:A,MEMORIAS!B:M,12,0)</f>
        <v>0</v>
      </c>
      <c r="H428" s="462">
        <f t="shared" ref="H428:H438" si="14">+F428*G428</f>
        <v>0</v>
      </c>
    </row>
    <row r="429" spans="1:8" ht="30" customHeight="1" outlineLevel="1" x14ac:dyDescent="0.2">
      <c r="A429" s="18" t="s">
        <v>2185</v>
      </c>
      <c r="B429" s="10">
        <v>18</v>
      </c>
      <c r="C429" s="10">
        <v>0.2</v>
      </c>
      <c r="D429" s="27" t="str">
        <f>+VLOOKUP(A:A,APUS!A:C,3,FALSE)</f>
        <v xml:space="preserve">ENCHAPE CERÁMICO PARED COCINA REF.: MACEDONIA BLANCO, 25 CM X 35 CM, IGUAL O CALIDAD SUPERIOR. GARANTÍA 10 AÑOS. </v>
      </c>
      <c r="E429" s="10" t="str">
        <f>+VLOOKUP(A:A,APUS!A:D,4,FALSE)</f>
        <v>M2</v>
      </c>
      <c r="F429" s="13">
        <f>VLOOKUP(A:A,APUS!A:H,8,0)</f>
        <v>12.936129999999999</v>
      </c>
      <c r="G429" s="26">
        <f>VLOOKUP(A:A,MEMORIAS!B:M,12,0)</f>
        <v>0</v>
      </c>
      <c r="H429" s="462">
        <f t="shared" si="14"/>
        <v>0</v>
      </c>
    </row>
    <row r="430" spans="1:8" ht="40.5" customHeight="1" outlineLevel="1" x14ac:dyDescent="0.2">
      <c r="A430" s="18" t="s">
        <v>1455</v>
      </c>
      <c r="B430" s="10">
        <v>18</v>
      </c>
      <c r="C430" s="10">
        <v>0.3</v>
      </c>
      <c r="D430" s="27" t="str">
        <f>+VLOOKUP(A:A,APUS!A:C,3,FALSE)</f>
        <v>ENCHAPE CERÁMICO PARED COCINA REF.: VERONA (COLOR A ELEGIR BEIGE, AZUL O VERDE) CERÁMICA ITALIA, 25 CM X 35 CM, IGUAL O CALIDAD SUPERIOR. GARANTÍA 10 AÑOS.</v>
      </c>
      <c r="E430" s="10" t="str">
        <f>+VLOOKUP(A:A,APUS!A:D,4,FALSE)</f>
        <v>M2</v>
      </c>
      <c r="F430" s="13">
        <f>VLOOKUP(A:A,APUS!A:H,8,0)</f>
        <v>12.936129999999999</v>
      </c>
      <c r="G430" s="26">
        <f>VLOOKUP(A:A,MEMORIAS!B:M,12,0)</f>
        <v>0</v>
      </c>
      <c r="H430" s="462">
        <f t="shared" si="14"/>
        <v>0</v>
      </c>
    </row>
    <row r="431" spans="1:8" ht="30" customHeight="1" outlineLevel="1" x14ac:dyDescent="0.2">
      <c r="A431" s="18" t="s">
        <v>2078</v>
      </c>
      <c r="B431" s="10">
        <v>18</v>
      </c>
      <c r="C431" s="10">
        <v>0.4</v>
      </c>
      <c r="D431" s="27" t="str">
        <f>+VLOOKUP(A:A,APUS!A:C,3,FALSE)</f>
        <v>ENCHAPE CERÁMICO PARED BAÑO REF.: PARED CIRCACIA CORONA, 25 CM X 35 CM, IGUAL O CALIDAD SUPERIOR. GARANTÍA 10 AÑOS.</v>
      </c>
      <c r="E431" s="10" t="str">
        <f>+VLOOKUP(A:A,APUS!A:D,4,FALSE)</f>
        <v>M2</v>
      </c>
      <c r="F431" s="13">
        <f>VLOOKUP(A:A,APUS!A:H,8,0)</f>
        <v>12.936129999999999</v>
      </c>
      <c r="G431" s="26">
        <f>VLOOKUP(A:A,MEMORIAS!B:M,12,0)</f>
        <v>0</v>
      </c>
      <c r="H431" s="462">
        <f t="shared" si="14"/>
        <v>0</v>
      </c>
    </row>
    <row r="432" spans="1:8" ht="25.5" outlineLevel="1" x14ac:dyDescent="0.2">
      <c r="A432" s="18" t="s">
        <v>2186</v>
      </c>
      <c r="B432" s="10">
        <v>18</v>
      </c>
      <c r="C432" s="10">
        <v>0.5</v>
      </c>
      <c r="D432" s="27" t="str">
        <f>+VLOOKUP(A:A,APUS!A:C,3,FALSE)</f>
        <v>ENCHAPE CERÁMICO PARED BAÑO REF.: PARED EGEO CORONA BLANCO, 25 CM X 35 CM, IGUAL O CALIDAD SUPERIOR. GARANTÍA 10 AÑOS.</v>
      </c>
      <c r="E432" s="10" t="str">
        <f>+VLOOKUP(A:A,APUS!A:D,4,FALSE)</f>
        <v>M2</v>
      </c>
      <c r="F432" s="13">
        <f>VLOOKUP(A:A,APUS!A:H,8,0)</f>
        <v>12.936129999999999</v>
      </c>
      <c r="G432" s="26">
        <f>VLOOKUP(A:A,MEMORIAS!B:M,12,0)</f>
        <v>0</v>
      </c>
      <c r="H432" s="462">
        <f t="shared" si="14"/>
        <v>0</v>
      </c>
    </row>
    <row r="433" spans="1:8" ht="25.5" outlineLevel="1" x14ac:dyDescent="0.2">
      <c r="A433" s="18" t="s">
        <v>2187</v>
      </c>
      <c r="B433" s="10">
        <v>18</v>
      </c>
      <c r="C433" s="10">
        <v>0.6</v>
      </c>
      <c r="D433" s="27" t="str">
        <f>+VLOOKUP(A:A,APUS!A:C,3,FALSE)</f>
        <v>ENCHAPE CERÁMICO PARED BAÑO REF.: PARED EGEO CORONA BLANCO, 20.5 CM X 30.5 CM, IGUAL O CALIDAD SUPERIOR. GARANTÍA 10 AÑOS.</v>
      </c>
      <c r="E433" s="10" t="str">
        <f>+VLOOKUP(A:A,APUS!A:D,4,FALSE)</f>
        <v>M2</v>
      </c>
      <c r="F433" s="13">
        <f>VLOOKUP(A:A,APUS!A:H,8,0)</f>
        <v>12.936129999999999</v>
      </c>
      <c r="G433" s="26">
        <f>VLOOKUP(A:A,MEMORIAS!B:M,12,0)</f>
        <v>0</v>
      </c>
      <c r="H433" s="462">
        <f t="shared" si="14"/>
        <v>0</v>
      </c>
    </row>
    <row r="434" spans="1:8" ht="38.25" outlineLevel="1" x14ac:dyDescent="0.2">
      <c r="A434" s="18" t="s">
        <v>2188</v>
      </c>
      <c r="B434" s="10">
        <v>18</v>
      </c>
      <c r="C434" s="10">
        <v>0.7</v>
      </c>
      <c r="D434" s="27" t="str">
        <f>+VLOOKUP(A:A,APUS!A:C,3,FALSE)</f>
        <v>ENCHAPE CERÁMICO PARED BAÑO REF.: PARED ALBANIA CORONA (COLOR A ELEGIR BEIGE O GRIS), 25 CM X 35 CM, IGUAL O CALIDAD SUPERIOR. GARANTÍA 10 AÑOS.</v>
      </c>
      <c r="E434" s="10" t="str">
        <f>+VLOOKUP(A:A,APUS!A:D,4,FALSE)</f>
        <v>M2</v>
      </c>
      <c r="F434" s="13">
        <f>VLOOKUP(A:A,APUS!A:H,8,0)</f>
        <v>12.936129999999999</v>
      </c>
      <c r="G434" s="26">
        <f>VLOOKUP(A:A,MEMORIAS!B:M,12,0)</f>
        <v>0</v>
      </c>
      <c r="H434" s="462">
        <f t="shared" si="14"/>
        <v>0</v>
      </c>
    </row>
    <row r="435" spans="1:8" ht="30" customHeight="1" outlineLevel="1" x14ac:dyDescent="0.2">
      <c r="A435" s="18" t="s">
        <v>2189</v>
      </c>
      <c r="B435" s="10">
        <v>18</v>
      </c>
      <c r="C435" s="10">
        <v>0.8</v>
      </c>
      <c r="D435" s="27" t="str">
        <f>+VLOOKUP(A:A,APUS!A:C,3,FALSE)</f>
        <v>ENCHAPE CERÁMICO PISO O PARED, SUPERFICIE EXCLUSIVA (HASTA 0.25 M DE ANCHO)</v>
      </c>
      <c r="E435" s="10" t="str">
        <f>+VLOOKUP(A:A,APUS!A:D,4,FALSE)</f>
        <v>M</v>
      </c>
      <c r="F435" s="13">
        <f>VLOOKUP(A:A,APUS!A:H,8,0)</f>
        <v>1.73393</v>
      </c>
      <c r="G435" s="26">
        <f>VLOOKUP(A:A,MEMORIAS!B:M,12,0)</f>
        <v>0</v>
      </c>
      <c r="H435" s="462">
        <f t="shared" si="14"/>
        <v>0</v>
      </c>
    </row>
    <row r="436" spans="1:8" ht="30" customHeight="1" outlineLevel="1" x14ac:dyDescent="0.2">
      <c r="A436" s="18" t="s">
        <v>2190</v>
      </c>
      <c r="B436" s="10">
        <v>18</v>
      </c>
      <c r="C436" s="10">
        <v>0.9</v>
      </c>
      <c r="D436" s="27" t="str">
        <f>+VLOOKUP(A:A,APUS!A:C,3,FALSE)</f>
        <v xml:space="preserve">WIN PROTECTOR MARMOLIZADO, WIN METÁLICO, INOXIDABLE. </v>
      </c>
      <c r="E436" s="10" t="str">
        <f>+VLOOKUP(A:A,APUS!A:D,4,FALSE)</f>
        <v>M</v>
      </c>
      <c r="F436" s="13">
        <f>VLOOKUP(A:A,APUS!A:H,8,0)</f>
        <v>1.4799758046398048</v>
      </c>
      <c r="G436" s="26">
        <f>VLOOKUP(A:A,MEMORIAS!B:M,12,0)</f>
        <v>0</v>
      </c>
      <c r="H436" s="462">
        <f t="shared" si="14"/>
        <v>0</v>
      </c>
    </row>
    <row r="437" spans="1:8" ht="30" customHeight="1" outlineLevel="1" x14ac:dyDescent="0.2">
      <c r="A437" s="18" t="s">
        <v>2191</v>
      </c>
      <c r="B437" s="10">
        <v>18</v>
      </c>
      <c r="C437" s="10">
        <v>10</v>
      </c>
      <c r="D437" s="27" t="str">
        <f>+VLOOKUP(A:A,APUS!A:C,3,FALSE)</f>
        <v xml:space="preserve">WIN PLÁSTICO, PROTECTOR MARMOLIZADO, INOXIDABLE. </v>
      </c>
      <c r="E437" s="10" t="str">
        <f>+VLOOKUP(A:A,APUS!A:D,4,FALSE)</f>
        <v>M</v>
      </c>
      <c r="F437" s="13">
        <f>VLOOKUP(A:A,APUS!A:H,8,0)</f>
        <v>1.4799758046398048</v>
      </c>
      <c r="G437" s="26">
        <f>VLOOKUP(A:A,MEMORIAS!B:M,12,0)</f>
        <v>0</v>
      </c>
      <c r="H437" s="462">
        <f t="shared" si="14"/>
        <v>0</v>
      </c>
    </row>
    <row r="438" spans="1:8" ht="30" customHeight="1" outlineLevel="1" x14ac:dyDescent="0.2">
      <c r="A438" s="18" t="s">
        <v>2158</v>
      </c>
      <c r="B438" s="10">
        <v>18</v>
      </c>
      <c r="C438" s="10">
        <v>11</v>
      </c>
      <c r="D438" s="27" t="str">
        <f>+VLOOKUP(A:A,APUS!A:C,3,FALSE)</f>
        <v xml:space="preserve">DILATACIÓN EN BRONCE </v>
      </c>
      <c r="E438" s="10" t="str">
        <f>+VLOOKUP(A:A,APUS!A:D,4,FALSE)</f>
        <v>M</v>
      </c>
      <c r="F438" s="13">
        <f>VLOOKUP(A:A,APUS!A:H,8,0)</f>
        <v>1.0833333333333333</v>
      </c>
      <c r="G438" s="26">
        <f>VLOOKUP(A:A,MEMORIAS!B:M,12,0)</f>
        <v>0</v>
      </c>
      <c r="H438" s="462">
        <f t="shared" si="14"/>
        <v>0</v>
      </c>
    </row>
    <row r="439" spans="1:8" ht="30" customHeight="1" x14ac:dyDescent="0.2">
      <c r="A439" s="34"/>
      <c r="B439" s="8">
        <v>19</v>
      </c>
      <c r="C439" s="35"/>
      <c r="D439" s="36" t="s">
        <v>2265</v>
      </c>
      <c r="E439" s="35"/>
      <c r="F439" s="17"/>
      <c r="G439" s="389"/>
      <c r="H439" s="486"/>
    </row>
    <row r="440" spans="1:8" ht="30" customHeight="1" outlineLevel="1" x14ac:dyDescent="0.2">
      <c r="A440" s="18" t="s">
        <v>1389</v>
      </c>
      <c r="B440" s="10">
        <v>19</v>
      </c>
      <c r="C440" s="10">
        <v>1</v>
      </c>
      <c r="D440" s="27" t="str">
        <f>+VLOOKUP(A:A,APUS!A:C,3,FALSE)</f>
        <v>IMPERMEABILIZACIÓN INTEGRAL MORTERO XYPEX. (CUANDO EL MURO SÓLO SE PUEDE IMPERMEABILIZAR POR UNA CARA)</v>
      </c>
      <c r="E440" s="10" t="str">
        <f>+VLOOKUP(A:A,APUS!A:D,4,FALSE)</f>
        <v>M2</v>
      </c>
      <c r="F440" s="13">
        <f>VLOOKUP(A:A,APUS!A:H,8,0)</f>
        <v>1.7036</v>
      </c>
      <c r="G440" s="26">
        <f>VLOOKUP(A:A,MEMORIAS!B:M,12,0)</f>
        <v>0</v>
      </c>
      <c r="H440" s="462">
        <f>+F440*G440</f>
        <v>0</v>
      </c>
    </row>
    <row r="441" spans="1:8" ht="30" customHeight="1" outlineLevel="1" x14ac:dyDescent="0.2">
      <c r="A441" s="18" t="s">
        <v>1525</v>
      </c>
      <c r="B441" s="10">
        <v>19</v>
      </c>
      <c r="C441" s="10">
        <v>2</v>
      </c>
      <c r="D441" s="27" t="str">
        <f>+VLOOKUP(A:A,APUS!A:C,3,FALSE)</f>
        <v xml:space="preserve">IMPERMEABILIZACIÓN CON MATERIAL BITUMINOSO PARA DIFERENTES ACTIVIDADES </v>
      </c>
      <c r="E441" s="10" t="str">
        <f>+VLOOKUP(A:A,APUS!A:D,4,FALSE)</f>
        <v>M2</v>
      </c>
      <c r="F441" s="13">
        <f>VLOOKUP(A:A,APUS!A:H,8,0)</f>
        <v>1.7711974882260595</v>
      </c>
      <c r="G441" s="26">
        <f>VLOOKUP(A:A,MEMORIAS!B:M,12,0)</f>
        <v>0</v>
      </c>
      <c r="H441" s="462">
        <f>+F441*G441</f>
        <v>0</v>
      </c>
    </row>
    <row r="442" spans="1:8" ht="12.75" x14ac:dyDescent="0.2">
      <c r="A442" s="14"/>
      <c r="B442" s="8">
        <v>20</v>
      </c>
      <c r="C442" s="15"/>
      <c r="D442" s="38" t="s">
        <v>9</v>
      </c>
      <c r="E442" s="15"/>
      <c r="F442" s="5"/>
      <c r="G442" s="5"/>
      <c r="H442" s="486"/>
    </row>
    <row r="443" spans="1:8" ht="12.75" outlineLevel="1" x14ac:dyDescent="0.2">
      <c r="A443" s="18" t="s">
        <v>2139</v>
      </c>
      <c r="B443" s="10">
        <v>20</v>
      </c>
      <c r="C443" s="10">
        <v>0.1</v>
      </c>
      <c r="D443" s="27" t="str">
        <f>+VLOOKUP(A:A,APUS!A:C,3,FALSE)</f>
        <v xml:space="preserve"> DECAPADO Y LIMPIEZA DE ESTRUCTURAS DE  MADERA</v>
      </c>
      <c r="E443" s="10" t="str">
        <f>+VLOOKUP(A:A,APUS!A:D,4,FALSE)</f>
        <v>M2</v>
      </c>
      <c r="F443" s="13">
        <f>VLOOKUP(A:A,APUS!A:H,8,0)</f>
        <v>1.5981216931216931</v>
      </c>
      <c r="G443" s="26">
        <f>VLOOKUP(A:A,MEMORIAS!B:M,12,0)</f>
        <v>0</v>
      </c>
      <c r="H443" s="462">
        <f t="shared" si="13"/>
        <v>0</v>
      </c>
    </row>
    <row r="444" spans="1:8" ht="12.75" outlineLevel="1" x14ac:dyDescent="0.2">
      <c r="A444" s="18" t="s">
        <v>2138</v>
      </c>
      <c r="B444" s="10">
        <v>20</v>
      </c>
      <c r="C444" s="10">
        <v>0.2</v>
      </c>
      <c r="D444" s="27" t="str">
        <f>+VLOOKUP(A:A,APUS!A:C,3,FALSE)</f>
        <v>ARMADURA MADERA Y MALLA</v>
      </c>
      <c r="E444" s="10" t="str">
        <f>+VLOOKUP(A:A,APUS!A:D,4,FALSE)</f>
        <v>M3</v>
      </c>
      <c r="F444" s="13">
        <f>VLOOKUP(A:A,APUS!A:H,8,0)</f>
        <v>4.9104000000000001</v>
      </c>
      <c r="G444" s="26">
        <f>VLOOKUP(A:A,MEMORIAS!B:M,12,0)</f>
        <v>0</v>
      </c>
      <c r="H444" s="462">
        <f t="shared" si="13"/>
        <v>0</v>
      </c>
    </row>
    <row r="445" spans="1:8" ht="12.75" outlineLevel="1" x14ac:dyDescent="0.2">
      <c r="A445" s="18" t="s">
        <v>2137</v>
      </c>
      <c r="B445" s="10">
        <v>20</v>
      </c>
      <c r="C445" s="10">
        <v>0.3</v>
      </c>
      <c r="D445" s="27" t="str">
        <f>+VLOOKUP(A:A,APUS!A:C,3,FALSE)</f>
        <v>ENTRAMADO MADERA CIELO RASO</v>
      </c>
      <c r="E445" s="10" t="str">
        <f>+VLOOKUP(A:A,APUS!A:D,4,FALSE)</f>
        <v>M2</v>
      </c>
      <c r="F445" s="13">
        <f>VLOOKUP(A:A,APUS!A:H,8,0)</f>
        <v>3.4952000000000005</v>
      </c>
      <c r="G445" s="26">
        <f>VLOOKUP(A:A,MEMORIAS!B:M,12,0)</f>
        <v>0</v>
      </c>
      <c r="H445" s="462">
        <f t="shared" ref="H445:H525" si="15">+F445*G445</f>
        <v>0</v>
      </c>
    </row>
    <row r="446" spans="1:8" ht="25.5" outlineLevel="1" x14ac:dyDescent="0.2">
      <c r="A446" s="18" t="s">
        <v>2136</v>
      </c>
      <c r="B446" s="10">
        <v>20</v>
      </c>
      <c r="C446" s="10">
        <v>0.4</v>
      </c>
      <c r="D446" s="27" t="str">
        <f>+VLOOKUP(A:A,APUS!A:C,3,FALSE)</f>
        <v>INMUNIZACIÓN  ESTRUCTURA MADERA  REF. BRONCO O SIKA O EQUIVALENTE. IGUAL O SUPERIOR CALIDAD.</v>
      </c>
      <c r="E446" s="10" t="str">
        <f>+VLOOKUP(A:A,APUS!A:D,4,FALSE)</f>
        <v>M2</v>
      </c>
      <c r="F446" s="13">
        <f>VLOOKUP(A:A,APUS!A:H,8,0)</f>
        <v>3.7781791583547069</v>
      </c>
      <c r="G446" s="26">
        <f>VLOOKUP(A:A,MEMORIAS!B:M,12,0)</f>
        <v>0</v>
      </c>
      <c r="H446" s="462">
        <f t="shared" si="15"/>
        <v>0</v>
      </c>
    </row>
    <row r="447" spans="1:8" ht="51.75" customHeight="1" outlineLevel="1" x14ac:dyDescent="0.2">
      <c r="A447" s="18" t="s">
        <v>2135</v>
      </c>
      <c r="B447" s="10">
        <v>20</v>
      </c>
      <c r="C447" s="10">
        <v>0.5</v>
      </c>
      <c r="D447" s="27" t="str">
        <f>+VLOOKUP(A:A,APUS!A:C,3,FALSE)</f>
        <v>PUERTA EN MADERA ENTAMBORADA 60 Y 70 CM CON ALTURA ENTRE 180 CM Y 200 CM. TIPO INTERDOORS LÍNEA ESTAMBUL O EQUIVALENTE.  IGUAL O SUPERIOR CALIDAD. INCLUYE MARCO Y ACCESORIOS.</v>
      </c>
      <c r="E447" s="10" t="str">
        <f>+VLOOKUP(A:A,APUS!A:D,4,FALSE)</f>
        <v>UN</v>
      </c>
      <c r="F447" s="13">
        <f>VLOOKUP(A:A,APUS!A:H,8,0)</f>
        <v>4.72</v>
      </c>
      <c r="G447" s="26">
        <f>VLOOKUP(A:A,MEMORIAS!B:M,12,0)</f>
        <v>0</v>
      </c>
      <c r="H447" s="462">
        <f t="shared" si="15"/>
        <v>0</v>
      </c>
    </row>
    <row r="448" spans="1:8" ht="55.5" customHeight="1" outlineLevel="1" x14ac:dyDescent="0.2">
      <c r="A448" s="18" t="s">
        <v>2134</v>
      </c>
      <c r="B448" s="10">
        <v>20</v>
      </c>
      <c r="C448" s="10">
        <v>0.6</v>
      </c>
      <c r="D448" s="27" t="str">
        <f>+VLOOKUP(A:A,APUS!A:C,3,FALSE)</f>
        <v>PUERTA EN MADERA ENTAMBORADA 80 Y 90 CM CON ALTURA ENTRE 180 CM Y 200 CM. TIPO INTERDOORS LÍNEA ESTAMBUL O EQUIVALENTE.  IGUAL O SUPERIOR CALIDAD.  INCLUYE MARCO Y ACCESORIOS.</v>
      </c>
      <c r="E448" s="10" t="str">
        <f>+VLOOKUP(A:A,APUS!A:D,4,FALSE)</f>
        <v>UN</v>
      </c>
      <c r="F448" s="13">
        <f>VLOOKUP(A:A,APUS!A:H,8,0)</f>
        <v>4.72</v>
      </c>
      <c r="G448" s="26">
        <f>VLOOKUP(A:A,MEMORIAS!B:M,12,0)</f>
        <v>0</v>
      </c>
      <c r="H448" s="462">
        <f t="shared" si="15"/>
        <v>0</v>
      </c>
    </row>
    <row r="449" spans="1:8" ht="38.25" outlineLevel="1" x14ac:dyDescent="0.2">
      <c r="A449" s="18" t="s">
        <v>2133</v>
      </c>
      <c r="B449" s="10">
        <v>20</v>
      </c>
      <c r="C449" s="10">
        <v>0.7</v>
      </c>
      <c r="D449" s="27" t="str">
        <f>+VLOOKUP(A:A,APUS!A:C,3,FALSE)</f>
        <v>COMBO PUERTA EN MADERA ENTAMBORADA DE 80 CM, CON ALTURA ENTRE 180 CM Y 200 CM + MARCO + CERRADURA + BISAGRA LÍNEA BALBOA O EQUIVALENTE DE  IGUAL O SUPERIOR CALIDAD.</v>
      </c>
      <c r="E449" s="10" t="str">
        <f>+VLOOKUP(A:A,APUS!A:D,4,FALSE)</f>
        <v>UN</v>
      </c>
      <c r="F449" s="13">
        <f>VLOOKUP(A:A,APUS!A:H,8,0)</f>
        <v>3</v>
      </c>
      <c r="G449" s="26">
        <f>VLOOKUP(A:A,MEMORIAS!B:M,12,0)</f>
        <v>0</v>
      </c>
      <c r="H449" s="462">
        <f t="shared" si="15"/>
        <v>0</v>
      </c>
    </row>
    <row r="450" spans="1:8" ht="25.5" outlineLevel="1" x14ac:dyDescent="0.2">
      <c r="A450" s="18" t="s">
        <v>2132</v>
      </c>
      <c r="B450" s="10">
        <v>20</v>
      </c>
      <c r="C450" s="10">
        <v>0.8</v>
      </c>
      <c r="D450" s="27" t="str">
        <f>+VLOOKUP(A:A,APUS!A:C,3,FALSE)</f>
        <v>HOJA PUERTA PIZANO 60 CM - 80 CM CON ALTURA ENTRE 1.80 M Y 2.00 M DE IGUAL CALIDAD O SUPERIOR.</v>
      </c>
      <c r="E450" s="10" t="str">
        <f>+VLOOKUP(A:A,APUS!A:D,4,FALSE)</f>
        <v>UN</v>
      </c>
      <c r="F450" s="13">
        <f>VLOOKUP(A:A,APUS!A:H,8,0)</f>
        <v>2</v>
      </c>
      <c r="G450" s="26">
        <f>VLOOKUP(A:A,MEMORIAS!B:M,12,0)</f>
        <v>0</v>
      </c>
      <c r="H450" s="462">
        <f t="shared" si="15"/>
        <v>0</v>
      </c>
    </row>
    <row r="451" spans="1:8" ht="25.5" outlineLevel="1" x14ac:dyDescent="0.2">
      <c r="A451" s="18" t="s">
        <v>2131</v>
      </c>
      <c r="B451" s="10">
        <v>20</v>
      </c>
      <c r="C451" s="10">
        <v>0.9</v>
      </c>
      <c r="D451" s="27" t="str">
        <f>+VLOOKUP(A:A,APUS!A:C,3,FALSE)</f>
        <v>MARCOS PARA PUERTAS DE 10 CM X 3 CM, CON ALTURA HASTA 210 CM CABEZAL 60 CM - 70 CM - 80 CM - 90 CM (CEDRO)</v>
      </c>
      <c r="E451" s="10" t="str">
        <f>+VLOOKUP(A:A,APUS!A:D,4,FALSE)</f>
        <v>UN</v>
      </c>
      <c r="F451" s="13">
        <f>VLOOKUP(A:A,APUS!A:H,8,0)</f>
        <v>2.2000000000000002</v>
      </c>
      <c r="G451" s="26">
        <f>VLOOKUP(A:A,MEMORIAS!B:M,12,0)</f>
        <v>0</v>
      </c>
      <c r="H451" s="462">
        <f t="shared" si="15"/>
        <v>0</v>
      </c>
    </row>
    <row r="452" spans="1:8" ht="12.75" outlineLevel="1" x14ac:dyDescent="0.2">
      <c r="A452" s="18" t="s">
        <v>1457</v>
      </c>
      <c r="B452" s="10">
        <v>20</v>
      </c>
      <c r="C452" s="10">
        <v>10</v>
      </c>
      <c r="D452" s="27" t="str">
        <f>+VLOOKUP(A:A,APUS!A:C,3,FALSE)</f>
        <v xml:space="preserve">PASAMANOS EN MADERA 7 CM X 3 CM </v>
      </c>
      <c r="E452" s="10" t="str">
        <f>+VLOOKUP(A:A,APUS!A:D,4,FALSE)</f>
        <v>M</v>
      </c>
      <c r="F452" s="13">
        <f>VLOOKUP(A:A,APUS!A:H,8,0)</f>
        <v>4.0374999999999996</v>
      </c>
      <c r="G452" s="26">
        <f>VLOOKUP(A:A,MEMORIAS!B:M,12,0)</f>
        <v>0</v>
      </c>
      <c r="H452" s="462">
        <f t="shared" si="15"/>
        <v>0</v>
      </c>
    </row>
    <row r="453" spans="1:8" ht="12.75" outlineLevel="1" x14ac:dyDescent="0.2">
      <c r="A453" s="18" t="s">
        <v>2130</v>
      </c>
      <c r="B453" s="10">
        <v>20</v>
      </c>
      <c r="C453" s="10">
        <v>11</v>
      </c>
      <c r="D453" s="27" t="str">
        <f>+VLOOKUP(A:A,APUS!A:C,3,FALSE)</f>
        <v>CHAZOS PARA CARPINTERÍA MADERA DE 8x8x8 CM</v>
      </c>
      <c r="E453" s="10" t="str">
        <f>+VLOOKUP(A:A,APUS!A:D,4,FALSE)</f>
        <v>UN</v>
      </c>
      <c r="F453" s="13">
        <f>VLOOKUP(A:A,APUS!A:H,8,0)</f>
        <v>1.1454</v>
      </c>
      <c r="G453" s="26">
        <f>VLOOKUP(A:A,MEMORIAS!B:M,12,0)</f>
        <v>0</v>
      </c>
      <c r="H453" s="462">
        <f t="shared" si="15"/>
        <v>0</v>
      </c>
    </row>
    <row r="454" spans="1:8" ht="25.5" outlineLevel="1" x14ac:dyDescent="0.2">
      <c r="A454" s="18" t="s">
        <v>1733</v>
      </c>
      <c r="B454" s="10">
        <v>20</v>
      </c>
      <c r="C454" s="10">
        <v>12</v>
      </c>
      <c r="D454" s="27" t="str">
        <f>+VLOOKUP(A:A,APUS!A:C,3,FALSE)</f>
        <v>PUERTA EN AGLOMERADO ANTIHUMEDAD PARA  MUEBLE BAJO DE COCINA  ANCHO 40 CM CON ACABADO EN LAMINA MELANINA</v>
      </c>
      <c r="E454" s="10" t="str">
        <f>+VLOOKUP(A:A,APUS!A:D,4,FALSE)</f>
        <v>UN</v>
      </c>
      <c r="F454" s="13">
        <f>VLOOKUP(A:A,APUS!A:H,8,0)</f>
        <v>17.36</v>
      </c>
      <c r="G454" s="26">
        <f>VLOOKUP(A:A,MEMORIAS!B:M,12,0)</f>
        <v>0</v>
      </c>
      <c r="H454" s="462">
        <f>+F454*G454</f>
        <v>0</v>
      </c>
    </row>
    <row r="455" spans="1:8" ht="12.75" x14ac:dyDescent="0.2">
      <c r="A455" s="14"/>
      <c r="B455" s="8">
        <v>21</v>
      </c>
      <c r="C455" s="15"/>
      <c r="D455" s="38" t="s">
        <v>10</v>
      </c>
      <c r="E455" s="15"/>
      <c r="F455" s="5"/>
      <c r="G455" s="5"/>
      <c r="H455" s="486"/>
    </row>
    <row r="456" spans="1:8" ht="55.5" customHeight="1" outlineLevel="1" x14ac:dyDescent="0.2">
      <c r="A456" s="18" t="s">
        <v>2122</v>
      </c>
      <c r="B456" s="10">
        <v>21</v>
      </c>
      <c r="C456" s="10">
        <v>0.1</v>
      </c>
      <c r="D456" s="27" t="str">
        <f>+VLOOKUP(A:A,APUS!A:C,3,FALSE)</f>
        <v>MARCOS TAPAS CAJA INSPECCIÓN (CUMPLIMIENTO NORMAS TÉCNICAS ICONTEC QUE SERÁN EXPEDIDAS POR ENTIDADES AUTORIZADAS POR: ORGANISMO NACIONAL DE ACREDITACIÓN DE COLOMBIA - ONAC)</v>
      </c>
      <c r="E456" s="10" t="str">
        <f>+VLOOKUP(A:A,APUS!A:D,4,FALSE)</f>
        <v>UN</v>
      </c>
      <c r="F456" s="13">
        <f>VLOOKUP(A:A,APUS!A:H,8,0)</f>
        <v>21.411163838054502</v>
      </c>
      <c r="G456" s="26">
        <f>VLOOKUP(A:A,MEMORIAS!B:M,12,0)</f>
        <v>0</v>
      </c>
      <c r="H456" s="462">
        <f t="shared" si="15"/>
        <v>0</v>
      </c>
    </row>
    <row r="457" spans="1:8" ht="12.75" outlineLevel="1" x14ac:dyDescent="0.2">
      <c r="A457" s="18" t="s">
        <v>2121</v>
      </c>
      <c r="B457" s="10">
        <v>21</v>
      </c>
      <c r="C457" s="10">
        <v>0.2</v>
      </c>
      <c r="D457" s="27" t="str">
        <f>+VLOOKUP(A:A,APUS!A:C,3,FALSE)</f>
        <v>MARCO PUERTA LÁMINA  0.60 M</v>
      </c>
      <c r="E457" s="10" t="str">
        <f>+VLOOKUP(A:A,APUS!A:D,4,FALSE)</f>
        <v>UN</v>
      </c>
      <c r="F457" s="13">
        <f>VLOOKUP(A:A,APUS!A:H,8,0)</f>
        <v>7.3568499999999997</v>
      </c>
      <c r="G457" s="26">
        <f>VLOOKUP(A:A,MEMORIAS!B:M,12,0)</f>
        <v>0</v>
      </c>
      <c r="H457" s="462">
        <f t="shared" si="15"/>
        <v>0</v>
      </c>
    </row>
    <row r="458" spans="1:8" ht="12.75" outlineLevel="1" x14ac:dyDescent="0.2">
      <c r="A458" s="18" t="s">
        <v>2120</v>
      </c>
      <c r="B458" s="10">
        <v>21</v>
      </c>
      <c r="C458" s="10">
        <v>0.3</v>
      </c>
      <c r="D458" s="27" t="str">
        <f>+VLOOKUP(A:A,APUS!A:C,3,FALSE)</f>
        <v>MARCO PUERTA LÁMINA  0.70 M</v>
      </c>
      <c r="E458" s="10" t="str">
        <f>+VLOOKUP(A:A,APUS!A:D,4,FALSE)</f>
        <v>UN</v>
      </c>
      <c r="F458" s="13">
        <f>VLOOKUP(A:A,APUS!A:H,8,0)</f>
        <v>7.3235999999999999</v>
      </c>
      <c r="G458" s="26">
        <f>VLOOKUP(A:A,MEMORIAS!B:M,12,0)</f>
        <v>0</v>
      </c>
      <c r="H458" s="462">
        <f t="shared" si="15"/>
        <v>0</v>
      </c>
    </row>
    <row r="459" spans="1:8" ht="12.75" outlineLevel="1" x14ac:dyDescent="0.2">
      <c r="A459" s="18" t="s">
        <v>2119</v>
      </c>
      <c r="B459" s="10">
        <v>21</v>
      </c>
      <c r="C459" s="10">
        <v>0.4</v>
      </c>
      <c r="D459" s="27" t="str">
        <f>+VLOOKUP(A:A,APUS!A:C,3,FALSE)</f>
        <v>MARCO PUERTA LÁMINA  0.80 M</v>
      </c>
      <c r="E459" s="10" t="str">
        <f>+VLOOKUP(A:A,APUS!A:D,4,FALSE)</f>
        <v>UN</v>
      </c>
      <c r="F459" s="13">
        <f>VLOOKUP(A:A,APUS!A:H,8,0)</f>
        <v>7.3735999999999997</v>
      </c>
      <c r="G459" s="26">
        <f>VLOOKUP(A:A,MEMORIAS!B:M,12,0)</f>
        <v>0</v>
      </c>
      <c r="H459" s="462">
        <f t="shared" si="15"/>
        <v>0</v>
      </c>
    </row>
    <row r="460" spans="1:8" ht="12.75" outlineLevel="1" x14ac:dyDescent="0.2">
      <c r="A460" s="18" t="s">
        <v>2118</v>
      </c>
      <c r="B460" s="10">
        <v>21</v>
      </c>
      <c r="C460" s="10">
        <v>0.5</v>
      </c>
      <c r="D460" s="27" t="str">
        <f>+VLOOKUP(A:A,APUS!A:C,3,FALSE)</f>
        <v>MARCO PUERTA LÁMINA  1.00 M</v>
      </c>
      <c r="E460" s="10" t="str">
        <f>+VLOOKUP(A:A,APUS!A:D,4,FALSE)</f>
        <v>UN</v>
      </c>
      <c r="F460" s="13">
        <f>VLOOKUP(A:A,APUS!A:H,8,0)</f>
        <v>7.4236000000000004</v>
      </c>
      <c r="G460" s="26">
        <f>VLOOKUP(A:A,MEMORIAS!B:M,12,0)</f>
        <v>0</v>
      </c>
      <c r="H460" s="462">
        <f t="shared" si="15"/>
        <v>0</v>
      </c>
    </row>
    <row r="461" spans="1:8" ht="51" outlineLevel="1" x14ac:dyDescent="0.2">
      <c r="A461" s="18" t="s">
        <v>2117</v>
      </c>
      <c r="B461" s="10">
        <v>21</v>
      </c>
      <c r="C461" s="10">
        <v>0.6</v>
      </c>
      <c r="D461" s="27" t="str">
        <f>+VLOOKUP(A:A,APUS!A:C,3,FALSE)</f>
        <v>SUMINISTRO E INSTALACIÓN BARRA DE SEGURIDAD LATERAL PARA BAÑO O DUCHA 24" X 24" EN ACERO INOXIDABLE 304, CALIBRE 18”, CON DIAMETRO DE 1 1/4", INCLUYE ACCESORIOS PARA SU CORRECTA INSTALACIÓN (MOVILIDAD REDUCIDA)</v>
      </c>
      <c r="E461" s="10" t="str">
        <f>+VLOOKUP(A:A,APUS!A:D,4,FALSE)</f>
        <v>UN</v>
      </c>
      <c r="F461" s="13">
        <f>VLOOKUP(A:A,APUS!A:H,8,0)</f>
        <v>3</v>
      </c>
      <c r="G461" s="26">
        <f>VLOOKUP(A:A,MEMORIAS!B:M,12,0)</f>
        <v>0</v>
      </c>
      <c r="H461" s="462">
        <f t="shared" si="15"/>
        <v>0</v>
      </c>
    </row>
    <row r="462" spans="1:8" ht="25.5" outlineLevel="1" x14ac:dyDescent="0.2">
      <c r="A462" s="18" t="s">
        <v>1459</v>
      </c>
      <c r="B462" s="10">
        <v>21</v>
      </c>
      <c r="C462" s="10">
        <v>0.7</v>
      </c>
      <c r="D462" s="27" t="str">
        <f>+VLOOKUP(A:A,APUS!A:C,3,FALSE)</f>
        <v>BARANDA METÁLICA SENCILLA PARA ESCALERA CON PASAMANOS EN TUBERÍA DE AGUAS NEGRAS DIÁMETRO 2"</v>
      </c>
      <c r="E462" s="10" t="str">
        <f>+VLOOKUP(A:A,APUS!A:D,4,FALSE)</f>
        <v>M</v>
      </c>
      <c r="F462" s="13">
        <f>VLOOKUP(A:A,APUS!A:H,8,0)</f>
        <v>17.58666666666667</v>
      </c>
      <c r="G462" s="26">
        <f>VLOOKUP(A:A,MEMORIAS!B:M,12,0)</f>
        <v>0</v>
      </c>
      <c r="H462" s="462">
        <f t="shared" si="15"/>
        <v>0</v>
      </c>
    </row>
    <row r="463" spans="1:8" ht="63.75" outlineLevel="1" x14ac:dyDescent="0.2">
      <c r="A463" s="18" t="s">
        <v>2116</v>
      </c>
      <c r="B463" s="10">
        <v>21</v>
      </c>
      <c r="C463" s="10">
        <v>0.8</v>
      </c>
      <c r="D463" s="27" t="str">
        <f>+VLOOKUP(A:A,APUS!A:C,3,FALSE)</f>
        <v>VENTANA FIJA EN LÁMINA CALIBRE 18. INCLUYE PISA-VIDRIOS, ALFAJÍA RESPECTIVA EN ACERO (SI APLICA), ANGULO DE 1"X1/8". INCLUYE SOLDADURAS, PERNOS DE ANCLAJES Y COMPLEMENTARIOS, SUMINISTRO, FABRICACIÓN, MONTAJE, ANTICORROSIVO APLICADO EN DOS (2) CAPAS. NO INCLUYE VIDRIO.</v>
      </c>
      <c r="E463" s="10" t="str">
        <f>+VLOOKUP(A:A,APUS!A:D,4,FALSE)</f>
        <v>M2</v>
      </c>
      <c r="F463" s="13">
        <f>VLOOKUP(A:A,APUS!A:H,8,0)</f>
        <v>7.9832000000000001</v>
      </c>
      <c r="G463" s="26">
        <f>VLOOKUP(A:A,MEMORIAS!B:M,12,0)</f>
        <v>0</v>
      </c>
      <c r="H463" s="462">
        <f t="shared" si="15"/>
        <v>0</v>
      </c>
    </row>
    <row r="464" spans="1:8" ht="12.75" outlineLevel="1" x14ac:dyDescent="0.2">
      <c r="A464" s="18" t="s">
        <v>2115</v>
      </c>
      <c r="B464" s="10">
        <v>21</v>
      </c>
      <c r="C464" s="10">
        <v>0.9</v>
      </c>
      <c r="D464" s="27" t="str">
        <f>+VLOOKUP(A:A,APUS!A:C,3,FALSE)</f>
        <v>REMATES BOCEL ALUMINIO</v>
      </c>
      <c r="E464" s="10" t="str">
        <f>+VLOOKUP(A:A,APUS!A:D,4,FALSE)</f>
        <v>M</v>
      </c>
      <c r="F464" s="13">
        <f>VLOOKUP(A:A,APUS!A:H,8,0)</f>
        <v>1.7650000000000001</v>
      </c>
      <c r="G464" s="26">
        <f>VLOOKUP(A:A,MEMORIAS!B:M,12,0)</f>
        <v>0</v>
      </c>
      <c r="H464" s="462">
        <f t="shared" si="15"/>
        <v>0</v>
      </c>
    </row>
    <row r="465" spans="1:8" ht="25.5" outlineLevel="1" x14ac:dyDescent="0.2">
      <c r="A465" s="18" t="s">
        <v>2114</v>
      </c>
      <c r="B465" s="10">
        <v>21</v>
      </c>
      <c r="C465" s="10">
        <v>10</v>
      </c>
      <c r="D465" s="27" t="str">
        <f>+VLOOKUP(A:A,APUS!A:C,3,FALSE)</f>
        <v>PUERTAS VENTANAS LÁMINA EN CORREDERA- NO INCLUYE VIDRIO NI CERRADURA.</v>
      </c>
      <c r="E465" s="10" t="str">
        <f>+VLOOKUP(A:A,APUS!A:D,4,FALSE)</f>
        <v>M2</v>
      </c>
      <c r="F465" s="13">
        <f>VLOOKUP(A:A,APUS!A:H,8,0)</f>
        <v>8.3499437313574596</v>
      </c>
      <c r="G465" s="26">
        <f>VLOOKUP(A:A,MEMORIAS!B:M,12,0)</f>
        <v>0</v>
      </c>
      <c r="H465" s="462">
        <f t="shared" si="15"/>
        <v>0</v>
      </c>
    </row>
    <row r="466" spans="1:8" ht="12.75" outlineLevel="1" x14ac:dyDescent="0.2">
      <c r="A466" s="18" t="s">
        <v>2113</v>
      </c>
      <c r="B466" s="10">
        <v>21</v>
      </c>
      <c r="C466" s="10">
        <v>11</v>
      </c>
      <c r="D466" s="27" t="str">
        <f>+VLOOKUP(A:A,APUS!A:C,3,FALSE)</f>
        <v>PUERTA EN LÁMINA COLD ROLLED CAL.16 DE 0.60 Y 0.70 M ANCHO</v>
      </c>
      <c r="E466" s="10" t="str">
        <f>+VLOOKUP(A:A,APUS!A:D,4,FALSE)</f>
        <v>UN</v>
      </c>
      <c r="F466" s="13">
        <f>VLOOKUP(A:A,APUS!A:H,8,0)</f>
        <v>5.0915999999999997</v>
      </c>
      <c r="G466" s="26">
        <f>VLOOKUP(A:A,MEMORIAS!B:M,12,0)</f>
        <v>0</v>
      </c>
      <c r="H466" s="462">
        <f t="shared" si="15"/>
        <v>0</v>
      </c>
    </row>
    <row r="467" spans="1:8" ht="12.75" outlineLevel="1" x14ac:dyDescent="0.2">
      <c r="A467" s="18" t="s">
        <v>2125</v>
      </c>
      <c r="B467" s="10">
        <v>21</v>
      </c>
      <c r="C467" s="10">
        <v>12</v>
      </c>
      <c r="D467" s="27" t="str">
        <f>+VLOOKUP(A:A,APUS!A:C,3,FALSE)</f>
        <v>PUERTA EN LÁMINA COLD ROLLED CAL.16 DE 0.80 Y 1.00 M ANCHO</v>
      </c>
      <c r="E467" s="10" t="str">
        <f>+VLOOKUP(A:A,APUS!A:D,4,FALSE)</f>
        <v>UN</v>
      </c>
      <c r="F467" s="13">
        <f>VLOOKUP(A:A,APUS!A:H,8,0)</f>
        <v>6.9357999999999995</v>
      </c>
      <c r="G467" s="26">
        <f>VLOOKUP(A:A,MEMORIAS!B:M,12,0)</f>
        <v>0</v>
      </c>
      <c r="H467" s="462">
        <f t="shared" si="15"/>
        <v>0</v>
      </c>
    </row>
    <row r="468" spans="1:8" ht="25.5" outlineLevel="1" x14ac:dyDescent="0.2">
      <c r="A468" s="18" t="s">
        <v>2126</v>
      </c>
      <c r="B468" s="10">
        <v>21</v>
      </c>
      <c r="C468" s="10">
        <v>13</v>
      </c>
      <c r="D468" s="27" t="str">
        <f>+VLOOKUP(A:A,APUS!A:C,3,FALSE)</f>
        <v xml:space="preserve">REJA TIPO BANCO EN BARRA CUADRADA DE 9 MM. (INCLUYE ANTICORROSIVO) </v>
      </c>
      <c r="E468" s="10" t="str">
        <f>+VLOOKUP(A:A,APUS!A:D,4,FALSE)</f>
        <v>M2</v>
      </c>
      <c r="F468" s="13">
        <f>VLOOKUP(A:A,APUS!A:H,8,0)</f>
        <v>3.7306666666666661</v>
      </c>
      <c r="G468" s="26">
        <f>VLOOKUP(A:A,MEMORIAS!B:M,12,0)</f>
        <v>0</v>
      </c>
      <c r="H468" s="462">
        <f t="shared" si="15"/>
        <v>0</v>
      </c>
    </row>
    <row r="469" spans="1:8" ht="12.75" outlineLevel="1" x14ac:dyDescent="0.2">
      <c r="A469" s="18" t="s">
        <v>2127</v>
      </c>
      <c r="B469" s="10">
        <v>21</v>
      </c>
      <c r="C469" s="10">
        <v>14</v>
      </c>
      <c r="D469" s="27" t="str">
        <f>+VLOOKUP(A:A,APUS!A:C,3,FALSE)</f>
        <v>REJAS LÁMINA</v>
      </c>
      <c r="E469" s="10" t="str">
        <f>+VLOOKUP(A:A,APUS!A:D,4,FALSE)</f>
        <v>M2</v>
      </c>
      <c r="F469" s="13">
        <f>VLOOKUP(A:A,APUS!A:H,8,0)</f>
        <v>4.0578500000000002</v>
      </c>
      <c r="G469" s="26">
        <f>VLOOKUP(A:A,MEMORIAS!B:M,12,0)</f>
        <v>0</v>
      </c>
      <c r="H469" s="462">
        <f t="shared" si="15"/>
        <v>0</v>
      </c>
    </row>
    <row r="470" spans="1:8" ht="12.75" outlineLevel="1" x14ac:dyDescent="0.2">
      <c r="A470" s="18" t="s">
        <v>2128</v>
      </c>
      <c r="B470" s="10">
        <v>21</v>
      </c>
      <c r="C470" s="10">
        <v>15</v>
      </c>
      <c r="D470" s="27" t="str">
        <f>+VLOOKUP(A:A,APUS!A:C,3,FALSE)</f>
        <v>VENTANA CORREDIZA EN ALUMINIO 0.6X0.4 VIDRIO 3MM</v>
      </c>
      <c r="E470" s="10" t="str">
        <f>+VLOOKUP(A:A,APUS!A:D,4,FALSE)</f>
        <v>UN</v>
      </c>
      <c r="F470" s="13">
        <f>VLOOKUP(A:A,APUS!A:H,8,0)</f>
        <v>2</v>
      </c>
      <c r="G470" s="26">
        <f>VLOOKUP(A:A,MEMORIAS!B:M,12,0)</f>
        <v>0</v>
      </c>
      <c r="H470" s="462">
        <f t="shared" si="15"/>
        <v>0</v>
      </c>
    </row>
    <row r="471" spans="1:8" ht="12.75" outlineLevel="1" x14ac:dyDescent="0.2">
      <c r="A471" s="18" t="s">
        <v>2129</v>
      </c>
      <c r="B471" s="10">
        <v>21</v>
      </c>
      <c r="C471" s="10">
        <v>16</v>
      </c>
      <c r="D471" s="27" t="str">
        <f>+VLOOKUP(A:A,APUS!A:C,3,FALSE)</f>
        <v>VENTANA CORREDIZA EN ALUMINIO 1.2 X 1.2 VIDRIO 3 MM</v>
      </c>
      <c r="E471" s="10" t="str">
        <f>+VLOOKUP(A:A,APUS!A:D,4,FALSE)</f>
        <v>UN</v>
      </c>
      <c r="F471" s="13">
        <f>VLOOKUP(A:A,APUS!A:H,8,0)</f>
        <v>14.120000000000001</v>
      </c>
      <c r="G471" s="26">
        <f>VLOOKUP(A:A,MEMORIAS!B:M,12,0)</f>
        <v>0</v>
      </c>
      <c r="H471" s="462">
        <f t="shared" si="15"/>
        <v>0</v>
      </c>
    </row>
    <row r="472" spans="1:8" ht="12.75" outlineLevel="1" x14ac:dyDescent="0.2">
      <c r="A472" s="18" t="s">
        <v>1458</v>
      </c>
      <c r="B472" s="10">
        <v>21</v>
      </c>
      <c r="C472" s="10">
        <v>17</v>
      </c>
      <c r="D472" s="27" t="str">
        <f>+VLOOKUP(A:A,APUS!A:C,3,FALSE)</f>
        <v>VENTANA CORREDIZA EN LÁMINA CALIBRE 18</v>
      </c>
      <c r="E472" s="10" t="str">
        <f>+VLOOKUP(A:A,APUS!A:D,4,FALSE)</f>
        <v>M2</v>
      </c>
      <c r="F472" s="13">
        <f>VLOOKUP(A:A,APUS!A:H,8,0)</f>
        <v>10.328700000000001</v>
      </c>
      <c r="G472" s="26">
        <f>VLOOKUP(A:A,MEMORIAS!B:M,12,0)</f>
        <v>0</v>
      </c>
      <c r="H472" s="462">
        <f t="shared" si="15"/>
        <v>0</v>
      </c>
    </row>
    <row r="473" spans="1:8" ht="12.75" outlineLevel="1" x14ac:dyDescent="0.2">
      <c r="A473" s="18" t="s">
        <v>2112</v>
      </c>
      <c r="B473" s="10">
        <v>21</v>
      </c>
      <c r="C473" s="10">
        <v>18</v>
      </c>
      <c r="D473" s="27" t="str">
        <f>+VLOOKUP(A:A,APUS!A:C,3,FALSE)</f>
        <v>TUBO CORTINA DUCHA</v>
      </c>
      <c r="E473" s="10" t="str">
        <f>+VLOOKUP(A:A,APUS!A:D,4,FALSE)</f>
        <v>UN</v>
      </c>
      <c r="F473" s="13">
        <f>VLOOKUP(A:A,APUS!A:H,8,0)</f>
        <v>4</v>
      </c>
      <c r="G473" s="26">
        <f>VLOOKUP(A:A,MEMORIAS!B:M,12,0)</f>
        <v>0</v>
      </c>
      <c r="H473" s="462">
        <f t="shared" si="15"/>
        <v>0</v>
      </c>
    </row>
    <row r="474" spans="1:8" ht="12.75" x14ac:dyDescent="0.2">
      <c r="A474" s="14"/>
      <c r="B474" s="8">
        <v>22</v>
      </c>
      <c r="C474" s="15"/>
      <c r="D474" s="38" t="s">
        <v>11</v>
      </c>
      <c r="E474" s="15"/>
      <c r="F474" s="5"/>
      <c r="G474" s="5"/>
      <c r="H474" s="486"/>
    </row>
    <row r="475" spans="1:8" ht="12.75" outlineLevel="1" x14ac:dyDescent="0.2">
      <c r="A475" s="18" t="s">
        <v>2111</v>
      </c>
      <c r="B475" s="3">
        <v>22</v>
      </c>
      <c r="C475" s="3">
        <v>1</v>
      </c>
      <c r="D475" s="27" t="str">
        <f>+VLOOKUP(A:A,APUS!A:C,3,FALSE)</f>
        <v>ESPEJOS CRISTAL 4 MM SIN BISELAR. TAMAÑO 40 X 60 CM</v>
      </c>
      <c r="E475" s="10" t="str">
        <f>+VLOOKUP(A:A,APUS!A:D,4,FALSE)</f>
        <v>UN</v>
      </c>
      <c r="F475" s="13">
        <f>VLOOKUP(A:A,APUS!A:H,8,0)</f>
        <v>2.5499999999999998</v>
      </c>
      <c r="G475" s="26">
        <f>VLOOKUP(A:A,MEMORIAS!B:M,12,0)</f>
        <v>0</v>
      </c>
      <c r="H475" s="462">
        <f t="shared" si="15"/>
        <v>0</v>
      </c>
    </row>
    <row r="476" spans="1:8" ht="12.75" outlineLevel="1" x14ac:dyDescent="0.2">
      <c r="A476" s="18" t="s">
        <v>2110</v>
      </c>
      <c r="B476" s="3">
        <v>22</v>
      </c>
      <c r="C476" s="3">
        <v>2</v>
      </c>
      <c r="D476" s="27" t="str">
        <f>+VLOOKUP(A:A,APUS!A:C,3,FALSE)</f>
        <v xml:space="preserve">VIDRIO INCOLORO DE 4 MM (PUERTAS, VENTANAS) </v>
      </c>
      <c r="E476" s="10" t="str">
        <f>+VLOOKUP(A:A,APUS!A:D,4,FALSE)</f>
        <v>M2</v>
      </c>
      <c r="F476" s="13">
        <f>VLOOKUP(A:A,APUS!A:H,8,0)</f>
        <v>3.5090000000000003</v>
      </c>
      <c r="G476" s="26">
        <f>VLOOKUP(A:A,MEMORIAS!B:M,12,0)</f>
        <v>0</v>
      </c>
      <c r="H476" s="462">
        <f t="shared" si="15"/>
        <v>0</v>
      </c>
    </row>
    <row r="477" spans="1:8" ht="12.75" outlineLevel="1" x14ac:dyDescent="0.2">
      <c r="A477" s="18" t="s">
        <v>2109</v>
      </c>
      <c r="B477" s="3">
        <v>22</v>
      </c>
      <c r="C477" s="3">
        <v>3</v>
      </c>
      <c r="D477" s="27" t="str">
        <f>+VLOOKUP(A:A,APUS!A:C,3,FALSE)</f>
        <v>BLOQUE VIDRIO INCOLORO</v>
      </c>
      <c r="E477" s="10" t="str">
        <f>+VLOOKUP(A:A,APUS!A:D,4,FALSE)</f>
        <v>M2</v>
      </c>
      <c r="F477" s="13">
        <f>VLOOKUP(A:A,APUS!A:H,8,0)</f>
        <v>71.119</v>
      </c>
      <c r="G477" s="26">
        <f>VLOOKUP(A:A,MEMORIAS!B:M,12,0)</f>
        <v>0</v>
      </c>
      <c r="H477" s="462">
        <f t="shared" si="15"/>
        <v>0</v>
      </c>
    </row>
    <row r="478" spans="1:8" ht="12.75" outlineLevel="1" x14ac:dyDescent="0.2">
      <c r="A478" s="18" t="s">
        <v>2108</v>
      </c>
      <c r="B478" s="3">
        <v>22</v>
      </c>
      <c r="C478" s="3">
        <v>4</v>
      </c>
      <c r="D478" s="27" t="str">
        <f>+VLOOKUP(A:A,APUS!A:C,3,FALSE)</f>
        <v>VIDRIO LAMINADO 3+3MM INCOLORO</v>
      </c>
      <c r="E478" s="10" t="str">
        <f>+VLOOKUP(A:A,APUS!A:D,4,FALSE)</f>
        <v>M2</v>
      </c>
      <c r="F478" s="13">
        <f>VLOOKUP(A:A,APUS!A:H,8,0)</f>
        <v>2.8487</v>
      </c>
      <c r="G478" s="26">
        <f>VLOOKUP(A:A,MEMORIAS!B:M,12,0)</f>
        <v>0</v>
      </c>
      <c r="H478" s="462">
        <f t="shared" si="15"/>
        <v>0</v>
      </c>
    </row>
    <row r="479" spans="1:8" ht="12.75" x14ac:dyDescent="0.2">
      <c r="A479" s="14"/>
      <c r="B479" s="8">
        <v>23</v>
      </c>
      <c r="C479" s="15"/>
      <c r="D479" s="38" t="s">
        <v>12</v>
      </c>
      <c r="E479" s="15"/>
      <c r="F479" s="5"/>
      <c r="G479" s="5"/>
      <c r="H479" s="486"/>
    </row>
    <row r="480" spans="1:8" ht="38.25" outlineLevel="1" x14ac:dyDescent="0.2">
      <c r="A480" s="18" t="s">
        <v>2106</v>
      </c>
      <c r="B480" s="3">
        <v>23</v>
      </c>
      <c r="C480" s="3">
        <v>1</v>
      </c>
      <c r="D480" s="27" t="str">
        <f>+VLOOKUP(A:A,APUS!A:C,3,FALSE)</f>
        <v>SANITARIO ACUAPLUS ULTRA BLANCO CORONA, IGUAL O CALIDAD SUPERIOR. CAPACIDAD 4,8 LITROS POR DESCARGA.  ALTO 59.8 CM X ANCHO 36.5 CM. (INCLUYE VÁLVULA, MANGUERA).</v>
      </c>
      <c r="E480" s="10" t="str">
        <f>+VLOOKUP(A:A,APUS!A:D,4,FALSE)</f>
        <v>UN</v>
      </c>
      <c r="F480" s="13">
        <f>VLOOKUP(A:A,APUS!A:H,8,0)</f>
        <v>8.0299572843710205</v>
      </c>
      <c r="G480" s="26">
        <f>VLOOKUP(A:A,MEMORIAS!B:M,12,0)</f>
        <v>0</v>
      </c>
      <c r="H480" s="462">
        <f t="shared" si="15"/>
        <v>0</v>
      </c>
    </row>
    <row r="481" spans="1:8" ht="38.25" outlineLevel="1" x14ac:dyDescent="0.2">
      <c r="A481" s="18" t="s">
        <v>2105</v>
      </c>
      <c r="B481" s="3">
        <v>23</v>
      </c>
      <c r="C481" s="3">
        <v>2</v>
      </c>
      <c r="D481" s="27" t="str">
        <f>+VLOOKUP(A:A,APUS!A:C,3,FALSE)</f>
        <v>LAVAMANOS CON PEDESTAL ACUACER COLOR BLANCO CORONA, EQUIVALENTE O CALIDAD SUPERIOR. (INCLUYE GRIFERÍA, SIFÓN, DESAGÜE, ACOPLE).</v>
      </c>
      <c r="E481" s="10" t="str">
        <f>+VLOOKUP(A:A,APUS!A:D,4,FALSE)</f>
        <v>UN</v>
      </c>
      <c r="F481" s="13">
        <f>VLOOKUP(A:A,APUS!A:H,8,0)</f>
        <v>6.1000000000000005</v>
      </c>
      <c r="G481" s="26">
        <f>VLOOKUP(A:A,MEMORIAS!B:M,12,0)</f>
        <v>0</v>
      </c>
      <c r="H481" s="462">
        <f t="shared" si="15"/>
        <v>0</v>
      </c>
    </row>
    <row r="482" spans="1:8" ht="38.25" outlineLevel="1" x14ac:dyDescent="0.2">
      <c r="A482" s="18" t="s">
        <v>2088</v>
      </c>
      <c r="B482" s="3">
        <v>23</v>
      </c>
      <c r="C482" s="3">
        <v>3</v>
      </c>
      <c r="D482" s="27" t="str">
        <f>+VLOOKUP(A:A,APUS!A:C,3,FALSE)</f>
        <v>LAVAMANOS COLGAR ACUACER BLANCO CORONA, CON ORIFICIOS PARA GRIFERÍA. MEDIDAS  47 X 37 CM. (INCLUYE GRIFERÍA, SIFÓN, DESAGÜE, ACOPLE).</v>
      </c>
      <c r="E482" s="10" t="str">
        <f>+VLOOKUP(A:A,APUS!A:D,4,FALSE)</f>
        <v>UN</v>
      </c>
      <c r="F482" s="13">
        <f>VLOOKUP(A:A,APUS!A:H,8,0)</f>
        <v>7.24</v>
      </c>
      <c r="G482" s="26">
        <f>VLOOKUP(A:A,MEMORIAS!B:M,12,0)</f>
        <v>0</v>
      </c>
      <c r="H482" s="462">
        <f t="shared" si="15"/>
        <v>0</v>
      </c>
    </row>
    <row r="483" spans="1:8" ht="38.25" outlineLevel="1" x14ac:dyDescent="0.2">
      <c r="A483" s="18" t="s">
        <v>2104</v>
      </c>
      <c r="B483" s="3">
        <v>23</v>
      </c>
      <c r="C483" s="3">
        <v>4</v>
      </c>
      <c r="D483" s="27" t="str">
        <f>+VLOOKUP(A:A,APUS!A:C,3,FALSE)</f>
        <v>COMBO ACUAPLUS ULTRA SANITARIO + LAVAMANOS SIN PEDESTAL + GRIFERÍA + ACCESORIOS BLANCO CORONA O SIMILAR. (INCLUYE: VÁLVULA, DESAGÜE, SIFÓN, ACOPLE)</v>
      </c>
      <c r="E483" s="10" t="str">
        <f>+VLOOKUP(A:A,APUS!A:D,4,FALSE)</f>
        <v>UN</v>
      </c>
      <c r="F483" s="13">
        <f>VLOOKUP(A:A,APUS!A:H,8,0)</f>
        <v>13.402000000000001</v>
      </c>
      <c r="G483" s="26">
        <f>VLOOKUP(A:A,MEMORIAS!B:M,12,0)</f>
        <v>0</v>
      </c>
      <c r="H483" s="462">
        <f t="shared" si="15"/>
        <v>0</v>
      </c>
    </row>
    <row r="484" spans="1:8" ht="25.5" outlineLevel="1" x14ac:dyDescent="0.2">
      <c r="A484" s="18" t="s">
        <v>2103</v>
      </c>
      <c r="B484" s="3">
        <v>23</v>
      </c>
      <c r="C484" s="3">
        <v>5</v>
      </c>
      <c r="D484" s="27" t="str">
        <f>+VLOOKUP(A:A,APUS!A:C,3,FALSE)</f>
        <v>DUCHA 8 PULGADAS ARTESA SSB ARTESA GRIVAL IGUAL O CALIDAD SUPERIOR. GRIFERÍA DOBLE (MEZCLADOR).</v>
      </c>
      <c r="E484" s="10" t="str">
        <f>+VLOOKUP(A:A,APUS!A:D,4,FALSE)</f>
        <v>UN</v>
      </c>
      <c r="F484" s="13">
        <f>VLOOKUP(A:A,APUS!A:H,8,0)</f>
        <v>1.7236</v>
      </c>
      <c r="G484" s="26">
        <f>VLOOKUP(A:A,MEMORIAS!B:M,12,0)</f>
        <v>0</v>
      </c>
      <c r="H484" s="462">
        <f t="shared" si="15"/>
        <v>0</v>
      </c>
    </row>
    <row r="485" spans="1:8" ht="25.5" outlineLevel="1" x14ac:dyDescent="0.2">
      <c r="A485" s="18" t="s">
        <v>2102</v>
      </c>
      <c r="B485" s="3">
        <v>23</v>
      </c>
      <c r="C485" s="3">
        <v>6</v>
      </c>
      <c r="D485" s="27" t="str">
        <f>+VLOOKUP(A:A,APUS!A:C,3,FALSE)</f>
        <v>DUCHA ELÉCTRICA 110 V SUPER POWER 3T GRIVAL IGUAL O CALIDAD SUPERIOR.</v>
      </c>
      <c r="E485" s="10" t="str">
        <f>+VLOOKUP(A:A,APUS!A:D,4,FALSE)</f>
        <v>UN</v>
      </c>
      <c r="F485" s="13">
        <f>VLOOKUP(A:A,APUS!A:H,8,0)</f>
        <v>9.013015070442469</v>
      </c>
      <c r="G485" s="26">
        <f>VLOOKUP(A:A,MEMORIAS!B:M,12,0)</f>
        <v>0</v>
      </c>
      <c r="H485" s="462">
        <f t="shared" si="15"/>
        <v>0</v>
      </c>
    </row>
    <row r="486" spans="1:8" ht="25.5" outlineLevel="1" x14ac:dyDescent="0.2">
      <c r="A486" s="18" t="s">
        <v>2101</v>
      </c>
      <c r="B486" s="3">
        <v>23</v>
      </c>
      <c r="C486" s="3">
        <v>7</v>
      </c>
      <c r="D486" s="27" t="str">
        <f>+VLOOKUP(A:A,APUS!A:C,3,FALSE)</f>
        <v>GRIFO (REGISTRO) DUCHA HELVETIA GRICOL IGUAL O CALIDAD SUPERIOR</v>
      </c>
      <c r="E486" s="10" t="str">
        <f>+VLOOKUP(A:A,APUS!A:D,4,FALSE)</f>
        <v>UN</v>
      </c>
      <c r="F486" s="13">
        <f>VLOOKUP(A:A,APUS!A:H,8,0)</f>
        <v>3.1316666666666664</v>
      </c>
      <c r="G486" s="26">
        <f>VLOOKUP(A:A,MEMORIAS!B:M,12,0)</f>
        <v>0</v>
      </c>
      <c r="H486" s="462">
        <f>+F486*G486</f>
        <v>0</v>
      </c>
    </row>
    <row r="487" spans="1:8" ht="38.25" outlineLevel="1" x14ac:dyDescent="0.2">
      <c r="A487" s="18" t="s">
        <v>2100</v>
      </c>
      <c r="B487" s="3">
        <v>23</v>
      </c>
      <c r="C487" s="3">
        <v>8</v>
      </c>
      <c r="D487" s="27" t="str">
        <f>+VLOOKUP(A:A,APUS!A:C,3,FALSE)</f>
        <v xml:space="preserve">MONTAJE DE APARATOS- LAVAMANOS - SANITARIOS -  LAVAPLATOS - LAVADEROS (NUEVOS O USADOS)
</v>
      </c>
      <c r="E487" s="10" t="str">
        <f>+VLOOKUP(A:A,APUS!A:D,4,FALSE)</f>
        <v>UN</v>
      </c>
      <c r="F487" s="13">
        <f>VLOOKUP(A:A,APUS!A:H,8,0)</f>
        <v>2.1139999999999999</v>
      </c>
      <c r="G487" s="26">
        <f>VLOOKUP(A:A,MEMORIAS!B:M,12,0)</f>
        <v>0</v>
      </c>
      <c r="H487" s="462">
        <f>+F487*G487</f>
        <v>0</v>
      </c>
    </row>
    <row r="488" spans="1:8" ht="12.75" outlineLevel="1" x14ac:dyDescent="0.2">
      <c r="A488" s="18" t="s">
        <v>2099</v>
      </c>
      <c r="B488" s="3">
        <v>23</v>
      </c>
      <c r="C488" s="3">
        <v>9</v>
      </c>
      <c r="D488" s="27" t="str">
        <f>+VLOOKUP(A:A,APUS!A:C,3,FALSE)</f>
        <v>DIVISION EN ALUMINIO Y ACRILICO PARA BAÑOS</v>
      </c>
      <c r="E488" s="10" t="str">
        <f>+VLOOKUP(A:A,APUS!A:D,4,FALSE)</f>
        <v>M2</v>
      </c>
      <c r="F488" s="13">
        <f>VLOOKUP(A:A,APUS!A:H,8,0)</f>
        <v>12.299999999999999</v>
      </c>
      <c r="G488" s="26">
        <f>VLOOKUP(A:A,MEMORIAS!B:M,12,0)</f>
        <v>0</v>
      </c>
      <c r="H488" s="462">
        <f>+F488*G488</f>
        <v>0</v>
      </c>
    </row>
    <row r="489" spans="1:8" ht="12.75" x14ac:dyDescent="0.2">
      <c r="A489" s="14"/>
      <c r="B489" s="8">
        <v>24</v>
      </c>
      <c r="C489" s="15"/>
      <c r="D489" s="38" t="s">
        <v>1014</v>
      </c>
      <c r="E489" s="15"/>
      <c r="F489" s="5"/>
      <c r="G489" s="5"/>
      <c r="H489" s="486"/>
    </row>
    <row r="490" spans="1:8" ht="63.75" outlineLevel="1" x14ac:dyDescent="0.2">
      <c r="A490" s="18" t="s">
        <v>2098</v>
      </c>
      <c r="B490" s="3">
        <v>24</v>
      </c>
      <c r="C490" s="3">
        <v>1</v>
      </c>
      <c r="D490" s="27" t="str">
        <f>+VLOOKUP(A:A,APUS!A:C,3,FALSE)</f>
        <v>LAVAPLATOS DE EMPOTRAR EN ACERO INOXIDABLE DE 60 CM X 40 CM VITAL IGUAL O CALIDAD SUPERIOR, CON HUECO PARA CANASTILLA DE 4 PULGADAS. SIN ORIFICIO. PARA GRIFERÍA DE PARED. (INCLUYE CANASTILLA Y KIT DE INSTALACIÓN: ACOPLE, REJILLA DIÁMETRO 4" CON BAJANTE Y SIFÓN).</v>
      </c>
      <c r="E490" s="10" t="str">
        <f>+VLOOKUP(A:A,APUS!A:D,4,FALSE)</f>
        <v>UN</v>
      </c>
      <c r="F490" s="13">
        <f>VLOOKUP(A:A,APUS!A:H,8,0)</f>
        <v>7.03</v>
      </c>
      <c r="G490" s="26">
        <f>VLOOKUP(A:A,MEMORIAS!B:M,12,0)</f>
        <v>0</v>
      </c>
      <c r="H490" s="462">
        <f t="shared" si="15"/>
        <v>0</v>
      </c>
    </row>
    <row r="491" spans="1:8" ht="25.5" outlineLevel="1" x14ac:dyDescent="0.2">
      <c r="A491" s="18" t="s">
        <v>2097</v>
      </c>
      <c r="B491" s="3">
        <v>24</v>
      </c>
      <c r="C491" s="3">
        <v>2</v>
      </c>
      <c r="D491" s="27" t="str">
        <f>+VLOOKUP(A:A,APUS!A:C,3,FALSE)</f>
        <v>GRIFERÍA PARA LAVAPLATOS SENCILLO PARED PRAKTI GRIVAL IGUAL O CALIDAD SUPERIOR.</v>
      </c>
      <c r="E491" s="10" t="str">
        <f>+VLOOKUP(A:A,APUS!A:D,4,FALSE)</f>
        <v>UN</v>
      </c>
      <c r="F491" s="13">
        <f>VLOOKUP(A:A,APUS!A:H,8,0)</f>
        <v>2.85</v>
      </c>
      <c r="G491" s="26">
        <f>VLOOKUP(A:A,MEMORIAS!B:M,12,0)</f>
        <v>0</v>
      </c>
      <c r="H491" s="462">
        <f t="shared" si="15"/>
        <v>0</v>
      </c>
    </row>
    <row r="492" spans="1:8" ht="51" outlineLevel="1" x14ac:dyDescent="0.2">
      <c r="A492" s="18" t="s">
        <v>2089</v>
      </c>
      <c r="B492" s="3">
        <v>24</v>
      </c>
      <c r="C492" s="3">
        <v>3</v>
      </c>
      <c r="D492" s="27" t="str">
        <f>+VLOOKUP(A:A,APUS!A:C,3,FALSE)</f>
        <v>LAVAPLATOS DE EMPOTRAR EN ACERO INOXIDABLE PARA GRIFERÍA MONO CONTROL HUECO PARA CANASTILLA DE 4 PULGADAS. CON UN ORIFICIO.  (INCLUYE CANASTILLA Y KIT DE INSTALACIÓN: ACOPLE, REJILLA DIÁMETRO 4" CON BAJANTE Y SIFÓN).</v>
      </c>
      <c r="E492" s="10" t="str">
        <f>+VLOOKUP(A:A,APUS!A:D,4,FALSE)</f>
        <v>UN</v>
      </c>
      <c r="F492" s="13">
        <f>VLOOKUP(A:A,APUS!A:H,8,0)</f>
        <v>7.28</v>
      </c>
      <c r="G492" s="26">
        <f>VLOOKUP(A:A,MEMORIAS!B:M,12,0)</f>
        <v>0</v>
      </c>
      <c r="H492" s="462">
        <f t="shared" si="15"/>
        <v>0</v>
      </c>
    </row>
    <row r="493" spans="1:8" ht="25.5" outlineLevel="1" x14ac:dyDescent="0.2">
      <c r="A493" s="18" t="s">
        <v>1532</v>
      </c>
      <c r="B493" s="3">
        <v>24</v>
      </c>
      <c r="C493" s="3">
        <v>4</v>
      </c>
      <c r="D493" s="27" t="str">
        <f>+VLOOKUP(A:A,APUS!A:C,3,FALSE)</f>
        <v>GRIFERÍA PARA LAVAPLATOS SENCILLO GALAXIA PICO CISNE GRIVAL IGUAL O CALIDAD SUPERIOR. MONOCONTROL</v>
      </c>
      <c r="E493" s="10" t="str">
        <f>+VLOOKUP(A:A,APUS!A:D,4,FALSE)</f>
        <v>UN</v>
      </c>
      <c r="F493" s="13">
        <f>VLOOKUP(A:A,APUS!A:H,8,0)</f>
        <v>1.7999999999999998</v>
      </c>
      <c r="G493" s="26">
        <f>VLOOKUP(A:A,MEMORIAS!B:M,12,0)</f>
        <v>0</v>
      </c>
      <c r="H493" s="462">
        <f t="shared" si="15"/>
        <v>0</v>
      </c>
    </row>
    <row r="494" spans="1:8" ht="63.75" outlineLevel="1" x14ac:dyDescent="0.2">
      <c r="A494" s="18" t="s">
        <v>2096</v>
      </c>
      <c r="B494" s="3">
        <v>24</v>
      </c>
      <c r="C494" s="3">
        <v>5</v>
      </c>
      <c r="D494" s="27" t="str">
        <f>+VLOOKUP(A:A,APUS!A:C,3,FALSE)</f>
        <v>LAVAPLATOS VITAL 0.62 M X 0.48 M. SOCODA, IGUAL O CALIDAD SUPERIOR. SIMILAR. ACERO INOXIDABLE. CON ORIFICIO PARA UNA CANASTILLA DE 4 PULGADAS. CON DOS ORIFICIOS PARA MEZCLADOR. (INCLUYE CANASTILLA Y KIT DE INSTALACIÓN: ACOPLE, REJILLA DIÁMETRO 4" CON BAJANTE Y SIFÓN). IGUAL O SUPERIOR CALIDAD.</v>
      </c>
      <c r="E494" s="10" t="str">
        <f>+VLOOKUP(A:A,APUS!A:D,4,FALSE)</f>
        <v>UN</v>
      </c>
      <c r="F494" s="13">
        <f>VLOOKUP(A:A,APUS!A:H,8,0)</f>
        <v>7.28</v>
      </c>
      <c r="G494" s="26">
        <f>VLOOKUP(A:A,MEMORIAS!B:M,12,0)</f>
        <v>0</v>
      </c>
      <c r="H494" s="462">
        <f t="shared" si="15"/>
        <v>0</v>
      </c>
    </row>
    <row r="495" spans="1:8" ht="25.5" outlineLevel="1" x14ac:dyDescent="0.2">
      <c r="A495" s="18" t="s">
        <v>2095</v>
      </c>
      <c r="B495" s="3">
        <v>24</v>
      </c>
      <c r="C495" s="3">
        <v>6</v>
      </c>
      <c r="D495" s="27" t="str">
        <f>+VLOOKUP(A:A,APUS!A:C,3,FALSE)</f>
        <v>GRIFERÍA PARA LAVAPLATOS GALAXIA  GRIVAL IGUAL O CALIDAD SUPERIOR. MEZCLADOR</v>
      </c>
      <c r="E495" s="10" t="str">
        <f>+VLOOKUP(A:A,APUS!A:D,4,FALSE)</f>
        <v>UN</v>
      </c>
      <c r="F495" s="13">
        <f>VLOOKUP(A:A,APUS!A:H,8,0)</f>
        <v>1.8499999999999999</v>
      </c>
      <c r="G495" s="26">
        <f>VLOOKUP(A:A,MEMORIAS!B:M,12,0)</f>
        <v>0</v>
      </c>
      <c r="H495" s="462">
        <f>+F495*G495</f>
        <v>0</v>
      </c>
    </row>
    <row r="496" spans="1:8" ht="25.5" outlineLevel="1" x14ac:dyDescent="0.2">
      <c r="A496" s="18" t="s">
        <v>1535</v>
      </c>
      <c r="B496" s="3">
        <v>24</v>
      </c>
      <c r="C496" s="3">
        <v>7</v>
      </c>
      <c r="D496" s="27" t="str">
        <f>+VLOOKUP(A:A,APUS!A:C,3,FALSE)</f>
        <v>LAVADERO DE 80 X 60 X 25 CM GRANITO PULIDO. (INCLUYE GRIFERÍA, DESAGÜE Y SIFÓN).</v>
      </c>
      <c r="E496" s="10" t="str">
        <f>+VLOOKUP(A:A,APUS!A:D,4,FALSE)</f>
        <v>UN</v>
      </c>
      <c r="F496" s="13">
        <f>VLOOKUP(A:A,APUS!A:H,8,0)</f>
        <v>2.7156333333333333</v>
      </c>
      <c r="G496" s="26">
        <f>VLOOKUP(A:A,MEMORIAS!B:M,12,0)</f>
        <v>0</v>
      </c>
      <c r="H496" s="462">
        <f>+F496*G496</f>
        <v>0</v>
      </c>
    </row>
    <row r="497" spans="1:8" ht="25.5" outlineLevel="1" x14ac:dyDescent="0.2">
      <c r="A497" s="18" t="s">
        <v>1536</v>
      </c>
      <c r="B497" s="3">
        <v>24</v>
      </c>
      <c r="C497" s="3">
        <v>8</v>
      </c>
      <c r="D497" s="27" t="str">
        <f>+VLOOKUP(A:A,APUS!A:C,3,FALSE)</f>
        <v>LAVADERO DE 80 X 60 X 80 CM EN GRANITO PULIDO. (INCLUYE GRIFERÍA,  DESAGÜE Y SIFÓN).</v>
      </c>
      <c r="E497" s="10" t="str">
        <f>+VLOOKUP(A:A,APUS!A:D,4,FALSE)</f>
        <v>UN</v>
      </c>
      <c r="F497" s="13">
        <f>VLOOKUP(A:A,APUS!A:H,8,0)</f>
        <v>2.7989666666666664</v>
      </c>
      <c r="G497" s="26">
        <f>VLOOKUP(A:A,MEMORIAS!B:M,12,0)</f>
        <v>0</v>
      </c>
      <c r="H497" s="462">
        <f>+F497*G497</f>
        <v>0</v>
      </c>
    </row>
    <row r="498" spans="1:8" ht="38.25" outlineLevel="1" x14ac:dyDescent="0.2">
      <c r="A498" s="18" t="s">
        <v>1732</v>
      </c>
      <c r="B498" s="3">
        <v>24</v>
      </c>
      <c r="C498" s="3">
        <v>9</v>
      </c>
      <c r="D498" s="27" t="str">
        <f>+VLOOKUP(A:A,APUS!A:C,3,FALSE)</f>
        <v>LAVAPLATOS DE SOBREPONER EN ACERO INOXIDABLE DE 60 CM X 40 CM, CON ÁREA DE TRABAJO. LONGITUD TOTAL 1,5 M, VITAL IGUAL O CALIDAD SUPERIOR</v>
      </c>
      <c r="E498" s="10" t="str">
        <f>+VLOOKUP(A:A,APUS!A:D,4,FALSE)</f>
        <v>UN</v>
      </c>
      <c r="F498" s="13">
        <f>VLOOKUP(A:A,APUS!A:H,8,0)</f>
        <v>8.58</v>
      </c>
      <c r="G498" s="26">
        <f>VLOOKUP(A:A,MEMORIAS!B:M,12,0)</f>
        <v>0</v>
      </c>
      <c r="H498" s="462">
        <f>+F498*G498</f>
        <v>0</v>
      </c>
    </row>
    <row r="499" spans="1:8" ht="12.75" outlineLevel="1" x14ac:dyDescent="0.2">
      <c r="A499" s="18" t="s">
        <v>1734</v>
      </c>
      <c r="B499" s="3">
        <v>24</v>
      </c>
      <c r="C499" s="3">
        <v>10</v>
      </c>
      <c r="D499" s="27" t="str">
        <f>+VLOOKUP(A:A,APUS!A:C,3,FALSE)</f>
        <v xml:space="preserve">COCINA INTEGRAL LINEAL </v>
      </c>
      <c r="E499" s="10" t="str">
        <f>+VLOOKUP(A:A,APUS!A:D,4,FALSE)</f>
        <v>UN</v>
      </c>
      <c r="F499" s="13">
        <f>VLOOKUP(A:A,APUS!A:H,8,0)</f>
        <v>1</v>
      </c>
      <c r="G499" s="26">
        <f>VLOOKUP(A:A,MEMORIAS!B:M,12,0)</f>
        <v>0</v>
      </c>
      <c r="H499" s="462">
        <f>+F499*G499</f>
        <v>0</v>
      </c>
    </row>
    <row r="500" spans="1:8" ht="12.75" x14ac:dyDescent="0.2">
      <c r="A500" s="34"/>
      <c r="B500" s="42">
        <v>25</v>
      </c>
      <c r="C500" s="43"/>
      <c r="D500" s="36" t="s">
        <v>2270</v>
      </c>
      <c r="E500" s="35"/>
      <c r="F500" s="17"/>
      <c r="G500" s="389"/>
      <c r="H500" s="486"/>
    </row>
    <row r="501" spans="1:8" ht="12.75" outlineLevel="1" x14ac:dyDescent="0.2">
      <c r="A501" s="18"/>
      <c r="B501" s="40">
        <v>25</v>
      </c>
      <c r="C501" s="40">
        <v>1</v>
      </c>
      <c r="D501" s="20" t="s">
        <v>2271</v>
      </c>
      <c r="E501" s="10"/>
      <c r="F501" s="13"/>
      <c r="G501" s="26"/>
      <c r="H501" s="462"/>
    </row>
    <row r="502" spans="1:8" ht="12.75" outlineLevel="1" x14ac:dyDescent="0.2">
      <c r="A502" s="18" t="s">
        <v>2183</v>
      </c>
      <c r="B502" s="3">
        <v>25</v>
      </c>
      <c r="C502" s="3">
        <v>1.01</v>
      </c>
      <c r="D502" s="27" t="str">
        <f>+VLOOKUP(A:A,APUS!A:C,3,FALSE)</f>
        <v>ESTUCO ACRILICO</v>
      </c>
      <c r="E502" s="10" t="str">
        <f>+VLOOKUP(A:A,APUS!A:D,4,FALSE)</f>
        <v>M2</v>
      </c>
      <c r="F502" s="13">
        <f>VLOOKUP(A:A,APUS!A:H,8,0)</f>
        <v>3.7450000000000001</v>
      </c>
      <c r="G502" s="26">
        <f>VLOOKUP(A:A,MEMORIAS!B:M,12,0)</f>
        <v>0</v>
      </c>
      <c r="H502" s="462">
        <f>+F502*G502</f>
        <v>0</v>
      </c>
    </row>
    <row r="503" spans="1:8" ht="12.75" outlineLevel="1" x14ac:dyDescent="0.2">
      <c r="A503" s="18"/>
      <c r="B503" s="40">
        <v>25</v>
      </c>
      <c r="C503" s="40">
        <v>2</v>
      </c>
      <c r="D503" s="20" t="s">
        <v>2269</v>
      </c>
      <c r="E503" s="10"/>
      <c r="F503" s="13"/>
      <c r="G503" s="26"/>
      <c r="H503" s="462"/>
    </row>
    <row r="504" spans="1:8" ht="12.75" outlineLevel="1" x14ac:dyDescent="0.2">
      <c r="A504" s="18" t="s">
        <v>2167</v>
      </c>
      <c r="B504" s="3">
        <v>25</v>
      </c>
      <c r="C504" s="3">
        <v>2.0099999999999998</v>
      </c>
      <c r="D504" s="27" t="str">
        <f>+VLOOKUP(A:A,APUS!A:C,3,FALSE)</f>
        <v>ANTI HUMEDAD FACHADA - DOS CAPAS</v>
      </c>
      <c r="E504" s="10" t="str">
        <f>+VLOOKUP(A:A,APUS!A:D,4,FALSE)</f>
        <v>M2</v>
      </c>
      <c r="F504" s="13">
        <f>VLOOKUP(A:A,APUS!A:H,8,0)</f>
        <v>1.1879999999999999</v>
      </c>
      <c r="G504" s="26">
        <f>VLOOKUP(A:A,MEMORIAS!B:M,12,0)</f>
        <v>0</v>
      </c>
      <c r="H504" s="462">
        <f>+F504*G504</f>
        <v>0</v>
      </c>
    </row>
    <row r="505" spans="1:8" ht="12.75" outlineLevel="1" x14ac:dyDescent="0.2">
      <c r="A505" s="18" t="s">
        <v>1453</v>
      </c>
      <c r="B505" s="3">
        <v>25</v>
      </c>
      <c r="C505" s="3">
        <v>2.02</v>
      </c>
      <c r="D505" s="27" t="str">
        <f>+VLOOKUP(A:A,APUS!A:C,3,FALSE)</f>
        <v>ANTICORROSIVO SOBRE LÁMINA LINEAL</v>
      </c>
      <c r="E505" s="10" t="str">
        <f>+VLOOKUP(A:A,APUS!A:D,4,FALSE)</f>
        <v>M</v>
      </c>
      <c r="F505" s="13">
        <f>VLOOKUP(A:A,APUS!A:H,8,0)</f>
        <v>1.6220999999999999</v>
      </c>
      <c r="G505" s="26">
        <f>VLOOKUP(A:A,MEMORIAS!B:M,12,0)</f>
        <v>0</v>
      </c>
      <c r="H505" s="462">
        <f t="shared" ref="H505:H519" si="16">+F505*G505</f>
        <v>0</v>
      </c>
    </row>
    <row r="506" spans="1:8" ht="12.75" outlineLevel="1" x14ac:dyDescent="0.2">
      <c r="A506" s="18" t="s">
        <v>2168</v>
      </c>
      <c r="B506" s="3">
        <v>25</v>
      </c>
      <c r="C506" s="3">
        <v>2.0299999999999998</v>
      </c>
      <c r="D506" s="27" t="str">
        <f>+VLOOKUP(A:A,APUS!A:C,3,FALSE)</f>
        <v>ANTICORROSIVO SOBRE LÁMINA LLENA</v>
      </c>
      <c r="E506" s="10" t="str">
        <f>+VLOOKUP(A:A,APUS!A:D,4,FALSE)</f>
        <v>M2</v>
      </c>
      <c r="F506" s="13">
        <f>VLOOKUP(A:A,APUS!A:H,8,0)</f>
        <v>2.2237</v>
      </c>
      <c r="G506" s="26">
        <f>VLOOKUP(A:A,MEMORIAS!B:M,12,0)</f>
        <v>0</v>
      </c>
      <c r="H506" s="462">
        <f t="shared" si="16"/>
        <v>0</v>
      </c>
    </row>
    <row r="507" spans="1:8" ht="12.75" outlineLevel="1" x14ac:dyDescent="0.2">
      <c r="A507" s="18" t="s">
        <v>2169</v>
      </c>
      <c r="B507" s="3">
        <v>25</v>
      </c>
      <c r="C507" s="3">
        <v>2.04</v>
      </c>
      <c r="D507" s="27" t="str">
        <f>+VLOOKUP(A:A,APUS!A:C,3,FALSE)</f>
        <v>ESMALTE SOBRE LÁMINA LINEAL</v>
      </c>
      <c r="E507" s="10" t="str">
        <f>+VLOOKUP(A:A,APUS!A:D,4,FALSE)</f>
        <v>M</v>
      </c>
      <c r="F507" s="13">
        <f>VLOOKUP(A:A,APUS!A:H,8,0)</f>
        <v>1.8113151660366942</v>
      </c>
      <c r="G507" s="26">
        <f>VLOOKUP(A:A,MEMORIAS!B:M,12,0)</f>
        <v>0</v>
      </c>
      <c r="H507" s="462">
        <f t="shared" si="16"/>
        <v>0</v>
      </c>
    </row>
    <row r="508" spans="1:8" ht="12.75" outlineLevel="1" x14ac:dyDescent="0.2">
      <c r="A508" s="18" t="s">
        <v>2170</v>
      </c>
      <c r="B508" s="3">
        <v>25</v>
      </c>
      <c r="C508" s="3">
        <v>2.0499999999999998</v>
      </c>
      <c r="D508" s="27" t="str">
        <f>+VLOOKUP(A:A,APUS!A:C,3,FALSE)</f>
        <v>ESMALTE SOBRE LÁMINA LLENA</v>
      </c>
      <c r="E508" s="10" t="str">
        <f>+VLOOKUP(A:A,APUS!A:D,4,FALSE)</f>
        <v>M2</v>
      </c>
      <c r="F508" s="13">
        <f>VLOOKUP(A:A,APUS!A:H,8,0)</f>
        <v>2.3374000000000001</v>
      </c>
      <c r="G508" s="26">
        <f>VLOOKUP(A:A,MEMORIAS!B:M,12,0)</f>
        <v>0</v>
      </c>
      <c r="H508" s="462">
        <f t="shared" si="16"/>
        <v>0</v>
      </c>
    </row>
    <row r="509" spans="1:8" ht="12.75" outlineLevel="1" x14ac:dyDescent="0.2">
      <c r="A509" s="18" t="s">
        <v>2171</v>
      </c>
      <c r="B509" s="3">
        <v>25</v>
      </c>
      <c r="C509" s="3">
        <v>2.06</v>
      </c>
      <c r="D509" s="27" t="str">
        <f>+VLOOKUP(A:A,APUS!A:C,3,FALSE)</f>
        <v>ESMALTE SOBRE MADERA LINEAL</v>
      </c>
      <c r="E509" s="10" t="str">
        <f>+VLOOKUP(A:A,APUS!A:D,4,FALSE)</f>
        <v>M</v>
      </c>
      <c r="F509" s="13">
        <f>VLOOKUP(A:A,APUS!A:H,8,0)</f>
        <v>0.75745317599067608</v>
      </c>
      <c r="G509" s="26">
        <f>VLOOKUP(A:A,MEMORIAS!B:M,12,0)</f>
        <v>0</v>
      </c>
      <c r="H509" s="462">
        <f t="shared" si="16"/>
        <v>0</v>
      </c>
    </row>
    <row r="510" spans="1:8" ht="12.75" outlineLevel="1" x14ac:dyDescent="0.2">
      <c r="A510" s="18" t="s">
        <v>2172</v>
      </c>
      <c r="B510" s="3">
        <v>25</v>
      </c>
      <c r="C510" s="3">
        <v>2.0699999999999998</v>
      </c>
      <c r="D510" s="27" t="str">
        <f>+VLOOKUP(A:A,APUS!A:C,3,FALSE)</f>
        <v>ESMALTE SOBRE MADERA LLENA</v>
      </c>
      <c r="E510" s="10" t="str">
        <f>+VLOOKUP(A:A,APUS!A:D,4,FALSE)</f>
        <v>M2</v>
      </c>
      <c r="F510" s="13">
        <f>VLOOKUP(A:A,APUS!A:H,8,0)</f>
        <v>1.8259778269324263</v>
      </c>
      <c r="G510" s="26">
        <f>VLOOKUP(A:A,MEMORIAS!B:M,12,0)</f>
        <v>0</v>
      </c>
      <c r="H510" s="462">
        <f t="shared" si="16"/>
        <v>0</v>
      </c>
    </row>
    <row r="511" spans="1:8" ht="12.75" outlineLevel="1" x14ac:dyDescent="0.2">
      <c r="A511" s="18" t="s">
        <v>2173</v>
      </c>
      <c r="B511" s="3">
        <v>25</v>
      </c>
      <c r="C511" s="3">
        <v>2.08</v>
      </c>
      <c r="D511" s="27" t="str">
        <f>+VLOOKUP(A:A,APUS!A:C,3,FALSE)</f>
        <v>ESMALTE SOBRE MARCOS LÁMINA</v>
      </c>
      <c r="E511" s="10" t="str">
        <f>+VLOOKUP(A:A,APUS!A:D,4,FALSE)</f>
        <v>M</v>
      </c>
      <c r="F511" s="13">
        <f>VLOOKUP(A:A,APUS!A:H,8,0)</f>
        <v>1.5911999999999997</v>
      </c>
      <c r="G511" s="26">
        <f>VLOOKUP(A:A,MEMORIAS!B:M,12,0)</f>
        <v>0</v>
      </c>
      <c r="H511" s="462">
        <f t="shared" si="16"/>
        <v>0</v>
      </c>
    </row>
    <row r="512" spans="1:8" ht="12.75" outlineLevel="1" x14ac:dyDescent="0.2">
      <c r="A512" s="18" t="s">
        <v>2174</v>
      </c>
      <c r="B512" s="3">
        <v>25</v>
      </c>
      <c r="C512" s="3">
        <v>2.09</v>
      </c>
      <c r="D512" s="27" t="str">
        <f>+VLOOKUP(A:A,APUS!A:C,3,FALSE)</f>
        <v>ESMALTE SOBRE MARCOS MADERA</v>
      </c>
      <c r="E512" s="10" t="str">
        <f>+VLOOKUP(A:A,APUS!A:D,4,FALSE)</f>
        <v>M2</v>
      </c>
      <c r="F512" s="13">
        <f>VLOOKUP(A:A,APUS!A:H,8,0)</f>
        <v>1.3211819385073302</v>
      </c>
      <c r="G512" s="26">
        <f>VLOOKUP(A:A,MEMORIAS!B:M,12,0)</f>
        <v>0</v>
      </c>
      <c r="H512" s="462">
        <f t="shared" si="16"/>
        <v>0</v>
      </c>
    </row>
    <row r="513" spans="1:8" ht="12.75" outlineLevel="1" x14ac:dyDescent="0.2">
      <c r="A513" s="18" t="s">
        <v>2175</v>
      </c>
      <c r="B513" s="3">
        <v>25</v>
      </c>
      <c r="C513" s="41">
        <v>2.1</v>
      </c>
      <c r="D513" s="27" t="str">
        <f>+VLOOKUP(A:A,APUS!A:C,3,FALSE)</f>
        <v xml:space="preserve"> VINILO TIPO 1 PARA MURO INTERIOR - 3 CAPAS (COLOR BLANCO)</v>
      </c>
      <c r="E513" s="10" t="str">
        <f>+VLOOKUP(A:A,APUS!A:D,4,FALSE)</f>
        <v>M2</v>
      </c>
      <c r="F513" s="13">
        <f>VLOOKUP(A:A,APUS!A:H,8,0)</f>
        <v>0.76629999999999998</v>
      </c>
      <c r="G513" s="26">
        <f>VLOOKUP(A:A,MEMORIAS!B:M,12,0)</f>
        <v>0</v>
      </c>
      <c r="H513" s="462">
        <f t="shared" si="16"/>
        <v>0</v>
      </c>
    </row>
    <row r="514" spans="1:8" ht="12.75" outlineLevel="1" x14ac:dyDescent="0.2">
      <c r="A514" s="18" t="s">
        <v>2176</v>
      </c>
      <c r="B514" s="3">
        <v>25</v>
      </c>
      <c r="C514" s="3">
        <v>2.11</v>
      </c>
      <c r="D514" s="27" t="str">
        <f>+VLOOKUP(A:A,APUS!A:C,3,FALSE)</f>
        <v xml:space="preserve"> VINILO TIPO 1 PARA MURO INTERIOR 3 CAPAS (COLOR A ELEGIR) </v>
      </c>
      <c r="E514" s="10" t="str">
        <f>+VLOOKUP(A:A,APUS!A:D,4,FALSE)</f>
        <v>M2</v>
      </c>
      <c r="F514" s="13">
        <f>VLOOKUP(A:A,APUS!A:H,8,0)</f>
        <v>0.75946458027320807</v>
      </c>
      <c r="G514" s="26">
        <f>VLOOKUP(A:A,MEMORIAS!B:M,12,0)</f>
        <v>0</v>
      </c>
      <c r="H514" s="462">
        <f t="shared" si="16"/>
        <v>0</v>
      </c>
    </row>
    <row r="515" spans="1:8" ht="25.5" outlineLevel="1" x14ac:dyDescent="0.2">
      <c r="A515" s="18" t="s">
        <v>1454</v>
      </c>
      <c r="B515" s="3">
        <v>25</v>
      </c>
      <c r="C515" s="3">
        <v>2.13</v>
      </c>
      <c r="D515" s="27" t="str">
        <f>+VLOOKUP(A:A,APUS!A:C,3,FALSE)</f>
        <v xml:space="preserve"> VINILO TIPO 1 SUPERLAVABLE PARA EXTERIOR  - 3 CAPAS (COLOR BLANCO) </v>
      </c>
      <c r="E515" s="10" t="str">
        <f>+VLOOKUP(A:A,APUS!A:D,4,FALSE)</f>
        <v>M2</v>
      </c>
      <c r="F515" s="13">
        <f>VLOOKUP(A:A,APUS!A:H,8,0)</f>
        <v>0.76629999999999998</v>
      </c>
      <c r="G515" s="26">
        <f>VLOOKUP(A:A,MEMORIAS!B:M,12,0)</f>
        <v>0</v>
      </c>
      <c r="H515" s="462">
        <f t="shared" si="16"/>
        <v>0</v>
      </c>
    </row>
    <row r="516" spans="1:8" ht="25.5" outlineLevel="1" x14ac:dyDescent="0.2">
      <c r="A516" s="18" t="s">
        <v>2177</v>
      </c>
      <c r="B516" s="3">
        <v>25</v>
      </c>
      <c r="C516" s="41">
        <v>2.14333333333333</v>
      </c>
      <c r="D516" s="27" t="str">
        <f>+VLOOKUP(A:A,APUS!A:C,3,FALSE)</f>
        <v xml:space="preserve"> VINILO  TIPO 1 SUPERLAVABLE PARA MURO EXTERIOR - 3 CAPAS (COLOR A ELEGIR)</v>
      </c>
      <c r="E516" s="10" t="str">
        <f>+VLOOKUP(A:A,APUS!A:D,4,FALSE)</f>
        <v>M2</v>
      </c>
      <c r="F516" s="13">
        <f>VLOOKUP(A:A,APUS!A:H,8,0)</f>
        <v>0.70599999999999996</v>
      </c>
      <c r="G516" s="26">
        <f>VLOOKUP(A:A,MEMORIAS!B:M,12,0)</f>
        <v>0</v>
      </c>
      <c r="H516" s="462">
        <f t="shared" si="16"/>
        <v>0</v>
      </c>
    </row>
    <row r="517" spans="1:8" ht="12.75" outlineLevel="1" x14ac:dyDescent="0.2">
      <c r="A517" s="18" t="s">
        <v>2178</v>
      </c>
      <c r="B517" s="3">
        <v>25</v>
      </c>
      <c r="C517" s="3">
        <v>2.15</v>
      </c>
      <c r="D517" s="27" t="str">
        <f>+VLOOKUP(A:A,APUS!A:C,3,FALSE)</f>
        <v>WASH- PRIME SOBRE LÁMINA LLENA</v>
      </c>
      <c r="E517" s="10" t="str">
        <f>+VLOOKUP(A:A,APUS!A:D,4,FALSE)</f>
        <v>M2</v>
      </c>
      <c r="F517" s="13">
        <f>VLOOKUP(A:A,APUS!A:H,8,0)</f>
        <v>2.5733999999999999</v>
      </c>
      <c r="G517" s="26">
        <f>VLOOKUP(A:A,MEMORIAS!B:M,12,0)</f>
        <v>0</v>
      </c>
      <c r="H517" s="462">
        <f t="shared" si="16"/>
        <v>0</v>
      </c>
    </row>
    <row r="518" spans="1:8" ht="25.5" outlineLevel="1" x14ac:dyDescent="0.2">
      <c r="A518" s="18" t="s">
        <v>2179</v>
      </c>
      <c r="B518" s="3">
        <v>25</v>
      </c>
      <c r="C518" s="3">
        <v>2.16</v>
      </c>
      <c r="D518" s="27" t="str">
        <f>+VLOOKUP(A:A,APUS!A:C,3,FALSE)</f>
        <v xml:space="preserve"> ESMALTE SOBRE MUROS (TRES CAPAS) PARA ZÓCALOS EN MUROS DE FACHADA O INTERIORES QUE YA TIENEN ESTE TRATAMIENTO</v>
      </c>
      <c r="E518" s="10" t="str">
        <f>+VLOOKUP(A:A,APUS!A:D,4,FALSE)</f>
        <v>M2</v>
      </c>
      <c r="F518" s="13">
        <f>VLOOKUP(A:A,APUS!A:H,8,0)</f>
        <v>0.59370000000000001</v>
      </c>
      <c r="G518" s="26">
        <f>VLOOKUP(A:A,MEMORIAS!B:M,12,0)</f>
        <v>0</v>
      </c>
      <c r="H518" s="462">
        <f t="shared" si="16"/>
        <v>0</v>
      </c>
    </row>
    <row r="519" spans="1:8" ht="12.75" outlineLevel="1" x14ac:dyDescent="0.2">
      <c r="A519" s="18" t="s">
        <v>2182</v>
      </c>
      <c r="B519" s="3">
        <v>25</v>
      </c>
      <c r="C519" s="41">
        <v>2.17</v>
      </c>
      <c r="D519" s="27" t="str">
        <f>+VLOOKUP(A:A,APUS!A:C,3,FALSE)</f>
        <v>PREPARACIÓN SUPERFICIE  PARA NUEVA APLICACIÓN DE PINTURAS</v>
      </c>
      <c r="E519" s="10" t="str">
        <f>+VLOOKUP(A:A,APUS!A:D,4,FALSE)</f>
        <v>M2</v>
      </c>
      <c r="F519" s="13">
        <f>VLOOKUP(A:A,APUS!A:H,8,0)</f>
        <v>3.8899513668572729</v>
      </c>
      <c r="G519" s="26">
        <f>VLOOKUP(A:A,MEMORIAS!B:M,12,0)</f>
        <v>0</v>
      </c>
      <c r="H519" s="462">
        <f t="shared" si="16"/>
        <v>0</v>
      </c>
    </row>
    <row r="520" spans="1:8" ht="12.75" x14ac:dyDescent="0.2">
      <c r="A520" s="14"/>
      <c r="B520" s="8">
        <v>26</v>
      </c>
      <c r="C520" s="15"/>
      <c r="D520" s="38" t="s">
        <v>13</v>
      </c>
      <c r="E520" s="15"/>
      <c r="F520" s="5"/>
      <c r="G520" s="5"/>
      <c r="H520" s="486"/>
    </row>
    <row r="521" spans="1:8" ht="40.5" customHeight="1" outlineLevel="1" x14ac:dyDescent="0.2">
      <c r="A521" s="18" t="s">
        <v>2094</v>
      </c>
      <c r="B521" s="3">
        <v>26</v>
      </c>
      <c r="C521" s="3">
        <v>1</v>
      </c>
      <c r="D521" s="27" t="str">
        <f>+VLOOKUP(A:A,APUS!A:C,3,FALSE)</f>
        <v>CERRADURA PUERTA INTERNA PARA ALCOBA DE BOLA SATÍN ANTIQUE FIXSER. IGUAL O CALIDAD SUPERIOR. (INCLUYE ACCESORIOS).</v>
      </c>
      <c r="E521" s="10" t="str">
        <f>+VLOOKUP(A:A,APUS!A:D,4,FALSE)</f>
        <v>UN</v>
      </c>
      <c r="F521" s="13">
        <f>VLOOKUP(A:A,APUS!A:H,8,0)</f>
        <v>1.7</v>
      </c>
      <c r="G521" s="26">
        <f>VLOOKUP(A:A,MEMORIAS!B:M,12,0)</f>
        <v>0</v>
      </c>
      <c r="H521" s="462">
        <f t="shared" si="15"/>
        <v>0</v>
      </c>
    </row>
    <row r="522" spans="1:8" ht="38.25" outlineLevel="1" x14ac:dyDescent="0.2">
      <c r="A522" s="18" t="s">
        <v>2093</v>
      </c>
      <c r="B522" s="3">
        <v>26</v>
      </c>
      <c r="C522" s="3">
        <v>2</v>
      </c>
      <c r="D522" s="27" t="str">
        <f>+VLOOKUP(A:A,APUS!A:C,3,FALSE)</f>
        <v>CERRADURA C-333 MEGA DERECHA SOLDAR INAFER IGUAL O DE SUPERIOR CALIDAD. PORTÓN ENTRADA PRINCIPAL, MATERIAL COLL ROLLED, CON TRES LLAVES. (INCLUYE ACCESORIOS).</v>
      </c>
      <c r="E522" s="10" t="str">
        <f>+VLOOKUP(A:A,APUS!A:D,4,FALSE)</f>
        <v>UN</v>
      </c>
      <c r="F522" s="13">
        <f>VLOOKUP(A:A,APUS!A:H,8,0)</f>
        <v>1.7515000000000001</v>
      </c>
      <c r="G522" s="26">
        <f>VLOOKUP(A:A,MEMORIAS!B:M,12,0)</f>
        <v>0</v>
      </c>
      <c r="H522" s="462">
        <f t="shared" si="15"/>
        <v>0</v>
      </c>
    </row>
    <row r="523" spans="1:8" ht="38.25" outlineLevel="1" x14ac:dyDescent="0.2">
      <c r="A523" s="18" t="s">
        <v>2092</v>
      </c>
      <c r="B523" s="3">
        <v>26</v>
      </c>
      <c r="C523" s="3">
        <v>3</v>
      </c>
      <c r="D523" s="27" t="str">
        <f>+VLOOKUP(A:A,APUS!A:C,3,FALSE)</f>
        <v>CERRADURA C-333 MEGA IZQUIERDA SOLDAR INAFER IGUAL O DE SUPERIOR CALIDAD. PORTÓN ENTRADA PRINCIPAL, MATERIAL COLL ROLLED, CON TRES LLAVES. (INCLUYE ACCESORIOS).</v>
      </c>
      <c r="E523" s="10" t="str">
        <f>+VLOOKUP(A:A,APUS!A:D,4,FALSE)</f>
        <v>UN</v>
      </c>
      <c r="F523" s="13">
        <f>VLOOKUP(A:A,APUS!A:H,8,0)</f>
        <v>1.7515000000000001</v>
      </c>
      <c r="G523" s="26">
        <f>VLOOKUP(A:A,MEMORIAS!B:M,12,0)</f>
        <v>0</v>
      </c>
      <c r="H523" s="462">
        <f t="shared" si="15"/>
        <v>0</v>
      </c>
    </row>
    <row r="524" spans="1:8" ht="25.5" outlineLevel="1" x14ac:dyDescent="0.2">
      <c r="A524" s="18" t="s">
        <v>2091</v>
      </c>
      <c r="B524" s="3">
        <v>26</v>
      </c>
      <c r="C524" s="3">
        <v>4</v>
      </c>
      <c r="D524" s="27" t="str">
        <f>+VLOOKUP(A:A,APUS!A:C,3,FALSE)</f>
        <v>CERRADURA BAÑO BOLA SATIN FIXSER IGUAL O CALIDAD SUPERIOR. (INCLUYE ACCESORIOS).</v>
      </c>
      <c r="E524" s="10" t="str">
        <f>+VLOOKUP(A:A,APUS!A:D,4,FALSE)</f>
        <v>UN</v>
      </c>
      <c r="F524" s="13">
        <f>VLOOKUP(A:A,APUS!A:H,8,0)</f>
        <v>1.7</v>
      </c>
      <c r="G524" s="26">
        <f>VLOOKUP(A:A,MEMORIAS!B:M,12,0)</f>
        <v>0</v>
      </c>
      <c r="H524" s="462">
        <f t="shared" si="15"/>
        <v>0</v>
      </c>
    </row>
    <row r="525" spans="1:8" ht="38.25" outlineLevel="1" x14ac:dyDescent="0.2">
      <c r="A525" s="18" t="s">
        <v>2090</v>
      </c>
      <c r="B525" s="3">
        <v>26</v>
      </c>
      <c r="C525" s="3">
        <v>5</v>
      </c>
      <c r="D525" s="27" t="str">
        <f>+VLOOKUP(A:A,APUS!A:C,3,FALSE)</f>
        <v>CERRADURA PICO DE LORO DOBLE NIQUELADA, CILINDRO 16, PARA VENTANA O PUERTA CORREDIZA, REF: YALE, DE IGUAL O DE SUPERIOR CALIDAD.</v>
      </c>
      <c r="E525" s="10" t="str">
        <f>+VLOOKUP(A:A,APUS!A:D,4,FALSE)</f>
        <v>UN</v>
      </c>
      <c r="F525" s="13">
        <f>VLOOKUP(A:A,APUS!A:H,8,0)</f>
        <v>1.7</v>
      </c>
      <c r="G525" s="26">
        <f>VLOOKUP(A:A,MEMORIAS!B:M,12,0)</f>
        <v>0</v>
      </c>
      <c r="H525" s="462">
        <f t="shared" si="15"/>
        <v>0</v>
      </c>
    </row>
    <row r="526" spans="1:8" ht="12.75" x14ac:dyDescent="0.2">
      <c r="A526" s="14"/>
      <c r="B526" s="8">
        <v>27</v>
      </c>
      <c r="C526" s="15"/>
      <c r="D526" s="38" t="s">
        <v>14</v>
      </c>
      <c r="E526" s="15"/>
      <c r="F526" s="5"/>
      <c r="G526" s="5"/>
      <c r="H526" s="486"/>
    </row>
    <row r="527" spans="1:8" ht="31.5" customHeight="1" outlineLevel="1" x14ac:dyDescent="0.2">
      <c r="A527" s="18" t="s">
        <v>2079</v>
      </c>
      <c r="B527" s="10">
        <v>27</v>
      </c>
      <c r="C527" s="10">
        <v>1</v>
      </c>
      <c r="D527" s="27" t="str">
        <f>+VLOOKUP(A:A,APUS!A:C,3,FALSE)</f>
        <v xml:space="preserve">LAVADO TEJA DE BARRO </v>
      </c>
      <c r="E527" s="10" t="str">
        <f>+VLOOKUP(A:A,APUS!A:D,4,FALSE)</f>
        <v>UN</v>
      </c>
      <c r="F527" s="13">
        <f>VLOOKUP(A:A,APUS!A:H,8,0)</f>
        <v>4.2863449999999998</v>
      </c>
      <c r="G527" s="26">
        <f>VLOOKUP(A:A,MEMORIAS!B:M,12,0)</f>
        <v>0</v>
      </c>
      <c r="H527" s="462">
        <f>+F527*G527</f>
        <v>0</v>
      </c>
    </row>
    <row r="528" spans="1:8" ht="37.5" customHeight="1" outlineLevel="1" x14ac:dyDescent="0.2">
      <c r="A528" s="18" t="s">
        <v>1460</v>
      </c>
      <c r="B528" s="10">
        <v>27</v>
      </c>
      <c r="C528" s="10">
        <v>2</v>
      </c>
      <c r="D528" s="27" t="str">
        <f>+VLOOKUP(A:A,APUS!A:C,3,FALSE)</f>
        <v>ACODALAR MUROS 1° PISO</v>
      </c>
      <c r="E528" s="10" t="str">
        <f>+VLOOKUP(A:A,APUS!A:D,4,FALSE)</f>
        <v>M2</v>
      </c>
      <c r="F528" s="13">
        <f>VLOOKUP(A:A,APUS!A:H,8,0)</f>
        <v>7.3090000000000002</v>
      </c>
      <c r="G528" s="26">
        <f>VLOOKUP(A:A,MEMORIAS!B:M,12,0)</f>
        <v>0</v>
      </c>
      <c r="H528" s="462">
        <f>+F528*G528</f>
        <v>0</v>
      </c>
    </row>
    <row r="529" spans="1:16379" ht="31.5" customHeight="1" outlineLevel="1" x14ac:dyDescent="0.2">
      <c r="A529" s="18" t="s">
        <v>2077</v>
      </c>
      <c r="B529" s="10">
        <v>27</v>
      </c>
      <c r="C529" s="10">
        <v>3</v>
      </c>
      <c r="D529" s="27" t="str">
        <f>+VLOOKUP(A:A,APUS!A:C,3,FALSE)</f>
        <v>ACODALAR MUROS 2° PISO</v>
      </c>
      <c r="E529" s="10" t="str">
        <f>+VLOOKUP(A:A,APUS!A:D,4,FALSE)</f>
        <v>M2</v>
      </c>
      <c r="F529" s="13">
        <f>VLOOKUP(A:A,APUS!A:H,8,0)</f>
        <v>7.9090000000000007</v>
      </c>
      <c r="G529" s="26">
        <f>VLOOKUP(A:A,MEMORIAS!B:M,12,0)</f>
        <v>0</v>
      </c>
      <c r="H529" s="462">
        <f>+F529*G529</f>
        <v>0</v>
      </c>
    </row>
    <row r="530" spans="1:16379" ht="34.5" customHeight="1" outlineLevel="1" x14ac:dyDescent="0.2">
      <c r="A530" s="18" t="s">
        <v>2075</v>
      </c>
      <c r="B530" s="10">
        <v>27</v>
      </c>
      <c r="C530" s="10">
        <v>4</v>
      </c>
      <c r="D530" s="27" t="str">
        <f>+VLOOKUP(A:A,APUS!A:C,3,FALSE)</f>
        <v>ACODALAR SISTEMA DE CUBIERTA</v>
      </c>
      <c r="E530" s="10" t="str">
        <f>+VLOOKUP(A:A,APUS!A:D,4,FALSE)</f>
        <v>M2</v>
      </c>
      <c r="F530" s="13">
        <f>VLOOKUP(A:A,APUS!A:H,8,0)</f>
        <v>8.6239999999999988</v>
      </c>
      <c r="G530" s="26">
        <f>VLOOKUP(A:A,MEMORIAS!B:M,12,0)</f>
        <v>0</v>
      </c>
      <c r="H530" s="462">
        <f>+F530*G530</f>
        <v>0</v>
      </c>
    </row>
    <row r="531" spans="1:16379" ht="12.75" outlineLevel="1" x14ac:dyDescent="0.2">
      <c r="A531" s="18" t="s">
        <v>2076</v>
      </c>
      <c r="B531" s="10">
        <v>27</v>
      </c>
      <c r="C531" s="10">
        <v>5</v>
      </c>
      <c r="D531" s="27" t="str">
        <f>+VLOOKUP(A:A,APUS!A:C,3,FALSE)</f>
        <v>CARPAS PROTECCIÓN CAMBIO DE TEJAS</v>
      </c>
      <c r="E531" s="10" t="str">
        <f>+VLOOKUP(A:A,APUS!A:D,4,FALSE)</f>
        <v>MES</v>
      </c>
      <c r="F531" s="13">
        <f>VLOOKUP(A:A,APUS!A:H,8,0)</f>
        <v>1.400227272727272</v>
      </c>
      <c r="G531" s="26">
        <f>VLOOKUP(A:A,MEMORIAS!B:M,12,0)</f>
        <v>0</v>
      </c>
      <c r="H531" s="462">
        <f>+F531*G531</f>
        <v>0</v>
      </c>
    </row>
    <row r="532" spans="1:16379" ht="12.75" x14ac:dyDescent="0.2">
      <c r="A532" s="14"/>
      <c r="B532" s="8">
        <v>28</v>
      </c>
      <c r="C532" s="15"/>
      <c r="D532" s="38" t="s">
        <v>2489</v>
      </c>
      <c r="E532" s="15"/>
      <c r="F532" s="5"/>
      <c r="G532" s="5"/>
      <c r="H532" s="486"/>
      <c r="I532" s="49"/>
      <c r="J532" s="49"/>
      <c r="K532" s="49"/>
      <c r="L532" s="46"/>
      <c r="M532" s="47"/>
      <c r="N532" s="47"/>
      <c r="O532" s="48"/>
      <c r="P532" s="47"/>
      <c r="Q532" s="49"/>
      <c r="R532" s="49"/>
      <c r="S532" s="49"/>
      <c r="T532" s="46"/>
      <c r="U532" s="47"/>
      <c r="V532" s="47"/>
      <c r="W532" s="48"/>
      <c r="X532" s="47"/>
      <c r="Y532" s="49"/>
      <c r="Z532" s="49"/>
      <c r="AA532" s="49"/>
      <c r="AB532" s="46"/>
      <c r="AC532" s="47"/>
      <c r="AD532" s="47"/>
      <c r="AE532" s="48"/>
      <c r="AF532" s="47"/>
      <c r="AG532" s="49"/>
      <c r="AH532" s="49"/>
      <c r="AI532" s="49"/>
      <c r="AJ532" s="46"/>
      <c r="AK532" s="47"/>
      <c r="AL532" s="47"/>
      <c r="AM532" s="48"/>
      <c r="AN532" s="47"/>
      <c r="AO532" s="49"/>
      <c r="AP532" s="49"/>
      <c r="AQ532" s="49"/>
      <c r="AR532" s="46"/>
      <c r="AS532" s="47"/>
      <c r="AT532" s="47"/>
      <c r="AU532" s="48"/>
      <c r="AV532" s="47"/>
      <c r="AW532" s="49"/>
      <c r="AX532" s="49"/>
      <c r="AY532" s="49"/>
      <c r="AZ532" s="46"/>
      <c r="BA532" s="47"/>
      <c r="BB532" s="47"/>
      <c r="BC532" s="48"/>
      <c r="BD532" s="47"/>
      <c r="BE532" s="49"/>
      <c r="BF532" s="49"/>
      <c r="BG532" s="49"/>
      <c r="BH532" s="46"/>
      <c r="BI532" s="47"/>
      <c r="BJ532" s="47"/>
      <c r="BK532" s="48"/>
      <c r="BL532" s="47"/>
      <c r="BM532" s="49"/>
      <c r="BN532" s="49"/>
      <c r="BO532" s="49"/>
      <c r="BP532" s="46"/>
      <c r="BQ532" s="47"/>
      <c r="BR532" s="47"/>
      <c r="BS532" s="48"/>
      <c r="BT532" s="47"/>
      <c r="BU532" s="49"/>
      <c r="BV532" s="49"/>
      <c r="BW532" s="49"/>
      <c r="BX532" s="46"/>
      <c r="BY532" s="47"/>
      <c r="BZ532" s="47"/>
      <c r="CA532" s="48"/>
      <c r="CB532" s="47"/>
      <c r="CC532" s="49"/>
      <c r="CD532" s="49"/>
      <c r="CE532" s="49"/>
      <c r="CF532" s="46"/>
      <c r="CG532" s="47"/>
      <c r="CH532" s="47"/>
      <c r="CI532" s="48"/>
      <c r="CJ532" s="47"/>
      <c r="CK532" s="49"/>
      <c r="CL532" s="49"/>
      <c r="CM532" s="49"/>
      <c r="CN532" s="46"/>
      <c r="CO532" s="47"/>
      <c r="CP532" s="47"/>
      <c r="CQ532" s="48"/>
      <c r="CR532" s="47"/>
      <c r="CS532" s="49"/>
      <c r="CT532" s="49"/>
      <c r="CU532" s="49"/>
      <c r="CV532" s="46"/>
      <c r="CW532" s="47"/>
      <c r="CX532" s="47"/>
      <c r="CY532" s="48"/>
      <c r="CZ532" s="47"/>
      <c r="DA532" s="49"/>
      <c r="DB532" s="49"/>
      <c r="DC532" s="49"/>
      <c r="DD532" s="46"/>
      <c r="DE532" s="47"/>
      <c r="DF532" s="47"/>
      <c r="DG532" s="48"/>
      <c r="DH532" s="47"/>
      <c r="DI532" s="49"/>
      <c r="DJ532" s="49"/>
      <c r="DK532" s="49"/>
      <c r="DL532" s="46"/>
      <c r="DM532" s="47"/>
      <c r="DN532" s="47"/>
      <c r="DO532" s="48"/>
      <c r="DP532" s="47"/>
      <c r="DQ532" s="49"/>
      <c r="DR532" s="49"/>
      <c r="DS532" s="49"/>
      <c r="DT532" s="46"/>
      <c r="DU532" s="47"/>
      <c r="DV532" s="47"/>
      <c r="DW532" s="48"/>
      <c r="DX532" s="47"/>
      <c r="DY532" s="49"/>
      <c r="DZ532" s="49"/>
      <c r="EA532" s="49"/>
      <c r="EB532" s="46"/>
      <c r="EC532" s="47"/>
      <c r="ED532" s="47"/>
      <c r="EE532" s="48"/>
      <c r="EF532" s="47"/>
      <c r="EG532" s="49"/>
      <c r="EH532" s="49"/>
      <c r="EI532" s="49"/>
      <c r="EJ532" s="46"/>
      <c r="EK532" s="47"/>
      <c r="EL532" s="47"/>
      <c r="EM532" s="48"/>
      <c r="EN532" s="47"/>
      <c r="EO532" s="49"/>
      <c r="EP532" s="49"/>
      <c r="EQ532" s="49"/>
      <c r="ER532" s="46"/>
      <c r="ES532" s="47"/>
      <c r="ET532" s="47"/>
      <c r="EU532" s="48"/>
      <c r="EV532" s="47"/>
      <c r="EW532" s="49"/>
      <c r="EX532" s="49"/>
      <c r="EY532" s="49"/>
      <c r="EZ532" s="46"/>
      <c r="FA532" s="47"/>
      <c r="FB532" s="47"/>
      <c r="FC532" s="48"/>
      <c r="FD532" s="47"/>
      <c r="FE532" s="49"/>
      <c r="FF532" s="49"/>
      <c r="FG532" s="49"/>
      <c r="FH532" s="46"/>
      <c r="FI532" s="47"/>
      <c r="FJ532" s="47"/>
      <c r="FK532" s="48"/>
      <c r="FL532" s="47"/>
      <c r="FM532" s="49"/>
      <c r="FN532" s="49"/>
      <c r="FO532" s="49"/>
      <c r="FP532" s="46"/>
      <c r="FQ532" s="47"/>
      <c r="FR532" s="47"/>
      <c r="FS532" s="48"/>
      <c r="FT532" s="47"/>
      <c r="FU532" s="49"/>
      <c r="FV532" s="49"/>
      <c r="FW532" s="49"/>
      <c r="FX532" s="46"/>
      <c r="FY532" s="47"/>
      <c r="FZ532" s="47"/>
      <c r="GA532" s="48"/>
      <c r="GB532" s="47"/>
      <c r="GC532" s="49"/>
      <c r="GD532" s="49"/>
      <c r="GE532" s="49"/>
      <c r="GF532" s="46"/>
      <c r="GG532" s="47"/>
      <c r="GH532" s="47"/>
      <c r="GI532" s="48"/>
      <c r="GJ532" s="47"/>
      <c r="GK532" s="49"/>
      <c r="GL532" s="49"/>
      <c r="GM532" s="49"/>
      <c r="GN532" s="46"/>
      <c r="GO532" s="47"/>
      <c r="GP532" s="47"/>
      <c r="GQ532" s="48"/>
      <c r="GR532" s="47"/>
      <c r="GS532" s="49"/>
      <c r="GT532" s="49"/>
      <c r="GU532" s="49"/>
      <c r="GV532" s="46"/>
      <c r="GW532" s="47"/>
      <c r="GX532" s="47"/>
      <c r="GY532" s="48"/>
      <c r="GZ532" s="47"/>
      <c r="HA532" s="49"/>
      <c r="HB532" s="49"/>
      <c r="HC532" s="49"/>
      <c r="HD532" s="46"/>
      <c r="HE532" s="47"/>
      <c r="HF532" s="47"/>
      <c r="HG532" s="48"/>
      <c r="HH532" s="47"/>
      <c r="HI532" s="49"/>
      <c r="HJ532" s="49"/>
      <c r="HK532" s="49"/>
      <c r="HL532" s="46"/>
      <c r="HM532" s="47"/>
      <c r="HN532" s="47"/>
      <c r="HO532" s="48"/>
      <c r="HP532" s="47"/>
      <c r="HQ532" s="49"/>
      <c r="HR532" s="49"/>
      <c r="HS532" s="49"/>
      <c r="HT532" s="46"/>
      <c r="HU532" s="47"/>
      <c r="HV532" s="47"/>
      <c r="HW532" s="48"/>
      <c r="HX532" s="47"/>
      <c r="HY532" s="49"/>
      <c r="HZ532" s="49"/>
      <c r="IA532" s="49"/>
      <c r="IB532" s="46"/>
      <c r="IC532" s="47"/>
      <c r="ID532" s="47"/>
      <c r="IE532" s="48"/>
      <c r="IF532" s="47"/>
      <c r="IG532" s="49"/>
      <c r="IH532" s="49"/>
      <c r="II532" s="49"/>
      <c r="IJ532" s="46"/>
      <c r="IK532" s="47"/>
      <c r="IL532" s="47"/>
      <c r="IM532" s="48"/>
      <c r="IN532" s="47"/>
      <c r="IO532" s="49"/>
      <c r="IP532" s="49"/>
      <c r="IQ532" s="49"/>
      <c r="IR532" s="46"/>
      <c r="IS532" s="47"/>
      <c r="IT532" s="47"/>
      <c r="IU532" s="48"/>
      <c r="IV532" s="47"/>
      <c r="IW532" s="49"/>
      <c r="IX532" s="49"/>
      <c r="IY532" s="49"/>
      <c r="IZ532" s="46"/>
      <c r="JA532" s="47"/>
      <c r="JB532" s="47"/>
      <c r="JC532" s="48"/>
      <c r="JD532" s="47"/>
      <c r="JE532" s="49"/>
      <c r="JF532" s="49"/>
      <c r="JG532" s="49"/>
      <c r="JH532" s="46"/>
      <c r="JI532" s="47"/>
      <c r="JJ532" s="47"/>
      <c r="JK532" s="48"/>
      <c r="JL532" s="47"/>
      <c r="JM532" s="49"/>
      <c r="JN532" s="49"/>
      <c r="JO532" s="49"/>
      <c r="JP532" s="46"/>
      <c r="JQ532" s="47"/>
      <c r="JR532" s="47"/>
      <c r="JS532" s="48"/>
      <c r="JT532" s="47"/>
      <c r="JU532" s="49"/>
      <c r="JV532" s="49"/>
      <c r="JW532" s="49"/>
      <c r="JX532" s="46"/>
      <c r="JY532" s="47"/>
      <c r="JZ532" s="47"/>
      <c r="KA532" s="48"/>
      <c r="KB532" s="47"/>
      <c r="KC532" s="49"/>
      <c r="KD532" s="49"/>
      <c r="KE532" s="49"/>
      <c r="KF532" s="46"/>
      <c r="KG532" s="47"/>
      <c r="KH532" s="47"/>
      <c r="KI532" s="48"/>
      <c r="KJ532" s="47"/>
      <c r="KK532" s="49"/>
      <c r="KL532" s="49"/>
      <c r="KM532" s="49"/>
      <c r="KN532" s="46"/>
      <c r="KO532" s="47"/>
      <c r="KP532" s="47"/>
      <c r="KQ532" s="48"/>
      <c r="KR532" s="47"/>
      <c r="KS532" s="49"/>
      <c r="KT532" s="49"/>
      <c r="KU532" s="49"/>
      <c r="KV532" s="46"/>
      <c r="KW532" s="47"/>
      <c r="KX532" s="47"/>
      <c r="KY532" s="48"/>
      <c r="KZ532" s="47"/>
      <c r="LA532" s="49"/>
      <c r="LB532" s="49"/>
      <c r="LC532" s="49"/>
      <c r="LD532" s="46"/>
      <c r="LE532" s="47"/>
      <c r="LF532" s="47"/>
      <c r="LG532" s="48"/>
      <c r="LH532" s="47"/>
      <c r="LI532" s="49"/>
      <c r="LJ532" s="49"/>
      <c r="LK532" s="49"/>
      <c r="LL532" s="46"/>
      <c r="LM532" s="47"/>
      <c r="LN532" s="47"/>
      <c r="LO532" s="48"/>
      <c r="LP532" s="47"/>
      <c r="LQ532" s="49"/>
      <c r="LR532" s="49"/>
      <c r="LS532" s="49"/>
      <c r="LT532" s="46"/>
      <c r="LU532" s="47"/>
      <c r="LV532" s="47"/>
      <c r="LW532" s="48"/>
      <c r="LX532" s="47"/>
      <c r="LY532" s="49"/>
      <c r="LZ532" s="49"/>
      <c r="MA532" s="49"/>
      <c r="MB532" s="46"/>
      <c r="MC532" s="47"/>
      <c r="MD532" s="47"/>
      <c r="ME532" s="48"/>
      <c r="MF532" s="47"/>
      <c r="MG532" s="49"/>
      <c r="MH532" s="49"/>
      <c r="MI532" s="49"/>
      <c r="MJ532" s="46"/>
      <c r="MK532" s="47"/>
      <c r="ML532" s="47"/>
      <c r="MM532" s="48"/>
      <c r="MN532" s="47"/>
      <c r="MO532" s="49"/>
      <c r="MP532" s="49"/>
      <c r="MQ532" s="49"/>
      <c r="MR532" s="46"/>
      <c r="MS532" s="47"/>
      <c r="MT532" s="47"/>
      <c r="MU532" s="48"/>
      <c r="MV532" s="47"/>
      <c r="MW532" s="49"/>
      <c r="MX532" s="49"/>
      <c r="MY532" s="49"/>
      <c r="MZ532" s="46"/>
      <c r="NA532" s="47"/>
      <c r="NB532" s="47"/>
      <c r="NC532" s="48"/>
      <c r="ND532" s="47"/>
      <c r="NE532" s="49"/>
      <c r="NF532" s="49"/>
      <c r="NG532" s="49"/>
      <c r="NH532" s="46"/>
      <c r="NI532" s="47"/>
      <c r="NJ532" s="47"/>
      <c r="NK532" s="48"/>
      <c r="NL532" s="47"/>
      <c r="NM532" s="49"/>
      <c r="NN532" s="49"/>
      <c r="NO532" s="49"/>
      <c r="NP532" s="46"/>
      <c r="NQ532" s="47"/>
      <c r="NR532" s="47"/>
      <c r="NS532" s="48"/>
      <c r="NT532" s="47"/>
      <c r="NU532" s="49"/>
      <c r="NV532" s="49"/>
      <c r="NW532" s="49"/>
      <c r="NX532" s="46"/>
      <c r="NY532" s="47"/>
      <c r="NZ532" s="47"/>
      <c r="OA532" s="48"/>
      <c r="OB532" s="47"/>
      <c r="OC532" s="49"/>
      <c r="OD532" s="49"/>
      <c r="OE532" s="49"/>
      <c r="OF532" s="46"/>
      <c r="OG532" s="47"/>
      <c r="OH532" s="47"/>
      <c r="OI532" s="48"/>
      <c r="OJ532" s="47"/>
      <c r="OK532" s="49"/>
      <c r="OL532" s="49"/>
      <c r="OM532" s="49"/>
      <c r="ON532" s="46"/>
      <c r="OO532" s="47"/>
      <c r="OP532" s="47"/>
      <c r="OQ532" s="48"/>
      <c r="OR532" s="47"/>
      <c r="OS532" s="49"/>
      <c r="OT532" s="49"/>
      <c r="OU532" s="49"/>
      <c r="OV532" s="46"/>
      <c r="OW532" s="47"/>
      <c r="OX532" s="47"/>
      <c r="OY532" s="48"/>
      <c r="OZ532" s="47"/>
      <c r="PA532" s="49"/>
      <c r="PB532" s="49"/>
      <c r="PC532" s="49"/>
      <c r="PD532" s="46"/>
      <c r="PE532" s="47"/>
      <c r="PF532" s="47"/>
      <c r="PG532" s="48"/>
      <c r="PH532" s="47"/>
      <c r="PI532" s="49"/>
      <c r="PJ532" s="49"/>
      <c r="PK532" s="49"/>
      <c r="PL532" s="46"/>
      <c r="PM532" s="47"/>
      <c r="PN532" s="47"/>
      <c r="PO532" s="48"/>
      <c r="PP532" s="47"/>
      <c r="PQ532" s="49"/>
      <c r="PR532" s="49"/>
      <c r="PS532" s="49"/>
      <c r="PT532" s="46"/>
      <c r="PU532" s="47"/>
      <c r="PV532" s="47"/>
      <c r="PW532" s="48"/>
      <c r="PX532" s="47"/>
      <c r="PY532" s="49"/>
      <c r="PZ532" s="49"/>
      <c r="QA532" s="49"/>
      <c r="QB532" s="46"/>
      <c r="QC532" s="47"/>
      <c r="QD532" s="47"/>
      <c r="QE532" s="48"/>
      <c r="QF532" s="47"/>
      <c r="QG532" s="49"/>
      <c r="QH532" s="49"/>
      <c r="QI532" s="49"/>
      <c r="QJ532" s="46"/>
      <c r="QK532" s="47"/>
      <c r="QL532" s="47"/>
      <c r="QM532" s="48"/>
      <c r="QN532" s="47"/>
      <c r="QO532" s="49"/>
      <c r="QP532" s="49"/>
      <c r="QQ532" s="49"/>
      <c r="QR532" s="46"/>
      <c r="QS532" s="47"/>
      <c r="QT532" s="47"/>
      <c r="QU532" s="48"/>
      <c r="QV532" s="47"/>
      <c r="QW532" s="49"/>
      <c r="QX532" s="49"/>
      <c r="QY532" s="49"/>
      <c r="QZ532" s="46"/>
      <c r="RA532" s="47"/>
      <c r="RB532" s="47"/>
      <c r="RC532" s="48"/>
      <c r="RD532" s="47"/>
      <c r="RE532" s="49"/>
      <c r="RF532" s="49"/>
      <c r="RG532" s="49"/>
      <c r="RH532" s="46"/>
      <c r="RI532" s="47"/>
      <c r="RJ532" s="47"/>
      <c r="RK532" s="48"/>
      <c r="RL532" s="47"/>
      <c r="RM532" s="49"/>
      <c r="RN532" s="49"/>
      <c r="RO532" s="49"/>
      <c r="RP532" s="46"/>
      <c r="RQ532" s="47"/>
      <c r="RR532" s="47"/>
      <c r="RS532" s="48"/>
      <c r="RT532" s="47"/>
      <c r="RU532" s="49"/>
      <c r="RV532" s="49"/>
      <c r="RW532" s="49"/>
      <c r="RX532" s="46"/>
      <c r="RY532" s="47"/>
      <c r="RZ532" s="47"/>
      <c r="SA532" s="48"/>
      <c r="SB532" s="47"/>
      <c r="SC532" s="49"/>
      <c r="SD532" s="49"/>
      <c r="SE532" s="49"/>
      <c r="SF532" s="46"/>
      <c r="SG532" s="47"/>
      <c r="SH532" s="47"/>
      <c r="SI532" s="48"/>
      <c r="SJ532" s="47"/>
      <c r="SK532" s="49"/>
      <c r="SL532" s="49"/>
      <c r="SM532" s="49"/>
      <c r="SN532" s="46"/>
      <c r="SO532" s="47"/>
      <c r="SP532" s="47"/>
      <c r="SQ532" s="48"/>
      <c r="SR532" s="47"/>
      <c r="SS532" s="49"/>
      <c r="ST532" s="49"/>
      <c r="SU532" s="49"/>
      <c r="SV532" s="46"/>
      <c r="SW532" s="47"/>
      <c r="SX532" s="47"/>
      <c r="SY532" s="48"/>
      <c r="SZ532" s="47"/>
      <c r="TA532" s="49"/>
      <c r="TB532" s="49"/>
      <c r="TC532" s="49"/>
      <c r="TD532" s="46"/>
      <c r="TE532" s="47"/>
      <c r="TF532" s="47"/>
      <c r="TG532" s="48"/>
      <c r="TH532" s="47"/>
      <c r="TI532" s="49"/>
      <c r="TJ532" s="49"/>
      <c r="TK532" s="49"/>
      <c r="TL532" s="46"/>
      <c r="TM532" s="47"/>
      <c r="TN532" s="47"/>
      <c r="TO532" s="48"/>
      <c r="TP532" s="47"/>
      <c r="TQ532" s="49"/>
      <c r="TR532" s="49"/>
      <c r="TS532" s="49"/>
      <c r="TT532" s="46"/>
      <c r="TU532" s="47"/>
      <c r="TV532" s="47"/>
      <c r="TW532" s="48"/>
      <c r="TX532" s="47"/>
      <c r="TY532" s="49"/>
      <c r="TZ532" s="49"/>
      <c r="UA532" s="49"/>
      <c r="UB532" s="46"/>
      <c r="UC532" s="47"/>
      <c r="UD532" s="47"/>
      <c r="UE532" s="48"/>
      <c r="UF532" s="47"/>
      <c r="UG532" s="49"/>
      <c r="UH532" s="49"/>
      <c r="UI532" s="49"/>
      <c r="UJ532" s="46"/>
      <c r="UK532" s="47"/>
      <c r="UL532" s="47"/>
      <c r="UM532" s="48"/>
      <c r="UN532" s="47"/>
      <c r="UO532" s="49"/>
      <c r="UP532" s="49"/>
      <c r="UQ532" s="49"/>
      <c r="UR532" s="46"/>
      <c r="US532" s="47"/>
      <c r="UT532" s="47"/>
      <c r="UU532" s="48"/>
      <c r="UV532" s="47"/>
      <c r="UW532" s="49"/>
      <c r="UX532" s="49"/>
      <c r="UY532" s="49"/>
      <c r="UZ532" s="46"/>
      <c r="VA532" s="47"/>
      <c r="VB532" s="47"/>
      <c r="VC532" s="48"/>
      <c r="VD532" s="47"/>
      <c r="VE532" s="49"/>
      <c r="VF532" s="49"/>
      <c r="VG532" s="49"/>
      <c r="VH532" s="46"/>
      <c r="VI532" s="47"/>
      <c r="VJ532" s="47"/>
      <c r="VK532" s="48"/>
      <c r="VL532" s="47"/>
      <c r="VM532" s="49"/>
      <c r="VN532" s="49"/>
      <c r="VO532" s="49"/>
      <c r="VP532" s="46"/>
      <c r="VQ532" s="47"/>
      <c r="VR532" s="47"/>
      <c r="VS532" s="48"/>
      <c r="VT532" s="47"/>
      <c r="VU532" s="49"/>
      <c r="VV532" s="49"/>
      <c r="VW532" s="49"/>
      <c r="VX532" s="46"/>
      <c r="VY532" s="47"/>
      <c r="VZ532" s="47"/>
      <c r="WA532" s="48"/>
      <c r="WB532" s="47"/>
      <c r="WC532" s="49"/>
      <c r="WD532" s="49"/>
      <c r="WE532" s="49"/>
      <c r="WF532" s="46"/>
      <c r="WG532" s="47"/>
      <c r="WH532" s="47"/>
      <c r="WI532" s="48"/>
      <c r="WJ532" s="47"/>
      <c r="WK532" s="49"/>
      <c r="WL532" s="49"/>
      <c r="WM532" s="49"/>
      <c r="WN532" s="46"/>
      <c r="WO532" s="47"/>
      <c r="WP532" s="47"/>
      <c r="WQ532" s="48"/>
      <c r="WR532" s="47"/>
      <c r="WS532" s="49"/>
      <c r="WT532" s="49"/>
      <c r="WU532" s="49"/>
      <c r="WV532" s="46"/>
      <c r="WW532" s="47"/>
      <c r="WX532" s="47"/>
      <c r="WY532" s="48"/>
      <c r="WZ532" s="47"/>
      <c r="XA532" s="49"/>
      <c r="XB532" s="49"/>
      <c r="XC532" s="49"/>
      <c r="XD532" s="46"/>
      <c r="XE532" s="47"/>
      <c r="XF532" s="47"/>
      <c r="XG532" s="48"/>
      <c r="XH532" s="47"/>
      <c r="XI532" s="49"/>
      <c r="XJ532" s="49"/>
      <c r="XK532" s="49"/>
      <c r="XL532" s="46"/>
      <c r="XM532" s="47"/>
      <c r="XN532" s="47"/>
      <c r="XO532" s="48"/>
      <c r="XP532" s="47"/>
      <c r="XQ532" s="49"/>
      <c r="XR532" s="49"/>
      <c r="XS532" s="49"/>
      <c r="XT532" s="46"/>
      <c r="XU532" s="47"/>
      <c r="XV532" s="47"/>
      <c r="XW532" s="48"/>
      <c r="XX532" s="47"/>
      <c r="XY532" s="49"/>
      <c r="XZ532" s="49"/>
      <c r="YA532" s="49"/>
      <c r="YB532" s="46"/>
      <c r="YC532" s="47"/>
      <c r="YD532" s="47"/>
      <c r="YE532" s="48"/>
      <c r="YF532" s="47"/>
      <c r="YG532" s="49"/>
      <c r="YH532" s="49"/>
      <c r="YI532" s="49"/>
      <c r="YJ532" s="46"/>
      <c r="YK532" s="47"/>
      <c r="YL532" s="47"/>
      <c r="YM532" s="48"/>
      <c r="YN532" s="47"/>
      <c r="YO532" s="49"/>
      <c r="YP532" s="49"/>
      <c r="YQ532" s="49"/>
      <c r="YR532" s="46"/>
      <c r="YS532" s="47"/>
      <c r="YT532" s="47"/>
      <c r="YU532" s="48"/>
      <c r="YV532" s="47"/>
      <c r="YW532" s="49"/>
      <c r="YX532" s="49"/>
      <c r="YY532" s="49"/>
      <c r="YZ532" s="46"/>
      <c r="ZA532" s="47"/>
      <c r="ZB532" s="47"/>
      <c r="ZC532" s="48"/>
      <c r="ZD532" s="47"/>
      <c r="ZE532" s="49"/>
      <c r="ZF532" s="49"/>
      <c r="ZG532" s="49"/>
      <c r="ZH532" s="46"/>
      <c r="ZI532" s="47"/>
      <c r="ZJ532" s="47"/>
      <c r="ZK532" s="48"/>
      <c r="ZL532" s="47"/>
      <c r="ZM532" s="49"/>
      <c r="ZN532" s="49"/>
      <c r="ZO532" s="49"/>
      <c r="ZP532" s="46"/>
      <c r="ZQ532" s="47"/>
      <c r="ZR532" s="47"/>
      <c r="ZS532" s="48"/>
      <c r="ZT532" s="47"/>
      <c r="ZU532" s="49"/>
      <c r="ZV532" s="49"/>
      <c r="ZW532" s="49"/>
      <c r="ZX532" s="50"/>
      <c r="ZY532" s="51">
        <v>27</v>
      </c>
      <c r="ZZ532" s="52"/>
      <c r="AAA532" s="53" t="s">
        <v>14</v>
      </c>
      <c r="AAB532" s="52"/>
      <c r="AAC532" s="54"/>
      <c r="AAD532" s="54"/>
      <c r="AAE532" s="54"/>
      <c r="AAF532" s="55"/>
      <c r="AAG532" s="51">
        <v>27</v>
      </c>
      <c r="AAH532" s="52"/>
      <c r="AAI532" s="53" t="s">
        <v>14</v>
      </c>
      <c r="AAJ532" s="52"/>
      <c r="AAK532" s="54"/>
      <c r="AAL532" s="54"/>
      <c r="AAM532" s="54"/>
      <c r="AAN532" s="55"/>
      <c r="AAO532" s="51">
        <v>27</v>
      </c>
      <c r="AAP532" s="52"/>
      <c r="AAQ532" s="53" t="s">
        <v>14</v>
      </c>
      <c r="AAR532" s="52"/>
      <c r="AAS532" s="54"/>
      <c r="AAT532" s="54"/>
      <c r="AAU532" s="54"/>
      <c r="AAV532" s="55"/>
      <c r="AAW532" s="51">
        <v>27</v>
      </c>
      <c r="AAX532" s="52"/>
      <c r="AAY532" s="53" t="s">
        <v>14</v>
      </c>
      <c r="AAZ532" s="52"/>
      <c r="ABA532" s="54"/>
      <c r="ABB532" s="54"/>
      <c r="ABC532" s="54"/>
      <c r="ABD532" s="55"/>
      <c r="ABE532" s="51">
        <v>27</v>
      </c>
      <c r="ABF532" s="52"/>
      <c r="ABG532" s="53" t="s">
        <v>14</v>
      </c>
      <c r="ABH532" s="52"/>
      <c r="ABI532" s="54"/>
      <c r="ABJ532" s="54"/>
      <c r="ABK532" s="54"/>
      <c r="ABL532" s="55"/>
      <c r="ABM532" s="51">
        <v>27</v>
      </c>
      <c r="ABN532" s="52"/>
      <c r="ABO532" s="53" t="s">
        <v>14</v>
      </c>
      <c r="ABP532" s="52"/>
      <c r="ABQ532" s="54"/>
      <c r="ABR532" s="54"/>
      <c r="ABS532" s="54"/>
      <c r="ABT532" s="55"/>
      <c r="ABU532" s="51">
        <v>27</v>
      </c>
      <c r="ABV532" s="52"/>
      <c r="ABW532" s="53" t="s">
        <v>14</v>
      </c>
      <c r="ABX532" s="52"/>
      <c r="ABY532" s="54"/>
      <c r="ABZ532" s="54"/>
      <c r="ACA532" s="54"/>
      <c r="ACB532" s="55"/>
      <c r="ACC532" s="51">
        <v>27</v>
      </c>
      <c r="ACD532" s="52"/>
      <c r="ACE532" s="53" t="s">
        <v>14</v>
      </c>
      <c r="ACF532" s="52"/>
      <c r="ACG532" s="54"/>
      <c r="ACH532" s="54"/>
      <c r="ACI532" s="54"/>
      <c r="ACJ532" s="55"/>
      <c r="ACK532" s="51">
        <v>27</v>
      </c>
      <c r="ACL532" s="52"/>
      <c r="ACM532" s="53" t="s">
        <v>14</v>
      </c>
      <c r="ACN532" s="52"/>
      <c r="ACO532" s="54"/>
      <c r="ACP532" s="54"/>
      <c r="ACQ532" s="54"/>
      <c r="ACR532" s="55"/>
      <c r="ACS532" s="51">
        <v>27</v>
      </c>
      <c r="ACT532" s="52"/>
      <c r="ACU532" s="53" t="s">
        <v>14</v>
      </c>
      <c r="ACV532" s="52"/>
      <c r="ACW532" s="54"/>
      <c r="ACX532" s="54"/>
      <c r="ACY532" s="54"/>
      <c r="ACZ532" s="55"/>
      <c r="ADA532" s="51">
        <v>27</v>
      </c>
      <c r="ADB532" s="52"/>
      <c r="ADC532" s="53" t="s">
        <v>14</v>
      </c>
      <c r="ADD532" s="52"/>
      <c r="ADE532" s="54"/>
      <c r="ADF532" s="54"/>
      <c r="ADG532" s="54"/>
      <c r="ADH532" s="55"/>
      <c r="ADI532" s="51">
        <v>27</v>
      </c>
      <c r="ADJ532" s="52"/>
      <c r="ADK532" s="53" t="s">
        <v>14</v>
      </c>
      <c r="ADL532" s="52"/>
      <c r="ADM532" s="54"/>
      <c r="ADN532" s="54"/>
      <c r="ADO532" s="54"/>
      <c r="ADP532" s="55"/>
      <c r="ADQ532" s="51">
        <v>27</v>
      </c>
      <c r="ADR532" s="52"/>
      <c r="ADS532" s="53" t="s">
        <v>14</v>
      </c>
      <c r="ADT532" s="52"/>
      <c r="ADU532" s="54"/>
      <c r="ADV532" s="54"/>
      <c r="ADW532" s="54"/>
      <c r="ADX532" s="55"/>
      <c r="ADY532" s="51">
        <v>27</v>
      </c>
      <c r="ADZ532" s="52"/>
      <c r="AEA532" s="53" t="s">
        <v>14</v>
      </c>
      <c r="AEB532" s="52"/>
      <c r="AEC532" s="54"/>
      <c r="AED532" s="54"/>
      <c r="AEE532" s="54"/>
      <c r="AEF532" s="55"/>
      <c r="AEG532" s="51">
        <v>27</v>
      </c>
      <c r="AEH532" s="52"/>
      <c r="AEI532" s="53" t="s">
        <v>14</v>
      </c>
      <c r="AEJ532" s="52"/>
      <c r="AEK532" s="54"/>
      <c r="AEL532" s="54"/>
      <c r="AEM532" s="54"/>
      <c r="AEN532" s="55"/>
      <c r="AEO532" s="51">
        <v>27</v>
      </c>
      <c r="AEP532" s="52"/>
      <c r="AEQ532" s="53" t="s">
        <v>14</v>
      </c>
      <c r="AER532" s="52"/>
      <c r="AES532" s="54"/>
      <c r="AET532" s="54"/>
      <c r="AEU532" s="54"/>
      <c r="AEV532" s="55"/>
      <c r="AEW532" s="51">
        <v>27</v>
      </c>
      <c r="AEX532" s="52"/>
      <c r="AEY532" s="53" t="s">
        <v>14</v>
      </c>
      <c r="AEZ532" s="52"/>
      <c r="AFA532" s="54"/>
      <c r="AFB532" s="54"/>
      <c r="AFC532" s="54"/>
      <c r="AFD532" s="55"/>
      <c r="AFE532" s="51">
        <v>27</v>
      </c>
      <c r="AFF532" s="52"/>
      <c r="AFG532" s="53" t="s">
        <v>14</v>
      </c>
      <c r="AFH532" s="52"/>
      <c r="AFI532" s="54"/>
      <c r="AFJ532" s="54"/>
      <c r="AFK532" s="54"/>
      <c r="AFL532" s="55"/>
      <c r="AFM532" s="51">
        <v>27</v>
      </c>
      <c r="AFN532" s="52"/>
      <c r="AFO532" s="53" t="s">
        <v>14</v>
      </c>
      <c r="AFP532" s="52"/>
      <c r="AFQ532" s="54"/>
      <c r="AFR532" s="54"/>
      <c r="AFS532" s="54"/>
      <c r="AFT532" s="55"/>
      <c r="AFU532" s="51">
        <v>27</v>
      </c>
      <c r="AFV532" s="52"/>
      <c r="AFW532" s="53" t="s">
        <v>14</v>
      </c>
      <c r="AFX532" s="52"/>
      <c r="AFY532" s="54"/>
      <c r="AFZ532" s="54"/>
      <c r="AGA532" s="54"/>
      <c r="AGB532" s="55"/>
      <c r="AGC532" s="51">
        <v>27</v>
      </c>
      <c r="AGD532" s="52"/>
      <c r="AGE532" s="53" t="s">
        <v>14</v>
      </c>
      <c r="AGF532" s="52"/>
      <c r="AGG532" s="54"/>
      <c r="AGH532" s="54"/>
      <c r="AGI532" s="54"/>
      <c r="AGJ532" s="55"/>
      <c r="AGK532" s="51">
        <v>27</v>
      </c>
      <c r="AGL532" s="52"/>
      <c r="AGM532" s="53" t="s">
        <v>14</v>
      </c>
      <c r="AGN532" s="52"/>
      <c r="AGO532" s="54"/>
      <c r="AGP532" s="54"/>
      <c r="AGQ532" s="54"/>
      <c r="AGR532" s="55"/>
      <c r="AGS532" s="51">
        <v>27</v>
      </c>
      <c r="AGT532" s="52"/>
      <c r="AGU532" s="53" t="s">
        <v>14</v>
      </c>
      <c r="AGV532" s="52"/>
      <c r="AGW532" s="54"/>
      <c r="AGX532" s="54"/>
      <c r="AGY532" s="54"/>
      <c r="AGZ532" s="55"/>
      <c r="AHA532" s="51">
        <v>27</v>
      </c>
      <c r="AHB532" s="52"/>
      <c r="AHC532" s="53" t="s">
        <v>14</v>
      </c>
      <c r="AHD532" s="52"/>
      <c r="AHE532" s="54"/>
      <c r="AHF532" s="54"/>
      <c r="AHG532" s="54"/>
      <c r="AHH532" s="55"/>
      <c r="AHI532" s="51">
        <v>27</v>
      </c>
      <c r="AHJ532" s="52"/>
      <c r="AHK532" s="53" t="s">
        <v>14</v>
      </c>
      <c r="AHL532" s="52"/>
      <c r="AHM532" s="54"/>
      <c r="AHN532" s="54"/>
      <c r="AHO532" s="54"/>
      <c r="AHP532" s="55"/>
      <c r="AHQ532" s="51">
        <v>27</v>
      </c>
      <c r="AHR532" s="52"/>
      <c r="AHS532" s="53" t="s">
        <v>14</v>
      </c>
      <c r="AHT532" s="52"/>
      <c r="AHU532" s="54"/>
      <c r="AHV532" s="54"/>
      <c r="AHW532" s="54"/>
      <c r="AHX532" s="55"/>
      <c r="AHY532" s="51">
        <v>27</v>
      </c>
      <c r="AHZ532" s="52"/>
      <c r="AIA532" s="53" t="s">
        <v>14</v>
      </c>
      <c r="AIB532" s="52"/>
      <c r="AIC532" s="54"/>
      <c r="AID532" s="54"/>
      <c r="AIE532" s="54"/>
      <c r="AIF532" s="55"/>
      <c r="AIG532" s="51">
        <v>27</v>
      </c>
      <c r="AIH532" s="52"/>
      <c r="AII532" s="53" t="s">
        <v>14</v>
      </c>
      <c r="AIJ532" s="52"/>
      <c r="AIK532" s="54"/>
      <c r="AIL532" s="54"/>
      <c r="AIM532" s="54"/>
      <c r="AIN532" s="55"/>
      <c r="AIO532" s="51">
        <v>27</v>
      </c>
      <c r="AIP532" s="52"/>
      <c r="AIQ532" s="53" t="s">
        <v>14</v>
      </c>
      <c r="AIR532" s="52"/>
      <c r="AIS532" s="54"/>
      <c r="AIT532" s="54"/>
      <c r="AIU532" s="54"/>
      <c r="AIV532" s="55"/>
      <c r="AIW532" s="51">
        <v>27</v>
      </c>
      <c r="AIX532" s="52"/>
      <c r="AIY532" s="53" t="s">
        <v>14</v>
      </c>
      <c r="AIZ532" s="52"/>
      <c r="AJA532" s="54"/>
      <c r="AJB532" s="54"/>
      <c r="AJC532" s="54"/>
      <c r="AJD532" s="55"/>
      <c r="AJE532" s="51">
        <v>27</v>
      </c>
      <c r="AJF532" s="52"/>
      <c r="AJG532" s="53" t="s">
        <v>14</v>
      </c>
      <c r="AJH532" s="52"/>
      <c r="AJI532" s="54"/>
      <c r="AJJ532" s="54"/>
      <c r="AJK532" s="54"/>
      <c r="AJL532" s="55"/>
      <c r="AJM532" s="51">
        <v>27</v>
      </c>
      <c r="AJN532" s="52"/>
      <c r="AJO532" s="53" t="s">
        <v>14</v>
      </c>
      <c r="AJP532" s="52"/>
      <c r="AJQ532" s="54"/>
      <c r="AJR532" s="54"/>
      <c r="AJS532" s="54"/>
      <c r="AJT532" s="55"/>
      <c r="AJU532" s="51">
        <v>27</v>
      </c>
      <c r="AJV532" s="52"/>
      <c r="AJW532" s="53" t="s">
        <v>14</v>
      </c>
      <c r="AJX532" s="52"/>
      <c r="AJY532" s="54"/>
      <c r="AJZ532" s="54"/>
      <c r="AKA532" s="54"/>
      <c r="AKB532" s="55"/>
      <c r="AKC532" s="51">
        <v>27</v>
      </c>
      <c r="AKD532" s="52"/>
      <c r="AKE532" s="53" t="s">
        <v>14</v>
      </c>
      <c r="AKF532" s="52"/>
      <c r="AKG532" s="54"/>
      <c r="AKH532" s="54"/>
      <c r="AKI532" s="54"/>
      <c r="AKJ532" s="55"/>
      <c r="AKK532" s="51">
        <v>27</v>
      </c>
      <c r="AKL532" s="52"/>
      <c r="AKM532" s="53" t="s">
        <v>14</v>
      </c>
      <c r="AKN532" s="52"/>
      <c r="AKO532" s="54"/>
      <c r="AKP532" s="54"/>
      <c r="AKQ532" s="54"/>
      <c r="AKR532" s="55"/>
      <c r="AKS532" s="51">
        <v>27</v>
      </c>
      <c r="AKT532" s="52"/>
      <c r="AKU532" s="53" t="s">
        <v>14</v>
      </c>
      <c r="AKV532" s="52"/>
      <c r="AKW532" s="54"/>
      <c r="AKX532" s="54"/>
      <c r="AKY532" s="54"/>
      <c r="AKZ532" s="55"/>
      <c r="ALA532" s="51">
        <v>27</v>
      </c>
      <c r="ALB532" s="52"/>
      <c r="ALC532" s="53" t="s">
        <v>14</v>
      </c>
      <c r="ALD532" s="52"/>
      <c r="ALE532" s="54"/>
      <c r="ALF532" s="54"/>
      <c r="ALG532" s="54"/>
      <c r="ALH532" s="55"/>
      <c r="ALI532" s="51">
        <v>27</v>
      </c>
      <c r="ALJ532" s="52"/>
      <c r="ALK532" s="53" t="s">
        <v>14</v>
      </c>
      <c r="ALL532" s="52"/>
      <c r="ALM532" s="54"/>
      <c r="ALN532" s="54"/>
      <c r="ALO532" s="54"/>
      <c r="ALP532" s="55"/>
      <c r="ALQ532" s="51">
        <v>27</v>
      </c>
      <c r="ALR532" s="52"/>
      <c r="ALS532" s="53" t="s">
        <v>14</v>
      </c>
      <c r="ALT532" s="52"/>
      <c r="ALU532" s="54"/>
      <c r="ALV532" s="54"/>
      <c r="ALW532" s="54"/>
      <c r="ALX532" s="55"/>
      <c r="ALY532" s="51">
        <v>27</v>
      </c>
      <c r="ALZ532" s="52"/>
      <c r="AMA532" s="53" t="s">
        <v>14</v>
      </c>
      <c r="AMB532" s="52"/>
      <c r="AMC532" s="54"/>
      <c r="AMD532" s="54"/>
      <c r="AME532" s="54"/>
      <c r="AMF532" s="55"/>
      <c r="AMG532" s="51">
        <v>27</v>
      </c>
      <c r="AMH532" s="52"/>
      <c r="AMI532" s="53" t="s">
        <v>14</v>
      </c>
      <c r="AMJ532" s="52"/>
      <c r="AMK532" s="54"/>
      <c r="AML532" s="54"/>
      <c r="AMM532" s="54"/>
      <c r="AMN532" s="55"/>
      <c r="AMO532" s="51">
        <v>27</v>
      </c>
      <c r="AMP532" s="52"/>
      <c r="AMQ532" s="53" t="s">
        <v>14</v>
      </c>
      <c r="AMR532" s="52"/>
      <c r="AMS532" s="54"/>
      <c r="AMT532" s="54"/>
      <c r="AMU532" s="54"/>
      <c r="AMV532" s="55"/>
      <c r="AMW532" s="51">
        <v>27</v>
      </c>
      <c r="AMX532" s="52"/>
      <c r="AMY532" s="53" t="s">
        <v>14</v>
      </c>
      <c r="AMZ532" s="52"/>
      <c r="ANA532" s="54"/>
      <c r="ANB532" s="54"/>
      <c r="ANC532" s="54"/>
      <c r="AND532" s="55"/>
      <c r="ANE532" s="51">
        <v>27</v>
      </c>
      <c r="ANF532" s="52"/>
      <c r="ANG532" s="53" t="s">
        <v>14</v>
      </c>
      <c r="ANH532" s="52"/>
      <c r="ANI532" s="54"/>
      <c r="ANJ532" s="54"/>
      <c r="ANK532" s="54"/>
      <c r="ANL532" s="55"/>
      <c r="ANM532" s="51">
        <v>27</v>
      </c>
      <c r="ANN532" s="52"/>
      <c r="ANO532" s="53" t="s">
        <v>14</v>
      </c>
      <c r="ANP532" s="52"/>
      <c r="ANQ532" s="54"/>
      <c r="ANR532" s="54"/>
      <c r="ANS532" s="54"/>
      <c r="ANT532" s="55"/>
      <c r="ANU532" s="51">
        <v>27</v>
      </c>
      <c r="ANV532" s="52"/>
      <c r="ANW532" s="53" t="s">
        <v>14</v>
      </c>
      <c r="ANX532" s="52"/>
      <c r="ANY532" s="54"/>
      <c r="ANZ532" s="54"/>
      <c r="AOA532" s="54"/>
      <c r="AOB532" s="55"/>
      <c r="AOC532" s="51">
        <v>27</v>
      </c>
      <c r="AOD532" s="52"/>
      <c r="AOE532" s="53" t="s">
        <v>14</v>
      </c>
      <c r="AOF532" s="52"/>
      <c r="AOG532" s="54"/>
      <c r="AOH532" s="54"/>
      <c r="AOI532" s="54"/>
      <c r="AOJ532" s="55"/>
      <c r="AOK532" s="51">
        <v>27</v>
      </c>
      <c r="AOL532" s="52"/>
      <c r="AOM532" s="53" t="s">
        <v>14</v>
      </c>
      <c r="AON532" s="52"/>
      <c r="AOO532" s="54"/>
      <c r="AOP532" s="54"/>
      <c r="AOQ532" s="54"/>
      <c r="AOR532" s="55"/>
      <c r="AOS532" s="51">
        <v>27</v>
      </c>
      <c r="AOT532" s="52"/>
      <c r="AOU532" s="53" t="s">
        <v>14</v>
      </c>
      <c r="AOV532" s="52"/>
      <c r="AOW532" s="54"/>
      <c r="AOX532" s="54"/>
      <c r="AOY532" s="54"/>
      <c r="AOZ532" s="55"/>
      <c r="APA532" s="51">
        <v>27</v>
      </c>
      <c r="APB532" s="52"/>
      <c r="APC532" s="53" t="s">
        <v>14</v>
      </c>
      <c r="APD532" s="52"/>
      <c r="APE532" s="54"/>
      <c r="APF532" s="54"/>
      <c r="APG532" s="54"/>
      <c r="APH532" s="55"/>
      <c r="API532" s="51">
        <v>27</v>
      </c>
      <c r="APJ532" s="52"/>
      <c r="APK532" s="53" t="s">
        <v>14</v>
      </c>
      <c r="APL532" s="52"/>
      <c r="APM532" s="54"/>
      <c r="APN532" s="54"/>
      <c r="APO532" s="54"/>
      <c r="APP532" s="55"/>
      <c r="APQ532" s="51">
        <v>27</v>
      </c>
      <c r="APR532" s="52"/>
      <c r="APS532" s="53" t="s">
        <v>14</v>
      </c>
      <c r="APT532" s="52"/>
      <c r="APU532" s="54"/>
      <c r="APV532" s="54"/>
      <c r="APW532" s="54"/>
      <c r="APX532" s="55"/>
      <c r="APY532" s="51">
        <v>27</v>
      </c>
      <c r="APZ532" s="52"/>
      <c r="AQA532" s="53" t="s">
        <v>14</v>
      </c>
      <c r="AQB532" s="52"/>
      <c r="AQC532" s="54"/>
      <c r="AQD532" s="54"/>
      <c r="AQE532" s="54"/>
      <c r="AQF532" s="55"/>
      <c r="AQG532" s="51">
        <v>27</v>
      </c>
      <c r="AQH532" s="52"/>
      <c r="AQI532" s="53" t="s">
        <v>14</v>
      </c>
      <c r="AQJ532" s="52"/>
      <c r="AQK532" s="54"/>
      <c r="AQL532" s="54"/>
      <c r="AQM532" s="54"/>
      <c r="AQN532" s="55"/>
      <c r="AQO532" s="51">
        <v>27</v>
      </c>
      <c r="AQP532" s="52"/>
      <c r="AQQ532" s="53" t="s">
        <v>14</v>
      </c>
      <c r="AQR532" s="52"/>
      <c r="AQS532" s="54"/>
      <c r="AQT532" s="54"/>
      <c r="AQU532" s="54"/>
      <c r="AQV532" s="55"/>
      <c r="AQW532" s="51">
        <v>27</v>
      </c>
      <c r="AQX532" s="52"/>
      <c r="AQY532" s="53" t="s">
        <v>14</v>
      </c>
      <c r="AQZ532" s="52"/>
      <c r="ARA532" s="54"/>
      <c r="ARB532" s="54"/>
      <c r="ARC532" s="54"/>
      <c r="ARD532" s="55"/>
      <c r="ARE532" s="51">
        <v>27</v>
      </c>
      <c r="ARF532" s="52"/>
      <c r="ARG532" s="53" t="s">
        <v>14</v>
      </c>
      <c r="ARH532" s="52"/>
      <c r="ARI532" s="54"/>
      <c r="ARJ532" s="54"/>
      <c r="ARK532" s="54"/>
      <c r="ARL532" s="55"/>
      <c r="ARM532" s="51">
        <v>27</v>
      </c>
      <c r="ARN532" s="52"/>
      <c r="ARO532" s="53" t="s">
        <v>14</v>
      </c>
      <c r="ARP532" s="52"/>
      <c r="ARQ532" s="54"/>
      <c r="ARR532" s="54"/>
      <c r="ARS532" s="54"/>
      <c r="ART532" s="55"/>
      <c r="ARU532" s="51">
        <v>27</v>
      </c>
      <c r="ARV532" s="52"/>
      <c r="ARW532" s="53" t="s">
        <v>14</v>
      </c>
      <c r="ARX532" s="52"/>
      <c r="ARY532" s="54"/>
      <c r="ARZ532" s="54"/>
      <c r="ASA532" s="54"/>
      <c r="ASB532" s="55"/>
      <c r="ASC532" s="51">
        <v>27</v>
      </c>
      <c r="ASD532" s="52"/>
      <c r="ASE532" s="53" t="s">
        <v>14</v>
      </c>
      <c r="ASF532" s="52"/>
      <c r="ASG532" s="54"/>
      <c r="ASH532" s="54"/>
      <c r="ASI532" s="54"/>
      <c r="ASJ532" s="55"/>
      <c r="ASK532" s="51">
        <v>27</v>
      </c>
      <c r="ASL532" s="52"/>
      <c r="ASM532" s="53" t="s">
        <v>14</v>
      </c>
      <c r="ASN532" s="52"/>
      <c r="ASO532" s="54"/>
      <c r="ASP532" s="54"/>
      <c r="ASQ532" s="54"/>
      <c r="ASR532" s="55"/>
      <c r="ASS532" s="51">
        <v>27</v>
      </c>
      <c r="AST532" s="52"/>
      <c r="ASU532" s="53" t="s">
        <v>14</v>
      </c>
      <c r="ASV532" s="52"/>
      <c r="ASW532" s="54"/>
      <c r="ASX532" s="54"/>
      <c r="ASY532" s="54"/>
      <c r="ASZ532" s="55"/>
      <c r="ATA532" s="51">
        <v>27</v>
      </c>
      <c r="ATB532" s="52"/>
      <c r="ATC532" s="53" t="s">
        <v>14</v>
      </c>
      <c r="ATD532" s="52"/>
      <c r="ATE532" s="54"/>
      <c r="ATF532" s="54"/>
      <c r="ATG532" s="54"/>
      <c r="ATH532" s="55"/>
      <c r="ATI532" s="51">
        <v>27</v>
      </c>
      <c r="ATJ532" s="52"/>
      <c r="ATK532" s="53" t="s">
        <v>14</v>
      </c>
      <c r="ATL532" s="52"/>
      <c r="ATM532" s="54"/>
      <c r="ATN532" s="54"/>
      <c r="ATO532" s="54"/>
      <c r="ATP532" s="55"/>
      <c r="ATQ532" s="51">
        <v>27</v>
      </c>
      <c r="ATR532" s="52"/>
      <c r="ATS532" s="53" t="s">
        <v>14</v>
      </c>
      <c r="ATT532" s="52"/>
      <c r="ATU532" s="54"/>
      <c r="ATV532" s="54"/>
      <c r="ATW532" s="54"/>
      <c r="ATX532" s="55"/>
      <c r="ATY532" s="51">
        <v>27</v>
      </c>
      <c r="ATZ532" s="52"/>
      <c r="AUA532" s="53" t="s">
        <v>14</v>
      </c>
      <c r="AUB532" s="52"/>
      <c r="AUC532" s="54"/>
      <c r="AUD532" s="54"/>
      <c r="AUE532" s="54"/>
      <c r="AUF532" s="55"/>
      <c r="AUG532" s="51">
        <v>27</v>
      </c>
      <c r="AUH532" s="52"/>
      <c r="AUI532" s="53" t="s">
        <v>14</v>
      </c>
      <c r="AUJ532" s="52"/>
      <c r="AUK532" s="54"/>
      <c r="AUL532" s="54"/>
      <c r="AUM532" s="54"/>
      <c r="AUN532" s="55"/>
      <c r="AUO532" s="51">
        <v>27</v>
      </c>
      <c r="AUP532" s="52"/>
      <c r="AUQ532" s="53" t="s">
        <v>14</v>
      </c>
      <c r="AUR532" s="52"/>
      <c r="AUS532" s="54"/>
      <c r="AUT532" s="54"/>
      <c r="AUU532" s="54"/>
      <c r="AUV532" s="55"/>
      <c r="AUW532" s="51">
        <v>27</v>
      </c>
      <c r="AUX532" s="52"/>
      <c r="AUY532" s="53" t="s">
        <v>14</v>
      </c>
      <c r="AUZ532" s="52"/>
      <c r="AVA532" s="54"/>
      <c r="AVB532" s="54"/>
      <c r="AVC532" s="54"/>
      <c r="AVD532" s="55"/>
      <c r="AVE532" s="51">
        <v>27</v>
      </c>
      <c r="AVF532" s="52"/>
      <c r="AVG532" s="53" t="s">
        <v>14</v>
      </c>
      <c r="AVH532" s="52"/>
      <c r="AVI532" s="54"/>
      <c r="AVJ532" s="54"/>
      <c r="AVK532" s="54"/>
      <c r="AVL532" s="55"/>
      <c r="AVM532" s="51">
        <v>27</v>
      </c>
      <c r="AVN532" s="52"/>
      <c r="AVO532" s="53" t="s">
        <v>14</v>
      </c>
      <c r="AVP532" s="52"/>
      <c r="AVQ532" s="54"/>
      <c r="AVR532" s="54"/>
      <c r="AVS532" s="54"/>
      <c r="AVT532" s="55"/>
      <c r="AVU532" s="51">
        <v>27</v>
      </c>
      <c r="AVV532" s="52"/>
      <c r="AVW532" s="53" t="s">
        <v>14</v>
      </c>
      <c r="AVX532" s="52"/>
      <c r="AVY532" s="54"/>
      <c r="AVZ532" s="54"/>
      <c r="AWA532" s="54"/>
      <c r="AWB532" s="55"/>
      <c r="AWC532" s="51">
        <v>27</v>
      </c>
      <c r="AWD532" s="52"/>
      <c r="AWE532" s="53" t="s">
        <v>14</v>
      </c>
      <c r="AWF532" s="52"/>
      <c r="AWG532" s="54"/>
      <c r="AWH532" s="54"/>
      <c r="AWI532" s="54"/>
      <c r="AWJ532" s="55"/>
      <c r="AWK532" s="51">
        <v>27</v>
      </c>
      <c r="AWL532" s="52"/>
      <c r="AWM532" s="53" t="s">
        <v>14</v>
      </c>
      <c r="AWN532" s="52"/>
      <c r="AWO532" s="54"/>
      <c r="AWP532" s="54"/>
      <c r="AWQ532" s="54"/>
      <c r="AWR532" s="55"/>
      <c r="AWS532" s="51">
        <v>27</v>
      </c>
      <c r="AWT532" s="52"/>
      <c r="AWU532" s="53" t="s">
        <v>14</v>
      </c>
      <c r="AWV532" s="52"/>
      <c r="AWW532" s="54"/>
      <c r="AWX532" s="54"/>
      <c r="AWY532" s="54"/>
      <c r="AWZ532" s="55"/>
      <c r="AXA532" s="51">
        <v>27</v>
      </c>
      <c r="AXB532" s="52"/>
      <c r="AXC532" s="53" t="s">
        <v>14</v>
      </c>
      <c r="AXD532" s="52"/>
      <c r="AXE532" s="54"/>
      <c r="AXF532" s="54"/>
      <c r="AXG532" s="54"/>
      <c r="AXH532" s="55"/>
      <c r="AXI532" s="51">
        <v>27</v>
      </c>
      <c r="AXJ532" s="52"/>
      <c r="AXK532" s="53" t="s">
        <v>14</v>
      </c>
      <c r="AXL532" s="52"/>
      <c r="AXM532" s="54"/>
      <c r="AXN532" s="54"/>
      <c r="AXO532" s="54"/>
      <c r="AXP532" s="55"/>
      <c r="AXQ532" s="51">
        <v>27</v>
      </c>
      <c r="AXR532" s="52"/>
      <c r="AXS532" s="53" t="s">
        <v>14</v>
      </c>
      <c r="AXT532" s="52"/>
      <c r="AXU532" s="54"/>
      <c r="AXV532" s="54"/>
      <c r="AXW532" s="54"/>
      <c r="AXX532" s="55"/>
      <c r="AXY532" s="51">
        <v>27</v>
      </c>
      <c r="AXZ532" s="52"/>
      <c r="AYA532" s="53" t="s">
        <v>14</v>
      </c>
      <c r="AYB532" s="52"/>
      <c r="AYC532" s="54"/>
      <c r="AYD532" s="54"/>
      <c r="AYE532" s="54"/>
      <c r="AYF532" s="55"/>
      <c r="AYG532" s="51">
        <v>27</v>
      </c>
      <c r="AYH532" s="52"/>
      <c r="AYI532" s="53" t="s">
        <v>14</v>
      </c>
      <c r="AYJ532" s="52"/>
      <c r="AYK532" s="54"/>
      <c r="AYL532" s="54"/>
      <c r="AYM532" s="54"/>
      <c r="AYN532" s="55"/>
      <c r="AYO532" s="51">
        <v>27</v>
      </c>
      <c r="AYP532" s="52"/>
      <c r="AYQ532" s="53" t="s">
        <v>14</v>
      </c>
      <c r="AYR532" s="52"/>
      <c r="AYS532" s="54"/>
      <c r="AYT532" s="54"/>
      <c r="AYU532" s="54"/>
      <c r="AYV532" s="55"/>
      <c r="AYW532" s="51">
        <v>27</v>
      </c>
      <c r="AYX532" s="52"/>
      <c r="AYY532" s="53" t="s">
        <v>14</v>
      </c>
      <c r="AYZ532" s="52"/>
      <c r="AZA532" s="54"/>
      <c r="AZB532" s="54"/>
      <c r="AZC532" s="54"/>
      <c r="AZD532" s="55"/>
      <c r="AZE532" s="51">
        <v>27</v>
      </c>
      <c r="AZF532" s="52"/>
      <c r="AZG532" s="53" t="s">
        <v>14</v>
      </c>
      <c r="AZH532" s="52"/>
      <c r="AZI532" s="54"/>
      <c r="AZJ532" s="54"/>
      <c r="AZK532" s="54"/>
      <c r="AZL532" s="55"/>
      <c r="AZM532" s="51">
        <v>27</v>
      </c>
      <c r="AZN532" s="52"/>
      <c r="AZO532" s="53" t="s">
        <v>14</v>
      </c>
      <c r="AZP532" s="52"/>
      <c r="AZQ532" s="54"/>
      <c r="AZR532" s="54"/>
      <c r="AZS532" s="54"/>
      <c r="AZT532" s="55"/>
      <c r="AZU532" s="51">
        <v>27</v>
      </c>
      <c r="AZV532" s="52"/>
      <c r="AZW532" s="53" t="s">
        <v>14</v>
      </c>
      <c r="AZX532" s="52"/>
      <c r="AZY532" s="54"/>
      <c r="AZZ532" s="54"/>
      <c r="BAA532" s="54"/>
      <c r="BAB532" s="55"/>
      <c r="BAC532" s="51">
        <v>27</v>
      </c>
      <c r="BAD532" s="52"/>
      <c r="BAE532" s="53" t="s">
        <v>14</v>
      </c>
      <c r="BAF532" s="52"/>
      <c r="BAG532" s="54"/>
      <c r="BAH532" s="54"/>
      <c r="BAI532" s="54"/>
      <c r="BAJ532" s="55"/>
      <c r="BAK532" s="51">
        <v>27</v>
      </c>
      <c r="BAL532" s="52"/>
      <c r="BAM532" s="53" t="s">
        <v>14</v>
      </c>
      <c r="BAN532" s="52"/>
      <c r="BAO532" s="54"/>
      <c r="BAP532" s="54"/>
      <c r="BAQ532" s="54"/>
      <c r="BAR532" s="55"/>
      <c r="BAS532" s="51">
        <v>27</v>
      </c>
      <c r="BAT532" s="52"/>
      <c r="BAU532" s="53" t="s">
        <v>14</v>
      </c>
      <c r="BAV532" s="52"/>
      <c r="BAW532" s="54"/>
      <c r="BAX532" s="54"/>
      <c r="BAY532" s="54"/>
      <c r="BAZ532" s="55"/>
      <c r="BBA532" s="51">
        <v>27</v>
      </c>
      <c r="BBB532" s="52"/>
      <c r="BBC532" s="53" t="s">
        <v>14</v>
      </c>
      <c r="BBD532" s="52"/>
      <c r="BBE532" s="54"/>
      <c r="BBF532" s="54"/>
      <c r="BBG532" s="54"/>
      <c r="BBH532" s="55"/>
      <c r="BBI532" s="51">
        <v>27</v>
      </c>
      <c r="BBJ532" s="52"/>
      <c r="BBK532" s="53" t="s">
        <v>14</v>
      </c>
      <c r="BBL532" s="52"/>
      <c r="BBM532" s="54"/>
      <c r="BBN532" s="54"/>
      <c r="BBO532" s="54"/>
      <c r="BBP532" s="55"/>
      <c r="BBQ532" s="51">
        <v>27</v>
      </c>
      <c r="BBR532" s="52"/>
      <c r="BBS532" s="53" t="s">
        <v>14</v>
      </c>
      <c r="BBT532" s="52"/>
      <c r="BBU532" s="54"/>
      <c r="BBV532" s="54"/>
      <c r="BBW532" s="54"/>
      <c r="BBX532" s="55"/>
      <c r="BBY532" s="51">
        <v>27</v>
      </c>
      <c r="BBZ532" s="52"/>
      <c r="BCA532" s="53" t="s">
        <v>14</v>
      </c>
      <c r="BCB532" s="52"/>
      <c r="BCC532" s="54"/>
      <c r="BCD532" s="54"/>
      <c r="BCE532" s="54"/>
      <c r="BCF532" s="55"/>
      <c r="BCG532" s="51">
        <v>27</v>
      </c>
      <c r="BCH532" s="52"/>
      <c r="BCI532" s="53" t="s">
        <v>14</v>
      </c>
      <c r="BCJ532" s="52"/>
      <c r="BCK532" s="54"/>
      <c r="BCL532" s="54"/>
      <c r="BCM532" s="54"/>
      <c r="BCN532" s="55"/>
      <c r="BCO532" s="51">
        <v>27</v>
      </c>
      <c r="BCP532" s="52"/>
      <c r="BCQ532" s="53" t="s">
        <v>14</v>
      </c>
      <c r="BCR532" s="52"/>
      <c r="BCS532" s="54"/>
      <c r="BCT532" s="54"/>
      <c r="BCU532" s="54"/>
      <c r="BCV532" s="55"/>
      <c r="BCW532" s="51">
        <v>27</v>
      </c>
      <c r="BCX532" s="52"/>
      <c r="BCY532" s="53" t="s">
        <v>14</v>
      </c>
      <c r="BCZ532" s="52"/>
      <c r="BDA532" s="54"/>
      <c r="BDB532" s="54"/>
      <c r="BDC532" s="54"/>
      <c r="BDD532" s="55"/>
      <c r="BDE532" s="51">
        <v>27</v>
      </c>
      <c r="BDF532" s="52"/>
      <c r="BDG532" s="53" t="s">
        <v>14</v>
      </c>
      <c r="BDH532" s="52"/>
      <c r="BDI532" s="54"/>
      <c r="BDJ532" s="54"/>
      <c r="BDK532" s="54"/>
      <c r="BDL532" s="55"/>
      <c r="BDM532" s="51">
        <v>27</v>
      </c>
      <c r="BDN532" s="52"/>
      <c r="BDO532" s="53" t="s">
        <v>14</v>
      </c>
      <c r="BDP532" s="52"/>
      <c r="BDQ532" s="54"/>
      <c r="BDR532" s="54"/>
      <c r="BDS532" s="54"/>
      <c r="BDT532" s="55"/>
      <c r="BDU532" s="51">
        <v>27</v>
      </c>
      <c r="BDV532" s="52"/>
      <c r="BDW532" s="53" t="s">
        <v>14</v>
      </c>
      <c r="BDX532" s="52"/>
      <c r="BDY532" s="54"/>
      <c r="BDZ532" s="54"/>
      <c r="BEA532" s="54"/>
      <c r="BEB532" s="55"/>
      <c r="BEC532" s="51">
        <v>27</v>
      </c>
      <c r="BED532" s="52"/>
      <c r="BEE532" s="53" t="s">
        <v>14</v>
      </c>
      <c r="BEF532" s="52"/>
      <c r="BEG532" s="54"/>
      <c r="BEH532" s="54"/>
      <c r="BEI532" s="54"/>
      <c r="BEJ532" s="55"/>
      <c r="BEK532" s="51">
        <v>27</v>
      </c>
      <c r="BEL532" s="52"/>
      <c r="BEM532" s="53" t="s">
        <v>14</v>
      </c>
      <c r="BEN532" s="52"/>
      <c r="BEO532" s="54"/>
      <c r="BEP532" s="54"/>
      <c r="BEQ532" s="54"/>
      <c r="BER532" s="55"/>
      <c r="BES532" s="51">
        <v>27</v>
      </c>
      <c r="BET532" s="52"/>
      <c r="BEU532" s="53" t="s">
        <v>14</v>
      </c>
      <c r="BEV532" s="52"/>
      <c r="BEW532" s="54"/>
      <c r="BEX532" s="54"/>
      <c r="BEY532" s="54"/>
      <c r="BEZ532" s="55"/>
      <c r="BFA532" s="51">
        <v>27</v>
      </c>
      <c r="BFB532" s="52"/>
      <c r="BFC532" s="53" t="s">
        <v>14</v>
      </c>
      <c r="BFD532" s="52"/>
      <c r="BFE532" s="54"/>
      <c r="BFF532" s="54"/>
      <c r="BFG532" s="54"/>
      <c r="BFH532" s="55"/>
      <c r="BFI532" s="51">
        <v>27</v>
      </c>
      <c r="BFJ532" s="52"/>
      <c r="BFK532" s="53" t="s">
        <v>14</v>
      </c>
      <c r="BFL532" s="52"/>
      <c r="BFM532" s="54"/>
      <c r="BFN532" s="54"/>
      <c r="BFO532" s="54"/>
      <c r="BFP532" s="55"/>
      <c r="BFQ532" s="51">
        <v>27</v>
      </c>
      <c r="BFR532" s="52"/>
      <c r="BFS532" s="53" t="s">
        <v>14</v>
      </c>
      <c r="BFT532" s="52"/>
      <c r="BFU532" s="54"/>
      <c r="BFV532" s="54"/>
      <c r="BFW532" s="54"/>
      <c r="BFX532" s="55"/>
      <c r="BFY532" s="51">
        <v>27</v>
      </c>
      <c r="BFZ532" s="52"/>
      <c r="BGA532" s="53" t="s">
        <v>14</v>
      </c>
      <c r="BGB532" s="52"/>
      <c r="BGC532" s="54"/>
      <c r="BGD532" s="54"/>
      <c r="BGE532" s="54"/>
      <c r="BGF532" s="55"/>
      <c r="BGG532" s="51">
        <v>27</v>
      </c>
      <c r="BGH532" s="52"/>
      <c r="BGI532" s="53" t="s">
        <v>14</v>
      </c>
      <c r="BGJ532" s="52"/>
      <c r="BGK532" s="54"/>
      <c r="BGL532" s="54"/>
      <c r="BGM532" s="54"/>
      <c r="BGN532" s="55"/>
      <c r="BGO532" s="51">
        <v>27</v>
      </c>
      <c r="BGP532" s="52"/>
      <c r="BGQ532" s="53" t="s">
        <v>14</v>
      </c>
      <c r="BGR532" s="52"/>
      <c r="BGS532" s="54"/>
      <c r="BGT532" s="54"/>
      <c r="BGU532" s="54"/>
      <c r="BGV532" s="55"/>
      <c r="BGW532" s="51">
        <v>27</v>
      </c>
      <c r="BGX532" s="52"/>
      <c r="BGY532" s="53" t="s">
        <v>14</v>
      </c>
      <c r="BGZ532" s="52"/>
      <c r="BHA532" s="54"/>
      <c r="BHB532" s="54"/>
      <c r="BHC532" s="54"/>
      <c r="BHD532" s="55"/>
      <c r="BHE532" s="51">
        <v>27</v>
      </c>
      <c r="BHF532" s="52"/>
      <c r="BHG532" s="53" t="s">
        <v>14</v>
      </c>
      <c r="BHH532" s="52"/>
      <c r="BHI532" s="54"/>
      <c r="BHJ532" s="54"/>
      <c r="BHK532" s="54"/>
      <c r="BHL532" s="55"/>
      <c r="BHM532" s="51">
        <v>27</v>
      </c>
      <c r="BHN532" s="52"/>
      <c r="BHO532" s="53" t="s">
        <v>14</v>
      </c>
      <c r="BHP532" s="52"/>
      <c r="BHQ532" s="54"/>
      <c r="BHR532" s="54"/>
      <c r="BHS532" s="54"/>
      <c r="BHT532" s="55"/>
      <c r="BHU532" s="51">
        <v>27</v>
      </c>
      <c r="BHV532" s="52"/>
      <c r="BHW532" s="53" t="s">
        <v>14</v>
      </c>
      <c r="BHX532" s="52"/>
      <c r="BHY532" s="54"/>
      <c r="BHZ532" s="54"/>
      <c r="BIA532" s="54"/>
      <c r="BIB532" s="55"/>
      <c r="BIC532" s="51">
        <v>27</v>
      </c>
      <c r="BID532" s="52"/>
      <c r="BIE532" s="53" t="s">
        <v>14</v>
      </c>
      <c r="BIF532" s="52"/>
      <c r="BIG532" s="54"/>
      <c r="BIH532" s="54"/>
      <c r="BII532" s="54"/>
      <c r="BIJ532" s="55"/>
      <c r="BIK532" s="51">
        <v>27</v>
      </c>
      <c r="BIL532" s="52"/>
      <c r="BIM532" s="53" t="s">
        <v>14</v>
      </c>
      <c r="BIN532" s="52"/>
      <c r="BIO532" s="54"/>
      <c r="BIP532" s="54"/>
      <c r="BIQ532" s="54"/>
      <c r="BIR532" s="55"/>
      <c r="BIS532" s="51">
        <v>27</v>
      </c>
      <c r="BIT532" s="52"/>
      <c r="BIU532" s="53" t="s">
        <v>14</v>
      </c>
      <c r="BIV532" s="52"/>
      <c r="BIW532" s="54"/>
      <c r="BIX532" s="54"/>
      <c r="BIY532" s="54"/>
      <c r="BIZ532" s="55"/>
      <c r="BJA532" s="51">
        <v>27</v>
      </c>
      <c r="BJB532" s="52"/>
      <c r="BJC532" s="53" t="s">
        <v>14</v>
      </c>
      <c r="BJD532" s="52"/>
      <c r="BJE532" s="54"/>
      <c r="BJF532" s="54"/>
      <c r="BJG532" s="54"/>
      <c r="BJH532" s="55"/>
      <c r="BJI532" s="51">
        <v>27</v>
      </c>
      <c r="BJJ532" s="52"/>
      <c r="BJK532" s="53" t="s">
        <v>14</v>
      </c>
      <c r="BJL532" s="52"/>
      <c r="BJM532" s="54"/>
      <c r="BJN532" s="54"/>
      <c r="BJO532" s="54"/>
      <c r="BJP532" s="55"/>
      <c r="BJQ532" s="51">
        <v>27</v>
      </c>
      <c r="BJR532" s="52"/>
      <c r="BJS532" s="53" t="s">
        <v>14</v>
      </c>
      <c r="BJT532" s="52"/>
      <c r="BJU532" s="54"/>
      <c r="BJV532" s="54"/>
      <c r="BJW532" s="54"/>
      <c r="BJX532" s="55"/>
      <c r="BJY532" s="51">
        <v>27</v>
      </c>
      <c r="BJZ532" s="52"/>
      <c r="BKA532" s="53" t="s">
        <v>14</v>
      </c>
      <c r="BKB532" s="52"/>
      <c r="BKC532" s="54"/>
      <c r="BKD532" s="54"/>
      <c r="BKE532" s="54"/>
      <c r="BKF532" s="55"/>
      <c r="BKG532" s="51">
        <v>27</v>
      </c>
      <c r="BKH532" s="52"/>
      <c r="BKI532" s="53" t="s">
        <v>14</v>
      </c>
      <c r="BKJ532" s="52"/>
      <c r="BKK532" s="54"/>
      <c r="BKL532" s="54"/>
      <c r="BKM532" s="54"/>
      <c r="BKN532" s="55"/>
      <c r="BKO532" s="51">
        <v>27</v>
      </c>
      <c r="BKP532" s="52"/>
      <c r="BKQ532" s="53" t="s">
        <v>14</v>
      </c>
      <c r="BKR532" s="52"/>
      <c r="BKS532" s="54"/>
      <c r="BKT532" s="54"/>
      <c r="BKU532" s="54"/>
      <c r="BKV532" s="55"/>
      <c r="BKW532" s="51">
        <v>27</v>
      </c>
      <c r="BKX532" s="52"/>
      <c r="BKY532" s="53" t="s">
        <v>14</v>
      </c>
      <c r="BKZ532" s="52"/>
      <c r="BLA532" s="54"/>
      <c r="BLB532" s="54"/>
      <c r="BLC532" s="54"/>
      <c r="BLD532" s="55"/>
      <c r="BLE532" s="51">
        <v>27</v>
      </c>
      <c r="BLF532" s="52"/>
      <c r="BLG532" s="53" t="s">
        <v>14</v>
      </c>
      <c r="BLH532" s="52"/>
      <c r="BLI532" s="54"/>
      <c r="BLJ532" s="54"/>
      <c r="BLK532" s="54"/>
      <c r="BLL532" s="55"/>
      <c r="BLM532" s="51">
        <v>27</v>
      </c>
      <c r="BLN532" s="52"/>
      <c r="BLO532" s="53" t="s">
        <v>14</v>
      </c>
      <c r="BLP532" s="52"/>
      <c r="BLQ532" s="54"/>
      <c r="BLR532" s="54"/>
      <c r="BLS532" s="54"/>
      <c r="BLT532" s="55"/>
      <c r="BLU532" s="51">
        <v>27</v>
      </c>
      <c r="BLV532" s="52"/>
      <c r="BLW532" s="53" t="s">
        <v>14</v>
      </c>
      <c r="BLX532" s="52"/>
      <c r="BLY532" s="54"/>
      <c r="BLZ532" s="54"/>
      <c r="BMA532" s="54"/>
      <c r="BMB532" s="55"/>
      <c r="BMC532" s="51">
        <v>27</v>
      </c>
      <c r="BMD532" s="52"/>
      <c r="BME532" s="53" t="s">
        <v>14</v>
      </c>
      <c r="BMF532" s="52"/>
      <c r="BMG532" s="54"/>
      <c r="BMH532" s="54"/>
      <c r="BMI532" s="54"/>
      <c r="BMJ532" s="55"/>
      <c r="BMK532" s="51">
        <v>27</v>
      </c>
      <c r="BML532" s="52"/>
      <c r="BMM532" s="53" t="s">
        <v>14</v>
      </c>
      <c r="BMN532" s="52"/>
      <c r="BMO532" s="54"/>
      <c r="BMP532" s="54"/>
      <c r="BMQ532" s="54"/>
      <c r="BMR532" s="55"/>
      <c r="BMS532" s="51">
        <v>27</v>
      </c>
      <c r="BMT532" s="52"/>
      <c r="BMU532" s="53" t="s">
        <v>14</v>
      </c>
      <c r="BMV532" s="52"/>
      <c r="BMW532" s="54"/>
      <c r="BMX532" s="54"/>
      <c r="BMY532" s="54"/>
      <c r="BMZ532" s="55"/>
      <c r="BNA532" s="51">
        <v>27</v>
      </c>
      <c r="BNB532" s="52"/>
      <c r="BNC532" s="53" t="s">
        <v>14</v>
      </c>
      <c r="BND532" s="52"/>
      <c r="BNE532" s="54"/>
      <c r="BNF532" s="54"/>
      <c r="BNG532" s="54"/>
      <c r="BNH532" s="55"/>
      <c r="BNI532" s="51">
        <v>27</v>
      </c>
      <c r="BNJ532" s="52"/>
      <c r="BNK532" s="53" t="s">
        <v>14</v>
      </c>
      <c r="BNL532" s="52"/>
      <c r="BNM532" s="54"/>
      <c r="BNN532" s="54"/>
      <c r="BNO532" s="54"/>
      <c r="BNP532" s="55"/>
      <c r="BNQ532" s="51">
        <v>27</v>
      </c>
      <c r="BNR532" s="52"/>
      <c r="BNS532" s="53" t="s">
        <v>14</v>
      </c>
      <c r="BNT532" s="52"/>
      <c r="BNU532" s="54"/>
      <c r="BNV532" s="54"/>
      <c r="BNW532" s="54"/>
      <c r="BNX532" s="55"/>
      <c r="BNY532" s="51">
        <v>27</v>
      </c>
      <c r="BNZ532" s="52"/>
      <c r="BOA532" s="53" t="s">
        <v>14</v>
      </c>
      <c r="BOB532" s="52"/>
      <c r="BOC532" s="54"/>
      <c r="BOD532" s="54"/>
      <c r="BOE532" s="54"/>
      <c r="BOF532" s="55"/>
      <c r="BOG532" s="51">
        <v>27</v>
      </c>
      <c r="BOH532" s="52"/>
      <c r="BOI532" s="53" t="s">
        <v>14</v>
      </c>
      <c r="BOJ532" s="52"/>
      <c r="BOK532" s="54"/>
      <c r="BOL532" s="54"/>
      <c r="BOM532" s="54"/>
      <c r="BON532" s="55"/>
      <c r="BOO532" s="51">
        <v>27</v>
      </c>
      <c r="BOP532" s="52"/>
      <c r="BOQ532" s="53" t="s">
        <v>14</v>
      </c>
      <c r="BOR532" s="52"/>
      <c r="BOS532" s="54"/>
      <c r="BOT532" s="54"/>
      <c r="BOU532" s="54"/>
      <c r="BOV532" s="55"/>
      <c r="BOW532" s="51">
        <v>27</v>
      </c>
      <c r="BOX532" s="52"/>
      <c r="BOY532" s="53" t="s">
        <v>14</v>
      </c>
      <c r="BOZ532" s="52"/>
      <c r="BPA532" s="54"/>
      <c r="BPB532" s="54"/>
      <c r="BPC532" s="54"/>
      <c r="BPD532" s="55"/>
      <c r="BPE532" s="51">
        <v>27</v>
      </c>
      <c r="BPF532" s="52"/>
      <c r="BPG532" s="53" t="s">
        <v>14</v>
      </c>
      <c r="BPH532" s="52"/>
      <c r="BPI532" s="54"/>
      <c r="BPJ532" s="54"/>
      <c r="BPK532" s="54"/>
      <c r="BPL532" s="55"/>
      <c r="BPM532" s="51">
        <v>27</v>
      </c>
      <c r="BPN532" s="52"/>
      <c r="BPO532" s="53" t="s">
        <v>14</v>
      </c>
      <c r="BPP532" s="52"/>
      <c r="BPQ532" s="54"/>
      <c r="BPR532" s="54"/>
      <c r="BPS532" s="54"/>
      <c r="BPT532" s="55"/>
      <c r="BPU532" s="51">
        <v>27</v>
      </c>
      <c r="BPV532" s="52"/>
      <c r="BPW532" s="53" t="s">
        <v>14</v>
      </c>
      <c r="BPX532" s="52"/>
      <c r="BPY532" s="54"/>
      <c r="BPZ532" s="54"/>
      <c r="BQA532" s="54"/>
      <c r="BQB532" s="55"/>
      <c r="BQC532" s="51">
        <v>27</v>
      </c>
      <c r="BQD532" s="52"/>
      <c r="BQE532" s="53" t="s">
        <v>14</v>
      </c>
      <c r="BQF532" s="52"/>
      <c r="BQG532" s="54"/>
      <c r="BQH532" s="54"/>
      <c r="BQI532" s="54"/>
      <c r="BQJ532" s="55"/>
      <c r="BQK532" s="51">
        <v>27</v>
      </c>
      <c r="BQL532" s="52"/>
      <c r="BQM532" s="53" t="s">
        <v>14</v>
      </c>
      <c r="BQN532" s="52"/>
      <c r="BQO532" s="54"/>
      <c r="BQP532" s="54"/>
      <c r="BQQ532" s="54"/>
      <c r="BQR532" s="55"/>
      <c r="BQS532" s="51">
        <v>27</v>
      </c>
      <c r="BQT532" s="52"/>
      <c r="BQU532" s="53" t="s">
        <v>14</v>
      </c>
      <c r="BQV532" s="52"/>
      <c r="BQW532" s="54"/>
      <c r="BQX532" s="54"/>
      <c r="BQY532" s="54"/>
      <c r="BQZ532" s="55"/>
      <c r="BRA532" s="51">
        <v>27</v>
      </c>
      <c r="BRB532" s="52"/>
      <c r="BRC532" s="53" t="s">
        <v>14</v>
      </c>
      <c r="BRD532" s="52"/>
      <c r="BRE532" s="54"/>
      <c r="BRF532" s="54"/>
      <c r="BRG532" s="54"/>
      <c r="BRH532" s="55"/>
      <c r="BRI532" s="51">
        <v>27</v>
      </c>
      <c r="BRJ532" s="52"/>
      <c r="BRK532" s="53" t="s">
        <v>14</v>
      </c>
      <c r="BRL532" s="52"/>
      <c r="BRM532" s="54"/>
      <c r="BRN532" s="54"/>
      <c r="BRO532" s="54"/>
      <c r="BRP532" s="55"/>
      <c r="BRQ532" s="51">
        <v>27</v>
      </c>
      <c r="BRR532" s="52"/>
      <c r="BRS532" s="53" t="s">
        <v>14</v>
      </c>
      <c r="BRT532" s="52"/>
      <c r="BRU532" s="54"/>
      <c r="BRV532" s="54"/>
      <c r="BRW532" s="54"/>
      <c r="BRX532" s="55"/>
      <c r="BRY532" s="51">
        <v>27</v>
      </c>
      <c r="BRZ532" s="52"/>
      <c r="BSA532" s="53" t="s">
        <v>14</v>
      </c>
      <c r="BSB532" s="52"/>
      <c r="BSC532" s="54"/>
      <c r="BSD532" s="54"/>
      <c r="BSE532" s="54"/>
      <c r="BSF532" s="55"/>
      <c r="BSG532" s="51">
        <v>27</v>
      </c>
      <c r="BSH532" s="52"/>
      <c r="BSI532" s="53" t="s">
        <v>14</v>
      </c>
      <c r="BSJ532" s="52"/>
      <c r="BSK532" s="54"/>
      <c r="BSL532" s="54"/>
      <c r="BSM532" s="54"/>
      <c r="BSN532" s="55"/>
      <c r="BSO532" s="51">
        <v>27</v>
      </c>
      <c r="BSP532" s="52"/>
      <c r="BSQ532" s="53" t="s">
        <v>14</v>
      </c>
      <c r="BSR532" s="52"/>
      <c r="BSS532" s="54"/>
      <c r="BST532" s="54"/>
      <c r="BSU532" s="54"/>
      <c r="BSV532" s="55"/>
      <c r="BSW532" s="51">
        <v>27</v>
      </c>
      <c r="BSX532" s="52"/>
      <c r="BSY532" s="53" t="s">
        <v>14</v>
      </c>
      <c r="BSZ532" s="52"/>
      <c r="BTA532" s="54"/>
      <c r="BTB532" s="54"/>
      <c r="BTC532" s="54"/>
      <c r="BTD532" s="55"/>
      <c r="BTE532" s="51">
        <v>27</v>
      </c>
      <c r="BTF532" s="52"/>
      <c r="BTG532" s="53" t="s">
        <v>14</v>
      </c>
      <c r="BTH532" s="52"/>
      <c r="BTI532" s="54"/>
      <c r="BTJ532" s="54"/>
      <c r="BTK532" s="54"/>
      <c r="BTL532" s="55"/>
      <c r="BTM532" s="51">
        <v>27</v>
      </c>
      <c r="BTN532" s="52"/>
      <c r="BTO532" s="53" t="s">
        <v>14</v>
      </c>
      <c r="BTP532" s="52"/>
      <c r="BTQ532" s="54"/>
      <c r="BTR532" s="54"/>
      <c r="BTS532" s="54"/>
      <c r="BTT532" s="55"/>
      <c r="BTU532" s="51">
        <v>27</v>
      </c>
      <c r="BTV532" s="52"/>
      <c r="BTW532" s="53" t="s">
        <v>14</v>
      </c>
      <c r="BTX532" s="52"/>
      <c r="BTY532" s="54"/>
      <c r="BTZ532" s="54"/>
      <c r="BUA532" s="54"/>
      <c r="BUB532" s="55"/>
      <c r="BUC532" s="51">
        <v>27</v>
      </c>
      <c r="BUD532" s="52"/>
      <c r="BUE532" s="53" t="s">
        <v>14</v>
      </c>
      <c r="BUF532" s="52"/>
      <c r="BUG532" s="54"/>
      <c r="BUH532" s="54"/>
      <c r="BUI532" s="54"/>
      <c r="BUJ532" s="55"/>
      <c r="BUK532" s="51">
        <v>27</v>
      </c>
      <c r="BUL532" s="52"/>
      <c r="BUM532" s="53" t="s">
        <v>14</v>
      </c>
      <c r="BUN532" s="52"/>
      <c r="BUO532" s="54"/>
      <c r="BUP532" s="54"/>
      <c r="BUQ532" s="54"/>
      <c r="BUR532" s="55"/>
      <c r="BUS532" s="51">
        <v>27</v>
      </c>
      <c r="BUT532" s="52"/>
      <c r="BUU532" s="53" t="s">
        <v>14</v>
      </c>
      <c r="BUV532" s="52"/>
      <c r="BUW532" s="54"/>
      <c r="BUX532" s="54"/>
      <c r="BUY532" s="54"/>
      <c r="BUZ532" s="55"/>
      <c r="BVA532" s="51">
        <v>27</v>
      </c>
      <c r="BVB532" s="52"/>
      <c r="BVC532" s="53" t="s">
        <v>14</v>
      </c>
      <c r="BVD532" s="52"/>
      <c r="BVE532" s="54"/>
      <c r="BVF532" s="54"/>
      <c r="BVG532" s="54"/>
      <c r="BVH532" s="55"/>
      <c r="BVI532" s="51">
        <v>27</v>
      </c>
      <c r="BVJ532" s="52"/>
      <c r="BVK532" s="53" t="s">
        <v>14</v>
      </c>
      <c r="BVL532" s="52"/>
      <c r="BVM532" s="54"/>
      <c r="BVN532" s="54"/>
      <c r="BVO532" s="54"/>
      <c r="BVP532" s="55"/>
      <c r="BVQ532" s="51">
        <v>27</v>
      </c>
      <c r="BVR532" s="52"/>
      <c r="BVS532" s="53" t="s">
        <v>14</v>
      </c>
      <c r="BVT532" s="52"/>
      <c r="BVU532" s="54"/>
      <c r="BVV532" s="54"/>
      <c r="BVW532" s="54"/>
      <c r="BVX532" s="55"/>
      <c r="BVY532" s="51">
        <v>27</v>
      </c>
      <c r="BVZ532" s="52"/>
      <c r="BWA532" s="53" t="s">
        <v>14</v>
      </c>
      <c r="BWB532" s="52"/>
      <c r="BWC532" s="54"/>
      <c r="BWD532" s="54"/>
      <c r="BWE532" s="54"/>
      <c r="BWF532" s="55"/>
      <c r="BWG532" s="51">
        <v>27</v>
      </c>
      <c r="BWH532" s="52"/>
      <c r="BWI532" s="53" t="s">
        <v>14</v>
      </c>
      <c r="BWJ532" s="52"/>
      <c r="BWK532" s="54"/>
      <c r="BWL532" s="54"/>
      <c r="BWM532" s="54"/>
      <c r="BWN532" s="55"/>
      <c r="BWO532" s="51">
        <v>27</v>
      </c>
      <c r="BWP532" s="52"/>
      <c r="BWQ532" s="53" t="s">
        <v>14</v>
      </c>
      <c r="BWR532" s="52"/>
      <c r="BWS532" s="54"/>
      <c r="BWT532" s="54"/>
      <c r="BWU532" s="54"/>
      <c r="BWV532" s="55"/>
      <c r="BWW532" s="51">
        <v>27</v>
      </c>
      <c r="BWX532" s="52"/>
      <c r="BWY532" s="53" t="s">
        <v>14</v>
      </c>
      <c r="BWZ532" s="52"/>
      <c r="BXA532" s="54"/>
      <c r="BXB532" s="54"/>
      <c r="BXC532" s="54"/>
      <c r="BXD532" s="55"/>
      <c r="BXE532" s="51">
        <v>27</v>
      </c>
      <c r="BXF532" s="52"/>
      <c r="BXG532" s="53" t="s">
        <v>14</v>
      </c>
      <c r="BXH532" s="52"/>
      <c r="BXI532" s="54"/>
      <c r="BXJ532" s="54"/>
      <c r="BXK532" s="54"/>
      <c r="BXL532" s="55"/>
      <c r="BXM532" s="51">
        <v>27</v>
      </c>
      <c r="BXN532" s="52"/>
      <c r="BXO532" s="53" t="s">
        <v>14</v>
      </c>
      <c r="BXP532" s="52"/>
      <c r="BXQ532" s="54"/>
      <c r="BXR532" s="54"/>
      <c r="BXS532" s="54"/>
      <c r="BXT532" s="55"/>
      <c r="BXU532" s="51">
        <v>27</v>
      </c>
      <c r="BXV532" s="52"/>
      <c r="BXW532" s="53" t="s">
        <v>14</v>
      </c>
      <c r="BXX532" s="52"/>
      <c r="BXY532" s="54"/>
      <c r="BXZ532" s="54"/>
      <c r="BYA532" s="54"/>
      <c r="BYB532" s="55"/>
      <c r="BYC532" s="51">
        <v>27</v>
      </c>
      <c r="BYD532" s="52"/>
      <c r="BYE532" s="53" t="s">
        <v>14</v>
      </c>
      <c r="BYF532" s="52"/>
      <c r="BYG532" s="54"/>
      <c r="BYH532" s="54"/>
      <c r="BYI532" s="54"/>
      <c r="BYJ532" s="55"/>
      <c r="BYK532" s="51">
        <v>27</v>
      </c>
      <c r="BYL532" s="52"/>
      <c r="BYM532" s="53" t="s">
        <v>14</v>
      </c>
      <c r="BYN532" s="52"/>
      <c r="BYO532" s="54"/>
      <c r="BYP532" s="54"/>
      <c r="BYQ532" s="54"/>
      <c r="BYR532" s="55"/>
      <c r="BYS532" s="51">
        <v>27</v>
      </c>
      <c r="BYT532" s="52"/>
      <c r="BYU532" s="53" t="s">
        <v>14</v>
      </c>
      <c r="BYV532" s="52"/>
      <c r="BYW532" s="54"/>
      <c r="BYX532" s="54"/>
      <c r="BYY532" s="54"/>
      <c r="BYZ532" s="55"/>
      <c r="BZA532" s="51">
        <v>27</v>
      </c>
      <c r="BZB532" s="52"/>
      <c r="BZC532" s="53" t="s">
        <v>14</v>
      </c>
      <c r="BZD532" s="52"/>
      <c r="BZE532" s="54"/>
      <c r="BZF532" s="54"/>
      <c r="BZG532" s="54"/>
      <c r="BZH532" s="55"/>
      <c r="BZI532" s="51">
        <v>27</v>
      </c>
      <c r="BZJ532" s="52"/>
      <c r="BZK532" s="53" t="s">
        <v>14</v>
      </c>
      <c r="BZL532" s="52"/>
      <c r="BZM532" s="54"/>
      <c r="BZN532" s="54"/>
      <c r="BZO532" s="54"/>
      <c r="BZP532" s="55"/>
      <c r="BZQ532" s="51">
        <v>27</v>
      </c>
      <c r="BZR532" s="52"/>
      <c r="BZS532" s="53" t="s">
        <v>14</v>
      </c>
      <c r="BZT532" s="52"/>
      <c r="BZU532" s="54"/>
      <c r="BZV532" s="54"/>
      <c r="BZW532" s="54"/>
      <c r="BZX532" s="55"/>
      <c r="BZY532" s="51">
        <v>27</v>
      </c>
      <c r="BZZ532" s="52"/>
      <c r="CAA532" s="53" t="s">
        <v>14</v>
      </c>
      <c r="CAB532" s="52"/>
      <c r="CAC532" s="54"/>
      <c r="CAD532" s="54"/>
      <c r="CAE532" s="54"/>
      <c r="CAF532" s="55"/>
      <c r="CAG532" s="51">
        <v>27</v>
      </c>
      <c r="CAH532" s="52"/>
      <c r="CAI532" s="53" t="s">
        <v>14</v>
      </c>
      <c r="CAJ532" s="52"/>
      <c r="CAK532" s="54"/>
      <c r="CAL532" s="54"/>
      <c r="CAM532" s="54"/>
      <c r="CAN532" s="55"/>
      <c r="CAO532" s="51">
        <v>27</v>
      </c>
      <c r="CAP532" s="52"/>
      <c r="CAQ532" s="53" t="s">
        <v>14</v>
      </c>
      <c r="CAR532" s="52"/>
      <c r="CAS532" s="54"/>
      <c r="CAT532" s="54"/>
      <c r="CAU532" s="54"/>
      <c r="CAV532" s="55"/>
      <c r="CAW532" s="51">
        <v>27</v>
      </c>
      <c r="CAX532" s="52"/>
      <c r="CAY532" s="53" t="s">
        <v>14</v>
      </c>
      <c r="CAZ532" s="52"/>
      <c r="CBA532" s="54"/>
      <c r="CBB532" s="54"/>
      <c r="CBC532" s="54"/>
      <c r="CBD532" s="55"/>
      <c r="CBE532" s="51">
        <v>27</v>
      </c>
      <c r="CBF532" s="52"/>
      <c r="CBG532" s="53" t="s">
        <v>14</v>
      </c>
      <c r="CBH532" s="52"/>
      <c r="CBI532" s="54"/>
      <c r="CBJ532" s="54"/>
      <c r="CBK532" s="54"/>
      <c r="CBL532" s="55"/>
      <c r="CBM532" s="51">
        <v>27</v>
      </c>
      <c r="CBN532" s="52"/>
      <c r="CBO532" s="53" t="s">
        <v>14</v>
      </c>
      <c r="CBP532" s="52"/>
      <c r="CBQ532" s="54"/>
      <c r="CBR532" s="54"/>
      <c r="CBS532" s="54"/>
      <c r="CBT532" s="55"/>
      <c r="CBU532" s="51">
        <v>27</v>
      </c>
      <c r="CBV532" s="52"/>
      <c r="CBW532" s="53" t="s">
        <v>14</v>
      </c>
      <c r="CBX532" s="52"/>
      <c r="CBY532" s="54"/>
      <c r="CBZ532" s="54"/>
      <c r="CCA532" s="54"/>
      <c r="CCB532" s="55"/>
      <c r="CCC532" s="51">
        <v>27</v>
      </c>
      <c r="CCD532" s="52"/>
      <c r="CCE532" s="53" t="s">
        <v>14</v>
      </c>
      <c r="CCF532" s="52"/>
      <c r="CCG532" s="54"/>
      <c r="CCH532" s="54"/>
      <c r="CCI532" s="54"/>
      <c r="CCJ532" s="55"/>
      <c r="CCK532" s="51">
        <v>27</v>
      </c>
      <c r="CCL532" s="52"/>
      <c r="CCM532" s="53" t="s">
        <v>14</v>
      </c>
      <c r="CCN532" s="52"/>
      <c r="CCO532" s="54"/>
      <c r="CCP532" s="54"/>
      <c r="CCQ532" s="54"/>
      <c r="CCR532" s="55"/>
      <c r="CCS532" s="51">
        <v>27</v>
      </c>
      <c r="CCT532" s="52"/>
      <c r="CCU532" s="53" t="s">
        <v>14</v>
      </c>
      <c r="CCV532" s="52"/>
      <c r="CCW532" s="54"/>
      <c r="CCX532" s="54"/>
      <c r="CCY532" s="54"/>
      <c r="CCZ532" s="55"/>
      <c r="CDA532" s="51">
        <v>27</v>
      </c>
      <c r="CDB532" s="52"/>
      <c r="CDC532" s="53" t="s">
        <v>14</v>
      </c>
      <c r="CDD532" s="52"/>
      <c r="CDE532" s="54"/>
      <c r="CDF532" s="54"/>
      <c r="CDG532" s="54"/>
      <c r="CDH532" s="55"/>
      <c r="CDI532" s="51">
        <v>27</v>
      </c>
      <c r="CDJ532" s="52"/>
      <c r="CDK532" s="53" t="s">
        <v>14</v>
      </c>
      <c r="CDL532" s="52"/>
      <c r="CDM532" s="54"/>
      <c r="CDN532" s="54"/>
      <c r="CDO532" s="54"/>
      <c r="CDP532" s="55"/>
      <c r="CDQ532" s="51">
        <v>27</v>
      </c>
      <c r="CDR532" s="52"/>
      <c r="CDS532" s="53" t="s">
        <v>14</v>
      </c>
      <c r="CDT532" s="52"/>
      <c r="CDU532" s="54"/>
      <c r="CDV532" s="54"/>
      <c r="CDW532" s="54"/>
      <c r="CDX532" s="55"/>
      <c r="CDY532" s="51">
        <v>27</v>
      </c>
      <c r="CDZ532" s="52"/>
      <c r="CEA532" s="53" t="s">
        <v>14</v>
      </c>
      <c r="CEB532" s="52"/>
      <c r="CEC532" s="54"/>
      <c r="CED532" s="54"/>
      <c r="CEE532" s="54"/>
      <c r="CEF532" s="55"/>
      <c r="CEG532" s="51">
        <v>27</v>
      </c>
      <c r="CEH532" s="52"/>
      <c r="CEI532" s="53" t="s">
        <v>14</v>
      </c>
      <c r="CEJ532" s="52"/>
      <c r="CEK532" s="54"/>
      <c r="CEL532" s="54"/>
      <c r="CEM532" s="54"/>
      <c r="CEN532" s="55"/>
      <c r="CEO532" s="51">
        <v>27</v>
      </c>
      <c r="CEP532" s="52"/>
      <c r="CEQ532" s="53" t="s">
        <v>14</v>
      </c>
      <c r="CER532" s="52"/>
      <c r="CES532" s="54"/>
      <c r="CET532" s="54"/>
      <c r="CEU532" s="54"/>
      <c r="CEV532" s="55"/>
      <c r="CEW532" s="51">
        <v>27</v>
      </c>
      <c r="CEX532" s="52"/>
      <c r="CEY532" s="53" t="s">
        <v>14</v>
      </c>
      <c r="CEZ532" s="52"/>
      <c r="CFA532" s="54"/>
      <c r="CFB532" s="54"/>
      <c r="CFC532" s="54"/>
      <c r="CFD532" s="55"/>
      <c r="CFE532" s="51">
        <v>27</v>
      </c>
      <c r="CFF532" s="52"/>
      <c r="CFG532" s="53" t="s">
        <v>14</v>
      </c>
      <c r="CFH532" s="52"/>
      <c r="CFI532" s="54"/>
      <c r="CFJ532" s="54"/>
      <c r="CFK532" s="54"/>
      <c r="CFL532" s="55"/>
      <c r="CFM532" s="51">
        <v>27</v>
      </c>
      <c r="CFN532" s="52"/>
      <c r="CFO532" s="53" t="s">
        <v>14</v>
      </c>
      <c r="CFP532" s="52"/>
      <c r="CFQ532" s="54"/>
      <c r="CFR532" s="54"/>
      <c r="CFS532" s="54"/>
      <c r="CFT532" s="55"/>
      <c r="CFU532" s="51">
        <v>27</v>
      </c>
      <c r="CFV532" s="52"/>
      <c r="CFW532" s="53" t="s">
        <v>14</v>
      </c>
      <c r="CFX532" s="52"/>
      <c r="CFY532" s="54"/>
      <c r="CFZ532" s="54"/>
      <c r="CGA532" s="54"/>
      <c r="CGB532" s="55"/>
      <c r="CGC532" s="51">
        <v>27</v>
      </c>
      <c r="CGD532" s="52"/>
      <c r="CGE532" s="53" t="s">
        <v>14</v>
      </c>
      <c r="CGF532" s="52"/>
      <c r="CGG532" s="54"/>
      <c r="CGH532" s="54"/>
      <c r="CGI532" s="54"/>
      <c r="CGJ532" s="55"/>
      <c r="CGK532" s="51">
        <v>27</v>
      </c>
      <c r="CGL532" s="52"/>
      <c r="CGM532" s="53" t="s">
        <v>14</v>
      </c>
      <c r="CGN532" s="52"/>
      <c r="CGO532" s="54"/>
      <c r="CGP532" s="54"/>
      <c r="CGQ532" s="54"/>
      <c r="CGR532" s="55"/>
      <c r="CGS532" s="51">
        <v>27</v>
      </c>
      <c r="CGT532" s="52"/>
      <c r="CGU532" s="53" t="s">
        <v>14</v>
      </c>
      <c r="CGV532" s="52"/>
      <c r="CGW532" s="54"/>
      <c r="CGX532" s="54"/>
      <c r="CGY532" s="54"/>
      <c r="CGZ532" s="55"/>
      <c r="CHA532" s="51">
        <v>27</v>
      </c>
      <c r="CHB532" s="52"/>
      <c r="CHC532" s="53" t="s">
        <v>14</v>
      </c>
      <c r="CHD532" s="52"/>
      <c r="CHE532" s="54"/>
      <c r="CHF532" s="54"/>
      <c r="CHG532" s="54"/>
      <c r="CHH532" s="55"/>
      <c r="CHI532" s="51">
        <v>27</v>
      </c>
      <c r="CHJ532" s="52"/>
      <c r="CHK532" s="53" t="s">
        <v>14</v>
      </c>
      <c r="CHL532" s="52"/>
      <c r="CHM532" s="54"/>
      <c r="CHN532" s="54"/>
      <c r="CHO532" s="54"/>
      <c r="CHP532" s="55"/>
      <c r="CHQ532" s="51">
        <v>27</v>
      </c>
      <c r="CHR532" s="52"/>
      <c r="CHS532" s="53" t="s">
        <v>14</v>
      </c>
      <c r="CHT532" s="52"/>
      <c r="CHU532" s="54"/>
      <c r="CHV532" s="54"/>
      <c r="CHW532" s="54"/>
      <c r="CHX532" s="55"/>
      <c r="CHY532" s="51">
        <v>27</v>
      </c>
      <c r="CHZ532" s="52"/>
      <c r="CIA532" s="53" t="s">
        <v>14</v>
      </c>
      <c r="CIB532" s="52"/>
      <c r="CIC532" s="54"/>
      <c r="CID532" s="54"/>
      <c r="CIE532" s="54"/>
      <c r="CIF532" s="55"/>
      <c r="CIG532" s="51">
        <v>27</v>
      </c>
      <c r="CIH532" s="52"/>
      <c r="CII532" s="53" t="s">
        <v>14</v>
      </c>
      <c r="CIJ532" s="52"/>
      <c r="CIK532" s="54"/>
      <c r="CIL532" s="54"/>
      <c r="CIM532" s="54"/>
      <c r="CIN532" s="55"/>
      <c r="CIO532" s="51">
        <v>27</v>
      </c>
      <c r="CIP532" s="52"/>
      <c r="CIQ532" s="53" t="s">
        <v>14</v>
      </c>
      <c r="CIR532" s="52"/>
      <c r="CIS532" s="54"/>
      <c r="CIT532" s="54"/>
      <c r="CIU532" s="54"/>
      <c r="CIV532" s="55"/>
      <c r="CIW532" s="51">
        <v>27</v>
      </c>
      <c r="CIX532" s="52"/>
      <c r="CIY532" s="53" t="s">
        <v>14</v>
      </c>
      <c r="CIZ532" s="52"/>
      <c r="CJA532" s="54"/>
      <c r="CJB532" s="54"/>
      <c r="CJC532" s="54"/>
      <c r="CJD532" s="55"/>
      <c r="CJE532" s="51">
        <v>27</v>
      </c>
      <c r="CJF532" s="52"/>
      <c r="CJG532" s="53" t="s">
        <v>14</v>
      </c>
      <c r="CJH532" s="52"/>
      <c r="CJI532" s="54"/>
      <c r="CJJ532" s="54"/>
      <c r="CJK532" s="54"/>
      <c r="CJL532" s="55"/>
      <c r="CJM532" s="51">
        <v>27</v>
      </c>
      <c r="CJN532" s="52"/>
      <c r="CJO532" s="53" t="s">
        <v>14</v>
      </c>
      <c r="CJP532" s="52"/>
      <c r="CJQ532" s="54"/>
      <c r="CJR532" s="54"/>
      <c r="CJS532" s="54"/>
      <c r="CJT532" s="55"/>
      <c r="CJU532" s="51">
        <v>27</v>
      </c>
      <c r="CJV532" s="52"/>
      <c r="CJW532" s="53" t="s">
        <v>14</v>
      </c>
      <c r="CJX532" s="52"/>
      <c r="CJY532" s="54"/>
      <c r="CJZ532" s="54"/>
      <c r="CKA532" s="54"/>
      <c r="CKB532" s="55"/>
      <c r="CKC532" s="51">
        <v>27</v>
      </c>
      <c r="CKD532" s="52"/>
      <c r="CKE532" s="53" t="s">
        <v>14</v>
      </c>
      <c r="CKF532" s="52"/>
      <c r="CKG532" s="54"/>
      <c r="CKH532" s="54"/>
      <c r="CKI532" s="54"/>
      <c r="CKJ532" s="55"/>
      <c r="CKK532" s="51">
        <v>27</v>
      </c>
      <c r="CKL532" s="52"/>
      <c r="CKM532" s="53" t="s">
        <v>14</v>
      </c>
      <c r="CKN532" s="52"/>
      <c r="CKO532" s="54"/>
      <c r="CKP532" s="54"/>
      <c r="CKQ532" s="54"/>
      <c r="CKR532" s="55"/>
      <c r="CKS532" s="51">
        <v>27</v>
      </c>
      <c r="CKT532" s="52"/>
      <c r="CKU532" s="53" t="s">
        <v>14</v>
      </c>
      <c r="CKV532" s="52"/>
      <c r="CKW532" s="54"/>
      <c r="CKX532" s="54"/>
      <c r="CKY532" s="54"/>
      <c r="CKZ532" s="55"/>
      <c r="CLA532" s="51">
        <v>27</v>
      </c>
      <c r="CLB532" s="52"/>
      <c r="CLC532" s="53" t="s">
        <v>14</v>
      </c>
      <c r="CLD532" s="52"/>
      <c r="CLE532" s="54"/>
      <c r="CLF532" s="54"/>
      <c r="CLG532" s="54"/>
      <c r="CLH532" s="55"/>
      <c r="CLI532" s="51">
        <v>27</v>
      </c>
      <c r="CLJ532" s="52"/>
      <c r="CLK532" s="53" t="s">
        <v>14</v>
      </c>
      <c r="CLL532" s="52"/>
      <c r="CLM532" s="54"/>
      <c r="CLN532" s="54"/>
      <c r="CLO532" s="54"/>
      <c r="CLP532" s="55"/>
      <c r="CLQ532" s="51">
        <v>27</v>
      </c>
      <c r="CLR532" s="52"/>
      <c r="CLS532" s="53" t="s">
        <v>14</v>
      </c>
      <c r="CLT532" s="52"/>
      <c r="CLU532" s="54"/>
      <c r="CLV532" s="54"/>
      <c r="CLW532" s="54"/>
      <c r="CLX532" s="55"/>
      <c r="CLY532" s="51">
        <v>27</v>
      </c>
      <c r="CLZ532" s="52"/>
      <c r="CMA532" s="53" t="s">
        <v>14</v>
      </c>
      <c r="CMB532" s="52"/>
      <c r="CMC532" s="54"/>
      <c r="CMD532" s="54"/>
      <c r="CME532" s="54"/>
      <c r="CMF532" s="55"/>
      <c r="CMG532" s="51">
        <v>27</v>
      </c>
      <c r="CMH532" s="52"/>
      <c r="CMI532" s="53" t="s">
        <v>14</v>
      </c>
      <c r="CMJ532" s="52"/>
      <c r="CMK532" s="54"/>
      <c r="CML532" s="54"/>
      <c r="CMM532" s="54"/>
      <c r="CMN532" s="55"/>
      <c r="CMO532" s="51">
        <v>27</v>
      </c>
      <c r="CMP532" s="52"/>
      <c r="CMQ532" s="53" t="s">
        <v>14</v>
      </c>
      <c r="CMR532" s="52"/>
      <c r="CMS532" s="54"/>
      <c r="CMT532" s="54"/>
      <c r="CMU532" s="54"/>
      <c r="CMV532" s="55"/>
      <c r="CMW532" s="51">
        <v>27</v>
      </c>
      <c r="CMX532" s="52"/>
      <c r="CMY532" s="53" t="s">
        <v>14</v>
      </c>
      <c r="CMZ532" s="52"/>
      <c r="CNA532" s="54"/>
      <c r="CNB532" s="54"/>
      <c r="CNC532" s="54"/>
      <c r="CND532" s="55"/>
      <c r="CNE532" s="51">
        <v>27</v>
      </c>
      <c r="CNF532" s="52"/>
      <c r="CNG532" s="53" t="s">
        <v>14</v>
      </c>
      <c r="CNH532" s="52"/>
      <c r="CNI532" s="54"/>
      <c r="CNJ532" s="54"/>
      <c r="CNK532" s="54"/>
      <c r="CNL532" s="55"/>
      <c r="CNM532" s="51">
        <v>27</v>
      </c>
      <c r="CNN532" s="52"/>
      <c r="CNO532" s="53" t="s">
        <v>14</v>
      </c>
      <c r="CNP532" s="52"/>
      <c r="CNQ532" s="54"/>
      <c r="CNR532" s="54"/>
      <c r="CNS532" s="54"/>
      <c r="CNT532" s="55"/>
      <c r="CNU532" s="51">
        <v>27</v>
      </c>
      <c r="CNV532" s="52"/>
      <c r="CNW532" s="53" t="s">
        <v>14</v>
      </c>
      <c r="CNX532" s="52"/>
      <c r="CNY532" s="54"/>
      <c r="CNZ532" s="54"/>
      <c r="COA532" s="54"/>
      <c r="COB532" s="55"/>
      <c r="COC532" s="51">
        <v>27</v>
      </c>
      <c r="COD532" s="52"/>
      <c r="COE532" s="53" t="s">
        <v>14</v>
      </c>
      <c r="COF532" s="52"/>
      <c r="COG532" s="54"/>
      <c r="COH532" s="54"/>
      <c r="COI532" s="54"/>
      <c r="COJ532" s="55"/>
      <c r="COK532" s="51">
        <v>27</v>
      </c>
      <c r="COL532" s="52"/>
      <c r="COM532" s="53" t="s">
        <v>14</v>
      </c>
      <c r="CON532" s="52"/>
      <c r="COO532" s="54"/>
      <c r="COP532" s="54"/>
      <c r="COQ532" s="54"/>
      <c r="COR532" s="55"/>
      <c r="COS532" s="51">
        <v>27</v>
      </c>
      <c r="COT532" s="52"/>
      <c r="COU532" s="53" t="s">
        <v>14</v>
      </c>
      <c r="COV532" s="52"/>
      <c r="COW532" s="54"/>
      <c r="COX532" s="54"/>
      <c r="COY532" s="54"/>
      <c r="COZ532" s="55"/>
      <c r="CPA532" s="51">
        <v>27</v>
      </c>
      <c r="CPB532" s="52"/>
      <c r="CPC532" s="53" t="s">
        <v>14</v>
      </c>
      <c r="CPD532" s="52"/>
      <c r="CPE532" s="54"/>
      <c r="CPF532" s="54"/>
      <c r="CPG532" s="54"/>
      <c r="CPH532" s="55"/>
      <c r="CPI532" s="51">
        <v>27</v>
      </c>
      <c r="CPJ532" s="52"/>
      <c r="CPK532" s="53" t="s">
        <v>14</v>
      </c>
      <c r="CPL532" s="52"/>
      <c r="CPM532" s="54"/>
      <c r="CPN532" s="54"/>
      <c r="CPO532" s="54"/>
      <c r="CPP532" s="55"/>
      <c r="CPQ532" s="51">
        <v>27</v>
      </c>
      <c r="CPR532" s="52"/>
      <c r="CPS532" s="53" t="s">
        <v>14</v>
      </c>
      <c r="CPT532" s="52"/>
      <c r="CPU532" s="54"/>
      <c r="CPV532" s="54"/>
      <c r="CPW532" s="54"/>
      <c r="CPX532" s="55"/>
      <c r="CPY532" s="51">
        <v>27</v>
      </c>
      <c r="CPZ532" s="52"/>
      <c r="CQA532" s="53" t="s">
        <v>14</v>
      </c>
      <c r="CQB532" s="52"/>
      <c r="CQC532" s="54"/>
      <c r="CQD532" s="54"/>
      <c r="CQE532" s="54"/>
      <c r="CQF532" s="55"/>
      <c r="CQG532" s="51">
        <v>27</v>
      </c>
      <c r="CQH532" s="52"/>
      <c r="CQI532" s="53" t="s">
        <v>14</v>
      </c>
      <c r="CQJ532" s="52"/>
      <c r="CQK532" s="54"/>
      <c r="CQL532" s="54"/>
      <c r="CQM532" s="54"/>
      <c r="CQN532" s="55"/>
      <c r="CQO532" s="51">
        <v>27</v>
      </c>
      <c r="CQP532" s="52"/>
      <c r="CQQ532" s="53" t="s">
        <v>14</v>
      </c>
      <c r="CQR532" s="52"/>
      <c r="CQS532" s="54"/>
      <c r="CQT532" s="54"/>
      <c r="CQU532" s="54"/>
      <c r="CQV532" s="55"/>
      <c r="CQW532" s="51">
        <v>27</v>
      </c>
      <c r="CQX532" s="52"/>
      <c r="CQY532" s="53" t="s">
        <v>14</v>
      </c>
      <c r="CQZ532" s="52"/>
      <c r="CRA532" s="54"/>
      <c r="CRB532" s="54"/>
      <c r="CRC532" s="54"/>
      <c r="CRD532" s="55"/>
      <c r="CRE532" s="51">
        <v>27</v>
      </c>
      <c r="CRF532" s="52"/>
      <c r="CRG532" s="53" t="s">
        <v>14</v>
      </c>
      <c r="CRH532" s="52"/>
      <c r="CRI532" s="54"/>
      <c r="CRJ532" s="54"/>
      <c r="CRK532" s="54"/>
      <c r="CRL532" s="55"/>
      <c r="CRM532" s="51">
        <v>27</v>
      </c>
      <c r="CRN532" s="52"/>
      <c r="CRO532" s="53" t="s">
        <v>14</v>
      </c>
      <c r="CRP532" s="52"/>
      <c r="CRQ532" s="54"/>
      <c r="CRR532" s="54"/>
      <c r="CRS532" s="54"/>
      <c r="CRT532" s="55"/>
      <c r="CRU532" s="51">
        <v>27</v>
      </c>
      <c r="CRV532" s="52"/>
      <c r="CRW532" s="53" t="s">
        <v>14</v>
      </c>
      <c r="CRX532" s="52"/>
      <c r="CRY532" s="54"/>
      <c r="CRZ532" s="54"/>
      <c r="CSA532" s="54"/>
      <c r="CSB532" s="55"/>
      <c r="CSC532" s="51">
        <v>27</v>
      </c>
      <c r="CSD532" s="52"/>
      <c r="CSE532" s="53" t="s">
        <v>14</v>
      </c>
      <c r="CSF532" s="52"/>
      <c r="CSG532" s="54"/>
      <c r="CSH532" s="54"/>
      <c r="CSI532" s="54"/>
      <c r="CSJ532" s="55"/>
      <c r="CSK532" s="51">
        <v>27</v>
      </c>
      <c r="CSL532" s="52"/>
      <c r="CSM532" s="53" t="s">
        <v>14</v>
      </c>
      <c r="CSN532" s="52"/>
      <c r="CSO532" s="54"/>
      <c r="CSP532" s="54"/>
      <c r="CSQ532" s="54"/>
      <c r="CSR532" s="55"/>
      <c r="CSS532" s="51">
        <v>27</v>
      </c>
      <c r="CST532" s="52"/>
      <c r="CSU532" s="53" t="s">
        <v>14</v>
      </c>
      <c r="CSV532" s="52"/>
      <c r="CSW532" s="54"/>
      <c r="CSX532" s="54"/>
      <c r="CSY532" s="54"/>
      <c r="CSZ532" s="55"/>
      <c r="CTA532" s="51">
        <v>27</v>
      </c>
      <c r="CTB532" s="52"/>
      <c r="CTC532" s="53" t="s">
        <v>14</v>
      </c>
      <c r="CTD532" s="52"/>
      <c r="CTE532" s="54"/>
      <c r="CTF532" s="54"/>
      <c r="CTG532" s="54"/>
      <c r="CTH532" s="55"/>
      <c r="CTI532" s="51">
        <v>27</v>
      </c>
      <c r="CTJ532" s="52"/>
      <c r="CTK532" s="53" t="s">
        <v>14</v>
      </c>
      <c r="CTL532" s="52"/>
      <c r="CTM532" s="54"/>
      <c r="CTN532" s="54"/>
      <c r="CTO532" s="54"/>
      <c r="CTP532" s="55"/>
      <c r="CTQ532" s="51">
        <v>27</v>
      </c>
      <c r="CTR532" s="52"/>
      <c r="CTS532" s="53" t="s">
        <v>14</v>
      </c>
      <c r="CTT532" s="52"/>
      <c r="CTU532" s="54"/>
      <c r="CTV532" s="54"/>
      <c r="CTW532" s="54"/>
      <c r="CTX532" s="55"/>
      <c r="CTY532" s="51">
        <v>27</v>
      </c>
      <c r="CTZ532" s="52"/>
      <c r="CUA532" s="53" t="s">
        <v>14</v>
      </c>
      <c r="CUB532" s="52"/>
      <c r="CUC532" s="54"/>
      <c r="CUD532" s="54"/>
      <c r="CUE532" s="54"/>
      <c r="CUF532" s="55"/>
      <c r="CUG532" s="51">
        <v>27</v>
      </c>
      <c r="CUH532" s="52"/>
      <c r="CUI532" s="53" t="s">
        <v>14</v>
      </c>
      <c r="CUJ532" s="52"/>
      <c r="CUK532" s="54"/>
      <c r="CUL532" s="54"/>
      <c r="CUM532" s="54"/>
      <c r="CUN532" s="55"/>
      <c r="CUO532" s="51">
        <v>27</v>
      </c>
      <c r="CUP532" s="52"/>
      <c r="CUQ532" s="53" t="s">
        <v>14</v>
      </c>
      <c r="CUR532" s="52"/>
      <c r="CUS532" s="54"/>
      <c r="CUT532" s="54"/>
      <c r="CUU532" s="54"/>
      <c r="CUV532" s="55"/>
      <c r="CUW532" s="51">
        <v>27</v>
      </c>
      <c r="CUX532" s="52"/>
      <c r="CUY532" s="53" t="s">
        <v>14</v>
      </c>
      <c r="CUZ532" s="52"/>
      <c r="CVA532" s="54"/>
      <c r="CVB532" s="54"/>
      <c r="CVC532" s="54"/>
      <c r="CVD532" s="55"/>
      <c r="CVE532" s="51">
        <v>27</v>
      </c>
      <c r="CVF532" s="52"/>
      <c r="CVG532" s="53" t="s">
        <v>14</v>
      </c>
      <c r="CVH532" s="52"/>
      <c r="CVI532" s="54"/>
      <c r="CVJ532" s="54"/>
      <c r="CVK532" s="54"/>
      <c r="CVL532" s="55"/>
      <c r="CVM532" s="51">
        <v>27</v>
      </c>
      <c r="CVN532" s="52"/>
      <c r="CVO532" s="53" t="s">
        <v>14</v>
      </c>
      <c r="CVP532" s="52"/>
      <c r="CVQ532" s="54"/>
      <c r="CVR532" s="54"/>
      <c r="CVS532" s="54"/>
      <c r="CVT532" s="55"/>
      <c r="CVU532" s="51">
        <v>27</v>
      </c>
      <c r="CVV532" s="52"/>
      <c r="CVW532" s="53" t="s">
        <v>14</v>
      </c>
      <c r="CVX532" s="52"/>
      <c r="CVY532" s="54"/>
      <c r="CVZ532" s="54"/>
      <c r="CWA532" s="54"/>
      <c r="CWB532" s="55"/>
      <c r="CWC532" s="51">
        <v>27</v>
      </c>
      <c r="CWD532" s="52"/>
      <c r="CWE532" s="53" t="s">
        <v>14</v>
      </c>
      <c r="CWF532" s="52"/>
      <c r="CWG532" s="54"/>
      <c r="CWH532" s="54"/>
      <c r="CWI532" s="54"/>
      <c r="CWJ532" s="55"/>
      <c r="CWK532" s="51">
        <v>27</v>
      </c>
      <c r="CWL532" s="52"/>
      <c r="CWM532" s="53" t="s">
        <v>14</v>
      </c>
      <c r="CWN532" s="52"/>
      <c r="CWO532" s="54"/>
      <c r="CWP532" s="54"/>
      <c r="CWQ532" s="54"/>
      <c r="CWR532" s="55"/>
      <c r="CWS532" s="51">
        <v>27</v>
      </c>
      <c r="CWT532" s="52"/>
      <c r="CWU532" s="53" t="s">
        <v>14</v>
      </c>
      <c r="CWV532" s="52"/>
      <c r="CWW532" s="54"/>
      <c r="CWX532" s="54"/>
      <c r="CWY532" s="54"/>
      <c r="CWZ532" s="55"/>
      <c r="CXA532" s="51">
        <v>27</v>
      </c>
      <c r="CXB532" s="52"/>
      <c r="CXC532" s="53" t="s">
        <v>14</v>
      </c>
      <c r="CXD532" s="52"/>
      <c r="CXE532" s="54"/>
      <c r="CXF532" s="54"/>
      <c r="CXG532" s="54"/>
      <c r="CXH532" s="55"/>
      <c r="CXI532" s="51">
        <v>27</v>
      </c>
      <c r="CXJ532" s="52"/>
      <c r="CXK532" s="53" t="s">
        <v>14</v>
      </c>
      <c r="CXL532" s="52"/>
      <c r="CXM532" s="54"/>
      <c r="CXN532" s="54"/>
      <c r="CXO532" s="54"/>
      <c r="CXP532" s="55"/>
      <c r="CXQ532" s="51">
        <v>27</v>
      </c>
      <c r="CXR532" s="52"/>
      <c r="CXS532" s="53" t="s">
        <v>14</v>
      </c>
      <c r="CXT532" s="52"/>
      <c r="CXU532" s="54"/>
      <c r="CXV532" s="54"/>
      <c r="CXW532" s="54"/>
      <c r="CXX532" s="55"/>
      <c r="CXY532" s="51">
        <v>27</v>
      </c>
      <c r="CXZ532" s="52"/>
      <c r="CYA532" s="53" t="s">
        <v>14</v>
      </c>
      <c r="CYB532" s="52"/>
      <c r="CYC532" s="54"/>
      <c r="CYD532" s="54"/>
      <c r="CYE532" s="54"/>
      <c r="CYF532" s="55"/>
      <c r="CYG532" s="51">
        <v>27</v>
      </c>
      <c r="CYH532" s="52"/>
      <c r="CYI532" s="53" t="s">
        <v>14</v>
      </c>
      <c r="CYJ532" s="52"/>
      <c r="CYK532" s="54"/>
      <c r="CYL532" s="54"/>
      <c r="CYM532" s="54"/>
      <c r="CYN532" s="55"/>
      <c r="CYO532" s="51">
        <v>27</v>
      </c>
      <c r="CYP532" s="52"/>
      <c r="CYQ532" s="53" t="s">
        <v>14</v>
      </c>
      <c r="CYR532" s="52"/>
      <c r="CYS532" s="54"/>
      <c r="CYT532" s="54"/>
      <c r="CYU532" s="54"/>
      <c r="CYV532" s="55"/>
      <c r="CYW532" s="51">
        <v>27</v>
      </c>
      <c r="CYX532" s="52"/>
      <c r="CYY532" s="53" t="s">
        <v>14</v>
      </c>
      <c r="CYZ532" s="52"/>
      <c r="CZA532" s="54"/>
      <c r="CZB532" s="54"/>
      <c r="CZC532" s="54"/>
      <c r="CZD532" s="55"/>
      <c r="CZE532" s="51">
        <v>27</v>
      </c>
      <c r="CZF532" s="52"/>
      <c r="CZG532" s="53" t="s">
        <v>14</v>
      </c>
      <c r="CZH532" s="52"/>
      <c r="CZI532" s="54"/>
      <c r="CZJ532" s="54"/>
      <c r="CZK532" s="54"/>
      <c r="CZL532" s="55"/>
      <c r="CZM532" s="51">
        <v>27</v>
      </c>
      <c r="CZN532" s="52"/>
      <c r="CZO532" s="53" t="s">
        <v>14</v>
      </c>
      <c r="CZP532" s="52"/>
      <c r="CZQ532" s="54"/>
      <c r="CZR532" s="54"/>
      <c r="CZS532" s="54"/>
      <c r="CZT532" s="55"/>
      <c r="CZU532" s="51">
        <v>27</v>
      </c>
      <c r="CZV532" s="52"/>
      <c r="CZW532" s="53" t="s">
        <v>14</v>
      </c>
      <c r="CZX532" s="52"/>
      <c r="CZY532" s="54"/>
      <c r="CZZ532" s="54"/>
      <c r="DAA532" s="54"/>
      <c r="DAB532" s="55"/>
      <c r="DAC532" s="51">
        <v>27</v>
      </c>
      <c r="DAD532" s="52"/>
      <c r="DAE532" s="53" t="s">
        <v>14</v>
      </c>
      <c r="DAF532" s="52"/>
      <c r="DAG532" s="54"/>
      <c r="DAH532" s="54"/>
      <c r="DAI532" s="54"/>
      <c r="DAJ532" s="55"/>
      <c r="DAK532" s="51">
        <v>27</v>
      </c>
      <c r="DAL532" s="52"/>
      <c r="DAM532" s="53" t="s">
        <v>14</v>
      </c>
      <c r="DAN532" s="52"/>
      <c r="DAO532" s="54"/>
      <c r="DAP532" s="54"/>
      <c r="DAQ532" s="54"/>
      <c r="DAR532" s="55"/>
      <c r="DAS532" s="51">
        <v>27</v>
      </c>
      <c r="DAT532" s="52"/>
      <c r="DAU532" s="53" t="s">
        <v>14</v>
      </c>
      <c r="DAV532" s="52"/>
      <c r="DAW532" s="54"/>
      <c r="DAX532" s="54"/>
      <c r="DAY532" s="54"/>
      <c r="DAZ532" s="55"/>
      <c r="DBA532" s="51">
        <v>27</v>
      </c>
      <c r="DBB532" s="52"/>
      <c r="DBC532" s="53" t="s">
        <v>14</v>
      </c>
      <c r="DBD532" s="52"/>
      <c r="DBE532" s="54"/>
      <c r="DBF532" s="54"/>
      <c r="DBG532" s="54"/>
      <c r="DBH532" s="55"/>
      <c r="DBI532" s="51">
        <v>27</v>
      </c>
      <c r="DBJ532" s="52"/>
      <c r="DBK532" s="53" t="s">
        <v>14</v>
      </c>
      <c r="DBL532" s="52"/>
      <c r="DBM532" s="54"/>
      <c r="DBN532" s="54"/>
      <c r="DBO532" s="54"/>
      <c r="DBP532" s="55"/>
      <c r="DBQ532" s="51">
        <v>27</v>
      </c>
      <c r="DBR532" s="52"/>
      <c r="DBS532" s="53" t="s">
        <v>14</v>
      </c>
      <c r="DBT532" s="52"/>
      <c r="DBU532" s="54"/>
      <c r="DBV532" s="54"/>
      <c r="DBW532" s="54"/>
      <c r="DBX532" s="55"/>
      <c r="DBY532" s="51">
        <v>27</v>
      </c>
      <c r="DBZ532" s="52"/>
      <c r="DCA532" s="53" t="s">
        <v>14</v>
      </c>
      <c r="DCB532" s="52"/>
      <c r="DCC532" s="54"/>
      <c r="DCD532" s="54"/>
      <c r="DCE532" s="54"/>
      <c r="DCF532" s="55"/>
      <c r="DCG532" s="51">
        <v>27</v>
      </c>
      <c r="DCH532" s="52"/>
      <c r="DCI532" s="53" t="s">
        <v>14</v>
      </c>
      <c r="DCJ532" s="52"/>
      <c r="DCK532" s="54"/>
      <c r="DCL532" s="54"/>
      <c r="DCM532" s="54"/>
      <c r="DCN532" s="55"/>
      <c r="DCO532" s="51">
        <v>27</v>
      </c>
      <c r="DCP532" s="52"/>
      <c r="DCQ532" s="53" t="s">
        <v>14</v>
      </c>
      <c r="DCR532" s="52"/>
      <c r="DCS532" s="54"/>
      <c r="DCT532" s="54"/>
      <c r="DCU532" s="54"/>
      <c r="DCV532" s="55"/>
      <c r="DCW532" s="51">
        <v>27</v>
      </c>
      <c r="DCX532" s="52"/>
      <c r="DCY532" s="53" t="s">
        <v>14</v>
      </c>
      <c r="DCZ532" s="52"/>
      <c r="DDA532" s="54"/>
      <c r="DDB532" s="54"/>
      <c r="DDC532" s="54"/>
      <c r="DDD532" s="55"/>
      <c r="DDE532" s="51">
        <v>27</v>
      </c>
      <c r="DDF532" s="52"/>
      <c r="DDG532" s="53" t="s">
        <v>14</v>
      </c>
      <c r="DDH532" s="52"/>
      <c r="DDI532" s="54"/>
      <c r="DDJ532" s="54"/>
      <c r="DDK532" s="54"/>
      <c r="DDL532" s="55"/>
      <c r="DDM532" s="51">
        <v>27</v>
      </c>
      <c r="DDN532" s="52"/>
      <c r="DDO532" s="53" t="s">
        <v>14</v>
      </c>
      <c r="DDP532" s="52"/>
      <c r="DDQ532" s="54"/>
      <c r="DDR532" s="54"/>
      <c r="DDS532" s="54"/>
      <c r="DDT532" s="55"/>
      <c r="DDU532" s="51">
        <v>27</v>
      </c>
      <c r="DDV532" s="52"/>
      <c r="DDW532" s="53" t="s">
        <v>14</v>
      </c>
      <c r="DDX532" s="52"/>
      <c r="DDY532" s="54"/>
      <c r="DDZ532" s="54"/>
      <c r="DEA532" s="54"/>
      <c r="DEB532" s="55"/>
      <c r="DEC532" s="51">
        <v>27</v>
      </c>
      <c r="DED532" s="52"/>
      <c r="DEE532" s="53" t="s">
        <v>14</v>
      </c>
      <c r="DEF532" s="52"/>
      <c r="DEG532" s="54"/>
      <c r="DEH532" s="54"/>
      <c r="DEI532" s="54"/>
      <c r="DEJ532" s="55"/>
      <c r="DEK532" s="51">
        <v>27</v>
      </c>
      <c r="DEL532" s="52"/>
      <c r="DEM532" s="53" t="s">
        <v>14</v>
      </c>
      <c r="DEN532" s="52"/>
      <c r="DEO532" s="54"/>
      <c r="DEP532" s="54"/>
      <c r="DEQ532" s="54"/>
      <c r="DER532" s="55"/>
      <c r="DES532" s="51">
        <v>27</v>
      </c>
      <c r="DET532" s="52"/>
      <c r="DEU532" s="53" t="s">
        <v>14</v>
      </c>
      <c r="DEV532" s="52"/>
      <c r="DEW532" s="54"/>
      <c r="DEX532" s="54"/>
      <c r="DEY532" s="54"/>
      <c r="DEZ532" s="55"/>
      <c r="DFA532" s="51">
        <v>27</v>
      </c>
      <c r="DFB532" s="52"/>
      <c r="DFC532" s="53" t="s">
        <v>14</v>
      </c>
      <c r="DFD532" s="52"/>
      <c r="DFE532" s="54"/>
      <c r="DFF532" s="54"/>
      <c r="DFG532" s="54"/>
      <c r="DFH532" s="55"/>
      <c r="DFI532" s="51">
        <v>27</v>
      </c>
      <c r="DFJ532" s="52"/>
      <c r="DFK532" s="53" t="s">
        <v>14</v>
      </c>
      <c r="DFL532" s="52"/>
      <c r="DFM532" s="54"/>
      <c r="DFN532" s="54"/>
      <c r="DFO532" s="54"/>
      <c r="DFP532" s="55"/>
      <c r="DFQ532" s="51">
        <v>27</v>
      </c>
      <c r="DFR532" s="52"/>
      <c r="DFS532" s="53" t="s">
        <v>14</v>
      </c>
      <c r="DFT532" s="52"/>
      <c r="DFU532" s="54"/>
      <c r="DFV532" s="54"/>
      <c r="DFW532" s="54"/>
      <c r="DFX532" s="55"/>
      <c r="DFY532" s="51">
        <v>27</v>
      </c>
      <c r="DFZ532" s="52"/>
      <c r="DGA532" s="53" t="s">
        <v>14</v>
      </c>
      <c r="DGB532" s="52"/>
      <c r="DGC532" s="54"/>
      <c r="DGD532" s="54"/>
      <c r="DGE532" s="54"/>
      <c r="DGF532" s="55"/>
      <c r="DGG532" s="51">
        <v>27</v>
      </c>
      <c r="DGH532" s="52"/>
      <c r="DGI532" s="53" t="s">
        <v>14</v>
      </c>
      <c r="DGJ532" s="52"/>
      <c r="DGK532" s="54"/>
      <c r="DGL532" s="54"/>
      <c r="DGM532" s="54"/>
      <c r="DGN532" s="55"/>
      <c r="DGO532" s="51">
        <v>27</v>
      </c>
      <c r="DGP532" s="52"/>
      <c r="DGQ532" s="53" t="s">
        <v>14</v>
      </c>
      <c r="DGR532" s="52"/>
      <c r="DGS532" s="54"/>
      <c r="DGT532" s="54"/>
      <c r="DGU532" s="54"/>
      <c r="DGV532" s="55"/>
      <c r="DGW532" s="51">
        <v>27</v>
      </c>
      <c r="DGX532" s="52"/>
      <c r="DGY532" s="53" t="s">
        <v>14</v>
      </c>
      <c r="DGZ532" s="52"/>
      <c r="DHA532" s="54"/>
      <c r="DHB532" s="54"/>
      <c r="DHC532" s="54"/>
      <c r="DHD532" s="55"/>
      <c r="DHE532" s="51">
        <v>27</v>
      </c>
      <c r="DHF532" s="52"/>
      <c r="DHG532" s="53" t="s">
        <v>14</v>
      </c>
      <c r="DHH532" s="52"/>
      <c r="DHI532" s="54"/>
      <c r="DHJ532" s="54"/>
      <c r="DHK532" s="54"/>
      <c r="DHL532" s="55"/>
      <c r="DHM532" s="51">
        <v>27</v>
      </c>
      <c r="DHN532" s="52"/>
      <c r="DHO532" s="53" t="s">
        <v>14</v>
      </c>
      <c r="DHP532" s="52"/>
      <c r="DHQ532" s="54"/>
      <c r="DHR532" s="54"/>
      <c r="DHS532" s="54"/>
      <c r="DHT532" s="55"/>
      <c r="DHU532" s="51">
        <v>27</v>
      </c>
      <c r="DHV532" s="52"/>
      <c r="DHW532" s="53" t="s">
        <v>14</v>
      </c>
      <c r="DHX532" s="52"/>
      <c r="DHY532" s="54"/>
      <c r="DHZ532" s="54"/>
      <c r="DIA532" s="54"/>
      <c r="DIB532" s="55"/>
      <c r="DIC532" s="51">
        <v>27</v>
      </c>
      <c r="DID532" s="52"/>
      <c r="DIE532" s="53" t="s">
        <v>14</v>
      </c>
      <c r="DIF532" s="52"/>
      <c r="DIG532" s="54"/>
      <c r="DIH532" s="54"/>
      <c r="DII532" s="54"/>
      <c r="DIJ532" s="55"/>
      <c r="DIK532" s="51">
        <v>27</v>
      </c>
      <c r="DIL532" s="52"/>
      <c r="DIM532" s="53" t="s">
        <v>14</v>
      </c>
      <c r="DIN532" s="52"/>
      <c r="DIO532" s="54"/>
      <c r="DIP532" s="54"/>
      <c r="DIQ532" s="54"/>
      <c r="DIR532" s="55"/>
      <c r="DIS532" s="51">
        <v>27</v>
      </c>
      <c r="DIT532" s="52"/>
      <c r="DIU532" s="53" t="s">
        <v>14</v>
      </c>
      <c r="DIV532" s="52"/>
      <c r="DIW532" s="54"/>
      <c r="DIX532" s="54"/>
      <c r="DIY532" s="54"/>
      <c r="DIZ532" s="55"/>
      <c r="DJA532" s="51">
        <v>27</v>
      </c>
      <c r="DJB532" s="52"/>
      <c r="DJC532" s="53" t="s">
        <v>14</v>
      </c>
      <c r="DJD532" s="52"/>
      <c r="DJE532" s="54"/>
      <c r="DJF532" s="54"/>
      <c r="DJG532" s="54"/>
      <c r="DJH532" s="55"/>
      <c r="DJI532" s="51">
        <v>27</v>
      </c>
      <c r="DJJ532" s="52"/>
      <c r="DJK532" s="53" t="s">
        <v>14</v>
      </c>
      <c r="DJL532" s="52"/>
      <c r="DJM532" s="54"/>
      <c r="DJN532" s="54"/>
      <c r="DJO532" s="54"/>
      <c r="DJP532" s="55"/>
      <c r="DJQ532" s="51">
        <v>27</v>
      </c>
      <c r="DJR532" s="52"/>
      <c r="DJS532" s="53" t="s">
        <v>14</v>
      </c>
      <c r="DJT532" s="52"/>
      <c r="DJU532" s="54"/>
      <c r="DJV532" s="54"/>
      <c r="DJW532" s="54"/>
      <c r="DJX532" s="55"/>
      <c r="DJY532" s="51">
        <v>27</v>
      </c>
      <c r="DJZ532" s="52"/>
      <c r="DKA532" s="53" t="s">
        <v>14</v>
      </c>
      <c r="DKB532" s="52"/>
      <c r="DKC532" s="54"/>
      <c r="DKD532" s="54"/>
      <c r="DKE532" s="54"/>
      <c r="DKF532" s="55"/>
      <c r="DKG532" s="51">
        <v>27</v>
      </c>
      <c r="DKH532" s="52"/>
      <c r="DKI532" s="53" t="s">
        <v>14</v>
      </c>
      <c r="DKJ532" s="52"/>
      <c r="DKK532" s="54"/>
      <c r="DKL532" s="54"/>
      <c r="DKM532" s="54"/>
      <c r="DKN532" s="55"/>
      <c r="DKO532" s="51">
        <v>27</v>
      </c>
      <c r="DKP532" s="52"/>
      <c r="DKQ532" s="53" t="s">
        <v>14</v>
      </c>
      <c r="DKR532" s="52"/>
      <c r="DKS532" s="54"/>
      <c r="DKT532" s="54"/>
      <c r="DKU532" s="54"/>
      <c r="DKV532" s="55"/>
      <c r="DKW532" s="51">
        <v>27</v>
      </c>
      <c r="DKX532" s="52"/>
      <c r="DKY532" s="53" t="s">
        <v>14</v>
      </c>
      <c r="DKZ532" s="52"/>
      <c r="DLA532" s="54"/>
      <c r="DLB532" s="54"/>
      <c r="DLC532" s="54"/>
      <c r="DLD532" s="55"/>
      <c r="DLE532" s="51">
        <v>27</v>
      </c>
      <c r="DLF532" s="52"/>
      <c r="DLG532" s="53" t="s">
        <v>14</v>
      </c>
      <c r="DLH532" s="52"/>
      <c r="DLI532" s="54"/>
      <c r="DLJ532" s="54"/>
      <c r="DLK532" s="54"/>
      <c r="DLL532" s="55"/>
      <c r="DLM532" s="51">
        <v>27</v>
      </c>
      <c r="DLN532" s="52"/>
      <c r="DLO532" s="53" t="s">
        <v>14</v>
      </c>
      <c r="DLP532" s="52"/>
      <c r="DLQ532" s="54"/>
      <c r="DLR532" s="54"/>
      <c r="DLS532" s="54"/>
      <c r="DLT532" s="55"/>
      <c r="DLU532" s="51">
        <v>27</v>
      </c>
      <c r="DLV532" s="52"/>
      <c r="DLW532" s="53" t="s">
        <v>14</v>
      </c>
      <c r="DLX532" s="52"/>
      <c r="DLY532" s="54"/>
      <c r="DLZ532" s="54"/>
      <c r="DMA532" s="54"/>
      <c r="DMB532" s="55"/>
      <c r="DMC532" s="51">
        <v>27</v>
      </c>
      <c r="DMD532" s="52"/>
      <c r="DME532" s="53" t="s">
        <v>14</v>
      </c>
      <c r="DMF532" s="52"/>
      <c r="DMG532" s="54"/>
      <c r="DMH532" s="54"/>
      <c r="DMI532" s="54"/>
      <c r="DMJ532" s="55"/>
      <c r="DMK532" s="51">
        <v>27</v>
      </c>
      <c r="DML532" s="52"/>
      <c r="DMM532" s="53" t="s">
        <v>14</v>
      </c>
      <c r="DMN532" s="52"/>
      <c r="DMO532" s="54"/>
      <c r="DMP532" s="54"/>
      <c r="DMQ532" s="54"/>
      <c r="DMR532" s="55"/>
      <c r="DMS532" s="51">
        <v>27</v>
      </c>
      <c r="DMT532" s="52"/>
      <c r="DMU532" s="53" t="s">
        <v>14</v>
      </c>
      <c r="DMV532" s="52"/>
      <c r="DMW532" s="54"/>
      <c r="DMX532" s="54"/>
      <c r="DMY532" s="54"/>
      <c r="DMZ532" s="55"/>
      <c r="DNA532" s="51">
        <v>27</v>
      </c>
      <c r="DNB532" s="52"/>
      <c r="DNC532" s="53" t="s">
        <v>14</v>
      </c>
      <c r="DND532" s="52"/>
      <c r="DNE532" s="54"/>
      <c r="DNF532" s="54"/>
      <c r="DNG532" s="54"/>
      <c r="DNH532" s="55"/>
      <c r="DNI532" s="51">
        <v>27</v>
      </c>
      <c r="DNJ532" s="52"/>
      <c r="DNK532" s="53" t="s">
        <v>14</v>
      </c>
      <c r="DNL532" s="52"/>
      <c r="DNM532" s="54"/>
      <c r="DNN532" s="54"/>
      <c r="DNO532" s="54"/>
      <c r="DNP532" s="55"/>
      <c r="DNQ532" s="51">
        <v>27</v>
      </c>
      <c r="DNR532" s="52"/>
      <c r="DNS532" s="53" t="s">
        <v>14</v>
      </c>
      <c r="DNT532" s="52"/>
      <c r="DNU532" s="54"/>
      <c r="DNV532" s="54"/>
      <c r="DNW532" s="54"/>
      <c r="DNX532" s="55"/>
      <c r="DNY532" s="51">
        <v>27</v>
      </c>
      <c r="DNZ532" s="52"/>
      <c r="DOA532" s="53" t="s">
        <v>14</v>
      </c>
      <c r="DOB532" s="52"/>
      <c r="DOC532" s="54"/>
      <c r="DOD532" s="54"/>
      <c r="DOE532" s="54"/>
      <c r="DOF532" s="55"/>
      <c r="DOG532" s="51">
        <v>27</v>
      </c>
      <c r="DOH532" s="52"/>
      <c r="DOI532" s="53" t="s">
        <v>14</v>
      </c>
      <c r="DOJ532" s="52"/>
      <c r="DOK532" s="54"/>
      <c r="DOL532" s="54"/>
      <c r="DOM532" s="54"/>
      <c r="DON532" s="55"/>
      <c r="DOO532" s="51">
        <v>27</v>
      </c>
      <c r="DOP532" s="52"/>
      <c r="DOQ532" s="53" t="s">
        <v>14</v>
      </c>
      <c r="DOR532" s="52"/>
      <c r="DOS532" s="54"/>
      <c r="DOT532" s="54"/>
      <c r="DOU532" s="54"/>
      <c r="DOV532" s="55"/>
      <c r="DOW532" s="51">
        <v>27</v>
      </c>
      <c r="DOX532" s="52"/>
      <c r="DOY532" s="53" t="s">
        <v>14</v>
      </c>
      <c r="DOZ532" s="52"/>
      <c r="DPA532" s="54"/>
      <c r="DPB532" s="54"/>
      <c r="DPC532" s="54"/>
      <c r="DPD532" s="55"/>
      <c r="DPE532" s="51">
        <v>27</v>
      </c>
      <c r="DPF532" s="52"/>
      <c r="DPG532" s="53" t="s">
        <v>14</v>
      </c>
      <c r="DPH532" s="52"/>
      <c r="DPI532" s="54"/>
      <c r="DPJ532" s="54"/>
      <c r="DPK532" s="54"/>
      <c r="DPL532" s="55"/>
      <c r="DPM532" s="51">
        <v>27</v>
      </c>
      <c r="DPN532" s="52"/>
      <c r="DPO532" s="53" t="s">
        <v>14</v>
      </c>
      <c r="DPP532" s="52"/>
      <c r="DPQ532" s="54"/>
      <c r="DPR532" s="54"/>
      <c r="DPS532" s="54"/>
      <c r="DPT532" s="55"/>
      <c r="DPU532" s="51">
        <v>27</v>
      </c>
      <c r="DPV532" s="52"/>
      <c r="DPW532" s="53" t="s">
        <v>14</v>
      </c>
      <c r="DPX532" s="52"/>
      <c r="DPY532" s="54"/>
      <c r="DPZ532" s="54"/>
      <c r="DQA532" s="54"/>
      <c r="DQB532" s="55"/>
      <c r="DQC532" s="51">
        <v>27</v>
      </c>
      <c r="DQD532" s="52"/>
      <c r="DQE532" s="53" t="s">
        <v>14</v>
      </c>
      <c r="DQF532" s="52"/>
      <c r="DQG532" s="54"/>
      <c r="DQH532" s="54"/>
      <c r="DQI532" s="54"/>
      <c r="DQJ532" s="55"/>
      <c r="DQK532" s="51">
        <v>27</v>
      </c>
      <c r="DQL532" s="52"/>
      <c r="DQM532" s="53" t="s">
        <v>14</v>
      </c>
      <c r="DQN532" s="52"/>
      <c r="DQO532" s="54"/>
      <c r="DQP532" s="54"/>
      <c r="DQQ532" s="54"/>
      <c r="DQR532" s="55"/>
      <c r="DQS532" s="51">
        <v>27</v>
      </c>
      <c r="DQT532" s="52"/>
      <c r="DQU532" s="53" t="s">
        <v>14</v>
      </c>
      <c r="DQV532" s="52"/>
      <c r="DQW532" s="54"/>
      <c r="DQX532" s="54"/>
      <c r="DQY532" s="54"/>
      <c r="DQZ532" s="55"/>
      <c r="DRA532" s="51">
        <v>27</v>
      </c>
      <c r="DRB532" s="52"/>
      <c r="DRC532" s="53" t="s">
        <v>14</v>
      </c>
      <c r="DRD532" s="52"/>
      <c r="DRE532" s="54"/>
      <c r="DRF532" s="54"/>
      <c r="DRG532" s="54"/>
      <c r="DRH532" s="55"/>
      <c r="DRI532" s="51">
        <v>27</v>
      </c>
      <c r="DRJ532" s="52"/>
      <c r="DRK532" s="53" t="s">
        <v>14</v>
      </c>
      <c r="DRL532" s="52"/>
      <c r="DRM532" s="54"/>
      <c r="DRN532" s="54"/>
      <c r="DRO532" s="54"/>
      <c r="DRP532" s="55"/>
      <c r="DRQ532" s="51">
        <v>27</v>
      </c>
      <c r="DRR532" s="52"/>
      <c r="DRS532" s="53" t="s">
        <v>14</v>
      </c>
      <c r="DRT532" s="52"/>
      <c r="DRU532" s="54"/>
      <c r="DRV532" s="54"/>
      <c r="DRW532" s="54"/>
      <c r="DRX532" s="55"/>
      <c r="DRY532" s="51">
        <v>27</v>
      </c>
      <c r="DRZ532" s="52"/>
      <c r="DSA532" s="53" t="s">
        <v>14</v>
      </c>
      <c r="DSB532" s="52"/>
      <c r="DSC532" s="54"/>
      <c r="DSD532" s="54"/>
      <c r="DSE532" s="54"/>
      <c r="DSF532" s="55"/>
      <c r="DSG532" s="51">
        <v>27</v>
      </c>
      <c r="DSH532" s="52"/>
      <c r="DSI532" s="53" t="s">
        <v>14</v>
      </c>
      <c r="DSJ532" s="52"/>
      <c r="DSK532" s="54"/>
      <c r="DSL532" s="54"/>
      <c r="DSM532" s="54"/>
      <c r="DSN532" s="55"/>
      <c r="DSO532" s="51">
        <v>27</v>
      </c>
      <c r="DSP532" s="52"/>
      <c r="DSQ532" s="53" t="s">
        <v>14</v>
      </c>
      <c r="DSR532" s="52"/>
      <c r="DSS532" s="54"/>
      <c r="DST532" s="54"/>
      <c r="DSU532" s="54"/>
      <c r="DSV532" s="55"/>
      <c r="DSW532" s="51">
        <v>27</v>
      </c>
      <c r="DSX532" s="52"/>
      <c r="DSY532" s="53" t="s">
        <v>14</v>
      </c>
      <c r="DSZ532" s="52"/>
      <c r="DTA532" s="54"/>
      <c r="DTB532" s="54"/>
      <c r="DTC532" s="54"/>
      <c r="DTD532" s="55"/>
      <c r="DTE532" s="51">
        <v>27</v>
      </c>
      <c r="DTF532" s="52"/>
      <c r="DTG532" s="53" t="s">
        <v>14</v>
      </c>
      <c r="DTH532" s="52"/>
      <c r="DTI532" s="54"/>
      <c r="DTJ532" s="54"/>
      <c r="DTK532" s="54"/>
      <c r="DTL532" s="55"/>
      <c r="DTM532" s="51">
        <v>27</v>
      </c>
      <c r="DTN532" s="52"/>
      <c r="DTO532" s="53" t="s">
        <v>14</v>
      </c>
      <c r="DTP532" s="52"/>
      <c r="DTQ532" s="54"/>
      <c r="DTR532" s="54"/>
      <c r="DTS532" s="54"/>
      <c r="DTT532" s="55"/>
      <c r="DTU532" s="51">
        <v>27</v>
      </c>
      <c r="DTV532" s="52"/>
      <c r="DTW532" s="53" t="s">
        <v>14</v>
      </c>
      <c r="DTX532" s="52"/>
      <c r="DTY532" s="54"/>
      <c r="DTZ532" s="54"/>
      <c r="DUA532" s="54"/>
      <c r="DUB532" s="55"/>
      <c r="DUC532" s="51">
        <v>27</v>
      </c>
      <c r="DUD532" s="52"/>
      <c r="DUE532" s="53" t="s">
        <v>14</v>
      </c>
      <c r="DUF532" s="52"/>
      <c r="DUG532" s="54"/>
      <c r="DUH532" s="54"/>
      <c r="DUI532" s="54"/>
      <c r="DUJ532" s="55"/>
      <c r="DUK532" s="51">
        <v>27</v>
      </c>
      <c r="DUL532" s="52"/>
      <c r="DUM532" s="53" t="s">
        <v>14</v>
      </c>
      <c r="DUN532" s="52"/>
      <c r="DUO532" s="54"/>
      <c r="DUP532" s="54"/>
      <c r="DUQ532" s="54"/>
      <c r="DUR532" s="55"/>
      <c r="DUS532" s="51">
        <v>27</v>
      </c>
      <c r="DUT532" s="52"/>
      <c r="DUU532" s="53" t="s">
        <v>14</v>
      </c>
      <c r="DUV532" s="52"/>
      <c r="DUW532" s="54"/>
      <c r="DUX532" s="54"/>
      <c r="DUY532" s="54"/>
      <c r="DUZ532" s="55"/>
      <c r="DVA532" s="51">
        <v>27</v>
      </c>
      <c r="DVB532" s="52"/>
      <c r="DVC532" s="53" t="s">
        <v>14</v>
      </c>
      <c r="DVD532" s="52"/>
      <c r="DVE532" s="54"/>
      <c r="DVF532" s="54"/>
      <c r="DVG532" s="54"/>
      <c r="DVH532" s="55"/>
      <c r="DVI532" s="51">
        <v>27</v>
      </c>
      <c r="DVJ532" s="52"/>
      <c r="DVK532" s="53" t="s">
        <v>14</v>
      </c>
      <c r="DVL532" s="52"/>
      <c r="DVM532" s="54"/>
      <c r="DVN532" s="54"/>
      <c r="DVO532" s="54"/>
      <c r="DVP532" s="55"/>
      <c r="DVQ532" s="51">
        <v>27</v>
      </c>
      <c r="DVR532" s="52"/>
      <c r="DVS532" s="53" t="s">
        <v>14</v>
      </c>
      <c r="DVT532" s="52"/>
      <c r="DVU532" s="54"/>
      <c r="DVV532" s="54"/>
      <c r="DVW532" s="54"/>
      <c r="DVX532" s="55"/>
      <c r="DVY532" s="51">
        <v>27</v>
      </c>
      <c r="DVZ532" s="52"/>
      <c r="DWA532" s="53" t="s">
        <v>14</v>
      </c>
      <c r="DWB532" s="52"/>
      <c r="DWC532" s="54"/>
      <c r="DWD532" s="54"/>
      <c r="DWE532" s="54"/>
      <c r="DWF532" s="55"/>
      <c r="DWG532" s="51">
        <v>27</v>
      </c>
      <c r="DWH532" s="52"/>
      <c r="DWI532" s="53" t="s">
        <v>14</v>
      </c>
      <c r="DWJ532" s="52"/>
      <c r="DWK532" s="54"/>
      <c r="DWL532" s="54"/>
      <c r="DWM532" s="54"/>
      <c r="DWN532" s="55"/>
      <c r="DWO532" s="51">
        <v>27</v>
      </c>
      <c r="DWP532" s="52"/>
      <c r="DWQ532" s="53" t="s">
        <v>14</v>
      </c>
      <c r="DWR532" s="52"/>
      <c r="DWS532" s="54"/>
      <c r="DWT532" s="54"/>
      <c r="DWU532" s="54"/>
      <c r="DWV532" s="55"/>
      <c r="DWW532" s="51">
        <v>27</v>
      </c>
      <c r="DWX532" s="52"/>
      <c r="DWY532" s="53" t="s">
        <v>14</v>
      </c>
      <c r="DWZ532" s="52"/>
      <c r="DXA532" s="54"/>
      <c r="DXB532" s="54"/>
      <c r="DXC532" s="54"/>
      <c r="DXD532" s="55"/>
      <c r="DXE532" s="51">
        <v>27</v>
      </c>
      <c r="DXF532" s="52"/>
      <c r="DXG532" s="53" t="s">
        <v>14</v>
      </c>
      <c r="DXH532" s="52"/>
      <c r="DXI532" s="54"/>
      <c r="DXJ532" s="54"/>
      <c r="DXK532" s="54"/>
      <c r="DXL532" s="55"/>
      <c r="DXM532" s="51">
        <v>27</v>
      </c>
      <c r="DXN532" s="52"/>
      <c r="DXO532" s="53" t="s">
        <v>14</v>
      </c>
      <c r="DXP532" s="52"/>
      <c r="DXQ532" s="54"/>
      <c r="DXR532" s="54"/>
      <c r="DXS532" s="54"/>
      <c r="DXT532" s="55"/>
      <c r="DXU532" s="51">
        <v>27</v>
      </c>
      <c r="DXV532" s="52"/>
      <c r="DXW532" s="53" t="s">
        <v>14</v>
      </c>
      <c r="DXX532" s="52"/>
      <c r="DXY532" s="54"/>
      <c r="DXZ532" s="54"/>
      <c r="DYA532" s="54"/>
      <c r="DYB532" s="55"/>
      <c r="DYC532" s="51">
        <v>27</v>
      </c>
      <c r="DYD532" s="52"/>
      <c r="DYE532" s="53" t="s">
        <v>14</v>
      </c>
      <c r="DYF532" s="52"/>
      <c r="DYG532" s="54"/>
      <c r="DYH532" s="54"/>
      <c r="DYI532" s="54"/>
      <c r="DYJ532" s="55"/>
      <c r="DYK532" s="51">
        <v>27</v>
      </c>
      <c r="DYL532" s="52"/>
      <c r="DYM532" s="53" t="s">
        <v>14</v>
      </c>
      <c r="DYN532" s="52"/>
      <c r="DYO532" s="54"/>
      <c r="DYP532" s="54"/>
      <c r="DYQ532" s="54"/>
      <c r="DYR532" s="55"/>
      <c r="DYS532" s="51">
        <v>27</v>
      </c>
      <c r="DYT532" s="52"/>
      <c r="DYU532" s="53" t="s">
        <v>14</v>
      </c>
      <c r="DYV532" s="52"/>
      <c r="DYW532" s="54"/>
      <c r="DYX532" s="54"/>
      <c r="DYY532" s="54"/>
      <c r="DYZ532" s="55"/>
      <c r="DZA532" s="51">
        <v>27</v>
      </c>
      <c r="DZB532" s="52"/>
      <c r="DZC532" s="53" t="s">
        <v>14</v>
      </c>
      <c r="DZD532" s="52"/>
      <c r="DZE532" s="54"/>
      <c r="DZF532" s="54"/>
      <c r="DZG532" s="54"/>
      <c r="DZH532" s="55"/>
      <c r="DZI532" s="51">
        <v>27</v>
      </c>
      <c r="DZJ532" s="52"/>
      <c r="DZK532" s="53" t="s">
        <v>14</v>
      </c>
      <c r="DZL532" s="52"/>
      <c r="DZM532" s="54"/>
      <c r="DZN532" s="54"/>
      <c r="DZO532" s="54"/>
      <c r="DZP532" s="55"/>
      <c r="DZQ532" s="51">
        <v>27</v>
      </c>
      <c r="DZR532" s="52"/>
      <c r="DZS532" s="53" t="s">
        <v>14</v>
      </c>
      <c r="DZT532" s="52"/>
      <c r="DZU532" s="54"/>
      <c r="DZV532" s="54"/>
      <c r="DZW532" s="54"/>
      <c r="DZX532" s="55"/>
      <c r="DZY532" s="51">
        <v>27</v>
      </c>
      <c r="DZZ532" s="52"/>
      <c r="EAA532" s="53" t="s">
        <v>14</v>
      </c>
      <c r="EAB532" s="52"/>
      <c r="EAC532" s="54"/>
      <c r="EAD532" s="54"/>
      <c r="EAE532" s="54"/>
      <c r="EAF532" s="55"/>
      <c r="EAG532" s="51">
        <v>27</v>
      </c>
      <c r="EAH532" s="52"/>
      <c r="EAI532" s="53" t="s">
        <v>14</v>
      </c>
      <c r="EAJ532" s="52"/>
      <c r="EAK532" s="54"/>
      <c r="EAL532" s="54"/>
      <c r="EAM532" s="54"/>
      <c r="EAN532" s="55"/>
      <c r="EAO532" s="51">
        <v>27</v>
      </c>
      <c r="EAP532" s="52"/>
      <c r="EAQ532" s="53" t="s">
        <v>14</v>
      </c>
      <c r="EAR532" s="52"/>
      <c r="EAS532" s="54"/>
      <c r="EAT532" s="54"/>
      <c r="EAU532" s="54"/>
      <c r="EAV532" s="55"/>
      <c r="EAW532" s="51">
        <v>27</v>
      </c>
      <c r="EAX532" s="52"/>
      <c r="EAY532" s="53" t="s">
        <v>14</v>
      </c>
      <c r="EAZ532" s="52"/>
      <c r="EBA532" s="54"/>
      <c r="EBB532" s="54"/>
      <c r="EBC532" s="54"/>
      <c r="EBD532" s="55"/>
      <c r="EBE532" s="51">
        <v>27</v>
      </c>
      <c r="EBF532" s="52"/>
      <c r="EBG532" s="53" t="s">
        <v>14</v>
      </c>
      <c r="EBH532" s="52"/>
      <c r="EBI532" s="54"/>
      <c r="EBJ532" s="54"/>
      <c r="EBK532" s="54"/>
      <c r="EBL532" s="55"/>
      <c r="EBM532" s="51">
        <v>27</v>
      </c>
      <c r="EBN532" s="52"/>
      <c r="EBO532" s="53" t="s">
        <v>14</v>
      </c>
      <c r="EBP532" s="52"/>
      <c r="EBQ532" s="54"/>
      <c r="EBR532" s="54"/>
      <c r="EBS532" s="54"/>
      <c r="EBT532" s="55"/>
      <c r="EBU532" s="51">
        <v>27</v>
      </c>
      <c r="EBV532" s="52"/>
      <c r="EBW532" s="53" t="s">
        <v>14</v>
      </c>
      <c r="EBX532" s="52"/>
      <c r="EBY532" s="54"/>
      <c r="EBZ532" s="54"/>
      <c r="ECA532" s="54"/>
      <c r="ECB532" s="55"/>
      <c r="ECC532" s="51">
        <v>27</v>
      </c>
      <c r="ECD532" s="52"/>
      <c r="ECE532" s="53" t="s">
        <v>14</v>
      </c>
      <c r="ECF532" s="52"/>
      <c r="ECG532" s="54"/>
      <c r="ECH532" s="54"/>
      <c r="ECI532" s="54"/>
      <c r="ECJ532" s="55"/>
      <c r="ECK532" s="51">
        <v>27</v>
      </c>
      <c r="ECL532" s="52"/>
      <c r="ECM532" s="53" t="s">
        <v>14</v>
      </c>
      <c r="ECN532" s="52"/>
      <c r="ECO532" s="54"/>
      <c r="ECP532" s="54"/>
      <c r="ECQ532" s="54"/>
      <c r="ECR532" s="55"/>
      <c r="ECS532" s="51">
        <v>27</v>
      </c>
      <c r="ECT532" s="52"/>
      <c r="ECU532" s="53" t="s">
        <v>14</v>
      </c>
      <c r="ECV532" s="52"/>
      <c r="ECW532" s="54"/>
      <c r="ECX532" s="54"/>
      <c r="ECY532" s="54"/>
      <c r="ECZ532" s="55"/>
      <c r="EDA532" s="51">
        <v>27</v>
      </c>
      <c r="EDB532" s="52"/>
      <c r="EDC532" s="53" t="s">
        <v>14</v>
      </c>
      <c r="EDD532" s="52"/>
      <c r="EDE532" s="54"/>
      <c r="EDF532" s="54"/>
      <c r="EDG532" s="54"/>
      <c r="EDH532" s="55"/>
      <c r="EDI532" s="51">
        <v>27</v>
      </c>
      <c r="EDJ532" s="52"/>
      <c r="EDK532" s="53" t="s">
        <v>14</v>
      </c>
      <c r="EDL532" s="52"/>
      <c r="EDM532" s="54"/>
      <c r="EDN532" s="54"/>
      <c r="EDO532" s="54"/>
      <c r="EDP532" s="55"/>
      <c r="EDQ532" s="51">
        <v>27</v>
      </c>
      <c r="EDR532" s="52"/>
      <c r="EDS532" s="53" t="s">
        <v>14</v>
      </c>
      <c r="EDT532" s="52"/>
      <c r="EDU532" s="54"/>
      <c r="EDV532" s="54"/>
      <c r="EDW532" s="54"/>
      <c r="EDX532" s="55"/>
      <c r="EDY532" s="51">
        <v>27</v>
      </c>
      <c r="EDZ532" s="52"/>
      <c r="EEA532" s="53" t="s">
        <v>14</v>
      </c>
      <c r="EEB532" s="52"/>
      <c r="EEC532" s="54"/>
      <c r="EED532" s="54"/>
      <c r="EEE532" s="54"/>
      <c r="EEF532" s="55"/>
      <c r="EEG532" s="51">
        <v>27</v>
      </c>
      <c r="EEH532" s="52"/>
      <c r="EEI532" s="53" t="s">
        <v>14</v>
      </c>
      <c r="EEJ532" s="52"/>
      <c r="EEK532" s="54"/>
      <c r="EEL532" s="54"/>
      <c r="EEM532" s="54"/>
      <c r="EEN532" s="55"/>
      <c r="EEO532" s="51">
        <v>27</v>
      </c>
      <c r="EEP532" s="52"/>
      <c r="EEQ532" s="53" t="s">
        <v>14</v>
      </c>
      <c r="EER532" s="52"/>
      <c r="EES532" s="54"/>
      <c r="EET532" s="54"/>
      <c r="EEU532" s="54"/>
      <c r="EEV532" s="55"/>
      <c r="EEW532" s="51">
        <v>27</v>
      </c>
      <c r="EEX532" s="52"/>
      <c r="EEY532" s="53" t="s">
        <v>14</v>
      </c>
      <c r="EEZ532" s="52"/>
      <c r="EFA532" s="54"/>
      <c r="EFB532" s="54"/>
      <c r="EFC532" s="54"/>
      <c r="EFD532" s="55"/>
      <c r="EFE532" s="51">
        <v>27</v>
      </c>
      <c r="EFF532" s="52"/>
      <c r="EFG532" s="53" t="s">
        <v>14</v>
      </c>
      <c r="EFH532" s="52"/>
      <c r="EFI532" s="54"/>
      <c r="EFJ532" s="54"/>
      <c r="EFK532" s="54"/>
      <c r="EFL532" s="55"/>
      <c r="EFM532" s="51">
        <v>27</v>
      </c>
      <c r="EFN532" s="52"/>
      <c r="EFO532" s="53" t="s">
        <v>14</v>
      </c>
      <c r="EFP532" s="52"/>
      <c r="EFQ532" s="54"/>
      <c r="EFR532" s="54"/>
      <c r="EFS532" s="54"/>
      <c r="EFT532" s="55"/>
      <c r="EFU532" s="51">
        <v>27</v>
      </c>
      <c r="EFV532" s="52"/>
      <c r="EFW532" s="53" t="s">
        <v>14</v>
      </c>
      <c r="EFX532" s="52"/>
      <c r="EFY532" s="54"/>
      <c r="EFZ532" s="54"/>
      <c r="EGA532" s="54"/>
      <c r="EGB532" s="55"/>
      <c r="EGC532" s="51">
        <v>27</v>
      </c>
      <c r="EGD532" s="52"/>
      <c r="EGE532" s="53" t="s">
        <v>14</v>
      </c>
      <c r="EGF532" s="52"/>
      <c r="EGG532" s="54"/>
      <c r="EGH532" s="54"/>
      <c r="EGI532" s="54"/>
      <c r="EGJ532" s="55"/>
      <c r="EGK532" s="51">
        <v>27</v>
      </c>
      <c r="EGL532" s="52"/>
      <c r="EGM532" s="53" t="s">
        <v>14</v>
      </c>
      <c r="EGN532" s="52"/>
      <c r="EGO532" s="54"/>
      <c r="EGP532" s="54"/>
      <c r="EGQ532" s="54"/>
      <c r="EGR532" s="55"/>
      <c r="EGS532" s="51">
        <v>27</v>
      </c>
      <c r="EGT532" s="52"/>
      <c r="EGU532" s="53" t="s">
        <v>14</v>
      </c>
      <c r="EGV532" s="52"/>
      <c r="EGW532" s="54"/>
      <c r="EGX532" s="54"/>
      <c r="EGY532" s="54"/>
      <c r="EGZ532" s="55"/>
      <c r="EHA532" s="51">
        <v>27</v>
      </c>
      <c r="EHB532" s="52"/>
      <c r="EHC532" s="53" t="s">
        <v>14</v>
      </c>
      <c r="EHD532" s="52"/>
      <c r="EHE532" s="54"/>
      <c r="EHF532" s="54"/>
      <c r="EHG532" s="54"/>
      <c r="EHH532" s="55"/>
      <c r="EHI532" s="51">
        <v>27</v>
      </c>
      <c r="EHJ532" s="52"/>
      <c r="EHK532" s="53" t="s">
        <v>14</v>
      </c>
      <c r="EHL532" s="52"/>
      <c r="EHM532" s="54"/>
      <c r="EHN532" s="54"/>
      <c r="EHO532" s="54"/>
      <c r="EHP532" s="55"/>
      <c r="EHQ532" s="51">
        <v>27</v>
      </c>
      <c r="EHR532" s="52"/>
      <c r="EHS532" s="53" t="s">
        <v>14</v>
      </c>
      <c r="EHT532" s="52"/>
      <c r="EHU532" s="54"/>
      <c r="EHV532" s="54"/>
      <c r="EHW532" s="54"/>
      <c r="EHX532" s="55"/>
      <c r="EHY532" s="51">
        <v>27</v>
      </c>
      <c r="EHZ532" s="52"/>
      <c r="EIA532" s="53" t="s">
        <v>14</v>
      </c>
      <c r="EIB532" s="52"/>
      <c r="EIC532" s="54"/>
      <c r="EID532" s="54"/>
      <c r="EIE532" s="54"/>
      <c r="EIF532" s="55"/>
      <c r="EIG532" s="51">
        <v>27</v>
      </c>
      <c r="EIH532" s="52"/>
      <c r="EII532" s="53" t="s">
        <v>14</v>
      </c>
      <c r="EIJ532" s="52"/>
      <c r="EIK532" s="54"/>
      <c r="EIL532" s="54"/>
      <c r="EIM532" s="54"/>
      <c r="EIN532" s="55"/>
      <c r="EIO532" s="51">
        <v>27</v>
      </c>
      <c r="EIP532" s="52"/>
      <c r="EIQ532" s="53" t="s">
        <v>14</v>
      </c>
      <c r="EIR532" s="52"/>
      <c r="EIS532" s="54"/>
      <c r="EIT532" s="54"/>
      <c r="EIU532" s="54"/>
      <c r="EIV532" s="55"/>
      <c r="EIW532" s="51">
        <v>27</v>
      </c>
      <c r="EIX532" s="52"/>
      <c r="EIY532" s="53" t="s">
        <v>14</v>
      </c>
      <c r="EIZ532" s="52"/>
      <c r="EJA532" s="54"/>
      <c r="EJB532" s="54"/>
      <c r="EJC532" s="54"/>
      <c r="EJD532" s="55"/>
      <c r="EJE532" s="51">
        <v>27</v>
      </c>
      <c r="EJF532" s="52"/>
      <c r="EJG532" s="53" t="s">
        <v>14</v>
      </c>
      <c r="EJH532" s="52"/>
      <c r="EJI532" s="54"/>
      <c r="EJJ532" s="54"/>
      <c r="EJK532" s="54"/>
      <c r="EJL532" s="55"/>
      <c r="EJM532" s="51">
        <v>27</v>
      </c>
      <c r="EJN532" s="52"/>
      <c r="EJO532" s="53" t="s">
        <v>14</v>
      </c>
      <c r="EJP532" s="52"/>
      <c r="EJQ532" s="54"/>
      <c r="EJR532" s="54"/>
      <c r="EJS532" s="54"/>
      <c r="EJT532" s="55"/>
      <c r="EJU532" s="51">
        <v>27</v>
      </c>
      <c r="EJV532" s="52"/>
      <c r="EJW532" s="53" t="s">
        <v>14</v>
      </c>
      <c r="EJX532" s="52"/>
      <c r="EJY532" s="54"/>
      <c r="EJZ532" s="54"/>
      <c r="EKA532" s="54"/>
      <c r="EKB532" s="55"/>
      <c r="EKC532" s="51">
        <v>27</v>
      </c>
      <c r="EKD532" s="52"/>
      <c r="EKE532" s="53" t="s">
        <v>14</v>
      </c>
      <c r="EKF532" s="52"/>
      <c r="EKG532" s="54"/>
      <c r="EKH532" s="54"/>
      <c r="EKI532" s="54"/>
      <c r="EKJ532" s="55"/>
      <c r="EKK532" s="51">
        <v>27</v>
      </c>
      <c r="EKL532" s="52"/>
      <c r="EKM532" s="53" t="s">
        <v>14</v>
      </c>
      <c r="EKN532" s="52"/>
      <c r="EKO532" s="54"/>
      <c r="EKP532" s="54"/>
      <c r="EKQ532" s="54"/>
      <c r="EKR532" s="55"/>
      <c r="EKS532" s="51">
        <v>27</v>
      </c>
      <c r="EKT532" s="52"/>
      <c r="EKU532" s="53" t="s">
        <v>14</v>
      </c>
      <c r="EKV532" s="52"/>
      <c r="EKW532" s="54"/>
      <c r="EKX532" s="54"/>
      <c r="EKY532" s="54"/>
      <c r="EKZ532" s="55"/>
      <c r="ELA532" s="51">
        <v>27</v>
      </c>
      <c r="ELB532" s="52"/>
      <c r="ELC532" s="53" t="s">
        <v>14</v>
      </c>
      <c r="ELD532" s="52"/>
      <c r="ELE532" s="54"/>
      <c r="ELF532" s="54"/>
      <c r="ELG532" s="54"/>
      <c r="ELH532" s="55"/>
      <c r="ELI532" s="51">
        <v>27</v>
      </c>
      <c r="ELJ532" s="52"/>
      <c r="ELK532" s="53" t="s">
        <v>14</v>
      </c>
      <c r="ELL532" s="52"/>
      <c r="ELM532" s="54"/>
      <c r="ELN532" s="54"/>
      <c r="ELO532" s="54"/>
      <c r="ELP532" s="55"/>
      <c r="ELQ532" s="51">
        <v>27</v>
      </c>
      <c r="ELR532" s="52"/>
      <c r="ELS532" s="53" t="s">
        <v>14</v>
      </c>
      <c r="ELT532" s="52"/>
      <c r="ELU532" s="54"/>
      <c r="ELV532" s="54"/>
      <c r="ELW532" s="54"/>
      <c r="ELX532" s="55"/>
      <c r="ELY532" s="51">
        <v>27</v>
      </c>
      <c r="ELZ532" s="52"/>
      <c r="EMA532" s="53" t="s">
        <v>14</v>
      </c>
      <c r="EMB532" s="52"/>
      <c r="EMC532" s="54"/>
      <c r="EMD532" s="54"/>
      <c r="EME532" s="54"/>
      <c r="EMF532" s="55"/>
      <c r="EMG532" s="51">
        <v>27</v>
      </c>
      <c r="EMH532" s="52"/>
      <c r="EMI532" s="53" t="s">
        <v>14</v>
      </c>
      <c r="EMJ532" s="52"/>
      <c r="EMK532" s="54"/>
      <c r="EML532" s="54"/>
      <c r="EMM532" s="54"/>
      <c r="EMN532" s="55"/>
      <c r="EMO532" s="51">
        <v>27</v>
      </c>
      <c r="EMP532" s="52"/>
      <c r="EMQ532" s="53" t="s">
        <v>14</v>
      </c>
      <c r="EMR532" s="52"/>
      <c r="EMS532" s="54"/>
      <c r="EMT532" s="54"/>
      <c r="EMU532" s="54"/>
      <c r="EMV532" s="55"/>
      <c r="EMW532" s="51">
        <v>27</v>
      </c>
      <c r="EMX532" s="52"/>
      <c r="EMY532" s="53" t="s">
        <v>14</v>
      </c>
      <c r="EMZ532" s="52"/>
      <c r="ENA532" s="54"/>
      <c r="ENB532" s="54"/>
      <c r="ENC532" s="54"/>
      <c r="END532" s="55"/>
      <c r="ENE532" s="51">
        <v>27</v>
      </c>
      <c r="ENF532" s="52"/>
      <c r="ENG532" s="53" t="s">
        <v>14</v>
      </c>
      <c r="ENH532" s="52"/>
      <c r="ENI532" s="54"/>
      <c r="ENJ532" s="54"/>
      <c r="ENK532" s="54"/>
      <c r="ENL532" s="55"/>
      <c r="ENM532" s="51">
        <v>27</v>
      </c>
      <c r="ENN532" s="52"/>
      <c r="ENO532" s="53" t="s">
        <v>14</v>
      </c>
      <c r="ENP532" s="52"/>
      <c r="ENQ532" s="54"/>
      <c r="ENR532" s="54"/>
      <c r="ENS532" s="54"/>
      <c r="ENT532" s="55"/>
      <c r="ENU532" s="51">
        <v>27</v>
      </c>
      <c r="ENV532" s="52"/>
      <c r="ENW532" s="53" t="s">
        <v>14</v>
      </c>
      <c r="ENX532" s="52"/>
      <c r="ENY532" s="54"/>
      <c r="ENZ532" s="54"/>
      <c r="EOA532" s="54"/>
      <c r="EOB532" s="55"/>
      <c r="EOC532" s="51">
        <v>27</v>
      </c>
      <c r="EOD532" s="52"/>
      <c r="EOE532" s="53" t="s">
        <v>14</v>
      </c>
      <c r="EOF532" s="52"/>
      <c r="EOG532" s="54"/>
      <c r="EOH532" s="54"/>
      <c r="EOI532" s="54"/>
      <c r="EOJ532" s="55"/>
      <c r="EOK532" s="51">
        <v>27</v>
      </c>
      <c r="EOL532" s="52"/>
      <c r="EOM532" s="53" t="s">
        <v>14</v>
      </c>
      <c r="EON532" s="52"/>
      <c r="EOO532" s="54"/>
      <c r="EOP532" s="54"/>
      <c r="EOQ532" s="54"/>
      <c r="EOR532" s="55"/>
      <c r="EOS532" s="51">
        <v>27</v>
      </c>
      <c r="EOT532" s="52"/>
      <c r="EOU532" s="53" t="s">
        <v>14</v>
      </c>
      <c r="EOV532" s="52"/>
      <c r="EOW532" s="54"/>
      <c r="EOX532" s="54"/>
      <c r="EOY532" s="54"/>
      <c r="EOZ532" s="55"/>
      <c r="EPA532" s="51">
        <v>27</v>
      </c>
      <c r="EPB532" s="52"/>
      <c r="EPC532" s="53" t="s">
        <v>14</v>
      </c>
      <c r="EPD532" s="52"/>
      <c r="EPE532" s="54"/>
      <c r="EPF532" s="54"/>
      <c r="EPG532" s="54"/>
      <c r="EPH532" s="55"/>
      <c r="EPI532" s="51">
        <v>27</v>
      </c>
      <c r="EPJ532" s="52"/>
      <c r="EPK532" s="53" t="s">
        <v>14</v>
      </c>
      <c r="EPL532" s="52"/>
      <c r="EPM532" s="54"/>
      <c r="EPN532" s="54"/>
      <c r="EPO532" s="54"/>
      <c r="EPP532" s="55"/>
      <c r="EPQ532" s="51">
        <v>27</v>
      </c>
      <c r="EPR532" s="52"/>
      <c r="EPS532" s="53" t="s">
        <v>14</v>
      </c>
      <c r="EPT532" s="52"/>
      <c r="EPU532" s="54"/>
      <c r="EPV532" s="54"/>
      <c r="EPW532" s="54"/>
      <c r="EPX532" s="55"/>
      <c r="EPY532" s="51">
        <v>27</v>
      </c>
      <c r="EPZ532" s="52"/>
      <c r="EQA532" s="53" t="s">
        <v>14</v>
      </c>
      <c r="EQB532" s="52"/>
      <c r="EQC532" s="54"/>
      <c r="EQD532" s="54"/>
      <c r="EQE532" s="54"/>
      <c r="EQF532" s="55"/>
      <c r="EQG532" s="51">
        <v>27</v>
      </c>
      <c r="EQH532" s="52"/>
      <c r="EQI532" s="53" t="s">
        <v>14</v>
      </c>
      <c r="EQJ532" s="52"/>
      <c r="EQK532" s="54"/>
      <c r="EQL532" s="54"/>
      <c r="EQM532" s="54"/>
      <c r="EQN532" s="55"/>
      <c r="EQO532" s="51">
        <v>27</v>
      </c>
      <c r="EQP532" s="52"/>
      <c r="EQQ532" s="53" t="s">
        <v>14</v>
      </c>
      <c r="EQR532" s="52"/>
      <c r="EQS532" s="54"/>
      <c r="EQT532" s="54"/>
      <c r="EQU532" s="54"/>
      <c r="EQV532" s="55"/>
      <c r="EQW532" s="51">
        <v>27</v>
      </c>
      <c r="EQX532" s="52"/>
      <c r="EQY532" s="53" t="s">
        <v>14</v>
      </c>
      <c r="EQZ532" s="52"/>
      <c r="ERA532" s="54"/>
      <c r="ERB532" s="54"/>
      <c r="ERC532" s="54"/>
      <c r="ERD532" s="55"/>
      <c r="ERE532" s="51">
        <v>27</v>
      </c>
      <c r="ERF532" s="52"/>
      <c r="ERG532" s="53" t="s">
        <v>14</v>
      </c>
      <c r="ERH532" s="52"/>
      <c r="ERI532" s="54"/>
      <c r="ERJ532" s="54"/>
      <c r="ERK532" s="54"/>
      <c r="ERL532" s="55"/>
      <c r="ERM532" s="51">
        <v>27</v>
      </c>
      <c r="ERN532" s="52"/>
      <c r="ERO532" s="53" t="s">
        <v>14</v>
      </c>
      <c r="ERP532" s="52"/>
      <c r="ERQ532" s="54"/>
      <c r="ERR532" s="54"/>
      <c r="ERS532" s="54"/>
      <c r="ERT532" s="55"/>
      <c r="ERU532" s="51">
        <v>27</v>
      </c>
      <c r="ERV532" s="52"/>
      <c r="ERW532" s="53" t="s">
        <v>14</v>
      </c>
      <c r="ERX532" s="52"/>
      <c r="ERY532" s="54"/>
      <c r="ERZ532" s="54"/>
      <c r="ESA532" s="54"/>
      <c r="ESB532" s="55"/>
      <c r="ESC532" s="51">
        <v>27</v>
      </c>
      <c r="ESD532" s="52"/>
      <c r="ESE532" s="53" t="s">
        <v>14</v>
      </c>
      <c r="ESF532" s="52"/>
      <c r="ESG532" s="54"/>
      <c r="ESH532" s="54"/>
      <c r="ESI532" s="54"/>
      <c r="ESJ532" s="55"/>
      <c r="ESK532" s="51">
        <v>27</v>
      </c>
      <c r="ESL532" s="52"/>
      <c r="ESM532" s="53" t="s">
        <v>14</v>
      </c>
      <c r="ESN532" s="52"/>
      <c r="ESO532" s="54"/>
      <c r="ESP532" s="54"/>
      <c r="ESQ532" s="54"/>
      <c r="ESR532" s="55"/>
      <c r="ESS532" s="51">
        <v>27</v>
      </c>
      <c r="EST532" s="52"/>
      <c r="ESU532" s="53" t="s">
        <v>14</v>
      </c>
      <c r="ESV532" s="52"/>
      <c r="ESW532" s="54"/>
      <c r="ESX532" s="54"/>
      <c r="ESY532" s="54"/>
      <c r="ESZ532" s="55"/>
      <c r="ETA532" s="51">
        <v>27</v>
      </c>
      <c r="ETB532" s="52"/>
      <c r="ETC532" s="53" t="s">
        <v>14</v>
      </c>
      <c r="ETD532" s="52"/>
      <c r="ETE532" s="54"/>
      <c r="ETF532" s="54"/>
      <c r="ETG532" s="54"/>
      <c r="ETH532" s="55"/>
      <c r="ETI532" s="51">
        <v>27</v>
      </c>
      <c r="ETJ532" s="52"/>
      <c r="ETK532" s="53" t="s">
        <v>14</v>
      </c>
      <c r="ETL532" s="52"/>
      <c r="ETM532" s="54"/>
      <c r="ETN532" s="54"/>
      <c r="ETO532" s="54"/>
      <c r="ETP532" s="55"/>
      <c r="ETQ532" s="51">
        <v>27</v>
      </c>
      <c r="ETR532" s="52"/>
      <c r="ETS532" s="53" t="s">
        <v>14</v>
      </c>
      <c r="ETT532" s="52"/>
      <c r="ETU532" s="54"/>
      <c r="ETV532" s="54"/>
      <c r="ETW532" s="54"/>
      <c r="ETX532" s="55"/>
      <c r="ETY532" s="51">
        <v>27</v>
      </c>
      <c r="ETZ532" s="52"/>
      <c r="EUA532" s="53" t="s">
        <v>14</v>
      </c>
      <c r="EUB532" s="52"/>
      <c r="EUC532" s="54"/>
      <c r="EUD532" s="54"/>
      <c r="EUE532" s="54"/>
      <c r="EUF532" s="55"/>
      <c r="EUG532" s="51">
        <v>27</v>
      </c>
      <c r="EUH532" s="52"/>
      <c r="EUI532" s="53" t="s">
        <v>14</v>
      </c>
      <c r="EUJ532" s="52"/>
      <c r="EUK532" s="54"/>
      <c r="EUL532" s="54"/>
      <c r="EUM532" s="54"/>
      <c r="EUN532" s="55"/>
      <c r="EUO532" s="51">
        <v>27</v>
      </c>
      <c r="EUP532" s="52"/>
      <c r="EUQ532" s="53" t="s">
        <v>14</v>
      </c>
      <c r="EUR532" s="52"/>
      <c r="EUS532" s="54"/>
      <c r="EUT532" s="54"/>
      <c r="EUU532" s="54"/>
      <c r="EUV532" s="55"/>
      <c r="EUW532" s="51">
        <v>27</v>
      </c>
      <c r="EUX532" s="52"/>
      <c r="EUY532" s="53" t="s">
        <v>14</v>
      </c>
      <c r="EUZ532" s="52"/>
      <c r="EVA532" s="54"/>
      <c r="EVB532" s="54"/>
      <c r="EVC532" s="54"/>
      <c r="EVD532" s="55"/>
      <c r="EVE532" s="51">
        <v>27</v>
      </c>
      <c r="EVF532" s="52"/>
      <c r="EVG532" s="53" t="s">
        <v>14</v>
      </c>
      <c r="EVH532" s="52"/>
      <c r="EVI532" s="54"/>
      <c r="EVJ532" s="54"/>
      <c r="EVK532" s="54"/>
      <c r="EVL532" s="55"/>
      <c r="EVM532" s="51">
        <v>27</v>
      </c>
      <c r="EVN532" s="52"/>
      <c r="EVO532" s="53" t="s">
        <v>14</v>
      </c>
      <c r="EVP532" s="52"/>
      <c r="EVQ532" s="54"/>
      <c r="EVR532" s="54"/>
      <c r="EVS532" s="54"/>
      <c r="EVT532" s="55"/>
      <c r="EVU532" s="51">
        <v>27</v>
      </c>
      <c r="EVV532" s="52"/>
      <c r="EVW532" s="53" t="s">
        <v>14</v>
      </c>
      <c r="EVX532" s="52"/>
      <c r="EVY532" s="54"/>
      <c r="EVZ532" s="54"/>
      <c r="EWA532" s="54"/>
      <c r="EWB532" s="55"/>
      <c r="EWC532" s="51">
        <v>27</v>
      </c>
      <c r="EWD532" s="52"/>
      <c r="EWE532" s="53" t="s">
        <v>14</v>
      </c>
      <c r="EWF532" s="52"/>
      <c r="EWG532" s="54"/>
      <c r="EWH532" s="54"/>
      <c r="EWI532" s="54"/>
      <c r="EWJ532" s="55"/>
      <c r="EWK532" s="51">
        <v>27</v>
      </c>
      <c r="EWL532" s="52"/>
      <c r="EWM532" s="53" t="s">
        <v>14</v>
      </c>
      <c r="EWN532" s="52"/>
      <c r="EWO532" s="54"/>
      <c r="EWP532" s="54"/>
      <c r="EWQ532" s="54"/>
      <c r="EWR532" s="55"/>
      <c r="EWS532" s="51">
        <v>27</v>
      </c>
      <c r="EWT532" s="52"/>
      <c r="EWU532" s="53" t="s">
        <v>14</v>
      </c>
      <c r="EWV532" s="52"/>
      <c r="EWW532" s="54"/>
      <c r="EWX532" s="54"/>
      <c r="EWY532" s="54"/>
      <c r="EWZ532" s="55"/>
      <c r="EXA532" s="51">
        <v>27</v>
      </c>
      <c r="EXB532" s="52"/>
      <c r="EXC532" s="53" t="s">
        <v>14</v>
      </c>
      <c r="EXD532" s="52"/>
      <c r="EXE532" s="54"/>
      <c r="EXF532" s="54"/>
      <c r="EXG532" s="54"/>
      <c r="EXH532" s="55"/>
      <c r="EXI532" s="51">
        <v>27</v>
      </c>
      <c r="EXJ532" s="52"/>
      <c r="EXK532" s="53" t="s">
        <v>14</v>
      </c>
      <c r="EXL532" s="52"/>
      <c r="EXM532" s="54"/>
      <c r="EXN532" s="54"/>
      <c r="EXO532" s="54"/>
      <c r="EXP532" s="55"/>
      <c r="EXQ532" s="51">
        <v>27</v>
      </c>
      <c r="EXR532" s="52"/>
      <c r="EXS532" s="53" t="s">
        <v>14</v>
      </c>
      <c r="EXT532" s="52"/>
      <c r="EXU532" s="54"/>
      <c r="EXV532" s="54"/>
      <c r="EXW532" s="54"/>
      <c r="EXX532" s="55"/>
      <c r="EXY532" s="51">
        <v>27</v>
      </c>
      <c r="EXZ532" s="52"/>
      <c r="EYA532" s="53" t="s">
        <v>14</v>
      </c>
      <c r="EYB532" s="52"/>
      <c r="EYC532" s="54"/>
      <c r="EYD532" s="54"/>
      <c r="EYE532" s="54"/>
      <c r="EYF532" s="55"/>
      <c r="EYG532" s="51">
        <v>27</v>
      </c>
      <c r="EYH532" s="52"/>
      <c r="EYI532" s="53" t="s">
        <v>14</v>
      </c>
      <c r="EYJ532" s="52"/>
      <c r="EYK532" s="54"/>
      <c r="EYL532" s="54"/>
      <c r="EYM532" s="54"/>
      <c r="EYN532" s="55"/>
      <c r="EYO532" s="51">
        <v>27</v>
      </c>
      <c r="EYP532" s="52"/>
      <c r="EYQ532" s="53" t="s">
        <v>14</v>
      </c>
      <c r="EYR532" s="52"/>
      <c r="EYS532" s="54"/>
      <c r="EYT532" s="54"/>
      <c r="EYU532" s="54"/>
      <c r="EYV532" s="55"/>
      <c r="EYW532" s="51">
        <v>27</v>
      </c>
      <c r="EYX532" s="52"/>
      <c r="EYY532" s="53" t="s">
        <v>14</v>
      </c>
      <c r="EYZ532" s="52"/>
      <c r="EZA532" s="54"/>
      <c r="EZB532" s="54"/>
      <c r="EZC532" s="54"/>
      <c r="EZD532" s="55"/>
      <c r="EZE532" s="51">
        <v>27</v>
      </c>
      <c r="EZF532" s="52"/>
      <c r="EZG532" s="53" t="s">
        <v>14</v>
      </c>
      <c r="EZH532" s="52"/>
      <c r="EZI532" s="54"/>
      <c r="EZJ532" s="54"/>
      <c r="EZK532" s="54"/>
      <c r="EZL532" s="55"/>
      <c r="EZM532" s="51">
        <v>27</v>
      </c>
      <c r="EZN532" s="52"/>
      <c r="EZO532" s="53" t="s">
        <v>14</v>
      </c>
      <c r="EZP532" s="52"/>
      <c r="EZQ532" s="54"/>
      <c r="EZR532" s="54"/>
      <c r="EZS532" s="54"/>
      <c r="EZT532" s="55"/>
      <c r="EZU532" s="51">
        <v>27</v>
      </c>
      <c r="EZV532" s="52"/>
      <c r="EZW532" s="53" t="s">
        <v>14</v>
      </c>
      <c r="EZX532" s="52"/>
      <c r="EZY532" s="54"/>
      <c r="EZZ532" s="54"/>
      <c r="FAA532" s="54"/>
      <c r="FAB532" s="55"/>
      <c r="FAC532" s="51">
        <v>27</v>
      </c>
      <c r="FAD532" s="52"/>
      <c r="FAE532" s="53" t="s">
        <v>14</v>
      </c>
      <c r="FAF532" s="52"/>
      <c r="FAG532" s="54"/>
      <c r="FAH532" s="54"/>
      <c r="FAI532" s="54"/>
      <c r="FAJ532" s="55"/>
      <c r="FAK532" s="51">
        <v>27</v>
      </c>
      <c r="FAL532" s="52"/>
      <c r="FAM532" s="53" t="s">
        <v>14</v>
      </c>
      <c r="FAN532" s="52"/>
      <c r="FAO532" s="54"/>
      <c r="FAP532" s="54"/>
      <c r="FAQ532" s="54"/>
      <c r="FAR532" s="55"/>
      <c r="FAS532" s="51">
        <v>27</v>
      </c>
      <c r="FAT532" s="52"/>
      <c r="FAU532" s="53" t="s">
        <v>14</v>
      </c>
      <c r="FAV532" s="52"/>
      <c r="FAW532" s="54"/>
      <c r="FAX532" s="54"/>
      <c r="FAY532" s="54"/>
      <c r="FAZ532" s="55"/>
      <c r="FBA532" s="51">
        <v>27</v>
      </c>
      <c r="FBB532" s="52"/>
      <c r="FBC532" s="53" t="s">
        <v>14</v>
      </c>
      <c r="FBD532" s="52"/>
      <c r="FBE532" s="54"/>
      <c r="FBF532" s="54"/>
      <c r="FBG532" s="54"/>
      <c r="FBH532" s="55"/>
      <c r="FBI532" s="51">
        <v>27</v>
      </c>
      <c r="FBJ532" s="52"/>
      <c r="FBK532" s="53" t="s">
        <v>14</v>
      </c>
      <c r="FBL532" s="52"/>
      <c r="FBM532" s="54"/>
      <c r="FBN532" s="54"/>
      <c r="FBO532" s="54"/>
      <c r="FBP532" s="55"/>
      <c r="FBQ532" s="51">
        <v>27</v>
      </c>
      <c r="FBR532" s="52"/>
      <c r="FBS532" s="53" t="s">
        <v>14</v>
      </c>
      <c r="FBT532" s="52"/>
      <c r="FBU532" s="54"/>
      <c r="FBV532" s="54"/>
      <c r="FBW532" s="54"/>
      <c r="FBX532" s="55"/>
      <c r="FBY532" s="51">
        <v>27</v>
      </c>
      <c r="FBZ532" s="52"/>
      <c r="FCA532" s="53" t="s">
        <v>14</v>
      </c>
      <c r="FCB532" s="52"/>
      <c r="FCC532" s="54"/>
      <c r="FCD532" s="54"/>
      <c r="FCE532" s="54"/>
      <c r="FCF532" s="55"/>
      <c r="FCG532" s="51">
        <v>27</v>
      </c>
      <c r="FCH532" s="52"/>
      <c r="FCI532" s="53" t="s">
        <v>14</v>
      </c>
      <c r="FCJ532" s="52"/>
      <c r="FCK532" s="54"/>
      <c r="FCL532" s="54"/>
      <c r="FCM532" s="54"/>
      <c r="FCN532" s="55"/>
      <c r="FCO532" s="51">
        <v>27</v>
      </c>
      <c r="FCP532" s="52"/>
      <c r="FCQ532" s="53" t="s">
        <v>14</v>
      </c>
      <c r="FCR532" s="52"/>
      <c r="FCS532" s="54"/>
      <c r="FCT532" s="54"/>
      <c r="FCU532" s="54"/>
      <c r="FCV532" s="55"/>
      <c r="FCW532" s="51">
        <v>27</v>
      </c>
      <c r="FCX532" s="52"/>
      <c r="FCY532" s="53" t="s">
        <v>14</v>
      </c>
      <c r="FCZ532" s="52"/>
      <c r="FDA532" s="54"/>
      <c r="FDB532" s="54"/>
      <c r="FDC532" s="54"/>
      <c r="FDD532" s="55"/>
      <c r="FDE532" s="51">
        <v>27</v>
      </c>
      <c r="FDF532" s="52"/>
      <c r="FDG532" s="53" t="s">
        <v>14</v>
      </c>
      <c r="FDH532" s="52"/>
      <c r="FDI532" s="54"/>
      <c r="FDJ532" s="54"/>
      <c r="FDK532" s="54"/>
      <c r="FDL532" s="55"/>
      <c r="FDM532" s="51">
        <v>27</v>
      </c>
      <c r="FDN532" s="52"/>
      <c r="FDO532" s="53" t="s">
        <v>14</v>
      </c>
      <c r="FDP532" s="52"/>
      <c r="FDQ532" s="54"/>
      <c r="FDR532" s="54"/>
      <c r="FDS532" s="54"/>
      <c r="FDT532" s="55"/>
      <c r="FDU532" s="51">
        <v>27</v>
      </c>
      <c r="FDV532" s="52"/>
      <c r="FDW532" s="53" t="s">
        <v>14</v>
      </c>
      <c r="FDX532" s="52"/>
      <c r="FDY532" s="54"/>
      <c r="FDZ532" s="54"/>
      <c r="FEA532" s="54"/>
      <c r="FEB532" s="55"/>
      <c r="FEC532" s="51">
        <v>27</v>
      </c>
      <c r="FED532" s="52"/>
      <c r="FEE532" s="53" t="s">
        <v>14</v>
      </c>
      <c r="FEF532" s="52"/>
      <c r="FEG532" s="54"/>
      <c r="FEH532" s="54"/>
      <c r="FEI532" s="54"/>
      <c r="FEJ532" s="55"/>
      <c r="FEK532" s="51">
        <v>27</v>
      </c>
      <c r="FEL532" s="52"/>
      <c r="FEM532" s="53" t="s">
        <v>14</v>
      </c>
      <c r="FEN532" s="52"/>
      <c r="FEO532" s="54"/>
      <c r="FEP532" s="54"/>
      <c r="FEQ532" s="54"/>
      <c r="FER532" s="55"/>
      <c r="FES532" s="51">
        <v>27</v>
      </c>
      <c r="FET532" s="52"/>
      <c r="FEU532" s="53" t="s">
        <v>14</v>
      </c>
      <c r="FEV532" s="52"/>
      <c r="FEW532" s="54"/>
      <c r="FEX532" s="54"/>
      <c r="FEY532" s="54"/>
      <c r="FEZ532" s="55"/>
      <c r="FFA532" s="51">
        <v>27</v>
      </c>
      <c r="FFB532" s="52"/>
      <c r="FFC532" s="53" t="s">
        <v>14</v>
      </c>
      <c r="FFD532" s="52"/>
      <c r="FFE532" s="54"/>
      <c r="FFF532" s="54"/>
      <c r="FFG532" s="54"/>
      <c r="FFH532" s="55"/>
      <c r="FFI532" s="51">
        <v>27</v>
      </c>
      <c r="FFJ532" s="52"/>
      <c r="FFK532" s="53" t="s">
        <v>14</v>
      </c>
      <c r="FFL532" s="52"/>
      <c r="FFM532" s="54"/>
      <c r="FFN532" s="54"/>
      <c r="FFO532" s="54"/>
      <c r="FFP532" s="55"/>
      <c r="FFQ532" s="51">
        <v>27</v>
      </c>
      <c r="FFR532" s="52"/>
      <c r="FFS532" s="53" t="s">
        <v>14</v>
      </c>
      <c r="FFT532" s="52"/>
      <c r="FFU532" s="54"/>
      <c r="FFV532" s="54"/>
      <c r="FFW532" s="54"/>
      <c r="FFX532" s="55"/>
      <c r="FFY532" s="51">
        <v>27</v>
      </c>
      <c r="FFZ532" s="52"/>
      <c r="FGA532" s="53" t="s">
        <v>14</v>
      </c>
      <c r="FGB532" s="52"/>
      <c r="FGC532" s="54"/>
      <c r="FGD532" s="54"/>
      <c r="FGE532" s="54"/>
      <c r="FGF532" s="55"/>
      <c r="FGG532" s="51">
        <v>27</v>
      </c>
      <c r="FGH532" s="52"/>
      <c r="FGI532" s="53" t="s">
        <v>14</v>
      </c>
      <c r="FGJ532" s="52"/>
      <c r="FGK532" s="54"/>
      <c r="FGL532" s="54"/>
      <c r="FGM532" s="54"/>
      <c r="FGN532" s="55"/>
      <c r="FGO532" s="51">
        <v>27</v>
      </c>
      <c r="FGP532" s="52"/>
      <c r="FGQ532" s="53" t="s">
        <v>14</v>
      </c>
      <c r="FGR532" s="52"/>
      <c r="FGS532" s="54"/>
      <c r="FGT532" s="54"/>
      <c r="FGU532" s="54"/>
      <c r="FGV532" s="55"/>
      <c r="FGW532" s="51">
        <v>27</v>
      </c>
      <c r="FGX532" s="52"/>
      <c r="FGY532" s="53" t="s">
        <v>14</v>
      </c>
      <c r="FGZ532" s="52"/>
      <c r="FHA532" s="54"/>
      <c r="FHB532" s="54"/>
      <c r="FHC532" s="54"/>
      <c r="FHD532" s="55"/>
      <c r="FHE532" s="51">
        <v>27</v>
      </c>
      <c r="FHF532" s="52"/>
      <c r="FHG532" s="53" t="s">
        <v>14</v>
      </c>
      <c r="FHH532" s="52"/>
      <c r="FHI532" s="54"/>
      <c r="FHJ532" s="54"/>
      <c r="FHK532" s="54"/>
      <c r="FHL532" s="55"/>
      <c r="FHM532" s="51">
        <v>27</v>
      </c>
      <c r="FHN532" s="52"/>
      <c r="FHO532" s="53" t="s">
        <v>14</v>
      </c>
      <c r="FHP532" s="52"/>
      <c r="FHQ532" s="54"/>
      <c r="FHR532" s="54"/>
      <c r="FHS532" s="54"/>
      <c r="FHT532" s="55"/>
      <c r="FHU532" s="51">
        <v>27</v>
      </c>
      <c r="FHV532" s="52"/>
      <c r="FHW532" s="53" t="s">
        <v>14</v>
      </c>
      <c r="FHX532" s="52"/>
      <c r="FHY532" s="54"/>
      <c r="FHZ532" s="54"/>
      <c r="FIA532" s="54"/>
      <c r="FIB532" s="55"/>
      <c r="FIC532" s="51">
        <v>27</v>
      </c>
      <c r="FID532" s="52"/>
      <c r="FIE532" s="53" t="s">
        <v>14</v>
      </c>
      <c r="FIF532" s="52"/>
      <c r="FIG532" s="54"/>
      <c r="FIH532" s="54"/>
      <c r="FII532" s="54"/>
      <c r="FIJ532" s="55"/>
      <c r="FIK532" s="51">
        <v>27</v>
      </c>
      <c r="FIL532" s="52"/>
      <c r="FIM532" s="53" t="s">
        <v>14</v>
      </c>
      <c r="FIN532" s="52"/>
      <c r="FIO532" s="54"/>
      <c r="FIP532" s="54"/>
      <c r="FIQ532" s="54"/>
      <c r="FIR532" s="55"/>
      <c r="FIS532" s="51">
        <v>27</v>
      </c>
      <c r="FIT532" s="52"/>
      <c r="FIU532" s="53" t="s">
        <v>14</v>
      </c>
      <c r="FIV532" s="52"/>
      <c r="FIW532" s="54"/>
      <c r="FIX532" s="54"/>
      <c r="FIY532" s="54"/>
      <c r="FIZ532" s="55"/>
      <c r="FJA532" s="51">
        <v>27</v>
      </c>
      <c r="FJB532" s="52"/>
      <c r="FJC532" s="53" t="s">
        <v>14</v>
      </c>
      <c r="FJD532" s="52"/>
      <c r="FJE532" s="54"/>
      <c r="FJF532" s="54"/>
      <c r="FJG532" s="54"/>
      <c r="FJH532" s="55"/>
      <c r="FJI532" s="51">
        <v>27</v>
      </c>
      <c r="FJJ532" s="52"/>
      <c r="FJK532" s="53" t="s">
        <v>14</v>
      </c>
      <c r="FJL532" s="52"/>
      <c r="FJM532" s="54"/>
      <c r="FJN532" s="54"/>
      <c r="FJO532" s="54"/>
      <c r="FJP532" s="55"/>
      <c r="FJQ532" s="51">
        <v>27</v>
      </c>
      <c r="FJR532" s="52"/>
      <c r="FJS532" s="53" t="s">
        <v>14</v>
      </c>
      <c r="FJT532" s="52"/>
      <c r="FJU532" s="54"/>
      <c r="FJV532" s="54"/>
      <c r="FJW532" s="54"/>
      <c r="FJX532" s="55"/>
      <c r="FJY532" s="51">
        <v>27</v>
      </c>
      <c r="FJZ532" s="52"/>
      <c r="FKA532" s="53" t="s">
        <v>14</v>
      </c>
      <c r="FKB532" s="52"/>
      <c r="FKC532" s="54"/>
      <c r="FKD532" s="54"/>
      <c r="FKE532" s="54"/>
      <c r="FKF532" s="55"/>
      <c r="FKG532" s="51">
        <v>27</v>
      </c>
      <c r="FKH532" s="52"/>
      <c r="FKI532" s="53" t="s">
        <v>14</v>
      </c>
      <c r="FKJ532" s="52"/>
      <c r="FKK532" s="54"/>
      <c r="FKL532" s="54"/>
      <c r="FKM532" s="54"/>
      <c r="FKN532" s="55"/>
      <c r="FKO532" s="51">
        <v>27</v>
      </c>
      <c r="FKP532" s="52"/>
      <c r="FKQ532" s="53" t="s">
        <v>14</v>
      </c>
      <c r="FKR532" s="52"/>
      <c r="FKS532" s="54"/>
      <c r="FKT532" s="54"/>
      <c r="FKU532" s="54"/>
      <c r="FKV532" s="55"/>
      <c r="FKW532" s="51">
        <v>27</v>
      </c>
      <c r="FKX532" s="52"/>
      <c r="FKY532" s="53" t="s">
        <v>14</v>
      </c>
      <c r="FKZ532" s="52"/>
      <c r="FLA532" s="54"/>
      <c r="FLB532" s="54"/>
      <c r="FLC532" s="54"/>
      <c r="FLD532" s="55"/>
      <c r="FLE532" s="51">
        <v>27</v>
      </c>
      <c r="FLF532" s="52"/>
      <c r="FLG532" s="53" t="s">
        <v>14</v>
      </c>
      <c r="FLH532" s="52"/>
      <c r="FLI532" s="54"/>
      <c r="FLJ532" s="54"/>
      <c r="FLK532" s="54"/>
      <c r="FLL532" s="55"/>
      <c r="FLM532" s="51">
        <v>27</v>
      </c>
      <c r="FLN532" s="52"/>
      <c r="FLO532" s="53" t="s">
        <v>14</v>
      </c>
      <c r="FLP532" s="52"/>
      <c r="FLQ532" s="54"/>
      <c r="FLR532" s="54"/>
      <c r="FLS532" s="54"/>
      <c r="FLT532" s="55"/>
      <c r="FLU532" s="51">
        <v>27</v>
      </c>
      <c r="FLV532" s="52"/>
      <c r="FLW532" s="53" t="s">
        <v>14</v>
      </c>
      <c r="FLX532" s="52"/>
      <c r="FLY532" s="54"/>
      <c r="FLZ532" s="54"/>
      <c r="FMA532" s="54"/>
      <c r="FMB532" s="55"/>
      <c r="FMC532" s="51">
        <v>27</v>
      </c>
      <c r="FMD532" s="52"/>
      <c r="FME532" s="53" t="s">
        <v>14</v>
      </c>
      <c r="FMF532" s="52"/>
      <c r="FMG532" s="54"/>
      <c r="FMH532" s="54"/>
      <c r="FMI532" s="54"/>
      <c r="FMJ532" s="55"/>
      <c r="FMK532" s="51">
        <v>27</v>
      </c>
      <c r="FML532" s="52"/>
      <c r="FMM532" s="53" t="s">
        <v>14</v>
      </c>
      <c r="FMN532" s="52"/>
      <c r="FMO532" s="54"/>
      <c r="FMP532" s="54"/>
      <c r="FMQ532" s="54"/>
      <c r="FMR532" s="55"/>
      <c r="FMS532" s="51">
        <v>27</v>
      </c>
      <c r="FMT532" s="52"/>
      <c r="FMU532" s="53" t="s">
        <v>14</v>
      </c>
      <c r="FMV532" s="52"/>
      <c r="FMW532" s="54"/>
      <c r="FMX532" s="54"/>
      <c r="FMY532" s="54"/>
      <c r="FMZ532" s="55"/>
      <c r="FNA532" s="51">
        <v>27</v>
      </c>
      <c r="FNB532" s="52"/>
      <c r="FNC532" s="53" t="s">
        <v>14</v>
      </c>
      <c r="FND532" s="52"/>
      <c r="FNE532" s="54"/>
      <c r="FNF532" s="54"/>
      <c r="FNG532" s="54"/>
      <c r="FNH532" s="55"/>
      <c r="FNI532" s="51">
        <v>27</v>
      </c>
      <c r="FNJ532" s="52"/>
      <c r="FNK532" s="53" t="s">
        <v>14</v>
      </c>
      <c r="FNL532" s="52"/>
      <c r="FNM532" s="54"/>
      <c r="FNN532" s="54"/>
      <c r="FNO532" s="54"/>
      <c r="FNP532" s="55"/>
      <c r="FNQ532" s="51">
        <v>27</v>
      </c>
      <c r="FNR532" s="52"/>
      <c r="FNS532" s="53" t="s">
        <v>14</v>
      </c>
      <c r="FNT532" s="52"/>
      <c r="FNU532" s="54"/>
      <c r="FNV532" s="54"/>
      <c r="FNW532" s="54"/>
      <c r="FNX532" s="55"/>
      <c r="FNY532" s="51">
        <v>27</v>
      </c>
      <c r="FNZ532" s="52"/>
      <c r="FOA532" s="53" t="s">
        <v>14</v>
      </c>
      <c r="FOB532" s="52"/>
      <c r="FOC532" s="54"/>
      <c r="FOD532" s="54"/>
      <c r="FOE532" s="54"/>
      <c r="FOF532" s="55"/>
      <c r="FOG532" s="51">
        <v>27</v>
      </c>
      <c r="FOH532" s="52"/>
      <c r="FOI532" s="53" t="s">
        <v>14</v>
      </c>
      <c r="FOJ532" s="52"/>
      <c r="FOK532" s="54"/>
      <c r="FOL532" s="54"/>
      <c r="FOM532" s="54"/>
      <c r="FON532" s="55"/>
      <c r="FOO532" s="51">
        <v>27</v>
      </c>
      <c r="FOP532" s="52"/>
      <c r="FOQ532" s="53" t="s">
        <v>14</v>
      </c>
      <c r="FOR532" s="52"/>
      <c r="FOS532" s="54"/>
      <c r="FOT532" s="54"/>
      <c r="FOU532" s="54"/>
      <c r="FOV532" s="55"/>
      <c r="FOW532" s="51">
        <v>27</v>
      </c>
      <c r="FOX532" s="52"/>
      <c r="FOY532" s="53" t="s">
        <v>14</v>
      </c>
      <c r="FOZ532" s="52"/>
      <c r="FPA532" s="54"/>
      <c r="FPB532" s="54"/>
      <c r="FPC532" s="54"/>
      <c r="FPD532" s="55"/>
      <c r="FPE532" s="51">
        <v>27</v>
      </c>
      <c r="FPF532" s="52"/>
      <c r="FPG532" s="53" t="s">
        <v>14</v>
      </c>
      <c r="FPH532" s="52"/>
      <c r="FPI532" s="54"/>
      <c r="FPJ532" s="54"/>
      <c r="FPK532" s="54"/>
      <c r="FPL532" s="55"/>
      <c r="FPM532" s="51">
        <v>27</v>
      </c>
      <c r="FPN532" s="52"/>
      <c r="FPO532" s="53" t="s">
        <v>14</v>
      </c>
      <c r="FPP532" s="52"/>
      <c r="FPQ532" s="54"/>
      <c r="FPR532" s="54"/>
      <c r="FPS532" s="54"/>
      <c r="FPT532" s="55"/>
      <c r="FPU532" s="51">
        <v>27</v>
      </c>
      <c r="FPV532" s="52"/>
      <c r="FPW532" s="53" t="s">
        <v>14</v>
      </c>
      <c r="FPX532" s="52"/>
      <c r="FPY532" s="54"/>
      <c r="FPZ532" s="54"/>
      <c r="FQA532" s="54"/>
      <c r="FQB532" s="55"/>
      <c r="FQC532" s="51">
        <v>27</v>
      </c>
      <c r="FQD532" s="52"/>
      <c r="FQE532" s="53" t="s">
        <v>14</v>
      </c>
      <c r="FQF532" s="52"/>
      <c r="FQG532" s="54"/>
      <c r="FQH532" s="54"/>
      <c r="FQI532" s="54"/>
      <c r="FQJ532" s="55"/>
      <c r="FQK532" s="51">
        <v>27</v>
      </c>
      <c r="FQL532" s="52"/>
      <c r="FQM532" s="53" t="s">
        <v>14</v>
      </c>
      <c r="FQN532" s="52"/>
      <c r="FQO532" s="54"/>
      <c r="FQP532" s="54"/>
      <c r="FQQ532" s="54"/>
      <c r="FQR532" s="55"/>
      <c r="FQS532" s="51">
        <v>27</v>
      </c>
      <c r="FQT532" s="52"/>
      <c r="FQU532" s="53" t="s">
        <v>14</v>
      </c>
      <c r="FQV532" s="52"/>
      <c r="FQW532" s="54"/>
      <c r="FQX532" s="54"/>
      <c r="FQY532" s="54"/>
      <c r="FQZ532" s="55"/>
      <c r="FRA532" s="51">
        <v>27</v>
      </c>
      <c r="FRB532" s="52"/>
      <c r="FRC532" s="53" t="s">
        <v>14</v>
      </c>
      <c r="FRD532" s="52"/>
      <c r="FRE532" s="54"/>
      <c r="FRF532" s="54"/>
      <c r="FRG532" s="54"/>
      <c r="FRH532" s="55"/>
      <c r="FRI532" s="51">
        <v>27</v>
      </c>
      <c r="FRJ532" s="52"/>
      <c r="FRK532" s="53" t="s">
        <v>14</v>
      </c>
      <c r="FRL532" s="52"/>
      <c r="FRM532" s="54"/>
      <c r="FRN532" s="54"/>
      <c r="FRO532" s="54"/>
      <c r="FRP532" s="55"/>
      <c r="FRQ532" s="51">
        <v>27</v>
      </c>
      <c r="FRR532" s="52"/>
      <c r="FRS532" s="53" t="s">
        <v>14</v>
      </c>
      <c r="FRT532" s="52"/>
      <c r="FRU532" s="54"/>
      <c r="FRV532" s="54"/>
      <c r="FRW532" s="54"/>
      <c r="FRX532" s="55"/>
      <c r="FRY532" s="51">
        <v>27</v>
      </c>
      <c r="FRZ532" s="52"/>
      <c r="FSA532" s="53" t="s">
        <v>14</v>
      </c>
      <c r="FSB532" s="52"/>
      <c r="FSC532" s="54"/>
      <c r="FSD532" s="54"/>
      <c r="FSE532" s="54"/>
      <c r="FSF532" s="55"/>
      <c r="FSG532" s="51">
        <v>27</v>
      </c>
      <c r="FSH532" s="52"/>
      <c r="FSI532" s="53" t="s">
        <v>14</v>
      </c>
      <c r="FSJ532" s="52"/>
      <c r="FSK532" s="54"/>
      <c r="FSL532" s="54"/>
      <c r="FSM532" s="54"/>
      <c r="FSN532" s="55"/>
      <c r="FSO532" s="51">
        <v>27</v>
      </c>
      <c r="FSP532" s="52"/>
      <c r="FSQ532" s="53" t="s">
        <v>14</v>
      </c>
      <c r="FSR532" s="52"/>
      <c r="FSS532" s="54"/>
      <c r="FST532" s="54"/>
      <c r="FSU532" s="54"/>
      <c r="FSV532" s="55"/>
      <c r="FSW532" s="51">
        <v>27</v>
      </c>
      <c r="FSX532" s="52"/>
      <c r="FSY532" s="53" t="s">
        <v>14</v>
      </c>
      <c r="FSZ532" s="52"/>
      <c r="FTA532" s="54"/>
      <c r="FTB532" s="54"/>
      <c r="FTC532" s="54"/>
      <c r="FTD532" s="55"/>
      <c r="FTE532" s="51">
        <v>27</v>
      </c>
      <c r="FTF532" s="52"/>
      <c r="FTG532" s="53" t="s">
        <v>14</v>
      </c>
      <c r="FTH532" s="52"/>
      <c r="FTI532" s="54"/>
      <c r="FTJ532" s="54"/>
      <c r="FTK532" s="54"/>
      <c r="FTL532" s="55"/>
      <c r="FTM532" s="51">
        <v>27</v>
      </c>
      <c r="FTN532" s="52"/>
      <c r="FTO532" s="53" t="s">
        <v>14</v>
      </c>
      <c r="FTP532" s="52"/>
      <c r="FTQ532" s="54"/>
      <c r="FTR532" s="54"/>
      <c r="FTS532" s="54"/>
      <c r="FTT532" s="55"/>
      <c r="FTU532" s="51">
        <v>27</v>
      </c>
      <c r="FTV532" s="52"/>
      <c r="FTW532" s="53" t="s">
        <v>14</v>
      </c>
      <c r="FTX532" s="52"/>
      <c r="FTY532" s="54"/>
      <c r="FTZ532" s="54"/>
      <c r="FUA532" s="54"/>
      <c r="FUB532" s="55"/>
      <c r="FUC532" s="51">
        <v>27</v>
      </c>
      <c r="FUD532" s="52"/>
      <c r="FUE532" s="53" t="s">
        <v>14</v>
      </c>
      <c r="FUF532" s="52"/>
      <c r="FUG532" s="54"/>
      <c r="FUH532" s="54"/>
      <c r="FUI532" s="54"/>
      <c r="FUJ532" s="55"/>
      <c r="FUK532" s="51">
        <v>27</v>
      </c>
      <c r="FUL532" s="52"/>
      <c r="FUM532" s="53" t="s">
        <v>14</v>
      </c>
      <c r="FUN532" s="52"/>
      <c r="FUO532" s="54"/>
      <c r="FUP532" s="54"/>
      <c r="FUQ532" s="54"/>
      <c r="FUR532" s="55"/>
      <c r="FUS532" s="51">
        <v>27</v>
      </c>
      <c r="FUT532" s="52"/>
      <c r="FUU532" s="53" t="s">
        <v>14</v>
      </c>
      <c r="FUV532" s="52"/>
      <c r="FUW532" s="54"/>
      <c r="FUX532" s="54"/>
      <c r="FUY532" s="54"/>
      <c r="FUZ532" s="55"/>
      <c r="FVA532" s="51">
        <v>27</v>
      </c>
      <c r="FVB532" s="52"/>
      <c r="FVC532" s="53" t="s">
        <v>14</v>
      </c>
      <c r="FVD532" s="52"/>
      <c r="FVE532" s="54"/>
      <c r="FVF532" s="54"/>
      <c r="FVG532" s="54"/>
      <c r="FVH532" s="55"/>
      <c r="FVI532" s="51">
        <v>27</v>
      </c>
      <c r="FVJ532" s="52"/>
      <c r="FVK532" s="53" t="s">
        <v>14</v>
      </c>
      <c r="FVL532" s="52"/>
      <c r="FVM532" s="54"/>
      <c r="FVN532" s="54"/>
      <c r="FVO532" s="54"/>
      <c r="FVP532" s="55"/>
      <c r="FVQ532" s="51">
        <v>27</v>
      </c>
      <c r="FVR532" s="52"/>
      <c r="FVS532" s="53" t="s">
        <v>14</v>
      </c>
      <c r="FVT532" s="52"/>
      <c r="FVU532" s="54"/>
      <c r="FVV532" s="54"/>
      <c r="FVW532" s="54"/>
      <c r="FVX532" s="55"/>
      <c r="FVY532" s="51">
        <v>27</v>
      </c>
      <c r="FVZ532" s="52"/>
      <c r="FWA532" s="53" t="s">
        <v>14</v>
      </c>
      <c r="FWB532" s="52"/>
      <c r="FWC532" s="54"/>
      <c r="FWD532" s="54"/>
      <c r="FWE532" s="54"/>
      <c r="FWF532" s="55"/>
      <c r="FWG532" s="51">
        <v>27</v>
      </c>
      <c r="FWH532" s="52"/>
      <c r="FWI532" s="53" t="s">
        <v>14</v>
      </c>
      <c r="FWJ532" s="52"/>
      <c r="FWK532" s="54"/>
      <c r="FWL532" s="54"/>
      <c r="FWM532" s="54"/>
      <c r="FWN532" s="55"/>
      <c r="FWO532" s="51">
        <v>27</v>
      </c>
      <c r="FWP532" s="52"/>
      <c r="FWQ532" s="53" t="s">
        <v>14</v>
      </c>
      <c r="FWR532" s="52"/>
      <c r="FWS532" s="54"/>
      <c r="FWT532" s="54"/>
      <c r="FWU532" s="54"/>
      <c r="FWV532" s="55"/>
      <c r="FWW532" s="51">
        <v>27</v>
      </c>
      <c r="FWX532" s="52"/>
      <c r="FWY532" s="53" t="s">
        <v>14</v>
      </c>
      <c r="FWZ532" s="52"/>
      <c r="FXA532" s="54"/>
      <c r="FXB532" s="54"/>
      <c r="FXC532" s="54"/>
      <c r="FXD532" s="55"/>
      <c r="FXE532" s="51">
        <v>27</v>
      </c>
      <c r="FXF532" s="52"/>
      <c r="FXG532" s="53" t="s">
        <v>14</v>
      </c>
      <c r="FXH532" s="52"/>
      <c r="FXI532" s="54"/>
      <c r="FXJ532" s="54"/>
      <c r="FXK532" s="54"/>
      <c r="FXL532" s="55"/>
      <c r="FXM532" s="51">
        <v>27</v>
      </c>
      <c r="FXN532" s="52"/>
      <c r="FXO532" s="53" t="s">
        <v>14</v>
      </c>
      <c r="FXP532" s="52"/>
      <c r="FXQ532" s="54"/>
      <c r="FXR532" s="54"/>
      <c r="FXS532" s="54"/>
      <c r="FXT532" s="55"/>
      <c r="FXU532" s="51">
        <v>27</v>
      </c>
      <c r="FXV532" s="52"/>
      <c r="FXW532" s="53" t="s">
        <v>14</v>
      </c>
      <c r="FXX532" s="52"/>
      <c r="FXY532" s="54"/>
      <c r="FXZ532" s="54"/>
      <c r="FYA532" s="54"/>
      <c r="FYB532" s="55"/>
      <c r="FYC532" s="51">
        <v>27</v>
      </c>
      <c r="FYD532" s="52"/>
      <c r="FYE532" s="53" t="s">
        <v>14</v>
      </c>
      <c r="FYF532" s="52"/>
      <c r="FYG532" s="54"/>
      <c r="FYH532" s="54"/>
      <c r="FYI532" s="54"/>
      <c r="FYJ532" s="55"/>
      <c r="FYK532" s="51">
        <v>27</v>
      </c>
      <c r="FYL532" s="52"/>
      <c r="FYM532" s="53" t="s">
        <v>14</v>
      </c>
      <c r="FYN532" s="52"/>
      <c r="FYO532" s="54"/>
      <c r="FYP532" s="54"/>
      <c r="FYQ532" s="54"/>
      <c r="FYR532" s="55"/>
      <c r="FYS532" s="51">
        <v>27</v>
      </c>
      <c r="FYT532" s="52"/>
      <c r="FYU532" s="53" t="s">
        <v>14</v>
      </c>
      <c r="FYV532" s="52"/>
      <c r="FYW532" s="54"/>
      <c r="FYX532" s="54"/>
      <c r="FYY532" s="54"/>
      <c r="FYZ532" s="55"/>
      <c r="FZA532" s="51">
        <v>27</v>
      </c>
      <c r="FZB532" s="52"/>
      <c r="FZC532" s="53" t="s">
        <v>14</v>
      </c>
      <c r="FZD532" s="52"/>
      <c r="FZE532" s="54"/>
      <c r="FZF532" s="54"/>
      <c r="FZG532" s="54"/>
      <c r="FZH532" s="55"/>
      <c r="FZI532" s="51">
        <v>27</v>
      </c>
      <c r="FZJ532" s="52"/>
      <c r="FZK532" s="53" t="s">
        <v>14</v>
      </c>
      <c r="FZL532" s="52"/>
      <c r="FZM532" s="54"/>
      <c r="FZN532" s="54"/>
      <c r="FZO532" s="54"/>
      <c r="FZP532" s="55"/>
      <c r="FZQ532" s="51">
        <v>27</v>
      </c>
      <c r="FZR532" s="52"/>
      <c r="FZS532" s="53" t="s">
        <v>14</v>
      </c>
      <c r="FZT532" s="52"/>
      <c r="FZU532" s="54"/>
      <c r="FZV532" s="54"/>
      <c r="FZW532" s="54"/>
      <c r="FZX532" s="55"/>
      <c r="FZY532" s="51">
        <v>27</v>
      </c>
      <c r="FZZ532" s="52"/>
      <c r="GAA532" s="53" t="s">
        <v>14</v>
      </c>
      <c r="GAB532" s="52"/>
      <c r="GAC532" s="54"/>
      <c r="GAD532" s="54"/>
      <c r="GAE532" s="54"/>
      <c r="GAF532" s="55"/>
      <c r="GAG532" s="51">
        <v>27</v>
      </c>
      <c r="GAH532" s="52"/>
      <c r="GAI532" s="53" t="s">
        <v>14</v>
      </c>
      <c r="GAJ532" s="52"/>
      <c r="GAK532" s="54"/>
      <c r="GAL532" s="54"/>
      <c r="GAM532" s="54"/>
      <c r="GAN532" s="55"/>
      <c r="GAO532" s="51">
        <v>27</v>
      </c>
      <c r="GAP532" s="52"/>
      <c r="GAQ532" s="53" t="s">
        <v>14</v>
      </c>
      <c r="GAR532" s="52"/>
      <c r="GAS532" s="54"/>
      <c r="GAT532" s="54"/>
      <c r="GAU532" s="54"/>
      <c r="GAV532" s="55"/>
      <c r="GAW532" s="51">
        <v>27</v>
      </c>
      <c r="GAX532" s="52"/>
      <c r="GAY532" s="53" t="s">
        <v>14</v>
      </c>
      <c r="GAZ532" s="52"/>
      <c r="GBA532" s="54"/>
      <c r="GBB532" s="54"/>
      <c r="GBC532" s="54"/>
      <c r="GBD532" s="55"/>
      <c r="GBE532" s="51">
        <v>27</v>
      </c>
      <c r="GBF532" s="52"/>
      <c r="GBG532" s="53" t="s">
        <v>14</v>
      </c>
      <c r="GBH532" s="52"/>
      <c r="GBI532" s="54"/>
      <c r="GBJ532" s="54"/>
      <c r="GBK532" s="54"/>
      <c r="GBL532" s="55"/>
      <c r="GBM532" s="51">
        <v>27</v>
      </c>
      <c r="GBN532" s="52"/>
      <c r="GBO532" s="53" t="s">
        <v>14</v>
      </c>
      <c r="GBP532" s="52"/>
      <c r="GBQ532" s="54"/>
      <c r="GBR532" s="54"/>
      <c r="GBS532" s="54"/>
      <c r="GBT532" s="55"/>
      <c r="GBU532" s="51">
        <v>27</v>
      </c>
      <c r="GBV532" s="52"/>
      <c r="GBW532" s="53" t="s">
        <v>14</v>
      </c>
      <c r="GBX532" s="52"/>
      <c r="GBY532" s="54"/>
      <c r="GBZ532" s="54"/>
      <c r="GCA532" s="54"/>
      <c r="GCB532" s="55"/>
      <c r="GCC532" s="51">
        <v>27</v>
      </c>
      <c r="GCD532" s="52"/>
      <c r="GCE532" s="53" t="s">
        <v>14</v>
      </c>
      <c r="GCF532" s="52"/>
      <c r="GCG532" s="54"/>
      <c r="GCH532" s="54"/>
      <c r="GCI532" s="54"/>
      <c r="GCJ532" s="55"/>
      <c r="GCK532" s="51">
        <v>27</v>
      </c>
      <c r="GCL532" s="52"/>
      <c r="GCM532" s="53" t="s">
        <v>14</v>
      </c>
      <c r="GCN532" s="52"/>
      <c r="GCO532" s="54"/>
      <c r="GCP532" s="54"/>
      <c r="GCQ532" s="54"/>
      <c r="GCR532" s="55"/>
      <c r="GCS532" s="51">
        <v>27</v>
      </c>
      <c r="GCT532" s="52"/>
      <c r="GCU532" s="53" t="s">
        <v>14</v>
      </c>
      <c r="GCV532" s="52"/>
      <c r="GCW532" s="54"/>
      <c r="GCX532" s="54"/>
      <c r="GCY532" s="54"/>
      <c r="GCZ532" s="55"/>
      <c r="GDA532" s="51">
        <v>27</v>
      </c>
      <c r="GDB532" s="52"/>
      <c r="GDC532" s="53" t="s">
        <v>14</v>
      </c>
      <c r="GDD532" s="52"/>
      <c r="GDE532" s="54"/>
      <c r="GDF532" s="54"/>
      <c r="GDG532" s="54"/>
      <c r="GDH532" s="55"/>
      <c r="GDI532" s="51">
        <v>27</v>
      </c>
      <c r="GDJ532" s="52"/>
      <c r="GDK532" s="53" t="s">
        <v>14</v>
      </c>
      <c r="GDL532" s="52"/>
      <c r="GDM532" s="54"/>
      <c r="GDN532" s="54"/>
      <c r="GDO532" s="54"/>
      <c r="GDP532" s="55"/>
      <c r="GDQ532" s="51">
        <v>27</v>
      </c>
      <c r="GDR532" s="52"/>
      <c r="GDS532" s="53" t="s">
        <v>14</v>
      </c>
      <c r="GDT532" s="52"/>
      <c r="GDU532" s="54"/>
      <c r="GDV532" s="54"/>
      <c r="GDW532" s="54"/>
      <c r="GDX532" s="55"/>
      <c r="GDY532" s="51">
        <v>27</v>
      </c>
      <c r="GDZ532" s="52"/>
      <c r="GEA532" s="53" t="s">
        <v>14</v>
      </c>
      <c r="GEB532" s="52"/>
      <c r="GEC532" s="54"/>
      <c r="GED532" s="54"/>
      <c r="GEE532" s="54"/>
      <c r="GEF532" s="55"/>
      <c r="GEG532" s="51">
        <v>27</v>
      </c>
      <c r="GEH532" s="52"/>
      <c r="GEI532" s="53" t="s">
        <v>14</v>
      </c>
      <c r="GEJ532" s="52"/>
      <c r="GEK532" s="54"/>
      <c r="GEL532" s="54"/>
      <c r="GEM532" s="54"/>
      <c r="GEN532" s="55"/>
      <c r="GEO532" s="51">
        <v>27</v>
      </c>
      <c r="GEP532" s="52"/>
      <c r="GEQ532" s="53" t="s">
        <v>14</v>
      </c>
      <c r="GER532" s="52"/>
      <c r="GES532" s="54"/>
      <c r="GET532" s="54"/>
      <c r="GEU532" s="54"/>
      <c r="GEV532" s="55"/>
      <c r="GEW532" s="51">
        <v>27</v>
      </c>
      <c r="GEX532" s="52"/>
      <c r="GEY532" s="53" t="s">
        <v>14</v>
      </c>
      <c r="GEZ532" s="52"/>
      <c r="GFA532" s="54"/>
      <c r="GFB532" s="54"/>
      <c r="GFC532" s="54"/>
      <c r="GFD532" s="55"/>
      <c r="GFE532" s="51">
        <v>27</v>
      </c>
      <c r="GFF532" s="52"/>
      <c r="GFG532" s="53" t="s">
        <v>14</v>
      </c>
      <c r="GFH532" s="52"/>
      <c r="GFI532" s="54"/>
      <c r="GFJ532" s="54"/>
      <c r="GFK532" s="54"/>
      <c r="GFL532" s="55"/>
      <c r="GFM532" s="51">
        <v>27</v>
      </c>
      <c r="GFN532" s="52"/>
      <c r="GFO532" s="53" t="s">
        <v>14</v>
      </c>
      <c r="GFP532" s="52"/>
      <c r="GFQ532" s="54"/>
      <c r="GFR532" s="54"/>
      <c r="GFS532" s="54"/>
      <c r="GFT532" s="55"/>
      <c r="GFU532" s="51">
        <v>27</v>
      </c>
      <c r="GFV532" s="52"/>
      <c r="GFW532" s="53" t="s">
        <v>14</v>
      </c>
      <c r="GFX532" s="52"/>
      <c r="GFY532" s="54"/>
      <c r="GFZ532" s="54"/>
      <c r="GGA532" s="54"/>
      <c r="GGB532" s="55"/>
      <c r="GGC532" s="51">
        <v>27</v>
      </c>
      <c r="GGD532" s="52"/>
      <c r="GGE532" s="53" t="s">
        <v>14</v>
      </c>
      <c r="GGF532" s="52"/>
      <c r="GGG532" s="54"/>
      <c r="GGH532" s="54"/>
      <c r="GGI532" s="54"/>
      <c r="GGJ532" s="55"/>
      <c r="GGK532" s="51">
        <v>27</v>
      </c>
      <c r="GGL532" s="52"/>
      <c r="GGM532" s="53" t="s">
        <v>14</v>
      </c>
      <c r="GGN532" s="52"/>
      <c r="GGO532" s="54"/>
      <c r="GGP532" s="54"/>
      <c r="GGQ532" s="54"/>
      <c r="GGR532" s="55"/>
      <c r="GGS532" s="51">
        <v>27</v>
      </c>
      <c r="GGT532" s="52"/>
      <c r="GGU532" s="53" t="s">
        <v>14</v>
      </c>
      <c r="GGV532" s="52"/>
      <c r="GGW532" s="54"/>
      <c r="GGX532" s="54"/>
      <c r="GGY532" s="54"/>
      <c r="GGZ532" s="55"/>
      <c r="GHA532" s="51">
        <v>27</v>
      </c>
      <c r="GHB532" s="52"/>
      <c r="GHC532" s="53" t="s">
        <v>14</v>
      </c>
      <c r="GHD532" s="52"/>
      <c r="GHE532" s="54"/>
      <c r="GHF532" s="54"/>
      <c r="GHG532" s="54"/>
      <c r="GHH532" s="55"/>
      <c r="GHI532" s="51">
        <v>27</v>
      </c>
      <c r="GHJ532" s="52"/>
      <c r="GHK532" s="53" t="s">
        <v>14</v>
      </c>
      <c r="GHL532" s="52"/>
      <c r="GHM532" s="54"/>
      <c r="GHN532" s="54"/>
      <c r="GHO532" s="54"/>
      <c r="GHP532" s="55"/>
      <c r="GHQ532" s="51">
        <v>27</v>
      </c>
      <c r="GHR532" s="52"/>
      <c r="GHS532" s="53" t="s">
        <v>14</v>
      </c>
      <c r="GHT532" s="52"/>
      <c r="GHU532" s="54"/>
      <c r="GHV532" s="54"/>
      <c r="GHW532" s="54"/>
      <c r="GHX532" s="55"/>
      <c r="GHY532" s="51">
        <v>27</v>
      </c>
      <c r="GHZ532" s="52"/>
      <c r="GIA532" s="53" t="s">
        <v>14</v>
      </c>
      <c r="GIB532" s="52"/>
      <c r="GIC532" s="54"/>
      <c r="GID532" s="54"/>
      <c r="GIE532" s="54"/>
      <c r="GIF532" s="55"/>
      <c r="GIG532" s="51">
        <v>27</v>
      </c>
      <c r="GIH532" s="52"/>
      <c r="GII532" s="53" t="s">
        <v>14</v>
      </c>
      <c r="GIJ532" s="52"/>
      <c r="GIK532" s="54"/>
      <c r="GIL532" s="54"/>
      <c r="GIM532" s="54"/>
      <c r="GIN532" s="55"/>
      <c r="GIO532" s="51">
        <v>27</v>
      </c>
      <c r="GIP532" s="52"/>
      <c r="GIQ532" s="53" t="s">
        <v>14</v>
      </c>
      <c r="GIR532" s="52"/>
      <c r="GIS532" s="54"/>
      <c r="GIT532" s="54"/>
      <c r="GIU532" s="54"/>
      <c r="GIV532" s="55"/>
      <c r="GIW532" s="51">
        <v>27</v>
      </c>
      <c r="GIX532" s="52"/>
      <c r="GIY532" s="53" t="s">
        <v>14</v>
      </c>
      <c r="GIZ532" s="52"/>
      <c r="GJA532" s="54"/>
      <c r="GJB532" s="54"/>
      <c r="GJC532" s="54"/>
      <c r="GJD532" s="55"/>
      <c r="GJE532" s="51">
        <v>27</v>
      </c>
      <c r="GJF532" s="52"/>
      <c r="GJG532" s="53" t="s">
        <v>14</v>
      </c>
      <c r="GJH532" s="52"/>
      <c r="GJI532" s="54"/>
      <c r="GJJ532" s="54"/>
      <c r="GJK532" s="54"/>
      <c r="GJL532" s="55"/>
      <c r="GJM532" s="51">
        <v>27</v>
      </c>
      <c r="GJN532" s="52"/>
      <c r="GJO532" s="53" t="s">
        <v>14</v>
      </c>
      <c r="GJP532" s="52"/>
      <c r="GJQ532" s="54"/>
      <c r="GJR532" s="54"/>
      <c r="GJS532" s="54"/>
      <c r="GJT532" s="55"/>
      <c r="GJU532" s="51">
        <v>27</v>
      </c>
      <c r="GJV532" s="52"/>
      <c r="GJW532" s="53" t="s">
        <v>14</v>
      </c>
      <c r="GJX532" s="52"/>
      <c r="GJY532" s="54"/>
      <c r="GJZ532" s="54"/>
      <c r="GKA532" s="54"/>
      <c r="GKB532" s="55"/>
      <c r="GKC532" s="51">
        <v>27</v>
      </c>
      <c r="GKD532" s="52"/>
      <c r="GKE532" s="53" t="s">
        <v>14</v>
      </c>
      <c r="GKF532" s="52"/>
      <c r="GKG532" s="54"/>
      <c r="GKH532" s="54"/>
      <c r="GKI532" s="54"/>
      <c r="GKJ532" s="55"/>
      <c r="GKK532" s="51">
        <v>27</v>
      </c>
      <c r="GKL532" s="52"/>
      <c r="GKM532" s="53" t="s">
        <v>14</v>
      </c>
      <c r="GKN532" s="52"/>
      <c r="GKO532" s="54"/>
      <c r="GKP532" s="54"/>
      <c r="GKQ532" s="54"/>
      <c r="GKR532" s="55"/>
      <c r="GKS532" s="51">
        <v>27</v>
      </c>
      <c r="GKT532" s="52"/>
      <c r="GKU532" s="53" t="s">
        <v>14</v>
      </c>
      <c r="GKV532" s="52"/>
      <c r="GKW532" s="54"/>
      <c r="GKX532" s="54"/>
      <c r="GKY532" s="54"/>
      <c r="GKZ532" s="55"/>
      <c r="GLA532" s="51">
        <v>27</v>
      </c>
      <c r="GLB532" s="52"/>
      <c r="GLC532" s="53" t="s">
        <v>14</v>
      </c>
      <c r="GLD532" s="52"/>
      <c r="GLE532" s="54"/>
      <c r="GLF532" s="54"/>
      <c r="GLG532" s="54"/>
      <c r="GLH532" s="55"/>
      <c r="GLI532" s="51">
        <v>27</v>
      </c>
      <c r="GLJ532" s="52"/>
      <c r="GLK532" s="53" t="s">
        <v>14</v>
      </c>
      <c r="GLL532" s="52"/>
      <c r="GLM532" s="54"/>
      <c r="GLN532" s="54"/>
      <c r="GLO532" s="54"/>
      <c r="GLP532" s="55"/>
      <c r="GLQ532" s="51">
        <v>27</v>
      </c>
      <c r="GLR532" s="52"/>
      <c r="GLS532" s="53" t="s">
        <v>14</v>
      </c>
      <c r="GLT532" s="52"/>
      <c r="GLU532" s="54"/>
      <c r="GLV532" s="54"/>
      <c r="GLW532" s="54"/>
      <c r="GLX532" s="55"/>
      <c r="GLY532" s="51">
        <v>27</v>
      </c>
      <c r="GLZ532" s="52"/>
      <c r="GMA532" s="53" t="s">
        <v>14</v>
      </c>
      <c r="GMB532" s="52"/>
      <c r="GMC532" s="54"/>
      <c r="GMD532" s="54"/>
      <c r="GME532" s="54"/>
      <c r="GMF532" s="55"/>
      <c r="GMG532" s="51">
        <v>27</v>
      </c>
      <c r="GMH532" s="52"/>
      <c r="GMI532" s="53" t="s">
        <v>14</v>
      </c>
      <c r="GMJ532" s="52"/>
      <c r="GMK532" s="54"/>
      <c r="GML532" s="54"/>
      <c r="GMM532" s="54"/>
      <c r="GMN532" s="55"/>
      <c r="GMO532" s="51">
        <v>27</v>
      </c>
      <c r="GMP532" s="52"/>
      <c r="GMQ532" s="53" t="s">
        <v>14</v>
      </c>
      <c r="GMR532" s="52"/>
      <c r="GMS532" s="54"/>
      <c r="GMT532" s="54"/>
      <c r="GMU532" s="54"/>
      <c r="GMV532" s="55"/>
      <c r="GMW532" s="51">
        <v>27</v>
      </c>
      <c r="GMX532" s="52"/>
      <c r="GMY532" s="53" t="s">
        <v>14</v>
      </c>
      <c r="GMZ532" s="52"/>
      <c r="GNA532" s="54"/>
      <c r="GNB532" s="54"/>
      <c r="GNC532" s="54"/>
      <c r="GND532" s="55"/>
      <c r="GNE532" s="51">
        <v>27</v>
      </c>
      <c r="GNF532" s="52"/>
      <c r="GNG532" s="53" t="s">
        <v>14</v>
      </c>
      <c r="GNH532" s="52"/>
      <c r="GNI532" s="54"/>
      <c r="GNJ532" s="54"/>
      <c r="GNK532" s="54"/>
      <c r="GNL532" s="55"/>
      <c r="GNM532" s="51">
        <v>27</v>
      </c>
      <c r="GNN532" s="52"/>
      <c r="GNO532" s="53" t="s">
        <v>14</v>
      </c>
      <c r="GNP532" s="52"/>
      <c r="GNQ532" s="54"/>
      <c r="GNR532" s="54"/>
      <c r="GNS532" s="54"/>
      <c r="GNT532" s="55"/>
      <c r="GNU532" s="51">
        <v>27</v>
      </c>
      <c r="GNV532" s="52"/>
      <c r="GNW532" s="53" t="s">
        <v>14</v>
      </c>
      <c r="GNX532" s="52"/>
      <c r="GNY532" s="54"/>
      <c r="GNZ532" s="54"/>
      <c r="GOA532" s="54"/>
      <c r="GOB532" s="55"/>
      <c r="GOC532" s="51">
        <v>27</v>
      </c>
      <c r="GOD532" s="52"/>
      <c r="GOE532" s="53" t="s">
        <v>14</v>
      </c>
      <c r="GOF532" s="52"/>
      <c r="GOG532" s="54"/>
      <c r="GOH532" s="54"/>
      <c r="GOI532" s="54"/>
      <c r="GOJ532" s="55"/>
      <c r="GOK532" s="51">
        <v>27</v>
      </c>
      <c r="GOL532" s="52"/>
      <c r="GOM532" s="53" t="s">
        <v>14</v>
      </c>
      <c r="GON532" s="52"/>
      <c r="GOO532" s="54"/>
      <c r="GOP532" s="54"/>
      <c r="GOQ532" s="54"/>
      <c r="GOR532" s="55"/>
      <c r="GOS532" s="51">
        <v>27</v>
      </c>
      <c r="GOT532" s="52"/>
      <c r="GOU532" s="53" t="s">
        <v>14</v>
      </c>
      <c r="GOV532" s="52"/>
      <c r="GOW532" s="54"/>
      <c r="GOX532" s="54"/>
      <c r="GOY532" s="54"/>
      <c r="GOZ532" s="55"/>
      <c r="GPA532" s="51">
        <v>27</v>
      </c>
      <c r="GPB532" s="52"/>
      <c r="GPC532" s="53" t="s">
        <v>14</v>
      </c>
      <c r="GPD532" s="52"/>
      <c r="GPE532" s="54"/>
      <c r="GPF532" s="54"/>
      <c r="GPG532" s="54"/>
      <c r="GPH532" s="55"/>
      <c r="GPI532" s="51">
        <v>27</v>
      </c>
      <c r="GPJ532" s="52"/>
      <c r="GPK532" s="53" t="s">
        <v>14</v>
      </c>
      <c r="GPL532" s="52"/>
      <c r="GPM532" s="54"/>
      <c r="GPN532" s="54"/>
      <c r="GPO532" s="54"/>
      <c r="GPP532" s="55"/>
      <c r="GPQ532" s="51">
        <v>27</v>
      </c>
      <c r="GPR532" s="52"/>
      <c r="GPS532" s="53" t="s">
        <v>14</v>
      </c>
      <c r="GPT532" s="52"/>
      <c r="GPU532" s="54"/>
      <c r="GPV532" s="54"/>
      <c r="GPW532" s="54"/>
      <c r="GPX532" s="55"/>
      <c r="GPY532" s="51">
        <v>27</v>
      </c>
      <c r="GPZ532" s="52"/>
      <c r="GQA532" s="53" t="s">
        <v>14</v>
      </c>
      <c r="GQB532" s="52"/>
      <c r="GQC532" s="54"/>
      <c r="GQD532" s="54"/>
      <c r="GQE532" s="54"/>
      <c r="GQF532" s="55"/>
      <c r="GQG532" s="51">
        <v>27</v>
      </c>
      <c r="GQH532" s="52"/>
      <c r="GQI532" s="53" t="s">
        <v>14</v>
      </c>
      <c r="GQJ532" s="52"/>
      <c r="GQK532" s="54"/>
      <c r="GQL532" s="54"/>
      <c r="GQM532" s="54"/>
      <c r="GQN532" s="55"/>
      <c r="GQO532" s="51">
        <v>27</v>
      </c>
      <c r="GQP532" s="52"/>
      <c r="GQQ532" s="53" t="s">
        <v>14</v>
      </c>
      <c r="GQR532" s="52"/>
      <c r="GQS532" s="54"/>
      <c r="GQT532" s="54"/>
      <c r="GQU532" s="54"/>
      <c r="GQV532" s="55"/>
      <c r="GQW532" s="51">
        <v>27</v>
      </c>
      <c r="GQX532" s="52"/>
      <c r="GQY532" s="53" t="s">
        <v>14</v>
      </c>
      <c r="GQZ532" s="52"/>
      <c r="GRA532" s="54"/>
      <c r="GRB532" s="54"/>
      <c r="GRC532" s="54"/>
      <c r="GRD532" s="55"/>
      <c r="GRE532" s="51">
        <v>27</v>
      </c>
      <c r="GRF532" s="52"/>
      <c r="GRG532" s="53" t="s">
        <v>14</v>
      </c>
      <c r="GRH532" s="52"/>
      <c r="GRI532" s="54"/>
      <c r="GRJ532" s="54"/>
      <c r="GRK532" s="54"/>
      <c r="GRL532" s="55"/>
      <c r="GRM532" s="51">
        <v>27</v>
      </c>
      <c r="GRN532" s="52"/>
      <c r="GRO532" s="53" t="s">
        <v>14</v>
      </c>
      <c r="GRP532" s="52"/>
      <c r="GRQ532" s="54"/>
      <c r="GRR532" s="54"/>
      <c r="GRS532" s="54"/>
      <c r="GRT532" s="55"/>
      <c r="GRU532" s="51">
        <v>27</v>
      </c>
      <c r="GRV532" s="52"/>
      <c r="GRW532" s="53" t="s">
        <v>14</v>
      </c>
      <c r="GRX532" s="52"/>
      <c r="GRY532" s="54"/>
      <c r="GRZ532" s="54"/>
      <c r="GSA532" s="54"/>
      <c r="GSB532" s="55"/>
      <c r="GSC532" s="51">
        <v>27</v>
      </c>
      <c r="GSD532" s="52"/>
      <c r="GSE532" s="53" t="s">
        <v>14</v>
      </c>
      <c r="GSF532" s="52"/>
      <c r="GSG532" s="54"/>
      <c r="GSH532" s="54"/>
      <c r="GSI532" s="54"/>
      <c r="GSJ532" s="55"/>
      <c r="GSK532" s="51">
        <v>27</v>
      </c>
      <c r="GSL532" s="52"/>
      <c r="GSM532" s="53" t="s">
        <v>14</v>
      </c>
      <c r="GSN532" s="52"/>
      <c r="GSO532" s="54"/>
      <c r="GSP532" s="54"/>
      <c r="GSQ532" s="54"/>
      <c r="GSR532" s="55"/>
      <c r="GSS532" s="51">
        <v>27</v>
      </c>
      <c r="GST532" s="52"/>
      <c r="GSU532" s="53" t="s">
        <v>14</v>
      </c>
      <c r="GSV532" s="52"/>
      <c r="GSW532" s="54"/>
      <c r="GSX532" s="54"/>
      <c r="GSY532" s="54"/>
      <c r="GSZ532" s="55"/>
      <c r="GTA532" s="51">
        <v>27</v>
      </c>
      <c r="GTB532" s="52"/>
      <c r="GTC532" s="53" t="s">
        <v>14</v>
      </c>
      <c r="GTD532" s="52"/>
      <c r="GTE532" s="54"/>
      <c r="GTF532" s="54"/>
      <c r="GTG532" s="54"/>
      <c r="GTH532" s="55"/>
      <c r="GTI532" s="51">
        <v>27</v>
      </c>
      <c r="GTJ532" s="52"/>
      <c r="GTK532" s="53" t="s">
        <v>14</v>
      </c>
      <c r="GTL532" s="52"/>
      <c r="GTM532" s="54"/>
      <c r="GTN532" s="54"/>
      <c r="GTO532" s="54"/>
      <c r="GTP532" s="55"/>
      <c r="GTQ532" s="51">
        <v>27</v>
      </c>
      <c r="GTR532" s="52"/>
      <c r="GTS532" s="53" t="s">
        <v>14</v>
      </c>
      <c r="GTT532" s="52"/>
      <c r="GTU532" s="54"/>
      <c r="GTV532" s="54"/>
      <c r="GTW532" s="54"/>
      <c r="GTX532" s="55"/>
      <c r="GTY532" s="51">
        <v>27</v>
      </c>
      <c r="GTZ532" s="52"/>
      <c r="GUA532" s="53" t="s">
        <v>14</v>
      </c>
      <c r="GUB532" s="52"/>
      <c r="GUC532" s="54"/>
      <c r="GUD532" s="54"/>
      <c r="GUE532" s="54"/>
      <c r="GUF532" s="55"/>
      <c r="GUG532" s="51">
        <v>27</v>
      </c>
      <c r="GUH532" s="52"/>
      <c r="GUI532" s="53" t="s">
        <v>14</v>
      </c>
      <c r="GUJ532" s="52"/>
      <c r="GUK532" s="54"/>
      <c r="GUL532" s="54"/>
      <c r="GUM532" s="54"/>
      <c r="GUN532" s="55"/>
      <c r="GUO532" s="51">
        <v>27</v>
      </c>
      <c r="GUP532" s="52"/>
      <c r="GUQ532" s="53" t="s">
        <v>14</v>
      </c>
      <c r="GUR532" s="52"/>
      <c r="GUS532" s="54"/>
      <c r="GUT532" s="54"/>
      <c r="GUU532" s="54"/>
      <c r="GUV532" s="55"/>
      <c r="GUW532" s="51">
        <v>27</v>
      </c>
      <c r="GUX532" s="52"/>
      <c r="GUY532" s="53" t="s">
        <v>14</v>
      </c>
      <c r="GUZ532" s="52"/>
      <c r="GVA532" s="54"/>
      <c r="GVB532" s="54"/>
      <c r="GVC532" s="54"/>
      <c r="GVD532" s="55"/>
      <c r="GVE532" s="51">
        <v>27</v>
      </c>
      <c r="GVF532" s="52"/>
      <c r="GVG532" s="53" t="s">
        <v>14</v>
      </c>
      <c r="GVH532" s="52"/>
      <c r="GVI532" s="54"/>
      <c r="GVJ532" s="54"/>
      <c r="GVK532" s="54"/>
      <c r="GVL532" s="55"/>
      <c r="GVM532" s="51">
        <v>27</v>
      </c>
      <c r="GVN532" s="52"/>
      <c r="GVO532" s="53" t="s">
        <v>14</v>
      </c>
      <c r="GVP532" s="52"/>
      <c r="GVQ532" s="54"/>
      <c r="GVR532" s="54"/>
      <c r="GVS532" s="54"/>
      <c r="GVT532" s="55"/>
      <c r="GVU532" s="51">
        <v>27</v>
      </c>
      <c r="GVV532" s="52"/>
      <c r="GVW532" s="53" t="s">
        <v>14</v>
      </c>
      <c r="GVX532" s="52"/>
      <c r="GVY532" s="54"/>
      <c r="GVZ532" s="54"/>
      <c r="GWA532" s="54"/>
      <c r="GWB532" s="55"/>
      <c r="GWC532" s="51">
        <v>27</v>
      </c>
      <c r="GWD532" s="52"/>
      <c r="GWE532" s="53" t="s">
        <v>14</v>
      </c>
      <c r="GWF532" s="52"/>
      <c r="GWG532" s="54"/>
      <c r="GWH532" s="54"/>
      <c r="GWI532" s="54"/>
      <c r="GWJ532" s="55"/>
      <c r="GWK532" s="51">
        <v>27</v>
      </c>
      <c r="GWL532" s="52"/>
      <c r="GWM532" s="53" t="s">
        <v>14</v>
      </c>
      <c r="GWN532" s="52"/>
      <c r="GWO532" s="54"/>
      <c r="GWP532" s="54"/>
      <c r="GWQ532" s="54"/>
      <c r="GWR532" s="55"/>
      <c r="GWS532" s="51">
        <v>27</v>
      </c>
      <c r="GWT532" s="52"/>
      <c r="GWU532" s="53" t="s">
        <v>14</v>
      </c>
      <c r="GWV532" s="52"/>
      <c r="GWW532" s="54"/>
      <c r="GWX532" s="54"/>
      <c r="GWY532" s="54"/>
      <c r="GWZ532" s="55"/>
      <c r="GXA532" s="51">
        <v>27</v>
      </c>
      <c r="GXB532" s="52"/>
      <c r="GXC532" s="53" t="s">
        <v>14</v>
      </c>
      <c r="GXD532" s="52"/>
      <c r="GXE532" s="54"/>
      <c r="GXF532" s="54"/>
      <c r="GXG532" s="54"/>
      <c r="GXH532" s="55"/>
      <c r="GXI532" s="51">
        <v>27</v>
      </c>
      <c r="GXJ532" s="52"/>
      <c r="GXK532" s="53" t="s">
        <v>14</v>
      </c>
      <c r="GXL532" s="52"/>
      <c r="GXM532" s="54"/>
      <c r="GXN532" s="54"/>
      <c r="GXO532" s="54"/>
      <c r="GXP532" s="55"/>
      <c r="GXQ532" s="51">
        <v>27</v>
      </c>
      <c r="GXR532" s="52"/>
      <c r="GXS532" s="53" t="s">
        <v>14</v>
      </c>
      <c r="GXT532" s="52"/>
      <c r="GXU532" s="54"/>
      <c r="GXV532" s="54"/>
      <c r="GXW532" s="54"/>
      <c r="GXX532" s="55"/>
      <c r="GXY532" s="51">
        <v>27</v>
      </c>
      <c r="GXZ532" s="52"/>
      <c r="GYA532" s="53" t="s">
        <v>14</v>
      </c>
      <c r="GYB532" s="52"/>
      <c r="GYC532" s="54"/>
      <c r="GYD532" s="54"/>
      <c r="GYE532" s="54"/>
      <c r="GYF532" s="55"/>
      <c r="GYG532" s="51">
        <v>27</v>
      </c>
      <c r="GYH532" s="52"/>
      <c r="GYI532" s="53" t="s">
        <v>14</v>
      </c>
      <c r="GYJ532" s="52"/>
      <c r="GYK532" s="54"/>
      <c r="GYL532" s="54"/>
      <c r="GYM532" s="54"/>
      <c r="GYN532" s="55"/>
      <c r="GYO532" s="51">
        <v>27</v>
      </c>
      <c r="GYP532" s="52"/>
      <c r="GYQ532" s="53" t="s">
        <v>14</v>
      </c>
      <c r="GYR532" s="52"/>
      <c r="GYS532" s="54"/>
      <c r="GYT532" s="54"/>
      <c r="GYU532" s="54"/>
      <c r="GYV532" s="55"/>
      <c r="GYW532" s="51">
        <v>27</v>
      </c>
      <c r="GYX532" s="52"/>
      <c r="GYY532" s="53" t="s">
        <v>14</v>
      </c>
      <c r="GYZ532" s="52"/>
      <c r="GZA532" s="54"/>
      <c r="GZB532" s="54"/>
      <c r="GZC532" s="54"/>
      <c r="GZD532" s="55"/>
      <c r="GZE532" s="51">
        <v>27</v>
      </c>
      <c r="GZF532" s="52"/>
      <c r="GZG532" s="53" t="s">
        <v>14</v>
      </c>
      <c r="GZH532" s="52"/>
      <c r="GZI532" s="54"/>
      <c r="GZJ532" s="54"/>
      <c r="GZK532" s="54"/>
      <c r="GZL532" s="55"/>
      <c r="GZM532" s="51">
        <v>27</v>
      </c>
      <c r="GZN532" s="52"/>
      <c r="GZO532" s="53" t="s">
        <v>14</v>
      </c>
      <c r="GZP532" s="52"/>
      <c r="GZQ532" s="54"/>
      <c r="GZR532" s="54"/>
      <c r="GZS532" s="54"/>
      <c r="GZT532" s="55"/>
      <c r="GZU532" s="51">
        <v>27</v>
      </c>
      <c r="GZV532" s="52"/>
      <c r="GZW532" s="53" t="s">
        <v>14</v>
      </c>
      <c r="GZX532" s="52"/>
      <c r="GZY532" s="54"/>
      <c r="GZZ532" s="54"/>
      <c r="HAA532" s="54"/>
      <c r="HAB532" s="55"/>
      <c r="HAC532" s="51">
        <v>27</v>
      </c>
      <c r="HAD532" s="52"/>
      <c r="HAE532" s="53" t="s">
        <v>14</v>
      </c>
      <c r="HAF532" s="52"/>
      <c r="HAG532" s="54"/>
      <c r="HAH532" s="54"/>
      <c r="HAI532" s="54"/>
      <c r="HAJ532" s="55"/>
      <c r="HAK532" s="51">
        <v>27</v>
      </c>
      <c r="HAL532" s="52"/>
      <c r="HAM532" s="53" t="s">
        <v>14</v>
      </c>
      <c r="HAN532" s="52"/>
      <c r="HAO532" s="54"/>
      <c r="HAP532" s="54"/>
      <c r="HAQ532" s="54"/>
      <c r="HAR532" s="55"/>
      <c r="HAS532" s="51">
        <v>27</v>
      </c>
      <c r="HAT532" s="52"/>
      <c r="HAU532" s="53" t="s">
        <v>14</v>
      </c>
      <c r="HAV532" s="52"/>
      <c r="HAW532" s="54"/>
      <c r="HAX532" s="54"/>
      <c r="HAY532" s="54"/>
      <c r="HAZ532" s="55"/>
      <c r="HBA532" s="51">
        <v>27</v>
      </c>
      <c r="HBB532" s="52"/>
      <c r="HBC532" s="53" t="s">
        <v>14</v>
      </c>
      <c r="HBD532" s="52"/>
      <c r="HBE532" s="54"/>
      <c r="HBF532" s="54"/>
      <c r="HBG532" s="54"/>
      <c r="HBH532" s="55"/>
      <c r="HBI532" s="51">
        <v>27</v>
      </c>
      <c r="HBJ532" s="52"/>
      <c r="HBK532" s="53" t="s">
        <v>14</v>
      </c>
      <c r="HBL532" s="52"/>
      <c r="HBM532" s="54"/>
      <c r="HBN532" s="54"/>
      <c r="HBO532" s="54"/>
      <c r="HBP532" s="55"/>
      <c r="HBQ532" s="51">
        <v>27</v>
      </c>
      <c r="HBR532" s="52"/>
      <c r="HBS532" s="53" t="s">
        <v>14</v>
      </c>
      <c r="HBT532" s="52"/>
      <c r="HBU532" s="54"/>
      <c r="HBV532" s="54"/>
      <c r="HBW532" s="54"/>
      <c r="HBX532" s="55"/>
      <c r="HBY532" s="51">
        <v>27</v>
      </c>
      <c r="HBZ532" s="52"/>
      <c r="HCA532" s="53" t="s">
        <v>14</v>
      </c>
      <c r="HCB532" s="52"/>
      <c r="HCC532" s="54"/>
      <c r="HCD532" s="54"/>
      <c r="HCE532" s="54"/>
      <c r="HCF532" s="55"/>
      <c r="HCG532" s="51">
        <v>27</v>
      </c>
      <c r="HCH532" s="52"/>
      <c r="HCI532" s="53" t="s">
        <v>14</v>
      </c>
      <c r="HCJ532" s="52"/>
      <c r="HCK532" s="54"/>
      <c r="HCL532" s="54"/>
      <c r="HCM532" s="54"/>
      <c r="HCN532" s="55"/>
      <c r="HCO532" s="51">
        <v>27</v>
      </c>
      <c r="HCP532" s="52"/>
      <c r="HCQ532" s="53" t="s">
        <v>14</v>
      </c>
      <c r="HCR532" s="52"/>
      <c r="HCS532" s="54"/>
      <c r="HCT532" s="54"/>
      <c r="HCU532" s="54"/>
      <c r="HCV532" s="55"/>
      <c r="HCW532" s="51">
        <v>27</v>
      </c>
      <c r="HCX532" s="52"/>
      <c r="HCY532" s="53" t="s">
        <v>14</v>
      </c>
      <c r="HCZ532" s="52"/>
      <c r="HDA532" s="54"/>
      <c r="HDB532" s="54"/>
      <c r="HDC532" s="54"/>
      <c r="HDD532" s="55"/>
      <c r="HDE532" s="51">
        <v>27</v>
      </c>
      <c r="HDF532" s="52"/>
      <c r="HDG532" s="53" t="s">
        <v>14</v>
      </c>
      <c r="HDH532" s="52"/>
      <c r="HDI532" s="54"/>
      <c r="HDJ532" s="54"/>
      <c r="HDK532" s="54"/>
      <c r="HDL532" s="55"/>
      <c r="HDM532" s="51">
        <v>27</v>
      </c>
      <c r="HDN532" s="52"/>
      <c r="HDO532" s="53" t="s">
        <v>14</v>
      </c>
      <c r="HDP532" s="52"/>
      <c r="HDQ532" s="54"/>
      <c r="HDR532" s="54"/>
      <c r="HDS532" s="54"/>
      <c r="HDT532" s="55"/>
      <c r="HDU532" s="51">
        <v>27</v>
      </c>
      <c r="HDV532" s="52"/>
      <c r="HDW532" s="53" t="s">
        <v>14</v>
      </c>
      <c r="HDX532" s="52"/>
      <c r="HDY532" s="54"/>
      <c r="HDZ532" s="54"/>
      <c r="HEA532" s="54"/>
      <c r="HEB532" s="55"/>
      <c r="HEC532" s="51">
        <v>27</v>
      </c>
      <c r="HED532" s="52"/>
      <c r="HEE532" s="53" t="s">
        <v>14</v>
      </c>
      <c r="HEF532" s="52"/>
      <c r="HEG532" s="54"/>
      <c r="HEH532" s="54"/>
      <c r="HEI532" s="54"/>
      <c r="HEJ532" s="55"/>
      <c r="HEK532" s="51">
        <v>27</v>
      </c>
      <c r="HEL532" s="52"/>
      <c r="HEM532" s="53" t="s">
        <v>14</v>
      </c>
      <c r="HEN532" s="52"/>
      <c r="HEO532" s="54"/>
      <c r="HEP532" s="54"/>
      <c r="HEQ532" s="54"/>
      <c r="HER532" s="55"/>
      <c r="HES532" s="51">
        <v>27</v>
      </c>
      <c r="HET532" s="52"/>
      <c r="HEU532" s="53" t="s">
        <v>14</v>
      </c>
      <c r="HEV532" s="52"/>
      <c r="HEW532" s="54"/>
      <c r="HEX532" s="54"/>
      <c r="HEY532" s="54"/>
      <c r="HEZ532" s="55"/>
      <c r="HFA532" s="51">
        <v>27</v>
      </c>
      <c r="HFB532" s="52"/>
      <c r="HFC532" s="53" t="s">
        <v>14</v>
      </c>
      <c r="HFD532" s="52"/>
      <c r="HFE532" s="54"/>
      <c r="HFF532" s="54"/>
      <c r="HFG532" s="54"/>
      <c r="HFH532" s="55"/>
      <c r="HFI532" s="51">
        <v>27</v>
      </c>
      <c r="HFJ532" s="52"/>
      <c r="HFK532" s="53" t="s">
        <v>14</v>
      </c>
      <c r="HFL532" s="52"/>
      <c r="HFM532" s="54"/>
      <c r="HFN532" s="54"/>
      <c r="HFO532" s="54"/>
      <c r="HFP532" s="55"/>
      <c r="HFQ532" s="51">
        <v>27</v>
      </c>
      <c r="HFR532" s="52"/>
      <c r="HFS532" s="53" t="s">
        <v>14</v>
      </c>
      <c r="HFT532" s="52"/>
      <c r="HFU532" s="54"/>
      <c r="HFV532" s="54"/>
      <c r="HFW532" s="54"/>
      <c r="HFX532" s="55"/>
      <c r="HFY532" s="51">
        <v>27</v>
      </c>
      <c r="HFZ532" s="52"/>
      <c r="HGA532" s="53" t="s">
        <v>14</v>
      </c>
      <c r="HGB532" s="52"/>
      <c r="HGC532" s="54"/>
      <c r="HGD532" s="54"/>
      <c r="HGE532" s="54"/>
      <c r="HGF532" s="55"/>
      <c r="HGG532" s="51">
        <v>27</v>
      </c>
      <c r="HGH532" s="52"/>
      <c r="HGI532" s="53" t="s">
        <v>14</v>
      </c>
      <c r="HGJ532" s="52"/>
      <c r="HGK532" s="54"/>
      <c r="HGL532" s="54"/>
      <c r="HGM532" s="54"/>
      <c r="HGN532" s="55"/>
      <c r="HGO532" s="51">
        <v>27</v>
      </c>
      <c r="HGP532" s="52"/>
      <c r="HGQ532" s="53" t="s">
        <v>14</v>
      </c>
      <c r="HGR532" s="52"/>
      <c r="HGS532" s="54"/>
      <c r="HGT532" s="54"/>
      <c r="HGU532" s="54"/>
      <c r="HGV532" s="55"/>
      <c r="HGW532" s="51">
        <v>27</v>
      </c>
      <c r="HGX532" s="52"/>
      <c r="HGY532" s="53" t="s">
        <v>14</v>
      </c>
      <c r="HGZ532" s="52"/>
      <c r="HHA532" s="54"/>
      <c r="HHB532" s="54"/>
      <c r="HHC532" s="54"/>
      <c r="HHD532" s="55"/>
      <c r="HHE532" s="51">
        <v>27</v>
      </c>
      <c r="HHF532" s="52"/>
      <c r="HHG532" s="53" t="s">
        <v>14</v>
      </c>
      <c r="HHH532" s="52"/>
      <c r="HHI532" s="54"/>
      <c r="HHJ532" s="54"/>
      <c r="HHK532" s="54"/>
      <c r="HHL532" s="55"/>
      <c r="HHM532" s="51">
        <v>27</v>
      </c>
      <c r="HHN532" s="52"/>
      <c r="HHO532" s="53" t="s">
        <v>14</v>
      </c>
      <c r="HHP532" s="52"/>
      <c r="HHQ532" s="54"/>
      <c r="HHR532" s="54"/>
      <c r="HHS532" s="54"/>
      <c r="HHT532" s="55"/>
      <c r="HHU532" s="51">
        <v>27</v>
      </c>
      <c r="HHV532" s="52"/>
      <c r="HHW532" s="53" t="s">
        <v>14</v>
      </c>
      <c r="HHX532" s="52"/>
      <c r="HHY532" s="54"/>
      <c r="HHZ532" s="54"/>
      <c r="HIA532" s="54"/>
      <c r="HIB532" s="55"/>
      <c r="HIC532" s="51">
        <v>27</v>
      </c>
      <c r="HID532" s="52"/>
      <c r="HIE532" s="53" t="s">
        <v>14</v>
      </c>
      <c r="HIF532" s="52"/>
      <c r="HIG532" s="54"/>
      <c r="HIH532" s="54"/>
      <c r="HII532" s="54"/>
      <c r="HIJ532" s="55"/>
      <c r="HIK532" s="51">
        <v>27</v>
      </c>
      <c r="HIL532" s="52"/>
      <c r="HIM532" s="53" t="s">
        <v>14</v>
      </c>
      <c r="HIN532" s="52"/>
      <c r="HIO532" s="54"/>
      <c r="HIP532" s="54"/>
      <c r="HIQ532" s="54"/>
      <c r="HIR532" s="55"/>
      <c r="HIS532" s="51">
        <v>27</v>
      </c>
      <c r="HIT532" s="52"/>
      <c r="HIU532" s="53" t="s">
        <v>14</v>
      </c>
      <c r="HIV532" s="52"/>
      <c r="HIW532" s="54"/>
      <c r="HIX532" s="54"/>
      <c r="HIY532" s="54"/>
      <c r="HIZ532" s="55"/>
      <c r="HJA532" s="51">
        <v>27</v>
      </c>
      <c r="HJB532" s="52"/>
      <c r="HJC532" s="53" t="s">
        <v>14</v>
      </c>
      <c r="HJD532" s="52"/>
      <c r="HJE532" s="54"/>
      <c r="HJF532" s="54"/>
      <c r="HJG532" s="54"/>
      <c r="HJH532" s="55"/>
      <c r="HJI532" s="51">
        <v>27</v>
      </c>
      <c r="HJJ532" s="52"/>
      <c r="HJK532" s="53" t="s">
        <v>14</v>
      </c>
      <c r="HJL532" s="52"/>
      <c r="HJM532" s="54"/>
      <c r="HJN532" s="54"/>
      <c r="HJO532" s="54"/>
      <c r="HJP532" s="55"/>
      <c r="HJQ532" s="51">
        <v>27</v>
      </c>
      <c r="HJR532" s="52"/>
      <c r="HJS532" s="53" t="s">
        <v>14</v>
      </c>
      <c r="HJT532" s="52"/>
      <c r="HJU532" s="54"/>
      <c r="HJV532" s="54"/>
      <c r="HJW532" s="54"/>
      <c r="HJX532" s="55"/>
      <c r="HJY532" s="51">
        <v>27</v>
      </c>
      <c r="HJZ532" s="52"/>
      <c r="HKA532" s="53" t="s">
        <v>14</v>
      </c>
      <c r="HKB532" s="52"/>
      <c r="HKC532" s="54"/>
      <c r="HKD532" s="54"/>
      <c r="HKE532" s="54"/>
      <c r="HKF532" s="55"/>
      <c r="HKG532" s="51">
        <v>27</v>
      </c>
      <c r="HKH532" s="52"/>
      <c r="HKI532" s="53" t="s">
        <v>14</v>
      </c>
      <c r="HKJ532" s="52"/>
      <c r="HKK532" s="54"/>
      <c r="HKL532" s="54"/>
      <c r="HKM532" s="54"/>
      <c r="HKN532" s="55"/>
      <c r="HKO532" s="51">
        <v>27</v>
      </c>
      <c r="HKP532" s="52"/>
      <c r="HKQ532" s="53" t="s">
        <v>14</v>
      </c>
      <c r="HKR532" s="52"/>
      <c r="HKS532" s="54"/>
      <c r="HKT532" s="54"/>
      <c r="HKU532" s="54"/>
      <c r="HKV532" s="55"/>
      <c r="HKW532" s="51">
        <v>27</v>
      </c>
      <c r="HKX532" s="52"/>
      <c r="HKY532" s="53" t="s">
        <v>14</v>
      </c>
      <c r="HKZ532" s="52"/>
      <c r="HLA532" s="54"/>
      <c r="HLB532" s="54"/>
      <c r="HLC532" s="54"/>
      <c r="HLD532" s="55"/>
      <c r="HLE532" s="51">
        <v>27</v>
      </c>
      <c r="HLF532" s="52"/>
      <c r="HLG532" s="53" t="s">
        <v>14</v>
      </c>
      <c r="HLH532" s="52"/>
      <c r="HLI532" s="54"/>
      <c r="HLJ532" s="54"/>
      <c r="HLK532" s="54"/>
      <c r="HLL532" s="55"/>
      <c r="HLM532" s="51">
        <v>27</v>
      </c>
      <c r="HLN532" s="52"/>
      <c r="HLO532" s="53" t="s">
        <v>14</v>
      </c>
      <c r="HLP532" s="52"/>
      <c r="HLQ532" s="54"/>
      <c r="HLR532" s="54"/>
      <c r="HLS532" s="54"/>
      <c r="HLT532" s="55"/>
      <c r="HLU532" s="51">
        <v>27</v>
      </c>
      <c r="HLV532" s="52"/>
      <c r="HLW532" s="53" t="s">
        <v>14</v>
      </c>
      <c r="HLX532" s="52"/>
      <c r="HLY532" s="54"/>
      <c r="HLZ532" s="54"/>
      <c r="HMA532" s="54"/>
      <c r="HMB532" s="55"/>
      <c r="HMC532" s="51">
        <v>27</v>
      </c>
      <c r="HMD532" s="52"/>
      <c r="HME532" s="53" t="s">
        <v>14</v>
      </c>
      <c r="HMF532" s="52"/>
      <c r="HMG532" s="54"/>
      <c r="HMH532" s="54"/>
      <c r="HMI532" s="54"/>
      <c r="HMJ532" s="55"/>
      <c r="HMK532" s="51">
        <v>27</v>
      </c>
      <c r="HML532" s="52"/>
      <c r="HMM532" s="53" t="s">
        <v>14</v>
      </c>
      <c r="HMN532" s="52"/>
      <c r="HMO532" s="54"/>
      <c r="HMP532" s="54"/>
      <c r="HMQ532" s="54"/>
      <c r="HMR532" s="55"/>
      <c r="HMS532" s="51">
        <v>27</v>
      </c>
      <c r="HMT532" s="52"/>
      <c r="HMU532" s="53" t="s">
        <v>14</v>
      </c>
      <c r="HMV532" s="52"/>
      <c r="HMW532" s="54"/>
      <c r="HMX532" s="54"/>
      <c r="HMY532" s="54"/>
      <c r="HMZ532" s="55"/>
      <c r="HNA532" s="51">
        <v>27</v>
      </c>
      <c r="HNB532" s="52"/>
      <c r="HNC532" s="53" t="s">
        <v>14</v>
      </c>
      <c r="HND532" s="52"/>
      <c r="HNE532" s="54"/>
      <c r="HNF532" s="54"/>
      <c r="HNG532" s="54"/>
      <c r="HNH532" s="55"/>
      <c r="HNI532" s="51">
        <v>27</v>
      </c>
      <c r="HNJ532" s="52"/>
      <c r="HNK532" s="53" t="s">
        <v>14</v>
      </c>
      <c r="HNL532" s="52"/>
      <c r="HNM532" s="54"/>
      <c r="HNN532" s="54"/>
      <c r="HNO532" s="54"/>
      <c r="HNP532" s="55"/>
      <c r="HNQ532" s="51">
        <v>27</v>
      </c>
      <c r="HNR532" s="52"/>
      <c r="HNS532" s="53" t="s">
        <v>14</v>
      </c>
      <c r="HNT532" s="52"/>
      <c r="HNU532" s="54"/>
      <c r="HNV532" s="54"/>
      <c r="HNW532" s="54"/>
      <c r="HNX532" s="55"/>
      <c r="HNY532" s="51">
        <v>27</v>
      </c>
      <c r="HNZ532" s="52"/>
      <c r="HOA532" s="53" t="s">
        <v>14</v>
      </c>
      <c r="HOB532" s="52"/>
      <c r="HOC532" s="54"/>
      <c r="HOD532" s="54"/>
      <c r="HOE532" s="54"/>
      <c r="HOF532" s="55"/>
      <c r="HOG532" s="51">
        <v>27</v>
      </c>
      <c r="HOH532" s="52"/>
      <c r="HOI532" s="53" t="s">
        <v>14</v>
      </c>
      <c r="HOJ532" s="52"/>
      <c r="HOK532" s="54"/>
      <c r="HOL532" s="54"/>
      <c r="HOM532" s="54"/>
      <c r="HON532" s="55"/>
      <c r="HOO532" s="51">
        <v>27</v>
      </c>
      <c r="HOP532" s="52"/>
      <c r="HOQ532" s="53" t="s">
        <v>14</v>
      </c>
      <c r="HOR532" s="52"/>
      <c r="HOS532" s="54"/>
      <c r="HOT532" s="54"/>
      <c r="HOU532" s="54"/>
      <c r="HOV532" s="55"/>
      <c r="HOW532" s="51">
        <v>27</v>
      </c>
      <c r="HOX532" s="52"/>
      <c r="HOY532" s="53" t="s">
        <v>14</v>
      </c>
      <c r="HOZ532" s="52"/>
      <c r="HPA532" s="54"/>
      <c r="HPB532" s="54"/>
      <c r="HPC532" s="54"/>
      <c r="HPD532" s="55"/>
      <c r="HPE532" s="51">
        <v>27</v>
      </c>
      <c r="HPF532" s="52"/>
      <c r="HPG532" s="53" t="s">
        <v>14</v>
      </c>
      <c r="HPH532" s="52"/>
      <c r="HPI532" s="54"/>
      <c r="HPJ532" s="54"/>
      <c r="HPK532" s="54"/>
      <c r="HPL532" s="55"/>
      <c r="HPM532" s="51">
        <v>27</v>
      </c>
      <c r="HPN532" s="52"/>
      <c r="HPO532" s="53" t="s">
        <v>14</v>
      </c>
      <c r="HPP532" s="52"/>
      <c r="HPQ532" s="54"/>
      <c r="HPR532" s="54"/>
      <c r="HPS532" s="54"/>
      <c r="HPT532" s="55"/>
      <c r="HPU532" s="51">
        <v>27</v>
      </c>
      <c r="HPV532" s="52"/>
      <c r="HPW532" s="53" t="s">
        <v>14</v>
      </c>
      <c r="HPX532" s="52"/>
      <c r="HPY532" s="54"/>
      <c r="HPZ532" s="54"/>
      <c r="HQA532" s="54"/>
      <c r="HQB532" s="55"/>
      <c r="HQC532" s="51">
        <v>27</v>
      </c>
      <c r="HQD532" s="52"/>
      <c r="HQE532" s="53" t="s">
        <v>14</v>
      </c>
      <c r="HQF532" s="52"/>
      <c r="HQG532" s="54"/>
      <c r="HQH532" s="54"/>
      <c r="HQI532" s="54"/>
      <c r="HQJ532" s="55"/>
      <c r="HQK532" s="51">
        <v>27</v>
      </c>
      <c r="HQL532" s="52"/>
      <c r="HQM532" s="53" t="s">
        <v>14</v>
      </c>
      <c r="HQN532" s="52"/>
      <c r="HQO532" s="54"/>
      <c r="HQP532" s="54"/>
      <c r="HQQ532" s="54"/>
      <c r="HQR532" s="55"/>
      <c r="HQS532" s="51">
        <v>27</v>
      </c>
      <c r="HQT532" s="52"/>
      <c r="HQU532" s="53" t="s">
        <v>14</v>
      </c>
      <c r="HQV532" s="52"/>
      <c r="HQW532" s="54"/>
      <c r="HQX532" s="54"/>
      <c r="HQY532" s="54"/>
      <c r="HQZ532" s="55"/>
      <c r="HRA532" s="51">
        <v>27</v>
      </c>
      <c r="HRB532" s="52"/>
      <c r="HRC532" s="53" t="s">
        <v>14</v>
      </c>
      <c r="HRD532" s="52"/>
      <c r="HRE532" s="54"/>
      <c r="HRF532" s="54"/>
      <c r="HRG532" s="54"/>
      <c r="HRH532" s="55"/>
      <c r="HRI532" s="51">
        <v>27</v>
      </c>
      <c r="HRJ532" s="52"/>
      <c r="HRK532" s="53" t="s">
        <v>14</v>
      </c>
      <c r="HRL532" s="52"/>
      <c r="HRM532" s="54"/>
      <c r="HRN532" s="54"/>
      <c r="HRO532" s="54"/>
      <c r="HRP532" s="55"/>
      <c r="HRQ532" s="51">
        <v>27</v>
      </c>
      <c r="HRR532" s="52"/>
      <c r="HRS532" s="53" t="s">
        <v>14</v>
      </c>
      <c r="HRT532" s="52"/>
      <c r="HRU532" s="54"/>
      <c r="HRV532" s="54"/>
      <c r="HRW532" s="54"/>
      <c r="HRX532" s="55"/>
      <c r="HRY532" s="51">
        <v>27</v>
      </c>
      <c r="HRZ532" s="52"/>
      <c r="HSA532" s="53" t="s">
        <v>14</v>
      </c>
      <c r="HSB532" s="52"/>
      <c r="HSC532" s="54"/>
      <c r="HSD532" s="54"/>
      <c r="HSE532" s="54"/>
      <c r="HSF532" s="55"/>
      <c r="HSG532" s="51">
        <v>27</v>
      </c>
      <c r="HSH532" s="52"/>
      <c r="HSI532" s="53" t="s">
        <v>14</v>
      </c>
      <c r="HSJ532" s="52"/>
      <c r="HSK532" s="54"/>
      <c r="HSL532" s="54"/>
      <c r="HSM532" s="54"/>
      <c r="HSN532" s="55"/>
      <c r="HSO532" s="51">
        <v>27</v>
      </c>
      <c r="HSP532" s="52"/>
      <c r="HSQ532" s="53" t="s">
        <v>14</v>
      </c>
      <c r="HSR532" s="52"/>
      <c r="HSS532" s="54"/>
      <c r="HST532" s="54"/>
      <c r="HSU532" s="54"/>
      <c r="HSV532" s="55"/>
      <c r="HSW532" s="51">
        <v>27</v>
      </c>
      <c r="HSX532" s="52"/>
      <c r="HSY532" s="53" t="s">
        <v>14</v>
      </c>
      <c r="HSZ532" s="52"/>
      <c r="HTA532" s="54"/>
      <c r="HTB532" s="54"/>
      <c r="HTC532" s="54"/>
      <c r="HTD532" s="55"/>
      <c r="HTE532" s="51">
        <v>27</v>
      </c>
      <c r="HTF532" s="52"/>
      <c r="HTG532" s="53" t="s">
        <v>14</v>
      </c>
      <c r="HTH532" s="52"/>
      <c r="HTI532" s="54"/>
      <c r="HTJ532" s="54"/>
      <c r="HTK532" s="54"/>
      <c r="HTL532" s="55"/>
      <c r="HTM532" s="51">
        <v>27</v>
      </c>
      <c r="HTN532" s="52"/>
      <c r="HTO532" s="53" t="s">
        <v>14</v>
      </c>
      <c r="HTP532" s="52"/>
      <c r="HTQ532" s="54"/>
      <c r="HTR532" s="54"/>
      <c r="HTS532" s="54"/>
      <c r="HTT532" s="55"/>
      <c r="HTU532" s="51">
        <v>27</v>
      </c>
      <c r="HTV532" s="52"/>
      <c r="HTW532" s="53" t="s">
        <v>14</v>
      </c>
      <c r="HTX532" s="52"/>
      <c r="HTY532" s="54"/>
      <c r="HTZ532" s="54"/>
      <c r="HUA532" s="54"/>
      <c r="HUB532" s="55"/>
      <c r="HUC532" s="51">
        <v>27</v>
      </c>
      <c r="HUD532" s="52"/>
      <c r="HUE532" s="53" t="s">
        <v>14</v>
      </c>
      <c r="HUF532" s="52"/>
      <c r="HUG532" s="54"/>
      <c r="HUH532" s="54"/>
      <c r="HUI532" s="54"/>
      <c r="HUJ532" s="55"/>
      <c r="HUK532" s="51">
        <v>27</v>
      </c>
      <c r="HUL532" s="52"/>
      <c r="HUM532" s="53" t="s">
        <v>14</v>
      </c>
      <c r="HUN532" s="52"/>
      <c r="HUO532" s="54"/>
      <c r="HUP532" s="54"/>
      <c r="HUQ532" s="54"/>
      <c r="HUR532" s="55"/>
      <c r="HUS532" s="51">
        <v>27</v>
      </c>
      <c r="HUT532" s="52"/>
      <c r="HUU532" s="53" t="s">
        <v>14</v>
      </c>
      <c r="HUV532" s="52"/>
      <c r="HUW532" s="54"/>
      <c r="HUX532" s="54"/>
      <c r="HUY532" s="54"/>
      <c r="HUZ532" s="55"/>
      <c r="HVA532" s="51">
        <v>27</v>
      </c>
      <c r="HVB532" s="52"/>
      <c r="HVC532" s="53" t="s">
        <v>14</v>
      </c>
      <c r="HVD532" s="52"/>
      <c r="HVE532" s="54"/>
      <c r="HVF532" s="54"/>
      <c r="HVG532" s="54"/>
      <c r="HVH532" s="55"/>
      <c r="HVI532" s="51">
        <v>27</v>
      </c>
      <c r="HVJ532" s="52"/>
      <c r="HVK532" s="53" t="s">
        <v>14</v>
      </c>
      <c r="HVL532" s="52"/>
      <c r="HVM532" s="54"/>
      <c r="HVN532" s="54"/>
      <c r="HVO532" s="54"/>
      <c r="HVP532" s="55"/>
      <c r="HVQ532" s="51">
        <v>27</v>
      </c>
      <c r="HVR532" s="52"/>
      <c r="HVS532" s="53" t="s">
        <v>14</v>
      </c>
      <c r="HVT532" s="52"/>
      <c r="HVU532" s="54"/>
      <c r="HVV532" s="54"/>
      <c r="HVW532" s="54"/>
      <c r="HVX532" s="55"/>
      <c r="HVY532" s="51">
        <v>27</v>
      </c>
      <c r="HVZ532" s="52"/>
      <c r="HWA532" s="53" t="s">
        <v>14</v>
      </c>
      <c r="HWB532" s="52"/>
      <c r="HWC532" s="54"/>
      <c r="HWD532" s="54"/>
      <c r="HWE532" s="54"/>
      <c r="HWF532" s="55"/>
      <c r="HWG532" s="51">
        <v>27</v>
      </c>
      <c r="HWH532" s="52"/>
      <c r="HWI532" s="53" t="s">
        <v>14</v>
      </c>
      <c r="HWJ532" s="52"/>
      <c r="HWK532" s="54"/>
      <c r="HWL532" s="54"/>
      <c r="HWM532" s="54"/>
      <c r="HWN532" s="55"/>
      <c r="HWO532" s="51">
        <v>27</v>
      </c>
      <c r="HWP532" s="52"/>
      <c r="HWQ532" s="53" t="s">
        <v>14</v>
      </c>
      <c r="HWR532" s="52"/>
      <c r="HWS532" s="54"/>
      <c r="HWT532" s="54"/>
      <c r="HWU532" s="54"/>
      <c r="HWV532" s="55"/>
      <c r="HWW532" s="51">
        <v>27</v>
      </c>
      <c r="HWX532" s="52"/>
      <c r="HWY532" s="53" t="s">
        <v>14</v>
      </c>
      <c r="HWZ532" s="52"/>
      <c r="HXA532" s="54"/>
      <c r="HXB532" s="54"/>
      <c r="HXC532" s="54"/>
      <c r="HXD532" s="55"/>
      <c r="HXE532" s="51">
        <v>27</v>
      </c>
      <c r="HXF532" s="52"/>
      <c r="HXG532" s="53" t="s">
        <v>14</v>
      </c>
      <c r="HXH532" s="52"/>
      <c r="HXI532" s="54"/>
      <c r="HXJ532" s="54"/>
      <c r="HXK532" s="54"/>
      <c r="HXL532" s="55"/>
      <c r="HXM532" s="51">
        <v>27</v>
      </c>
      <c r="HXN532" s="52"/>
      <c r="HXO532" s="53" t="s">
        <v>14</v>
      </c>
      <c r="HXP532" s="52"/>
      <c r="HXQ532" s="54"/>
      <c r="HXR532" s="54"/>
      <c r="HXS532" s="54"/>
      <c r="HXT532" s="55"/>
      <c r="HXU532" s="51">
        <v>27</v>
      </c>
      <c r="HXV532" s="52"/>
      <c r="HXW532" s="53" t="s">
        <v>14</v>
      </c>
      <c r="HXX532" s="52"/>
      <c r="HXY532" s="54"/>
      <c r="HXZ532" s="54"/>
      <c r="HYA532" s="54"/>
      <c r="HYB532" s="55"/>
      <c r="HYC532" s="51">
        <v>27</v>
      </c>
      <c r="HYD532" s="52"/>
      <c r="HYE532" s="53" t="s">
        <v>14</v>
      </c>
      <c r="HYF532" s="52"/>
      <c r="HYG532" s="54"/>
      <c r="HYH532" s="54"/>
      <c r="HYI532" s="54"/>
      <c r="HYJ532" s="55"/>
      <c r="HYK532" s="51">
        <v>27</v>
      </c>
      <c r="HYL532" s="52"/>
      <c r="HYM532" s="53" t="s">
        <v>14</v>
      </c>
      <c r="HYN532" s="52"/>
      <c r="HYO532" s="54"/>
      <c r="HYP532" s="54"/>
      <c r="HYQ532" s="54"/>
      <c r="HYR532" s="55"/>
      <c r="HYS532" s="51">
        <v>27</v>
      </c>
      <c r="HYT532" s="52"/>
      <c r="HYU532" s="53" t="s">
        <v>14</v>
      </c>
      <c r="HYV532" s="52"/>
      <c r="HYW532" s="54"/>
      <c r="HYX532" s="54"/>
      <c r="HYY532" s="54"/>
      <c r="HYZ532" s="55"/>
      <c r="HZA532" s="51">
        <v>27</v>
      </c>
      <c r="HZB532" s="52"/>
      <c r="HZC532" s="53" t="s">
        <v>14</v>
      </c>
      <c r="HZD532" s="52"/>
      <c r="HZE532" s="54"/>
      <c r="HZF532" s="54"/>
      <c r="HZG532" s="54"/>
      <c r="HZH532" s="55"/>
      <c r="HZI532" s="51">
        <v>27</v>
      </c>
      <c r="HZJ532" s="52"/>
      <c r="HZK532" s="53" t="s">
        <v>14</v>
      </c>
      <c r="HZL532" s="52"/>
      <c r="HZM532" s="54"/>
      <c r="HZN532" s="54"/>
      <c r="HZO532" s="54"/>
      <c r="HZP532" s="55"/>
      <c r="HZQ532" s="51">
        <v>27</v>
      </c>
      <c r="HZR532" s="52"/>
      <c r="HZS532" s="53" t="s">
        <v>14</v>
      </c>
      <c r="HZT532" s="52"/>
      <c r="HZU532" s="54"/>
      <c r="HZV532" s="54"/>
      <c r="HZW532" s="54"/>
      <c r="HZX532" s="55"/>
      <c r="HZY532" s="51">
        <v>27</v>
      </c>
      <c r="HZZ532" s="52"/>
      <c r="IAA532" s="53" t="s">
        <v>14</v>
      </c>
      <c r="IAB532" s="52"/>
      <c r="IAC532" s="54"/>
      <c r="IAD532" s="54"/>
      <c r="IAE532" s="54"/>
      <c r="IAF532" s="55"/>
      <c r="IAG532" s="51">
        <v>27</v>
      </c>
      <c r="IAH532" s="52"/>
      <c r="IAI532" s="53" t="s">
        <v>14</v>
      </c>
      <c r="IAJ532" s="52"/>
      <c r="IAK532" s="54"/>
      <c r="IAL532" s="54"/>
      <c r="IAM532" s="54"/>
      <c r="IAN532" s="55"/>
      <c r="IAO532" s="51">
        <v>27</v>
      </c>
      <c r="IAP532" s="52"/>
      <c r="IAQ532" s="53" t="s">
        <v>14</v>
      </c>
      <c r="IAR532" s="52"/>
      <c r="IAS532" s="54"/>
      <c r="IAT532" s="54"/>
      <c r="IAU532" s="54"/>
      <c r="IAV532" s="55"/>
      <c r="IAW532" s="51">
        <v>27</v>
      </c>
      <c r="IAX532" s="52"/>
      <c r="IAY532" s="53" t="s">
        <v>14</v>
      </c>
      <c r="IAZ532" s="52"/>
      <c r="IBA532" s="54"/>
      <c r="IBB532" s="54"/>
      <c r="IBC532" s="54"/>
      <c r="IBD532" s="55"/>
      <c r="IBE532" s="51">
        <v>27</v>
      </c>
      <c r="IBF532" s="52"/>
      <c r="IBG532" s="53" t="s">
        <v>14</v>
      </c>
      <c r="IBH532" s="52"/>
      <c r="IBI532" s="54"/>
      <c r="IBJ532" s="54"/>
      <c r="IBK532" s="54"/>
      <c r="IBL532" s="55"/>
      <c r="IBM532" s="51">
        <v>27</v>
      </c>
      <c r="IBN532" s="52"/>
      <c r="IBO532" s="53" t="s">
        <v>14</v>
      </c>
      <c r="IBP532" s="52"/>
      <c r="IBQ532" s="54"/>
      <c r="IBR532" s="54"/>
      <c r="IBS532" s="54"/>
      <c r="IBT532" s="55"/>
      <c r="IBU532" s="51">
        <v>27</v>
      </c>
      <c r="IBV532" s="52"/>
      <c r="IBW532" s="53" t="s">
        <v>14</v>
      </c>
      <c r="IBX532" s="52"/>
      <c r="IBY532" s="54"/>
      <c r="IBZ532" s="54"/>
      <c r="ICA532" s="54"/>
      <c r="ICB532" s="55"/>
      <c r="ICC532" s="51">
        <v>27</v>
      </c>
      <c r="ICD532" s="52"/>
      <c r="ICE532" s="53" t="s">
        <v>14</v>
      </c>
      <c r="ICF532" s="52"/>
      <c r="ICG532" s="54"/>
      <c r="ICH532" s="54"/>
      <c r="ICI532" s="54"/>
      <c r="ICJ532" s="55"/>
      <c r="ICK532" s="51">
        <v>27</v>
      </c>
      <c r="ICL532" s="52"/>
      <c r="ICM532" s="53" t="s">
        <v>14</v>
      </c>
      <c r="ICN532" s="52"/>
      <c r="ICO532" s="54"/>
      <c r="ICP532" s="54"/>
      <c r="ICQ532" s="54"/>
      <c r="ICR532" s="55"/>
      <c r="ICS532" s="51">
        <v>27</v>
      </c>
      <c r="ICT532" s="52"/>
      <c r="ICU532" s="53" t="s">
        <v>14</v>
      </c>
      <c r="ICV532" s="52"/>
      <c r="ICW532" s="54"/>
      <c r="ICX532" s="54"/>
      <c r="ICY532" s="54"/>
      <c r="ICZ532" s="55"/>
      <c r="IDA532" s="51">
        <v>27</v>
      </c>
      <c r="IDB532" s="52"/>
      <c r="IDC532" s="53" t="s">
        <v>14</v>
      </c>
      <c r="IDD532" s="52"/>
      <c r="IDE532" s="54"/>
      <c r="IDF532" s="54"/>
      <c r="IDG532" s="54"/>
      <c r="IDH532" s="55"/>
      <c r="IDI532" s="51">
        <v>27</v>
      </c>
      <c r="IDJ532" s="52"/>
      <c r="IDK532" s="53" t="s">
        <v>14</v>
      </c>
      <c r="IDL532" s="52"/>
      <c r="IDM532" s="54"/>
      <c r="IDN532" s="54"/>
      <c r="IDO532" s="54"/>
      <c r="IDP532" s="55"/>
      <c r="IDQ532" s="51">
        <v>27</v>
      </c>
      <c r="IDR532" s="52"/>
      <c r="IDS532" s="53" t="s">
        <v>14</v>
      </c>
      <c r="IDT532" s="52"/>
      <c r="IDU532" s="54"/>
      <c r="IDV532" s="54"/>
      <c r="IDW532" s="54"/>
      <c r="IDX532" s="55"/>
      <c r="IDY532" s="51">
        <v>27</v>
      </c>
      <c r="IDZ532" s="52"/>
      <c r="IEA532" s="53" t="s">
        <v>14</v>
      </c>
      <c r="IEB532" s="52"/>
      <c r="IEC532" s="54"/>
      <c r="IED532" s="54"/>
      <c r="IEE532" s="54"/>
      <c r="IEF532" s="55"/>
      <c r="IEG532" s="51">
        <v>27</v>
      </c>
      <c r="IEH532" s="52"/>
      <c r="IEI532" s="53" t="s">
        <v>14</v>
      </c>
      <c r="IEJ532" s="52"/>
      <c r="IEK532" s="54"/>
      <c r="IEL532" s="54"/>
      <c r="IEM532" s="54"/>
      <c r="IEN532" s="55"/>
      <c r="IEO532" s="51">
        <v>27</v>
      </c>
      <c r="IEP532" s="52"/>
      <c r="IEQ532" s="53" t="s">
        <v>14</v>
      </c>
      <c r="IER532" s="52"/>
      <c r="IES532" s="54"/>
      <c r="IET532" s="54"/>
      <c r="IEU532" s="54"/>
      <c r="IEV532" s="55"/>
      <c r="IEW532" s="51">
        <v>27</v>
      </c>
      <c r="IEX532" s="52"/>
      <c r="IEY532" s="53" t="s">
        <v>14</v>
      </c>
      <c r="IEZ532" s="52"/>
      <c r="IFA532" s="54"/>
      <c r="IFB532" s="54"/>
      <c r="IFC532" s="54"/>
      <c r="IFD532" s="55"/>
      <c r="IFE532" s="51">
        <v>27</v>
      </c>
      <c r="IFF532" s="52"/>
      <c r="IFG532" s="53" t="s">
        <v>14</v>
      </c>
      <c r="IFH532" s="52"/>
      <c r="IFI532" s="54"/>
      <c r="IFJ532" s="54"/>
      <c r="IFK532" s="54"/>
      <c r="IFL532" s="55"/>
      <c r="IFM532" s="51">
        <v>27</v>
      </c>
      <c r="IFN532" s="52"/>
      <c r="IFO532" s="53" t="s">
        <v>14</v>
      </c>
      <c r="IFP532" s="52"/>
      <c r="IFQ532" s="54"/>
      <c r="IFR532" s="54"/>
      <c r="IFS532" s="54"/>
      <c r="IFT532" s="55"/>
      <c r="IFU532" s="51">
        <v>27</v>
      </c>
      <c r="IFV532" s="52"/>
      <c r="IFW532" s="53" t="s">
        <v>14</v>
      </c>
      <c r="IFX532" s="52"/>
      <c r="IFY532" s="54"/>
      <c r="IFZ532" s="54"/>
      <c r="IGA532" s="54"/>
      <c r="IGB532" s="55"/>
      <c r="IGC532" s="51">
        <v>27</v>
      </c>
      <c r="IGD532" s="52"/>
      <c r="IGE532" s="53" t="s">
        <v>14</v>
      </c>
      <c r="IGF532" s="52"/>
      <c r="IGG532" s="54"/>
      <c r="IGH532" s="54"/>
      <c r="IGI532" s="54"/>
      <c r="IGJ532" s="55"/>
      <c r="IGK532" s="51">
        <v>27</v>
      </c>
      <c r="IGL532" s="52"/>
      <c r="IGM532" s="53" t="s">
        <v>14</v>
      </c>
      <c r="IGN532" s="52"/>
      <c r="IGO532" s="54"/>
      <c r="IGP532" s="54"/>
      <c r="IGQ532" s="54"/>
      <c r="IGR532" s="55"/>
      <c r="IGS532" s="51">
        <v>27</v>
      </c>
      <c r="IGT532" s="52"/>
      <c r="IGU532" s="53" t="s">
        <v>14</v>
      </c>
      <c r="IGV532" s="52"/>
      <c r="IGW532" s="54"/>
      <c r="IGX532" s="54"/>
      <c r="IGY532" s="54"/>
      <c r="IGZ532" s="55"/>
      <c r="IHA532" s="51">
        <v>27</v>
      </c>
      <c r="IHB532" s="52"/>
      <c r="IHC532" s="53" t="s">
        <v>14</v>
      </c>
      <c r="IHD532" s="52"/>
      <c r="IHE532" s="54"/>
      <c r="IHF532" s="54"/>
      <c r="IHG532" s="54"/>
      <c r="IHH532" s="55"/>
      <c r="IHI532" s="51">
        <v>27</v>
      </c>
      <c r="IHJ532" s="52"/>
      <c r="IHK532" s="53" t="s">
        <v>14</v>
      </c>
      <c r="IHL532" s="52"/>
      <c r="IHM532" s="54"/>
      <c r="IHN532" s="54"/>
      <c r="IHO532" s="54"/>
      <c r="IHP532" s="55"/>
      <c r="IHQ532" s="51">
        <v>27</v>
      </c>
      <c r="IHR532" s="52"/>
      <c r="IHS532" s="53" t="s">
        <v>14</v>
      </c>
      <c r="IHT532" s="52"/>
      <c r="IHU532" s="54"/>
      <c r="IHV532" s="54"/>
      <c r="IHW532" s="54"/>
      <c r="IHX532" s="55"/>
      <c r="IHY532" s="51">
        <v>27</v>
      </c>
      <c r="IHZ532" s="52"/>
      <c r="IIA532" s="53" t="s">
        <v>14</v>
      </c>
      <c r="IIB532" s="52"/>
      <c r="IIC532" s="54"/>
      <c r="IID532" s="54"/>
      <c r="IIE532" s="54"/>
      <c r="IIF532" s="55"/>
      <c r="IIG532" s="51">
        <v>27</v>
      </c>
      <c r="IIH532" s="52"/>
      <c r="III532" s="53" t="s">
        <v>14</v>
      </c>
      <c r="IIJ532" s="52"/>
      <c r="IIK532" s="54"/>
      <c r="IIL532" s="54"/>
      <c r="IIM532" s="54"/>
      <c r="IIN532" s="55"/>
      <c r="IIO532" s="51">
        <v>27</v>
      </c>
      <c r="IIP532" s="52"/>
      <c r="IIQ532" s="53" t="s">
        <v>14</v>
      </c>
      <c r="IIR532" s="52"/>
      <c r="IIS532" s="54"/>
      <c r="IIT532" s="54"/>
      <c r="IIU532" s="54"/>
      <c r="IIV532" s="55"/>
      <c r="IIW532" s="51">
        <v>27</v>
      </c>
      <c r="IIX532" s="52"/>
      <c r="IIY532" s="53" t="s">
        <v>14</v>
      </c>
      <c r="IIZ532" s="52"/>
      <c r="IJA532" s="54"/>
      <c r="IJB532" s="54"/>
      <c r="IJC532" s="54"/>
      <c r="IJD532" s="55"/>
      <c r="IJE532" s="51">
        <v>27</v>
      </c>
      <c r="IJF532" s="52"/>
      <c r="IJG532" s="53" t="s">
        <v>14</v>
      </c>
      <c r="IJH532" s="52"/>
      <c r="IJI532" s="54"/>
      <c r="IJJ532" s="54"/>
      <c r="IJK532" s="54"/>
      <c r="IJL532" s="55"/>
      <c r="IJM532" s="51">
        <v>27</v>
      </c>
      <c r="IJN532" s="52"/>
      <c r="IJO532" s="53" t="s">
        <v>14</v>
      </c>
      <c r="IJP532" s="52"/>
      <c r="IJQ532" s="54"/>
      <c r="IJR532" s="54"/>
      <c r="IJS532" s="54"/>
      <c r="IJT532" s="55"/>
      <c r="IJU532" s="51">
        <v>27</v>
      </c>
      <c r="IJV532" s="52"/>
      <c r="IJW532" s="53" t="s">
        <v>14</v>
      </c>
      <c r="IJX532" s="52"/>
      <c r="IJY532" s="54"/>
      <c r="IJZ532" s="54"/>
      <c r="IKA532" s="54"/>
      <c r="IKB532" s="55"/>
      <c r="IKC532" s="51">
        <v>27</v>
      </c>
      <c r="IKD532" s="52"/>
      <c r="IKE532" s="53" t="s">
        <v>14</v>
      </c>
      <c r="IKF532" s="52"/>
      <c r="IKG532" s="54"/>
      <c r="IKH532" s="54"/>
      <c r="IKI532" s="54"/>
      <c r="IKJ532" s="55"/>
      <c r="IKK532" s="51">
        <v>27</v>
      </c>
      <c r="IKL532" s="52"/>
      <c r="IKM532" s="53" t="s">
        <v>14</v>
      </c>
      <c r="IKN532" s="52"/>
      <c r="IKO532" s="54"/>
      <c r="IKP532" s="54"/>
      <c r="IKQ532" s="54"/>
      <c r="IKR532" s="55"/>
      <c r="IKS532" s="51">
        <v>27</v>
      </c>
      <c r="IKT532" s="52"/>
      <c r="IKU532" s="53" t="s">
        <v>14</v>
      </c>
      <c r="IKV532" s="52"/>
      <c r="IKW532" s="54"/>
      <c r="IKX532" s="54"/>
      <c r="IKY532" s="54"/>
      <c r="IKZ532" s="55"/>
      <c r="ILA532" s="51">
        <v>27</v>
      </c>
      <c r="ILB532" s="52"/>
      <c r="ILC532" s="53" t="s">
        <v>14</v>
      </c>
      <c r="ILD532" s="52"/>
      <c r="ILE532" s="54"/>
      <c r="ILF532" s="54"/>
      <c r="ILG532" s="54"/>
      <c r="ILH532" s="55"/>
      <c r="ILI532" s="51">
        <v>27</v>
      </c>
      <c r="ILJ532" s="52"/>
      <c r="ILK532" s="53" t="s">
        <v>14</v>
      </c>
      <c r="ILL532" s="52"/>
      <c r="ILM532" s="54"/>
      <c r="ILN532" s="54"/>
      <c r="ILO532" s="54"/>
      <c r="ILP532" s="55"/>
      <c r="ILQ532" s="51">
        <v>27</v>
      </c>
      <c r="ILR532" s="52"/>
      <c r="ILS532" s="53" t="s">
        <v>14</v>
      </c>
      <c r="ILT532" s="52"/>
      <c r="ILU532" s="54"/>
      <c r="ILV532" s="54"/>
      <c r="ILW532" s="54"/>
      <c r="ILX532" s="55"/>
      <c r="ILY532" s="51">
        <v>27</v>
      </c>
      <c r="ILZ532" s="52"/>
      <c r="IMA532" s="53" t="s">
        <v>14</v>
      </c>
      <c r="IMB532" s="52"/>
      <c r="IMC532" s="54"/>
      <c r="IMD532" s="54"/>
      <c r="IME532" s="54"/>
      <c r="IMF532" s="55"/>
      <c r="IMG532" s="51">
        <v>27</v>
      </c>
      <c r="IMH532" s="52"/>
      <c r="IMI532" s="53" t="s">
        <v>14</v>
      </c>
      <c r="IMJ532" s="52"/>
      <c r="IMK532" s="54"/>
      <c r="IML532" s="54"/>
      <c r="IMM532" s="54"/>
      <c r="IMN532" s="55"/>
      <c r="IMO532" s="51">
        <v>27</v>
      </c>
      <c r="IMP532" s="52"/>
      <c r="IMQ532" s="53" t="s">
        <v>14</v>
      </c>
      <c r="IMR532" s="52"/>
      <c r="IMS532" s="54"/>
      <c r="IMT532" s="54"/>
      <c r="IMU532" s="54"/>
      <c r="IMV532" s="55"/>
      <c r="IMW532" s="51">
        <v>27</v>
      </c>
      <c r="IMX532" s="52"/>
      <c r="IMY532" s="53" t="s">
        <v>14</v>
      </c>
      <c r="IMZ532" s="52"/>
      <c r="INA532" s="54"/>
      <c r="INB532" s="54"/>
      <c r="INC532" s="54"/>
      <c r="IND532" s="55"/>
      <c r="INE532" s="51">
        <v>27</v>
      </c>
      <c r="INF532" s="52"/>
      <c r="ING532" s="53" t="s">
        <v>14</v>
      </c>
      <c r="INH532" s="52"/>
      <c r="INI532" s="54"/>
      <c r="INJ532" s="54"/>
      <c r="INK532" s="54"/>
      <c r="INL532" s="55"/>
      <c r="INM532" s="51">
        <v>27</v>
      </c>
      <c r="INN532" s="52"/>
      <c r="INO532" s="53" t="s">
        <v>14</v>
      </c>
      <c r="INP532" s="52"/>
      <c r="INQ532" s="54"/>
      <c r="INR532" s="54"/>
      <c r="INS532" s="54"/>
      <c r="INT532" s="55"/>
      <c r="INU532" s="51">
        <v>27</v>
      </c>
      <c r="INV532" s="52"/>
      <c r="INW532" s="53" t="s">
        <v>14</v>
      </c>
      <c r="INX532" s="52"/>
      <c r="INY532" s="54"/>
      <c r="INZ532" s="54"/>
      <c r="IOA532" s="54"/>
      <c r="IOB532" s="55"/>
      <c r="IOC532" s="51">
        <v>27</v>
      </c>
      <c r="IOD532" s="52"/>
      <c r="IOE532" s="53" t="s">
        <v>14</v>
      </c>
      <c r="IOF532" s="52"/>
      <c r="IOG532" s="54"/>
      <c r="IOH532" s="54"/>
      <c r="IOI532" s="54"/>
      <c r="IOJ532" s="55"/>
      <c r="IOK532" s="51">
        <v>27</v>
      </c>
      <c r="IOL532" s="52"/>
      <c r="IOM532" s="53" t="s">
        <v>14</v>
      </c>
      <c r="ION532" s="52"/>
      <c r="IOO532" s="54"/>
      <c r="IOP532" s="54"/>
      <c r="IOQ532" s="54"/>
      <c r="IOR532" s="55"/>
      <c r="IOS532" s="51">
        <v>27</v>
      </c>
      <c r="IOT532" s="52"/>
      <c r="IOU532" s="53" t="s">
        <v>14</v>
      </c>
      <c r="IOV532" s="52"/>
      <c r="IOW532" s="54"/>
      <c r="IOX532" s="54"/>
      <c r="IOY532" s="54"/>
      <c r="IOZ532" s="55"/>
      <c r="IPA532" s="51">
        <v>27</v>
      </c>
      <c r="IPB532" s="52"/>
      <c r="IPC532" s="53" t="s">
        <v>14</v>
      </c>
      <c r="IPD532" s="52"/>
      <c r="IPE532" s="54"/>
      <c r="IPF532" s="54"/>
      <c r="IPG532" s="54"/>
      <c r="IPH532" s="55"/>
      <c r="IPI532" s="51">
        <v>27</v>
      </c>
      <c r="IPJ532" s="52"/>
      <c r="IPK532" s="53" t="s">
        <v>14</v>
      </c>
      <c r="IPL532" s="52"/>
      <c r="IPM532" s="54"/>
      <c r="IPN532" s="54"/>
      <c r="IPO532" s="54"/>
      <c r="IPP532" s="55"/>
      <c r="IPQ532" s="51">
        <v>27</v>
      </c>
      <c r="IPR532" s="52"/>
      <c r="IPS532" s="53" t="s">
        <v>14</v>
      </c>
      <c r="IPT532" s="52"/>
      <c r="IPU532" s="54"/>
      <c r="IPV532" s="54"/>
      <c r="IPW532" s="54"/>
      <c r="IPX532" s="55"/>
      <c r="IPY532" s="51">
        <v>27</v>
      </c>
      <c r="IPZ532" s="52"/>
      <c r="IQA532" s="53" t="s">
        <v>14</v>
      </c>
      <c r="IQB532" s="52"/>
      <c r="IQC532" s="54"/>
      <c r="IQD532" s="54"/>
      <c r="IQE532" s="54"/>
      <c r="IQF532" s="55"/>
      <c r="IQG532" s="51">
        <v>27</v>
      </c>
      <c r="IQH532" s="52"/>
      <c r="IQI532" s="53" t="s">
        <v>14</v>
      </c>
      <c r="IQJ532" s="52"/>
      <c r="IQK532" s="54"/>
      <c r="IQL532" s="54"/>
      <c r="IQM532" s="54"/>
      <c r="IQN532" s="55"/>
      <c r="IQO532" s="51">
        <v>27</v>
      </c>
      <c r="IQP532" s="52"/>
      <c r="IQQ532" s="53" t="s">
        <v>14</v>
      </c>
      <c r="IQR532" s="52"/>
      <c r="IQS532" s="54"/>
      <c r="IQT532" s="54"/>
      <c r="IQU532" s="54"/>
      <c r="IQV532" s="55"/>
      <c r="IQW532" s="51">
        <v>27</v>
      </c>
      <c r="IQX532" s="52"/>
      <c r="IQY532" s="53" t="s">
        <v>14</v>
      </c>
      <c r="IQZ532" s="52"/>
      <c r="IRA532" s="54"/>
      <c r="IRB532" s="54"/>
      <c r="IRC532" s="54"/>
      <c r="IRD532" s="55"/>
      <c r="IRE532" s="51">
        <v>27</v>
      </c>
      <c r="IRF532" s="52"/>
      <c r="IRG532" s="53" t="s">
        <v>14</v>
      </c>
      <c r="IRH532" s="52"/>
      <c r="IRI532" s="54"/>
      <c r="IRJ532" s="54"/>
      <c r="IRK532" s="54"/>
      <c r="IRL532" s="55"/>
      <c r="IRM532" s="51">
        <v>27</v>
      </c>
      <c r="IRN532" s="52"/>
      <c r="IRO532" s="53" t="s">
        <v>14</v>
      </c>
      <c r="IRP532" s="52"/>
      <c r="IRQ532" s="54"/>
      <c r="IRR532" s="54"/>
      <c r="IRS532" s="54"/>
      <c r="IRT532" s="55"/>
      <c r="IRU532" s="51">
        <v>27</v>
      </c>
      <c r="IRV532" s="52"/>
      <c r="IRW532" s="53" t="s">
        <v>14</v>
      </c>
      <c r="IRX532" s="52"/>
      <c r="IRY532" s="54"/>
      <c r="IRZ532" s="54"/>
      <c r="ISA532" s="54"/>
      <c r="ISB532" s="55"/>
      <c r="ISC532" s="51">
        <v>27</v>
      </c>
      <c r="ISD532" s="52"/>
      <c r="ISE532" s="53" t="s">
        <v>14</v>
      </c>
      <c r="ISF532" s="52"/>
      <c r="ISG532" s="54"/>
      <c r="ISH532" s="54"/>
      <c r="ISI532" s="54"/>
      <c r="ISJ532" s="55"/>
      <c r="ISK532" s="51">
        <v>27</v>
      </c>
      <c r="ISL532" s="52"/>
      <c r="ISM532" s="53" t="s">
        <v>14</v>
      </c>
      <c r="ISN532" s="52"/>
      <c r="ISO532" s="54"/>
      <c r="ISP532" s="54"/>
      <c r="ISQ532" s="54"/>
      <c r="ISR532" s="55"/>
      <c r="ISS532" s="51">
        <v>27</v>
      </c>
      <c r="IST532" s="52"/>
      <c r="ISU532" s="53" t="s">
        <v>14</v>
      </c>
      <c r="ISV532" s="52"/>
      <c r="ISW532" s="54"/>
      <c r="ISX532" s="54"/>
      <c r="ISY532" s="54"/>
      <c r="ISZ532" s="55"/>
      <c r="ITA532" s="51">
        <v>27</v>
      </c>
      <c r="ITB532" s="52"/>
      <c r="ITC532" s="53" t="s">
        <v>14</v>
      </c>
      <c r="ITD532" s="52"/>
      <c r="ITE532" s="54"/>
      <c r="ITF532" s="54"/>
      <c r="ITG532" s="54"/>
      <c r="ITH532" s="55"/>
      <c r="ITI532" s="51">
        <v>27</v>
      </c>
      <c r="ITJ532" s="52"/>
      <c r="ITK532" s="53" t="s">
        <v>14</v>
      </c>
      <c r="ITL532" s="52"/>
      <c r="ITM532" s="54"/>
      <c r="ITN532" s="54"/>
      <c r="ITO532" s="54"/>
      <c r="ITP532" s="55"/>
      <c r="ITQ532" s="51">
        <v>27</v>
      </c>
      <c r="ITR532" s="52"/>
      <c r="ITS532" s="53" t="s">
        <v>14</v>
      </c>
      <c r="ITT532" s="52"/>
      <c r="ITU532" s="54"/>
      <c r="ITV532" s="54"/>
      <c r="ITW532" s="54"/>
      <c r="ITX532" s="55"/>
      <c r="ITY532" s="51">
        <v>27</v>
      </c>
      <c r="ITZ532" s="52"/>
      <c r="IUA532" s="53" t="s">
        <v>14</v>
      </c>
      <c r="IUB532" s="52"/>
      <c r="IUC532" s="54"/>
      <c r="IUD532" s="54"/>
      <c r="IUE532" s="54"/>
      <c r="IUF532" s="55"/>
      <c r="IUG532" s="51">
        <v>27</v>
      </c>
      <c r="IUH532" s="52"/>
      <c r="IUI532" s="53" t="s">
        <v>14</v>
      </c>
      <c r="IUJ532" s="52"/>
      <c r="IUK532" s="54"/>
      <c r="IUL532" s="54"/>
      <c r="IUM532" s="54"/>
      <c r="IUN532" s="55"/>
      <c r="IUO532" s="51">
        <v>27</v>
      </c>
      <c r="IUP532" s="52"/>
      <c r="IUQ532" s="53" t="s">
        <v>14</v>
      </c>
      <c r="IUR532" s="52"/>
      <c r="IUS532" s="54"/>
      <c r="IUT532" s="54"/>
      <c r="IUU532" s="54"/>
      <c r="IUV532" s="55"/>
      <c r="IUW532" s="51">
        <v>27</v>
      </c>
      <c r="IUX532" s="52"/>
      <c r="IUY532" s="53" t="s">
        <v>14</v>
      </c>
      <c r="IUZ532" s="52"/>
      <c r="IVA532" s="54"/>
      <c r="IVB532" s="54"/>
      <c r="IVC532" s="54"/>
      <c r="IVD532" s="55"/>
      <c r="IVE532" s="51">
        <v>27</v>
      </c>
      <c r="IVF532" s="52"/>
      <c r="IVG532" s="53" t="s">
        <v>14</v>
      </c>
      <c r="IVH532" s="52"/>
      <c r="IVI532" s="54"/>
      <c r="IVJ532" s="54"/>
      <c r="IVK532" s="54"/>
      <c r="IVL532" s="55"/>
      <c r="IVM532" s="51">
        <v>27</v>
      </c>
      <c r="IVN532" s="52"/>
      <c r="IVO532" s="53" t="s">
        <v>14</v>
      </c>
      <c r="IVP532" s="52"/>
      <c r="IVQ532" s="54"/>
      <c r="IVR532" s="54"/>
      <c r="IVS532" s="54"/>
      <c r="IVT532" s="55"/>
      <c r="IVU532" s="51">
        <v>27</v>
      </c>
      <c r="IVV532" s="52"/>
      <c r="IVW532" s="53" t="s">
        <v>14</v>
      </c>
      <c r="IVX532" s="52"/>
      <c r="IVY532" s="54"/>
      <c r="IVZ532" s="54"/>
      <c r="IWA532" s="54"/>
      <c r="IWB532" s="55"/>
      <c r="IWC532" s="51">
        <v>27</v>
      </c>
      <c r="IWD532" s="52"/>
      <c r="IWE532" s="53" t="s">
        <v>14</v>
      </c>
      <c r="IWF532" s="52"/>
      <c r="IWG532" s="54"/>
      <c r="IWH532" s="54"/>
      <c r="IWI532" s="54"/>
      <c r="IWJ532" s="55"/>
      <c r="IWK532" s="51">
        <v>27</v>
      </c>
      <c r="IWL532" s="52"/>
      <c r="IWM532" s="53" t="s">
        <v>14</v>
      </c>
      <c r="IWN532" s="52"/>
      <c r="IWO532" s="54"/>
      <c r="IWP532" s="54"/>
      <c r="IWQ532" s="54"/>
      <c r="IWR532" s="55"/>
      <c r="IWS532" s="51">
        <v>27</v>
      </c>
      <c r="IWT532" s="52"/>
      <c r="IWU532" s="53" t="s">
        <v>14</v>
      </c>
      <c r="IWV532" s="52"/>
      <c r="IWW532" s="54"/>
      <c r="IWX532" s="54"/>
      <c r="IWY532" s="54"/>
      <c r="IWZ532" s="55"/>
      <c r="IXA532" s="51">
        <v>27</v>
      </c>
      <c r="IXB532" s="52"/>
      <c r="IXC532" s="53" t="s">
        <v>14</v>
      </c>
      <c r="IXD532" s="52"/>
      <c r="IXE532" s="54"/>
      <c r="IXF532" s="54"/>
      <c r="IXG532" s="54"/>
      <c r="IXH532" s="55"/>
      <c r="IXI532" s="51">
        <v>27</v>
      </c>
      <c r="IXJ532" s="52"/>
      <c r="IXK532" s="53" t="s">
        <v>14</v>
      </c>
      <c r="IXL532" s="52"/>
      <c r="IXM532" s="54"/>
      <c r="IXN532" s="54"/>
      <c r="IXO532" s="54"/>
      <c r="IXP532" s="55"/>
      <c r="IXQ532" s="51">
        <v>27</v>
      </c>
      <c r="IXR532" s="52"/>
      <c r="IXS532" s="53" t="s">
        <v>14</v>
      </c>
      <c r="IXT532" s="52"/>
      <c r="IXU532" s="54"/>
      <c r="IXV532" s="54"/>
      <c r="IXW532" s="54"/>
      <c r="IXX532" s="55"/>
      <c r="IXY532" s="51">
        <v>27</v>
      </c>
      <c r="IXZ532" s="52"/>
      <c r="IYA532" s="53" t="s">
        <v>14</v>
      </c>
      <c r="IYB532" s="52"/>
      <c r="IYC532" s="54"/>
      <c r="IYD532" s="54"/>
      <c r="IYE532" s="54"/>
      <c r="IYF532" s="55"/>
      <c r="IYG532" s="51">
        <v>27</v>
      </c>
      <c r="IYH532" s="52"/>
      <c r="IYI532" s="53" t="s">
        <v>14</v>
      </c>
      <c r="IYJ532" s="52"/>
      <c r="IYK532" s="54"/>
      <c r="IYL532" s="54"/>
      <c r="IYM532" s="54"/>
      <c r="IYN532" s="55"/>
      <c r="IYO532" s="51">
        <v>27</v>
      </c>
      <c r="IYP532" s="52"/>
      <c r="IYQ532" s="53" t="s">
        <v>14</v>
      </c>
      <c r="IYR532" s="52"/>
      <c r="IYS532" s="54"/>
      <c r="IYT532" s="54"/>
      <c r="IYU532" s="54"/>
      <c r="IYV532" s="55"/>
      <c r="IYW532" s="51">
        <v>27</v>
      </c>
      <c r="IYX532" s="52"/>
      <c r="IYY532" s="53" t="s">
        <v>14</v>
      </c>
      <c r="IYZ532" s="52"/>
      <c r="IZA532" s="54"/>
      <c r="IZB532" s="54"/>
      <c r="IZC532" s="54"/>
      <c r="IZD532" s="55"/>
      <c r="IZE532" s="51">
        <v>27</v>
      </c>
      <c r="IZF532" s="52"/>
      <c r="IZG532" s="53" t="s">
        <v>14</v>
      </c>
      <c r="IZH532" s="52"/>
      <c r="IZI532" s="54"/>
      <c r="IZJ532" s="54"/>
      <c r="IZK532" s="54"/>
      <c r="IZL532" s="55"/>
      <c r="IZM532" s="51">
        <v>27</v>
      </c>
      <c r="IZN532" s="52"/>
      <c r="IZO532" s="53" t="s">
        <v>14</v>
      </c>
      <c r="IZP532" s="52"/>
      <c r="IZQ532" s="54"/>
      <c r="IZR532" s="54"/>
      <c r="IZS532" s="54"/>
      <c r="IZT532" s="55"/>
      <c r="IZU532" s="51">
        <v>27</v>
      </c>
      <c r="IZV532" s="52"/>
      <c r="IZW532" s="53" t="s">
        <v>14</v>
      </c>
      <c r="IZX532" s="52"/>
      <c r="IZY532" s="54"/>
      <c r="IZZ532" s="54"/>
      <c r="JAA532" s="54"/>
      <c r="JAB532" s="55"/>
      <c r="JAC532" s="51">
        <v>27</v>
      </c>
      <c r="JAD532" s="52"/>
      <c r="JAE532" s="53" t="s">
        <v>14</v>
      </c>
      <c r="JAF532" s="52"/>
      <c r="JAG532" s="54"/>
      <c r="JAH532" s="54"/>
      <c r="JAI532" s="54"/>
      <c r="JAJ532" s="55"/>
      <c r="JAK532" s="51">
        <v>27</v>
      </c>
      <c r="JAL532" s="52"/>
      <c r="JAM532" s="53" t="s">
        <v>14</v>
      </c>
      <c r="JAN532" s="52"/>
      <c r="JAO532" s="54"/>
      <c r="JAP532" s="54"/>
      <c r="JAQ532" s="54"/>
      <c r="JAR532" s="55"/>
      <c r="JAS532" s="51">
        <v>27</v>
      </c>
      <c r="JAT532" s="52"/>
      <c r="JAU532" s="53" t="s">
        <v>14</v>
      </c>
      <c r="JAV532" s="52"/>
      <c r="JAW532" s="54"/>
      <c r="JAX532" s="54"/>
      <c r="JAY532" s="54"/>
      <c r="JAZ532" s="55"/>
      <c r="JBA532" s="51">
        <v>27</v>
      </c>
      <c r="JBB532" s="52"/>
      <c r="JBC532" s="53" t="s">
        <v>14</v>
      </c>
      <c r="JBD532" s="52"/>
      <c r="JBE532" s="54"/>
      <c r="JBF532" s="54"/>
      <c r="JBG532" s="54"/>
      <c r="JBH532" s="55"/>
      <c r="JBI532" s="51">
        <v>27</v>
      </c>
      <c r="JBJ532" s="52"/>
      <c r="JBK532" s="53" t="s">
        <v>14</v>
      </c>
      <c r="JBL532" s="52"/>
      <c r="JBM532" s="54"/>
      <c r="JBN532" s="54"/>
      <c r="JBO532" s="54"/>
      <c r="JBP532" s="55"/>
      <c r="JBQ532" s="51">
        <v>27</v>
      </c>
      <c r="JBR532" s="52"/>
      <c r="JBS532" s="53" t="s">
        <v>14</v>
      </c>
      <c r="JBT532" s="52"/>
      <c r="JBU532" s="54"/>
      <c r="JBV532" s="54"/>
      <c r="JBW532" s="54"/>
      <c r="JBX532" s="55"/>
      <c r="JBY532" s="51">
        <v>27</v>
      </c>
      <c r="JBZ532" s="52"/>
      <c r="JCA532" s="53" t="s">
        <v>14</v>
      </c>
      <c r="JCB532" s="52"/>
      <c r="JCC532" s="54"/>
      <c r="JCD532" s="54"/>
      <c r="JCE532" s="54"/>
      <c r="JCF532" s="55"/>
      <c r="JCG532" s="51">
        <v>27</v>
      </c>
      <c r="JCH532" s="52"/>
      <c r="JCI532" s="53" t="s">
        <v>14</v>
      </c>
      <c r="JCJ532" s="52"/>
      <c r="JCK532" s="54"/>
      <c r="JCL532" s="54"/>
      <c r="JCM532" s="54"/>
      <c r="JCN532" s="55"/>
      <c r="JCO532" s="51">
        <v>27</v>
      </c>
      <c r="JCP532" s="52"/>
      <c r="JCQ532" s="53" t="s">
        <v>14</v>
      </c>
      <c r="JCR532" s="52"/>
      <c r="JCS532" s="54"/>
      <c r="JCT532" s="54"/>
      <c r="JCU532" s="54"/>
      <c r="JCV532" s="55"/>
      <c r="JCW532" s="51">
        <v>27</v>
      </c>
      <c r="JCX532" s="52"/>
      <c r="JCY532" s="53" t="s">
        <v>14</v>
      </c>
      <c r="JCZ532" s="52"/>
      <c r="JDA532" s="54"/>
      <c r="JDB532" s="54"/>
      <c r="JDC532" s="54"/>
      <c r="JDD532" s="55"/>
      <c r="JDE532" s="51">
        <v>27</v>
      </c>
      <c r="JDF532" s="52"/>
      <c r="JDG532" s="53" t="s">
        <v>14</v>
      </c>
      <c r="JDH532" s="52"/>
      <c r="JDI532" s="54"/>
      <c r="JDJ532" s="54"/>
      <c r="JDK532" s="54"/>
      <c r="JDL532" s="55"/>
      <c r="JDM532" s="51">
        <v>27</v>
      </c>
      <c r="JDN532" s="52"/>
      <c r="JDO532" s="53" t="s">
        <v>14</v>
      </c>
      <c r="JDP532" s="52"/>
      <c r="JDQ532" s="54"/>
      <c r="JDR532" s="54"/>
      <c r="JDS532" s="54"/>
      <c r="JDT532" s="55"/>
      <c r="JDU532" s="51">
        <v>27</v>
      </c>
      <c r="JDV532" s="52"/>
      <c r="JDW532" s="53" t="s">
        <v>14</v>
      </c>
      <c r="JDX532" s="52"/>
      <c r="JDY532" s="54"/>
      <c r="JDZ532" s="54"/>
      <c r="JEA532" s="54"/>
      <c r="JEB532" s="55"/>
      <c r="JEC532" s="51">
        <v>27</v>
      </c>
      <c r="JED532" s="52"/>
      <c r="JEE532" s="53" t="s">
        <v>14</v>
      </c>
      <c r="JEF532" s="52"/>
      <c r="JEG532" s="54"/>
      <c r="JEH532" s="54"/>
      <c r="JEI532" s="54"/>
      <c r="JEJ532" s="55"/>
      <c r="JEK532" s="51">
        <v>27</v>
      </c>
      <c r="JEL532" s="52"/>
      <c r="JEM532" s="53" t="s">
        <v>14</v>
      </c>
      <c r="JEN532" s="52"/>
      <c r="JEO532" s="54"/>
      <c r="JEP532" s="54"/>
      <c r="JEQ532" s="54"/>
      <c r="JER532" s="55"/>
      <c r="JES532" s="51">
        <v>27</v>
      </c>
      <c r="JET532" s="52"/>
      <c r="JEU532" s="53" t="s">
        <v>14</v>
      </c>
      <c r="JEV532" s="52"/>
      <c r="JEW532" s="54"/>
      <c r="JEX532" s="54"/>
      <c r="JEY532" s="54"/>
      <c r="JEZ532" s="55"/>
      <c r="JFA532" s="51">
        <v>27</v>
      </c>
      <c r="JFB532" s="52"/>
      <c r="JFC532" s="53" t="s">
        <v>14</v>
      </c>
      <c r="JFD532" s="52"/>
      <c r="JFE532" s="54"/>
      <c r="JFF532" s="54"/>
      <c r="JFG532" s="54"/>
      <c r="JFH532" s="55"/>
      <c r="JFI532" s="51">
        <v>27</v>
      </c>
      <c r="JFJ532" s="52"/>
      <c r="JFK532" s="53" t="s">
        <v>14</v>
      </c>
      <c r="JFL532" s="52"/>
      <c r="JFM532" s="54"/>
      <c r="JFN532" s="54"/>
      <c r="JFO532" s="54"/>
      <c r="JFP532" s="55"/>
      <c r="JFQ532" s="51">
        <v>27</v>
      </c>
      <c r="JFR532" s="52"/>
      <c r="JFS532" s="53" t="s">
        <v>14</v>
      </c>
      <c r="JFT532" s="52"/>
      <c r="JFU532" s="54"/>
      <c r="JFV532" s="54"/>
      <c r="JFW532" s="54"/>
      <c r="JFX532" s="55"/>
      <c r="JFY532" s="51">
        <v>27</v>
      </c>
      <c r="JFZ532" s="52"/>
      <c r="JGA532" s="53" t="s">
        <v>14</v>
      </c>
      <c r="JGB532" s="52"/>
      <c r="JGC532" s="54"/>
      <c r="JGD532" s="54"/>
      <c r="JGE532" s="54"/>
      <c r="JGF532" s="55"/>
      <c r="JGG532" s="51">
        <v>27</v>
      </c>
      <c r="JGH532" s="52"/>
      <c r="JGI532" s="53" t="s">
        <v>14</v>
      </c>
      <c r="JGJ532" s="52"/>
      <c r="JGK532" s="54"/>
      <c r="JGL532" s="54"/>
      <c r="JGM532" s="54"/>
      <c r="JGN532" s="55"/>
      <c r="JGO532" s="51">
        <v>27</v>
      </c>
      <c r="JGP532" s="52"/>
      <c r="JGQ532" s="53" t="s">
        <v>14</v>
      </c>
      <c r="JGR532" s="52"/>
      <c r="JGS532" s="54"/>
      <c r="JGT532" s="54"/>
      <c r="JGU532" s="54"/>
      <c r="JGV532" s="55"/>
      <c r="JGW532" s="51">
        <v>27</v>
      </c>
      <c r="JGX532" s="52"/>
      <c r="JGY532" s="53" t="s">
        <v>14</v>
      </c>
      <c r="JGZ532" s="52"/>
      <c r="JHA532" s="54"/>
      <c r="JHB532" s="54"/>
      <c r="JHC532" s="54"/>
      <c r="JHD532" s="55"/>
      <c r="JHE532" s="51">
        <v>27</v>
      </c>
      <c r="JHF532" s="52"/>
      <c r="JHG532" s="53" t="s">
        <v>14</v>
      </c>
      <c r="JHH532" s="52"/>
      <c r="JHI532" s="54"/>
      <c r="JHJ532" s="54"/>
      <c r="JHK532" s="54"/>
      <c r="JHL532" s="55"/>
      <c r="JHM532" s="51">
        <v>27</v>
      </c>
      <c r="JHN532" s="52"/>
      <c r="JHO532" s="53" t="s">
        <v>14</v>
      </c>
      <c r="JHP532" s="52"/>
      <c r="JHQ532" s="54"/>
      <c r="JHR532" s="54"/>
      <c r="JHS532" s="54"/>
      <c r="JHT532" s="55"/>
      <c r="JHU532" s="51">
        <v>27</v>
      </c>
      <c r="JHV532" s="52"/>
      <c r="JHW532" s="53" t="s">
        <v>14</v>
      </c>
      <c r="JHX532" s="52"/>
      <c r="JHY532" s="54"/>
      <c r="JHZ532" s="54"/>
      <c r="JIA532" s="54"/>
      <c r="JIB532" s="55"/>
      <c r="JIC532" s="51">
        <v>27</v>
      </c>
      <c r="JID532" s="52"/>
      <c r="JIE532" s="53" t="s">
        <v>14</v>
      </c>
      <c r="JIF532" s="52"/>
      <c r="JIG532" s="54"/>
      <c r="JIH532" s="54"/>
      <c r="JII532" s="54"/>
      <c r="JIJ532" s="55"/>
      <c r="JIK532" s="51">
        <v>27</v>
      </c>
      <c r="JIL532" s="52"/>
      <c r="JIM532" s="53" t="s">
        <v>14</v>
      </c>
      <c r="JIN532" s="52"/>
      <c r="JIO532" s="54"/>
      <c r="JIP532" s="54"/>
      <c r="JIQ532" s="54"/>
      <c r="JIR532" s="55"/>
      <c r="JIS532" s="51">
        <v>27</v>
      </c>
      <c r="JIT532" s="52"/>
      <c r="JIU532" s="53" t="s">
        <v>14</v>
      </c>
      <c r="JIV532" s="52"/>
      <c r="JIW532" s="54"/>
      <c r="JIX532" s="54"/>
      <c r="JIY532" s="54"/>
      <c r="JIZ532" s="55"/>
      <c r="JJA532" s="51">
        <v>27</v>
      </c>
      <c r="JJB532" s="52"/>
      <c r="JJC532" s="53" t="s">
        <v>14</v>
      </c>
      <c r="JJD532" s="52"/>
      <c r="JJE532" s="54"/>
      <c r="JJF532" s="54"/>
      <c r="JJG532" s="54"/>
      <c r="JJH532" s="55"/>
      <c r="JJI532" s="51">
        <v>27</v>
      </c>
      <c r="JJJ532" s="52"/>
      <c r="JJK532" s="53" t="s">
        <v>14</v>
      </c>
      <c r="JJL532" s="52"/>
      <c r="JJM532" s="54"/>
      <c r="JJN532" s="54"/>
      <c r="JJO532" s="54"/>
      <c r="JJP532" s="55"/>
      <c r="JJQ532" s="51">
        <v>27</v>
      </c>
      <c r="JJR532" s="52"/>
      <c r="JJS532" s="53" t="s">
        <v>14</v>
      </c>
      <c r="JJT532" s="52"/>
      <c r="JJU532" s="54"/>
      <c r="JJV532" s="54"/>
      <c r="JJW532" s="54"/>
      <c r="JJX532" s="55"/>
      <c r="JJY532" s="51">
        <v>27</v>
      </c>
      <c r="JJZ532" s="52"/>
      <c r="JKA532" s="53" t="s">
        <v>14</v>
      </c>
      <c r="JKB532" s="52"/>
      <c r="JKC532" s="54"/>
      <c r="JKD532" s="54"/>
      <c r="JKE532" s="54"/>
      <c r="JKF532" s="55"/>
      <c r="JKG532" s="51">
        <v>27</v>
      </c>
      <c r="JKH532" s="52"/>
      <c r="JKI532" s="53" t="s">
        <v>14</v>
      </c>
      <c r="JKJ532" s="52"/>
      <c r="JKK532" s="54"/>
      <c r="JKL532" s="54"/>
      <c r="JKM532" s="54"/>
      <c r="JKN532" s="55"/>
      <c r="JKO532" s="51">
        <v>27</v>
      </c>
      <c r="JKP532" s="52"/>
      <c r="JKQ532" s="53" t="s">
        <v>14</v>
      </c>
      <c r="JKR532" s="52"/>
      <c r="JKS532" s="54"/>
      <c r="JKT532" s="54"/>
      <c r="JKU532" s="54"/>
      <c r="JKV532" s="55"/>
      <c r="JKW532" s="51">
        <v>27</v>
      </c>
      <c r="JKX532" s="52"/>
      <c r="JKY532" s="53" t="s">
        <v>14</v>
      </c>
      <c r="JKZ532" s="52"/>
      <c r="JLA532" s="54"/>
      <c r="JLB532" s="54"/>
      <c r="JLC532" s="54"/>
      <c r="JLD532" s="55"/>
      <c r="JLE532" s="51">
        <v>27</v>
      </c>
      <c r="JLF532" s="52"/>
      <c r="JLG532" s="53" t="s">
        <v>14</v>
      </c>
      <c r="JLH532" s="52"/>
      <c r="JLI532" s="54"/>
      <c r="JLJ532" s="54"/>
      <c r="JLK532" s="54"/>
      <c r="JLL532" s="55"/>
      <c r="JLM532" s="51">
        <v>27</v>
      </c>
      <c r="JLN532" s="52"/>
      <c r="JLO532" s="53" t="s">
        <v>14</v>
      </c>
      <c r="JLP532" s="52"/>
      <c r="JLQ532" s="54"/>
      <c r="JLR532" s="54"/>
      <c r="JLS532" s="54"/>
      <c r="JLT532" s="55"/>
      <c r="JLU532" s="51">
        <v>27</v>
      </c>
      <c r="JLV532" s="52"/>
      <c r="JLW532" s="53" t="s">
        <v>14</v>
      </c>
      <c r="JLX532" s="52"/>
      <c r="JLY532" s="54"/>
      <c r="JLZ532" s="54"/>
      <c r="JMA532" s="54"/>
      <c r="JMB532" s="55"/>
      <c r="JMC532" s="51">
        <v>27</v>
      </c>
      <c r="JMD532" s="52"/>
      <c r="JME532" s="53" t="s">
        <v>14</v>
      </c>
      <c r="JMF532" s="52"/>
      <c r="JMG532" s="54"/>
      <c r="JMH532" s="54"/>
      <c r="JMI532" s="54"/>
      <c r="JMJ532" s="55"/>
      <c r="JMK532" s="51">
        <v>27</v>
      </c>
      <c r="JML532" s="52"/>
      <c r="JMM532" s="53" t="s">
        <v>14</v>
      </c>
      <c r="JMN532" s="52"/>
      <c r="JMO532" s="54"/>
      <c r="JMP532" s="54"/>
      <c r="JMQ532" s="54"/>
      <c r="JMR532" s="55"/>
      <c r="JMS532" s="51">
        <v>27</v>
      </c>
      <c r="JMT532" s="52"/>
      <c r="JMU532" s="53" t="s">
        <v>14</v>
      </c>
      <c r="JMV532" s="52"/>
      <c r="JMW532" s="54"/>
      <c r="JMX532" s="54"/>
      <c r="JMY532" s="54"/>
      <c r="JMZ532" s="55"/>
      <c r="JNA532" s="51">
        <v>27</v>
      </c>
      <c r="JNB532" s="52"/>
      <c r="JNC532" s="53" t="s">
        <v>14</v>
      </c>
      <c r="JND532" s="52"/>
      <c r="JNE532" s="54"/>
      <c r="JNF532" s="54"/>
      <c r="JNG532" s="54"/>
      <c r="JNH532" s="55"/>
      <c r="JNI532" s="51">
        <v>27</v>
      </c>
      <c r="JNJ532" s="52"/>
      <c r="JNK532" s="53" t="s">
        <v>14</v>
      </c>
      <c r="JNL532" s="52"/>
      <c r="JNM532" s="54"/>
      <c r="JNN532" s="54"/>
      <c r="JNO532" s="54"/>
      <c r="JNP532" s="55"/>
      <c r="JNQ532" s="51">
        <v>27</v>
      </c>
      <c r="JNR532" s="52"/>
      <c r="JNS532" s="53" t="s">
        <v>14</v>
      </c>
      <c r="JNT532" s="52"/>
      <c r="JNU532" s="54"/>
      <c r="JNV532" s="54"/>
      <c r="JNW532" s="54"/>
      <c r="JNX532" s="55"/>
      <c r="JNY532" s="51">
        <v>27</v>
      </c>
      <c r="JNZ532" s="52"/>
      <c r="JOA532" s="53" t="s">
        <v>14</v>
      </c>
      <c r="JOB532" s="52"/>
      <c r="JOC532" s="54"/>
      <c r="JOD532" s="54"/>
      <c r="JOE532" s="54"/>
      <c r="JOF532" s="55"/>
      <c r="JOG532" s="51">
        <v>27</v>
      </c>
      <c r="JOH532" s="52"/>
      <c r="JOI532" s="53" t="s">
        <v>14</v>
      </c>
      <c r="JOJ532" s="52"/>
      <c r="JOK532" s="54"/>
      <c r="JOL532" s="54"/>
      <c r="JOM532" s="54"/>
      <c r="JON532" s="55"/>
      <c r="JOO532" s="51">
        <v>27</v>
      </c>
      <c r="JOP532" s="52"/>
      <c r="JOQ532" s="53" t="s">
        <v>14</v>
      </c>
      <c r="JOR532" s="52"/>
      <c r="JOS532" s="54"/>
      <c r="JOT532" s="54"/>
      <c r="JOU532" s="54"/>
      <c r="JOV532" s="55"/>
      <c r="JOW532" s="51">
        <v>27</v>
      </c>
      <c r="JOX532" s="52"/>
      <c r="JOY532" s="53" t="s">
        <v>14</v>
      </c>
      <c r="JOZ532" s="52"/>
      <c r="JPA532" s="54"/>
      <c r="JPB532" s="54"/>
      <c r="JPC532" s="54"/>
      <c r="JPD532" s="55"/>
      <c r="JPE532" s="51">
        <v>27</v>
      </c>
      <c r="JPF532" s="52"/>
      <c r="JPG532" s="53" t="s">
        <v>14</v>
      </c>
      <c r="JPH532" s="52"/>
      <c r="JPI532" s="54"/>
      <c r="JPJ532" s="54"/>
      <c r="JPK532" s="54"/>
      <c r="JPL532" s="55"/>
      <c r="JPM532" s="51">
        <v>27</v>
      </c>
      <c r="JPN532" s="52"/>
      <c r="JPO532" s="53" t="s">
        <v>14</v>
      </c>
      <c r="JPP532" s="52"/>
      <c r="JPQ532" s="54"/>
      <c r="JPR532" s="54"/>
      <c r="JPS532" s="54"/>
      <c r="JPT532" s="55"/>
      <c r="JPU532" s="51">
        <v>27</v>
      </c>
      <c r="JPV532" s="52"/>
      <c r="JPW532" s="53" t="s">
        <v>14</v>
      </c>
      <c r="JPX532" s="52"/>
      <c r="JPY532" s="54"/>
      <c r="JPZ532" s="54"/>
      <c r="JQA532" s="54"/>
      <c r="JQB532" s="55"/>
      <c r="JQC532" s="51">
        <v>27</v>
      </c>
      <c r="JQD532" s="52"/>
      <c r="JQE532" s="53" t="s">
        <v>14</v>
      </c>
      <c r="JQF532" s="52"/>
      <c r="JQG532" s="54"/>
      <c r="JQH532" s="54"/>
      <c r="JQI532" s="54"/>
      <c r="JQJ532" s="55"/>
      <c r="JQK532" s="51">
        <v>27</v>
      </c>
      <c r="JQL532" s="52"/>
      <c r="JQM532" s="53" t="s">
        <v>14</v>
      </c>
      <c r="JQN532" s="52"/>
      <c r="JQO532" s="54"/>
      <c r="JQP532" s="54"/>
      <c r="JQQ532" s="54"/>
      <c r="JQR532" s="55"/>
      <c r="JQS532" s="51">
        <v>27</v>
      </c>
      <c r="JQT532" s="52"/>
      <c r="JQU532" s="53" t="s">
        <v>14</v>
      </c>
      <c r="JQV532" s="52"/>
      <c r="JQW532" s="54"/>
      <c r="JQX532" s="54"/>
      <c r="JQY532" s="54"/>
      <c r="JQZ532" s="55"/>
      <c r="JRA532" s="51">
        <v>27</v>
      </c>
      <c r="JRB532" s="52"/>
      <c r="JRC532" s="53" t="s">
        <v>14</v>
      </c>
      <c r="JRD532" s="52"/>
      <c r="JRE532" s="54"/>
      <c r="JRF532" s="54"/>
      <c r="JRG532" s="54"/>
      <c r="JRH532" s="55"/>
      <c r="JRI532" s="51">
        <v>27</v>
      </c>
      <c r="JRJ532" s="52"/>
      <c r="JRK532" s="53" t="s">
        <v>14</v>
      </c>
      <c r="JRL532" s="52"/>
      <c r="JRM532" s="54"/>
      <c r="JRN532" s="54"/>
      <c r="JRO532" s="54"/>
      <c r="JRP532" s="55"/>
      <c r="JRQ532" s="51">
        <v>27</v>
      </c>
      <c r="JRR532" s="52"/>
      <c r="JRS532" s="53" t="s">
        <v>14</v>
      </c>
      <c r="JRT532" s="52"/>
      <c r="JRU532" s="54"/>
      <c r="JRV532" s="54"/>
      <c r="JRW532" s="54"/>
      <c r="JRX532" s="55"/>
      <c r="JRY532" s="51">
        <v>27</v>
      </c>
      <c r="JRZ532" s="52"/>
      <c r="JSA532" s="53" t="s">
        <v>14</v>
      </c>
      <c r="JSB532" s="52"/>
      <c r="JSC532" s="54"/>
      <c r="JSD532" s="54"/>
      <c r="JSE532" s="54"/>
      <c r="JSF532" s="55"/>
      <c r="JSG532" s="51">
        <v>27</v>
      </c>
      <c r="JSH532" s="52"/>
      <c r="JSI532" s="53" t="s">
        <v>14</v>
      </c>
      <c r="JSJ532" s="52"/>
      <c r="JSK532" s="54"/>
      <c r="JSL532" s="54"/>
      <c r="JSM532" s="54"/>
      <c r="JSN532" s="55"/>
      <c r="JSO532" s="51">
        <v>27</v>
      </c>
      <c r="JSP532" s="52"/>
      <c r="JSQ532" s="53" t="s">
        <v>14</v>
      </c>
      <c r="JSR532" s="52"/>
      <c r="JSS532" s="54"/>
      <c r="JST532" s="54"/>
      <c r="JSU532" s="54"/>
      <c r="JSV532" s="55"/>
      <c r="JSW532" s="51">
        <v>27</v>
      </c>
      <c r="JSX532" s="52"/>
      <c r="JSY532" s="53" t="s">
        <v>14</v>
      </c>
      <c r="JSZ532" s="52"/>
      <c r="JTA532" s="54"/>
      <c r="JTB532" s="54"/>
      <c r="JTC532" s="54"/>
      <c r="JTD532" s="55"/>
      <c r="JTE532" s="51">
        <v>27</v>
      </c>
      <c r="JTF532" s="52"/>
      <c r="JTG532" s="53" t="s">
        <v>14</v>
      </c>
      <c r="JTH532" s="52"/>
      <c r="JTI532" s="54"/>
      <c r="JTJ532" s="54"/>
      <c r="JTK532" s="54"/>
      <c r="JTL532" s="55"/>
      <c r="JTM532" s="51">
        <v>27</v>
      </c>
      <c r="JTN532" s="52"/>
      <c r="JTO532" s="53" t="s">
        <v>14</v>
      </c>
      <c r="JTP532" s="52"/>
      <c r="JTQ532" s="54"/>
      <c r="JTR532" s="54"/>
      <c r="JTS532" s="54"/>
      <c r="JTT532" s="55"/>
      <c r="JTU532" s="51">
        <v>27</v>
      </c>
      <c r="JTV532" s="52"/>
      <c r="JTW532" s="53" t="s">
        <v>14</v>
      </c>
      <c r="JTX532" s="52"/>
      <c r="JTY532" s="54"/>
      <c r="JTZ532" s="54"/>
      <c r="JUA532" s="54"/>
      <c r="JUB532" s="55"/>
      <c r="JUC532" s="51">
        <v>27</v>
      </c>
      <c r="JUD532" s="52"/>
      <c r="JUE532" s="53" t="s">
        <v>14</v>
      </c>
      <c r="JUF532" s="52"/>
      <c r="JUG532" s="54"/>
      <c r="JUH532" s="54"/>
      <c r="JUI532" s="54"/>
      <c r="JUJ532" s="55"/>
      <c r="JUK532" s="51">
        <v>27</v>
      </c>
      <c r="JUL532" s="52"/>
      <c r="JUM532" s="53" t="s">
        <v>14</v>
      </c>
      <c r="JUN532" s="52"/>
      <c r="JUO532" s="54"/>
      <c r="JUP532" s="54"/>
      <c r="JUQ532" s="54"/>
      <c r="JUR532" s="55"/>
      <c r="JUS532" s="51">
        <v>27</v>
      </c>
      <c r="JUT532" s="52"/>
      <c r="JUU532" s="53" t="s">
        <v>14</v>
      </c>
      <c r="JUV532" s="52"/>
      <c r="JUW532" s="54"/>
      <c r="JUX532" s="54"/>
      <c r="JUY532" s="54"/>
      <c r="JUZ532" s="55"/>
      <c r="JVA532" s="51">
        <v>27</v>
      </c>
      <c r="JVB532" s="52"/>
      <c r="JVC532" s="53" t="s">
        <v>14</v>
      </c>
      <c r="JVD532" s="52"/>
      <c r="JVE532" s="54"/>
      <c r="JVF532" s="54"/>
      <c r="JVG532" s="54"/>
      <c r="JVH532" s="55"/>
      <c r="JVI532" s="51">
        <v>27</v>
      </c>
      <c r="JVJ532" s="52"/>
      <c r="JVK532" s="53" t="s">
        <v>14</v>
      </c>
      <c r="JVL532" s="52"/>
      <c r="JVM532" s="54"/>
      <c r="JVN532" s="54"/>
      <c r="JVO532" s="54"/>
      <c r="JVP532" s="55"/>
      <c r="JVQ532" s="51">
        <v>27</v>
      </c>
      <c r="JVR532" s="52"/>
      <c r="JVS532" s="53" t="s">
        <v>14</v>
      </c>
      <c r="JVT532" s="52"/>
      <c r="JVU532" s="54"/>
      <c r="JVV532" s="54"/>
      <c r="JVW532" s="54"/>
      <c r="JVX532" s="55"/>
      <c r="JVY532" s="51">
        <v>27</v>
      </c>
      <c r="JVZ532" s="52"/>
      <c r="JWA532" s="53" t="s">
        <v>14</v>
      </c>
      <c r="JWB532" s="52"/>
      <c r="JWC532" s="54"/>
      <c r="JWD532" s="54"/>
      <c r="JWE532" s="54"/>
      <c r="JWF532" s="55"/>
      <c r="JWG532" s="51">
        <v>27</v>
      </c>
      <c r="JWH532" s="52"/>
      <c r="JWI532" s="53" t="s">
        <v>14</v>
      </c>
      <c r="JWJ532" s="52"/>
      <c r="JWK532" s="54"/>
      <c r="JWL532" s="54"/>
      <c r="JWM532" s="54"/>
      <c r="JWN532" s="55"/>
      <c r="JWO532" s="51">
        <v>27</v>
      </c>
      <c r="JWP532" s="52"/>
      <c r="JWQ532" s="53" t="s">
        <v>14</v>
      </c>
      <c r="JWR532" s="52"/>
      <c r="JWS532" s="54"/>
      <c r="JWT532" s="54"/>
      <c r="JWU532" s="54"/>
      <c r="JWV532" s="55"/>
      <c r="JWW532" s="51">
        <v>27</v>
      </c>
      <c r="JWX532" s="52"/>
      <c r="JWY532" s="53" t="s">
        <v>14</v>
      </c>
      <c r="JWZ532" s="52"/>
      <c r="JXA532" s="54"/>
      <c r="JXB532" s="54"/>
      <c r="JXC532" s="54"/>
      <c r="JXD532" s="55"/>
      <c r="JXE532" s="51">
        <v>27</v>
      </c>
      <c r="JXF532" s="52"/>
      <c r="JXG532" s="53" t="s">
        <v>14</v>
      </c>
      <c r="JXH532" s="52"/>
      <c r="JXI532" s="54"/>
      <c r="JXJ532" s="54"/>
      <c r="JXK532" s="54"/>
      <c r="JXL532" s="55"/>
      <c r="JXM532" s="51">
        <v>27</v>
      </c>
      <c r="JXN532" s="52"/>
      <c r="JXO532" s="53" t="s">
        <v>14</v>
      </c>
      <c r="JXP532" s="52"/>
      <c r="JXQ532" s="54"/>
      <c r="JXR532" s="54"/>
      <c r="JXS532" s="54"/>
      <c r="JXT532" s="55"/>
      <c r="JXU532" s="51">
        <v>27</v>
      </c>
      <c r="JXV532" s="52"/>
      <c r="JXW532" s="53" t="s">
        <v>14</v>
      </c>
      <c r="JXX532" s="52"/>
      <c r="JXY532" s="54"/>
      <c r="JXZ532" s="54"/>
      <c r="JYA532" s="54"/>
      <c r="JYB532" s="55"/>
      <c r="JYC532" s="51">
        <v>27</v>
      </c>
      <c r="JYD532" s="52"/>
      <c r="JYE532" s="53" t="s">
        <v>14</v>
      </c>
      <c r="JYF532" s="52"/>
      <c r="JYG532" s="54"/>
      <c r="JYH532" s="54"/>
      <c r="JYI532" s="54"/>
      <c r="JYJ532" s="55"/>
      <c r="JYK532" s="51">
        <v>27</v>
      </c>
      <c r="JYL532" s="52"/>
      <c r="JYM532" s="53" t="s">
        <v>14</v>
      </c>
      <c r="JYN532" s="52"/>
      <c r="JYO532" s="54"/>
      <c r="JYP532" s="54"/>
      <c r="JYQ532" s="54"/>
      <c r="JYR532" s="55"/>
      <c r="JYS532" s="51">
        <v>27</v>
      </c>
      <c r="JYT532" s="52"/>
      <c r="JYU532" s="53" t="s">
        <v>14</v>
      </c>
      <c r="JYV532" s="52"/>
      <c r="JYW532" s="54"/>
      <c r="JYX532" s="54"/>
      <c r="JYY532" s="54"/>
      <c r="JYZ532" s="55"/>
      <c r="JZA532" s="51">
        <v>27</v>
      </c>
      <c r="JZB532" s="52"/>
      <c r="JZC532" s="53" t="s">
        <v>14</v>
      </c>
      <c r="JZD532" s="52"/>
      <c r="JZE532" s="54"/>
      <c r="JZF532" s="54"/>
      <c r="JZG532" s="54"/>
      <c r="JZH532" s="55"/>
      <c r="JZI532" s="51">
        <v>27</v>
      </c>
      <c r="JZJ532" s="52"/>
      <c r="JZK532" s="53" t="s">
        <v>14</v>
      </c>
      <c r="JZL532" s="52"/>
      <c r="JZM532" s="54"/>
      <c r="JZN532" s="54"/>
      <c r="JZO532" s="54"/>
      <c r="JZP532" s="55"/>
      <c r="JZQ532" s="51">
        <v>27</v>
      </c>
      <c r="JZR532" s="52"/>
      <c r="JZS532" s="53" t="s">
        <v>14</v>
      </c>
      <c r="JZT532" s="52"/>
      <c r="JZU532" s="54"/>
      <c r="JZV532" s="54"/>
      <c r="JZW532" s="54"/>
      <c r="JZX532" s="55"/>
      <c r="JZY532" s="51">
        <v>27</v>
      </c>
      <c r="JZZ532" s="52"/>
      <c r="KAA532" s="53" t="s">
        <v>14</v>
      </c>
      <c r="KAB532" s="52"/>
      <c r="KAC532" s="54"/>
      <c r="KAD532" s="54"/>
      <c r="KAE532" s="54"/>
      <c r="KAF532" s="55"/>
      <c r="KAG532" s="51">
        <v>27</v>
      </c>
      <c r="KAH532" s="52"/>
      <c r="KAI532" s="53" t="s">
        <v>14</v>
      </c>
      <c r="KAJ532" s="52"/>
      <c r="KAK532" s="54"/>
      <c r="KAL532" s="54"/>
      <c r="KAM532" s="54"/>
      <c r="KAN532" s="55"/>
      <c r="KAO532" s="51">
        <v>27</v>
      </c>
      <c r="KAP532" s="52"/>
      <c r="KAQ532" s="53" t="s">
        <v>14</v>
      </c>
      <c r="KAR532" s="52"/>
      <c r="KAS532" s="54"/>
      <c r="KAT532" s="54"/>
      <c r="KAU532" s="54"/>
      <c r="KAV532" s="55"/>
      <c r="KAW532" s="51">
        <v>27</v>
      </c>
      <c r="KAX532" s="52"/>
      <c r="KAY532" s="53" t="s">
        <v>14</v>
      </c>
      <c r="KAZ532" s="52"/>
      <c r="KBA532" s="54"/>
      <c r="KBB532" s="54"/>
      <c r="KBC532" s="54"/>
      <c r="KBD532" s="55"/>
      <c r="KBE532" s="51">
        <v>27</v>
      </c>
      <c r="KBF532" s="52"/>
      <c r="KBG532" s="53" t="s">
        <v>14</v>
      </c>
      <c r="KBH532" s="52"/>
      <c r="KBI532" s="54"/>
      <c r="KBJ532" s="54"/>
      <c r="KBK532" s="54"/>
      <c r="KBL532" s="55"/>
      <c r="KBM532" s="51">
        <v>27</v>
      </c>
      <c r="KBN532" s="52"/>
      <c r="KBO532" s="53" t="s">
        <v>14</v>
      </c>
      <c r="KBP532" s="52"/>
      <c r="KBQ532" s="54"/>
      <c r="KBR532" s="54"/>
      <c r="KBS532" s="54"/>
      <c r="KBT532" s="55"/>
      <c r="KBU532" s="51">
        <v>27</v>
      </c>
      <c r="KBV532" s="52"/>
      <c r="KBW532" s="53" t="s">
        <v>14</v>
      </c>
      <c r="KBX532" s="52"/>
      <c r="KBY532" s="54"/>
      <c r="KBZ532" s="54"/>
      <c r="KCA532" s="54"/>
      <c r="KCB532" s="55"/>
      <c r="KCC532" s="51">
        <v>27</v>
      </c>
      <c r="KCD532" s="52"/>
      <c r="KCE532" s="53" t="s">
        <v>14</v>
      </c>
      <c r="KCF532" s="52"/>
      <c r="KCG532" s="54"/>
      <c r="KCH532" s="54"/>
      <c r="KCI532" s="54"/>
      <c r="KCJ532" s="55"/>
      <c r="KCK532" s="51">
        <v>27</v>
      </c>
      <c r="KCL532" s="52"/>
      <c r="KCM532" s="53" t="s">
        <v>14</v>
      </c>
      <c r="KCN532" s="52"/>
      <c r="KCO532" s="54"/>
      <c r="KCP532" s="54"/>
      <c r="KCQ532" s="54"/>
      <c r="KCR532" s="55"/>
      <c r="KCS532" s="51">
        <v>27</v>
      </c>
      <c r="KCT532" s="52"/>
      <c r="KCU532" s="53" t="s">
        <v>14</v>
      </c>
      <c r="KCV532" s="52"/>
      <c r="KCW532" s="54"/>
      <c r="KCX532" s="54"/>
      <c r="KCY532" s="54"/>
      <c r="KCZ532" s="55"/>
      <c r="KDA532" s="51">
        <v>27</v>
      </c>
      <c r="KDB532" s="52"/>
      <c r="KDC532" s="53" t="s">
        <v>14</v>
      </c>
      <c r="KDD532" s="52"/>
      <c r="KDE532" s="54"/>
      <c r="KDF532" s="54"/>
      <c r="KDG532" s="54"/>
      <c r="KDH532" s="55"/>
      <c r="KDI532" s="51">
        <v>27</v>
      </c>
      <c r="KDJ532" s="52"/>
      <c r="KDK532" s="53" t="s">
        <v>14</v>
      </c>
      <c r="KDL532" s="52"/>
      <c r="KDM532" s="54"/>
      <c r="KDN532" s="54"/>
      <c r="KDO532" s="54"/>
      <c r="KDP532" s="55"/>
      <c r="KDQ532" s="51">
        <v>27</v>
      </c>
      <c r="KDR532" s="52"/>
      <c r="KDS532" s="53" t="s">
        <v>14</v>
      </c>
      <c r="KDT532" s="52"/>
      <c r="KDU532" s="54"/>
      <c r="KDV532" s="54"/>
      <c r="KDW532" s="54"/>
      <c r="KDX532" s="55"/>
      <c r="KDY532" s="51">
        <v>27</v>
      </c>
      <c r="KDZ532" s="52"/>
      <c r="KEA532" s="53" t="s">
        <v>14</v>
      </c>
      <c r="KEB532" s="52"/>
      <c r="KEC532" s="54"/>
      <c r="KED532" s="54"/>
      <c r="KEE532" s="54"/>
      <c r="KEF532" s="55"/>
      <c r="KEG532" s="51">
        <v>27</v>
      </c>
      <c r="KEH532" s="52"/>
      <c r="KEI532" s="53" t="s">
        <v>14</v>
      </c>
      <c r="KEJ532" s="52"/>
      <c r="KEK532" s="54"/>
      <c r="KEL532" s="54"/>
      <c r="KEM532" s="54"/>
      <c r="KEN532" s="55"/>
      <c r="KEO532" s="51">
        <v>27</v>
      </c>
      <c r="KEP532" s="52"/>
      <c r="KEQ532" s="53" t="s">
        <v>14</v>
      </c>
      <c r="KER532" s="52"/>
      <c r="KES532" s="54"/>
      <c r="KET532" s="54"/>
      <c r="KEU532" s="54"/>
      <c r="KEV532" s="55"/>
      <c r="KEW532" s="51">
        <v>27</v>
      </c>
      <c r="KEX532" s="52"/>
      <c r="KEY532" s="53" t="s">
        <v>14</v>
      </c>
      <c r="KEZ532" s="52"/>
      <c r="KFA532" s="54"/>
      <c r="KFB532" s="54"/>
      <c r="KFC532" s="54"/>
      <c r="KFD532" s="55"/>
      <c r="KFE532" s="51">
        <v>27</v>
      </c>
      <c r="KFF532" s="52"/>
      <c r="KFG532" s="53" t="s">
        <v>14</v>
      </c>
      <c r="KFH532" s="52"/>
      <c r="KFI532" s="54"/>
      <c r="KFJ532" s="54"/>
      <c r="KFK532" s="54"/>
      <c r="KFL532" s="55"/>
      <c r="KFM532" s="51">
        <v>27</v>
      </c>
      <c r="KFN532" s="52"/>
      <c r="KFO532" s="53" t="s">
        <v>14</v>
      </c>
      <c r="KFP532" s="52"/>
      <c r="KFQ532" s="54"/>
      <c r="KFR532" s="54"/>
      <c r="KFS532" s="54"/>
      <c r="KFT532" s="55"/>
      <c r="KFU532" s="51">
        <v>27</v>
      </c>
      <c r="KFV532" s="52"/>
      <c r="KFW532" s="53" t="s">
        <v>14</v>
      </c>
      <c r="KFX532" s="52"/>
      <c r="KFY532" s="54"/>
      <c r="KFZ532" s="54"/>
      <c r="KGA532" s="54"/>
      <c r="KGB532" s="55"/>
      <c r="KGC532" s="51">
        <v>27</v>
      </c>
      <c r="KGD532" s="52"/>
      <c r="KGE532" s="53" t="s">
        <v>14</v>
      </c>
      <c r="KGF532" s="52"/>
      <c r="KGG532" s="54"/>
      <c r="KGH532" s="54"/>
      <c r="KGI532" s="54"/>
      <c r="KGJ532" s="55"/>
      <c r="KGK532" s="51">
        <v>27</v>
      </c>
      <c r="KGL532" s="52"/>
      <c r="KGM532" s="53" t="s">
        <v>14</v>
      </c>
      <c r="KGN532" s="52"/>
      <c r="KGO532" s="54"/>
      <c r="KGP532" s="54"/>
      <c r="KGQ532" s="54"/>
      <c r="KGR532" s="55"/>
      <c r="KGS532" s="51">
        <v>27</v>
      </c>
      <c r="KGT532" s="52"/>
      <c r="KGU532" s="53" t="s">
        <v>14</v>
      </c>
      <c r="KGV532" s="52"/>
      <c r="KGW532" s="54"/>
      <c r="KGX532" s="54"/>
      <c r="KGY532" s="54"/>
      <c r="KGZ532" s="55"/>
      <c r="KHA532" s="51">
        <v>27</v>
      </c>
      <c r="KHB532" s="52"/>
      <c r="KHC532" s="53" t="s">
        <v>14</v>
      </c>
      <c r="KHD532" s="52"/>
      <c r="KHE532" s="54"/>
      <c r="KHF532" s="54"/>
      <c r="KHG532" s="54"/>
      <c r="KHH532" s="55"/>
      <c r="KHI532" s="51">
        <v>27</v>
      </c>
      <c r="KHJ532" s="52"/>
      <c r="KHK532" s="53" t="s">
        <v>14</v>
      </c>
      <c r="KHL532" s="52"/>
      <c r="KHM532" s="54"/>
      <c r="KHN532" s="54"/>
      <c r="KHO532" s="54"/>
      <c r="KHP532" s="55"/>
      <c r="KHQ532" s="51">
        <v>27</v>
      </c>
      <c r="KHR532" s="52"/>
      <c r="KHS532" s="53" t="s">
        <v>14</v>
      </c>
      <c r="KHT532" s="52"/>
      <c r="KHU532" s="54"/>
      <c r="KHV532" s="54"/>
      <c r="KHW532" s="54"/>
      <c r="KHX532" s="55"/>
      <c r="KHY532" s="51">
        <v>27</v>
      </c>
      <c r="KHZ532" s="52"/>
      <c r="KIA532" s="53" t="s">
        <v>14</v>
      </c>
      <c r="KIB532" s="52"/>
      <c r="KIC532" s="54"/>
      <c r="KID532" s="54"/>
      <c r="KIE532" s="54"/>
      <c r="KIF532" s="55"/>
      <c r="KIG532" s="51">
        <v>27</v>
      </c>
      <c r="KIH532" s="52"/>
      <c r="KII532" s="53" t="s">
        <v>14</v>
      </c>
      <c r="KIJ532" s="52"/>
      <c r="KIK532" s="54"/>
      <c r="KIL532" s="54"/>
      <c r="KIM532" s="54"/>
      <c r="KIN532" s="55"/>
      <c r="KIO532" s="51">
        <v>27</v>
      </c>
      <c r="KIP532" s="52"/>
      <c r="KIQ532" s="53" t="s">
        <v>14</v>
      </c>
      <c r="KIR532" s="52"/>
      <c r="KIS532" s="54"/>
      <c r="KIT532" s="54"/>
      <c r="KIU532" s="54"/>
      <c r="KIV532" s="55"/>
      <c r="KIW532" s="51">
        <v>27</v>
      </c>
      <c r="KIX532" s="52"/>
      <c r="KIY532" s="53" t="s">
        <v>14</v>
      </c>
      <c r="KIZ532" s="52"/>
      <c r="KJA532" s="54"/>
      <c r="KJB532" s="54"/>
      <c r="KJC532" s="54"/>
      <c r="KJD532" s="55"/>
      <c r="KJE532" s="51">
        <v>27</v>
      </c>
      <c r="KJF532" s="52"/>
      <c r="KJG532" s="53" t="s">
        <v>14</v>
      </c>
      <c r="KJH532" s="52"/>
      <c r="KJI532" s="54"/>
      <c r="KJJ532" s="54"/>
      <c r="KJK532" s="54"/>
      <c r="KJL532" s="55"/>
      <c r="KJM532" s="51">
        <v>27</v>
      </c>
      <c r="KJN532" s="52"/>
      <c r="KJO532" s="53" t="s">
        <v>14</v>
      </c>
      <c r="KJP532" s="52"/>
      <c r="KJQ532" s="54"/>
      <c r="KJR532" s="54"/>
      <c r="KJS532" s="54"/>
      <c r="KJT532" s="55"/>
      <c r="KJU532" s="51">
        <v>27</v>
      </c>
      <c r="KJV532" s="52"/>
      <c r="KJW532" s="53" t="s">
        <v>14</v>
      </c>
      <c r="KJX532" s="52"/>
      <c r="KJY532" s="54"/>
      <c r="KJZ532" s="54"/>
      <c r="KKA532" s="54"/>
      <c r="KKB532" s="55"/>
      <c r="KKC532" s="51">
        <v>27</v>
      </c>
      <c r="KKD532" s="52"/>
      <c r="KKE532" s="53" t="s">
        <v>14</v>
      </c>
      <c r="KKF532" s="52"/>
      <c r="KKG532" s="54"/>
      <c r="KKH532" s="54"/>
      <c r="KKI532" s="54"/>
      <c r="KKJ532" s="55"/>
      <c r="KKK532" s="51">
        <v>27</v>
      </c>
      <c r="KKL532" s="52"/>
      <c r="KKM532" s="53" t="s">
        <v>14</v>
      </c>
      <c r="KKN532" s="52"/>
      <c r="KKO532" s="54"/>
      <c r="KKP532" s="54"/>
      <c r="KKQ532" s="54"/>
      <c r="KKR532" s="55"/>
      <c r="KKS532" s="51">
        <v>27</v>
      </c>
      <c r="KKT532" s="52"/>
      <c r="KKU532" s="53" t="s">
        <v>14</v>
      </c>
      <c r="KKV532" s="52"/>
      <c r="KKW532" s="54"/>
      <c r="KKX532" s="54"/>
      <c r="KKY532" s="54"/>
      <c r="KKZ532" s="55"/>
      <c r="KLA532" s="51">
        <v>27</v>
      </c>
      <c r="KLB532" s="52"/>
      <c r="KLC532" s="53" t="s">
        <v>14</v>
      </c>
      <c r="KLD532" s="52"/>
      <c r="KLE532" s="54"/>
      <c r="KLF532" s="54"/>
      <c r="KLG532" s="54"/>
      <c r="KLH532" s="55"/>
      <c r="KLI532" s="51">
        <v>27</v>
      </c>
      <c r="KLJ532" s="52"/>
      <c r="KLK532" s="53" t="s">
        <v>14</v>
      </c>
      <c r="KLL532" s="52"/>
      <c r="KLM532" s="54"/>
      <c r="KLN532" s="54"/>
      <c r="KLO532" s="54"/>
      <c r="KLP532" s="55"/>
      <c r="KLQ532" s="51">
        <v>27</v>
      </c>
      <c r="KLR532" s="52"/>
      <c r="KLS532" s="53" t="s">
        <v>14</v>
      </c>
      <c r="KLT532" s="52"/>
      <c r="KLU532" s="54"/>
      <c r="KLV532" s="54"/>
      <c r="KLW532" s="54"/>
      <c r="KLX532" s="55"/>
      <c r="KLY532" s="51">
        <v>27</v>
      </c>
      <c r="KLZ532" s="52"/>
      <c r="KMA532" s="53" t="s">
        <v>14</v>
      </c>
      <c r="KMB532" s="52"/>
      <c r="KMC532" s="54"/>
      <c r="KMD532" s="54"/>
      <c r="KME532" s="54"/>
      <c r="KMF532" s="55"/>
      <c r="KMG532" s="51">
        <v>27</v>
      </c>
      <c r="KMH532" s="52"/>
      <c r="KMI532" s="53" t="s">
        <v>14</v>
      </c>
      <c r="KMJ532" s="52"/>
      <c r="KMK532" s="54"/>
      <c r="KML532" s="54"/>
      <c r="KMM532" s="54"/>
      <c r="KMN532" s="55"/>
      <c r="KMO532" s="51">
        <v>27</v>
      </c>
      <c r="KMP532" s="52"/>
      <c r="KMQ532" s="53" t="s">
        <v>14</v>
      </c>
      <c r="KMR532" s="52"/>
      <c r="KMS532" s="54"/>
      <c r="KMT532" s="54"/>
      <c r="KMU532" s="54"/>
      <c r="KMV532" s="55"/>
      <c r="KMW532" s="51">
        <v>27</v>
      </c>
      <c r="KMX532" s="52"/>
      <c r="KMY532" s="53" t="s">
        <v>14</v>
      </c>
      <c r="KMZ532" s="52"/>
      <c r="KNA532" s="54"/>
      <c r="KNB532" s="54"/>
      <c r="KNC532" s="54"/>
      <c r="KND532" s="55"/>
      <c r="KNE532" s="51">
        <v>27</v>
      </c>
      <c r="KNF532" s="52"/>
      <c r="KNG532" s="53" t="s">
        <v>14</v>
      </c>
      <c r="KNH532" s="52"/>
      <c r="KNI532" s="54"/>
      <c r="KNJ532" s="54"/>
      <c r="KNK532" s="54"/>
      <c r="KNL532" s="55"/>
      <c r="KNM532" s="51">
        <v>27</v>
      </c>
      <c r="KNN532" s="52"/>
      <c r="KNO532" s="53" t="s">
        <v>14</v>
      </c>
      <c r="KNP532" s="52"/>
      <c r="KNQ532" s="54"/>
      <c r="KNR532" s="54"/>
      <c r="KNS532" s="54"/>
      <c r="KNT532" s="55"/>
      <c r="KNU532" s="51">
        <v>27</v>
      </c>
      <c r="KNV532" s="52"/>
      <c r="KNW532" s="53" t="s">
        <v>14</v>
      </c>
      <c r="KNX532" s="52"/>
      <c r="KNY532" s="54"/>
      <c r="KNZ532" s="54"/>
      <c r="KOA532" s="54"/>
      <c r="KOB532" s="55"/>
      <c r="KOC532" s="51">
        <v>27</v>
      </c>
      <c r="KOD532" s="52"/>
      <c r="KOE532" s="53" t="s">
        <v>14</v>
      </c>
      <c r="KOF532" s="52"/>
      <c r="KOG532" s="54"/>
      <c r="KOH532" s="54"/>
      <c r="KOI532" s="54"/>
      <c r="KOJ532" s="55"/>
      <c r="KOK532" s="51">
        <v>27</v>
      </c>
      <c r="KOL532" s="52"/>
      <c r="KOM532" s="53" t="s">
        <v>14</v>
      </c>
      <c r="KON532" s="52"/>
      <c r="KOO532" s="54"/>
      <c r="KOP532" s="54"/>
      <c r="KOQ532" s="54"/>
      <c r="KOR532" s="55"/>
      <c r="KOS532" s="51">
        <v>27</v>
      </c>
      <c r="KOT532" s="52"/>
      <c r="KOU532" s="53" t="s">
        <v>14</v>
      </c>
      <c r="KOV532" s="52"/>
      <c r="KOW532" s="54"/>
      <c r="KOX532" s="54"/>
      <c r="KOY532" s="54"/>
      <c r="KOZ532" s="55"/>
      <c r="KPA532" s="51">
        <v>27</v>
      </c>
      <c r="KPB532" s="52"/>
      <c r="KPC532" s="53" t="s">
        <v>14</v>
      </c>
      <c r="KPD532" s="52"/>
      <c r="KPE532" s="54"/>
      <c r="KPF532" s="54"/>
      <c r="KPG532" s="54"/>
      <c r="KPH532" s="55"/>
      <c r="KPI532" s="51">
        <v>27</v>
      </c>
      <c r="KPJ532" s="52"/>
      <c r="KPK532" s="53" t="s">
        <v>14</v>
      </c>
      <c r="KPL532" s="52"/>
      <c r="KPM532" s="54"/>
      <c r="KPN532" s="54"/>
      <c r="KPO532" s="54"/>
      <c r="KPP532" s="55"/>
      <c r="KPQ532" s="51">
        <v>27</v>
      </c>
      <c r="KPR532" s="52"/>
      <c r="KPS532" s="53" t="s">
        <v>14</v>
      </c>
      <c r="KPT532" s="52"/>
      <c r="KPU532" s="54"/>
      <c r="KPV532" s="54"/>
      <c r="KPW532" s="54"/>
      <c r="KPX532" s="55"/>
      <c r="KPY532" s="51">
        <v>27</v>
      </c>
      <c r="KPZ532" s="52"/>
      <c r="KQA532" s="53" t="s">
        <v>14</v>
      </c>
      <c r="KQB532" s="52"/>
      <c r="KQC532" s="54"/>
      <c r="KQD532" s="54"/>
      <c r="KQE532" s="54"/>
      <c r="KQF532" s="55"/>
      <c r="KQG532" s="51">
        <v>27</v>
      </c>
      <c r="KQH532" s="52"/>
      <c r="KQI532" s="53" t="s">
        <v>14</v>
      </c>
      <c r="KQJ532" s="52"/>
      <c r="KQK532" s="54"/>
      <c r="KQL532" s="54"/>
      <c r="KQM532" s="54"/>
      <c r="KQN532" s="55"/>
      <c r="KQO532" s="51">
        <v>27</v>
      </c>
      <c r="KQP532" s="52"/>
      <c r="KQQ532" s="53" t="s">
        <v>14</v>
      </c>
      <c r="KQR532" s="52"/>
      <c r="KQS532" s="54"/>
      <c r="KQT532" s="54"/>
      <c r="KQU532" s="54"/>
      <c r="KQV532" s="55"/>
      <c r="KQW532" s="51">
        <v>27</v>
      </c>
      <c r="KQX532" s="52"/>
      <c r="KQY532" s="53" t="s">
        <v>14</v>
      </c>
      <c r="KQZ532" s="52"/>
      <c r="KRA532" s="54"/>
      <c r="KRB532" s="54"/>
      <c r="KRC532" s="54"/>
      <c r="KRD532" s="55"/>
      <c r="KRE532" s="51">
        <v>27</v>
      </c>
      <c r="KRF532" s="52"/>
      <c r="KRG532" s="53" t="s">
        <v>14</v>
      </c>
      <c r="KRH532" s="52"/>
      <c r="KRI532" s="54"/>
      <c r="KRJ532" s="54"/>
      <c r="KRK532" s="54"/>
      <c r="KRL532" s="55"/>
      <c r="KRM532" s="51">
        <v>27</v>
      </c>
      <c r="KRN532" s="52"/>
      <c r="KRO532" s="53" t="s">
        <v>14</v>
      </c>
      <c r="KRP532" s="52"/>
      <c r="KRQ532" s="54"/>
      <c r="KRR532" s="54"/>
      <c r="KRS532" s="54"/>
      <c r="KRT532" s="55"/>
      <c r="KRU532" s="51">
        <v>27</v>
      </c>
      <c r="KRV532" s="52"/>
      <c r="KRW532" s="53" t="s">
        <v>14</v>
      </c>
      <c r="KRX532" s="52"/>
      <c r="KRY532" s="54"/>
      <c r="KRZ532" s="54"/>
      <c r="KSA532" s="54"/>
      <c r="KSB532" s="55"/>
      <c r="KSC532" s="51">
        <v>27</v>
      </c>
      <c r="KSD532" s="52"/>
      <c r="KSE532" s="53" t="s">
        <v>14</v>
      </c>
      <c r="KSF532" s="52"/>
      <c r="KSG532" s="54"/>
      <c r="KSH532" s="54"/>
      <c r="KSI532" s="54"/>
      <c r="KSJ532" s="55"/>
      <c r="KSK532" s="51">
        <v>27</v>
      </c>
      <c r="KSL532" s="52"/>
      <c r="KSM532" s="53" t="s">
        <v>14</v>
      </c>
      <c r="KSN532" s="52"/>
      <c r="KSO532" s="54"/>
      <c r="KSP532" s="54"/>
      <c r="KSQ532" s="54"/>
      <c r="KSR532" s="55"/>
      <c r="KSS532" s="51">
        <v>27</v>
      </c>
      <c r="KST532" s="52"/>
      <c r="KSU532" s="53" t="s">
        <v>14</v>
      </c>
      <c r="KSV532" s="52"/>
      <c r="KSW532" s="54"/>
      <c r="KSX532" s="54"/>
      <c r="KSY532" s="54"/>
      <c r="KSZ532" s="55"/>
      <c r="KTA532" s="51">
        <v>27</v>
      </c>
      <c r="KTB532" s="52"/>
      <c r="KTC532" s="53" t="s">
        <v>14</v>
      </c>
      <c r="KTD532" s="52"/>
      <c r="KTE532" s="54"/>
      <c r="KTF532" s="54"/>
      <c r="KTG532" s="54"/>
      <c r="KTH532" s="55"/>
      <c r="KTI532" s="51">
        <v>27</v>
      </c>
      <c r="KTJ532" s="52"/>
      <c r="KTK532" s="53" t="s">
        <v>14</v>
      </c>
      <c r="KTL532" s="52"/>
      <c r="KTM532" s="54"/>
      <c r="KTN532" s="54"/>
      <c r="KTO532" s="54"/>
      <c r="KTP532" s="55"/>
      <c r="KTQ532" s="51">
        <v>27</v>
      </c>
      <c r="KTR532" s="52"/>
      <c r="KTS532" s="53" t="s">
        <v>14</v>
      </c>
      <c r="KTT532" s="52"/>
      <c r="KTU532" s="54"/>
      <c r="KTV532" s="54"/>
      <c r="KTW532" s="54"/>
      <c r="KTX532" s="55"/>
      <c r="KTY532" s="51">
        <v>27</v>
      </c>
      <c r="KTZ532" s="52"/>
      <c r="KUA532" s="53" t="s">
        <v>14</v>
      </c>
      <c r="KUB532" s="52"/>
      <c r="KUC532" s="54"/>
      <c r="KUD532" s="54"/>
      <c r="KUE532" s="54"/>
      <c r="KUF532" s="55"/>
      <c r="KUG532" s="51">
        <v>27</v>
      </c>
      <c r="KUH532" s="52"/>
      <c r="KUI532" s="53" t="s">
        <v>14</v>
      </c>
      <c r="KUJ532" s="52"/>
      <c r="KUK532" s="54"/>
      <c r="KUL532" s="54"/>
      <c r="KUM532" s="54"/>
      <c r="KUN532" s="55"/>
      <c r="KUO532" s="51">
        <v>27</v>
      </c>
      <c r="KUP532" s="52"/>
      <c r="KUQ532" s="53" t="s">
        <v>14</v>
      </c>
      <c r="KUR532" s="52"/>
      <c r="KUS532" s="54"/>
      <c r="KUT532" s="54"/>
      <c r="KUU532" s="54"/>
      <c r="KUV532" s="55"/>
      <c r="KUW532" s="51">
        <v>27</v>
      </c>
      <c r="KUX532" s="52"/>
      <c r="KUY532" s="53" t="s">
        <v>14</v>
      </c>
      <c r="KUZ532" s="52"/>
      <c r="KVA532" s="54"/>
      <c r="KVB532" s="54"/>
      <c r="KVC532" s="54"/>
      <c r="KVD532" s="55"/>
      <c r="KVE532" s="51">
        <v>27</v>
      </c>
      <c r="KVF532" s="52"/>
      <c r="KVG532" s="53" t="s">
        <v>14</v>
      </c>
      <c r="KVH532" s="52"/>
      <c r="KVI532" s="54"/>
      <c r="KVJ532" s="54"/>
      <c r="KVK532" s="54"/>
      <c r="KVL532" s="55"/>
      <c r="KVM532" s="51">
        <v>27</v>
      </c>
      <c r="KVN532" s="52"/>
      <c r="KVO532" s="53" t="s">
        <v>14</v>
      </c>
      <c r="KVP532" s="52"/>
      <c r="KVQ532" s="54"/>
      <c r="KVR532" s="54"/>
      <c r="KVS532" s="54"/>
      <c r="KVT532" s="55"/>
      <c r="KVU532" s="51">
        <v>27</v>
      </c>
      <c r="KVV532" s="52"/>
      <c r="KVW532" s="53" t="s">
        <v>14</v>
      </c>
      <c r="KVX532" s="52"/>
      <c r="KVY532" s="54"/>
      <c r="KVZ532" s="54"/>
      <c r="KWA532" s="54"/>
      <c r="KWB532" s="55"/>
      <c r="KWC532" s="51">
        <v>27</v>
      </c>
      <c r="KWD532" s="52"/>
      <c r="KWE532" s="53" t="s">
        <v>14</v>
      </c>
      <c r="KWF532" s="52"/>
      <c r="KWG532" s="54"/>
      <c r="KWH532" s="54"/>
      <c r="KWI532" s="54"/>
      <c r="KWJ532" s="55"/>
      <c r="KWK532" s="51">
        <v>27</v>
      </c>
      <c r="KWL532" s="52"/>
      <c r="KWM532" s="53" t="s">
        <v>14</v>
      </c>
      <c r="KWN532" s="52"/>
      <c r="KWO532" s="54"/>
      <c r="KWP532" s="54"/>
      <c r="KWQ532" s="54"/>
      <c r="KWR532" s="55"/>
      <c r="KWS532" s="51">
        <v>27</v>
      </c>
      <c r="KWT532" s="52"/>
      <c r="KWU532" s="53" t="s">
        <v>14</v>
      </c>
      <c r="KWV532" s="52"/>
      <c r="KWW532" s="54"/>
      <c r="KWX532" s="54"/>
      <c r="KWY532" s="54"/>
      <c r="KWZ532" s="55"/>
      <c r="KXA532" s="51">
        <v>27</v>
      </c>
      <c r="KXB532" s="52"/>
      <c r="KXC532" s="53" t="s">
        <v>14</v>
      </c>
      <c r="KXD532" s="52"/>
      <c r="KXE532" s="54"/>
      <c r="KXF532" s="54"/>
      <c r="KXG532" s="54"/>
      <c r="KXH532" s="55"/>
      <c r="KXI532" s="51">
        <v>27</v>
      </c>
      <c r="KXJ532" s="52"/>
      <c r="KXK532" s="53" t="s">
        <v>14</v>
      </c>
      <c r="KXL532" s="52"/>
      <c r="KXM532" s="54"/>
      <c r="KXN532" s="54"/>
      <c r="KXO532" s="54"/>
      <c r="KXP532" s="55"/>
      <c r="KXQ532" s="51">
        <v>27</v>
      </c>
      <c r="KXR532" s="52"/>
      <c r="KXS532" s="53" t="s">
        <v>14</v>
      </c>
      <c r="KXT532" s="52"/>
      <c r="KXU532" s="54"/>
      <c r="KXV532" s="54"/>
      <c r="KXW532" s="54"/>
      <c r="KXX532" s="55"/>
      <c r="KXY532" s="51">
        <v>27</v>
      </c>
      <c r="KXZ532" s="52"/>
      <c r="KYA532" s="53" t="s">
        <v>14</v>
      </c>
      <c r="KYB532" s="52"/>
      <c r="KYC532" s="54"/>
      <c r="KYD532" s="54"/>
      <c r="KYE532" s="54"/>
      <c r="KYF532" s="55"/>
      <c r="KYG532" s="51">
        <v>27</v>
      </c>
      <c r="KYH532" s="52"/>
      <c r="KYI532" s="53" t="s">
        <v>14</v>
      </c>
      <c r="KYJ532" s="52"/>
      <c r="KYK532" s="54"/>
      <c r="KYL532" s="54"/>
      <c r="KYM532" s="54"/>
      <c r="KYN532" s="55"/>
      <c r="KYO532" s="51">
        <v>27</v>
      </c>
      <c r="KYP532" s="52"/>
      <c r="KYQ532" s="53" t="s">
        <v>14</v>
      </c>
      <c r="KYR532" s="52"/>
      <c r="KYS532" s="54"/>
      <c r="KYT532" s="54"/>
      <c r="KYU532" s="54"/>
      <c r="KYV532" s="55"/>
      <c r="KYW532" s="51">
        <v>27</v>
      </c>
      <c r="KYX532" s="52"/>
      <c r="KYY532" s="53" t="s">
        <v>14</v>
      </c>
      <c r="KYZ532" s="52"/>
      <c r="KZA532" s="54"/>
      <c r="KZB532" s="54"/>
      <c r="KZC532" s="54"/>
      <c r="KZD532" s="55"/>
      <c r="KZE532" s="51">
        <v>27</v>
      </c>
      <c r="KZF532" s="52"/>
      <c r="KZG532" s="53" t="s">
        <v>14</v>
      </c>
      <c r="KZH532" s="52"/>
      <c r="KZI532" s="54"/>
      <c r="KZJ532" s="54"/>
      <c r="KZK532" s="54"/>
      <c r="KZL532" s="55"/>
      <c r="KZM532" s="51">
        <v>27</v>
      </c>
      <c r="KZN532" s="52"/>
      <c r="KZO532" s="53" t="s">
        <v>14</v>
      </c>
      <c r="KZP532" s="52"/>
      <c r="KZQ532" s="54"/>
      <c r="KZR532" s="54"/>
      <c r="KZS532" s="54"/>
      <c r="KZT532" s="55"/>
      <c r="KZU532" s="51">
        <v>27</v>
      </c>
      <c r="KZV532" s="52"/>
      <c r="KZW532" s="53" t="s">
        <v>14</v>
      </c>
      <c r="KZX532" s="52"/>
      <c r="KZY532" s="54"/>
      <c r="KZZ532" s="54"/>
      <c r="LAA532" s="54"/>
      <c r="LAB532" s="55"/>
      <c r="LAC532" s="51">
        <v>27</v>
      </c>
      <c r="LAD532" s="52"/>
      <c r="LAE532" s="53" t="s">
        <v>14</v>
      </c>
      <c r="LAF532" s="52"/>
      <c r="LAG532" s="54"/>
      <c r="LAH532" s="54"/>
      <c r="LAI532" s="54"/>
      <c r="LAJ532" s="55"/>
      <c r="LAK532" s="51">
        <v>27</v>
      </c>
      <c r="LAL532" s="52"/>
      <c r="LAM532" s="53" t="s">
        <v>14</v>
      </c>
      <c r="LAN532" s="52"/>
      <c r="LAO532" s="54"/>
      <c r="LAP532" s="54"/>
      <c r="LAQ532" s="54"/>
      <c r="LAR532" s="55"/>
      <c r="LAS532" s="51">
        <v>27</v>
      </c>
      <c r="LAT532" s="52"/>
      <c r="LAU532" s="53" t="s">
        <v>14</v>
      </c>
      <c r="LAV532" s="52"/>
      <c r="LAW532" s="54"/>
      <c r="LAX532" s="54"/>
      <c r="LAY532" s="54"/>
      <c r="LAZ532" s="55"/>
      <c r="LBA532" s="51">
        <v>27</v>
      </c>
      <c r="LBB532" s="52"/>
      <c r="LBC532" s="53" t="s">
        <v>14</v>
      </c>
      <c r="LBD532" s="52"/>
      <c r="LBE532" s="54"/>
      <c r="LBF532" s="54"/>
      <c r="LBG532" s="54"/>
      <c r="LBH532" s="55"/>
      <c r="LBI532" s="51">
        <v>27</v>
      </c>
      <c r="LBJ532" s="52"/>
      <c r="LBK532" s="53" t="s">
        <v>14</v>
      </c>
      <c r="LBL532" s="52"/>
      <c r="LBM532" s="54"/>
      <c r="LBN532" s="54"/>
      <c r="LBO532" s="54"/>
      <c r="LBP532" s="55"/>
      <c r="LBQ532" s="51">
        <v>27</v>
      </c>
      <c r="LBR532" s="52"/>
      <c r="LBS532" s="53" t="s">
        <v>14</v>
      </c>
      <c r="LBT532" s="52"/>
      <c r="LBU532" s="54"/>
      <c r="LBV532" s="54"/>
      <c r="LBW532" s="54"/>
      <c r="LBX532" s="55"/>
      <c r="LBY532" s="51">
        <v>27</v>
      </c>
      <c r="LBZ532" s="52"/>
      <c r="LCA532" s="53" t="s">
        <v>14</v>
      </c>
      <c r="LCB532" s="52"/>
      <c r="LCC532" s="54"/>
      <c r="LCD532" s="54"/>
      <c r="LCE532" s="54"/>
      <c r="LCF532" s="55"/>
      <c r="LCG532" s="51">
        <v>27</v>
      </c>
      <c r="LCH532" s="52"/>
      <c r="LCI532" s="53" t="s">
        <v>14</v>
      </c>
      <c r="LCJ532" s="52"/>
      <c r="LCK532" s="54"/>
      <c r="LCL532" s="54"/>
      <c r="LCM532" s="54"/>
      <c r="LCN532" s="55"/>
      <c r="LCO532" s="51">
        <v>27</v>
      </c>
      <c r="LCP532" s="52"/>
      <c r="LCQ532" s="53" t="s">
        <v>14</v>
      </c>
      <c r="LCR532" s="52"/>
      <c r="LCS532" s="54"/>
      <c r="LCT532" s="54"/>
      <c r="LCU532" s="54"/>
      <c r="LCV532" s="55"/>
      <c r="LCW532" s="51">
        <v>27</v>
      </c>
      <c r="LCX532" s="52"/>
      <c r="LCY532" s="53" t="s">
        <v>14</v>
      </c>
      <c r="LCZ532" s="52"/>
      <c r="LDA532" s="54"/>
      <c r="LDB532" s="54"/>
      <c r="LDC532" s="54"/>
      <c r="LDD532" s="55"/>
      <c r="LDE532" s="51">
        <v>27</v>
      </c>
      <c r="LDF532" s="52"/>
      <c r="LDG532" s="53" t="s">
        <v>14</v>
      </c>
      <c r="LDH532" s="52"/>
      <c r="LDI532" s="54"/>
      <c r="LDJ532" s="54"/>
      <c r="LDK532" s="54"/>
      <c r="LDL532" s="55"/>
      <c r="LDM532" s="51">
        <v>27</v>
      </c>
      <c r="LDN532" s="52"/>
      <c r="LDO532" s="53" t="s">
        <v>14</v>
      </c>
      <c r="LDP532" s="52"/>
      <c r="LDQ532" s="54"/>
      <c r="LDR532" s="54"/>
      <c r="LDS532" s="54"/>
      <c r="LDT532" s="55"/>
      <c r="LDU532" s="51">
        <v>27</v>
      </c>
      <c r="LDV532" s="52"/>
      <c r="LDW532" s="53" t="s">
        <v>14</v>
      </c>
      <c r="LDX532" s="52"/>
      <c r="LDY532" s="54"/>
      <c r="LDZ532" s="54"/>
      <c r="LEA532" s="54"/>
      <c r="LEB532" s="55"/>
      <c r="LEC532" s="51">
        <v>27</v>
      </c>
      <c r="LED532" s="52"/>
      <c r="LEE532" s="53" t="s">
        <v>14</v>
      </c>
      <c r="LEF532" s="52"/>
      <c r="LEG532" s="54"/>
      <c r="LEH532" s="54"/>
      <c r="LEI532" s="54"/>
      <c r="LEJ532" s="55"/>
      <c r="LEK532" s="51">
        <v>27</v>
      </c>
      <c r="LEL532" s="52"/>
      <c r="LEM532" s="53" t="s">
        <v>14</v>
      </c>
      <c r="LEN532" s="52"/>
      <c r="LEO532" s="54"/>
      <c r="LEP532" s="54"/>
      <c r="LEQ532" s="54"/>
      <c r="LER532" s="55"/>
      <c r="LES532" s="51">
        <v>27</v>
      </c>
      <c r="LET532" s="52"/>
      <c r="LEU532" s="53" t="s">
        <v>14</v>
      </c>
      <c r="LEV532" s="52"/>
      <c r="LEW532" s="54"/>
      <c r="LEX532" s="54"/>
      <c r="LEY532" s="54"/>
      <c r="LEZ532" s="55"/>
      <c r="LFA532" s="51">
        <v>27</v>
      </c>
      <c r="LFB532" s="52"/>
      <c r="LFC532" s="53" t="s">
        <v>14</v>
      </c>
      <c r="LFD532" s="52"/>
      <c r="LFE532" s="54"/>
      <c r="LFF532" s="54"/>
      <c r="LFG532" s="54"/>
      <c r="LFH532" s="55"/>
      <c r="LFI532" s="51">
        <v>27</v>
      </c>
      <c r="LFJ532" s="52"/>
      <c r="LFK532" s="53" t="s">
        <v>14</v>
      </c>
      <c r="LFL532" s="52"/>
      <c r="LFM532" s="54"/>
      <c r="LFN532" s="54"/>
      <c r="LFO532" s="54"/>
      <c r="LFP532" s="55"/>
      <c r="LFQ532" s="51">
        <v>27</v>
      </c>
      <c r="LFR532" s="52"/>
      <c r="LFS532" s="53" t="s">
        <v>14</v>
      </c>
      <c r="LFT532" s="52"/>
      <c r="LFU532" s="54"/>
      <c r="LFV532" s="54"/>
      <c r="LFW532" s="54"/>
      <c r="LFX532" s="55"/>
      <c r="LFY532" s="51">
        <v>27</v>
      </c>
      <c r="LFZ532" s="52"/>
      <c r="LGA532" s="53" t="s">
        <v>14</v>
      </c>
      <c r="LGB532" s="52"/>
      <c r="LGC532" s="54"/>
      <c r="LGD532" s="54"/>
      <c r="LGE532" s="54"/>
      <c r="LGF532" s="55"/>
      <c r="LGG532" s="51">
        <v>27</v>
      </c>
      <c r="LGH532" s="52"/>
      <c r="LGI532" s="53" t="s">
        <v>14</v>
      </c>
      <c r="LGJ532" s="52"/>
      <c r="LGK532" s="54"/>
      <c r="LGL532" s="54"/>
      <c r="LGM532" s="54"/>
      <c r="LGN532" s="55"/>
      <c r="LGO532" s="51">
        <v>27</v>
      </c>
      <c r="LGP532" s="52"/>
      <c r="LGQ532" s="53" t="s">
        <v>14</v>
      </c>
      <c r="LGR532" s="52"/>
      <c r="LGS532" s="54"/>
      <c r="LGT532" s="54"/>
      <c r="LGU532" s="54"/>
      <c r="LGV532" s="55"/>
      <c r="LGW532" s="51">
        <v>27</v>
      </c>
      <c r="LGX532" s="52"/>
      <c r="LGY532" s="53" t="s">
        <v>14</v>
      </c>
      <c r="LGZ532" s="52"/>
      <c r="LHA532" s="54"/>
      <c r="LHB532" s="54"/>
      <c r="LHC532" s="54"/>
      <c r="LHD532" s="55"/>
      <c r="LHE532" s="51">
        <v>27</v>
      </c>
      <c r="LHF532" s="52"/>
      <c r="LHG532" s="53" t="s">
        <v>14</v>
      </c>
      <c r="LHH532" s="52"/>
      <c r="LHI532" s="54"/>
      <c r="LHJ532" s="54"/>
      <c r="LHK532" s="54"/>
      <c r="LHL532" s="55"/>
      <c r="LHM532" s="51">
        <v>27</v>
      </c>
      <c r="LHN532" s="52"/>
      <c r="LHO532" s="53" t="s">
        <v>14</v>
      </c>
      <c r="LHP532" s="52"/>
      <c r="LHQ532" s="54"/>
      <c r="LHR532" s="54"/>
      <c r="LHS532" s="54"/>
      <c r="LHT532" s="55"/>
      <c r="LHU532" s="51">
        <v>27</v>
      </c>
      <c r="LHV532" s="52"/>
      <c r="LHW532" s="53" t="s">
        <v>14</v>
      </c>
      <c r="LHX532" s="52"/>
      <c r="LHY532" s="54"/>
      <c r="LHZ532" s="54"/>
      <c r="LIA532" s="54"/>
      <c r="LIB532" s="55"/>
      <c r="LIC532" s="51">
        <v>27</v>
      </c>
      <c r="LID532" s="52"/>
      <c r="LIE532" s="53" t="s">
        <v>14</v>
      </c>
      <c r="LIF532" s="52"/>
      <c r="LIG532" s="54"/>
      <c r="LIH532" s="54"/>
      <c r="LII532" s="54"/>
      <c r="LIJ532" s="55"/>
      <c r="LIK532" s="51">
        <v>27</v>
      </c>
      <c r="LIL532" s="52"/>
      <c r="LIM532" s="53" t="s">
        <v>14</v>
      </c>
      <c r="LIN532" s="52"/>
      <c r="LIO532" s="54"/>
      <c r="LIP532" s="54"/>
      <c r="LIQ532" s="54"/>
      <c r="LIR532" s="55"/>
      <c r="LIS532" s="51">
        <v>27</v>
      </c>
      <c r="LIT532" s="52"/>
      <c r="LIU532" s="53" t="s">
        <v>14</v>
      </c>
      <c r="LIV532" s="52"/>
      <c r="LIW532" s="54"/>
      <c r="LIX532" s="54"/>
      <c r="LIY532" s="54"/>
      <c r="LIZ532" s="55"/>
      <c r="LJA532" s="51">
        <v>27</v>
      </c>
      <c r="LJB532" s="52"/>
      <c r="LJC532" s="53" t="s">
        <v>14</v>
      </c>
      <c r="LJD532" s="52"/>
      <c r="LJE532" s="54"/>
      <c r="LJF532" s="54"/>
      <c r="LJG532" s="54"/>
      <c r="LJH532" s="55"/>
      <c r="LJI532" s="51">
        <v>27</v>
      </c>
      <c r="LJJ532" s="52"/>
      <c r="LJK532" s="53" t="s">
        <v>14</v>
      </c>
      <c r="LJL532" s="52"/>
      <c r="LJM532" s="54"/>
      <c r="LJN532" s="54"/>
      <c r="LJO532" s="54"/>
      <c r="LJP532" s="55"/>
      <c r="LJQ532" s="51">
        <v>27</v>
      </c>
      <c r="LJR532" s="52"/>
      <c r="LJS532" s="53" t="s">
        <v>14</v>
      </c>
      <c r="LJT532" s="52"/>
      <c r="LJU532" s="54"/>
      <c r="LJV532" s="54"/>
      <c r="LJW532" s="54"/>
      <c r="LJX532" s="55"/>
      <c r="LJY532" s="51">
        <v>27</v>
      </c>
      <c r="LJZ532" s="52"/>
      <c r="LKA532" s="53" t="s">
        <v>14</v>
      </c>
      <c r="LKB532" s="52"/>
      <c r="LKC532" s="54"/>
      <c r="LKD532" s="54"/>
      <c r="LKE532" s="54"/>
      <c r="LKF532" s="55"/>
      <c r="LKG532" s="51">
        <v>27</v>
      </c>
      <c r="LKH532" s="52"/>
      <c r="LKI532" s="53" t="s">
        <v>14</v>
      </c>
      <c r="LKJ532" s="52"/>
      <c r="LKK532" s="54"/>
      <c r="LKL532" s="54"/>
      <c r="LKM532" s="54"/>
      <c r="LKN532" s="55"/>
      <c r="LKO532" s="51">
        <v>27</v>
      </c>
      <c r="LKP532" s="52"/>
      <c r="LKQ532" s="53" t="s">
        <v>14</v>
      </c>
      <c r="LKR532" s="52"/>
      <c r="LKS532" s="54"/>
      <c r="LKT532" s="54"/>
      <c r="LKU532" s="54"/>
      <c r="LKV532" s="55"/>
      <c r="LKW532" s="51">
        <v>27</v>
      </c>
      <c r="LKX532" s="52"/>
      <c r="LKY532" s="53" t="s">
        <v>14</v>
      </c>
      <c r="LKZ532" s="52"/>
      <c r="LLA532" s="54"/>
      <c r="LLB532" s="54"/>
      <c r="LLC532" s="54"/>
      <c r="LLD532" s="55"/>
      <c r="LLE532" s="51">
        <v>27</v>
      </c>
      <c r="LLF532" s="52"/>
      <c r="LLG532" s="53" t="s">
        <v>14</v>
      </c>
      <c r="LLH532" s="52"/>
      <c r="LLI532" s="54"/>
      <c r="LLJ532" s="54"/>
      <c r="LLK532" s="54"/>
      <c r="LLL532" s="55"/>
      <c r="LLM532" s="51">
        <v>27</v>
      </c>
      <c r="LLN532" s="52"/>
      <c r="LLO532" s="53" t="s">
        <v>14</v>
      </c>
      <c r="LLP532" s="52"/>
      <c r="LLQ532" s="54"/>
      <c r="LLR532" s="54"/>
      <c r="LLS532" s="54"/>
      <c r="LLT532" s="55"/>
      <c r="LLU532" s="51">
        <v>27</v>
      </c>
      <c r="LLV532" s="52"/>
      <c r="LLW532" s="53" t="s">
        <v>14</v>
      </c>
      <c r="LLX532" s="52"/>
      <c r="LLY532" s="54"/>
      <c r="LLZ532" s="54"/>
      <c r="LMA532" s="54"/>
      <c r="LMB532" s="55"/>
      <c r="LMC532" s="51">
        <v>27</v>
      </c>
      <c r="LMD532" s="52"/>
      <c r="LME532" s="53" t="s">
        <v>14</v>
      </c>
      <c r="LMF532" s="52"/>
      <c r="LMG532" s="54"/>
      <c r="LMH532" s="54"/>
      <c r="LMI532" s="54"/>
      <c r="LMJ532" s="55"/>
      <c r="LMK532" s="51">
        <v>27</v>
      </c>
      <c r="LML532" s="52"/>
      <c r="LMM532" s="53" t="s">
        <v>14</v>
      </c>
      <c r="LMN532" s="52"/>
      <c r="LMO532" s="54"/>
      <c r="LMP532" s="54"/>
      <c r="LMQ532" s="54"/>
      <c r="LMR532" s="55"/>
      <c r="LMS532" s="51">
        <v>27</v>
      </c>
      <c r="LMT532" s="52"/>
      <c r="LMU532" s="53" t="s">
        <v>14</v>
      </c>
      <c r="LMV532" s="52"/>
      <c r="LMW532" s="54"/>
      <c r="LMX532" s="54"/>
      <c r="LMY532" s="54"/>
      <c r="LMZ532" s="55"/>
      <c r="LNA532" s="51">
        <v>27</v>
      </c>
      <c r="LNB532" s="52"/>
      <c r="LNC532" s="53" t="s">
        <v>14</v>
      </c>
      <c r="LND532" s="52"/>
      <c r="LNE532" s="54"/>
      <c r="LNF532" s="54"/>
      <c r="LNG532" s="54"/>
      <c r="LNH532" s="55"/>
      <c r="LNI532" s="51">
        <v>27</v>
      </c>
      <c r="LNJ532" s="52"/>
      <c r="LNK532" s="53" t="s">
        <v>14</v>
      </c>
      <c r="LNL532" s="52"/>
      <c r="LNM532" s="54"/>
      <c r="LNN532" s="54"/>
      <c r="LNO532" s="54"/>
      <c r="LNP532" s="55"/>
      <c r="LNQ532" s="51">
        <v>27</v>
      </c>
      <c r="LNR532" s="52"/>
      <c r="LNS532" s="53" t="s">
        <v>14</v>
      </c>
      <c r="LNT532" s="52"/>
      <c r="LNU532" s="54"/>
      <c r="LNV532" s="54"/>
      <c r="LNW532" s="54"/>
      <c r="LNX532" s="55"/>
      <c r="LNY532" s="51">
        <v>27</v>
      </c>
      <c r="LNZ532" s="52"/>
      <c r="LOA532" s="53" t="s">
        <v>14</v>
      </c>
      <c r="LOB532" s="52"/>
      <c r="LOC532" s="54"/>
      <c r="LOD532" s="54"/>
      <c r="LOE532" s="54"/>
      <c r="LOF532" s="55"/>
      <c r="LOG532" s="51">
        <v>27</v>
      </c>
      <c r="LOH532" s="52"/>
      <c r="LOI532" s="53" t="s">
        <v>14</v>
      </c>
      <c r="LOJ532" s="52"/>
      <c r="LOK532" s="54"/>
      <c r="LOL532" s="54"/>
      <c r="LOM532" s="54"/>
      <c r="LON532" s="55"/>
      <c r="LOO532" s="51">
        <v>27</v>
      </c>
      <c r="LOP532" s="52"/>
      <c r="LOQ532" s="53" t="s">
        <v>14</v>
      </c>
      <c r="LOR532" s="52"/>
      <c r="LOS532" s="54"/>
      <c r="LOT532" s="54"/>
      <c r="LOU532" s="54"/>
      <c r="LOV532" s="55"/>
      <c r="LOW532" s="51">
        <v>27</v>
      </c>
      <c r="LOX532" s="52"/>
      <c r="LOY532" s="53" t="s">
        <v>14</v>
      </c>
      <c r="LOZ532" s="52"/>
      <c r="LPA532" s="54"/>
      <c r="LPB532" s="54"/>
      <c r="LPC532" s="54"/>
      <c r="LPD532" s="55"/>
      <c r="LPE532" s="51">
        <v>27</v>
      </c>
      <c r="LPF532" s="52"/>
      <c r="LPG532" s="53" t="s">
        <v>14</v>
      </c>
      <c r="LPH532" s="52"/>
      <c r="LPI532" s="54"/>
      <c r="LPJ532" s="54"/>
      <c r="LPK532" s="54"/>
      <c r="LPL532" s="55"/>
      <c r="LPM532" s="51">
        <v>27</v>
      </c>
      <c r="LPN532" s="52"/>
      <c r="LPO532" s="53" t="s">
        <v>14</v>
      </c>
      <c r="LPP532" s="52"/>
      <c r="LPQ532" s="54"/>
      <c r="LPR532" s="54"/>
      <c r="LPS532" s="54"/>
      <c r="LPT532" s="55"/>
      <c r="LPU532" s="51">
        <v>27</v>
      </c>
      <c r="LPV532" s="52"/>
      <c r="LPW532" s="53" t="s">
        <v>14</v>
      </c>
      <c r="LPX532" s="52"/>
      <c r="LPY532" s="54"/>
      <c r="LPZ532" s="54"/>
      <c r="LQA532" s="54"/>
      <c r="LQB532" s="55"/>
      <c r="LQC532" s="51">
        <v>27</v>
      </c>
      <c r="LQD532" s="52"/>
      <c r="LQE532" s="53" t="s">
        <v>14</v>
      </c>
      <c r="LQF532" s="52"/>
      <c r="LQG532" s="54"/>
      <c r="LQH532" s="54"/>
      <c r="LQI532" s="54"/>
      <c r="LQJ532" s="55"/>
      <c r="LQK532" s="51">
        <v>27</v>
      </c>
      <c r="LQL532" s="52"/>
      <c r="LQM532" s="53" t="s">
        <v>14</v>
      </c>
      <c r="LQN532" s="52"/>
      <c r="LQO532" s="54"/>
      <c r="LQP532" s="54"/>
      <c r="LQQ532" s="54"/>
      <c r="LQR532" s="55"/>
      <c r="LQS532" s="51">
        <v>27</v>
      </c>
      <c r="LQT532" s="52"/>
      <c r="LQU532" s="53" t="s">
        <v>14</v>
      </c>
      <c r="LQV532" s="52"/>
      <c r="LQW532" s="54"/>
      <c r="LQX532" s="54"/>
      <c r="LQY532" s="54"/>
      <c r="LQZ532" s="55"/>
      <c r="LRA532" s="51">
        <v>27</v>
      </c>
      <c r="LRB532" s="52"/>
      <c r="LRC532" s="53" t="s">
        <v>14</v>
      </c>
      <c r="LRD532" s="52"/>
      <c r="LRE532" s="54"/>
      <c r="LRF532" s="54"/>
      <c r="LRG532" s="54"/>
      <c r="LRH532" s="55"/>
      <c r="LRI532" s="51">
        <v>27</v>
      </c>
      <c r="LRJ532" s="52"/>
      <c r="LRK532" s="53" t="s">
        <v>14</v>
      </c>
      <c r="LRL532" s="52"/>
      <c r="LRM532" s="54"/>
      <c r="LRN532" s="54"/>
      <c r="LRO532" s="54"/>
      <c r="LRP532" s="55"/>
      <c r="LRQ532" s="51">
        <v>27</v>
      </c>
      <c r="LRR532" s="52"/>
      <c r="LRS532" s="53" t="s">
        <v>14</v>
      </c>
      <c r="LRT532" s="52"/>
      <c r="LRU532" s="54"/>
      <c r="LRV532" s="54"/>
      <c r="LRW532" s="54"/>
      <c r="LRX532" s="55"/>
      <c r="LRY532" s="51">
        <v>27</v>
      </c>
      <c r="LRZ532" s="52"/>
      <c r="LSA532" s="53" t="s">
        <v>14</v>
      </c>
      <c r="LSB532" s="52"/>
      <c r="LSC532" s="54"/>
      <c r="LSD532" s="54"/>
      <c r="LSE532" s="54"/>
      <c r="LSF532" s="55"/>
      <c r="LSG532" s="51">
        <v>27</v>
      </c>
      <c r="LSH532" s="52"/>
      <c r="LSI532" s="53" t="s">
        <v>14</v>
      </c>
      <c r="LSJ532" s="52"/>
      <c r="LSK532" s="54"/>
      <c r="LSL532" s="54"/>
      <c r="LSM532" s="54"/>
      <c r="LSN532" s="55"/>
      <c r="LSO532" s="51">
        <v>27</v>
      </c>
      <c r="LSP532" s="52"/>
      <c r="LSQ532" s="53" t="s">
        <v>14</v>
      </c>
      <c r="LSR532" s="52"/>
      <c r="LSS532" s="54"/>
      <c r="LST532" s="54"/>
      <c r="LSU532" s="54"/>
      <c r="LSV532" s="55"/>
      <c r="LSW532" s="51">
        <v>27</v>
      </c>
      <c r="LSX532" s="52"/>
      <c r="LSY532" s="53" t="s">
        <v>14</v>
      </c>
      <c r="LSZ532" s="52"/>
      <c r="LTA532" s="54"/>
      <c r="LTB532" s="54"/>
      <c r="LTC532" s="54"/>
      <c r="LTD532" s="55"/>
      <c r="LTE532" s="51">
        <v>27</v>
      </c>
      <c r="LTF532" s="52"/>
      <c r="LTG532" s="53" t="s">
        <v>14</v>
      </c>
      <c r="LTH532" s="52"/>
      <c r="LTI532" s="54"/>
      <c r="LTJ532" s="54"/>
      <c r="LTK532" s="54"/>
      <c r="LTL532" s="55"/>
      <c r="LTM532" s="51">
        <v>27</v>
      </c>
      <c r="LTN532" s="52"/>
      <c r="LTO532" s="53" t="s">
        <v>14</v>
      </c>
      <c r="LTP532" s="52"/>
      <c r="LTQ532" s="54"/>
      <c r="LTR532" s="54"/>
      <c r="LTS532" s="54"/>
      <c r="LTT532" s="55"/>
      <c r="LTU532" s="51">
        <v>27</v>
      </c>
      <c r="LTV532" s="52"/>
      <c r="LTW532" s="53" t="s">
        <v>14</v>
      </c>
      <c r="LTX532" s="52"/>
      <c r="LTY532" s="54"/>
      <c r="LTZ532" s="54"/>
      <c r="LUA532" s="54"/>
      <c r="LUB532" s="55"/>
      <c r="LUC532" s="51">
        <v>27</v>
      </c>
      <c r="LUD532" s="52"/>
      <c r="LUE532" s="53" t="s">
        <v>14</v>
      </c>
      <c r="LUF532" s="52"/>
      <c r="LUG532" s="54"/>
      <c r="LUH532" s="54"/>
      <c r="LUI532" s="54"/>
      <c r="LUJ532" s="55"/>
      <c r="LUK532" s="51">
        <v>27</v>
      </c>
      <c r="LUL532" s="52"/>
      <c r="LUM532" s="53" t="s">
        <v>14</v>
      </c>
      <c r="LUN532" s="52"/>
      <c r="LUO532" s="54"/>
      <c r="LUP532" s="54"/>
      <c r="LUQ532" s="54"/>
      <c r="LUR532" s="55"/>
      <c r="LUS532" s="51">
        <v>27</v>
      </c>
      <c r="LUT532" s="52"/>
      <c r="LUU532" s="53" t="s">
        <v>14</v>
      </c>
      <c r="LUV532" s="52"/>
      <c r="LUW532" s="54"/>
      <c r="LUX532" s="54"/>
      <c r="LUY532" s="54"/>
      <c r="LUZ532" s="55"/>
      <c r="LVA532" s="51">
        <v>27</v>
      </c>
      <c r="LVB532" s="52"/>
      <c r="LVC532" s="53" t="s">
        <v>14</v>
      </c>
      <c r="LVD532" s="52"/>
      <c r="LVE532" s="54"/>
      <c r="LVF532" s="54"/>
      <c r="LVG532" s="54"/>
      <c r="LVH532" s="55"/>
      <c r="LVI532" s="51">
        <v>27</v>
      </c>
      <c r="LVJ532" s="52"/>
      <c r="LVK532" s="53" t="s">
        <v>14</v>
      </c>
      <c r="LVL532" s="52"/>
      <c r="LVM532" s="54"/>
      <c r="LVN532" s="54"/>
      <c r="LVO532" s="54"/>
      <c r="LVP532" s="55"/>
      <c r="LVQ532" s="51">
        <v>27</v>
      </c>
      <c r="LVR532" s="52"/>
      <c r="LVS532" s="53" t="s">
        <v>14</v>
      </c>
      <c r="LVT532" s="52"/>
      <c r="LVU532" s="54"/>
      <c r="LVV532" s="54"/>
      <c r="LVW532" s="54"/>
      <c r="LVX532" s="55"/>
      <c r="LVY532" s="51">
        <v>27</v>
      </c>
      <c r="LVZ532" s="52"/>
      <c r="LWA532" s="53" t="s">
        <v>14</v>
      </c>
      <c r="LWB532" s="52"/>
      <c r="LWC532" s="54"/>
      <c r="LWD532" s="54"/>
      <c r="LWE532" s="54"/>
      <c r="LWF532" s="55"/>
      <c r="LWG532" s="51">
        <v>27</v>
      </c>
      <c r="LWH532" s="52"/>
      <c r="LWI532" s="53" t="s">
        <v>14</v>
      </c>
      <c r="LWJ532" s="52"/>
      <c r="LWK532" s="54"/>
      <c r="LWL532" s="54"/>
      <c r="LWM532" s="54"/>
      <c r="LWN532" s="55"/>
      <c r="LWO532" s="51">
        <v>27</v>
      </c>
      <c r="LWP532" s="52"/>
      <c r="LWQ532" s="53" t="s">
        <v>14</v>
      </c>
      <c r="LWR532" s="52"/>
      <c r="LWS532" s="54"/>
      <c r="LWT532" s="54"/>
      <c r="LWU532" s="54"/>
      <c r="LWV532" s="55"/>
      <c r="LWW532" s="51">
        <v>27</v>
      </c>
      <c r="LWX532" s="52"/>
      <c r="LWY532" s="53" t="s">
        <v>14</v>
      </c>
      <c r="LWZ532" s="52"/>
      <c r="LXA532" s="54"/>
      <c r="LXB532" s="54"/>
      <c r="LXC532" s="54"/>
      <c r="LXD532" s="55"/>
      <c r="LXE532" s="51">
        <v>27</v>
      </c>
      <c r="LXF532" s="52"/>
      <c r="LXG532" s="53" t="s">
        <v>14</v>
      </c>
      <c r="LXH532" s="52"/>
      <c r="LXI532" s="54"/>
      <c r="LXJ532" s="54"/>
      <c r="LXK532" s="54"/>
      <c r="LXL532" s="55"/>
      <c r="LXM532" s="51">
        <v>27</v>
      </c>
      <c r="LXN532" s="52"/>
      <c r="LXO532" s="53" t="s">
        <v>14</v>
      </c>
      <c r="LXP532" s="52"/>
      <c r="LXQ532" s="54"/>
      <c r="LXR532" s="54"/>
      <c r="LXS532" s="54"/>
      <c r="LXT532" s="55"/>
      <c r="LXU532" s="51">
        <v>27</v>
      </c>
      <c r="LXV532" s="52"/>
      <c r="LXW532" s="53" t="s">
        <v>14</v>
      </c>
      <c r="LXX532" s="52"/>
      <c r="LXY532" s="54"/>
      <c r="LXZ532" s="54"/>
      <c r="LYA532" s="54"/>
      <c r="LYB532" s="55"/>
      <c r="LYC532" s="51">
        <v>27</v>
      </c>
      <c r="LYD532" s="52"/>
      <c r="LYE532" s="53" t="s">
        <v>14</v>
      </c>
      <c r="LYF532" s="52"/>
      <c r="LYG532" s="54"/>
      <c r="LYH532" s="54"/>
      <c r="LYI532" s="54"/>
      <c r="LYJ532" s="55"/>
      <c r="LYK532" s="51">
        <v>27</v>
      </c>
      <c r="LYL532" s="52"/>
      <c r="LYM532" s="53" t="s">
        <v>14</v>
      </c>
      <c r="LYN532" s="52"/>
      <c r="LYO532" s="54"/>
      <c r="LYP532" s="54"/>
      <c r="LYQ532" s="54"/>
      <c r="LYR532" s="55"/>
      <c r="LYS532" s="51">
        <v>27</v>
      </c>
      <c r="LYT532" s="52"/>
      <c r="LYU532" s="53" t="s">
        <v>14</v>
      </c>
      <c r="LYV532" s="52"/>
      <c r="LYW532" s="54"/>
      <c r="LYX532" s="54"/>
      <c r="LYY532" s="54"/>
      <c r="LYZ532" s="55"/>
      <c r="LZA532" s="51">
        <v>27</v>
      </c>
      <c r="LZB532" s="52"/>
      <c r="LZC532" s="53" t="s">
        <v>14</v>
      </c>
      <c r="LZD532" s="52"/>
      <c r="LZE532" s="54"/>
      <c r="LZF532" s="54"/>
      <c r="LZG532" s="54"/>
      <c r="LZH532" s="55"/>
      <c r="LZI532" s="51">
        <v>27</v>
      </c>
      <c r="LZJ532" s="52"/>
      <c r="LZK532" s="53" t="s">
        <v>14</v>
      </c>
      <c r="LZL532" s="52"/>
      <c r="LZM532" s="54"/>
      <c r="LZN532" s="54"/>
      <c r="LZO532" s="54"/>
      <c r="LZP532" s="55"/>
      <c r="LZQ532" s="51">
        <v>27</v>
      </c>
      <c r="LZR532" s="52"/>
      <c r="LZS532" s="53" t="s">
        <v>14</v>
      </c>
      <c r="LZT532" s="52"/>
      <c r="LZU532" s="54"/>
      <c r="LZV532" s="54"/>
      <c r="LZW532" s="54"/>
      <c r="LZX532" s="55"/>
      <c r="LZY532" s="51">
        <v>27</v>
      </c>
      <c r="LZZ532" s="52"/>
      <c r="MAA532" s="53" t="s">
        <v>14</v>
      </c>
      <c r="MAB532" s="52"/>
      <c r="MAC532" s="54"/>
      <c r="MAD532" s="54"/>
      <c r="MAE532" s="54"/>
      <c r="MAF532" s="55"/>
      <c r="MAG532" s="51">
        <v>27</v>
      </c>
      <c r="MAH532" s="52"/>
      <c r="MAI532" s="53" t="s">
        <v>14</v>
      </c>
      <c r="MAJ532" s="52"/>
      <c r="MAK532" s="54"/>
      <c r="MAL532" s="54"/>
      <c r="MAM532" s="54"/>
      <c r="MAN532" s="55"/>
      <c r="MAO532" s="51">
        <v>27</v>
      </c>
      <c r="MAP532" s="52"/>
      <c r="MAQ532" s="53" t="s">
        <v>14</v>
      </c>
      <c r="MAR532" s="52"/>
      <c r="MAS532" s="54"/>
      <c r="MAT532" s="54"/>
      <c r="MAU532" s="54"/>
      <c r="MAV532" s="55"/>
      <c r="MAW532" s="51">
        <v>27</v>
      </c>
      <c r="MAX532" s="52"/>
      <c r="MAY532" s="53" t="s">
        <v>14</v>
      </c>
      <c r="MAZ532" s="52"/>
      <c r="MBA532" s="54"/>
      <c r="MBB532" s="54"/>
      <c r="MBC532" s="54"/>
      <c r="MBD532" s="55"/>
      <c r="MBE532" s="51">
        <v>27</v>
      </c>
      <c r="MBF532" s="52"/>
      <c r="MBG532" s="53" t="s">
        <v>14</v>
      </c>
      <c r="MBH532" s="52"/>
      <c r="MBI532" s="54"/>
      <c r="MBJ532" s="54"/>
      <c r="MBK532" s="54"/>
      <c r="MBL532" s="55"/>
      <c r="MBM532" s="51">
        <v>27</v>
      </c>
      <c r="MBN532" s="52"/>
      <c r="MBO532" s="53" t="s">
        <v>14</v>
      </c>
      <c r="MBP532" s="52"/>
      <c r="MBQ532" s="54"/>
      <c r="MBR532" s="54"/>
      <c r="MBS532" s="54"/>
      <c r="MBT532" s="55"/>
      <c r="MBU532" s="51">
        <v>27</v>
      </c>
      <c r="MBV532" s="52"/>
      <c r="MBW532" s="53" t="s">
        <v>14</v>
      </c>
      <c r="MBX532" s="52"/>
      <c r="MBY532" s="54"/>
      <c r="MBZ532" s="54"/>
      <c r="MCA532" s="54"/>
      <c r="MCB532" s="55"/>
      <c r="MCC532" s="51">
        <v>27</v>
      </c>
      <c r="MCD532" s="52"/>
      <c r="MCE532" s="53" t="s">
        <v>14</v>
      </c>
      <c r="MCF532" s="52"/>
      <c r="MCG532" s="54"/>
      <c r="MCH532" s="54"/>
      <c r="MCI532" s="54"/>
      <c r="MCJ532" s="55"/>
      <c r="MCK532" s="51">
        <v>27</v>
      </c>
      <c r="MCL532" s="52"/>
      <c r="MCM532" s="53" t="s">
        <v>14</v>
      </c>
      <c r="MCN532" s="52"/>
      <c r="MCO532" s="54"/>
      <c r="MCP532" s="54"/>
      <c r="MCQ532" s="54"/>
      <c r="MCR532" s="55"/>
      <c r="MCS532" s="51">
        <v>27</v>
      </c>
      <c r="MCT532" s="52"/>
      <c r="MCU532" s="53" t="s">
        <v>14</v>
      </c>
      <c r="MCV532" s="52"/>
      <c r="MCW532" s="54"/>
      <c r="MCX532" s="54"/>
      <c r="MCY532" s="54"/>
      <c r="MCZ532" s="55"/>
      <c r="MDA532" s="51">
        <v>27</v>
      </c>
      <c r="MDB532" s="52"/>
      <c r="MDC532" s="53" t="s">
        <v>14</v>
      </c>
      <c r="MDD532" s="52"/>
      <c r="MDE532" s="54"/>
      <c r="MDF532" s="54"/>
      <c r="MDG532" s="54"/>
      <c r="MDH532" s="55"/>
      <c r="MDI532" s="51">
        <v>27</v>
      </c>
      <c r="MDJ532" s="52"/>
      <c r="MDK532" s="53" t="s">
        <v>14</v>
      </c>
      <c r="MDL532" s="52"/>
      <c r="MDM532" s="54"/>
      <c r="MDN532" s="54"/>
      <c r="MDO532" s="54"/>
      <c r="MDP532" s="55"/>
      <c r="MDQ532" s="51">
        <v>27</v>
      </c>
      <c r="MDR532" s="52"/>
      <c r="MDS532" s="53" t="s">
        <v>14</v>
      </c>
      <c r="MDT532" s="52"/>
      <c r="MDU532" s="54"/>
      <c r="MDV532" s="54"/>
      <c r="MDW532" s="54"/>
      <c r="MDX532" s="55"/>
      <c r="MDY532" s="51">
        <v>27</v>
      </c>
      <c r="MDZ532" s="52"/>
      <c r="MEA532" s="53" t="s">
        <v>14</v>
      </c>
      <c r="MEB532" s="52"/>
      <c r="MEC532" s="54"/>
      <c r="MED532" s="54"/>
      <c r="MEE532" s="54"/>
      <c r="MEF532" s="55"/>
      <c r="MEG532" s="51">
        <v>27</v>
      </c>
      <c r="MEH532" s="52"/>
      <c r="MEI532" s="53" t="s">
        <v>14</v>
      </c>
      <c r="MEJ532" s="52"/>
      <c r="MEK532" s="54"/>
      <c r="MEL532" s="54"/>
      <c r="MEM532" s="54"/>
      <c r="MEN532" s="55"/>
      <c r="MEO532" s="51">
        <v>27</v>
      </c>
      <c r="MEP532" s="52"/>
      <c r="MEQ532" s="53" t="s">
        <v>14</v>
      </c>
      <c r="MER532" s="52"/>
      <c r="MES532" s="54"/>
      <c r="MET532" s="54"/>
      <c r="MEU532" s="54"/>
      <c r="MEV532" s="55"/>
      <c r="MEW532" s="51">
        <v>27</v>
      </c>
      <c r="MEX532" s="52"/>
      <c r="MEY532" s="53" t="s">
        <v>14</v>
      </c>
      <c r="MEZ532" s="52"/>
      <c r="MFA532" s="54"/>
      <c r="MFB532" s="54"/>
      <c r="MFC532" s="54"/>
      <c r="MFD532" s="55"/>
      <c r="MFE532" s="51">
        <v>27</v>
      </c>
      <c r="MFF532" s="52"/>
      <c r="MFG532" s="53" t="s">
        <v>14</v>
      </c>
      <c r="MFH532" s="52"/>
      <c r="MFI532" s="54"/>
      <c r="MFJ532" s="54"/>
      <c r="MFK532" s="54"/>
      <c r="MFL532" s="55"/>
      <c r="MFM532" s="51">
        <v>27</v>
      </c>
      <c r="MFN532" s="52"/>
      <c r="MFO532" s="53" t="s">
        <v>14</v>
      </c>
      <c r="MFP532" s="52"/>
      <c r="MFQ532" s="54"/>
      <c r="MFR532" s="54"/>
      <c r="MFS532" s="54"/>
      <c r="MFT532" s="55"/>
      <c r="MFU532" s="51">
        <v>27</v>
      </c>
      <c r="MFV532" s="52"/>
      <c r="MFW532" s="53" t="s">
        <v>14</v>
      </c>
      <c r="MFX532" s="52"/>
      <c r="MFY532" s="54"/>
      <c r="MFZ532" s="54"/>
      <c r="MGA532" s="54"/>
      <c r="MGB532" s="55"/>
      <c r="MGC532" s="51">
        <v>27</v>
      </c>
      <c r="MGD532" s="52"/>
      <c r="MGE532" s="53" t="s">
        <v>14</v>
      </c>
      <c r="MGF532" s="52"/>
      <c r="MGG532" s="54"/>
      <c r="MGH532" s="54"/>
      <c r="MGI532" s="54"/>
      <c r="MGJ532" s="55"/>
      <c r="MGK532" s="51">
        <v>27</v>
      </c>
      <c r="MGL532" s="52"/>
      <c r="MGM532" s="53" t="s">
        <v>14</v>
      </c>
      <c r="MGN532" s="52"/>
      <c r="MGO532" s="54"/>
      <c r="MGP532" s="54"/>
      <c r="MGQ532" s="54"/>
      <c r="MGR532" s="55"/>
      <c r="MGS532" s="51">
        <v>27</v>
      </c>
      <c r="MGT532" s="52"/>
      <c r="MGU532" s="53" t="s">
        <v>14</v>
      </c>
      <c r="MGV532" s="52"/>
      <c r="MGW532" s="54"/>
      <c r="MGX532" s="54"/>
      <c r="MGY532" s="54"/>
      <c r="MGZ532" s="55"/>
      <c r="MHA532" s="51">
        <v>27</v>
      </c>
      <c r="MHB532" s="52"/>
      <c r="MHC532" s="53" t="s">
        <v>14</v>
      </c>
      <c r="MHD532" s="52"/>
      <c r="MHE532" s="54"/>
      <c r="MHF532" s="54"/>
      <c r="MHG532" s="54"/>
      <c r="MHH532" s="55"/>
      <c r="MHI532" s="51">
        <v>27</v>
      </c>
      <c r="MHJ532" s="52"/>
      <c r="MHK532" s="53" t="s">
        <v>14</v>
      </c>
      <c r="MHL532" s="52"/>
      <c r="MHM532" s="54"/>
      <c r="MHN532" s="54"/>
      <c r="MHO532" s="54"/>
      <c r="MHP532" s="55"/>
      <c r="MHQ532" s="51">
        <v>27</v>
      </c>
      <c r="MHR532" s="52"/>
      <c r="MHS532" s="53" t="s">
        <v>14</v>
      </c>
      <c r="MHT532" s="52"/>
      <c r="MHU532" s="54"/>
      <c r="MHV532" s="54"/>
      <c r="MHW532" s="54"/>
      <c r="MHX532" s="55"/>
      <c r="MHY532" s="51">
        <v>27</v>
      </c>
      <c r="MHZ532" s="52"/>
      <c r="MIA532" s="53" t="s">
        <v>14</v>
      </c>
      <c r="MIB532" s="52"/>
      <c r="MIC532" s="54"/>
      <c r="MID532" s="54"/>
      <c r="MIE532" s="54"/>
      <c r="MIF532" s="55"/>
      <c r="MIG532" s="51">
        <v>27</v>
      </c>
      <c r="MIH532" s="52"/>
      <c r="MII532" s="53" t="s">
        <v>14</v>
      </c>
      <c r="MIJ532" s="52"/>
      <c r="MIK532" s="54"/>
      <c r="MIL532" s="54"/>
      <c r="MIM532" s="54"/>
      <c r="MIN532" s="55"/>
      <c r="MIO532" s="51">
        <v>27</v>
      </c>
      <c r="MIP532" s="52"/>
      <c r="MIQ532" s="53" t="s">
        <v>14</v>
      </c>
      <c r="MIR532" s="52"/>
      <c r="MIS532" s="54"/>
      <c r="MIT532" s="54"/>
      <c r="MIU532" s="54"/>
      <c r="MIV532" s="55"/>
      <c r="MIW532" s="51">
        <v>27</v>
      </c>
      <c r="MIX532" s="52"/>
      <c r="MIY532" s="53" t="s">
        <v>14</v>
      </c>
      <c r="MIZ532" s="52"/>
      <c r="MJA532" s="54"/>
      <c r="MJB532" s="54"/>
      <c r="MJC532" s="54"/>
      <c r="MJD532" s="55"/>
      <c r="MJE532" s="51">
        <v>27</v>
      </c>
      <c r="MJF532" s="52"/>
      <c r="MJG532" s="53" t="s">
        <v>14</v>
      </c>
      <c r="MJH532" s="52"/>
      <c r="MJI532" s="54"/>
      <c r="MJJ532" s="54"/>
      <c r="MJK532" s="54"/>
      <c r="MJL532" s="55"/>
      <c r="MJM532" s="51">
        <v>27</v>
      </c>
      <c r="MJN532" s="52"/>
      <c r="MJO532" s="53" t="s">
        <v>14</v>
      </c>
      <c r="MJP532" s="52"/>
      <c r="MJQ532" s="54"/>
      <c r="MJR532" s="54"/>
      <c r="MJS532" s="54"/>
      <c r="MJT532" s="55"/>
      <c r="MJU532" s="51">
        <v>27</v>
      </c>
      <c r="MJV532" s="52"/>
      <c r="MJW532" s="53" t="s">
        <v>14</v>
      </c>
      <c r="MJX532" s="52"/>
      <c r="MJY532" s="54"/>
      <c r="MJZ532" s="54"/>
      <c r="MKA532" s="54"/>
      <c r="MKB532" s="55"/>
      <c r="MKC532" s="51">
        <v>27</v>
      </c>
      <c r="MKD532" s="52"/>
      <c r="MKE532" s="53" t="s">
        <v>14</v>
      </c>
      <c r="MKF532" s="52"/>
      <c r="MKG532" s="54"/>
      <c r="MKH532" s="54"/>
      <c r="MKI532" s="54"/>
      <c r="MKJ532" s="55"/>
      <c r="MKK532" s="51">
        <v>27</v>
      </c>
      <c r="MKL532" s="52"/>
      <c r="MKM532" s="53" t="s">
        <v>14</v>
      </c>
      <c r="MKN532" s="52"/>
      <c r="MKO532" s="54"/>
      <c r="MKP532" s="54"/>
      <c r="MKQ532" s="54"/>
      <c r="MKR532" s="55"/>
      <c r="MKS532" s="51">
        <v>27</v>
      </c>
      <c r="MKT532" s="52"/>
      <c r="MKU532" s="53" t="s">
        <v>14</v>
      </c>
      <c r="MKV532" s="52"/>
      <c r="MKW532" s="54"/>
      <c r="MKX532" s="54"/>
      <c r="MKY532" s="54"/>
      <c r="MKZ532" s="55"/>
      <c r="MLA532" s="51">
        <v>27</v>
      </c>
      <c r="MLB532" s="52"/>
      <c r="MLC532" s="53" t="s">
        <v>14</v>
      </c>
      <c r="MLD532" s="52"/>
      <c r="MLE532" s="54"/>
      <c r="MLF532" s="54"/>
      <c r="MLG532" s="54"/>
      <c r="MLH532" s="55"/>
      <c r="MLI532" s="51">
        <v>27</v>
      </c>
      <c r="MLJ532" s="52"/>
      <c r="MLK532" s="53" t="s">
        <v>14</v>
      </c>
      <c r="MLL532" s="52"/>
      <c r="MLM532" s="54"/>
      <c r="MLN532" s="54"/>
      <c r="MLO532" s="54"/>
      <c r="MLP532" s="55"/>
      <c r="MLQ532" s="51">
        <v>27</v>
      </c>
      <c r="MLR532" s="52"/>
      <c r="MLS532" s="53" t="s">
        <v>14</v>
      </c>
      <c r="MLT532" s="52"/>
      <c r="MLU532" s="54"/>
      <c r="MLV532" s="54"/>
      <c r="MLW532" s="54"/>
      <c r="MLX532" s="55"/>
      <c r="MLY532" s="51">
        <v>27</v>
      </c>
      <c r="MLZ532" s="52"/>
      <c r="MMA532" s="53" t="s">
        <v>14</v>
      </c>
      <c r="MMB532" s="52"/>
      <c r="MMC532" s="54"/>
      <c r="MMD532" s="54"/>
      <c r="MME532" s="54"/>
      <c r="MMF532" s="55"/>
      <c r="MMG532" s="51">
        <v>27</v>
      </c>
      <c r="MMH532" s="52"/>
      <c r="MMI532" s="53" t="s">
        <v>14</v>
      </c>
      <c r="MMJ532" s="52"/>
      <c r="MMK532" s="54"/>
      <c r="MML532" s="54"/>
      <c r="MMM532" s="54"/>
      <c r="MMN532" s="55"/>
      <c r="MMO532" s="51">
        <v>27</v>
      </c>
      <c r="MMP532" s="52"/>
      <c r="MMQ532" s="53" t="s">
        <v>14</v>
      </c>
      <c r="MMR532" s="52"/>
      <c r="MMS532" s="54"/>
      <c r="MMT532" s="54"/>
      <c r="MMU532" s="54"/>
      <c r="MMV532" s="55"/>
      <c r="MMW532" s="51">
        <v>27</v>
      </c>
      <c r="MMX532" s="52"/>
      <c r="MMY532" s="53" t="s">
        <v>14</v>
      </c>
      <c r="MMZ532" s="52"/>
      <c r="MNA532" s="54"/>
      <c r="MNB532" s="54"/>
      <c r="MNC532" s="54"/>
      <c r="MND532" s="55"/>
      <c r="MNE532" s="51">
        <v>27</v>
      </c>
      <c r="MNF532" s="52"/>
      <c r="MNG532" s="53" t="s">
        <v>14</v>
      </c>
      <c r="MNH532" s="52"/>
      <c r="MNI532" s="54"/>
      <c r="MNJ532" s="54"/>
      <c r="MNK532" s="54"/>
      <c r="MNL532" s="55"/>
      <c r="MNM532" s="51">
        <v>27</v>
      </c>
      <c r="MNN532" s="52"/>
      <c r="MNO532" s="53" t="s">
        <v>14</v>
      </c>
      <c r="MNP532" s="52"/>
      <c r="MNQ532" s="54"/>
      <c r="MNR532" s="54"/>
      <c r="MNS532" s="54"/>
      <c r="MNT532" s="55"/>
      <c r="MNU532" s="51">
        <v>27</v>
      </c>
      <c r="MNV532" s="52"/>
      <c r="MNW532" s="53" t="s">
        <v>14</v>
      </c>
      <c r="MNX532" s="52"/>
      <c r="MNY532" s="54"/>
      <c r="MNZ532" s="54"/>
      <c r="MOA532" s="54"/>
      <c r="MOB532" s="55"/>
      <c r="MOC532" s="51">
        <v>27</v>
      </c>
      <c r="MOD532" s="52"/>
      <c r="MOE532" s="53" t="s">
        <v>14</v>
      </c>
      <c r="MOF532" s="52"/>
      <c r="MOG532" s="54"/>
      <c r="MOH532" s="54"/>
      <c r="MOI532" s="54"/>
      <c r="MOJ532" s="55"/>
      <c r="MOK532" s="51">
        <v>27</v>
      </c>
      <c r="MOL532" s="52"/>
      <c r="MOM532" s="53" t="s">
        <v>14</v>
      </c>
      <c r="MON532" s="52"/>
      <c r="MOO532" s="54"/>
      <c r="MOP532" s="54"/>
      <c r="MOQ532" s="54"/>
      <c r="MOR532" s="55"/>
      <c r="MOS532" s="51">
        <v>27</v>
      </c>
      <c r="MOT532" s="52"/>
      <c r="MOU532" s="53" t="s">
        <v>14</v>
      </c>
      <c r="MOV532" s="52"/>
      <c r="MOW532" s="54"/>
      <c r="MOX532" s="54"/>
      <c r="MOY532" s="54"/>
      <c r="MOZ532" s="55"/>
      <c r="MPA532" s="51">
        <v>27</v>
      </c>
      <c r="MPB532" s="52"/>
      <c r="MPC532" s="53" t="s">
        <v>14</v>
      </c>
      <c r="MPD532" s="52"/>
      <c r="MPE532" s="54"/>
      <c r="MPF532" s="54"/>
      <c r="MPG532" s="54"/>
      <c r="MPH532" s="55"/>
      <c r="MPI532" s="51">
        <v>27</v>
      </c>
      <c r="MPJ532" s="52"/>
      <c r="MPK532" s="53" t="s">
        <v>14</v>
      </c>
      <c r="MPL532" s="52"/>
      <c r="MPM532" s="54"/>
      <c r="MPN532" s="54"/>
      <c r="MPO532" s="54"/>
      <c r="MPP532" s="55"/>
      <c r="MPQ532" s="51">
        <v>27</v>
      </c>
      <c r="MPR532" s="52"/>
      <c r="MPS532" s="53" t="s">
        <v>14</v>
      </c>
      <c r="MPT532" s="52"/>
      <c r="MPU532" s="54"/>
      <c r="MPV532" s="54"/>
      <c r="MPW532" s="54"/>
      <c r="MPX532" s="55"/>
      <c r="MPY532" s="51">
        <v>27</v>
      </c>
      <c r="MPZ532" s="52"/>
      <c r="MQA532" s="53" t="s">
        <v>14</v>
      </c>
      <c r="MQB532" s="52"/>
      <c r="MQC532" s="54"/>
      <c r="MQD532" s="54"/>
      <c r="MQE532" s="54"/>
      <c r="MQF532" s="55"/>
      <c r="MQG532" s="51">
        <v>27</v>
      </c>
      <c r="MQH532" s="52"/>
      <c r="MQI532" s="53" t="s">
        <v>14</v>
      </c>
      <c r="MQJ532" s="52"/>
      <c r="MQK532" s="54"/>
      <c r="MQL532" s="54"/>
      <c r="MQM532" s="54"/>
      <c r="MQN532" s="55"/>
      <c r="MQO532" s="51">
        <v>27</v>
      </c>
      <c r="MQP532" s="52"/>
      <c r="MQQ532" s="53" t="s">
        <v>14</v>
      </c>
      <c r="MQR532" s="52"/>
      <c r="MQS532" s="54"/>
      <c r="MQT532" s="54"/>
      <c r="MQU532" s="54"/>
      <c r="MQV532" s="55"/>
      <c r="MQW532" s="51">
        <v>27</v>
      </c>
      <c r="MQX532" s="52"/>
      <c r="MQY532" s="53" t="s">
        <v>14</v>
      </c>
      <c r="MQZ532" s="52"/>
      <c r="MRA532" s="54"/>
      <c r="MRB532" s="54"/>
      <c r="MRC532" s="54"/>
      <c r="MRD532" s="55"/>
      <c r="MRE532" s="51">
        <v>27</v>
      </c>
      <c r="MRF532" s="52"/>
      <c r="MRG532" s="53" t="s">
        <v>14</v>
      </c>
      <c r="MRH532" s="52"/>
      <c r="MRI532" s="54"/>
      <c r="MRJ532" s="54"/>
      <c r="MRK532" s="54"/>
      <c r="MRL532" s="55"/>
      <c r="MRM532" s="51">
        <v>27</v>
      </c>
      <c r="MRN532" s="52"/>
      <c r="MRO532" s="53" t="s">
        <v>14</v>
      </c>
      <c r="MRP532" s="52"/>
      <c r="MRQ532" s="54"/>
      <c r="MRR532" s="54"/>
      <c r="MRS532" s="54"/>
      <c r="MRT532" s="55"/>
      <c r="MRU532" s="51">
        <v>27</v>
      </c>
      <c r="MRV532" s="52"/>
      <c r="MRW532" s="53" t="s">
        <v>14</v>
      </c>
      <c r="MRX532" s="52"/>
      <c r="MRY532" s="54"/>
      <c r="MRZ532" s="54"/>
      <c r="MSA532" s="54"/>
      <c r="MSB532" s="55"/>
      <c r="MSC532" s="51">
        <v>27</v>
      </c>
      <c r="MSD532" s="52"/>
      <c r="MSE532" s="53" t="s">
        <v>14</v>
      </c>
      <c r="MSF532" s="52"/>
      <c r="MSG532" s="54"/>
      <c r="MSH532" s="54"/>
      <c r="MSI532" s="54"/>
      <c r="MSJ532" s="55"/>
      <c r="MSK532" s="51">
        <v>27</v>
      </c>
      <c r="MSL532" s="52"/>
      <c r="MSM532" s="53" t="s">
        <v>14</v>
      </c>
      <c r="MSN532" s="52"/>
      <c r="MSO532" s="54"/>
      <c r="MSP532" s="54"/>
      <c r="MSQ532" s="54"/>
      <c r="MSR532" s="55"/>
      <c r="MSS532" s="51">
        <v>27</v>
      </c>
      <c r="MST532" s="52"/>
      <c r="MSU532" s="53" t="s">
        <v>14</v>
      </c>
      <c r="MSV532" s="52"/>
      <c r="MSW532" s="54"/>
      <c r="MSX532" s="54"/>
      <c r="MSY532" s="54"/>
      <c r="MSZ532" s="55"/>
      <c r="MTA532" s="51">
        <v>27</v>
      </c>
      <c r="MTB532" s="52"/>
      <c r="MTC532" s="53" t="s">
        <v>14</v>
      </c>
      <c r="MTD532" s="52"/>
      <c r="MTE532" s="54"/>
      <c r="MTF532" s="54"/>
      <c r="MTG532" s="54"/>
      <c r="MTH532" s="55"/>
      <c r="MTI532" s="51">
        <v>27</v>
      </c>
      <c r="MTJ532" s="52"/>
      <c r="MTK532" s="53" t="s">
        <v>14</v>
      </c>
      <c r="MTL532" s="52"/>
      <c r="MTM532" s="54"/>
      <c r="MTN532" s="54"/>
      <c r="MTO532" s="54"/>
      <c r="MTP532" s="55"/>
      <c r="MTQ532" s="51">
        <v>27</v>
      </c>
      <c r="MTR532" s="52"/>
      <c r="MTS532" s="53" t="s">
        <v>14</v>
      </c>
      <c r="MTT532" s="52"/>
      <c r="MTU532" s="54"/>
      <c r="MTV532" s="54"/>
      <c r="MTW532" s="54"/>
      <c r="MTX532" s="55"/>
      <c r="MTY532" s="51">
        <v>27</v>
      </c>
      <c r="MTZ532" s="52"/>
      <c r="MUA532" s="53" t="s">
        <v>14</v>
      </c>
      <c r="MUB532" s="52"/>
      <c r="MUC532" s="54"/>
      <c r="MUD532" s="54"/>
      <c r="MUE532" s="54"/>
      <c r="MUF532" s="55"/>
      <c r="MUG532" s="51">
        <v>27</v>
      </c>
      <c r="MUH532" s="52"/>
      <c r="MUI532" s="53" t="s">
        <v>14</v>
      </c>
      <c r="MUJ532" s="52"/>
      <c r="MUK532" s="54"/>
      <c r="MUL532" s="54"/>
      <c r="MUM532" s="54"/>
      <c r="MUN532" s="55"/>
      <c r="MUO532" s="51">
        <v>27</v>
      </c>
      <c r="MUP532" s="52"/>
      <c r="MUQ532" s="53" t="s">
        <v>14</v>
      </c>
      <c r="MUR532" s="52"/>
      <c r="MUS532" s="54"/>
      <c r="MUT532" s="54"/>
      <c r="MUU532" s="54"/>
      <c r="MUV532" s="55"/>
      <c r="MUW532" s="51">
        <v>27</v>
      </c>
      <c r="MUX532" s="52"/>
      <c r="MUY532" s="53" t="s">
        <v>14</v>
      </c>
      <c r="MUZ532" s="52"/>
      <c r="MVA532" s="54"/>
      <c r="MVB532" s="54"/>
      <c r="MVC532" s="54"/>
      <c r="MVD532" s="55"/>
      <c r="MVE532" s="51">
        <v>27</v>
      </c>
      <c r="MVF532" s="52"/>
      <c r="MVG532" s="53" t="s">
        <v>14</v>
      </c>
      <c r="MVH532" s="52"/>
      <c r="MVI532" s="54"/>
      <c r="MVJ532" s="54"/>
      <c r="MVK532" s="54"/>
      <c r="MVL532" s="55"/>
      <c r="MVM532" s="51">
        <v>27</v>
      </c>
      <c r="MVN532" s="52"/>
      <c r="MVO532" s="53" t="s">
        <v>14</v>
      </c>
      <c r="MVP532" s="52"/>
      <c r="MVQ532" s="54"/>
      <c r="MVR532" s="54"/>
      <c r="MVS532" s="54"/>
      <c r="MVT532" s="55"/>
      <c r="MVU532" s="51">
        <v>27</v>
      </c>
      <c r="MVV532" s="52"/>
      <c r="MVW532" s="53" t="s">
        <v>14</v>
      </c>
      <c r="MVX532" s="52"/>
      <c r="MVY532" s="54"/>
      <c r="MVZ532" s="54"/>
      <c r="MWA532" s="54"/>
      <c r="MWB532" s="55"/>
      <c r="MWC532" s="51">
        <v>27</v>
      </c>
      <c r="MWD532" s="52"/>
      <c r="MWE532" s="53" t="s">
        <v>14</v>
      </c>
      <c r="MWF532" s="52"/>
      <c r="MWG532" s="54"/>
      <c r="MWH532" s="54"/>
      <c r="MWI532" s="54"/>
      <c r="MWJ532" s="55"/>
      <c r="MWK532" s="51">
        <v>27</v>
      </c>
      <c r="MWL532" s="52"/>
      <c r="MWM532" s="53" t="s">
        <v>14</v>
      </c>
      <c r="MWN532" s="52"/>
      <c r="MWO532" s="54"/>
      <c r="MWP532" s="54"/>
      <c r="MWQ532" s="54"/>
      <c r="MWR532" s="55"/>
      <c r="MWS532" s="51">
        <v>27</v>
      </c>
      <c r="MWT532" s="52"/>
      <c r="MWU532" s="53" t="s">
        <v>14</v>
      </c>
      <c r="MWV532" s="52"/>
      <c r="MWW532" s="54"/>
      <c r="MWX532" s="54"/>
      <c r="MWY532" s="54"/>
      <c r="MWZ532" s="55"/>
      <c r="MXA532" s="51">
        <v>27</v>
      </c>
      <c r="MXB532" s="52"/>
      <c r="MXC532" s="53" t="s">
        <v>14</v>
      </c>
      <c r="MXD532" s="52"/>
      <c r="MXE532" s="54"/>
      <c r="MXF532" s="54"/>
      <c r="MXG532" s="54"/>
      <c r="MXH532" s="55"/>
      <c r="MXI532" s="51">
        <v>27</v>
      </c>
      <c r="MXJ532" s="52"/>
      <c r="MXK532" s="53" t="s">
        <v>14</v>
      </c>
      <c r="MXL532" s="52"/>
      <c r="MXM532" s="54"/>
      <c r="MXN532" s="54"/>
      <c r="MXO532" s="54"/>
      <c r="MXP532" s="55"/>
      <c r="MXQ532" s="51">
        <v>27</v>
      </c>
      <c r="MXR532" s="52"/>
      <c r="MXS532" s="53" t="s">
        <v>14</v>
      </c>
      <c r="MXT532" s="52"/>
      <c r="MXU532" s="54"/>
      <c r="MXV532" s="54"/>
      <c r="MXW532" s="54"/>
      <c r="MXX532" s="55"/>
      <c r="MXY532" s="51">
        <v>27</v>
      </c>
      <c r="MXZ532" s="52"/>
      <c r="MYA532" s="53" t="s">
        <v>14</v>
      </c>
      <c r="MYB532" s="52"/>
      <c r="MYC532" s="54"/>
      <c r="MYD532" s="54"/>
      <c r="MYE532" s="54"/>
      <c r="MYF532" s="55"/>
      <c r="MYG532" s="51">
        <v>27</v>
      </c>
      <c r="MYH532" s="52"/>
      <c r="MYI532" s="53" t="s">
        <v>14</v>
      </c>
      <c r="MYJ532" s="52"/>
      <c r="MYK532" s="54"/>
      <c r="MYL532" s="54"/>
      <c r="MYM532" s="54"/>
      <c r="MYN532" s="55"/>
      <c r="MYO532" s="51">
        <v>27</v>
      </c>
      <c r="MYP532" s="52"/>
      <c r="MYQ532" s="53" t="s">
        <v>14</v>
      </c>
      <c r="MYR532" s="52"/>
      <c r="MYS532" s="54"/>
      <c r="MYT532" s="54"/>
      <c r="MYU532" s="54"/>
      <c r="MYV532" s="55"/>
      <c r="MYW532" s="51">
        <v>27</v>
      </c>
      <c r="MYX532" s="52"/>
      <c r="MYY532" s="53" t="s">
        <v>14</v>
      </c>
      <c r="MYZ532" s="52"/>
      <c r="MZA532" s="54"/>
      <c r="MZB532" s="54"/>
      <c r="MZC532" s="54"/>
      <c r="MZD532" s="55"/>
      <c r="MZE532" s="51">
        <v>27</v>
      </c>
      <c r="MZF532" s="52"/>
      <c r="MZG532" s="53" t="s">
        <v>14</v>
      </c>
      <c r="MZH532" s="52"/>
      <c r="MZI532" s="54"/>
      <c r="MZJ532" s="54"/>
      <c r="MZK532" s="54"/>
      <c r="MZL532" s="55"/>
      <c r="MZM532" s="51">
        <v>27</v>
      </c>
      <c r="MZN532" s="52"/>
      <c r="MZO532" s="53" t="s">
        <v>14</v>
      </c>
      <c r="MZP532" s="52"/>
      <c r="MZQ532" s="54"/>
      <c r="MZR532" s="54"/>
      <c r="MZS532" s="54"/>
      <c r="MZT532" s="55"/>
      <c r="MZU532" s="51">
        <v>27</v>
      </c>
      <c r="MZV532" s="52"/>
      <c r="MZW532" s="53" t="s">
        <v>14</v>
      </c>
      <c r="MZX532" s="52"/>
      <c r="MZY532" s="54"/>
      <c r="MZZ532" s="54"/>
      <c r="NAA532" s="54"/>
      <c r="NAB532" s="55"/>
      <c r="NAC532" s="51">
        <v>27</v>
      </c>
      <c r="NAD532" s="52"/>
      <c r="NAE532" s="53" t="s">
        <v>14</v>
      </c>
      <c r="NAF532" s="52"/>
      <c r="NAG532" s="54"/>
      <c r="NAH532" s="54"/>
      <c r="NAI532" s="54"/>
      <c r="NAJ532" s="55"/>
      <c r="NAK532" s="51">
        <v>27</v>
      </c>
      <c r="NAL532" s="52"/>
      <c r="NAM532" s="53" t="s">
        <v>14</v>
      </c>
      <c r="NAN532" s="52"/>
      <c r="NAO532" s="54"/>
      <c r="NAP532" s="54"/>
      <c r="NAQ532" s="54"/>
      <c r="NAR532" s="55"/>
      <c r="NAS532" s="51">
        <v>27</v>
      </c>
      <c r="NAT532" s="52"/>
      <c r="NAU532" s="53" t="s">
        <v>14</v>
      </c>
      <c r="NAV532" s="52"/>
      <c r="NAW532" s="54"/>
      <c r="NAX532" s="54"/>
      <c r="NAY532" s="54"/>
      <c r="NAZ532" s="55"/>
      <c r="NBA532" s="51">
        <v>27</v>
      </c>
      <c r="NBB532" s="52"/>
      <c r="NBC532" s="53" t="s">
        <v>14</v>
      </c>
      <c r="NBD532" s="52"/>
      <c r="NBE532" s="54"/>
      <c r="NBF532" s="54"/>
      <c r="NBG532" s="54"/>
      <c r="NBH532" s="55"/>
      <c r="NBI532" s="51">
        <v>27</v>
      </c>
      <c r="NBJ532" s="52"/>
      <c r="NBK532" s="53" t="s">
        <v>14</v>
      </c>
      <c r="NBL532" s="52"/>
      <c r="NBM532" s="54"/>
      <c r="NBN532" s="54"/>
      <c r="NBO532" s="54"/>
      <c r="NBP532" s="55"/>
      <c r="NBQ532" s="51">
        <v>27</v>
      </c>
      <c r="NBR532" s="52"/>
      <c r="NBS532" s="53" t="s">
        <v>14</v>
      </c>
      <c r="NBT532" s="52"/>
      <c r="NBU532" s="54"/>
      <c r="NBV532" s="54"/>
      <c r="NBW532" s="54"/>
      <c r="NBX532" s="55"/>
      <c r="NBY532" s="51">
        <v>27</v>
      </c>
      <c r="NBZ532" s="52"/>
      <c r="NCA532" s="53" t="s">
        <v>14</v>
      </c>
      <c r="NCB532" s="52"/>
      <c r="NCC532" s="54"/>
      <c r="NCD532" s="54"/>
      <c r="NCE532" s="54"/>
      <c r="NCF532" s="55"/>
      <c r="NCG532" s="51">
        <v>27</v>
      </c>
      <c r="NCH532" s="52"/>
      <c r="NCI532" s="53" t="s">
        <v>14</v>
      </c>
      <c r="NCJ532" s="52"/>
      <c r="NCK532" s="54"/>
      <c r="NCL532" s="54"/>
      <c r="NCM532" s="54"/>
      <c r="NCN532" s="55"/>
      <c r="NCO532" s="51">
        <v>27</v>
      </c>
      <c r="NCP532" s="52"/>
      <c r="NCQ532" s="53" t="s">
        <v>14</v>
      </c>
      <c r="NCR532" s="52"/>
      <c r="NCS532" s="54"/>
      <c r="NCT532" s="54"/>
      <c r="NCU532" s="54"/>
      <c r="NCV532" s="55"/>
      <c r="NCW532" s="51">
        <v>27</v>
      </c>
      <c r="NCX532" s="52"/>
      <c r="NCY532" s="53" t="s">
        <v>14</v>
      </c>
      <c r="NCZ532" s="52"/>
      <c r="NDA532" s="54"/>
      <c r="NDB532" s="54"/>
      <c r="NDC532" s="54"/>
      <c r="NDD532" s="55"/>
      <c r="NDE532" s="51">
        <v>27</v>
      </c>
      <c r="NDF532" s="52"/>
      <c r="NDG532" s="53" t="s">
        <v>14</v>
      </c>
      <c r="NDH532" s="52"/>
      <c r="NDI532" s="54"/>
      <c r="NDJ532" s="54"/>
      <c r="NDK532" s="54"/>
      <c r="NDL532" s="55"/>
      <c r="NDM532" s="51">
        <v>27</v>
      </c>
      <c r="NDN532" s="52"/>
      <c r="NDO532" s="53" t="s">
        <v>14</v>
      </c>
      <c r="NDP532" s="52"/>
      <c r="NDQ532" s="54"/>
      <c r="NDR532" s="54"/>
      <c r="NDS532" s="54"/>
      <c r="NDT532" s="55"/>
      <c r="NDU532" s="51">
        <v>27</v>
      </c>
      <c r="NDV532" s="52"/>
      <c r="NDW532" s="53" t="s">
        <v>14</v>
      </c>
      <c r="NDX532" s="52"/>
      <c r="NDY532" s="54"/>
      <c r="NDZ532" s="54"/>
      <c r="NEA532" s="54"/>
      <c r="NEB532" s="55"/>
      <c r="NEC532" s="51">
        <v>27</v>
      </c>
      <c r="NED532" s="52"/>
      <c r="NEE532" s="53" t="s">
        <v>14</v>
      </c>
      <c r="NEF532" s="52"/>
      <c r="NEG532" s="54"/>
      <c r="NEH532" s="54"/>
      <c r="NEI532" s="54"/>
      <c r="NEJ532" s="55"/>
      <c r="NEK532" s="51">
        <v>27</v>
      </c>
      <c r="NEL532" s="52"/>
      <c r="NEM532" s="53" t="s">
        <v>14</v>
      </c>
      <c r="NEN532" s="52"/>
      <c r="NEO532" s="54"/>
      <c r="NEP532" s="54"/>
      <c r="NEQ532" s="54"/>
      <c r="NER532" s="55"/>
      <c r="NES532" s="51">
        <v>27</v>
      </c>
      <c r="NET532" s="52"/>
      <c r="NEU532" s="53" t="s">
        <v>14</v>
      </c>
      <c r="NEV532" s="52"/>
      <c r="NEW532" s="54"/>
      <c r="NEX532" s="54"/>
      <c r="NEY532" s="54"/>
      <c r="NEZ532" s="55"/>
      <c r="NFA532" s="51">
        <v>27</v>
      </c>
      <c r="NFB532" s="52"/>
      <c r="NFC532" s="53" t="s">
        <v>14</v>
      </c>
      <c r="NFD532" s="52"/>
      <c r="NFE532" s="54"/>
      <c r="NFF532" s="54"/>
      <c r="NFG532" s="54"/>
      <c r="NFH532" s="55"/>
      <c r="NFI532" s="51">
        <v>27</v>
      </c>
      <c r="NFJ532" s="52"/>
      <c r="NFK532" s="53" t="s">
        <v>14</v>
      </c>
      <c r="NFL532" s="52"/>
      <c r="NFM532" s="54"/>
      <c r="NFN532" s="54"/>
      <c r="NFO532" s="54"/>
      <c r="NFP532" s="55"/>
      <c r="NFQ532" s="51">
        <v>27</v>
      </c>
      <c r="NFR532" s="52"/>
      <c r="NFS532" s="53" t="s">
        <v>14</v>
      </c>
      <c r="NFT532" s="52"/>
      <c r="NFU532" s="54"/>
      <c r="NFV532" s="54"/>
      <c r="NFW532" s="54"/>
      <c r="NFX532" s="55"/>
      <c r="NFY532" s="51">
        <v>27</v>
      </c>
      <c r="NFZ532" s="52"/>
      <c r="NGA532" s="53" t="s">
        <v>14</v>
      </c>
      <c r="NGB532" s="52"/>
      <c r="NGC532" s="54"/>
      <c r="NGD532" s="54"/>
      <c r="NGE532" s="54"/>
      <c r="NGF532" s="55"/>
      <c r="NGG532" s="51">
        <v>27</v>
      </c>
      <c r="NGH532" s="52"/>
      <c r="NGI532" s="53" t="s">
        <v>14</v>
      </c>
      <c r="NGJ532" s="52"/>
      <c r="NGK532" s="54"/>
      <c r="NGL532" s="54"/>
      <c r="NGM532" s="54"/>
      <c r="NGN532" s="55"/>
      <c r="NGO532" s="51">
        <v>27</v>
      </c>
      <c r="NGP532" s="52"/>
      <c r="NGQ532" s="53" t="s">
        <v>14</v>
      </c>
      <c r="NGR532" s="52"/>
      <c r="NGS532" s="54"/>
      <c r="NGT532" s="54"/>
      <c r="NGU532" s="54"/>
      <c r="NGV532" s="55"/>
      <c r="NGW532" s="51">
        <v>27</v>
      </c>
      <c r="NGX532" s="52"/>
      <c r="NGY532" s="53" t="s">
        <v>14</v>
      </c>
      <c r="NGZ532" s="52"/>
      <c r="NHA532" s="54"/>
      <c r="NHB532" s="54"/>
      <c r="NHC532" s="54"/>
      <c r="NHD532" s="55"/>
      <c r="NHE532" s="51">
        <v>27</v>
      </c>
      <c r="NHF532" s="52"/>
      <c r="NHG532" s="53" t="s">
        <v>14</v>
      </c>
      <c r="NHH532" s="52"/>
      <c r="NHI532" s="54"/>
      <c r="NHJ532" s="54"/>
      <c r="NHK532" s="54"/>
      <c r="NHL532" s="55"/>
      <c r="NHM532" s="51">
        <v>27</v>
      </c>
      <c r="NHN532" s="52"/>
      <c r="NHO532" s="53" t="s">
        <v>14</v>
      </c>
      <c r="NHP532" s="52"/>
      <c r="NHQ532" s="54"/>
      <c r="NHR532" s="54"/>
      <c r="NHS532" s="54"/>
      <c r="NHT532" s="55"/>
      <c r="NHU532" s="51">
        <v>27</v>
      </c>
      <c r="NHV532" s="52"/>
      <c r="NHW532" s="53" t="s">
        <v>14</v>
      </c>
      <c r="NHX532" s="52"/>
      <c r="NHY532" s="54"/>
      <c r="NHZ532" s="54"/>
      <c r="NIA532" s="54"/>
      <c r="NIB532" s="55"/>
      <c r="NIC532" s="51">
        <v>27</v>
      </c>
      <c r="NID532" s="52"/>
      <c r="NIE532" s="53" t="s">
        <v>14</v>
      </c>
      <c r="NIF532" s="52"/>
      <c r="NIG532" s="54"/>
      <c r="NIH532" s="54"/>
      <c r="NII532" s="54"/>
      <c r="NIJ532" s="55"/>
      <c r="NIK532" s="51">
        <v>27</v>
      </c>
      <c r="NIL532" s="52"/>
      <c r="NIM532" s="53" t="s">
        <v>14</v>
      </c>
      <c r="NIN532" s="52"/>
      <c r="NIO532" s="54"/>
      <c r="NIP532" s="54"/>
      <c r="NIQ532" s="54"/>
      <c r="NIR532" s="55"/>
      <c r="NIS532" s="51">
        <v>27</v>
      </c>
      <c r="NIT532" s="52"/>
      <c r="NIU532" s="53" t="s">
        <v>14</v>
      </c>
      <c r="NIV532" s="52"/>
      <c r="NIW532" s="54"/>
      <c r="NIX532" s="54"/>
      <c r="NIY532" s="54"/>
      <c r="NIZ532" s="55"/>
      <c r="NJA532" s="51">
        <v>27</v>
      </c>
      <c r="NJB532" s="52"/>
      <c r="NJC532" s="53" t="s">
        <v>14</v>
      </c>
      <c r="NJD532" s="52"/>
      <c r="NJE532" s="54"/>
      <c r="NJF532" s="54"/>
      <c r="NJG532" s="54"/>
      <c r="NJH532" s="55"/>
      <c r="NJI532" s="51">
        <v>27</v>
      </c>
      <c r="NJJ532" s="52"/>
      <c r="NJK532" s="53" t="s">
        <v>14</v>
      </c>
      <c r="NJL532" s="52"/>
      <c r="NJM532" s="54"/>
      <c r="NJN532" s="54"/>
      <c r="NJO532" s="54"/>
      <c r="NJP532" s="55"/>
      <c r="NJQ532" s="51">
        <v>27</v>
      </c>
      <c r="NJR532" s="52"/>
      <c r="NJS532" s="53" t="s">
        <v>14</v>
      </c>
      <c r="NJT532" s="52"/>
      <c r="NJU532" s="54"/>
      <c r="NJV532" s="54"/>
      <c r="NJW532" s="54"/>
      <c r="NJX532" s="55"/>
      <c r="NJY532" s="51">
        <v>27</v>
      </c>
      <c r="NJZ532" s="52"/>
      <c r="NKA532" s="53" t="s">
        <v>14</v>
      </c>
      <c r="NKB532" s="52"/>
      <c r="NKC532" s="54"/>
      <c r="NKD532" s="54"/>
      <c r="NKE532" s="54"/>
      <c r="NKF532" s="55"/>
      <c r="NKG532" s="51">
        <v>27</v>
      </c>
      <c r="NKH532" s="52"/>
      <c r="NKI532" s="53" t="s">
        <v>14</v>
      </c>
      <c r="NKJ532" s="52"/>
      <c r="NKK532" s="54"/>
      <c r="NKL532" s="54"/>
      <c r="NKM532" s="54"/>
      <c r="NKN532" s="55"/>
      <c r="NKO532" s="51">
        <v>27</v>
      </c>
      <c r="NKP532" s="52"/>
      <c r="NKQ532" s="53" t="s">
        <v>14</v>
      </c>
      <c r="NKR532" s="52"/>
      <c r="NKS532" s="54"/>
      <c r="NKT532" s="54"/>
      <c r="NKU532" s="54"/>
      <c r="NKV532" s="55"/>
      <c r="NKW532" s="51">
        <v>27</v>
      </c>
      <c r="NKX532" s="52"/>
      <c r="NKY532" s="53" t="s">
        <v>14</v>
      </c>
      <c r="NKZ532" s="52"/>
      <c r="NLA532" s="54"/>
      <c r="NLB532" s="54"/>
      <c r="NLC532" s="54"/>
      <c r="NLD532" s="55"/>
      <c r="NLE532" s="51">
        <v>27</v>
      </c>
      <c r="NLF532" s="52"/>
      <c r="NLG532" s="53" t="s">
        <v>14</v>
      </c>
      <c r="NLH532" s="52"/>
      <c r="NLI532" s="54"/>
      <c r="NLJ532" s="54"/>
      <c r="NLK532" s="54"/>
      <c r="NLL532" s="55"/>
      <c r="NLM532" s="51">
        <v>27</v>
      </c>
      <c r="NLN532" s="52"/>
      <c r="NLO532" s="53" t="s">
        <v>14</v>
      </c>
      <c r="NLP532" s="52"/>
      <c r="NLQ532" s="54"/>
      <c r="NLR532" s="54"/>
      <c r="NLS532" s="54"/>
      <c r="NLT532" s="55"/>
      <c r="NLU532" s="51">
        <v>27</v>
      </c>
      <c r="NLV532" s="52"/>
      <c r="NLW532" s="53" t="s">
        <v>14</v>
      </c>
      <c r="NLX532" s="52"/>
      <c r="NLY532" s="54"/>
      <c r="NLZ532" s="54"/>
      <c r="NMA532" s="54"/>
      <c r="NMB532" s="55"/>
      <c r="NMC532" s="51">
        <v>27</v>
      </c>
      <c r="NMD532" s="52"/>
      <c r="NME532" s="53" t="s">
        <v>14</v>
      </c>
      <c r="NMF532" s="52"/>
      <c r="NMG532" s="54"/>
      <c r="NMH532" s="54"/>
      <c r="NMI532" s="54"/>
      <c r="NMJ532" s="55"/>
      <c r="NMK532" s="51">
        <v>27</v>
      </c>
      <c r="NML532" s="52"/>
      <c r="NMM532" s="53" t="s">
        <v>14</v>
      </c>
      <c r="NMN532" s="52"/>
      <c r="NMO532" s="54"/>
      <c r="NMP532" s="54"/>
      <c r="NMQ532" s="54"/>
      <c r="NMR532" s="55"/>
      <c r="NMS532" s="51">
        <v>27</v>
      </c>
      <c r="NMT532" s="52"/>
      <c r="NMU532" s="53" t="s">
        <v>14</v>
      </c>
      <c r="NMV532" s="52"/>
      <c r="NMW532" s="54"/>
      <c r="NMX532" s="54"/>
      <c r="NMY532" s="54"/>
      <c r="NMZ532" s="55"/>
      <c r="NNA532" s="51">
        <v>27</v>
      </c>
      <c r="NNB532" s="52"/>
      <c r="NNC532" s="53" t="s">
        <v>14</v>
      </c>
      <c r="NND532" s="52"/>
      <c r="NNE532" s="54"/>
      <c r="NNF532" s="54"/>
      <c r="NNG532" s="54"/>
      <c r="NNH532" s="55"/>
      <c r="NNI532" s="51">
        <v>27</v>
      </c>
      <c r="NNJ532" s="52"/>
      <c r="NNK532" s="53" t="s">
        <v>14</v>
      </c>
      <c r="NNL532" s="52"/>
      <c r="NNM532" s="54"/>
      <c r="NNN532" s="54"/>
      <c r="NNO532" s="54"/>
      <c r="NNP532" s="55"/>
      <c r="NNQ532" s="51">
        <v>27</v>
      </c>
      <c r="NNR532" s="52"/>
      <c r="NNS532" s="53" t="s">
        <v>14</v>
      </c>
      <c r="NNT532" s="52"/>
      <c r="NNU532" s="54"/>
      <c r="NNV532" s="54"/>
      <c r="NNW532" s="54"/>
      <c r="NNX532" s="55"/>
      <c r="NNY532" s="51">
        <v>27</v>
      </c>
      <c r="NNZ532" s="52"/>
      <c r="NOA532" s="53" t="s">
        <v>14</v>
      </c>
      <c r="NOB532" s="52"/>
      <c r="NOC532" s="54"/>
      <c r="NOD532" s="54"/>
      <c r="NOE532" s="54"/>
      <c r="NOF532" s="55"/>
      <c r="NOG532" s="51">
        <v>27</v>
      </c>
      <c r="NOH532" s="52"/>
      <c r="NOI532" s="53" t="s">
        <v>14</v>
      </c>
      <c r="NOJ532" s="52"/>
      <c r="NOK532" s="54"/>
      <c r="NOL532" s="54"/>
      <c r="NOM532" s="54"/>
      <c r="NON532" s="55"/>
      <c r="NOO532" s="51">
        <v>27</v>
      </c>
      <c r="NOP532" s="52"/>
      <c r="NOQ532" s="53" t="s">
        <v>14</v>
      </c>
      <c r="NOR532" s="52"/>
      <c r="NOS532" s="54"/>
      <c r="NOT532" s="54"/>
      <c r="NOU532" s="54"/>
      <c r="NOV532" s="55"/>
      <c r="NOW532" s="51">
        <v>27</v>
      </c>
      <c r="NOX532" s="52"/>
      <c r="NOY532" s="53" t="s">
        <v>14</v>
      </c>
      <c r="NOZ532" s="52"/>
      <c r="NPA532" s="54"/>
      <c r="NPB532" s="54"/>
      <c r="NPC532" s="54"/>
      <c r="NPD532" s="55"/>
      <c r="NPE532" s="51">
        <v>27</v>
      </c>
      <c r="NPF532" s="52"/>
      <c r="NPG532" s="53" t="s">
        <v>14</v>
      </c>
      <c r="NPH532" s="52"/>
      <c r="NPI532" s="54"/>
      <c r="NPJ532" s="54"/>
      <c r="NPK532" s="54"/>
      <c r="NPL532" s="55"/>
      <c r="NPM532" s="51">
        <v>27</v>
      </c>
      <c r="NPN532" s="52"/>
      <c r="NPO532" s="53" t="s">
        <v>14</v>
      </c>
      <c r="NPP532" s="52"/>
      <c r="NPQ532" s="54"/>
      <c r="NPR532" s="54"/>
      <c r="NPS532" s="54"/>
      <c r="NPT532" s="55"/>
      <c r="NPU532" s="51">
        <v>27</v>
      </c>
      <c r="NPV532" s="52"/>
      <c r="NPW532" s="53" t="s">
        <v>14</v>
      </c>
      <c r="NPX532" s="52"/>
      <c r="NPY532" s="54"/>
      <c r="NPZ532" s="54"/>
      <c r="NQA532" s="54"/>
      <c r="NQB532" s="55"/>
      <c r="NQC532" s="51">
        <v>27</v>
      </c>
      <c r="NQD532" s="52"/>
      <c r="NQE532" s="53" t="s">
        <v>14</v>
      </c>
      <c r="NQF532" s="52"/>
      <c r="NQG532" s="54"/>
      <c r="NQH532" s="54"/>
      <c r="NQI532" s="54"/>
      <c r="NQJ532" s="55"/>
      <c r="NQK532" s="51">
        <v>27</v>
      </c>
      <c r="NQL532" s="52"/>
      <c r="NQM532" s="53" t="s">
        <v>14</v>
      </c>
      <c r="NQN532" s="52"/>
      <c r="NQO532" s="54"/>
      <c r="NQP532" s="54"/>
      <c r="NQQ532" s="54"/>
      <c r="NQR532" s="55"/>
      <c r="NQS532" s="51">
        <v>27</v>
      </c>
      <c r="NQT532" s="52"/>
      <c r="NQU532" s="53" t="s">
        <v>14</v>
      </c>
      <c r="NQV532" s="52"/>
      <c r="NQW532" s="54"/>
      <c r="NQX532" s="54"/>
      <c r="NQY532" s="54"/>
      <c r="NQZ532" s="55"/>
      <c r="NRA532" s="51">
        <v>27</v>
      </c>
      <c r="NRB532" s="52"/>
      <c r="NRC532" s="53" t="s">
        <v>14</v>
      </c>
      <c r="NRD532" s="52"/>
      <c r="NRE532" s="54"/>
      <c r="NRF532" s="54"/>
      <c r="NRG532" s="54"/>
      <c r="NRH532" s="55"/>
      <c r="NRI532" s="51">
        <v>27</v>
      </c>
      <c r="NRJ532" s="52"/>
      <c r="NRK532" s="53" t="s">
        <v>14</v>
      </c>
      <c r="NRL532" s="52"/>
      <c r="NRM532" s="54"/>
      <c r="NRN532" s="54"/>
      <c r="NRO532" s="54"/>
      <c r="NRP532" s="55"/>
      <c r="NRQ532" s="51">
        <v>27</v>
      </c>
      <c r="NRR532" s="52"/>
      <c r="NRS532" s="53" t="s">
        <v>14</v>
      </c>
      <c r="NRT532" s="52"/>
      <c r="NRU532" s="54"/>
      <c r="NRV532" s="54"/>
      <c r="NRW532" s="54"/>
      <c r="NRX532" s="55"/>
      <c r="NRY532" s="51">
        <v>27</v>
      </c>
      <c r="NRZ532" s="52"/>
      <c r="NSA532" s="53" t="s">
        <v>14</v>
      </c>
      <c r="NSB532" s="52"/>
      <c r="NSC532" s="54"/>
      <c r="NSD532" s="54"/>
      <c r="NSE532" s="54"/>
      <c r="NSF532" s="55"/>
      <c r="NSG532" s="51">
        <v>27</v>
      </c>
      <c r="NSH532" s="52"/>
      <c r="NSI532" s="53" t="s">
        <v>14</v>
      </c>
      <c r="NSJ532" s="52"/>
      <c r="NSK532" s="54"/>
      <c r="NSL532" s="54"/>
      <c r="NSM532" s="54"/>
      <c r="NSN532" s="55"/>
      <c r="NSO532" s="51">
        <v>27</v>
      </c>
      <c r="NSP532" s="52"/>
      <c r="NSQ532" s="53" t="s">
        <v>14</v>
      </c>
      <c r="NSR532" s="52"/>
      <c r="NSS532" s="54"/>
      <c r="NST532" s="54"/>
      <c r="NSU532" s="54"/>
      <c r="NSV532" s="55"/>
      <c r="NSW532" s="51">
        <v>27</v>
      </c>
      <c r="NSX532" s="52"/>
      <c r="NSY532" s="53" t="s">
        <v>14</v>
      </c>
      <c r="NSZ532" s="52"/>
      <c r="NTA532" s="54"/>
      <c r="NTB532" s="54"/>
      <c r="NTC532" s="54"/>
      <c r="NTD532" s="55"/>
      <c r="NTE532" s="51">
        <v>27</v>
      </c>
      <c r="NTF532" s="52"/>
      <c r="NTG532" s="53" t="s">
        <v>14</v>
      </c>
      <c r="NTH532" s="52"/>
      <c r="NTI532" s="54"/>
      <c r="NTJ532" s="54"/>
      <c r="NTK532" s="54"/>
      <c r="NTL532" s="55"/>
      <c r="NTM532" s="51">
        <v>27</v>
      </c>
      <c r="NTN532" s="52"/>
      <c r="NTO532" s="53" t="s">
        <v>14</v>
      </c>
      <c r="NTP532" s="52"/>
      <c r="NTQ532" s="54"/>
      <c r="NTR532" s="54"/>
      <c r="NTS532" s="54"/>
      <c r="NTT532" s="55"/>
      <c r="NTU532" s="51">
        <v>27</v>
      </c>
      <c r="NTV532" s="52"/>
      <c r="NTW532" s="53" t="s">
        <v>14</v>
      </c>
      <c r="NTX532" s="52"/>
      <c r="NTY532" s="54"/>
      <c r="NTZ532" s="54"/>
      <c r="NUA532" s="54"/>
      <c r="NUB532" s="55"/>
      <c r="NUC532" s="51">
        <v>27</v>
      </c>
      <c r="NUD532" s="52"/>
      <c r="NUE532" s="53" t="s">
        <v>14</v>
      </c>
      <c r="NUF532" s="52"/>
      <c r="NUG532" s="54"/>
      <c r="NUH532" s="54"/>
      <c r="NUI532" s="54"/>
      <c r="NUJ532" s="55"/>
      <c r="NUK532" s="51">
        <v>27</v>
      </c>
      <c r="NUL532" s="52"/>
      <c r="NUM532" s="53" t="s">
        <v>14</v>
      </c>
      <c r="NUN532" s="52"/>
      <c r="NUO532" s="54"/>
      <c r="NUP532" s="54"/>
      <c r="NUQ532" s="54"/>
      <c r="NUR532" s="55"/>
      <c r="NUS532" s="51">
        <v>27</v>
      </c>
      <c r="NUT532" s="52"/>
      <c r="NUU532" s="53" t="s">
        <v>14</v>
      </c>
      <c r="NUV532" s="52"/>
      <c r="NUW532" s="54"/>
      <c r="NUX532" s="54"/>
      <c r="NUY532" s="54"/>
      <c r="NUZ532" s="55"/>
      <c r="NVA532" s="51">
        <v>27</v>
      </c>
      <c r="NVB532" s="52"/>
      <c r="NVC532" s="53" t="s">
        <v>14</v>
      </c>
      <c r="NVD532" s="52"/>
      <c r="NVE532" s="54"/>
      <c r="NVF532" s="54"/>
      <c r="NVG532" s="54"/>
      <c r="NVH532" s="55"/>
      <c r="NVI532" s="51">
        <v>27</v>
      </c>
      <c r="NVJ532" s="52"/>
      <c r="NVK532" s="53" t="s">
        <v>14</v>
      </c>
      <c r="NVL532" s="52"/>
      <c r="NVM532" s="54"/>
      <c r="NVN532" s="54"/>
      <c r="NVO532" s="54"/>
      <c r="NVP532" s="55"/>
      <c r="NVQ532" s="51">
        <v>27</v>
      </c>
      <c r="NVR532" s="52"/>
      <c r="NVS532" s="53" t="s">
        <v>14</v>
      </c>
      <c r="NVT532" s="52"/>
      <c r="NVU532" s="54"/>
      <c r="NVV532" s="54"/>
      <c r="NVW532" s="54"/>
      <c r="NVX532" s="55"/>
      <c r="NVY532" s="51">
        <v>27</v>
      </c>
      <c r="NVZ532" s="52"/>
      <c r="NWA532" s="53" t="s">
        <v>14</v>
      </c>
      <c r="NWB532" s="52"/>
      <c r="NWC532" s="54"/>
      <c r="NWD532" s="54"/>
      <c r="NWE532" s="54"/>
      <c r="NWF532" s="55"/>
      <c r="NWG532" s="51">
        <v>27</v>
      </c>
      <c r="NWH532" s="52"/>
      <c r="NWI532" s="53" t="s">
        <v>14</v>
      </c>
      <c r="NWJ532" s="52"/>
      <c r="NWK532" s="54"/>
      <c r="NWL532" s="54"/>
      <c r="NWM532" s="54"/>
      <c r="NWN532" s="55"/>
      <c r="NWO532" s="51">
        <v>27</v>
      </c>
      <c r="NWP532" s="52"/>
      <c r="NWQ532" s="53" t="s">
        <v>14</v>
      </c>
      <c r="NWR532" s="52"/>
      <c r="NWS532" s="54"/>
      <c r="NWT532" s="54"/>
      <c r="NWU532" s="54"/>
      <c r="NWV532" s="55"/>
      <c r="NWW532" s="51">
        <v>27</v>
      </c>
      <c r="NWX532" s="52"/>
      <c r="NWY532" s="53" t="s">
        <v>14</v>
      </c>
      <c r="NWZ532" s="52"/>
      <c r="NXA532" s="54"/>
      <c r="NXB532" s="54"/>
      <c r="NXC532" s="54"/>
      <c r="NXD532" s="55"/>
      <c r="NXE532" s="51">
        <v>27</v>
      </c>
      <c r="NXF532" s="52"/>
      <c r="NXG532" s="53" t="s">
        <v>14</v>
      </c>
      <c r="NXH532" s="52"/>
      <c r="NXI532" s="54"/>
      <c r="NXJ532" s="54"/>
      <c r="NXK532" s="54"/>
      <c r="NXL532" s="55"/>
      <c r="NXM532" s="51">
        <v>27</v>
      </c>
      <c r="NXN532" s="52"/>
      <c r="NXO532" s="53" t="s">
        <v>14</v>
      </c>
      <c r="NXP532" s="52"/>
      <c r="NXQ532" s="54"/>
      <c r="NXR532" s="54"/>
      <c r="NXS532" s="54"/>
      <c r="NXT532" s="55"/>
      <c r="NXU532" s="51">
        <v>27</v>
      </c>
      <c r="NXV532" s="52"/>
      <c r="NXW532" s="53" t="s">
        <v>14</v>
      </c>
      <c r="NXX532" s="52"/>
      <c r="NXY532" s="54"/>
      <c r="NXZ532" s="54"/>
      <c r="NYA532" s="54"/>
      <c r="NYB532" s="55"/>
      <c r="NYC532" s="51">
        <v>27</v>
      </c>
      <c r="NYD532" s="52"/>
      <c r="NYE532" s="53" t="s">
        <v>14</v>
      </c>
      <c r="NYF532" s="52"/>
      <c r="NYG532" s="54"/>
      <c r="NYH532" s="54"/>
      <c r="NYI532" s="54"/>
      <c r="NYJ532" s="55"/>
      <c r="NYK532" s="51">
        <v>27</v>
      </c>
      <c r="NYL532" s="52"/>
      <c r="NYM532" s="53" t="s">
        <v>14</v>
      </c>
      <c r="NYN532" s="52"/>
      <c r="NYO532" s="54"/>
      <c r="NYP532" s="54"/>
      <c r="NYQ532" s="54"/>
      <c r="NYR532" s="55"/>
      <c r="NYS532" s="51">
        <v>27</v>
      </c>
      <c r="NYT532" s="52"/>
      <c r="NYU532" s="53" t="s">
        <v>14</v>
      </c>
      <c r="NYV532" s="52"/>
      <c r="NYW532" s="54"/>
      <c r="NYX532" s="54"/>
      <c r="NYY532" s="54"/>
      <c r="NYZ532" s="55"/>
      <c r="NZA532" s="51">
        <v>27</v>
      </c>
      <c r="NZB532" s="52"/>
      <c r="NZC532" s="53" t="s">
        <v>14</v>
      </c>
      <c r="NZD532" s="52"/>
      <c r="NZE532" s="54"/>
      <c r="NZF532" s="54"/>
      <c r="NZG532" s="54"/>
      <c r="NZH532" s="55"/>
      <c r="NZI532" s="51">
        <v>27</v>
      </c>
      <c r="NZJ532" s="52"/>
      <c r="NZK532" s="53" t="s">
        <v>14</v>
      </c>
      <c r="NZL532" s="52"/>
      <c r="NZM532" s="54"/>
      <c r="NZN532" s="54"/>
      <c r="NZO532" s="54"/>
      <c r="NZP532" s="55"/>
      <c r="NZQ532" s="51">
        <v>27</v>
      </c>
      <c r="NZR532" s="52"/>
      <c r="NZS532" s="53" t="s">
        <v>14</v>
      </c>
      <c r="NZT532" s="52"/>
      <c r="NZU532" s="54"/>
      <c r="NZV532" s="54"/>
      <c r="NZW532" s="54"/>
      <c r="NZX532" s="55"/>
      <c r="NZY532" s="51">
        <v>27</v>
      </c>
      <c r="NZZ532" s="52"/>
      <c r="OAA532" s="53" t="s">
        <v>14</v>
      </c>
      <c r="OAB532" s="52"/>
      <c r="OAC532" s="54"/>
      <c r="OAD532" s="54"/>
      <c r="OAE532" s="54"/>
      <c r="OAF532" s="55"/>
      <c r="OAG532" s="51">
        <v>27</v>
      </c>
      <c r="OAH532" s="52"/>
      <c r="OAI532" s="53" t="s">
        <v>14</v>
      </c>
      <c r="OAJ532" s="52"/>
      <c r="OAK532" s="54"/>
      <c r="OAL532" s="54"/>
      <c r="OAM532" s="54"/>
      <c r="OAN532" s="55"/>
      <c r="OAO532" s="51">
        <v>27</v>
      </c>
      <c r="OAP532" s="52"/>
      <c r="OAQ532" s="53" t="s">
        <v>14</v>
      </c>
      <c r="OAR532" s="52"/>
      <c r="OAS532" s="54"/>
      <c r="OAT532" s="54"/>
      <c r="OAU532" s="54"/>
      <c r="OAV532" s="55"/>
      <c r="OAW532" s="51">
        <v>27</v>
      </c>
      <c r="OAX532" s="52"/>
      <c r="OAY532" s="53" t="s">
        <v>14</v>
      </c>
      <c r="OAZ532" s="52"/>
      <c r="OBA532" s="54"/>
      <c r="OBB532" s="54"/>
      <c r="OBC532" s="54"/>
      <c r="OBD532" s="55"/>
      <c r="OBE532" s="51">
        <v>27</v>
      </c>
      <c r="OBF532" s="52"/>
      <c r="OBG532" s="53" t="s">
        <v>14</v>
      </c>
      <c r="OBH532" s="52"/>
      <c r="OBI532" s="54"/>
      <c r="OBJ532" s="54"/>
      <c r="OBK532" s="54"/>
      <c r="OBL532" s="55"/>
      <c r="OBM532" s="51">
        <v>27</v>
      </c>
      <c r="OBN532" s="52"/>
      <c r="OBO532" s="53" t="s">
        <v>14</v>
      </c>
      <c r="OBP532" s="52"/>
      <c r="OBQ532" s="54"/>
      <c r="OBR532" s="54"/>
      <c r="OBS532" s="54"/>
      <c r="OBT532" s="55"/>
      <c r="OBU532" s="51">
        <v>27</v>
      </c>
      <c r="OBV532" s="52"/>
      <c r="OBW532" s="53" t="s">
        <v>14</v>
      </c>
      <c r="OBX532" s="52"/>
      <c r="OBY532" s="54"/>
      <c r="OBZ532" s="54"/>
      <c r="OCA532" s="54"/>
      <c r="OCB532" s="55"/>
      <c r="OCC532" s="51">
        <v>27</v>
      </c>
      <c r="OCD532" s="52"/>
      <c r="OCE532" s="53" t="s">
        <v>14</v>
      </c>
      <c r="OCF532" s="52"/>
      <c r="OCG532" s="54"/>
      <c r="OCH532" s="54"/>
      <c r="OCI532" s="54"/>
      <c r="OCJ532" s="55"/>
      <c r="OCK532" s="51">
        <v>27</v>
      </c>
      <c r="OCL532" s="52"/>
      <c r="OCM532" s="53" t="s">
        <v>14</v>
      </c>
      <c r="OCN532" s="52"/>
      <c r="OCO532" s="54"/>
      <c r="OCP532" s="54"/>
      <c r="OCQ532" s="54"/>
      <c r="OCR532" s="55"/>
      <c r="OCS532" s="51">
        <v>27</v>
      </c>
      <c r="OCT532" s="52"/>
      <c r="OCU532" s="53" t="s">
        <v>14</v>
      </c>
      <c r="OCV532" s="52"/>
      <c r="OCW532" s="54"/>
      <c r="OCX532" s="54"/>
      <c r="OCY532" s="54"/>
      <c r="OCZ532" s="55"/>
      <c r="ODA532" s="51">
        <v>27</v>
      </c>
      <c r="ODB532" s="52"/>
      <c r="ODC532" s="53" t="s">
        <v>14</v>
      </c>
      <c r="ODD532" s="52"/>
      <c r="ODE532" s="54"/>
      <c r="ODF532" s="54"/>
      <c r="ODG532" s="54"/>
      <c r="ODH532" s="55"/>
      <c r="ODI532" s="51">
        <v>27</v>
      </c>
      <c r="ODJ532" s="52"/>
      <c r="ODK532" s="53" t="s">
        <v>14</v>
      </c>
      <c r="ODL532" s="52"/>
      <c r="ODM532" s="54"/>
      <c r="ODN532" s="54"/>
      <c r="ODO532" s="54"/>
      <c r="ODP532" s="55"/>
      <c r="ODQ532" s="51">
        <v>27</v>
      </c>
      <c r="ODR532" s="52"/>
      <c r="ODS532" s="53" t="s">
        <v>14</v>
      </c>
      <c r="ODT532" s="52"/>
      <c r="ODU532" s="54"/>
      <c r="ODV532" s="54"/>
      <c r="ODW532" s="54"/>
      <c r="ODX532" s="55"/>
      <c r="ODY532" s="51">
        <v>27</v>
      </c>
      <c r="ODZ532" s="52"/>
      <c r="OEA532" s="53" t="s">
        <v>14</v>
      </c>
      <c r="OEB532" s="52"/>
      <c r="OEC532" s="54"/>
      <c r="OED532" s="54"/>
      <c r="OEE532" s="54"/>
      <c r="OEF532" s="55"/>
      <c r="OEG532" s="51">
        <v>27</v>
      </c>
      <c r="OEH532" s="52"/>
      <c r="OEI532" s="53" t="s">
        <v>14</v>
      </c>
      <c r="OEJ532" s="52"/>
      <c r="OEK532" s="54"/>
      <c r="OEL532" s="54"/>
      <c r="OEM532" s="54"/>
      <c r="OEN532" s="55"/>
      <c r="OEO532" s="51">
        <v>27</v>
      </c>
      <c r="OEP532" s="52"/>
      <c r="OEQ532" s="53" t="s">
        <v>14</v>
      </c>
      <c r="OER532" s="52"/>
      <c r="OES532" s="54"/>
      <c r="OET532" s="54"/>
      <c r="OEU532" s="54"/>
      <c r="OEV532" s="55"/>
      <c r="OEW532" s="51">
        <v>27</v>
      </c>
      <c r="OEX532" s="52"/>
      <c r="OEY532" s="53" t="s">
        <v>14</v>
      </c>
      <c r="OEZ532" s="52"/>
      <c r="OFA532" s="54"/>
      <c r="OFB532" s="54"/>
      <c r="OFC532" s="54"/>
      <c r="OFD532" s="55"/>
      <c r="OFE532" s="51">
        <v>27</v>
      </c>
      <c r="OFF532" s="52"/>
      <c r="OFG532" s="53" t="s">
        <v>14</v>
      </c>
      <c r="OFH532" s="52"/>
      <c r="OFI532" s="54"/>
      <c r="OFJ532" s="54"/>
      <c r="OFK532" s="54"/>
      <c r="OFL532" s="55"/>
      <c r="OFM532" s="51">
        <v>27</v>
      </c>
      <c r="OFN532" s="52"/>
      <c r="OFO532" s="53" t="s">
        <v>14</v>
      </c>
      <c r="OFP532" s="52"/>
      <c r="OFQ532" s="54"/>
      <c r="OFR532" s="54"/>
      <c r="OFS532" s="54"/>
      <c r="OFT532" s="55"/>
      <c r="OFU532" s="51">
        <v>27</v>
      </c>
      <c r="OFV532" s="52"/>
      <c r="OFW532" s="53" t="s">
        <v>14</v>
      </c>
      <c r="OFX532" s="52"/>
      <c r="OFY532" s="54"/>
      <c r="OFZ532" s="54"/>
      <c r="OGA532" s="54"/>
      <c r="OGB532" s="55"/>
      <c r="OGC532" s="51">
        <v>27</v>
      </c>
      <c r="OGD532" s="52"/>
      <c r="OGE532" s="53" t="s">
        <v>14</v>
      </c>
      <c r="OGF532" s="52"/>
      <c r="OGG532" s="54"/>
      <c r="OGH532" s="54"/>
      <c r="OGI532" s="54"/>
      <c r="OGJ532" s="55"/>
      <c r="OGK532" s="51">
        <v>27</v>
      </c>
      <c r="OGL532" s="52"/>
      <c r="OGM532" s="53" t="s">
        <v>14</v>
      </c>
      <c r="OGN532" s="52"/>
      <c r="OGO532" s="54"/>
      <c r="OGP532" s="54"/>
      <c r="OGQ532" s="54"/>
      <c r="OGR532" s="55"/>
      <c r="OGS532" s="51">
        <v>27</v>
      </c>
      <c r="OGT532" s="52"/>
      <c r="OGU532" s="53" t="s">
        <v>14</v>
      </c>
      <c r="OGV532" s="52"/>
      <c r="OGW532" s="54"/>
      <c r="OGX532" s="54"/>
      <c r="OGY532" s="54"/>
      <c r="OGZ532" s="55"/>
      <c r="OHA532" s="51">
        <v>27</v>
      </c>
      <c r="OHB532" s="52"/>
      <c r="OHC532" s="53" t="s">
        <v>14</v>
      </c>
      <c r="OHD532" s="52"/>
      <c r="OHE532" s="54"/>
      <c r="OHF532" s="54"/>
      <c r="OHG532" s="54"/>
      <c r="OHH532" s="55"/>
      <c r="OHI532" s="51">
        <v>27</v>
      </c>
      <c r="OHJ532" s="52"/>
      <c r="OHK532" s="53" t="s">
        <v>14</v>
      </c>
      <c r="OHL532" s="52"/>
      <c r="OHM532" s="54"/>
      <c r="OHN532" s="54"/>
      <c r="OHO532" s="54"/>
      <c r="OHP532" s="55"/>
      <c r="OHQ532" s="51">
        <v>27</v>
      </c>
      <c r="OHR532" s="52"/>
      <c r="OHS532" s="53" t="s">
        <v>14</v>
      </c>
      <c r="OHT532" s="52"/>
      <c r="OHU532" s="54"/>
      <c r="OHV532" s="54"/>
      <c r="OHW532" s="54"/>
      <c r="OHX532" s="55"/>
      <c r="OHY532" s="51">
        <v>27</v>
      </c>
      <c r="OHZ532" s="52"/>
      <c r="OIA532" s="53" t="s">
        <v>14</v>
      </c>
      <c r="OIB532" s="52"/>
      <c r="OIC532" s="54"/>
      <c r="OID532" s="54"/>
      <c r="OIE532" s="54"/>
      <c r="OIF532" s="55"/>
      <c r="OIG532" s="51">
        <v>27</v>
      </c>
      <c r="OIH532" s="52"/>
      <c r="OII532" s="53" t="s">
        <v>14</v>
      </c>
      <c r="OIJ532" s="52"/>
      <c r="OIK532" s="54"/>
      <c r="OIL532" s="54"/>
      <c r="OIM532" s="54"/>
      <c r="OIN532" s="55"/>
      <c r="OIO532" s="51">
        <v>27</v>
      </c>
      <c r="OIP532" s="52"/>
      <c r="OIQ532" s="53" t="s">
        <v>14</v>
      </c>
      <c r="OIR532" s="52"/>
      <c r="OIS532" s="54"/>
      <c r="OIT532" s="54"/>
      <c r="OIU532" s="54"/>
      <c r="OIV532" s="55"/>
      <c r="OIW532" s="51">
        <v>27</v>
      </c>
      <c r="OIX532" s="52"/>
      <c r="OIY532" s="53" t="s">
        <v>14</v>
      </c>
      <c r="OIZ532" s="52"/>
      <c r="OJA532" s="54"/>
      <c r="OJB532" s="54"/>
      <c r="OJC532" s="54"/>
      <c r="OJD532" s="55"/>
      <c r="OJE532" s="51">
        <v>27</v>
      </c>
      <c r="OJF532" s="52"/>
      <c r="OJG532" s="53" t="s">
        <v>14</v>
      </c>
      <c r="OJH532" s="52"/>
      <c r="OJI532" s="54"/>
      <c r="OJJ532" s="54"/>
      <c r="OJK532" s="54"/>
      <c r="OJL532" s="55"/>
      <c r="OJM532" s="51">
        <v>27</v>
      </c>
      <c r="OJN532" s="52"/>
      <c r="OJO532" s="53" t="s">
        <v>14</v>
      </c>
      <c r="OJP532" s="52"/>
      <c r="OJQ532" s="54"/>
      <c r="OJR532" s="54"/>
      <c r="OJS532" s="54"/>
      <c r="OJT532" s="55"/>
      <c r="OJU532" s="51">
        <v>27</v>
      </c>
      <c r="OJV532" s="52"/>
      <c r="OJW532" s="53" t="s">
        <v>14</v>
      </c>
      <c r="OJX532" s="52"/>
      <c r="OJY532" s="54"/>
      <c r="OJZ532" s="54"/>
      <c r="OKA532" s="54"/>
      <c r="OKB532" s="55"/>
      <c r="OKC532" s="51">
        <v>27</v>
      </c>
      <c r="OKD532" s="52"/>
      <c r="OKE532" s="53" t="s">
        <v>14</v>
      </c>
      <c r="OKF532" s="52"/>
      <c r="OKG532" s="54"/>
      <c r="OKH532" s="54"/>
      <c r="OKI532" s="54"/>
      <c r="OKJ532" s="55"/>
      <c r="OKK532" s="51">
        <v>27</v>
      </c>
      <c r="OKL532" s="52"/>
      <c r="OKM532" s="53" t="s">
        <v>14</v>
      </c>
      <c r="OKN532" s="52"/>
      <c r="OKO532" s="54"/>
      <c r="OKP532" s="54"/>
      <c r="OKQ532" s="54"/>
      <c r="OKR532" s="55"/>
      <c r="OKS532" s="51">
        <v>27</v>
      </c>
      <c r="OKT532" s="52"/>
      <c r="OKU532" s="53" t="s">
        <v>14</v>
      </c>
      <c r="OKV532" s="52"/>
      <c r="OKW532" s="54"/>
      <c r="OKX532" s="54"/>
      <c r="OKY532" s="54"/>
      <c r="OKZ532" s="55"/>
      <c r="OLA532" s="51">
        <v>27</v>
      </c>
      <c r="OLB532" s="52"/>
      <c r="OLC532" s="53" t="s">
        <v>14</v>
      </c>
      <c r="OLD532" s="52"/>
      <c r="OLE532" s="54"/>
      <c r="OLF532" s="54"/>
      <c r="OLG532" s="54"/>
      <c r="OLH532" s="55"/>
      <c r="OLI532" s="51">
        <v>27</v>
      </c>
      <c r="OLJ532" s="52"/>
      <c r="OLK532" s="53" t="s">
        <v>14</v>
      </c>
      <c r="OLL532" s="52"/>
      <c r="OLM532" s="54"/>
      <c r="OLN532" s="54"/>
      <c r="OLO532" s="54"/>
      <c r="OLP532" s="55"/>
      <c r="OLQ532" s="51">
        <v>27</v>
      </c>
      <c r="OLR532" s="52"/>
      <c r="OLS532" s="53" t="s">
        <v>14</v>
      </c>
      <c r="OLT532" s="52"/>
      <c r="OLU532" s="54"/>
      <c r="OLV532" s="54"/>
      <c r="OLW532" s="54"/>
      <c r="OLX532" s="55"/>
      <c r="OLY532" s="51">
        <v>27</v>
      </c>
      <c r="OLZ532" s="52"/>
      <c r="OMA532" s="53" t="s">
        <v>14</v>
      </c>
      <c r="OMB532" s="52"/>
      <c r="OMC532" s="54"/>
      <c r="OMD532" s="54"/>
      <c r="OME532" s="54"/>
      <c r="OMF532" s="55"/>
      <c r="OMG532" s="51">
        <v>27</v>
      </c>
      <c r="OMH532" s="52"/>
      <c r="OMI532" s="53" t="s">
        <v>14</v>
      </c>
      <c r="OMJ532" s="52"/>
      <c r="OMK532" s="54"/>
      <c r="OML532" s="54"/>
      <c r="OMM532" s="54"/>
      <c r="OMN532" s="55"/>
      <c r="OMO532" s="51">
        <v>27</v>
      </c>
      <c r="OMP532" s="52"/>
      <c r="OMQ532" s="53" t="s">
        <v>14</v>
      </c>
      <c r="OMR532" s="52"/>
      <c r="OMS532" s="54"/>
      <c r="OMT532" s="54"/>
      <c r="OMU532" s="54"/>
      <c r="OMV532" s="55"/>
      <c r="OMW532" s="51">
        <v>27</v>
      </c>
      <c r="OMX532" s="52"/>
      <c r="OMY532" s="53" t="s">
        <v>14</v>
      </c>
      <c r="OMZ532" s="52"/>
      <c r="ONA532" s="54"/>
      <c r="ONB532" s="54"/>
      <c r="ONC532" s="54"/>
      <c r="OND532" s="55"/>
      <c r="ONE532" s="51">
        <v>27</v>
      </c>
      <c r="ONF532" s="52"/>
      <c r="ONG532" s="53" t="s">
        <v>14</v>
      </c>
      <c r="ONH532" s="52"/>
      <c r="ONI532" s="54"/>
      <c r="ONJ532" s="54"/>
      <c r="ONK532" s="54"/>
      <c r="ONL532" s="55"/>
      <c r="ONM532" s="51">
        <v>27</v>
      </c>
      <c r="ONN532" s="52"/>
      <c r="ONO532" s="53" t="s">
        <v>14</v>
      </c>
      <c r="ONP532" s="52"/>
      <c r="ONQ532" s="54"/>
      <c r="ONR532" s="54"/>
      <c r="ONS532" s="54"/>
      <c r="ONT532" s="55"/>
      <c r="ONU532" s="51">
        <v>27</v>
      </c>
      <c r="ONV532" s="52"/>
      <c r="ONW532" s="53" t="s">
        <v>14</v>
      </c>
      <c r="ONX532" s="52"/>
      <c r="ONY532" s="54"/>
      <c r="ONZ532" s="54"/>
      <c r="OOA532" s="54"/>
      <c r="OOB532" s="55"/>
      <c r="OOC532" s="51">
        <v>27</v>
      </c>
      <c r="OOD532" s="52"/>
      <c r="OOE532" s="53" t="s">
        <v>14</v>
      </c>
      <c r="OOF532" s="52"/>
      <c r="OOG532" s="54"/>
      <c r="OOH532" s="54"/>
      <c r="OOI532" s="54"/>
      <c r="OOJ532" s="55"/>
      <c r="OOK532" s="51">
        <v>27</v>
      </c>
      <c r="OOL532" s="52"/>
      <c r="OOM532" s="53" t="s">
        <v>14</v>
      </c>
      <c r="OON532" s="52"/>
      <c r="OOO532" s="54"/>
      <c r="OOP532" s="54"/>
      <c r="OOQ532" s="54"/>
      <c r="OOR532" s="55"/>
      <c r="OOS532" s="51">
        <v>27</v>
      </c>
      <c r="OOT532" s="52"/>
      <c r="OOU532" s="53" t="s">
        <v>14</v>
      </c>
      <c r="OOV532" s="52"/>
      <c r="OOW532" s="54"/>
      <c r="OOX532" s="54"/>
      <c r="OOY532" s="54"/>
      <c r="OOZ532" s="55"/>
      <c r="OPA532" s="51">
        <v>27</v>
      </c>
      <c r="OPB532" s="52"/>
      <c r="OPC532" s="53" t="s">
        <v>14</v>
      </c>
      <c r="OPD532" s="52"/>
      <c r="OPE532" s="54"/>
      <c r="OPF532" s="54"/>
      <c r="OPG532" s="54"/>
      <c r="OPH532" s="55"/>
      <c r="OPI532" s="51">
        <v>27</v>
      </c>
      <c r="OPJ532" s="52"/>
      <c r="OPK532" s="53" t="s">
        <v>14</v>
      </c>
      <c r="OPL532" s="52"/>
      <c r="OPM532" s="54"/>
      <c r="OPN532" s="54"/>
      <c r="OPO532" s="54"/>
      <c r="OPP532" s="55"/>
      <c r="OPQ532" s="51">
        <v>27</v>
      </c>
      <c r="OPR532" s="52"/>
      <c r="OPS532" s="53" t="s">
        <v>14</v>
      </c>
      <c r="OPT532" s="52"/>
      <c r="OPU532" s="54"/>
      <c r="OPV532" s="54"/>
      <c r="OPW532" s="54"/>
      <c r="OPX532" s="55"/>
      <c r="OPY532" s="51">
        <v>27</v>
      </c>
      <c r="OPZ532" s="52"/>
      <c r="OQA532" s="53" t="s">
        <v>14</v>
      </c>
      <c r="OQB532" s="52"/>
      <c r="OQC532" s="54"/>
      <c r="OQD532" s="54"/>
      <c r="OQE532" s="54"/>
      <c r="OQF532" s="55"/>
      <c r="OQG532" s="51">
        <v>27</v>
      </c>
      <c r="OQH532" s="52"/>
      <c r="OQI532" s="53" t="s">
        <v>14</v>
      </c>
      <c r="OQJ532" s="52"/>
      <c r="OQK532" s="54"/>
      <c r="OQL532" s="54"/>
      <c r="OQM532" s="54"/>
      <c r="OQN532" s="55"/>
      <c r="OQO532" s="51">
        <v>27</v>
      </c>
      <c r="OQP532" s="52"/>
      <c r="OQQ532" s="53" t="s">
        <v>14</v>
      </c>
      <c r="OQR532" s="52"/>
      <c r="OQS532" s="54"/>
      <c r="OQT532" s="54"/>
      <c r="OQU532" s="54"/>
      <c r="OQV532" s="55"/>
      <c r="OQW532" s="51">
        <v>27</v>
      </c>
      <c r="OQX532" s="52"/>
      <c r="OQY532" s="53" t="s">
        <v>14</v>
      </c>
      <c r="OQZ532" s="52"/>
      <c r="ORA532" s="54"/>
      <c r="ORB532" s="54"/>
      <c r="ORC532" s="54"/>
      <c r="ORD532" s="55"/>
      <c r="ORE532" s="51">
        <v>27</v>
      </c>
      <c r="ORF532" s="52"/>
      <c r="ORG532" s="53" t="s">
        <v>14</v>
      </c>
      <c r="ORH532" s="52"/>
      <c r="ORI532" s="54"/>
      <c r="ORJ532" s="54"/>
      <c r="ORK532" s="54"/>
      <c r="ORL532" s="55"/>
      <c r="ORM532" s="51">
        <v>27</v>
      </c>
      <c r="ORN532" s="52"/>
      <c r="ORO532" s="53" t="s">
        <v>14</v>
      </c>
      <c r="ORP532" s="52"/>
      <c r="ORQ532" s="54"/>
      <c r="ORR532" s="54"/>
      <c r="ORS532" s="54"/>
      <c r="ORT532" s="55"/>
      <c r="ORU532" s="51">
        <v>27</v>
      </c>
      <c r="ORV532" s="52"/>
      <c r="ORW532" s="53" t="s">
        <v>14</v>
      </c>
      <c r="ORX532" s="52"/>
      <c r="ORY532" s="54"/>
      <c r="ORZ532" s="54"/>
      <c r="OSA532" s="54"/>
      <c r="OSB532" s="55"/>
      <c r="OSC532" s="51">
        <v>27</v>
      </c>
      <c r="OSD532" s="52"/>
      <c r="OSE532" s="53" t="s">
        <v>14</v>
      </c>
      <c r="OSF532" s="52"/>
      <c r="OSG532" s="54"/>
      <c r="OSH532" s="54"/>
      <c r="OSI532" s="54"/>
      <c r="OSJ532" s="55"/>
      <c r="OSK532" s="51">
        <v>27</v>
      </c>
      <c r="OSL532" s="52"/>
      <c r="OSM532" s="53" t="s">
        <v>14</v>
      </c>
      <c r="OSN532" s="52"/>
      <c r="OSO532" s="54"/>
      <c r="OSP532" s="54"/>
      <c r="OSQ532" s="54"/>
      <c r="OSR532" s="55"/>
      <c r="OSS532" s="51">
        <v>27</v>
      </c>
      <c r="OST532" s="52"/>
      <c r="OSU532" s="53" t="s">
        <v>14</v>
      </c>
      <c r="OSV532" s="52"/>
      <c r="OSW532" s="54"/>
      <c r="OSX532" s="54"/>
      <c r="OSY532" s="54"/>
      <c r="OSZ532" s="55"/>
      <c r="OTA532" s="51">
        <v>27</v>
      </c>
      <c r="OTB532" s="52"/>
      <c r="OTC532" s="53" t="s">
        <v>14</v>
      </c>
      <c r="OTD532" s="52"/>
      <c r="OTE532" s="54"/>
      <c r="OTF532" s="54"/>
      <c r="OTG532" s="54"/>
      <c r="OTH532" s="55"/>
      <c r="OTI532" s="51">
        <v>27</v>
      </c>
      <c r="OTJ532" s="52"/>
      <c r="OTK532" s="53" t="s">
        <v>14</v>
      </c>
      <c r="OTL532" s="52"/>
      <c r="OTM532" s="54"/>
      <c r="OTN532" s="54"/>
      <c r="OTO532" s="54"/>
      <c r="OTP532" s="55"/>
      <c r="OTQ532" s="51">
        <v>27</v>
      </c>
      <c r="OTR532" s="52"/>
      <c r="OTS532" s="53" t="s">
        <v>14</v>
      </c>
      <c r="OTT532" s="52"/>
      <c r="OTU532" s="54"/>
      <c r="OTV532" s="54"/>
      <c r="OTW532" s="54"/>
      <c r="OTX532" s="55"/>
      <c r="OTY532" s="51">
        <v>27</v>
      </c>
      <c r="OTZ532" s="52"/>
      <c r="OUA532" s="53" t="s">
        <v>14</v>
      </c>
      <c r="OUB532" s="52"/>
      <c r="OUC532" s="54"/>
      <c r="OUD532" s="54"/>
      <c r="OUE532" s="54"/>
      <c r="OUF532" s="55"/>
      <c r="OUG532" s="51">
        <v>27</v>
      </c>
      <c r="OUH532" s="52"/>
      <c r="OUI532" s="53" t="s">
        <v>14</v>
      </c>
      <c r="OUJ532" s="52"/>
      <c r="OUK532" s="54"/>
      <c r="OUL532" s="54"/>
      <c r="OUM532" s="54"/>
      <c r="OUN532" s="55"/>
      <c r="OUO532" s="51">
        <v>27</v>
      </c>
      <c r="OUP532" s="52"/>
      <c r="OUQ532" s="53" t="s">
        <v>14</v>
      </c>
      <c r="OUR532" s="52"/>
      <c r="OUS532" s="54"/>
      <c r="OUT532" s="54"/>
      <c r="OUU532" s="54"/>
      <c r="OUV532" s="55"/>
      <c r="OUW532" s="51">
        <v>27</v>
      </c>
      <c r="OUX532" s="52"/>
      <c r="OUY532" s="53" t="s">
        <v>14</v>
      </c>
      <c r="OUZ532" s="52"/>
      <c r="OVA532" s="54"/>
      <c r="OVB532" s="54"/>
      <c r="OVC532" s="54"/>
      <c r="OVD532" s="55"/>
      <c r="OVE532" s="51">
        <v>27</v>
      </c>
      <c r="OVF532" s="52"/>
      <c r="OVG532" s="53" t="s">
        <v>14</v>
      </c>
      <c r="OVH532" s="52"/>
      <c r="OVI532" s="54"/>
      <c r="OVJ532" s="54"/>
      <c r="OVK532" s="54"/>
      <c r="OVL532" s="55"/>
      <c r="OVM532" s="51">
        <v>27</v>
      </c>
      <c r="OVN532" s="52"/>
      <c r="OVO532" s="53" t="s">
        <v>14</v>
      </c>
      <c r="OVP532" s="52"/>
      <c r="OVQ532" s="54"/>
      <c r="OVR532" s="54"/>
      <c r="OVS532" s="54"/>
      <c r="OVT532" s="55"/>
      <c r="OVU532" s="51">
        <v>27</v>
      </c>
      <c r="OVV532" s="52"/>
      <c r="OVW532" s="53" t="s">
        <v>14</v>
      </c>
      <c r="OVX532" s="52"/>
      <c r="OVY532" s="54"/>
      <c r="OVZ532" s="54"/>
      <c r="OWA532" s="54"/>
      <c r="OWB532" s="55"/>
      <c r="OWC532" s="51">
        <v>27</v>
      </c>
      <c r="OWD532" s="52"/>
      <c r="OWE532" s="53" t="s">
        <v>14</v>
      </c>
      <c r="OWF532" s="52"/>
      <c r="OWG532" s="54"/>
      <c r="OWH532" s="54"/>
      <c r="OWI532" s="54"/>
      <c r="OWJ532" s="55"/>
      <c r="OWK532" s="51">
        <v>27</v>
      </c>
      <c r="OWL532" s="52"/>
      <c r="OWM532" s="53" t="s">
        <v>14</v>
      </c>
      <c r="OWN532" s="52"/>
      <c r="OWO532" s="54"/>
      <c r="OWP532" s="54"/>
      <c r="OWQ532" s="54"/>
      <c r="OWR532" s="55"/>
      <c r="OWS532" s="51">
        <v>27</v>
      </c>
      <c r="OWT532" s="52"/>
      <c r="OWU532" s="53" t="s">
        <v>14</v>
      </c>
      <c r="OWV532" s="52"/>
      <c r="OWW532" s="54"/>
      <c r="OWX532" s="54"/>
      <c r="OWY532" s="54"/>
      <c r="OWZ532" s="55"/>
      <c r="OXA532" s="51">
        <v>27</v>
      </c>
      <c r="OXB532" s="52"/>
      <c r="OXC532" s="53" t="s">
        <v>14</v>
      </c>
      <c r="OXD532" s="52"/>
      <c r="OXE532" s="54"/>
      <c r="OXF532" s="54"/>
      <c r="OXG532" s="54"/>
      <c r="OXH532" s="55"/>
      <c r="OXI532" s="51">
        <v>27</v>
      </c>
      <c r="OXJ532" s="52"/>
      <c r="OXK532" s="53" t="s">
        <v>14</v>
      </c>
      <c r="OXL532" s="52"/>
      <c r="OXM532" s="54"/>
      <c r="OXN532" s="54"/>
      <c r="OXO532" s="54"/>
      <c r="OXP532" s="55"/>
      <c r="OXQ532" s="51">
        <v>27</v>
      </c>
      <c r="OXR532" s="52"/>
      <c r="OXS532" s="53" t="s">
        <v>14</v>
      </c>
      <c r="OXT532" s="52"/>
      <c r="OXU532" s="54"/>
      <c r="OXV532" s="54"/>
      <c r="OXW532" s="54"/>
      <c r="OXX532" s="55"/>
      <c r="OXY532" s="51">
        <v>27</v>
      </c>
      <c r="OXZ532" s="52"/>
      <c r="OYA532" s="53" t="s">
        <v>14</v>
      </c>
      <c r="OYB532" s="52"/>
      <c r="OYC532" s="54"/>
      <c r="OYD532" s="54"/>
      <c r="OYE532" s="54"/>
      <c r="OYF532" s="55"/>
      <c r="OYG532" s="51">
        <v>27</v>
      </c>
      <c r="OYH532" s="52"/>
      <c r="OYI532" s="53" t="s">
        <v>14</v>
      </c>
      <c r="OYJ532" s="52"/>
      <c r="OYK532" s="54"/>
      <c r="OYL532" s="54"/>
      <c r="OYM532" s="54"/>
      <c r="OYN532" s="55"/>
      <c r="OYO532" s="51">
        <v>27</v>
      </c>
      <c r="OYP532" s="52"/>
      <c r="OYQ532" s="53" t="s">
        <v>14</v>
      </c>
      <c r="OYR532" s="52"/>
      <c r="OYS532" s="54"/>
      <c r="OYT532" s="54"/>
      <c r="OYU532" s="54"/>
      <c r="OYV532" s="55"/>
      <c r="OYW532" s="51">
        <v>27</v>
      </c>
      <c r="OYX532" s="52"/>
      <c r="OYY532" s="53" t="s">
        <v>14</v>
      </c>
      <c r="OYZ532" s="52"/>
      <c r="OZA532" s="54"/>
      <c r="OZB532" s="54"/>
      <c r="OZC532" s="54"/>
      <c r="OZD532" s="55"/>
      <c r="OZE532" s="51">
        <v>27</v>
      </c>
      <c r="OZF532" s="52"/>
      <c r="OZG532" s="53" t="s">
        <v>14</v>
      </c>
      <c r="OZH532" s="52"/>
      <c r="OZI532" s="54"/>
      <c r="OZJ532" s="54"/>
      <c r="OZK532" s="54"/>
      <c r="OZL532" s="55"/>
      <c r="OZM532" s="51">
        <v>27</v>
      </c>
      <c r="OZN532" s="52"/>
      <c r="OZO532" s="53" t="s">
        <v>14</v>
      </c>
      <c r="OZP532" s="52"/>
      <c r="OZQ532" s="54"/>
      <c r="OZR532" s="54"/>
      <c r="OZS532" s="54"/>
      <c r="OZT532" s="55"/>
      <c r="OZU532" s="51">
        <v>27</v>
      </c>
      <c r="OZV532" s="52"/>
      <c r="OZW532" s="53" t="s">
        <v>14</v>
      </c>
      <c r="OZX532" s="52"/>
      <c r="OZY532" s="54"/>
      <c r="OZZ532" s="54"/>
      <c r="PAA532" s="54"/>
      <c r="PAB532" s="55"/>
      <c r="PAC532" s="51">
        <v>27</v>
      </c>
      <c r="PAD532" s="52"/>
      <c r="PAE532" s="53" t="s">
        <v>14</v>
      </c>
      <c r="PAF532" s="52"/>
      <c r="PAG532" s="54"/>
      <c r="PAH532" s="54"/>
      <c r="PAI532" s="54"/>
      <c r="PAJ532" s="55"/>
      <c r="PAK532" s="51">
        <v>27</v>
      </c>
      <c r="PAL532" s="52"/>
      <c r="PAM532" s="53" t="s">
        <v>14</v>
      </c>
      <c r="PAN532" s="52"/>
      <c r="PAO532" s="54"/>
      <c r="PAP532" s="54"/>
      <c r="PAQ532" s="54"/>
      <c r="PAR532" s="55"/>
      <c r="PAS532" s="51">
        <v>27</v>
      </c>
      <c r="PAT532" s="52"/>
      <c r="PAU532" s="53" t="s">
        <v>14</v>
      </c>
      <c r="PAV532" s="52"/>
      <c r="PAW532" s="54"/>
      <c r="PAX532" s="54"/>
      <c r="PAY532" s="54"/>
      <c r="PAZ532" s="55"/>
      <c r="PBA532" s="51">
        <v>27</v>
      </c>
      <c r="PBB532" s="52"/>
      <c r="PBC532" s="53" t="s">
        <v>14</v>
      </c>
      <c r="PBD532" s="52"/>
      <c r="PBE532" s="54"/>
      <c r="PBF532" s="54"/>
      <c r="PBG532" s="54"/>
      <c r="PBH532" s="55"/>
      <c r="PBI532" s="51">
        <v>27</v>
      </c>
      <c r="PBJ532" s="52"/>
      <c r="PBK532" s="53" t="s">
        <v>14</v>
      </c>
      <c r="PBL532" s="52"/>
      <c r="PBM532" s="54"/>
      <c r="PBN532" s="54"/>
      <c r="PBO532" s="54"/>
      <c r="PBP532" s="55"/>
      <c r="PBQ532" s="51">
        <v>27</v>
      </c>
      <c r="PBR532" s="52"/>
      <c r="PBS532" s="53" t="s">
        <v>14</v>
      </c>
      <c r="PBT532" s="52"/>
      <c r="PBU532" s="54"/>
      <c r="PBV532" s="54"/>
      <c r="PBW532" s="54"/>
      <c r="PBX532" s="55"/>
      <c r="PBY532" s="51">
        <v>27</v>
      </c>
      <c r="PBZ532" s="52"/>
      <c r="PCA532" s="53" t="s">
        <v>14</v>
      </c>
      <c r="PCB532" s="52"/>
      <c r="PCC532" s="54"/>
      <c r="PCD532" s="54"/>
      <c r="PCE532" s="54"/>
      <c r="PCF532" s="55"/>
      <c r="PCG532" s="51">
        <v>27</v>
      </c>
      <c r="PCH532" s="52"/>
      <c r="PCI532" s="53" t="s">
        <v>14</v>
      </c>
      <c r="PCJ532" s="52"/>
      <c r="PCK532" s="54"/>
      <c r="PCL532" s="54"/>
      <c r="PCM532" s="54"/>
      <c r="PCN532" s="55"/>
      <c r="PCO532" s="51">
        <v>27</v>
      </c>
      <c r="PCP532" s="52"/>
      <c r="PCQ532" s="53" t="s">
        <v>14</v>
      </c>
      <c r="PCR532" s="52"/>
      <c r="PCS532" s="54"/>
      <c r="PCT532" s="54"/>
      <c r="PCU532" s="54"/>
      <c r="PCV532" s="55"/>
      <c r="PCW532" s="51">
        <v>27</v>
      </c>
      <c r="PCX532" s="52"/>
      <c r="PCY532" s="53" t="s">
        <v>14</v>
      </c>
      <c r="PCZ532" s="52"/>
      <c r="PDA532" s="54"/>
      <c r="PDB532" s="54"/>
      <c r="PDC532" s="54"/>
      <c r="PDD532" s="55"/>
      <c r="PDE532" s="51">
        <v>27</v>
      </c>
      <c r="PDF532" s="52"/>
      <c r="PDG532" s="53" t="s">
        <v>14</v>
      </c>
      <c r="PDH532" s="52"/>
      <c r="PDI532" s="54"/>
      <c r="PDJ532" s="54"/>
      <c r="PDK532" s="54"/>
      <c r="PDL532" s="55"/>
      <c r="PDM532" s="51">
        <v>27</v>
      </c>
      <c r="PDN532" s="52"/>
      <c r="PDO532" s="53" t="s">
        <v>14</v>
      </c>
      <c r="PDP532" s="52"/>
      <c r="PDQ532" s="54"/>
      <c r="PDR532" s="54"/>
      <c r="PDS532" s="54"/>
      <c r="PDT532" s="55"/>
      <c r="PDU532" s="51">
        <v>27</v>
      </c>
      <c r="PDV532" s="52"/>
      <c r="PDW532" s="53" t="s">
        <v>14</v>
      </c>
      <c r="PDX532" s="52"/>
      <c r="PDY532" s="54"/>
      <c r="PDZ532" s="54"/>
      <c r="PEA532" s="54"/>
      <c r="PEB532" s="55"/>
      <c r="PEC532" s="51">
        <v>27</v>
      </c>
      <c r="PED532" s="52"/>
      <c r="PEE532" s="53" t="s">
        <v>14</v>
      </c>
      <c r="PEF532" s="52"/>
      <c r="PEG532" s="54"/>
      <c r="PEH532" s="54"/>
      <c r="PEI532" s="54"/>
      <c r="PEJ532" s="55"/>
      <c r="PEK532" s="51">
        <v>27</v>
      </c>
      <c r="PEL532" s="52"/>
      <c r="PEM532" s="53" t="s">
        <v>14</v>
      </c>
      <c r="PEN532" s="52"/>
      <c r="PEO532" s="54"/>
      <c r="PEP532" s="54"/>
      <c r="PEQ532" s="54"/>
      <c r="PER532" s="55"/>
      <c r="PES532" s="51">
        <v>27</v>
      </c>
      <c r="PET532" s="52"/>
      <c r="PEU532" s="53" t="s">
        <v>14</v>
      </c>
      <c r="PEV532" s="52"/>
      <c r="PEW532" s="54"/>
      <c r="PEX532" s="54"/>
      <c r="PEY532" s="54"/>
      <c r="PEZ532" s="55"/>
      <c r="PFA532" s="51">
        <v>27</v>
      </c>
      <c r="PFB532" s="52"/>
      <c r="PFC532" s="53" t="s">
        <v>14</v>
      </c>
      <c r="PFD532" s="52"/>
      <c r="PFE532" s="54"/>
      <c r="PFF532" s="54"/>
      <c r="PFG532" s="54"/>
      <c r="PFH532" s="55"/>
      <c r="PFI532" s="51">
        <v>27</v>
      </c>
      <c r="PFJ532" s="52"/>
      <c r="PFK532" s="53" t="s">
        <v>14</v>
      </c>
      <c r="PFL532" s="52"/>
      <c r="PFM532" s="54"/>
      <c r="PFN532" s="54"/>
      <c r="PFO532" s="54"/>
      <c r="PFP532" s="55"/>
      <c r="PFQ532" s="51">
        <v>27</v>
      </c>
      <c r="PFR532" s="52"/>
      <c r="PFS532" s="53" t="s">
        <v>14</v>
      </c>
      <c r="PFT532" s="52"/>
      <c r="PFU532" s="54"/>
      <c r="PFV532" s="54"/>
      <c r="PFW532" s="54"/>
      <c r="PFX532" s="55"/>
      <c r="PFY532" s="51">
        <v>27</v>
      </c>
      <c r="PFZ532" s="52"/>
      <c r="PGA532" s="53" t="s">
        <v>14</v>
      </c>
      <c r="PGB532" s="52"/>
      <c r="PGC532" s="54"/>
      <c r="PGD532" s="54"/>
      <c r="PGE532" s="54"/>
      <c r="PGF532" s="55"/>
      <c r="PGG532" s="51">
        <v>27</v>
      </c>
      <c r="PGH532" s="52"/>
      <c r="PGI532" s="53" t="s">
        <v>14</v>
      </c>
      <c r="PGJ532" s="52"/>
      <c r="PGK532" s="54"/>
      <c r="PGL532" s="54"/>
      <c r="PGM532" s="54"/>
      <c r="PGN532" s="55"/>
      <c r="PGO532" s="51">
        <v>27</v>
      </c>
      <c r="PGP532" s="52"/>
      <c r="PGQ532" s="53" t="s">
        <v>14</v>
      </c>
      <c r="PGR532" s="52"/>
      <c r="PGS532" s="54"/>
      <c r="PGT532" s="54"/>
      <c r="PGU532" s="54"/>
      <c r="PGV532" s="55"/>
      <c r="PGW532" s="51">
        <v>27</v>
      </c>
      <c r="PGX532" s="52"/>
      <c r="PGY532" s="53" t="s">
        <v>14</v>
      </c>
      <c r="PGZ532" s="52"/>
      <c r="PHA532" s="54"/>
      <c r="PHB532" s="54"/>
      <c r="PHC532" s="54"/>
      <c r="PHD532" s="55"/>
      <c r="PHE532" s="51">
        <v>27</v>
      </c>
      <c r="PHF532" s="52"/>
      <c r="PHG532" s="53" t="s">
        <v>14</v>
      </c>
      <c r="PHH532" s="52"/>
      <c r="PHI532" s="54"/>
      <c r="PHJ532" s="54"/>
      <c r="PHK532" s="54"/>
      <c r="PHL532" s="55"/>
      <c r="PHM532" s="51">
        <v>27</v>
      </c>
      <c r="PHN532" s="52"/>
      <c r="PHO532" s="53" t="s">
        <v>14</v>
      </c>
      <c r="PHP532" s="52"/>
      <c r="PHQ532" s="54"/>
      <c r="PHR532" s="54"/>
      <c r="PHS532" s="54"/>
      <c r="PHT532" s="55"/>
      <c r="PHU532" s="51">
        <v>27</v>
      </c>
      <c r="PHV532" s="52"/>
      <c r="PHW532" s="53" t="s">
        <v>14</v>
      </c>
      <c r="PHX532" s="52"/>
      <c r="PHY532" s="54"/>
      <c r="PHZ532" s="54"/>
      <c r="PIA532" s="54"/>
      <c r="PIB532" s="55"/>
      <c r="PIC532" s="51">
        <v>27</v>
      </c>
      <c r="PID532" s="52"/>
      <c r="PIE532" s="53" t="s">
        <v>14</v>
      </c>
      <c r="PIF532" s="52"/>
      <c r="PIG532" s="54"/>
      <c r="PIH532" s="54"/>
      <c r="PII532" s="54"/>
      <c r="PIJ532" s="55"/>
      <c r="PIK532" s="51">
        <v>27</v>
      </c>
      <c r="PIL532" s="52"/>
      <c r="PIM532" s="53" t="s">
        <v>14</v>
      </c>
      <c r="PIN532" s="52"/>
      <c r="PIO532" s="54"/>
      <c r="PIP532" s="54"/>
      <c r="PIQ532" s="54"/>
      <c r="PIR532" s="55"/>
      <c r="PIS532" s="51">
        <v>27</v>
      </c>
      <c r="PIT532" s="52"/>
      <c r="PIU532" s="53" t="s">
        <v>14</v>
      </c>
      <c r="PIV532" s="52"/>
      <c r="PIW532" s="54"/>
      <c r="PIX532" s="54"/>
      <c r="PIY532" s="54"/>
      <c r="PIZ532" s="55"/>
      <c r="PJA532" s="51">
        <v>27</v>
      </c>
      <c r="PJB532" s="52"/>
      <c r="PJC532" s="53" t="s">
        <v>14</v>
      </c>
      <c r="PJD532" s="52"/>
      <c r="PJE532" s="54"/>
      <c r="PJF532" s="54"/>
      <c r="PJG532" s="54"/>
      <c r="PJH532" s="55"/>
      <c r="PJI532" s="51">
        <v>27</v>
      </c>
      <c r="PJJ532" s="52"/>
      <c r="PJK532" s="53" t="s">
        <v>14</v>
      </c>
      <c r="PJL532" s="52"/>
      <c r="PJM532" s="54"/>
      <c r="PJN532" s="54"/>
      <c r="PJO532" s="54"/>
      <c r="PJP532" s="55"/>
      <c r="PJQ532" s="51">
        <v>27</v>
      </c>
      <c r="PJR532" s="52"/>
      <c r="PJS532" s="53" t="s">
        <v>14</v>
      </c>
      <c r="PJT532" s="52"/>
      <c r="PJU532" s="54"/>
      <c r="PJV532" s="54"/>
      <c r="PJW532" s="54"/>
      <c r="PJX532" s="55"/>
      <c r="PJY532" s="51">
        <v>27</v>
      </c>
      <c r="PJZ532" s="52"/>
      <c r="PKA532" s="53" t="s">
        <v>14</v>
      </c>
      <c r="PKB532" s="52"/>
      <c r="PKC532" s="54"/>
      <c r="PKD532" s="54"/>
      <c r="PKE532" s="54"/>
      <c r="PKF532" s="55"/>
      <c r="PKG532" s="51">
        <v>27</v>
      </c>
      <c r="PKH532" s="52"/>
      <c r="PKI532" s="53" t="s">
        <v>14</v>
      </c>
      <c r="PKJ532" s="52"/>
      <c r="PKK532" s="54"/>
      <c r="PKL532" s="54"/>
      <c r="PKM532" s="54"/>
      <c r="PKN532" s="55"/>
      <c r="PKO532" s="51">
        <v>27</v>
      </c>
      <c r="PKP532" s="52"/>
      <c r="PKQ532" s="53" t="s">
        <v>14</v>
      </c>
      <c r="PKR532" s="52"/>
      <c r="PKS532" s="54"/>
      <c r="PKT532" s="54"/>
      <c r="PKU532" s="54"/>
      <c r="PKV532" s="55"/>
      <c r="PKW532" s="51">
        <v>27</v>
      </c>
      <c r="PKX532" s="52"/>
      <c r="PKY532" s="53" t="s">
        <v>14</v>
      </c>
      <c r="PKZ532" s="52"/>
      <c r="PLA532" s="54"/>
      <c r="PLB532" s="54"/>
      <c r="PLC532" s="54"/>
      <c r="PLD532" s="55"/>
      <c r="PLE532" s="51">
        <v>27</v>
      </c>
      <c r="PLF532" s="52"/>
      <c r="PLG532" s="53" t="s">
        <v>14</v>
      </c>
      <c r="PLH532" s="52"/>
      <c r="PLI532" s="54"/>
      <c r="PLJ532" s="54"/>
      <c r="PLK532" s="54"/>
      <c r="PLL532" s="55"/>
      <c r="PLM532" s="51">
        <v>27</v>
      </c>
      <c r="PLN532" s="52"/>
      <c r="PLO532" s="53" t="s">
        <v>14</v>
      </c>
      <c r="PLP532" s="52"/>
      <c r="PLQ532" s="54"/>
      <c r="PLR532" s="54"/>
      <c r="PLS532" s="54"/>
      <c r="PLT532" s="55"/>
      <c r="PLU532" s="51">
        <v>27</v>
      </c>
      <c r="PLV532" s="52"/>
      <c r="PLW532" s="53" t="s">
        <v>14</v>
      </c>
      <c r="PLX532" s="52"/>
      <c r="PLY532" s="54"/>
      <c r="PLZ532" s="54"/>
      <c r="PMA532" s="54"/>
      <c r="PMB532" s="55"/>
      <c r="PMC532" s="51">
        <v>27</v>
      </c>
      <c r="PMD532" s="52"/>
      <c r="PME532" s="53" t="s">
        <v>14</v>
      </c>
      <c r="PMF532" s="52"/>
      <c r="PMG532" s="54"/>
      <c r="PMH532" s="54"/>
      <c r="PMI532" s="54"/>
      <c r="PMJ532" s="55"/>
      <c r="PMK532" s="51">
        <v>27</v>
      </c>
      <c r="PML532" s="52"/>
      <c r="PMM532" s="53" t="s">
        <v>14</v>
      </c>
      <c r="PMN532" s="52"/>
      <c r="PMO532" s="54"/>
      <c r="PMP532" s="54"/>
      <c r="PMQ532" s="54"/>
      <c r="PMR532" s="55"/>
      <c r="PMS532" s="51">
        <v>27</v>
      </c>
      <c r="PMT532" s="52"/>
      <c r="PMU532" s="53" t="s">
        <v>14</v>
      </c>
      <c r="PMV532" s="52"/>
      <c r="PMW532" s="54"/>
      <c r="PMX532" s="54"/>
      <c r="PMY532" s="54"/>
      <c r="PMZ532" s="55"/>
      <c r="PNA532" s="51">
        <v>27</v>
      </c>
      <c r="PNB532" s="52"/>
      <c r="PNC532" s="53" t="s">
        <v>14</v>
      </c>
      <c r="PND532" s="52"/>
      <c r="PNE532" s="54"/>
      <c r="PNF532" s="54"/>
      <c r="PNG532" s="54"/>
      <c r="PNH532" s="55"/>
      <c r="PNI532" s="51">
        <v>27</v>
      </c>
      <c r="PNJ532" s="52"/>
      <c r="PNK532" s="53" t="s">
        <v>14</v>
      </c>
      <c r="PNL532" s="52"/>
      <c r="PNM532" s="54"/>
      <c r="PNN532" s="54"/>
      <c r="PNO532" s="54"/>
      <c r="PNP532" s="55"/>
      <c r="PNQ532" s="51">
        <v>27</v>
      </c>
      <c r="PNR532" s="52"/>
      <c r="PNS532" s="53" t="s">
        <v>14</v>
      </c>
      <c r="PNT532" s="52"/>
      <c r="PNU532" s="54"/>
      <c r="PNV532" s="54"/>
      <c r="PNW532" s="54"/>
      <c r="PNX532" s="55"/>
      <c r="PNY532" s="51">
        <v>27</v>
      </c>
      <c r="PNZ532" s="52"/>
      <c r="POA532" s="53" t="s">
        <v>14</v>
      </c>
      <c r="POB532" s="52"/>
      <c r="POC532" s="54"/>
      <c r="POD532" s="54"/>
      <c r="POE532" s="54"/>
      <c r="POF532" s="55"/>
      <c r="POG532" s="51">
        <v>27</v>
      </c>
      <c r="POH532" s="52"/>
      <c r="POI532" s="53" t="s">
        <v>14</v>
      </c>
      <c r="POJ532" s="52"/>
      <c r="POK532" s="54"/>
      <c r="POL532" s="54"/>
      <c r="POM532" s="54"/>
      <c r="PON532" s="55"/>
      <c r="POO532" s="51">
        <v>27</v>
      </c>
      <c r="POP532" s="52"/>
      <c r="POQ532" s="53" t="s">
        <v>14</v>
      </c>
      <c r="POR532" s="52"/>
      <c r="POS532" s="54"/>
      <c r="POT532" s="54"/>
      <c r="POU532" s="54"/>
      <c r="POV532" s="55"/>
      <c r="POW532" s="51">
        <v>27</v>
      </c>
      <c r="POX532" s="52"/>
      <c r="POY532" s="53" t="s">
        <v>14</v>
      </c>
      <c r="POZ532" s="52"/>
      <c r="PPA532" s="54"/>
      <c r="PPB532" s="54"/>
      <c r="PPC532" s="54"/>
      <c r="PPD532" s="55"/>
      <c r="PPE532" s="51">
        <v>27</v>
      </c>
      <c r="PPF532" s="52"/>
      <c r="PPG532" s="53" t="s">
        <v>14</v>
      </c>
      <c r="PPH532" s="52"/>
      <c r="PPI532" s="54"/>
      <c r="PPJ532" s="54"/>
      <c r="PPK532" s="54"/>
      <c r="PPL532" s="55"/>
      <c r="PPM532" s="51">
        <v>27</v>
      </c>
      <c r="PPN532" s="52"/>
      <c r="PPO532" s="53" t="s">
        <v>14</v>
      </c>
      <c r="PPP532" s="52"/>
      <c r="PPQ532" s="54"/>
      <c r="PPR532" s="54"/>
      <c r="PPS532" s="54"/>
      <c r="PPT532" s="55"/>
      <c r="PPU532" s="51">
        <v>27</v>
      </c>
      <c r="PPV532" s="52"/>
      <c r="PPW532" s="53" t="s">
        <v>14</v>
      </c>
      <c r="PPX532" s="52"/>
      <c r="PPY532" s="54"/>
      <c r="PPZ532" s="54"/>
      <c r="PQA532" s="54"/>
      <c r="PQB532" s="55"/>
      <c r="PQC532" s="51">
        <v>27</v>
      </c>
      <c r="PQD532" s="52"/>
      <c r="PQE532" s="53" t="s">
        <v>14</v>
      </c>
      <c r="PQF532" s="52"/>
      <c r="PQG532" s="54"/>
      <c r="PQH532" s="54"/>
      <c r="PQI532" s="54"/>
      <c r="PQJ532" s="55"/>
      <c r="PQK532" s="51">
        <v>27</v>
      </c>
      <c r="PQL532" s="52"/>
      <c r="PQM532" s="53" t="s">
        <v>14</v>
      </c>
      <c r="PQN532" s="52"/>
      <c r="PQO532" s="54"/>
      <c r="PQP532" s="54"/>
      <c r="PQQ532" s="54"/>
      <c r="PQR532" s="55"/>
      <c r="PQS532" s="51">
        <v>27</v>
      </c>
      <c r="PQT532" s="52"/>
      <c r="PQU532" s="53" t="s">
        <v>14</v>
      </c>
      <c r="PQV532" s="52"/>
      <c r="PQW532" s="54"/>
      <c r="PQX532" s="54"/>
      <c r="PQY532" s="54"/>
      <c r="PQZ532" s="55"/>
      <c r="PRA532" s="51">
        <v>27</v>
      </c>
      <c r="PRB532" s="52"/>
      <c r="PRC532" s="53" t="s">
        <v>14</v>
      </c>
      <c r="PRD532" s="52"/>
      <c r="PRE532" s="54"/>
      <c r="PRF532" s="54"/>
      <c r="PRG532" s="54"/>
      <c r="PRH532" s="55"/>
      <c r="PRI532" s="51">
        <v>27</v>
      </c>
      <c r="PRJ532" s="52"/>
      <c r="PRK532" s="53" t="s">
        <v>14</v>
      </c>
      <c r="PRL532" s="52"/>
      <c r="PRM532" s="54"/>
      <c r="PRN532" s="54"/>
      <c r="PRO532" s="54"/>
      <c r="PRP532" s="55"/>
      <c r="PRQ532" s="51">
        <v>27</v>
      </c>
      <c r="PRR532" s="52"/>
      <c r="PRS532" s="53" t="s">
        <v>14</v>
      </c>
      <c r="PRT532" s="52"/>
      <c r="PRU532" s="54"/>
      <c r="PRV532" s="54"/>
      <c r="PRW532" s="54"/>
      <c r="PRX532" s="55"/>
      <c r="PRY532" s="51">
        <v>27</v>
      </c>
      <c r="PRZ532" s="52"/>
      <c r="PSA532" s="53" t="s">
        <v>14</v>
      </c>
      <c r="PSB532" s="52"/>
      <c r="PSC532" s="54"/>
      <c r="PSD532" s="54"/>
      <c r="PSE532" s="54"/>
      <c r="PSF532" s="55"/>
      <c r="PSG532" s="51">
        <v>27</v>
      </c>
      <c r="PSH532" s="52"/>
      <c r="PSI532" s="53" t="s">
        <v>14</v>
      </c>
      <c r="PSJ532" s="52"/>
      <c r="PSK532" s="54"/>
      <c r="PSL532" s="54"/>
      <c r="PSM532" s="54"/>
      <c r="PSN532" s="55"/>
      <c r="PSO532" s="51">
        <v>27</v>
      </c>
      <c r="PSP532" s="52"/>
      <c r="PSQ532" s="53" t="s">
        <v>14</v>
      </c>
      <c r="PSR532" s="52"/>
      <c r="PSS532" s="54"/>
      <c r="PST532" s="54"/>
      <c r="PSU532" s="54"/>
      <c r="PSV532" s="55"/>
      <c r="PSW532" s="51">
        <v>27</v>
      </c>
      <c r="PSX532" s="52"/>
      <c r="PSY532" s="53" t="s">
        <v>14</v>
      </c>
      <c r="PSZ532" s="52"/>
      <c r="PTA532" s="54"/>
      <c r="PTB532" s="54"/>
      <c r="PTC532" s="54"/>
      <c r="PTD532" s="55"/>
      <c r="PTE532" s="51">
        <v>27</v>
      </c>
      <c r="PTF532" s="52"/>
      <c r="PTG532" s="53" t="s">
        <v>14</v>
      </c>
      <c r="PTH532" s="52"/>
      <c r="PTI532" s="54"/>
      <c r="PTJ532" s="54"/>
      <c r="PTK532" s="54"/>
      <c r="PTL532" s="55"/>
      <c r="PTM532" s="51">
        <v>27</v>
      </c>
      <c r="PTN532" s="52"/>
      <c r="PTO532" s="53" t="s">
        <v>14</v>
      </c>
      <c r="PTP532" s="52"/>
      <c r="PTQ532" s="54"/>
      <c r="PTR532" s="54"/>
      <c r="PTS532" s="54"/>
      <c r="PTT532" s="55"/>
      <c r="PTU532" s="51">
        <v>27</v>
      </c>
      <c r="PTV532" s="52"/>
      <c r="PTW532" s="53" t="s">
        <v>14</v>
      </c>
      <c r="PTX532" s="52"/>
      <c r="PTY532" s="54"/>
      <c r="PTZ532" s="54"/>
      <c r="PUA532" s="54"/>
      <c r="PUB532" s="55"/>
      <c r="PUC532" s="51">
        <v>27</v>
      </c>
      <c r="PUD532" s="52"/>
      <c r="PUE532" s="53" t="s">
        <v>14</v>
      </c>
      <c r="PUF532" s="52"/>
      <c r="PUG532" s="54"/>
      <c r="PUH532" s="54"/>
      <c r="PUI532" s="54"/>
      <c r="PUJ532" s="55"/>
      <c r="PUK532" s="51">
        <v>27</v>
      </c>
      <c r="PUL532" s="52"/>
      <c r="PUM532" s="53" t="s">
        <v>14</v>
      </c>
      <c r="PUN532" s="52"/>
      <c r="PUO532" s="54"/>
      <c r="PUP532" s="54"/>
      <c r="PUQ532" s="54"/>
      <c r="PUR532" s="55"/>
      <c r="PUS532" s="51">
        <v>27</v>
      </c>
      <c r="PUT532" s="52"/>
      <c r="PUU532" s="53" t="s">
        <v>14</v>
      </c>
      <c r="PUV532" s="52"/>
      <c r="PUW532" s="54"/>
      <c r="PUX532" s="54"/>
      <c r="PUY532" s="54"/>
      <c r="PUZ532" s="55"/>
      <c r="PVA532" s="51">
        <v>27</v>
      </c>
      <c r="PVB532" s="52"/>
      <c r="PVC532" s="53" t="s">
        <v>14</v>
      </c>
      <c r="PVD532" s="52"/>
      <c r="PVE532" s="54"/>
      <c r="PVF532" s="54"/>
      <c r="PVG532" s="54"/>
      <c r="PVH532" s="55"/>
      <c r="PVI532" s="51">
        <v>27</v>
      </c>
      <c r="PVJ532" s="52"/>
      <c r="PVK532" s="53" t="s">
        <v>14</v>
      </c>
      <c r="PVL532" s="52"/>
      <c r="PVM532" s="54"/>
      <c r="PVN532" s="54"/>
      <c r="PVO532" s="54"/>
      <c r="PVP532" s="55"/>
      <c r="PVQ532" s="51">
        <v>27</v>
      </c>
      <c r="PVR532" s="52"/>
      <c r="PVS532" s="53" t="s">
        <v>14</v>
      </c>
      <c r="PVT532" s="52"/>
      <c r="PVU532" s="54"/>
      <c r="PVV532" s="54"/>
      <c r="PVW532" s="54"/>
      <c r="PVX532" s="55"/>
      <c r="PVY532" s="51">
        <v>27</v>
      </c>
      <c r="PVZ532" s="52"/>
      <c r="PWA532" s="53" t="s">
        <v>14</v>
      </c>
      <c r="PWB532" s="52"/>
      <c r="PWC532" s="54"/>
      <c r="PWD532" s="54"/>
      <c r="PWE532" s="54"/>
      <c r="PWF532" s="55"/>
      <c r="PWG532" s="51">
        <v>27</v>
      </c>
      <c r="PWH532" s="52"/>
      <c r="PWI532" s="53" t="s">
        <v>14</v>
      </c>
      <c r="PWJ532" s="52"/>
      <c r="PWK532" s="54"/>
      <c r="PWL532" s="54"/>
      <c r="PWM532" s="54"/>
      <c r="PWN532" s="55"/>
      <c r="PWO532" s="51">
        <v>27</v>
      </c>
      <c r="PWP532" s="52"/>
      <c r="PWQ532" s="53" t="s">
        <v>14</v>
      </c>
      <c r="PWR532" s="52"/>
      <c r="PWS532" s="54"/>
      <c r="PWT532" s="54"/>
      <c r="PWU532" s="54"/>
      <c r="PWV532" s="55"/>
      <c r="PWW532" s="51">
        <v>27</v>
      </c>
      <c r="PWX532" s="52"/>
      <c r="PWY532" s="53" t="s">
        <v>14</v>
      </c>
      <c r="PWZ532" s="52"/>
      <c r="PXA532" s="54"/>
      <c r="PXB532" s="54"/>
      <c r="PXC532" s="54"/>
      <c r="PXD532" s="55"/>
      <c r="PXE532" s="51">
        <v>27</v>
      </c>
      <c r="PXF532" s="52"/>
      <c r="PXG532" s="53" t="s">
        <v>14</v>
      </c>
      <c r="PXH532" s="52"/>
      <c r="PXI532" s="54"/>
      <c r="PXJ532" s="54"/>
      <c r="PXK532" s="54"/>
      <c r="PXL532" s="55"/>
      <c r="PXM532" s="51">
        <v>27</v>
      </c>
      <c r="PXN532" s="52"/>
      <c r="PXO532" s="53" t="s">
        <v>14</v>
      </c>
      <c r="PXP532" s="52"/>
      <c r="PXQ532" s="54"/>
      <c r="PXR532" s="54"/>
      <c r="PXS532" s="54"/>
      <c r="PXT532" s="55"/>
      <c r="PXU532" s="51">
        <v>27</v>
      </c>
      <c r="PXV532" s="52"/>
      <c r="PXW532" s="53" t="s">
        <v>14</v>
      </c>
      <c r="PXX532" s="52"/>
      <c r="PXY532" s="54"/>
      <c r="PXZ532" s="54"/>
      <c r="PYA532" s="54"/>
      <c r="PYB532" s="55"/>
      <c r="PYC532" s="51">
        <v>27</v>
      </c>
      <c r="PYD532" s="52"/>
      <c r="PYE532" s="53" t="s">
        <v>14</v>
      </c>
      <c r="PYF532" s="52"/>
      <c r="PYG532" s="54"/>
      <c r="PYH532" s="54"/>
      <c r="PYI532" s="54"/>
      <c r="PYJ532" s="55"/>
      <c r="PYK532" s="51">
        <v>27</v>
      </c>
      <c r="PYL532" s="52"/>
      <c r="PYM532" s="53" t="s">
        <v>14</v>
      </c>
      <c r="PYN532" s="52"/>
      <c r="PYO532" s="54"/>
      <c r="PYP532" s="54"/>
      <c r="PYQ532" s="54"/>
      <c r="PYR532" s="55"/>
      <c r="PYS532" s="51">
        <v>27</v>
      </c>
      <c r="PYT532" s="52"/>
      <c r="PYU532" s="53" t="s">
        <v>14</v>
      </c>
      <c r="PYV532" s="52"/>
      <c r="PYW532" s="54"/>
      <c r="PYX532" s="54"/>
      <c r="PYY532" s="54"/>
      <c r="PYZ532" s="55"/>
      <c r="PZA532" s="51">
        <v>27</v>
      </c>
      <c r="PZB532" s="52"/>
      <c r="PZC532" s="53" t="s">
        <v>14</v>
      </c>
      <c r="PZD532" s="52"/>
      <c r="PZE532" s="54"/>
      <c r="PZF532" s="54"/>
      <c r="PZG532" s="54"/>
      <c r="PZH532" s="55"/>
      <c r="PZI532" s="51">
        <v>27</v>
      </c>
      <c r="PZJ532" s="52"/>
      <c r="PZK532" s="53" t="s">
        <v>14</v>
      </c>
      <c r="PZL532" s="52"/>
      <c r="PZM532" s="54"/>
      <c r="PZN532" s="54"/>
      <c r="PZO532" s="54"/>
      <c r="PZP532" s="55"/>
      <c r="PZQ532" s="51">
        <v>27</v>
      </c>
      <c r="PZR532" s="52"/>
      <c r="PZS532" s="53" t="s">
        <v>14</v>
      </c>
      <c r="PZT532" s="52"/>
      <c r="PZU532" s="54"/>
      <c r="PZV532" s="54"/>
      <c r="PZW532" s="54"/>
      <c r="PZX532" s="55"/>
      <c r="PZY532" s="51">
        <v>27</v>
      </c>
      <c r="PZZ532" s="52"/>
      <c r="QAA532" s="53" t="s">
        <v>14</v>
      </c>
      <c r="QAB532" s="52"/>
      <c r="QAC532" s="54"/>
      <c r="QAD532" s="54"/>
      <c r="QAE532" s="54"/>
      <c r="QAF532" s="55"/>
      <c r="QAG532" s="51">
        <v>27</v>
      </c>
      <c r="QAH532" s="52"/>
      <c r="QAI532" s="53" t="s">
        <v>14</v>
      </c>
      <c r="QAJ532" s="52"/>
      <c r="QAK532" s="54"/>
      <c r="QAL532" s="54"/>
      <c r="QAM532" s="54"/>
      <c r="QAN532" s="55"/>
      <c r="QAO532" s="51">
        <v>27</v>
      </c>
      <c r="QAP532" s="52"/>
      <c r="QAQ532" s="53" t="s">
        <v>14</v>
      </c>
      <c r="QAR532" s="52"/>
      <c r="QAS532" s="54"/>
      <c r="QAT532" s="54"/>
      <c r="QAU532" s="54"/>
      <c r="QAV532" s="55"/>
      <c r="QAW532" s="51">
        <v>27</v>
      </c>
      <c r="QAX532" s="52"/>
      <c r="QAY532" s="53" t="s">
        <v>14</v>
      </c>
      <c r="QAZ532" s="52"/>
      <c r="QBA532" s="54"/>
      <c r="QBB532" s="54"/>
      <c r="QBC532" s="54"/>
      <c r="QBD532" s="55"/>
      <c r="QBE532" s="51">
        <v>27</v>
      </c>
      <c r="QBF532" s="52"/>
      <c r="QBG532" s="53" t="s">
        <v>14</v>
      </c>
      <c r="QBH532" s="52"/>
      <c r="QBI532" s="54"/>
      <c r="QBJ532" s="54"/>
      <c r="QBK532" s="54"/>
      <c r="QBL532" s="55"/>
      <c r="QBM532" s="51">
        <v>27</v>
      </c>
      <c r="QBN532" s="52"/>
      <c r="QBO532" s="53" t="s">
        <v>14</v>
      </c>
      <c r="QBP532" s="52"/>
      <c r="QBQ532" s="54"/>
      <c r="QBR532" s="54"/>
      <c r="QBS532" s="54"/>
      <c r="QBT532" s="55"/>
      <c r="QBU532" s="51">
        <v>27</v>
      </c>
      <c r="QBV532" s="52"/>
      <c r="QBW532" s="53" t="s">
        <v>14</v>
      </c>
      <c r="QBX532" s="52"/>
      <c r="QBY532" s="54"/>
      <c r="QBZ532" s="54"/>
      <c r="QCA532" s="54"/>
      <c r="QCB532" s="55"/>
      <c r="QCC532" s="51">
        <v>27</v>
      </c>
      <c r="QCD532" s="52"/>
      <c r="QCE532" s="53" t="s">
        <v>14</v>
      </c>
      <c r="QCF532" s="52"/>
      <c r="QCG532" s="54"/>
      <c r="QCH532" s="54"/>
      <c r="QCI532" s="54"/>
      <c r="QCJ532" s="55"/>
      <c r="QCK532" s="51">
        <v>27</v>
      </c>
      <c r="QCL532" s="52"/>
      <c r="QCM532" s="53" t="s">
        <v>14</v>
      </c>
      <c r="QCN532" s="52"/>
      <c r="QCO532" s="54"/>
      <c r="QCP532" s="54"/>
      <c r="QCQ532" s="54"/>
      <c r="QCR532" s="55"/>
      <c r="QCS532" s="51">
        <v>27</v>
      </c>
      <c r="QCT532" s="52"/>
      <c r="QCU532" s="53" t="s">
        <v>14</v>
      </c>
      <c r="QCV532" s="52"/>
      <c r="QCW532" s="54"/>
      <c r="QCX532" s="54"/>
      <c r="QCY532" s="54"/>
      <c r="QCZ532" s="55"/>
      <c r="QDA532" s="51">
        <v>27</v>
      </c>
      <c r="QDB532" s="52"/>
      <c r="QDC532" s="53" t="s">
        <v>14</v>
      </c>
      <c r="QDD532" s="52"/>
      <c r="QDE532" s="54"/>
      <c r="QDF532" s="54"/>
      <c r="QDG532" s="54"/>
      <c r="QDH532" s="55"/>
      <c r="QDI532" s="51">
        <v>27</v>
      </c>
      <c r="QDJ532" s="52"/>
      <c r="QDK532" s="53" t="s">
        <v>14</v>
      </c>
      <c r="QDL532" s="52"/>
      <c r="QDM532" s="54"/>
      <c r="QDN532" s="54"/>
      <c r="QDO532" s="54"/>
      <c r="QDP532" s="55"/>
      <c r="QDQ532" s="51">
        <v>27</v>
      </c>
      <c r="QDR532" s="52"/>
      <c r="QDS532" s="53" t="s">
        <v>14</v>
      </c>
      <c r="QDT532" s="52"/>
      <c r="QDU532" s="54"/>
      <c r="QDV532" s="54"/>
      <c r="QDW532" s="54"/>
      <c r="QDX532" s="55"/>
      <c r="QDY532" s="51">
        <v>27</v>
      </c>
      <c r="QDZ532" s="52"/>
      <c r="QEA532" s="53" t="s">
        <v>14</v>
      </c>
      <c r="QEB532" s="52"/>
      <c r="QEC532" s="54"/>
      <c r="QED532" s="54"/>
      <c r="QEE532" s="54"/>
      <c r="QEF532" s="55"/>
      <c r="QEG532" s="51">
        <v>27</v>
      </c>
      <c r="QEH532" s="52"/>
      <c r="QEI532" s="53" t="s">
        <v>14</v>
      </c>
      <c r="QEJ532" s="52"/>
      <c r="QEK532" s="54"/>
      <c r="QEL532" s="54"/>
      <c r="QEM532" s="54"/>
      <c r="QEN532" s="55"/>
      <c r="QEO532" s="51">
        <v>27</v>
      </c>
      <c r="QEP532" s="52"/>
      <c r="QEQ532" s="53" t="s">
        <v>14</v>
      </c>
      <c r="QER532" s="52"/>
      <c r="QES532" s="54"/>
      <c r="QET532" s="54"/>
      <c r="QEU532" s="54"/>
      <c r="QEV532" s="55"/>
      <c r="QEW532" s="51">
        <v>27</v>
      </c>
      <c r="QEX532" s="52"/>
      <c r="QEY532" s="53" t="s">
        <v>14</v>
      </c>
      <c r="QEZ532" s="52"/>
      <c r="QFA532" s="54"/>
      <c r="QFB532" s="54"/>
      <c r="QFC532" s="54"/>
      <c r="QFD532" s="55"/>
      <c r="QFE532" s="51">
        <v>27</v>
      </c>
      <c r="QFF532" s="52"/>
      <c r="QFG532" s="53" t="s">
        <v>14</v>
      </c>
      <c r="QFH532" s="52"/>
      <c r="QFI532" s="54"/>
      <c r="QFJ532" s="54"/>
      <c r="QFK532" s="54"/>
      <c r="QFL532" s="55"/>
      <c r="QFM532" s="51">
        <v>27</v>
      </c>
      <c r="QFN532" s="52"/>
      <c r="QFO532" s="53" t="s">
        <v>14</v>
      </c>
      <c r="QFP532" s="52"/>
      <c r="QFQ532" s="54"/>
      <c r="QFR532" s="54"/>
      <c r="QFS532" s="54"/>
      <c r="QFT532" s="55"/>
      <c r="QFU532" s="51">
        <v>27</v>
      </c>
      <c r="QFV532" s="52"/>
      <c r="QFW532" s="53" t="s">
        <v>14</v>
      </c>
      <c r="QFX532" s="52"/>
      <c r="QFY532" s="54"/>
      <c r="QFZ532" s="54"/>
      <c r="QGA532" s="54"/>
      <c r="QGB532" s="55"/>
      <c r="QGC532" s="51">
        <v>27</v>
      </c>
      <c r="QGD532" s="52"/>
      <c r="QGE532" s="53" t="s">
        <v>14</v>
      </c>
      <c r="QGF532" s="52"/>
      <c r="QGG532" s="54"/>
      <c r="QGH532" s="54"/>
      <c r="QGI532" s="54"/>
      <c r="QGJ532" s="55"/>
      <c r="QGK532" s="51">
        <v>27</v>
      </c>
      <c r="QGL532" s="52"/>
      <c r="QGM532" s="53" t="s">
        <v>14</v>
      </c>
      <c r="QGN532" s="52"/>
      <c r="QGO532" s="54"/>
      <c r="QGP532" s="54"/>
      <c r="QGQ532" s="54"/>
      <c r="QGR532" s="55"/>
      <c r="QGS532" s="51">
        <v>27</v>
      </c>
      <c r="QGT532" s="52"/>
      <c r="QGU532" s="53" t="s">
        <v>14</v>
      </c>
      <c r="QGV532" s="52"/>
      <c r="QGW532" s="54"/>
      <c r="QGX532" s="54"/>
      <c r="QGY532" s="54"/>
      <c r="QGZ532" s="55"/>
      <c r="QHA532" s="51">
        <v>27</v>
      </c>
      <c r="QHB532" s="52"/>
      <c r="QHC532" s="53" t="s">
        <v>14</v>
      </c>
      <c r="QHD532" s="52"/>
      <c r="QHE532" s="54"/>
      <c r="QHF532" s="54"/>
      <c r="QHG532" s="54"/>
      <c r="QHH532" s="55"/>
      <c r="QHI532" s="51">
        <v>27</v>
      </c>
      <c r="QHJ532" s="52"/>
      <c r="QHK532" s="53" t="s">
        <v>14</v>
      </c>
      <c r="QHL532" s="52"/>
      <c r="QHM532" s="54"/>
      <c r="QHN532" s="54"/>
      <c r="QHO532" s="54"/>
      <c r="QHP532" s="55"/>
      <c r="QHQ532" s="51">
        <v>27</v>
      </c>
      <c r="QHR532" s="52"/>
      <c r="QHS532" s="53" t="s">
        <v>14</v>
      </c>
      <c r="QHT532" s="52"/>
      <c r="QHU532" s="54"/>
      <c r="QHV532" s="54"/>
      <c r="QHW532" s="54"/>
      <c r="QHX532" s="55"/>
      <c r="QHY532" s="51">
        <v>27</v>
      </c>
      <c r="QHZ532" s="52"/>
      <c r="QIA532" s="53" t="s">
        <v>14</v>
      </c>
      <c r="QIB532" s="52"/>
      <c r="QIC532" s="54"/>
      <c r="QID532" s="54"/>
      <c r="QIE532" s="54"/>
      <c r="QIF532" s="55"/>
      <c r="QIG532" s="51">
        <v>27</v>
      </c>
      <c r="QIH532" s="52"/>
      <c r="QII532" s="53" t="s">
        <v>14</v>
      </c>
      <c r="QIJ532" s="52"/>
      <c r="QIK532" s="54"/>
      <c r="QIL532" s="54"/>
      <c r="QIM532" s="54"/>
      <c r="QIN532" s="55"/>
      <c r="QIO532" s="51">
        <v>27</v>
      </c>
      <c r="QIP532" s="52"/>
      <c r="QIQ532" s="53" t="s">
        <v>14</v>
      </c>
      <c r="QIR532" s="52"/>
      <c r="QIS532" s="54"/>
      <c r="QIT532" s="54"/>
      <c r="QIU532" s="54"/>
      <c r="QIV532" s="55"/>
      <c r="QIW532" s="51">
        <v>27</v>
      </c>
      <c r="QIX532" s="52"/>
      <c r="QIY532" s="53" t="s">
        <v>14</v>
      </c>
      <c r="QIZ532" s="52"/>
      <c r="QJA532" s="54"/>
      <c r="QJB532" s="54"/>
      <c r="QJC532" s="54"/>
      <c r="QJD532" s="55"/>
      <c r="QJE532" s="51">
        <v>27</v>
      </c>
      <c r="QJF532" s="52"/>
      <c r="QJG532" s="53" t="s">
        <v>14</v>
      </c>
      <c r="QJH532" s="52"/>
      <c r="QJI532" s="54"/>
      <c r="QJJ532" s="54"/>
      <c r="QJK532" s="54"/>
      <c r="QJL532" s="55"/>
      <c r="QJM532" s="51">
        <v>27</v>
      </c>
      <c r="QJN532" s="52"/>
      <c r="QJO532" s="53" t="s">
        <v>14</v>
      </c>
      <c r="QJP532" s="52"/>
      <c r="QJQ532" s="54"/>
      <c r="QJR532" s="54"/>
      <c r="QJS532" s="54"/>
      <c r="QJT532" s="55"/>
      <c r="QJU532" s="51">
        <v>27</v>
      </c>
      <c r="QJV532" s="52"/>
      <c r="QJW532" s="53" t="s">
        <v>14</v>
      </c>
      <c r="QJX532" s="52"/>
      <c r="QJY532" s="54"/>
      <c r="QJZ532" s="54"/>
      <c r="QKA532" s="54"/>
      <c r="QKB532" s="55"/>
      <c r="QKC532" s="51">
        <v>27</v>
      </c>
      <c r="QKD532" s="52"/>
      <c r="QKE532" s="53" t="s">
        <v>14</v>
      </c>
      <c r="QKF532" s="52"/>
      <c r="QKG532" s="54"/>
      <c r="QKH532" s="54"/>
      <c r="QKI532" s="54"/>
      <c r="QKJ532" s="55"/>
      <c r="QKK532" s="51">
        <v>27</v>
      </c>
      <c r="QKL532" s="52"/>
      <c r="QKM532" s="53" t="s">
        <v>14</v>
      </c>
      <c r="QKN532" s="52"/>
      <c r="QKO532" s="54"/>
      <c r="QKP532" s="54"/>
      <c r="QKQ532" s="54"/>
      <c r="QKR532" s="55"/>
      <c r="QKS532" s="51">
        <v>27</v>
      </c>
      <c r="QKT532" s="52"/>
      <c r="QKU532" s="53" t="s">
        <v>14</v>
      </c>
      <c r="QKV532" s="52"/>
      <c r="QKW532" s="54"/>
      <c r="QKX532" s="54"/>
      <c r="QKY532" s="54"/>
      <c r="QKZ532" s="55"/>
      <c r="QLA532" s="51">
        <v>27</v>
      </c>
      <c r="QLB532" s="52"/>
      <c r="QLC532" s="53" t="s">
        <v>14</v>
      </c>
      <c r="QLD532" s="52"/>
      <c r="QLE532" s="54"/>
      <c r="QLF532" s="54"/>
      <c r="QLG532" s="54"/>
      <c r="QLH532" s="55"/>
      <c r="QLI532" s="51">
        <v>27</v>
      </c>
      <c r="QLJ532" s="52"/>
      <c r="QLK532" s="53" t="s">
        <v>14</v>
      </c>
      <c r="QLL532" s="52"/>
      <c r="QLM532" s="54"/>
      <c r="QLN532" s="54"/>
      <c r="QLO532" s="54"/>
      <c r="QLP532" s="55"/>
      <c r="QLQ532" s="51">
        <v>27</v>
      </c>
      <c r="QLR532" s="52"/>
      <c r="QLS532" s="53" t="s">
        <v>14</v>
      </c>
      <c r="QLT532" s="52"/>
      <c r="QLU532" s="54"/>
      <c r="QLV532" s="54"/>
      <c r="QLW532" s="54"/>
      <c r="QLX532" s="55"/>
      <c r="QLY532" s="51">
        <v>27</v>
      </c>
      <c r="QLZ532" s="52"/>
      <c r="QMA532" s="53" t="s">
        <v>14</v>
      </c>
      <c r="QMB532" s="52"/>
      <c r="QMC532" s="54"/>
      <c r="QMD532" s="54"/>
      <c r="QME532" s="54"/>
      <c r="QMF532" s="55"/>
      <c r="QMG532" s="51">
        <v>27</v>
      </c>
      <c r="QMH532" s="52"/>
      <c r="QMI532" s="53" t="s">
        <v>14</v>
      </c>
      <c r="QMJ532" s="52"/>
      <c r="QMK532" s="54"/>
      <c r="QML532" s="54"/>
      <c r="QMM532" s="54"/>
      <c r="QMN532" s="55"/>
      <c r="QMO532" s="51">
        <v>27</v>
      </c>
      <c r="QMP532" s="52"/>
      <c r="QMQ532" s="53" t="s">
        <v>14</v>
      </c>
      <c r="QMR532" s="52"/>
      <c r="QMS532" s="54"/>
      <c r="QMT532" s="54"/>
      <c r="QMU532" s="54"/>
      <c r="QMV532" s="55"/>
      <c r="QMW532" s="51">
        <v>27</v>
      </c>
      <c r="QMX532" s="52"/>
      <c r="QMY532" s="53" t="s">
        <v>14</v>
      </c>
      <c r="QMZ532" s="52"/>
      <c r="QNA532" s="54"/>
      <c r="QNB532" s="54"/>
      <c r="QNC532" s="54"/>
      <c r="QND532" s="55"/>
      <c r="QNE532" s="51">
        <v>27</v>
      </c>
      <c r="QNF532" s="52"/>
      <c r="QNG532" s="53" t="s">
        <v>14</v>
      </c>
      <c r="QNH532" s="52"/>
      <c r="QNI532" s="54"/>
      <c r="QNJ532" s="54"/>
      <c r="QNK532" s="54"/>
      <c r="QNL532" s="55"/>
      <c r="QNM532" s="51">
        <v>27</v>
      </c>
      <c r="QNN532" s="52"/>
      <c r="QNO532" s="53" t="s">
        <v>14</v>
      </c>
      <c r="QNP532" s="52"/>
      <c r="QNQ532" s="54"/>
      <c r="QNR532" s="54"/>
      <c r="QNS532" s="54"/>
      <c r="QNT532" s="55"/>
      <c r="QNU532" s="51">
        <v>27</v>
      </c>
      <c r="QNV532" s="52"/>
      <c r="QNW532" s="53" t="s">
        <v>14</v>
      </c>
      <c r="QNX532" s="52"/>
      <c r="QNY532" s="54"/>
      <c r="QNZ532" s="54"/>
      <c r="QOA532" s="54"/>
      <c r="QOB532" s="55"/>
      <c r="QOC532" s="51">
        <v>27</v>
      </c>
      <c r="QOD532" s="52"/>
      <c r="QOE532" s="53" t="s">
        <v>14</v>
      </c>
      <c r="QOF532" s="52"/>
      <c r="QOG532" s="54"/>
      <c r="QOH532" s="54"/>
      <c r="QOI532" s="54"/>
      <c r="QOJ532" s="55"/>
      <c r="QOK532" s="51">
        <v>27</v>
      </c>
      <c r="QOL532" s="52"/>
      <c r="QOM532" s="53" t="s">
        <v>14</v>
      </c>
      <c r="QON532" s="52"/>
      <c r="QOO532" s="54"/>
      <c r="QOP532" s="54"/>
      <c r="QOQ532" s="54"/>
      <c r="QOR532" s="55"/>
      <c r="QOS532" s="51">
        <v>27</v>
      </c>
      <c r="QOT532" s="52"/>
      <c r="QOU532" s="53" t="s">
        <v>14</v>
      </c>
      <c r="QOV532" s="52"/>
      <c r="QOW532" s="54"/>
      <c r="QOX532" s="54"/>
      <c r="QOY532" s="54"/>
      <c r="QOZ532" s="55"/>
      <c r="QPA532" s="51">
        <v>27</v>
      </c>
      <c r="QPB532" s="52"/>
      <c r="QPC532" s="53" t="s">
        <v>14</v>
      </c>
      <c r="QPD532" s="52"/>
      <c r="QPE532" s="54"/>
      <c r="QPF532" s="54"/>
      <c r="QPG532" s="54"/>
      <c r="QPH532" s="55"/>
      <c r="QPI532" s="51">
        <v>27</v>
      </c>
      <c r="QPJ532" s="52"/>
      <c r="QPK532" s="53" t="s">
        <v>14</v>
      </c>
      <c r="QPL532" s="52"/>
      <c r="QPM532" s="54"/>
      <c r="QPN532" s="54"/>
      <c r="QPO532" s="54"/>
      <c r="QPP532" s="55"/>
      <c r="QPQ532" s="51">
        <v>27</v>
      </c>
      <c r="QPR532" s="52"/>
      <c r="QPS532" s="53" t="s">
        <v>14</v>
      </c>
      <c r="QPT532" s="52"/>
      <c r="QPU532" s="54"/>
      <c r="QPV532" s="54"/>
      <c r="QPW532" s="54"/>
      <c r="QPX532" s="55"/>
      <c r="QPY532" s="51">
        <v>27</v>
      </c>
      <c r="QPZ532" s="52"/>
      <c r="QQA532" s="53" t="s">
        <v>14</v>
      </c>
      <c r="QQB532" s="52"/>
      <c r="QQC532" s="54"/>
      <c r="QQD532" s="54"/>
      <c r="QQE532" s="54"/>
      <c r="QQF532" s="55"/>
      <c r="QQG532" s="51">
        <v>27</v>
      </c>
      <c r="QQH532" s="52"/>
      <c r="QQI532" s="53" t="s">
        <v>14</v>
      </c>
      <c r="QQJ532" s="52"/>
      <c r="QQK532" s="54"/>
      <c r="QQL532" s="54"/>
      <c r="QQM532" s="54"/>
      <c r="QQN532" s="55"/>
      <c r="QQO532" s="51">
        <v>27</v>
      </c>
      <c r="QQP532" s="52"/>
      <c r="QQQ532" s="53" t="s">
        <v>14</v>
      </c>
      <c r="QQR532" s="52"/>
      <c r="QQS532" s="54"/>
      <c r="QQT532" s="54"/>
      <c r="QQU532" s="54"/>
      <c r="QQV532" s="55"/>
      <c r="QQW532" s="51">
        <v>27</v>
      </c>
      <c r="QQX532" s="52"/>
      <c r="QQY532" s="53" t="s">
        <v>14</v>
      </c>
      <c r="QQZ532" s="52"/>
      <c r="QRA532" s="54"/>
      <c r="QRB532" s="54"/>
      <c r="QRC532" s="54"/>
      <c r="QRD532" s="55"/>
      <c r="QRE532" s="51">
        <v>27</v>
      </c>
      <c r="QRF532" s="52"/>
      <c r="QRG532" s="53" t="s">
        <v>14</v>
      </c>
      <c r="QRH532" s="52"/>
      <c r="QRI532" s="54"/>
      <c r="QRJ532" s="54"/>
      <c r="QRK532" s="54"/>
      <c r="QRL532" s="55"/>
      <c r="QRM532" s="51">
        <v>27</v>
      </c>
      <c r="QRN532" s="52"/>
      <c r="QRO532" s="53" t="s">
        <v>14</v>
      </c>
      <c r="QRP532" s="52"/>
      <c r="QRQ532" s="54"/>
      <c r="QRR532" s="54"/>
      <c r="QRS532" s="54"/>
      <c r="QRT532" s="55"/>
      <c r="QRU532" s="51">
        <v>27</v>
      </c>
      <c r="QRV532" s="52"/>
      <c r="QRW532" s="53" t="s">
        <v>14</v>
      </c>
      <c r="QRX532" s="52"/>
      <c r="QRY532" s="54"/>
      <c r="QRZ532" s="54"/>
      <c r="QSA532" s="54"/>
      <c r="QSB532" s="55"/>
      <c r="QSC532" s="51">
        <v>27</v>
      </c>
      <c r="QSD532" s="52"/>
      <c r="QSE532" s="53" t="s">
        <v>14</v>
      </c>
      <c r="QSF532" s="52"/>
      <c r="QSG532" s="54"/>
      <c r="QSH532" s="54"/>
      <c r="QSI532" s="54"/>
      <c r="QSJ532" s="55"/>
      <c r="QSK532" s="51">
        <v>27</v>
      </c>
      <c r="QSL532" s="52"/>
      <c r="QSM532" s="53" t="s">
        <v>14</v>
      </c>
      <c r="QSN532" s="52"/>
      <c r="QSO532" s="54"/>
      <c r="QSP532" s="54"/>
      <c r="QSQ532" s="54"/>
      <c r="QSR532" s="55"/>
      <c r="QSS532" s="51">
        <v>27</v>
      </c>
      <c r="QST532" s="52"/>
      <c r="QSU532" s="53" t="s">
        <v>14</v>
      </c>
      <c r="QSV532" s="52"/>
      <c r="QSW532" s="54"/>
      <c r="QSX532" s="54"/>
      <c r="QSY532" s="54"/>
      <c r="QSZ532" s="55"/>
      <c r="QTA532" s="51">
        <v>27</v>
      </c>
      <c r="QTB532" s="52"/>
      <c r="QTC532" s="53" t="s">
        <v>14</v>
      </c>
      <c r="QTD532" s="52"/>
      <c r="QTE532" s="54"/>
      <c r="QTF532" s="54"/>
      <c r="QTG532" s="54"/>
      <c r="QTH532" s="55"/>
      <c r="QTI532" s="51">
        <v>27</v>
      </c>
      <c r="QTJ532" s="52"/>
      <c r="QTK532" s="53" t="s">
        <v>14</v>
      </c>
      <c r="QTL532" s="52"/>
      <c r="QTM532" s="54"/>
      <c r="QTN532" s="54"/>
      <c r="QTO532" s="54"/>
      <c r="QTP532" s="55"/>
      <c r="QTQ532" s="51">
        <v>27</v>
      </c>
      <c r="QTR532" s="52"/>
      <c r="QTS532" s="53" t="s">
        <v>14</v>
      </c>
      <c r="QTT532" s="52"/>
      <c r="QTU532" s="54"/>
      <c r="QTV532" s="54"/>
      <c r="QTW532" s="54"/>
      <c r="QTX532" s="55"/>
      <c r="QTY532" s="51">
        <v>27</v>
      </c>
      <c r="QTZ532" s="52"/>
      <c r="QUA532" s="53" t="s">
        <v>14</v>
      </c>
      <c r="QUB532" s="52"/>
      <c r="QUC532" s="54"/>
      <c r="QUD532" s="54"/>
      <c r="QUE532" s="54"/>
      <c r="QUF532" s="55"/>
      <c r="QUG532" s="51">
        <v>27</v>
      </c>
      <c r="QUH532" s="52"/>
      <c r="QUI532" s="53" t="s">
        <v>14</v>
      </c>
      <c r="QUJ532" s="52"/>
      <c r="QUK532" s="54"/>
      <c r="QUL532" s="54"/>
      <c r="QUM532" s="54"/>
      <c r="QUN532" s="55"/>
      <c r="QUO532" s="51">
        <v>27</v>
      </c>
      <c r="QUP532" s="52"/>
      <c r="QUQ532" s="53" t="s">
        <v>14</v>
      </c>
      <c r="QUR532" s="52"/>
      <c r="QUS532" s="54"/>
      <c r="QUT532" s="54"/>
      <c r="QUU532" s="54"/>
      <c r="QUV532" s="55"/>
      <c r="QUW532" s="51">
        <v>27</v>
      </c>
      <c r="QUX532" s="52"/>
      <c r="QUY532" s="53" t="s">
        <v>14</v>
      </c>
      <c r="QUZ532" s="52"/>
      <c r="QVA532" s="54"/>
      <c r="QVB532" s="54"/>
      <c r="QVC532" s="54"/>
      <c r="QVD532" s="55"/>
      <c r="QVE532" s="51">
        <v>27</v>
      </c>
      <c r="QVF532" s="52"/>
      <c r="QVG532" s="53" t="s">
        <v>14</v>
      </c>
      <c r="QVH532" s="52"/>
      <c r="QVI532" s="54"/>
      <c r="QVJ532" s="54"/>
      <c r="QVK532" s="54"/>
      <c r="QVL532" s="55"/>
      <c r="QVM532" s="51">
        <v>27</v>
      </c>
      <c r="QVN532" s="52"/>
      <c r="QVO532" s="53" t="s">
        <v>14</v>
      </c>
      <c r="QVP532" s="52"/>
      <c r="QVQ532" s="54"/>
      <c r="QVR532" s="54"/>
      <c r="QVS532" s="54"/>
      <c r="QVT532" s="55"/>
      <c r="QVU532" s="51">
        <v>27</v>
      </c>
      <c r="QVV532" s="52"/>
      <c r="QVW532" s="53" t="s">
        <v>14</v>
      </c>
      <c r="QVX532" s="52"/>
      <c r="QVY532" s="54"/>
      <c r="QVZ532" s="54"/>
      <c r="QWA532" s="54"/>
      <c r="QWB532" s="55"/>
      <c r="QWC532" s="51">
        <v>27</v>
      </c>
      <c r="QWD532" s="52"/>
      <c r="QWE532" s="53" t="s">
        <v>14</v>
      </c>
      <c r="QWF532" s="52"/>
      <c r="QWG532" s="54"/>
      <c r="QWH532" s="54"/>
      <c r="QWI532" s="54"/>
      <c r="QWJ532" s="55"/>
      <c r="QWK532" s="51">
        <v>27</v>
      </c>
      <c r="QWL532" s="52"/>
      <c r="QWM532" s="53" t="s">
        <v>14</v>
      </c>
      <c r="QWN532" s="52"/>
      <c r="QWO532" s="54"/>
      <c r="QWP532" s="54"/>
      <c r="QWQ532" s="54"/>
      <c r="QWR532" s="55"/>
      <c r="QWS532" s="51">
        <v>27</v>
      </c>
      <c r="QWT532" s="52"/>
      <c r="QWU532" s="53" t="s">
        <v>14</v>
      </c>
      <c r="QWV532" s="52"/>
      <c r="QWW532" s="54"/>
      <c r="QWX532" s="54"/>
      <c r="QWY532" s="54"/>
      <c r="QWZ532" s="55"/>
      <c r="QXA532" s="51">
        <v>27</v>
      </c>
      <c r="QXB532" s="52"/>
      <c r="QXC532" s="53" t="s">
        <v>14</v>
      </c>
      <c r="QXD532" s="52"/>
      <c r="QXE532" s="54"/>
      <c r="QXF532" s="54"/>
      <c r="QXG532" s="54"/>
      <c r="QXH532" s="55"/>
      <c r="QXI532" s="51">
        <v>27</v>
      </c>
      <c r="QXJ532" s="52"/>
      <c r="QXK532" s="53" t="s">
        <v>14</v>
      </c>
      <c r="QXL532" s="52"/>
      <c r="QXM532" s="54"/>
      <c r="QXN532" s="54"/>
      <c r="QXO532" s="54"/>
      <c r="QXP532" s="55"/>
      <c r="QXQ532" s="51">
        <v>27</v>
      </c>
      <c r="QXR532" s="52"/>
      <c r="QXS532" s="53" t="s">
        <v>14</v>
      </c>
      <c r="QXT532" s="52"/>
      <c r="QXU532" s="54"/>
      <c r="QXV532" s="54"/>
      <c r="QXW532" s="54"/>
      <c r="QXX532" s="55"/>
      <c r="QXY532" s="51">
        <v>27</v>
      </c>
      <c r="QXZ532" s="52"/>
      <c r="QYA532" s="53" t="s">
        <v>14</v>
      </c>
      <c r="QYB532" s="52"/>
      <c r="QYC532" s="54"/>
      <c r="QYD532" s="54"/>
      <c r="QYE532" s="54"/>
      <c r="QYF532" s="55"/>
      <c r="QYG532" s="51">
        <v>27</v>
      </c>
      <c r="QYH532" s="52"/>
      <c r="QYI532" s="53" t="s">
        <v>14</v>
      </c>
      <c r="QYJ532" s="52"/>
      <c r="QYK532" s="54"/>
      <c r="QYL532" s="54"/>
      <c r="QYM532" s="54"/>
      <c r="QYN532" s="55"/>
      <c r="QYO532" s="51">
        <v>27</v>
      </c>
      <c r="QYP532" s="52"/>
      <c r="QYQ532" s="53" t="s">
        <v>14</v>
      </c>
      <c r="QYR532" s="52"/>
      <c r="QYS532" s="54"/>
      <c r="QYT532" s="54"/>
      <c r="QYU532" s="54"/>
      <c r="QYV532" s="55"/>
      <c r="QYW532" s="51">
        <v>27</v>
      </c>
      <c r="QYX532" s="52"/>
      <c r="QYY532" s="53" t="s">
        <v>14</v>
      </c>
      <c r="QYZ532" s="52"/>
      <c r="QZA532" s="54"/>
      <c r="QZB532" s="54"/>
      <c r="QZC532" s="54"/>
      <c r="QZD532" s="55"/>
      <c r="QZE532" s="51">
        <v>27</v>
      </c>
      <c r="QZF532" s="52"/>
      <c r="QZG532" s="53" t="s">
        <v>14</v>
      </c>
      <c r="QZH532" s="52"/>
      <c r="QZI532" s="54"/>
      <c r="QZJ532" s="54"/>
      <c r="QZK532" s="54"/>
      <c r="QZL532" s="55"/>
      <c r="QZM532" s="51">
        <v>27</v>
      </c>
      <c r="QZN532" s="52"/>
      <c r="QZO532" s="53" t="s">
        <v>14</v>
      </c>
      <c r="QZP532" s="52"/>
      <c r="QZQ532" s="54"/>
      <c r="QZR532" s="54"/>
      <c r="QZS532" s="54"/>
      <c r="QZT532" s="55"/>
      <c r="QZU532" s="51">
        <v>27</v>
      </c>
      <c r="QZV532" s="52"/>
      <c r="QZW532" s="53" t="s">
        <v>14</v>
      </c>
      <c r="QZX532" s="52"/>
      <c r="QZY532" s="54"/>
      <c r="QZZ532" s="54"/>
      <c r="RAA532" s="54"/>
      <c r="RAB532" s="55"/>
      <c r="RAC532" s="51">
        <v>27</v>
      </c>
      <c r="RAD532" s="52"/>
      <c r="RAE532" s="53" t="s">
        <v>14</v>
      </c>
      <c r="RAF532" s="52"/>
      <c r="RAG532" s="54"/>
      <c r="RAH532" s="54"/>
      <c r="RAI532" s="54"/>
      <c r="RAJ532" s="55"/>
      <c r="RAK532" s="51">
        <v>27</v>
      </c>
      <c r="RAL532" s="52"/>
      <c r="RAM532" s="53" t="s">
        <v>14</v>
      </c>
      <c r="RAN532" s="52"/>
      <c r="RAO532" s="54"/>
      <c r="RAP532" s="54"/>
      <c r="RAQ532" s="54"/>
      <c r="RAR532" s="55"/>
      <c r="RAS532" s="51">
        <v>27</v>
      </c>
      <c r="RAT532" s="52"/>
      <c r="RAU532" s="53" t="s">
        <v>14</v>
      </c>
      <c r="RAV532" s="52"/>
      <c r="RAW532" s="54"/>
      <c r="RAX532" s="54"/>
      <c r="RAY532" s="54"/>
      <c r="RAZ532" s="55"/>
      <c r="RBA532" s="51">
        <v>27</v>
      </c>
      <c r="RBB532" s="52"/>
      <c r="RBC532" s="53" t="s">
        <v>14</v>
      </c>
      <c r="RBD532" s="52"/>
      <c r="RBE532" s="54"/>
      <c r="RBF532" s="54"/>
      <c r="RBG532" s="54"/>
      <c r="RBH532" s="55"/>
      <c r="RBI532" s="51">
        <v>27</v>
      </c>
      <c r="RBJ532" s="52"/>
      <c r="RBK532" s="53" t="s">
        <v>14</v>
      </c>
      <c r="RBL532" s="52"/>
      <c r="RBM532" s="54"/>
      <c r="RBN532" s="54"/>
      <c r="RBO532" s="54"/>
      <c r="RBP532" s="55"/>
      <c r="RBQ532" s="51">
        <v>27</v>
      </c>
      <c r="RBR532" s="52"/>
      <c r="RBS532" s="53" t="s">
        <v>14</v>
      </c>
      <c r="RBT532" s="52"/>
      <c r="RBU532" s="54"/>
      <c r="RBV532" s="54"/>
      <c r="RBW532" s="54"/>
      <c r="RBX532" s="55"/>
      <c r="RBY532" s="51">
        <v>27</v>
      </c>
      <c r="RBZ532" s="52"/>
      <c r="RCA532" s="53" t="s">
        <v>14</v>
      </c>
      <c r="RCB532" s="52"/>
      <c r="RCC532" s="54"/>
      <c r="RCD532" s="54"/>
      <c r="RCE532" s="54"/>
      <c r="RCF532" s="55"/>
      <c r="RCG532" s="51">
        <v>27</v>
      </c>
      <c r="RCH532" s="52"/>
      <c r="RCI532" s="53" t="s">
        <v>14</v>
      </c>
      <c r="RCJ532" s="52"/>
      <c r="RCK532" s="54"/>
      <c r="RCL532" s="54"/>
      <c r="RCM532" s="54"/>
      <c r="RCN532" s="55"/>
      <c r="RCO532" s="51">
        <v>27</v>
      </c>
      <c r="RCP532" s="52"/>
      <c r="RCQ532" s="53" t="s">
        <v>14</v>
      </c>
      <c r="RCR532" s="52"/>
      <c r="RCS532" s="54"/>
      <c r="RCT532" s="54"/>
      <c r="RCU532" s="54"/>
      <c r="RCV532" s="55"/>
      <c r="RCW532" s="51">
        <v>27</v>
      </c>
      <c r="RCX532" s="52"/>
      <c r="RCY532" s="53" t="s">
        <v>14</v>
      </c>
      <c r="RCZ532" s="52"/>
      <c r="RDA532" s="54"/>
      <c r="RDB532" s="54"/>
      <c r="RDC532" s="54"/>
      <c r="RDD532" s="55"/>
      <c r="RDE532" s="51">
        <v>27</v>
      </c>
      <c r="RDF532" s="52"/>
      <c r="RDG532" s="53" t="s">
        <v>14</v>
      </c>
      <c r="RDH532" s="52"/>
      <c r="RDI532" s="54"/>
      <c r="RDJ532" s="54"/>
      <c r="RDK532" s="54"/>
      <c r="RDL532" s="55"/>
      <c r="RDM532" s="51">
        <v>27</v>
      </c>
      <c r="RDN532" s="52"/>
      <c r="RDO532" s="53" t="s">
        <v>14</v>
      </c>
      <c r="RDP532" s="52"/>
      <c r="RDQ532" s="54"/>
      <c r="RDR532" s="54"/>
      <c r="RDS532" s="54"/>
      <c r="RDT532" s="55"/>
      <c r="RDU532" s="51">
        <v>27</v>
      </c>
      <c r="RDV532" s="52"/>
      <c r="RDW532" s="53" t="s">
        <v>14</v>
      </c>
      <c r="RDX532" s="52"/>
      <c r="RDY532" s="54"/>
      <c r="RDZ532" s="54"/>
      <c r="REA532" s="54"/>
      <c r="REB532" s="55"/>
      <c r="REC532" s="51">
        <v>27</v>
      </c>
      <c r="RED532" s="52"/>
      <c r="REE532" s="53" t="s">
        <v>14</v>
      </c>
      <c r="REF532" s="52"/>
      <c r="REG532" s="54"/>
      <c r="REH532" s="54"/>
      <c r="REI532" s="54"/>
      <c r="REJ532" s="55"/>
      <c r="REK532" s="51">
        <v>27</v>
      </c>
      <c r="REL532" s="52"/>
      <c r="REM532" s="53" t="s">
        <v>14</v>
      </c>
      <c r="REN532" s="52"/>
      <c r="REO532" s="54"/>
      <c r="REP532" s="54"/>
      <c r="REQ532" s="54"/>
      <c r="RER532" s="55"/>
      <c r="RES532" s="51">
        <v>27</v>
      </c>
      <c r="RET532" s="52"/>
      <c r="REU532" s="53" t="s">
        <v>14</v>
      </c>
      <c r="REV532" s="52"/>
      <c r="REW532" s="54"/>
      <c r="REX532" s="54"/>
      <c r="REY532" s="54"/>
      <c r="REZ532" s="55"/>
      <c r="RFA532" s="51">
        <v>27</v>
      </c>
      <c r="RFB532" s="52"/>
      <c r="RFC532" s="53" t="s">
        <v>14</v>
      </c>
      <c r="RFD532" s="52"/>
      <c r="RFE532" s="54"/>
      <c r="RFF532" s="54"/>
      <c r="RFG532" s="54"/>
      <c r="RFH532" s="55"/>
      <c r="RFI532" s="51">
        <v>27</v>
      </c>
      <c r="RFJ532" s="52"/>
      <c r="RFK532" s="53" t="s">
        <v>14</v>
      </c>
      <c r="RFL532" s="52"/>
      <c r="RFM532" s="54"/>
      <c r="RFN532" s="54"/>
      <c r="RFO532" s="54"/>
      <c r="RFP532" s="55"/>
      <c r="RFQ532" s="51">
        <v>27</v>
      </c>
      <c r="RFR532" s="52"/>
      <c r="RFS532" s="53" t="s">
        <v>14</v>
      </c>
      <c r="RFT532" s="52"/>
      <c r="RFU532" s="54"/>
      <c r="RFV532" s="54"/>
      <c r="RFW532" s="54"/>
      <c r="RFX532" s="55"/>
      <c r="RFY532" s="51">
        <v>27</v>
      </c>
      <c r="RFZ532" s="52"/>
      <c r="RGA532" s="53" t="s">
        <v>14</v>
      </c>
      <c r="RGB532" s="52"/>
      <c r="RGC532" s="54"/>
      <c r="RGD532" s="54"/>
      <c r="RGE532" s="54"/>
      <c r="RGF532" s="55"/>
      <c r="RGG532" s="51">
        <v>27</v>
      </c>
      <c r="RGH532" s="52"/>
      <c r="RGI532" s="53" t="s">
        <v>14</v>
      </c>
      <c r="RGJ532" s="52"/>
      <c r="RGK532" s="54"/>
      <c r="RGL532" s="54"/>
      <c r="RGM532" s="54"/>
      <c r="RGN532" s="55"/>
      <c r="RGO532" s="51">
        <v>27</v>
      </c>
      <c r="RGP532" s="52"/>
      <c r="RGQ532" s="53" t="s">
        <v>14</v>
      </c>
      <c r="RGR532" s="52"/>
      <c r="RGS532" s="54"/>
      <c r="RGT532" s="54"/>
      <c r="RGU532" s="54"/>
      <c r="RGV532" s="55"/>
      <c r="RGW532" s="51">
        <v>27</v>
      </c>
      <c r="RGX532" s="52"/>
      <c r="RGY532" s="53" t="s">
        <v>14</v>
      </c>
      <c r="RGZ532" s="52"/>
      <c r="RHA532" s="54"/>
      <c r="RHB532" s="54"/>
      <c r="RHC532" s="54"/>
      <c r="RHD532" s="55"/>
      <c r="RHE532" s="51">
        <v>27</v>
      </c>
      <c r="RHF532" s="52"/>
      <c r="RHG532" s="53" t="s">
        <v>14</v>
      </c>
      <c r="RHH532" s="52"/>
      <c r="RHI532" s="54"/>
      <c r="RHJ532" s="54"/>
      <c r="RHK532" s="54"/>
      <c r="RHL532" s="55"/>
      <c r="RHM532" s="51">
        <v>27</v>
      </c>
      <c r="RHN532" s="52"/>
      <c r="RHO532" s="53" t="s">
        <v>14</v>
      </c>
      <c r="RHP532" s="52"/>
      <c r="RHQ532" s="54"/>
      <c r="RHR532" s="54"/>
      <c r="RHS532" s="54"/>
      <c r="RHT532" s="55"/>
      <c r="RHU532" s="51">
        <v>27</v>
      </c>
      <c r="RHV532" s="52"/>
      <c r="RHW532" s="53" t="s">
        <v>14</v>
      </c>
      <c r="RHX532" s="52"/>
      <c r="RHY532" s="54"/>
      <c r="RHZ532" s="54"/>
      <c r="RIA532" s="54"/>
      <c r="RIB532" s="55"/>
      <c r="RIC532" s="51">
        <v>27</v>
      </c>
      <c r="RID532" s="52"/>
      <c r="RIE532" s="53" t="s">
        <v>14</v>
      </c>
      <c r="RIF532" s="52"/>
      <c r="RIG532" s="54"/>
      <c r="RIH532" s="54"/>
      <c r="RII532" s="54"/>
      <c r="RIJ532" s="55"/>
      <c r="RIK532" s="51">
        <v>27</v>
      </c>
      <c r="RIL532" s="52"/>
      <c r="RIM532" s="53" t="s">
        <v>14</v>
      </c>
      <c r="RIN532" s="52"/>
      <c r="RIO532" s="54"/>
      <c r="RIP532" s="54"/>
      <c r="RIQ532" s="54"/>
      <c r="RIR532" s="55"/>
      <c r="RIS532" s="51">
        <v>27</v>
      </c>
      <c r="RIT532" s="52"/>
      <c r="RIU532" s="53" t="s">
        <v>14</v>
      </c>
      <c r="RIV532" s="52"/>
      <c r="RIW532" s="54"/>
      <c r="RIX532" s="54"/>
      <c r="RIY532" s="54"/>
      <c r="RIZ532" s="55"/>
      <c r="RJA532" s="51">
        <v>27</v>
      </c>
      <c r="RJB532" s="52"/>
      <c r="RJC532" s="53" t="s">
        <v>14</v>
      </c>
      <c r="RJD532" s="52"/>
      <c r="RJE532" s="54"/>
      <c r="RJF532" s="54"/>
      <c r="RJG532" s="54"/>
      <c r="RJH532" s="55"/>
      <c r="RJI532" s="51">
        <v>27</v>
      </c>
      <c r="RJJ532" s="52"/>
      <c r="RJK532" s="53" t="s">
        <v>14</v>
      </c>
      <c r="RJL532" s="52"/>
      <c r="RJM532" s="54"/>
      <c r="RJN532" s="54"/>
      <c r="RJO532" s="54"/>
      <c r="RJP532" s="55"/>
      <c r="RJQ532" s="51">
        <v>27</v>
      </c>
      <c r="RJR532" s="52"/>
      <c r="RJS532" s="53" t="s">
        <v>14</v>
      </c>
      <c r="RJT532" s="52"/>
      <c r="RJU532" s="54"/>
      <c r="RJV532" s="54"/>
      <c r="RJW532" s="54"/>
      <c r="RJX532" s="55"/>
      <c r="RJY532" s="51">
        <v>27</v>
      </c>
      <c r="RJZ532" s="52"/>
      <c r="RKA532" s="53" t="s">
        <v>14</v>
      </c>
      <c r="RKB532" s="52"/>
      <c r="RKC532" s="54"/>
      <c r="RKD532" s="54"/>
      <c r="RKE532" s="54"/>
      <c r="RKF532" s="55"/>
      <c r="RKG532" s="51">
        <v>27</v>
      </c>
      <c r="RKH532" s="52"/>
      <c r="RKI532" s="53" t="s">
        <v>14</v>
      </c>
      <c r="RKJ532" s="52"/>
      <c r="RKK532" s="54"/>
      <c r="RKL532" s="54"/>
      <c r="RKM532" s="54"/>
      <c r="RKN532" s="55"/>
      <c r="RKO532" s="51">
        <v>27</v>
      </c>
      <c r="RKP532" s="52"/>
      <c r="RKQ532" s="53" t="s">
        <v>14</v>
      </c>
      <c r="RKR532" s="52"/>
      <c r="RKS532" s="54"/>
      <c r="RKT532" s="54"/>
      <c r="RKU532" s="54"/>
      <c r="RKV532" s="55"/>
      <c r="RKW532" s="51">
        <v>27</v>
      </c>
      <c r="RKX532" s="52"/>
      <c r="RKY532" s="53" t="s">
        <v>14</v>
      </c>
      <c r="RKZ532" s="52"/>
      <c r="RLA532" s="54"/>
      <c r="RLB532" s="54"/>
      <c r="RLC532" s="54"/>
      <c r="RLD532" s="55"/>
      <c r="RLE532" s="51">
        <v>27</v>
      </c>
      <c r="RLF532" s="52"/>
      <c r="RLG532" s="53" t="s">
        <v>14</v>
      </c>
      <c r="RLH532" s="52"/>
      <c r="RLI532" s="54"/>
      <c r="RLJ532" s="54"/>
      <c r="RLK532" s="54"/>
      <c r="RLL532" s="55"/>
      <c r="RLM532" s="51">
        <v>27</v>
      </c>
      <c r="RLN532" s="52"/>
      <c r="RLO532" s="53" t="s">
        <v>14</v>
      </c>
      <c r="RLP532" s="52"/>
      <c r="RLQ532" s="54"/>
      <c r="RLR532" s="54"/>
      <c r="RLS532" s="54"/>
      <c r="RLT532" s="55"/>
      <c r="RLU532" s="51">
        <v>27</v>
      </c>
      <c r="RLV532" s="52"/>
      <c r="RLW532" s="53" t="s">
        <v>14</v>
      </c>
      <c r="RLX532" s="52"/>
      <c r="RLY532" s="54"/>
      <c r="RLZ532" s="54"/>
      <c r="RMA532" s="54"/>
      <c r="RMB532" s="55"/>
      <c r="RMC532" s="51">
        <v>27</v>
      </c>
      <c r="RMD532" s="52"/>
      <c r="RME532" s="53" t="s">
        <v>14</v>
      </c>
      <c r="RMF532" s="52"/>
      <c r="RMG532" s="54"/>
      <c r="RMH532" s="54"/>
      <c r="RMI532" s="54"/>
      <c r="RMJ532" s="55"/>
      <c r="RMK532" s="51">
        <v>27</v>
      </c>
      <c r="RML532" s="52"/>
      <c r="RMM532" s="53" t="s">
        <v>14</v>
      </c>
      <c r="RMN532" s="52"/>
      <c r="RMO532" s="54"/>
      <c r="RMP532" s="54"/>
      <c r="RMQ532" s="54"/>
      <c r="RMR532" s="55"/>
      <c r="RMS532" s="51">
        <v>27</v>
      </c>
      <c r="RMT532" s="52"/>
      <c r="RMU532" s="53" t="s">
        <v>14</v>
      </c>
      <c r="RMV532" s="52"/>
      <c r="RMW532" s="54"/>
      <c r="RMX532" s="54"/>
      <c r="RMY532" s="54"/>
      <c r="RMZ532" s="55"/>
      <c r="RNA532" s="51">
        <v>27</v>
      </c>
      <c r="RNB532" s="52"/>
      <c r="RNC532" s="53" t="s">
        <v>14</v>
      </c>
      <c r="RND532" s="52"/>
      <c r="RNE532" s="54"/>
      <c r="RNF532" s="54"/>
      <c r="RNG532" s="54"/>
      <c r="RNH532" s="55"/>
      <c r="RNI532" s="51">
        <v>27</v>
      </c>
      <c r="RNJ532" s="52"/>
      <c r="RNK532" s="53" t="s">
        <v>14</v>
      </c>
      <c r="RNL532" s="52"/>
      <c r="RNM532" s="54"/>
      <c r="RNN532" s="54"/>
      <c r="RNO532" s="54"/>
      <c r="RNP532" s="55"/>
      <c r="RNQ532" s="51">
        <v>27</v>
      </c>
      <c r="RNR532" s="52"/>
      <c r="RNS532" s="53" t="s">
        <v>14</v>
      </c>
      <c r="RNT532" s="52"/>
      <c r="RNU532" s="54"/>
      <c r="RNV532" s="54"/>
      <c r="RNW532" s="54"/>
      <c r="RNX532" s="55"/>
      <c r="RNY532" s="51">
        <v>27</v>
      </c>
      <c r="RNZ532" s="52"/>
      <c r="ROA532" s="53" t="s">
        <v>14</v>
      </c>
      <c r="ROB532" s="52"/>
      <c r="ROC532" s="54"/>
      <c r="ROD532" s="54"/>
      <c r="ROE532" s="54"/>
      <c r="ROF532" s="55"/>
      <c r="ROG532" s="51">
        <v>27</v>
      </c>
      <c r="ROH532" s="52"/>
      <c r="ROI532" s="53" t="s">
        <v>14</v>
      </c>
      <c r="ROJ532" s="52"/>
      <c r="ROK532" s="54"/>
      <c r="ROL532" s="54"/>
      <c r="ROM532" s="54"/>
      <c r="RON532" s="55"/>
      <c r="ROO532" s="51">
        <v>27</v>
      </c>
      <c r="ROP532" s="52"/>
      <c r="ROQ532" s="53" t="s">
        <v>14</v>
      </c>
      <c r="ROR532" s="52"/>
      <c r="ROS532" s="54"/>
      <c r="ROT532" s="54"/>
      <c r="ROU532" s="54"/>
      <c r="ROV532" s="55"/>
      <c r="ROW532" s="51">
        <v>27</v>
      </c>
      <c r="ROX532" s="52"/>
      <c r="ROY532" s="53" t="s">
        <v>14</v>
      </c>
      <c r="ROZ532" s="52"/>
      <c r="RPA532" s="54"/>
      <c r="RPB532" s="54"/>
      <c r="RPC532" s="54"/>
      <c r="RPD532" s="55"/>
      <c r="RPE532" s="51">
        <v>27</v>
      </c>
      <c r="RPF532" s="52"/>
      <c r="RPG532" s="53" t="s">
        <v>14</v>
      </c>
      <c r="RPH532" s="52"/>
      <c r="RPI532" s="54"/>
      <c r="RPJ532" s="54"/>
      <c r="RPK532" s="54"/>
      <c r="RPL532" s="55"/>
      <c r="RPM532" s="51">
        <v>27</v>
      </c>
      <c r="RPN532" s="52"/>
      <c r="RPO532" s="53" t="s">
        <v>14</v>
      </c>
      <c r="RPP532" s="52"/>
      <c r="RPQ532" s="54"/>
      <c r="RPR532" s="54"/>
      <c r="RPS532" s="54"/>
      <c r="RPT532" s="55"/>
      <c r="RPU532" s="51">
        <v>27</v>
      </c>
      <c r="RPV532" s="52"/>
      <c r="RPW532" s="53" t="s">
        <v>14</v>
      </c>
      <c r="RPX532" s="52"/>
      <c r="RPY532" s="54"/>
      <c r="RPZ532" s="54"/>
      <c r="RQA532" s="54"/>
      <c r="RQB532" s="55"/>
      <c r="RQC532" s="51">
        <v>27</v>
      </c>
      <c r="RQD532" s="52"/>
      <c r="RQE532" s="53" t="s">
        <v>14</v>
      </c>
      <c r="RQF532" s="52"/>
      <c r="RQG532" s="54"/>
      <c r="RQH532" s="54"/>
      <c r="RQI532" s="54"/>
      <c r="RQJ532" s="55"/>
      <c r="RQK532" s="51">
        <v>27</v>
      </c>
      <c r="RQL532" s="52"/>
      <c r="RQM532" s="53" t="s">
        <v>14</v>
      </c>
      <c r="RQN532" s="52"/>
      <c r="RQO532" s="54"/>
      <c r="RQP532" s="54"/>
      <c r="RQQ532" s="54"/>
      <c r="RQR532" s="55"/>
      <c r="RQS532" s="51">
        <v>27</v>
      </c>
      <c r="RQT532" s="52"/>
      <c r="RQU532" s="53" t="s">
        <v>14</v>
      </c>
      <c r="RQV532" s="52"/>
      <c r="RQW532" s="54"/>
      <c r="RQX532" s="54"/>
      <c r="RQY532" s="54"/>
      <c r="RQZ532" s="55"/>
      <c r="RRA532" s="51">
        <v>27</v>
      </c>
      <c r="RRB532" s="52"/>
      <c r="RRC532" s="53" t="s">
        <v>14</v>
      </c>
      <c r="RRD532" s="52"/>
      <c r="RRE532" s="54"/>
      <c r="RRF532" s="54"/>
      <c r="RRG532" s="54"/>
      <c r="RRH532" s="55"/>
      <c r="RRI532" s="51">
        <v>27</v>
      </c>
      <c r="RRJ532" s="52"/>
      <c r="RRK532" s="53" t="s">
        <v>14</v>
      </c>
      <c r="RRL532" s="52"/>
      <c r="RRM532" s="54"/>
      <c r="RRN532" s="54"/>
      <c r="RRO532" s="54"/>
      <c r="RRP532" s="55"/>
      <c r="RRQ532" s="51">
        <v>27</v>
      </c>
      <c r="RRR532" s="52"/>
      <c r="RRS532" s="53" t="s">
        <v>14</v>
      </c>
      <c r="RRT532" s="52"/>
      <c r="RRU532" s="54"/>
      <c r="RRV532" s="54"/>
      <c r="RRW532" s="54"/>
      <c r="RRX532" s="55"/>
      <c r="RRY532" s="51">
        <v>27</v>
      </c>
      <c r="RRZ532" s="52"/>
      <c r="RSA532" s="53" t="s">
        <v>14</v>
      </c>
      <c r="RSB532" s="52"/>
      <c r="RSC532" s="54"/>
      <c r="RSD532" s="54"/>
      <c r="RSE532" s="54"/>
      <c r="RSF532" s="55"/>
      <c r="RSG532" s="51">
        <v>27</v>
      </c>
      <c r="RSH532" s="52"/>
      <c r="RSI532" s="53" t="s">
        <v>14</v>
      </c>
      <c r="RSJ532" s="52"/>
      <c r="RSK532" s="54"/>
      <c r="RSL532" s="54"/>
      <c r="RSM532" s="54"/>
      <c r="RSN532" s="55"/>
      <c r="RSO532" s="51">
        <v>27</v>
      </c>
      <c r="RSP532" s="52"/>
      <c r="RSQ532" s="53" t="s">
        <v>14</v>
      </c>
      <c r="RSR532" s="52"/>
      <c r="RSS532" s="54"/>
      <c r="RST532" s="54"/>
      <c r="RSU532" s="54"/>
      <c r="RSV532" s="55"/>
      <c r="RSW532" s="51">
        <v>27</v>
      </c>
      <c r="RSX532" s="52"/>
      <c r="RSY532" s="53" t="s">
        <v>14</v>
      </c>
      <c r="RSZ532" s="52"/>
      <c r="RTA532" s="54"/>
      <c r="RTB532" s="54"/>
      <c r="RTC532" s="54"/>
      <c r="RTD532" s="55"/>
      <c r="RTE532" s="51">
        <v>27</v>
      </c>
      <c r="RTF532" s="52"/>
      <c r="RTG532" s="53" t="s">
        <v>14</v>
      </c>
      <c r="RTH532" s="52"/>
      <c r="RTI532" s="54"/>
      <c r="RTJ532" s="54"/>
      <c r="RTK532" s="54"/>
      <c r="RTL532" s="55"/>
      <c r="RTM532" s="51">
        <v>27</v>
      </c>
      <c r="RTN532" s="52"/>
      <c r="RTO532" s="53" t="s">
        <v>14</v>
      </c>
      <c r="RTP532" s="52"/>
      <c r="RTQ532" s="54"/>
      <c r="RTR532" s="54"/>
      <c r="RTS532" s="54"/>
      <c r="RTT532" s="55"/>
      <c r="RTU532" s="51">
        <v>27</v>
      </c>
      <c r="RTV532" s="52"/>
      <c r="RTW532" s="53" t="s">
        <v>14</v>
      </c>
      <c r="RTX532" s="52"/>
      <c r="RTY532" s="54"/>
      <c r="RTZ532" s="54"/>
      <c r="RUA532" s="54"/>
      <c r="RUB532" s="55"/>
      <c r="RUC532" s="51">
        <v>27</v>
      </c>
      <c r="RUD532" s="52"/>
      <c r="RUE532" s="53" t="s">
        <v>14</v>
      </c>
      <c r="RUF532" s="52"/>
      <c r="RUG532" s="54"/>
      <c r="RUH532" s="54"/>
      <c r="RUI532" s="54"/>
      <c r="RUJ532" s="55"/>
      <c r="RUK532" s="51">
        <v>27</v>
      </c>
      <c r="RUL532" s="52"/>
      <c r="RUM532" s="53" t="s">
        <v>14</v>
      </c>
      <c r="RUN532" s="52"/>
      <c r="RUO532" s="54"/>
      <c r="RUP532" s="54"/>
      <c r="RUQ532" s="54"/>
      <c r="RUR532" s="55"/>
      <c r="RUS532" s="51">
        <v>27</v>
      </c>
      <c r="RUT532" s="52"/>
      <c r="RUU532" s="53" t="s">
        <v>14</v>
      </c>
      <c r="RUV532" s="52"/>
      <c r="RUW532" s="54"/>
      <c r="RUX532" s="54"/>
      <c r="RUY532" s="54"/>
      <c r="RUZ532" s="55"/>
      <c r="RVA532" s="51">
        <v>27</v>
      </c>
      <c r="RVB532" s="52"/>
      <c r="RVC532" s="53" t="s">
        <v>14</v>
      </c>
      <c r="RVD532" s="52"/>
      <c r="RVE532" s="54"/>
      <c r="RVF532" s="54"/>
      <c r="RVG532" s="54"/>
      <c r="RVH532" s="55"/>
      <c r="RVI532" s="51">
        <v>27</v>
      </c>
      <c r="RVJ532" s="52"/>
      <c r="RVK532" s="53" t="s">
        <v>14</v>
      </c>
      <c r="RVL532" s="52"/>
      <c r="RVM532" s="54"/>
      <c r="RVN532" s="54"/>
      <c r="RVO532" s="54"/>
      <c r="RVP532" s="55"/>
      <c r="RVQ532" s="51">
        <v>27</v>
      </c>
      <c r="RVR532" s="52"/>
      <c r="RVS532" s="53" t="s">
        <v>14</v>
      </c>
      <c r="RVT532" s="52"/>
      <c r="RVU532" s="54"/>
      <c r="RVV532" s="54"/>
      <c r="RVW532" s="54"/>
      <c r="RVX532" s="55"/>
      <c r="RVY532" s="51">
        <v>27</v>
      </c>
      <c r="RVZ532" s="52"/>
      <c r="RWA532" s="53" t="s">
        <v>14</v>
      </c>
      <c r="RWB532" s="52"/>
      <c r="RWC532" s="54"/>
      <c r="RWD532" s="54"/>
      <c r="RWE532" s="54"/>
      <c r="RWF532" s="55"/>
      <c r="RWG532" s="51">
        <v>27</v>
      </c>
      <c r="RWH532" s="52"/>
      <c r="RWI532" s="53" t="s">
        <v>14</v>
      </c>
      <c r="RWJ532" s="52"/>
      <c r="RWK532" s="54"/>
      <c r="RWL532" s="54"/>
      <c r="RWM532" s="54"/>
      <c r="RWN532" s="55"/>
      <c r="RWO532" s="51">
        <v>27</v>
      </c>
      <c r="RWP532" s="52"/>
      <c r="RWQ532" s="53" t="s">
        <v>14</v>
      </c>
      <c r="RWR532" s="52"/>
      <c r="RWS532" s="54"/>
      <c r="RWT532" s="54"/>
      <c r="RWU532" s="54"/>
      <c r="RWV532" s="55"/>
      <c r="RWW532" s="51">
        <v>27</v>
      </c>
      <c r="RWX532" s="52"/>
      <c r="RWY532" s="53" t="s">
        <v>14</v>
      </c>
      <c r="RWZ532" s="52"/>
      <c r="RXA532" s="54"/>
      <c r="RXB532" s="54"/>
      <c r="RXC532" s="54"/>
      <c r="RXD532" s="55"/>
      <c r="RXE532" s="51">
        <v>27</v>
      </c>
      <c r="RXF532" s="52"/>
      <c r="RXG532" s="53" t="s">
        <v>14</v>
      </c>
      <c r="RXH532" s="52"/>
      <c r="RXI532" s="54"/>
      <c r="RXJ532" s="54"/>
      <c r="RXK532" s="54"/>
      <c r="RXL532" s="55"/>
      <c r="RXM532" s="51">
        <v>27</v>
      </c>
      <c r="RXN532" s="52"/>
      <c r="RXO532" s="53" t="s">
        <v>14</v>
      </c>
      <c r="RXP532" s="52"/>
      <c r="RXQ532" s="54"/>
      <c r="RXR532" s="54"/>
      <c r="RXS532" s="54"/>
      <c r="RXT532" s="55"/>
      <c r="RXU532" s="51">
        <v>27</v>
      </c>
      <c r="RXV532" s="52"/>
      <c r="RXW532" s="53" t="s">
        <v>14</v>
      </c>
      <c r="RXX532" s="52"/>
      <c r="RXY532" s="54"/>
      <c r="RXZ532" s="54"/>
      <c r="RYA532" s="54"/>
      <c r="RYB532" s="55"/>
      <c r="RYC532" s="51">
        <v>27</v>
      </c>
      <c r="RYD532" s="52"/>
      <c r="RYE532" s="53" t="s">
        <v>14</v>
      </c>
      <c r="RYF532" s="52"/>
      <c r="RYG532" s="54"/>
      <c r="RYH532" s="54"/>
      <c r="RYI532" s="54"/>
      <c r="RYJ532" s="55"/>
      <c r="RYK532" s="51">
        <v>27</v>
      </c>
      <c r="RYL532" s="52"/>
      <c r="RYM532" s="53" t="s">
        <v>14</v>
      </c>
      <c r="RYN532" s="52"/>
      <c r="RYO532" s="54"/>
      <c r="RYP532" s="54"/>
      <c r="RYQ532" s="54"/>
      <c r="RYR532" s="55"/>
      <c r="RYS532" s="51">
        <v>27</v>
      </c>
      <c r="RYT532" s="52"/>
      <c r="RYU532" s="53" t="s">
        <v>14</v>
      </c>
      <c r="RYV532" s="52"/>
      <c r="RYW532" s="54"/>
      <c r="RYX532" s="54"/>
      <c r="RYY532" s="54"/>
      <c r="RYZ532" s="55"/>
      <c r="RZA532" s="51">
        <v>27</v>
      </c>
      <c r="RZB532" s="52"/>
      <c r="RZC532" s="53" t="s">
        <v>14</v>
      </c>
      <c r="RZD532" s="52"/>
      <c r="RZE532" s="54"/>
      <c r="RZF532" s="54"/>
      <c r="RZG532" s="54"/>
      <c r="RZH532" s="55"/>
      <c r="RZI532" s="51">
        <v>27</v>
      </c>
      <c r="RZJ532" s="52"/>
      <c r="RZK532" s="53" t="s">
        <v>14</v>
      </c>
      <c r="RZL532" s="52"/>
      <c r="RZM532" s="54"/>
      <c r="RZN532" s="54"/>
      <c r="RZO532" s="54"/>
      <c r="RZP532" s="55"/>
      <c r="RZQ532" s="51">
        <v>27</v>
      </c>
      <c r="RZR532" s="52"/>
      <c r="RZS532" s="53" t="s">
        <v>14</v>
      </c>
      <c r="RZT532" s="52"/>
      <c r="RZU532" s="54"/>
      <c r="RZV532" s="54"/>
      <c r="RZW532" s="54"/>
      <c r="RZX532" s="55"/>
      <c r="RZY532" s="51">
        <v>27</v>
      </c>
      <c r="RZZ532" s="52"/>
      <c r="SAA532" s="53" t="s">
        <v>14</v>
      </c>
      <c r="SAB532" s="52"/>
      <c r="SAC532" s="54"/>
      <c r="SAD532" s="54"/>
      <c r="SAE532" s="54"/>
      <c r="SAF532" s="55"/>
      <c r="SAG532" s="51">
        <v>27</v>
      </c>
      <c r="SAH532" s="52"/>
      <c r="SAI532" s="53" t="s">
        <v>14</v>
      </c>
      <c r="SAJ532" s="52"/>
      <c r="SAK532" s="54"/>
      <c r="SAL532" s="54"/>
      <c r="SAM532" s="54"/>
      <c r="SAN532" s="55"/>
      <c r="SAO532" s="51">
        <v>27</v>
      </c>
      <c r="SAP532" s="52"/>
      <c r="SAQ532" s="53" t="s">
        <v>14</v>
      </c>
      <c r="SAR532" s="52"/>
      <c r="SAS532" s="54"/>
      <c r="SAT532" s="54"/>
      <c r="SAU532" s="54"/>
      <c r="SAV532" s="55"/>
      <c r="SAW532" s="51">
        <v>27</v>
      </c>
      <c r="SAX532" s="52"/>
      <c r="SAY532" s="53" t="s">
        <v>14</v>
      </c>
      <c r="SAZ532" s="52"/>
      <c r="SBA532" s="54"/>
      <c r="SBB532" s="54"/>
      <c r="SBC532" s="54"/>
      <c r="SBD532" s="55"/>
      <c r="SBE532" s="51">
        <v>27</v>
      </c>
      <c r="SBF532" s="52"/>
      <c r="SBG532" s="53" t="s">
        <v>14</v>
      </c>
      <c r="SBH532" s="52"/>
      <c r="SBI532" s="54"/>
      <c r="SBJ532" s="54"/>
      <c r="SBK532" s="54"/>
      <c r="SBL532" s="55"/>
      <c r="SBM532" s="51">
        <v>27</v>
      </c>
      <c r="SBN532" s="52"/>
      <c r="SBO532" s="53" t="s">
        <v>14</v>
      </c>
      <c r="SBP532" s="52"/>
      <c r="SBQ532" s="54"/>
      <c r="SBR532" s="54"/>
      <c r="SBS532" s="54"/>
      <c r="SBT532" s="55"/>
      <c r="SBU532" s="51">
        <v>27</v>
      </c>
      <c r="SBV532" s="52"/>
      <c r="SBW532" s="53" t="s">
        <v>14</v>
      </c>
      <c r="SBX532" s="52"/>
      <c r="SBY532" s="54"/>
      <c r="SBZ532" s="54"/>
      <c r="SCA532" s="54"/>
      <c r="SCB532" s="55"/>
      <c r="SCC532" s="51">
        <v>27</v>
      </c>
      <c r="SCD532" s="52"/>
      <c r="SCE532" s="53" t="s">
        <v>14</v>
      </c>
      <c r="SCF532" s="52"/>
      <c r="SCG532" s="54"/>
      <c r="SCH532" s="54"/>
      <c r="SCI532" s="54"/>
      <c r="SCJ532" s="55"/>
      <c r="SCK532" s="51">
        <v>27</v>
      </c>
      <c r="SCL532" s="52"/>
      <c r="SCM532" s="53" t="s">
        <v>14</v>
      </c>
      <c r="SCN532" s="52"/>
      <c r="SCO532" s="54"/>
      <c r="SCP532" s="54"/>
      <c r="SCQ532" s="54"/>
      <c r="SCR532" s="55"/>
      <c r="SCS532" s="51">
        <v>27</v>
      </c>
      <c r="SCT532" s="52"/>
      <c r="SCU532" s="53" t="s">
        <v>14</v>
      </c>
      <c r="SCV532" s="52"/>
      <c r="SCW532" s="54"/>
      <c r="SCX532" s="54"/>
      <c r="SCY532" s="54"/>
      <c r="SCZ532" s="55"/>
      <c r="SDA532" s="51">
        <v>27</v>
      </c>
      <c r="SDB532" s="52"/>
      <c r="SDC532" s="53" t="s">
        <v>14</v>
      </c>
      <c r="SDD532" s="52"/>
      <c r="SDE532" s="54"/>
      <c r="SDF532" s="54"/>
      <c r="SDG532" s="54"/>
      <c r="SDH532" s="55"/>
      <c r="SDI532" s="51">
        <v>27</v>
      </c>
      <c r="SDJ532" s="52"/>
      <c r="SDK532" s="53" t="s">
        <v>14</v>
      </c>
      <c r="SDL532" s="52"/>
      <c r="SDM532" s="54"/>
      <c r="SDN532" s="54"/>
      <c r="SDO532" s="54"/>
      <c r="SDP532" s="55"/>
      <c r="SDQ532" s="51">
        <v>27</v>
      </c>
      <c r="SDR532" s="52"/>
      <c r="SDS532" s="53" t="s">
        <v>14</v>
      </c>
      <c r="SDT532" s="52"/>
      <c r="SDU532" s="54"/>
      <c r="SDV532" s="54"/>
      <c r="SDW532" s="54"/>
      <c r="SDX532" s="55"/>
      <c r="SDY532" s="51">
        <v>27</v>
      </c>
      <c r="SDZ532" s="52"/>
      <c r="SEA532" s="53" t="s">
        <v>14</v>
      </c>
      <c r="SEB532" s="52"/>
      <c r="SEC532" s="54"/>
      <c r="SED532" s="54"/>
      <c r="SEE532" s="54"/>
      <c r="SEF532" s="55"/>
      <c r="SEG532" s="51">
        <v>27</v>
      </c>
      <c r="SEH532" s="52"/>
      <c r="SEI532" s="53" t="s">
        <v>14</v>
      </c>
      <c r="SEJ532" s="52"/>
      <c r="SEK532" s="54"/>
      <c r="SEL532" s="54"/>
      <c r="SEM532" s="54"/>
      <c r="SEN532" s="55"/>
      <c r="SEO532" s="51">
        <v>27</v>
      </c>
      <c r="SEP532" s="52"/>
      <c r="SEQ532" s="53" t="s">
        <v>14</v>
      </c>
      <c r="SER532" s="52"/>
      <c r="SES532" s="54"/>
      <c r="SET532" s="54"/>
      <c r="SEU532" s="54"/>
      <c r="SEV532" s="55"/>
      <c r="SEW532" s="51">
        <v>27</v>
      </c>
      <c r="SEX532" s="52"/>
      <c r="SEY532" s="53" t="s">
        <v>14</v>
      </c>
      <c r="SEZ532" s="52"/>
      <c r="SFA532" s="54"/>
      <c r="SFB532" s="54"/>
      <c r="SFC532" s="54"/>
      <c r="SFD532" s="55"/>
      <c r="SFE532" s="51">
        <v>27</v>
      </c>
      <c r="SFF532" s="52"/>
      <c r="SFG532" s="53" t="s">
        <v>14</v>
      </c>
      <c r="SFH532" s="52"/>
      <c r="SFI532" s="54"/>
      <c r="SFJ532" s="54"/>
      <c r="SFK532" s="54"/>
      <c r="SFL532" s="55"/>
      <c r="SFM532" s="51">
        <v>27</v>
      </c>
      <c r="SFN532" s="52"/>
      <c r="SFO532" s="53" t="s">
        <v>14</v>
      </c>
      <c r="SFP532" s="52"/>
      <c r="SFQ532" s="54"/>
      <c r="SFR532" s="54"/>
      <c r="SFS532" s="54"/>
      <c r="SFT532" s="55"/>
      <c r="SFU532" s="51">
        <v>27</v>
      </c>
      <c r="SFV532" s="52"/>
      <c r="SFW532" s="53" t="s">
        <v>14</v>
      </c>
      <c r="SFX532" s="52"/>
      <c r="SFY532" s="54"/>
      <c r="SFZ532" s="54"/>
      <c r="SGA532" s="54"/>
      <c r="SGB532" s="55"/>
      <c r="SGC532" s="51">
        <v>27</v>
      </c>
      <c r="SGD532" s="52"/>
      <c r="SGE532" s="53" t="s">
        <v>14</v>
      </c>
      <c r="SGF532" s="52"/>
      <c r="SGG532" s="54"/>
      <c r="SGH532" s="54"/>
      <c r="SGI532" s="54"/>
      <c r="SGJ532" s="55"/>
      <c r="SGK532" s="51">
        <v>27</v>
      </c>
      <c r="SGL532" s="52"/>
      <c r="SGM532" s="53" t="s">
        <v>14</v>
      </c>
      <c r="SGN532" s="52"/>
      <c r="SGO532" s="54"/>
      <c r="SGP532" s="54"/>
      <c r="SGQ532" s="54"/>
      <c r="SGR532" s="55"/>
      <c r="SGS532" s="51">
        <v>27</v>
      </c>
      <c r="SGT532" s="52"/>
      <c r="SGU532" s="53" t="s">
        <v>14</v>
      </c>
      <c r="SGV532" s="52"/>
      <c r="SGW532" s="54"/>
      <c r="SGX532" s="54"/>
      <c r="SGY532" s="54"/>
      <c r="SGZ532" s="55"/>
      <c r="SHA532" s="51">
        <v>27</v>
      </c>
      <c r="SHB532" s="52"/>
      <c r="SHC532" s="53" t="s">
        <v>14</v>
      </c>
      <c r="SHD532" s="52"/>
      <c r="SHE532" s="54"/>
      <c r="SHF532" s="54"/>
      <c r="SHG532" s="54"/>
      <c r="SHH532" s="55"/>
      <c r="SHI532" s="51">
        <v>27</v>
      </c>
      <c r="SHJ532" s="52"/>
      <c r="SHK532" s="53" t="s">
        <v>14</v>
      </c>
      <c r="SHL532" s="52"/>
      <c r="SHM532" s="54"/>
      <c r="SHN532" s="54"/>
      <c r="SHO532" s="54"/>
      <c r="SHP532" s="55"/>
      <c r="SHQ532" s="51">
        <v>27</v>
      </c>
      <c r="SHR532" s="52"/>
      <c r="SHS532" s="53" t="s">
        <v>14</v>
      </c>
      <c r="SHT532" s="52"/>
      <c r="SHU532" s="54"/>
      <c r="SHV532" s="54"/>
      <c r="SHW532" s="54"/>
      <c r="SHX532" s="55"/>
      <c r="SHY532" s="51">
        <v>27</v>
      </c>
      <c r="SHZ532" s="52"/>
      <c r="SIA532" s="53" t="s">
        <v>14</v>
      </c>
      <c r="SIB532" s="52"/>
      <c r="SIC532" s="54"/>
      <c r="SID532" s="54"/>
      <c r="SIE532" s="54"/>
      <c r="SIF532" s="55"/>
      <c r="SIG532" s="51">
        <v>27</v>
      </c>
      <c r="SIH532" s="52"/>
      <c r="SII532" s="53" t="s">
        <v>14</v>
      </c>
      <c r="SIJ532" s="52"/>
      <c r="SIK532" s="54"/>
      <c r="SIL532" s="54"/>
      <c r="SIM532" s="54"/>
      <c r="SIN532" s="55"/>
      <c r="SIO532" s="51">
        <v>27</v>
      </c>
      <c r="SIP532" s="52"/>
      <c r="SIQ532" s="53" t="s">
        <v>14</v>
      </c>
      <c r="SIR532" s="52"/>
      <c r="SIS532" s="54"/>
      <c r="SIT532" s="54"/>
      <c r="SIU532" s="54"/>
      <c r="SIV532" s="55"/>
      <c r="SIW532" s="51">
        <v>27</v>
      </c>
      <c r="SIX532" s="52"/>
      <c r="SIY532" s="53" t="s">
        <v>14</v>
      </c>
      <c r="SIZ532" s="52"/>
      <c r="SJA532" s="54"/>
      <c r="SJB532" s="54"/>
      <c r="SJC532" s="54"/>
      <c r="SJD532" s="55"/>
      <c r="SJE532" s="51">
        <v>27</v>
      </c>
      <c r="SJF532" s="52"/>
      <c r="SJG532" s="53" t="s">
        <v>14</v>
      </c>
      <c r="SJH532" s="52"/>
      <c r="SJI532" s="54"/>
      <c r="SJJ532" s="54"/>
      <c r="SJK532" s="54"/>
      <c r="SJL532" s="55"/>
      <c r="SJM532" s="51">
        <v>27</v>
      </c>
      <c r="SJN532" s="52"/>
      <c r="SJO532" s="53" t="s">
        <v>14</v>
      </c>
      <c r="SJP532" s="52"/>
      <c r="SJQ532" s="54"/>
      <c r="SJR532" s="54"/>
      <c r="SJS532" s="54"/>
      <c r="SJT532" s="55"/>
      <c r="SJU532" s="51">
        <v>27</v>
      </c>
      <c r="SJV532" s="52"/>
      <c r="SJW532" s="53" t="s">
        <v>14</v>
      </c>
      <c r="SJX532" s="52"/>
      <c r="SJY532" s="54"/>
      <c r="SJZ532" s="54"/>
      <c r="SKA532" s="54"/>
      <c r="SKB532" s="55"/>
      <c r="SKC532" s="51">
        <v>27</v>
      </c>
      <c r="SKD532" s="52"/>
      <c r="SKE532" s="53" t="s">
        <v>14</v>
      </c>
      <c r="SKF532" s="52"/>
      <c r="SKG532" s="54"/>
      <c r="SKH532" s="54"/>
      <c r="SKI532" s="54"/>
      <c r="SKJ532" s="55"/>
      <c r="SKK532" s="51">
        <v>27</v>
      </c>
      <c r="SKL532" s="52"/>
      <c r="SKM532" s="53" t="s">
        <v>14</v>
      </c>
      <c r="SKN532" s="52"/>
      <c r="SKO532" s="54"/>
      <c r="SKP532" s="54"/>
      <c r="SKQ532" s="54"/>
      <c r="SKR532" s="55"/>
      <c r="SKS532" s="51">
        <v>27</v>
      </c>
      <c r="SKT532" s="52"/>
      <c r="SKU532" s="53" t="s">
        <v>14</v>
      </c>
      <c r="SKV532" s="52"/>
      <c r="SKW532" s="54"/>
      <c r="SKX532" s="54"/>
      <c r="SKY532" s="54"/>
      <c r="SKZ532" s="55"/>
      <c r="SLA532" s="51">
        <v>27</v>
      </c>
      <c r="SLB532" s="52"/>
      <c r="SLC532" s="53" t="s">
        <v>14</v>
      </c>
      <c r="SLD532" s="52"/>
      <c r="SLE532" s="54"/>
      <c r="SLF532" s="54"/>
      <c r="SLG532" s="54"/>
      <c r="SLH532" s="55"/>
      <c r="SLI532" s="51">
        <v>27</v>
      </c>
      <c r="SLJ532" s="52"/>
      <c r="SLK532" s="53" t="s">
        <v>14</v>
      </c>
      <c r="SLL532" s="52"/>
      <c r="SLM532" s="54"/>
      <c r="SLN532" s="54"/>
      <c r="SLO532" s="54"/>
      <c r="SLP532" s="55"/>
      <c r="SLQ532" s="51">
        <v>27</v>
      </c>
      <c r="SLR532" s="52"/>
      <c r="SLS532" s="53" t="s">
        <v>14</v>
      </c>
      <c r="SLT532" s="52"/>
      <c r="SLU532" s="54"/>
      <c r="SLV532" s="54"/>
      <c r="SLW532" s="54"/>
      <c r="SLX532" s="55"/>
      <c r="SLY532" s="51">
        <v>27</v>
      </c>
      <c r="SLZ532" s="52"/>
      <c r="SMA532" s="53" t="s">
        <v>14</v>
      </c>
      <c r="SMB532" s="52"/>
      <c r="SMC532" s="54"/>
      <c r="SMD532" s="54"/>
      <c r="SME532" s="54"/>
      <c r="SMF532" s="55"/>
      <c r="SMG532" s="51">
        <v>27</v>
      </c>
      <c r="SMH532" s="52"/>
      <c r="SMI532" s="53" t="s">
        <v>14</v>
      </c>
      <c r="SMJ532" s="52"/>
      <c r="SMK532" s="54"/>
      <c r="SML532" s="54"/>
      <c r="SMM532" s="54"/>
      <c r="SMN532" s="55"/>
      <c r="SMO532" s="51">
        <v>27</v>
      </c>
      <c r="SMP532" s="52"/>
      <c r="SMQ532" s="53" t="s">
        <v>14</v>
      </c>
      <c r="SMR532" s="52"/>
      <c r="SMS532" s="54"/>
      <c r="SMT532" s="54"/>
      <c r="SMU532" s="54"/>
      <c r="SMV532" s="55"/>
      <c r="SMW532" s="51">
        <v>27</v>
      </c>
      <c r="SMX532" s="52"/>
      <c r="SMY532" s="53" t="s">
        <v>14</v>
      </c>
      <c r="SMZ532" s="52"/>
      <c r="SNA532" s="54"/>
      <c r="SNB532" s="54"/>
      <c r="SNC532" s="54"/>
      <c r="SND532" s="55"/>
      <c r="SNE532" s="51">
        <v>27</v>
      </c>
      <c r="SNF532" s="52"/>
      <c r="SNG532" s="53" t="s">
        <v>14</v>
      </c>
      <c r="SNH532" s="52"/>
      <c r="SNI532" s="54"/>
      <c r="SNJ532" s="54"/>
      <c r="SNK532" s="54"/>
      <c r="SNL532" s="55"/>
      <c r="SNM532" s="51">
        <v>27</v>
      </c>
      <c r="SNN532" s="52"/>
      <c r="SNO532" s="53" t="s">
        <v>14</v>
      </c>
      <c r="SNP532" s="52"/>
      <c r="SNQ532" s="54"/>
      <c r="SNR532" s="54"/>
      <c r="SNS532" s="54"/>
      <c r="SNT532" s="55"/>
      <c r="SNU532" s="51">
        <v>27</v>
      </c>
      <c r="SNV532" s="52"/>
      <c r="SNW532" s="53" t="s">
        <v>14</v>
      </c>
      <c r="SNX532" s="52"/>
      <c r="SNY532" s="54"/>
      <c r="SNZ532" s="54"/>
      <c r="SOA532" s="54"/>
      <c r="SOB532" s="55"/>
      <c r="SOC532" s="51">
        <v>27</v>
      </c>
      <c r="SOD532" s="52"/>
      <c r="SOE532" s="53" t="s">
        <v>14</v>
      </c>
      <c r="SOF532" s="52"/>
      <c r="SOG532" s="54"/>
      <c r="SOH532" s="54"/>
      <c r="SOI532" s="54"/>
      <c r="SOJ532" s="55"/>
      <c r="SOK532" s="51">
        <v>27</v>
      </c>
      <c r="SOL532" s="52"/>
      <c r="SOM532" s="53" t="s">
        <v>14</v>
      </c>
      <c r="SON532" s="52"/>
      <c r="SOO532" s="54"/>
      <c r="SOP532" s="54"/>
      <c r="SOQ532" s="54"/>
      <c r="SOR532" s="55"/>
      <c r="SOS532" s="51">
        <v>27</v>
      </c>
      <c r="SOT532" s="52"/>
      <c r="SOU532" s="53" t="s">
        <v>14</v>
      </c>
      <c r="SOV532" s="52"/>
      <c r="SOW532" s="54"/>
      <c r="SOX532" s="54"/>
      <c r="SOY532" s="54"/>
      <c r="SOZ532" s="55"/>
      <c r="SPA532" s="51">
        <v>27</v>
      </c>
      <c r="SPB532" s="52"/>
      <c r="SPC532" s="53" t="s">
        <v>14</v>
      </c>
      <c r="SPD532" s="52"/>
      <c r="SPE532" s="54"/>
      <c r="SPF532" s="54"/>
      <c r="SPG532" s="54"/>
      <c r="SPH532" s="55"/>
      <c r="SPI532" s="51">
        <v>27</v>
      </c>
      <c r="SPJ532" s="52"/>
      <c r="SPK532" s="53" t="s">
        <v>14</v>
      </c>
      <c r="SPL532" s="52"/>
      <c r="SPM532" s="54"/>
      <c r="SPN532" s="54"/>
      <c r="SPO532" s="54"/>
      <c r="SPP532" s="55"/>
      <c r="SPQ532" s="51">
        <v>27</v>
      </c>
      <c r="SPR532" s="52"/>
      <c r="SPS532" s="53" t="s">
        <v>14</v>
      </c>
      <c r="SPT532" s="52"/>
      <c r="SPU532" s="54"/>
      <c r="SPV532" s="54"/>
      <c r="SPW532" s="54"/>
      <c r="SPX532" s="55"/>
      <c r="SPY532" s="51">
        <v>27</v>
      </c>
      <c r="SPZ532" s="52"/>
      <c r="SQA532" s="53" t="s">
        <v>14</v>
      </c>
      <c r="SQB532" s="52"/>
      <c r="SQC532" s="54"/>
      <c r="SQD532" s="54"/>
      <c r="SQE532" s="54"/>
      <c r="SQF532" s="55"/>
      <c r="SQG532" s="51">
        <v>27</v>
      </c>
      <c r="SQH532" s="52"/>
      <c r="SQI532" s="53" t="s">
        <v>14</v>
      </c>
      <c r="SQJ532" s="52"/>
      <c r="SQK532" s="54"/>
      <c r="SQL532" s="54"/>
      <c r="SQM532" s="54"/>
      <c r="SQN532" s="55"/>
      <c r="SQO532" s="51">
        <v>27</v>
      </c>
      <c r="SQP532" s="52"/>
      <c r="SQQ532" s="53" t="s">
        <v>14</v>
      </c>
      <c r="SQR532" s="52"/>
      <c r="SQS532" s="54"/>
      <c r="SQT532" s="54"/>
      <c r="SQU532" s="54"/>
      <c r="SQV532" s="55"/>
      <c r="SQW532" s="51">
        <v>27</v>
      </c>
      <c r="SQX532" s="52"/>
      <c r="SQY532" s="53" t="s">
        <v>14</v>
      </c>
      <c r="SQZ532" s="52"/>
      <c r="SRA532" s="54"/>
      <c r="SRB532" s="54"/>
      <c r="SRC532" s="54"/>
      <c r="SRD532" s="55"/>
      <c r="SRE532" s="51">
        <v>27</v>
      </c>
      <c r="SRF532" s="52"/>
      <c r="SRG532" s="53" t="s">
        <v>14</v>
      </c>
      <c r="SRH532" s="52"/>
      <c r="SRI532" s="54"/>
      <c r="SRJ532" s="54"/>
      <c r="SRK532" s="54"/>
      <c r="SRL532" s="55"/>
      <c r="SRM532" s="51">
        <v>27</v>
      </c>
      <c r="SRN532" s="52"/>
      <c r="SRO532" s="53" t="s">
        <v>14</v>
      </c>
      <c r="SRP532" s="52"/>
      <c r="SRQ532" s="54"/>
      <c r="SRR532" s="54"/>
      <c r="SRS532" s="54"/>
      <c r="SRT532" s="55"/>
      <c r="SRU532" s="51">
        <v>27</v>
      </c>
      <c r="SRV532" s="52"/>
      <c r="SRW532" s="53" t="s">
        <v>14</v>
      </c>
      <c r="SRX532" s="52"/>
      <c r="SRY532" s="54"/>
      <c r="SRZ532" s="54"/>
      <c r="SSA532" s="54"/>
      <c r="SSB532" s="55"/>
      <c r="SSC532" s="51">
        <v>27</v>
      </c>
      <c r="SSD532" s="52"/>
      <c r="SSE532" s="53" t="s">
        <v>14</v>
      </c>
      <c r="SSF532" s="52"/>
      <c r="SSG532" s="54"/>
      <c r="SSH532" s="54"/>
      <c r="SSI532" s="54"/>
      <c r="SSJ532" s="55"/>
      <c r="SSK532" s="51">
        <v>27</v>
      </c>
      <c r="SSL532" s="52"/>
      <c r="SSM532" s="53" t="s">
        <v>14</v>
      </c>
      <c r="SSN532" s="52"/>
      <c r="SSO532" s="54"/>
      <c r="SSP532" s="54"/>
      <c r="SSQ532" s="54"/>
      <c r="SSR532" s="55"/>
      <c r="SSS532" s="51">
        <v>27</v>
      </c>
      <c r="SST532" s="52"/>
      <c r="SSU532" s="53" t="s">
        <v>14</v>
      </c>
      <c r="SSV532" s="52"/>
      <c r="SSW532" s="54"/>
      <c r="SSX532" s="54"/>
      <c r="SSY532" s="54"/>
      <c r="SSZ532" s="55"/>
      <c r="STA532" s="51">
        <v>27</v>
      </c>
      <c r="STB532" s="52"/>
      <c r="STC532" s="53" t="s">
        <v>14</v>
      </c>
      <c r="STD532" s="52"/>
      <c r="STE532" s="54"/>
      <c r="STF532" s="54"/>
      <c r="STG532" s="54"/>
      <c r="STH532" s="55"/>
      <c r="STI532" s="51">
        <v>27</v>
      </c>
      <c r="STJ532" s="52"/>
      <c r="STK532" s="53" t="s">
        <v>14</v>
      </c>
      <c r="STL532" s="52"/>
      <c r="STM532" s="54"/>
      <c r="STN532" s="54"/>
      <c r="STO532" s="54"/>
      <c r="STP532" s="55"/>
      <c r="STQ532" s="51">
        <v>27</v>
      </c>
      <c r="STR532" s="52"/>
      <c r="STS532" s="53" t="s">
        <v>14</v>
      </c>
      <c r="STT532" s="52"/>
      <c r="STU532" s="54"/>
      <c r="STV532" s="54"/>
      <c r="STW532" s="54"/>
      <c r="STX532" s="55"/>
      <c r="STY532" s="51">
        <v>27</v>
      </c>
      <c r="STZ532" s="52"/>
      <c r="SUA532" s="53" t="s">
        <v>14</v>
      </c>
      <c r="SUB532" s="52"/>
      <c r="SUC532" s="54"/>
      <c r="SUD532" s="54"/>
      <c r="SUE532" s="54"/>
      <c r="SUF532" s="55"/>
      <c r="SUG532" s="51">
        <v>27</v>
      </c>
      <c r="SUH532" s="52"/>
      <c r="SUI532" s="53" t="s">
        <v>14</v>
      </c>
      <c r="SUJ532" s="52"/>
      <c r="SUK532" s="54"/>
      <c r="SUL532" s="54"/>
      <c r="SUM532" s="54"/>
      <c r="SUN532" s="55"/>
      <c r="SUO532" s="51">
        <v>27</v>
      </c>
      <c r="SUP532" s="52"/>
      <c r="SUQ532" s="53" t="s">
        <v>14</v>
      </c>
      <c r="SUR532" s="52"/>
      <c r="SUS532" s="54"/>
      <c r="SUT532" s="54"/>
      <c r="SUU532" s="54"/>
      <c r="SUV532" s="55"/>
      <c r="SUW532" s="51">
        <v>27</v>
      </c>
      <c r="SUX532" s="52"/>
      <c r="SUY532" s="53" t="s">
        <v>14</v>
      </c>
      <c r="SUZ532" s="52"/>
      <c r="SVA532" s="54"/>
      <c r="SVB532" s="54"/>
      <c r="SVC532" s="54"/>
      <c r="SVD532" s="55"/>
      <c r="SVE532" s="51">
        <v>27</v>
      </c>
      <c r="SVF532" s="52"/>
      <c r="SVG532" s="53" t="s">
        <v>14</v>
      </c>
      <c r="SVH532" s="52"/>
      <c r="SVI532" s="54"/>
      <c r="SVJ532" s="54"/>
      <c r="SVK532" s="54"/>
      <c r="SVL532" s="55"/>
      <c r="SVM532" s="51">
        <v>27</v>
      </c>
      <c r="SVN532" s="52"/>
      <c r="SVO532" s="53" t="s">
        <v>14</v>
      </c>
      <c r="SVP532" s="52"/>
      <c r="SVQ532" s="54"/>
      <c r="SVR532" s="54"/>
      <c r="SVS532" s="54"/>
      <c r="SVT532" s="55"/>
      <c r="SVU532" s="51">
        <v>27</v>
      </c>
      <c r="SVV532" s="52"/>
      <c r="SVW532" s="53" t="s">
        <v>14</v>
      </c>
      <c r="SVX532" s="52"/>
      <c r="SVY532" s="54"/>
      <c r="SVZ532" s="54"/>
      <c r="SWA532" s="54"/>
      <c r="SWB532" s="55"/>
      <c r="SWC532" s="51">
        <v>27</v>
      </c>
      <c r="SWD532" s="52"/>
      <c r="SWE532" s="53" t="s">
        <v>14</v>
      </c>
      <c r="SWF532" s="52"/>
      <c r="SWG532" s="54"/>
      <c r="SWH532" s="54"/>
      <c r="SWI532" s="54"/>
      <c r="SWJ532" s="55"/>
      <c r="SWK532" s="51">
        <v>27</v>
      </c>
      <c r="SWL532" s="52"/>
      <c r="SWM532" s="53" t="s">
        <v>14</v>
      </c>
      <c r="SWN532" s="52"/>
      <c r="SWO532" s="54"/>
      <c r="SWP532" s="54"/>
      <c r="SWQ532" s="54"/>
      <c r="SWR532" s="55"/>
      <c r="SWS532" s="51">
        <v>27</v>
      </c>
      <c r="SWT532" s="52"/>
      <c r="SWU532" s="53" t="s">
        <v>14</v>
      </c>
      <c r="SWV532" s="52"/>
      <c r="SWW532" s="54"/>
      <c r="SWX532" s="54"/>
      <c r="SWY532" s="54"/>
      <c r="SWZ532" s="55"/>
      <c r="SXA532" s="51">
        <v>27</v>
      </c>
      <c r="SXB532" s="52"/>
      <c r="SXC532" s="53" t="s">
        <v>14</v>
      </c>
      <c r="SXD532" s="52"/>
      <c r="SXE532" s="54"/>
      <c r="SXF532" s="54"/>
      <c r="SXG532" s="54"/>
      <c r="SXH532" s="55"/>
      <c r="SXI532" s="51">
        <v>27</v>
      </c>
      <c r="SXJ532" s="52"/>
      <c r="SXK532" s="53" t="s">
        <v>14</v>
      </c>
      <c r="SXL532" s="52"/>
      <c r="SXM532" s="54"/>
      <c r="SXN532" s="54"/>
      <c r="SXO532" s="54"/>
      <c r="SXP532" s="55"/>
      <c r="SXQ532" s="51">
        <v>27</v>
      </c>
      <c r="SXR532" s="52"/>
      <c r="SXS532" s="53" t="s">
        <v>14</v>
      </c>
      <c r="SXT532" s="52"/>
      <c r="SXU532" s="54"/>
      <c r="SXV532" s="54"/>
      <c r="SXW532" s="54"/>
      <c r="SXX532" s="55"/>
      <c r="SXY532" s="51">
        <v>27</v>
      </c>
      <c r="SXZ532" s="52"/>
      <c r="SYA532" s="53" t="s">
        <v>14</v>
      </c>
      <c r="SYB532" s="52"/>
      <c r="SYC532" s="54"/>
      <c r="SYD532" s="54"/>
      <c r="SYE532" s="54"/>
      <c r="SYF532" s="55"/>
      <c r="SYG532" s="51">
        <v>27</v>
      </c>
      <c r="SYH532" s="52"/>
      <c r="SYI532" s="53" t="s">
        <v>14</v>
      </c>
      <c r="SYJ532" s="52"/>
      <c r="SYK532" s="54"/>
      <c r="SYL532" s="54"/>
      <c r="SYM532" s="54"/>
      <c r="SYN532" s="55"/>
      <c r="SYO532" s="51">
        <v>27</v>
      </c>
      <c r="SYP532" s="52"/>
      <c r="SYQ532" s="53" t="s">
        <v>14</v>
      </c>
      <c r="SYR532" s="52"/>
      <c r="SYS532" s="54"/>
      <c r="SYT532" s="54"/>
      <c r="SYU532" s="54"/>
      <c r="SYV532" s="55"/>
      <c r="SYW532" s="51">
        <v>27</v>
      </c>
      <c r="SYX532" s="52"/>
      <c r="SYY532" s="53" t="s">
        <v>14</v>
      </c>
      <c r="SYZ532" s="52"/>
      <c r="SZA532" s="54"/>
      <c r="SZB532" s="54"/>
      <c r="SZC532" s="54"/>
      <c r="SZD532" s="55"/>
      <c r="SZE532" s="51">
        <v>27</v>
      </c>
      <c r="SZF532" s="52"/>
      <c r="SZG532" s="53" t="s">
        <v>14</v>
      </c>
      <c r="SZH532" s="52"/>
      <c r="SZI532" s="54"/>
      <c r="SZJ532" s="54"/>
      <c r="SZK532" s="54"/>
      <c r="SZL532" s="55"/>
      <c r="SZM532" s="51">
        <v>27</v>
      </c>
      <c r="SZN532" s="52"/>
      <c r="SZO532" s="53" t="s">
        <v>14</v>
      </c>
      <c r="SZP532" s="52"/>
      <c r="SZQ532" s="54"/>
      <c r="SZR532" s="54"/>
      <c r="SZS532" s="54"/>
      <c r="SZT532" s="55"/>
      <c r="SZU532" s="51">
        <v>27</v>
      </c>
      <c r="SZV532" s="52"/>
      <c r="SZW532" s="53" t="s">
        <v>14</v>
      </c>
      <c r="SZX532" s="52"/>
      <c r="SZY532" s="54"/>
      <c r="SZZ532" s="54"/>
      <c r="TAA532" s="54"/>
      <c r="TAB532" s="55"/>
      <c r="TAC532" s="51">
        <v>27</v>
      </c>
      <c r="TAD532" s="52"/>
      <c r="TAE532" s="53" t="s">
        <v>14</v>
      </c>
      <c r="TAF532" s="52"/>
      <c r="TAG532" s="54"/>
      <c r="TAH532" s="54"/>
      <c r="TAI532" s="54"/>
      <c r="TAJ532" s="55"/>
      <c r="TAK532" s="51">
        <v>27</v>
      </c>
      <c r="TAL532" s="52"/>
      <c r="TAM532" s="53" t="s">
        <v>14</v>
      </c>
      <c r="TAN532" s="52"/>
      <c r="TAO532" s="54"/>
      <c r="TAP532" s="54"/>
      <c r="TAQ532" s="54"/>
      <c r="TAR532" s="55"/>
      <c r="TAS532" s="51">
        <v>27</v>
      </c>
      <c r="TAT532" s="52"/>
      <c r="TAU532" s="53" t="s">
        <v>14</v>
      </c>
      <c r="TAV532" s="52"/>
      <c r="TAW532" s="54"/>
      <c r="TAX532" s="54"/>
      <c r="TAY532" s="54"/>
      <c r="TAZ532" s="55"/>
      <c r="TBA532" s="51">
        <v>27</v>
      </c>
      <c r="TBB532" s="52"/>
      <c r="TBC532" s="53" t="s">
        <v>14</v>
      </c>
      <c r="TBD532" s="52"/>
      <c r="TBE532" s="54"/>
      <c r="TBF532" s="54"/>
      <c r="TBG532" s="54"/>
      <c r="TBH532" s="55"/>
      <c r="TBI532" s="51">
        <v>27</v>
      </c>
      <c r="TBJ532" s="52"/>
      <c r="TBK532" s="53" t="s">
        <v>14</v>
      </c>
      <c r="TBL532" s="52"/>
      <c r="TBM532" s="54"/>
      <c r="TBN532" s="54"/>
      <c r="TBO532" s="54"/>
      <c r="TBP532" s="55"/>
      <c r="TBQ532" s="51">
        <v>27</v>
      </c>
      <c r="TBR532" s="52"/>
      <c r="TBS532" s="53" t="s">
        <v>14</v>
      </c>
      <c r="TBT532" s="52"/>
      <c r="TBU532" s="54"/>
      <c r="TBV532" s="54"/>
      <c r="TBW532" s="54"/>
      <c r="TBX532" s="55"/>
      <c r="TBY532" s="51">
        <v>27</v>
      </c>
      <c r="TBZ532" s="52"/>
      <c r="TCA532" s="53" t="s">
        <v>14</v>
      </c>
      <c r="TCB532" s="52"/>
      <c r="TCC532" s="54"/>
      <c r="TCD532" s="54"/>
      <c r="TCE532" s="54"/>
      <c r="TCF532" s="55"/>
      <c r="TCG532" s="51">
        <v>27</v>
      </c>
      <c r="TCH532" s="52"/>
      <c r="TCI532" s="53" t="s">
        <v>14</v>
      </c>
      <c r="TCJ532" s="52"/>
      <c r="TCK532" s="54"/>
      <c r="TCL532" s="54"/>
      <c r="TCM532" s="54"/>
      <c r="TCN532" s="55"/>
      <c r="TCO532" s="51">
        <v>27</v>
      </c>
      <c r="TCP532" s="52"/>
      <c r="TCQ532" s="53" t="s">
        <v>14</v>
      </c>
      <c r="TCR532" s="52"/>
      <c r="TCS532" s="54"/>
      <c r="TCT532" s="54"/>
      <c r="TCU532" s="54"/>
      <c r="TCV532" s="55"/>
      <c r="TCW532" s="51">
        <v>27</v>
      </c>
      <c r="TCX532" s="52"/>
      <c r="TCY532" s="53" t="s">
        <v>14</v>
      </c>
      <c r="TCZ532" s="52"/>
      <c r="TDA532" s="54"/>
      <c r="TDB532" s="54"/>
      <c r="TDC532" s="54"/>
      <c r="TDD532" s="55"/>
      <c r="TDE532" s="51">
        <v>27</v>
      </c>
      <c r="TDF532" s="52"/>
      <c r="TDG532" s="53" t="s">
        <v>14</v>
      </c>
      <c r="TDH532" s="52"/>
      <c r="TDI532" s="54"/>
      <c r="TDJ532" s="54"/>
      <c r="TDK532" s="54"/>
      <c r="TDL532" s="55"/>
      <c r="TDM532" s="51">
        <v>27</v>
      </c>
      <c r="TDN532" s="52"/>
      <c r="TDO532" s="53" t="s">
        <v>14</v>
      </c>
      <c r="TDP532" s="52"/>
      <c r="TDQ532" s="54"/>
      <c r="TDR532" s="54"/>
      <c r="TDS532" s="54"/>
      <c r="TDT532" s="55"/>
      <c r="TDU532" s="51">
        <v>27</v>
      </c>
      <c r="TDV532" s="52"/>
      <c r="TDW532" s="53" t="s">
        <v>14</v>
      </c>
      <c r="TDX532" s="52"/>
      <c r="TDY532" s="54"/>
      <c r="TDZ532" s="54"/>
      <c r="TEA532" s="54"/>
      <c r="TEB532" s="55"/>
      <c r="TEC532" s="51">
        <v>27</v>
      </c>
      <c r="TED532" s="52"/>
      <c r="TEE532" s="53" t="s">
        <v>14</v>
      </c>
      <c r="TEF532" s="52"/>
      <c r="TEG532" s="54"/>
      <c r="TEH532" s="54"/>
      <c r="TEI532" s="54"/>
      <c r="TEJ532" s="55"/>
      <c r="TEK532" s="51">
        <v>27</v>
      </c>
      <c r="TEL532" s="52"/>
      <c r="TEM532" s="53" t="s">
        <v>14</v>
      </c>
      <c r="TEN532" s="52"/>
      <c r="TEO532" s="54"/>
      <c r="TEP532" s="54"/>
      <c r="TEQ532" s="54"/>
      <c r="TER532" s="55"/>
      <c r="TES532" s="51">
        <v>27</v>
      </c>
      <c r="TET532" s="52"/>
      <c r="TEU532" s="53" t="s">
        <v>14</v>
      </c>
      <c r="TEV532" s="52"/>
      <c r="TEW532" s="54"/>
      <c r="TEX532" s="54"/>
      <c r="TEY532" s="54"/>
      <c r="TEZ532" s="55"/>
      <c r="TFA532" s="51">
        <v>27</v>
      </c>
      <c r="TFB532" s="52"/>
      <c r="TFC532" s="53" t="s">
        <v>14</v>
      </c>
      <c r="TFD532" s="52"/>
      <c r="TFE532" s="54"/>
      <c r="TFF532" s="54"/>
      <c r="TFG532" s="54"/>
      <c r="TFH532" s="55"/>
      <c r="TFI532" s="51">
        <v>27</v>
      </c>
      <c r="TFJ532" s="52"/>
      <c r="TFK532" s="53" t="s">
        <v>14</v>
      </c>
      <c r="TFL532" s="52"/>
      <c r="TFM532" s="54"/>
      <c r="TFN532" s="54"/>
      <c r="TFO532" s="54"/>
      <c r="TFP532" s="55"/>
      <c r="TFQ532" s="51">
        <v>27</v>
      </c>
      <c r="TFR532" s="52"/>
      <c r="TFS532" s="53" t="s">
        <v>14</v>
      </c>
      <c r="TFT532" s="52"/>
      <c r="TFU532" s="54"/>
      <c r="TFV532" s="54"/>
      <c r="TFW532" s="54"/>
      <c r="TFX532" s="55"/>
      <c r="TFY532" s="51">
        <v>27</v>
      </c>
      <c r="TFZ532" s="52"/>
      <c r="TGA532" s="53" t="s">
        <v>14</v>
      </c>
      <c r="TGB532" s="52"/>
      <c r="TGC532" s="54"/>
      <c r="TGD532" s="54"/>
      <c r="TGE532" s="54"/>
      <c r="TGF532" s="55"/>
      <c r="TGG532" s="51">
        <v>27</v>
      </c>
      <c r="TGH532" s="52"/>
      <c r="TGI532" s="53" t="s">
        <v>14</v>
      </c>
      <c r="TGJ532" s="52"/>
      <c r="TGK532" s="54"/>
      <c r="TGL532" s="54"/>
      <c r="TGM532" s="54"/>
      <c r="TGN532" s="55"/>
      <c r="TGO532" s="51">
        <v>27</v>
      </c>
      <c r="TGP532" s="52"/>
      <c r="TGQ532" s="53" t="s">
        <v>14</v>
      </c>
      <c r="TGR532" s="52"/>
      <c r="TGS532" s="54"/>
      <c r="TGT532" s="54"/>
      <c r="TGU532" s="54"/>
      <c r="TGV532" s="55"/>
      <c r="TGW532" s="51">
        <v>27</v>
      </c>
      <c r="TGX532" s="52"/>
      <c r="TGY532" s="53" t="s">
        <v>14</v>
      </c>
      <c r="TGZ532" s="52"/>
      <c r="THA532" s="54"/>
      <c r="THB532" s="54"/>
      <c r="THC532" s="54"/>
      <c r="THD532" s="55"/>
      <c r="THE532" s="51">
        <v>27</v>
      </c>
      <c r="THF532" s="52"/>
      <c r="THG532" s="53" t="s">
        <v>14</v>
      </c>
      <c r="THH532" s="52"/>
      <c r="THI532" s="54"/>
      <c r="THJ532" s="54"/>
      <c r="THK532" s="54"/>
      <c r="THL532" s="55"/>
      <c r="THM532" s="51">
        <v>27</v>
      </c>
      <c r="THN532" s="52"/>
      <c r="THO532" s="53" t="s">
        <v>14</v>
      </c>
      <c r="THP532" s="52"/>
      <c r="THQ532" s="54"/>
      <c r="THR532" s="54"/>
      <c r="THS532" s="54"/>
      <c r="THT532" s="55"/>
      <c r="THU532" s="51">
        <v>27</v>
      </c>
      <c r="THV532" s="52"/>
      <c r="THW532" s="53" t="s">
        <v>14</v>
      </c>
      <c r="THX532" s="52"/>
      <c r="THY532" s="54"/>
      <c r="THZ532" s="54"/>
      <c r="TIA532" s="54"/>
      <c r="TIB532" s="55"/>
      <c r="TIC532" s="51">
        <v>27</v>
      </c>
      <c r="TID532" s="52"/>
      <c r="TIE532" s="53" t="s">
        <v>14</v>
      </c>
      <c r="TIF532" s="52"/>
      <c r="TIG532" s="54"/>
      <c r="TIH532" s="54"/>
      <c r="TII532" s="54"/>
      <c r="TIJ532" s="55"/>
      <c r="TIK532" s="51">
        <v>27</v>
      </c>
      <c r="TIL532" s="52"/>
      <c r="TIM532" s="53" t="s">
        <v>14</v>
      </c>
      <c r="TIN532" s="52"/>
      <c r="TIO532" s="54"/>
      <c r="TIP532" s="54"/>
      <c r="TIQ532" s="54"/>
      <c r="TIR532" s="55"/>
      <c r="TIS532" s="51">
        <v>27</v>
      </c>
      <c r="TIT532" s="52"/>
      <c r="TIU532" s="53" t="s">
        <v>14</v>
      </c>
      <c r="TIV532" s="52"/>
      <c r="TIW532" s="54"/>
      <c r="TIX532" s="54"/>
      <c r="TIY532" s="54"/>
      <c r="TIZ532" s="55"/>
      <c r="TJA532" s="51">
        <v>27</v>
      </c>
      <c r="TJB532" s="52"/>
      <c r="TJC532" s="53" t="s">
        <v>14</v>
      </c>
      <c r="TJD532" s="52"/>
      <c r="TJE532" s="54"/>
      <c r="TJF532" s="54"/>
      <c r="TJG532" s="54"/>
      <c r="TJH532" s="55"/>
      <c r="TJI532" s="51">
        <v>27</v>
      </c>
      <c r="TJJ532" s="52"/>
      <c r="TJK532" s="53" t="s">
        <v>14</v>
      </c>
      <c r="TJL532" s="52"/>
      <c r="TJM532" s="54"/>
      <c r="TJN532" s="54"/>
      <c r="TJO532" s="54"/>
      <c r="TJP532" s="55"/>
      <c r="TJQ532" s="51">
        <v>27</v>
      </c>
      <c r="TJR532" s="52"/>
      <c r="TJS532" s="53" t="s">
        <v>14</v>
      </c>
      <c r="TJT532" s="52"/>
      <c r="TJU532" s="54"/>
      <c r="TJV532" s="54"/>
      <c r="TJW532" s="54"/>
      <c r="TJX532" s="55"/>
      <c r="TJY532" s="51">
        <v>27</v>
      </c>
      <c r="TJZ532" s="52"/>
      <c r="TKA532" s="53" t="s">
        <v>14</v>
      </c>
      <c r="TKB532" s="52"/>
      <c r="TKC532" s="54"/>
      <c r="TKD532" s="54"/>
      <c r="TKE532" s="54"/>
      <c r="TKF532" s="55"/>
      <c r="TKG532" s="51">
        <v>27</v>
      </c>
      <c r="TKH532" s="52"/>
      <c r="TKI532" s="53" t="s">
        <v>14</v>
      </c>
      <c r="TKJ532" s="52"/>
      <c r="TKK532" s="54"/>
      <c r="TKL532" s="54"/>
      <c r="TKM532" s="54"/>
      <c r="TKN532" s="55"/>
      <c r="TKO532" s="51">
        <v>27</v>
      </c>
      <c r="TKP532" s="52"/>
      <c r="TKQ532" s="53" t="s">
        <v>14</v>
      </c>
      <c r="TKR532" s="52"/>
      <c r="TKS532" s="54"/>
      <c r="TKT532" s="54"/>
      <c r="TKU532" s="54"/>
      <c r="TKV532" s="55"/>
      <c r="TKW532" s="51">
        <v>27</v>
      </c>
      <c r="TKX532" s="52"/>
      <c r="TKY532" s="53" t="s">
        <v>14</v>
      </c>
      <c r="TKZ532" s="52"/>
      <c r="TLA532" s="54"/>
      <c r="TLB532" s="54"/>
      <c r="TLC532" s="54"/>
      <c r="TLD532" s="55"/>
      <c r="TLE532" s="51">
        <v>27</v>
      </c>
      <c r="TLF532" s="52"/>
      <c r="TLG532" s="53" t="s">
        <v>14</v>
      </c>
      <c r="TLH532" s="52"/>
      <c r="TLI532" s="54"/>
      <c r="TLJ532" s="54"/>
      <c r="TLK532" s="54"/>
      <c r="TLL532" s="55"/>
      <c r="TLM532" s="51">
        <v>27</v>
      </c>
      <c r="TLN532" s="52"/>
      <c r="TLO532" s="53" t="s">
        <v>14</v>
      </c>
      <c r="TLP532" s="52"/>
      <c r="TLQ532" s="54"/>
      <c r="TLR532" s="54"/>
      <c r="TLS532" s="54"/>
      <c r="TLT532" s="55"/>
      <c r="TLU532" s="51">
        <v>27</v>
      </c>
      <c r="TLV532" s="52"/>
      <c r="TLW532" s="53" t="s">
        <v>14</v>
      </c>
      <c r="TLX532" s="52"/>
      <c r="TLY532" s="54"/>
      <c r="TLZ532" s="54"/>
      <c r="TMA532" s="54"/>
      <c r="TMB532" s="55"/>
      <c r="TMC532" s="51">
        <v>27</v>
      </c>
      <c r="TMD532" s="52"/>
      <c r="TME532" s="53" t="s">
        <v>14</v>
      </c>
      <c r="TMF532" s="52"/>
      <c r="TMG532" s="54"/>
      <c r="TMH532" s="54"/>
      <c r="TMI532" s="54"/>
      <c r="TMJ532" s="55"/>
      <c r="TMK532" s="51">
        <v>27</v>
      </c>
      <c r="TML532" s="52"/>
      <c r="TMM532" s="53" t="s">
        <v>14</v>
      </c>
      <c r="TMN532" s="52"/>
      <c r="TMO532" s="54"/>
      <c r="TMP532" s="54"/>
      <c r="TMQ532" s="54"/>
      <c r="TMR532" s="55"/>
      <c r="TMS532" s="51">
        <v>27</v>
      </c>
      <c r="TMT532" s="52"/>
      <c r="TMU532" s="53" t="s">
        <v>14</v>
      </c>
      <c r="TMV532" s="52"/>
      <c r="TMW532" s="54"/>
      <c r="TMX532" s="54"/>
      <c r="TMY532" s="54"/>
      <c r="TMZ532" s="55"/>
      <c r="TNA532" s="51">
        <v>27</v>
      </c>
      <c r="TNB532" s="52"/>
      <c r="TNC532" s="53" t="s">
        <v>14</v>
      </c>
      <c r="TND532" s="52"/>
      <c r="TNE532" s="54"/>
      <c r="TNF532" s="54"/>
      <c r="TNG532" s="54"/>
      <c r="TNH532" s="55"/>
      <c r="TNI532" s="51">
        <v>27</v>
      </c>
      <c r="TNJ532" s="52"/>
      <c r="TNK532" s="53" t="s">
        <v>14</v>
      </c>
      <c r="TNL532" s="52"/>
      <c r="TNM532" s="54"/>
      <c r="TNN532" s="54"/>
      <c r="TNO532" s="54"/>
      <c r="TNP532" s="55"/>
      <c r="TNQ532" s="51">
        <v>27</v>
      </c>
      <c r="TNR532" s="52"/>
      <c r="TNS532" s="53" t="s">
        <v>14</v>
      </c>
      <c r="TNT532" s="52"/>
      <c r="TNU532" s="54"/>
      <c r="TNV532" s="54"/>
      <c r="TNW532" s="54"/>
      <c r="TNX532" s="55"/>
      <c r="TNY532" s="51">
        <v>27</v>
      </c>
      <c r="TNZ532" s="52"/>
      <c r="TOA532" s="53" t="s">
        <v>14</v>
      </c>
      <c r="TOB532" s="52"/>
      <c r="TOC532" s="54"/>
      <c r="TOD532" s="54"/>
      <c r="TOE532" s="54"/>
      <c r="TOF532" s="55"/>
      <c r="TOG532" s="51">
        <v>27</v>
      </c>
      <c r="TOH532" s="52"/>
      <c r="TOI532" s="53" t="s">
        <v>14</v>
      </c>
      <c r="TOJ532" s="52"/>
      <c r="TOK532" s="54"/>
      <c r="TOL532" s="54"/>
      <c r="TOM532" s="54"/>
      <c r="TON532" s="55"/>
      <c r="TOO532" s="51">
        <v>27</v>
      </c>
      <c r="TOP532" s="52"/>
      <c r="TOQ532" s="53" t="s">
        <v>14</v>
      </c>
      <c r="TOR532" s="52"/>
      <c r="TOS532" s="54"/>
      <c r="TOT532" s="54"/>
      <c r="TOU532" s="54"/>
      <c r="TOV532" s="55"/>
      <c r="TOW532" s="51">
        <v>27</v>
      </c>
      <c r="TOX532" s="52"/>
      <c r="TOY532" s="53" t="s">
        <v>14</v>
      </c>
      <c r="TOZ532" s="52"/>
      <c r="TPA532" s="54"/>
      <c r="TPB532" s="54"/>
      <c r="TPC532" s="54"/>
      <c r="TPD532" s="55"/>
      <c r="TPE532" s="51">
        <v>27</v>
      </c>
      <c r="TPF532" s="52"/>
      <c r="TPG532" s="53" t="s">
        <v>14</v>
      </c>
      <c r="TPH532" s="52"/>
      <c r="TPI532" s="54"/>
      <c r="TPJ532" s="54"/>
      <c r="TPK532" s="54"/>
      <c r="TPL532" s="55"/>
      <c r="TPM532" s="51">
        <v>27</v>
      </c>
      <c r="TPN532" s="52"/>
      <c r="TPO532" s="53" t="s">
        <v>14</v>
      </c>
      <c r="TPP532" s="52"/>
      <c r="TPQ532" s="54"/>
      <c r="TPR532" s="54"/>
      <c r="TPS532" s="54"/>
      <c r="TPT532" s="55"/>
      <c r="TPU532" s="51">
        <v>27</v>
      </c>
      <c r="TPV532" s="52"/>
      <c r="TPW532" s="53" t="s">
        <v>14</v>
      </c>
      <c r="TPX532" s="52"/>
      <c r="TPY532" s="54"/>
      <c r="TPZ532" s="54"/>
      <c r="TQA532" s="54"/>
      <c r="TQB532" s="55"/>
      <c r="TQC532" s="51">
        <v>27</v>
      </c>
      <c r="TQD532" s="52"/>
      <c r="TQE532" s="53" t="s">
        <v>14</v>
      </c>
      <c r="TQF532" s="52"/>
      <c r="TQG532" s="54"/>
      <c r="TQH532" s="54"/>
      <c r="TQI532" s="54"/>
      <c r="TQJ532" s="55"/>
      <c r="TQK532" s="51">
        <v>27</v>
      </c>
      <c r="TQL532" s="52"/>
      <c r="TQM532" s="53" t="s">
        <v>14</v>
      </c>
      <c r="TQN532" s="52"/>
      <c r="TQO532" s="54"/>
      <c r="TQP532" s="54"/>
      <c r="TQQ532" s="54"/>
      <c r="TQR532" s="55"/>
      <c r="TQS532" s="51">
        <v>27</v>
      </c>
      <c r="TQT532" s="52"/>
      <c r="TQU532" s="53" t="s">
        <v>14</v>
      </c>
      <c r="TQV532" s="52"/>
      <c r="TQW532" s="54"/>
      <c r="TQX532" s="54"/>
      <c r="TQY532" s="54"/>
      <c r="TQZ532" s="55"/>
      <c r="TRA532" s="51">
        <v>27</v>
      </c>
      <c r="TRB532" s="52"/>
      <c r="TRC532" s="53" t="s">
        <v>14</v>
      </c>
      <c r="TRD532" s="52"/>
      <c r="TRE532" s="54"/>
      <c r="TRF532" s="54"/>
      <c r="TRG532" s="54"/>
      <c r="TRH532" s="55"/>
      <c r="TRI532" s="51">
        <v>27</v>
      </c>
      <c r="TRJ532" s="52"/>
      <c r="TRK532" s="53" t="s">
        <v>14</v>
      </c>
      <c r="TRL532" s="52"/>
      <c r="TRM532" s="54"/>
      <c r="TRN532" s="54"/>
      <c r="TRO532" s="54"/>
      <c r="TRP532" s="55"/>
      <c r="TRQ532" s="51">
        <v>27</v>
      </c>
      <c r="TRR532" s="52"/>
      <c r="TRS532" s="53" t="s">
        <v>14</v>
      </c>
      <c r="TRT532" s="52"/>
      <c r="TRU532" s="54"/>
      <c r="TRV532" s="54"/>
      <c r="TRW532" s="54"/>
      <c r="TRX532" s="55"/>
      <c r="TRY532" s="51">
        <v>27</v>
      </c>
      <c r="TRZ532" s="52"/>
      <c r="TSA532" s="53" t="s">
        <v>14</v>
      </c>
      <c r="TSB532" s="52"/>
      <c r="TSC532" s="54"/>
      <c r="TSD532" s="54"/>
      <c r="TSE532" s="54"/>
      <c r="TSF532" s="55"/>
      <c r="TSG532" s="51">
        <v>27</v>
      </c>
      <c r="TSH532" s="52"/>
      <c r="TSI532" s="53" t="s">
        <v>14</v>
      </c>
      <c r="TSJ532" s="52"/>
      <c r="TSK532" s="54"/>
      <c r="TSL532" s="54"/>
      <c r="TSM532" s="54"/>
      <c r="TSN532" s="55"/>
      <c r="TSO532" s="51">
        <v>27</v>
      </c>
      <c r="TSP532" s="52"/>
      <c r="TSQ532" s="53" t="s">
        <v>14</v>
      </c>
      <c r="TSR532" s="52"/>
      <c r="TSS532" s="54"/>
      <c r="TST532" s="54"/>
      <c r="TSU532" s="54"/>
      <c r="TSV532" s="55"/>
      <c r="TSW532" s="51">
        <v>27</v>
      </c>
      <c r="TSX532" s="52"/>
      <c r="TSY532" s="53" t="s">
        <v>14</v>
      </c>
      <c r="TSZ532" s="52"/>
      <c r="TTA532" s="54"/>
      <c r="TTB532" s="54"/>
      <c r="TTC532" s="54"/>
      <c r="TTD532" s="55"/>
      <c r="TTE532" s="51">
        <v>27</v>
      </c>
      <c r="TTF532" s="52"/>
      <c r="TTG532" s="53" t="s">
        <v>14</v>
      </c>
      <c r="TTH532" s="52"/>
      <c r="TTI532" s="54"/>
      <c r="TTJ532" s="54"/>
      <c r="TTK532" s="54"/>
      <c r="TTL532" s="55"/>
      <c r="TTM532" s="51">
        <v>27</v>
      </c>
      <c r="TTN532" s="52"/>
      <c r="TTO532" s="53" t="s">
        <v>14</v>
      </c>
      <c r="TTP532" s="52"/>
      <c r="TTQ532" s="54"/>
      <c r="TTR532" s="54"/>
      <c r="TTS532" s="54"/>
      <c r="TTT532" s="55"/>
      <c r="TTU532" s="51">
        <v>27</v>
      </c>
      <c r="TTV532" s="52"/>
      <c r="TTW532" s="53" t="s">
        <v>14</v>
      </c>
      <c r="TTX532" s="52"/>
      <c r="TTY532" s="54"/>
      <c r="TTZ532" s="54"/>
      <c r="TUA532" s="54"/>
      <c r="TUB532" s="55"/>
      <c r="TUC532" s="51">
        <v>27</v>
      </c>
      <c r="TUD532" s="52"/>
      <c r="TUE532" s="53" t="s">
        <v>14</v>
      </c>
      <c r="TUF532" s="52"/>
      <c r="TUG532" s="54"/>
      <c r="TUH532" s="54"/>
      <c r="TUI532" s="54"/>
      <c r="TUJ532" s="55"/>
      <c r="TUK532" s="51">
        <v>27</v>
      </c>
      <c r="TUL532" s="52"/>
      <c r="TUM532" s="53" t="s">
        <v>14</v>
      </c>
      <c r="TUN532" s="52"/>
      <c r="TUO532" s="54"/>
      <c r="TUP532" s="54"/>
      <c r="TUQ532" s="54"/>
      <c r="TUR532" s="55"/>
      <c r="TUS532" s="51">
        <v>27</v>
      </c>
      <c r="TUT532" s="52"/>
      <c r="TUU532" s="53" t="s">
        <v>14</v>
      </c>
      <c r="TUV532" s="52"/>
      <c r="TUW532" s="54"/>
      <c r="TUX532" s="54"/>
      <c r="TUY532" s="54"/>
      <c r="TUZ532" s="55"/>
      <c r="TVA532" s="51">
        <v>27</v>
      </c>
      <c r="TVB532" s="52"/>
      <c r="TVC532" s="53" t="s">
        <v>14</v>
      </c>
      <c r="TVD532" s="52"/>
      <c r="TVE532" s="54"/>
      <c r="TVF532" s="54"/>
      <c r="TVG532" s="54"/>
      <c r="TVH532" s="55"/>
      <c r="TVI532" s="51">
        <v>27</v>
      </c>
      <c r="TVJ532" s="52"/>
      <c r="TVK532" s="53" t="s">
        <v>14</v>
      </c>
      <c r="TVL532" s="52"/>
      <c r="TVM532" s="54"/>
      <c r="TVN532" s="54"/>
      <c r="TVO532" s="54"/>
      <c r="TVP532" s="55"/>
      <c r="TVQ532" s="51">
        <v>27</v>
      </c>
      <c r="TVR532" s="52"/>
      <c r="TVS532" s="53" t="s">
        <v>14</v>
      </c>
      <c r="TVT532" s="52"/>
      <c r="TVU532" s="54"/>
      <c r="TVV532" s="54"/>
      <c r="TVW532" s="54"/>
      <c r="TVX532" s="55"/>
      <c r="TVY532" s="51">
        <v>27</v>
      </c>
      <c r="TVZ532" s="52"/>
      <c r="TWA532" s="53" t="s">
        <v>14</v>
      </c>
      <c r="TWB532" s="52"/>
      <c r="TWC532" s="54"/>
      <c r="TWD532" s="54"/>
      <c r="TWE532" s="54"/>
      <c r="TWF532" s="55"/>
      <c r="TWG532" s="51">
        <v>27</v>
      </c>
      <c r="TWH532" s="52"/>
      <c r="TWI532" s="53" t="s">
        <v>14</v>
      </c>
      <c r="TWJ532" s="52"/>
      <c r="TWK532" s="54"/>
      <c r="TWL532" s="54"/>
      <c r="TWM532" s="54"/>
      <c r="TWN532" s="55"/>
      <c r="TWO532" s="51">
        <v>27</v>
      </c>
      <c r="TWP532" s="52"/>
      <c r="TWQ532" s="53" t="s">
        <v>14</v>
      </c>
      <c r="TWR532" s="52"/>
      <c r="TWS532" s="54"/>
      <c r="TWT532" s="54"/>
      <c r="TWU532" s="54"/>
      <c r="TWV532" s="55"/>
      <c r="TWW532" s="51">
        <v>27</v>
      </c>
      <c r="TWX532" s="52"/>
      <c r="TWY532" s="53" t="s">
        <v>14</v>
      </c>
      <c r="TWZ532" s="52"/>
      <c r="TXA532" s="54"/>
      <c r="TXB532" s="54"/>
      <c r="TXC532" s="54"/>
      <c r="TXD532" s="55"/>
      <c r="TXE532" s="51">
        <v>27</v>
      </c>
      <c r="TXF532" s="52"/>
      <c r="TXG532" s="53" t="s">
        <v>14</v>
      </c>
      <c r="TXH532" s="52"/>
      <c r="TXI532" s="54"/>
      <c r="TXJ532" s="54"/>
      <c r="TXK532" s="54"/>
      <c r="TXL532" s="55"/>
      <c r="TXM532" s="51">
        <v>27</v>
      </c>
      <c r="TXN532" s="52"/>
      <c r="TXO532" s="53" t="s">
        <v>14</v>
      </c>
      <c r="TXP532" s="52"/>
      <c r="TXQ532" s="54"/>
      <c r="TXR532" s="54"/>
      <c r="TXS532" s="54"/>
      <c r="TXT532" s="55"/>
      <c r="TXU532" s="51">
        <v>27</v>
      </c>
      <c r="TXV532" s="52"/>
      <c r="TXW532" s="53" t="s">
        <v>14</v>
      </c>
      <c r="TXX532" s="52"/>
      <c r="TXY532" s="54"/>
      <c r="TXZ532" s="54"/>
      <c r="TYA532" s="54"/>
      <c r="TYB532" s="55"/>
      <c r="TYC532" s="51">
        <v>27</v>
      </c>
      <c r="TYD532" s="52"/>
      <c r="TYE532" s="53" t="s">
        <v>14</v>
      </c>
      <c r="TYF532" s="52"/>
      <c r="TYG532" s="54"/>
      <c r="TYH532" s="54"/>
      <c r="TYI532" s="54"/>
      <c r="TYJ532" s="55"/>
      <c r="TYK532" s="51">
        <v>27</v>
      </c>
      <c r="TYL532" s="52"/>
      <c r="TYM532" s="53" t="s">
        <v>14</v>
      </c>
      <c r="TYN532" s="52"/>
      <c r="TYO532" s="54"/>
      <c r="TYP532" s="54"/>
      <c r="TYQ532" s="54"/>
      <c r="TYR532" s="55"/>
      <c r="TYS532" s="51">
        <v>27</v>
      </c>
      <c r="TYT532" s="52"/>
      <c r="TYU532" s="53" t="s">
        <v>14</v>
      </c>
      <c r="TYV532" s="52"/>
      <c r="TYW532" s="54"/>
      <c r="TYX532" s="54"/>
      <c r="TYY532" s="54"/>
      <c r="TYZ532" s="55"/>
      <c r="TZA532" s="51">
        <v>27</v>
      </c>
      <c r="TZB532" s="52"/>
      <c r="TZC532" s="53" t="s">
        <v>14</v>
      </c>
      <c r="TZD532" s="52"/>
      <c r="TZE532" s="54"/>
      <c r="TZF532" s="54"/>
      <c r="TZG532" s="54"/>
      <c r="TZH532" s="55"/>
      <c r="TZI532" s="51">
        <v>27</v>
      </c>
      <c r="TZJ532" s="52"/>
      <c r="TZK532" s="53" t="s">
        <v>14</v>
      </c>
      <c r="TZL532" s="52"/>
      <c r="TZM532" s="54"/>
      <c r="TZN532" s="54"/>
      <c r="TZO532" s="54"/>
      <c r="TZP532" s="55"/>
      <c r="TZQ532" s="51">
        <v>27</v>
      </c>
      <c r="TZR532" s="52"/>
      <c r="TZS532" s="53" t="s">
        <v>14</v>
      </c>
      <c r="TZT532" s="52"/>
      <c r="TZU532" s="54"/>
      <c r="TZV532" s="54"/>
      <c r="TZW532" s="54"/>
      <c r="TZX532" s="55"/>
      <c r="TZY532" s="51">
        <v>27</v>
      </c>
      <c r="TZZ532" s="52"/>
      <c r="UAA532" s="53" t="s">
        <v>14</v>
      </c>
      <c r="UAB532" s="52"/>
      <c r="UAC532" s="54"/>
      <c r="UAD532" s="54"/>
      <c r="UAE532" s="54"/>
      <c r="UAF532" s="55"/>
      <c r="UAG532" s="51">
        <v>27</v>
      </c>
      <c r="UAH532" s="52"/>
      <c r="UAI532" s="53" t="s">
        <v>14</v>
      </c>
      <c r="UAJ532" s="52"/>
      <c r="UAK532" s="54"/>
      <c r="UAL532" s="54"/>
      <c r="UAM532" s="54"/>
      <c r="UAN532" s="55"/>
      <c r="UAO532" s="51">
        <v>27</v>
      </c>
      <c r="UAP532" s="52"/>
      <c r="UAQ532" s="53" t="s">
        <v>14</v>
      </c>
      <c r="UAR532" s="52"/>
      <c r="UAS532" s="54"/>
      <c r="UAT532" s="54"/>
      <c r="UAU532" s="54"/>
      <c r="UAV532" s="55"/>
      <c r="UAW532" s="51">
        <v>27</v>
      </c>
      <c r="UAX532" s="52"/>
      <c r="UAY532" s="53" t="s">
        <v>14</v>
      </c>
      <c r="UAZ532" s="52"/>
      <c r="UBA532" s="54"/>
      <c r="UBB532" s="54"/>
      <c r="UBC532" s="54"/>
      <c r="UBD532" s="55"/>
      <c r="UBE532" s="51">
        <v>27</v>
      </c>
      <c r="UBF532" s="52"/>
      <c r="UBG532" s="53" t="s">
        <v>14</v>
      </c>
      <c r="UBH532" s="52"/>
      <c r="UBI532" s="54"/>
      <c r="UBJ532" s="54"/>
      <c r="UBK532" s="54"/>
      <c r="UBL532" s="55"/>
      <c r="UBM532" s="51">
        <v>27</v>
      </c>
      <c r="UBN532" s="52"/>
      <c r="UBO532" s="53" t="s">
        <v>14</v>
      </c>
      <c r="UBP532" s="52"/>
      <c r="UBQ532" s="54"/>
      <c r="UBR532" s="54"/>
      <c r="UBS532" s="54"/>
      <c r="UBT532" s="55"/>
      <c r="UBU532" s="51">
        <v>27</v>
      </c>
      <c r="UBV532" s="52"/>
      <c r="UBW532" s="53" t="s">
        <v>14</v>
      </c>
      <c r="UBX532" s="52"/>
      <c r="UBY532" s="54"/>
      <c r="UBZ532" s="54"/>
      <c r="UCA532" s="54"/>
      <c r="UCB532" s="55"/>
      <c r="UCC532" s="51">
        <v>27</v>
      </c>
      <c r="UCD532" s="52"/>
      <c r="UCE532" s="53" t="s">
        <v>14</v>
      </c>
      <c r="UCF532" s="52"/>
      <c r="UCG532" s="54"/>
      <c r="UCH532" s="54"/>
      <c r="UCI532" s="54"/>
      <c r="UCJ532" s="55"/>
      <c r="UCK532" s="51">
        <v>27</v>
      </c>
      <c r="UCL532" s="52"/>
      <c r="UCM532" s="53" t="s">
        <v>14</v>
      </c>
      <c r="UCN532" s="52"/>
      <c r="UCO532" s="54"/>
      <c r="UCP532" s="54"/>
      <c r="UCQ532" s="54"/>
      <c r="UCR532" s="55"/>
      <c r="UCS532" s="51">
        <v>27</v>
      </c>
      <c r="UCT532" s="52"/>
      <c r="UCU532" s="53" t="s">
        <v>14</v>
      </c>
      <c r="UCV532" s="52"/>
      <c r="UCW532" s="54"/>
      <c r="UCX532" s="54"/>
      <c r="UCY532" s="54"/>
      <c r="UCZ532" s="55"/>
      <c r="UDA532" s="51">
        <v>27</v>
      </c>
      <c r="UDB532" s="52"/>
      <c r="UDC532" s="53" t="s">
        <v>14</v>
      </c>
      <c r="UDD532" s="52"/>
      <c r="UDE532" s="54"/>
      <c r="UDF532" s="54"/>
      <c r="UDG532" s="54"/>
      <c r="UDH532" s="55"/>
      <c r="UDI532" s="51">
        <v>27</v>
      </c>
      <c r="UDJ532" s="52"/>
      <c r="UDK532" s="53" t="s">
        <v>14</v>
      </c>
      <c r="UDL532" s="52"/>
      <c r="UDM532" s="54"/>
      <c r="UDN532" s="54"/>
      <c r="UDO532" s="54"/>
      <c r="UDP532" s="55"/>
      <c r="UDQ532" s="51">
        <v>27</v>
      </c>
      <c r="UDR532" s="52"/>
      <c r="UDS532" s="53" t="s">
        <v>14</v>
      </c>
      <c r="UDT532" s="52"/>
      <c r="UDU532" s="54"/>
      <c r="UDV532" s="54"/>
      <c r="UDW532" s="54"/>
      <c r="UDX532" s="55"/>
      <c r="UDY532" s="51">
        <v>27</v>
      </c>
      <c r="UDZ532" s="52"/>
      <c r="UEA532" s="53" t="s">
        <v>14</v>
      </c>
      <c r="UEB532" s="52"/>
      <c r="UEC532" s="54"/>
      <c r="UED532" s="54"/>
      <c r="UEE532" s="54"/>
      <c r="UEF532" s="55"/>
      <c r="UEG532" s="51">
        <v>27</v>
      </c>
      <c r="UEH532" s="52"/>
      <c r="UEI532" s="53" t="s">
        <v>14</v>
      </c>
      <c r="UEJ532" s="52"/>
      <c r="UEK532" s="54"/>
      <c r="UEL532" s="54"/>
      <c r="UEM532" s="54"/>
      <c r="UEN532" s="55"/>
      <c r="UEO532" s="51">
        <v>27</v>
      </c>
      <c r="UEP532" s="52"/>
      <c r="UEQ532" s="53" t="s">
        <v>14</v>
      </c>
      <c r="UER532" s="52"/>
      <c r="UES532" s="54"/>
      <c r="UET532" s="54"/>
      <c r="UEU532" s="54"/>
      <c r="UEV532" s="55"/>
      <c r="UEW532" s="51">
        <v>27</v>
      </c>
      <c r="UEX532" s="52"/>
      <c r="UEY532" s="53" t="s">
        <v>14</v>
      </c>
      <c r="UEZ532" s="52"/>
      <c r="UFA532" s="54"/>
      <c r="UFB532" s="54"/>
      <c r="UFC532" s="54"/>
      <c r="UFD532" s="55"/>
      <c r="UFE532" s="51">
        <v>27</v>
      </c>
      <c r="UFF532" s="52"/>
      <c r="UFG532" s="53" t="s">
        <v>14</v>
      </c>
      <c r="UFH532" s="52"/>
      <c r="UFI532" s="54"/>
      <c r="UFJ532" s="54"/>
      <c r="UFK532" s="54"/>
      <c r="UFL532" s="55"/>
      <c r="UFM532" s="51">
        <v>27</v>
      </c>
      <c r="UFN532" s="52"/>
      <c r="UFO532" s="53" t="s">
        <v>14</v>
      </c>
      <c r="UFP532" s="52"/>
      <c r="UFQ532" s="54"/>
      <c r="UFR532" s="54"/>
      <c r="UFS532" s="54"/>
      <c r="UFT532" s="55"/>
      <c r="UFU532" s="51">
        <v>27</v>
      </c>
      <c r="UFV532" s="52"/>
      <c r="UFW532" s="53" t="s">
        <v>14</v>
      </c>
      <c r="UFX532" s="52"/>
      <c r="UFY532" s="54"/>
      <c r="UFZ532" s="54"/>
      <c r="UGA532" s="54"/>
      <c r="UGB532" s="55"/>
      <c r="UGC532" s="51">
        <v>27</v>
      </c>
      <c r="UGD532" s="52"/>
      <c r="UGE532" s="53" t="s">
        <v>14</v>
      </c>
      <c r="UGF532" s="52"/>
      <c r="UGG532" s="54"/>
      <c r="UGH532" s="54"/>
      <c r="UGI532" s="54"/>
      <c r="UGJ532" s="55"/>
      <c r="UGK532" s="51">
        <v>27</v>
      </c>
      <c r="UGL532" s="52"/>
      <c r="UGM532" s="53" t="s">
        <v>14</v>
      </c>
      <c r="UGN532" s="52"/>
      <c r="UGO532" s="54"/>
      <c r="UGP532" s="54"/>
      <c r="UGQ532" s="54"/>
      <c r="UGR532" s="55"/>
      <c r="UGS532" s="51">
        <v>27</v>
      </c>
      <c r="UGT532" s="52"/>
      <c r="UGU532" s="53" t="s">
        <v>14</v>
      </c>
      <c r="UGV532" s="52"/>
      <c r="UGW532" s="54"/>
      <c r="UGX532" s="54"/>
      <c r="UGY532" s="54"/>
      <c r="UGZ532" s="55"/>
      <c r="UHA532" s="51">
        <v>27</v>
      </c>
      <c r="UHB532" s="52"/>
      <c r="UHC532" s="53" t="s">
        <v>14</v>
      </c>
      <c r="UHD532" s="52"/>
      <c r="UHE532" s="54"/>
      <c r="UHF532" s="54"/>
      <c r="UHG532" s="54"/>
      <c r="UHH532" s="55"/>
      <c r="UHI532" s="51">
        <v>27</v>
      </c>
      <c r="UHJ532" s="52"/>
      <c r="UHK532" s="53" t="s">
        <v>14</v>
      </c>
      <c r="UHL532" s="52"/>
      <c r="UHM532" s="54"/>
      <c r="UHN532" s="54"/>
      <c r="UHO532" s="54"/>
      <c r="UHP532" s="55"/>
      <c r="UHQ532" s="51">
        <v>27</v>
      </c>
      <c r="UHR532" s="52"/>
      <c r="UHS532" s="53" t="s">
        <v>14</v>
      </c>
      <c r="UHT532" s="52"/>
      <c r="UHU532" s="54"/>
      <c r="UHV532" s="54"/>
      <c r="UHW532" s="54"/>
      <c r="UHX532" s="55"/>
      <c r="UHY532" s="51">
        <v>27</v>
      </c>
      <c r="UHZ532" s="52"/>
      <c r="UIA532" s="53" t="s">
        <v>14</v>
      </c>
      <c r="UIB532" s="52"/>
      <c r="UIC532" s="54"/>
      <c r="UID532" s="54"/>
      <c r="UIE532" s="54"/>
      <c r="UIF532" s="55"/>
      <c r="UIG532" s="51">
        <v>27</v>
      </c>
      <c r="UIH532" s="52"/>
      <c r="UII532" s="53" t="s">
        <v>14</v>
      </c>
      <c r="UIJ532" s="52"/>
      <c r="UIK532" s="54"/>
      <c r="UIL532" s="54"/>
      <c r="UIM532" s="54"/>
      <c r="UIN532" s="55"/>
      <c r="UIO532" s="51">
        <v>27</v>
      </c>
      <c r="UIP532" s="52"/>
      <c r="UIQ532" s="53" t="s">
        <v>14</v>
      </c>
      <c r="UIR532" s="52"/>
      <c r="UIS532" s="54"/>
      <c r="UIT532" s="54"/>
      <c r="UIU532" s="54"/>
      <c r="UIV532" s="55"/>
      <c r="UIW532" s="51">
        <v>27</v>
      </c>
      <c r="UIX532" s="52"/>
      <c r="UIY532" s="53" t="s">
        <v>14</v>
      </c>
      <c r="UIZ532" s="52"/>
      <c r="UJA532" s="54"/>
      <c r="UJB532" s="54"/>
      <c r="UJC532" s="54"/>
      <c r="UJD532" s="55"/>
      <c r="UJE532" s="51">
        <v>27</v>
      </c>
      <c r="UJF532" s="52"/>
      <c r="UJG532" s="53" t="s">
        <v>14</v>
      </c>
      <c r="UJH532" s="52"/>
      <c r="UJI532" s="54"/>
      <c r="UJJ532" s="54"/>
      <c r="UJK532" s="54"/>
      <c r="UJL532" s="55"/>
      <c r="UJM532" s="51">
        <v>27</v>
      </c>
      <c r="UJN532" s="52"/>
      <c r="UJO532" s="53" t="s">
        <v>14</v>
      </c>
      <c r="UJP532" s="52"/>
      <c r="UJQ532" s="54"/>
      <c r="UJR532" s="54"/>
      <c r="UJS532" s="54"/>
      <c r="UJT532" s="55"/>
      <c r="UJU532" s="51">
        <v>27</v>
      </c>
      <c r="UJV532" s="52"/>
      <c r="UJW532" s="53" t="s">
        <v>14</v>
      </c>
      <c r="UJX532" s="52"/>
      <c r="UJY532" s="54"/>
      <c r="UJZ532" s="54"/>
      <c r="UKA532" s="54"/>
      <c r="UKB532" s="55"/>
      <c r="UKC532" s="51">
        <v>27</v>
      </c>
      <c r="UKD532" s="52"/>
      <c r="UKE532" s="53" t="s">
        <v>14</v>
      </c>
      <c r="UKF532" s="52"/>
      <c r="UKG532" s="54"/>
      <c r="UKH532" s="54"/>
      <c r="UKI532" s="54"/>
      <c r="UKJ532" s="55"/>
      <c r="UKK532" s="51">
        <v>27</v>
      </c>
      <c r="UKL532" s="52"/>
      <c r="UKM532" s="53" t="s">
        <v>14</v>
      </c>
      <c r="UKN532" s="52"/>
      <c r="UKO532" s="54"/>
      <c r="UKP532" s="54"/>
      <c r="UKQ532" s="54"/>
      <c r="UKR532" s="55"/>
      <c r="UKS532" s="51">
        <v>27</v>
      </c>
      <c r="UKT532" s="52"/>
      <c r="UKU532" s="53" t="s">
        <v>14</v>
      </c>
      <c r="UKV532" s="52"/>
      <c r="UKW532" s="54"/>
      <c r="UKX532" s="54"/>
      <c r="UKY532" s="54"/>
      <c r="UKZ532" s="55"/>
      <c r="ULA532" s="51">
        <v>27</v>
      </c>
      <c r="ULB532" s="52"/>
      <c r="ULC532" s="53" t="s">
        <v>14</v>
      </c>
      <c r="ULD532" s="52"/>
      <c r="ULE532" s="54"/>
      <c r="ULF532" s="54"/>
      <c r="ULG532" s="54"/>
      <c r="ULH532" s="55"/>
      <c r="ULI532" s="51">
        <v>27</v>
      </c>
      <c r="ULJ532" s="52"/>
      <c r="ULK532" s="53" t="s">
        <v>14</v>
      </c>
      <c r="ULL532" s="52"/>
      <c r="ULM532" s="54"/>
      <c r="ULN532" s="54"/>
      <c r="ULO532" s="54"/>
      <c r="ULP532" s="55"/>
      <c r="ULQ532" s="51">
        <v>27</v>
      </c>
      <c r="ULR532" s="52"/>
      <c r="ULS532" s="53" t="s">
        <v>14</v>
      </c>
      <c r="ULT532" s="52"/>
      <c r="ULU532" s="54"/>
      <c r="ULV532" s="54"/>
      <c r="ULW532" s="54"/>
      <c r="ULX532" s="55"/>
      <c r="ULY532" s="51">
        <v>27</v>
      </c>
      <c r="ULZ532" s="52"/>
      <c r="UMA532" s="53" t="s">
        <v>14</v>
      </c>
      <c r="UMB532" s="52"/>
      <c r="UMC532" s="54"/>
      <c r="UMD532" s="54"/>
      <c r="UME532" s="54"/>
      <c r="UMF532" s="55"/>
      <c r="UMG532" s="51">
        <v>27</v>
      </c>
      <c r="UMH532" s="52"/>
      <c r="UMI532" s="53" t="s">
        <v>14</v>
      </c>
      <c r="UMJ532" s="52"/>
      <c r="UMK532" s="54"/>
      <c r="UML532" s="54"/>
      <c r="UMM532" s="54"/>
      <c r="UMN532" s="55"/>
      <c r="UMO532" s="51">
        <v>27</v>
      </c>
      <c r="UMP532" s="52"/>
      <c r="UMQ532" s="53" t="s">
        <v>14</v>
      </c>
      <c r="UMR532" s="52"/>
      <c r="UMS532" s="54"/>
      <c r="UMT532" s="54"/>
      <c r="UMU532" s="54"/>
      <c r="UMV532" s="55"/>
      <c r="UMW532" s="51">
        <v>27</v>
      </c>
      <c r="UMX532" s="52"/>
      <c r="UMY532" s="53" t="s">
        <v>14</v>
      </c>
      <c r="UMZ532" s="52"/>
      <c r="UNA532" s="54"/>
      <c r="UNB532" s="54"/>
      <c r="UNC532" s="54"/>
      <c r="UND532" s="55"/>
      <c r="UNE532" s="51">
        <v>27</v>
      </c>
      <c r="UNF532" s="52"/>
      <c r="UNG532" s="53" t="s">
        <v>14</v>
      </c>
      <c r="UNH532" s="52"/>
      <c r="UNI532" s="54"/>
      <c r="UNJ532" s="54"/>
      <c r="UNK532" s="54"/>
      <c r="UNL532" s="55"/>
      <c r="UNM532" s="51">
        <v>27</v>
      </c>
      <c r="UNN532" s="52"/>
      <c r="UNO532" s="53" t="s">
        <v>14</v>
      </c>
      <c r="UNP532" s="52"/>
      <c r="UNQ532" s="54"/>
      <c r="UNR532" s="54"/>
      <c r="UNS532" s="54"/>
      <c r="UNT532" s="55"/>
      <c r="UNU532" s="51">
        <v>27</v>
      </c>
      <c r="UNV532" s="52"/>
      <c r="UNW532" s="53" t="s">
        <v>14</v>
      </c>
      <c r="UNX532" s="52"/>
      <c r="UNY532" s="54"/>
      <c r="UNZ532" s="54"/>
      <c r="UOA532" s="54"/>
      <c r="UOB532" s="55"/>
      <c r="UOC532" s="51">
        <v>27</v>
      </c>
      <c r="UOD532" s="52"/>
      <c r="UOE532" s="53" t="s">
        <v>14</v>
      </c>
      <c r="UOF532" s="52"/>
      <c r="UOG532" s="54"/>
      <c r="UOH532" s="54"/>
      <c r="UOI532" s="54"/>
      <c r="UOJ532" s="55"/>
      <c r="UOK532" s="51">
        <v>27</v>
      </c>
      <c r="UOL532" s="52"/>
      <c r="UOM532" s="53" t="s">
        <v>14</v>
      </c>
      <c r="UON532" s="52"/>
      <c r="UOO532" s="54"/>
      <c r="UOP532" s="54"/>
      <c r="UOQ532" s="54"/>
      <c r="UOR532" s="55"/>
      <c r="UOS532" s="51">
        <v>27</v>
      </c>
      <c r="UOT532" s="52"/>
      <c r="UOU532" s="53" t="s">
        <v>14</v>
      </c>
      <c r="UOV532" s="52"/>
      <c r="UOW532" s="54"/>
      <c r="UOX532" s="54"/>
      <c r="UOY532" s="54"/>
      <c r="UOZ532" s="55"/>
      <c r="UPA532" s="51">
        <v>27</v>
      </c>
      <c r="UPB532" s="52"/>
      <c r="UPC532" s="53" t="s">
        <v>14</v>
      </c>
      <c r="UPD532" s="52"/>
      <c r="UPE532" s="54"/>
      <c r="UPF532" s="54"/>
      <c r="UPG532" s="54"/>
      <c r="UPH532" s="55"/>
      <c r="UPI532" s="51">
        <v>27</v>
      </c>
      <c r="UPJ532" s="52"/>
      <c r="UPK532" s="53" t="s">
        <v>14</v>
      </c>
      <c r="UPL532" s="52"/>
      <c r="UPM532" s="54"/>
      <c r="UPN532" s="54"/>
      <c r="UPO532" s="54"/>
      <c r="UPP532" s="55"/>
      <c r="UPQ532" s="51">
        <v>27</v>
      </c>
      <c r="UPR532" s="52"/>
      <c r="UPS532" s="53" t="s">
        <v>14</v>
      </c>
      <c r="UPT532" s="52"/>
      <c r="UPU532" s="54"/>
      <c r="UPV532" s="54"/>
      <c r="UPW532" s="54"/>
      <c r="UPX532" s="55"/>
      <c r="UPY532" s="51">
        <v>27</v>
      </c>
      <c r="UPZ532" s="52"/>
      <c r="UQA532" s="53" t="s">
        <v>14</v>
      </c>
      <c r="UQB532" s="52"/>
      <c r="UQC532" s="54"/>
      <c r="UQD532" s="54"/>
      <c r="UQE532" s="54"/>
      <c r="UQF532" s="55"/>
      <c r="UQG532" s="51">
        <v>27</v>
      </c>
      <c r="UQH532" s="52"/>
      <c r="UQI532" s="53" t="s">
        <v>14</v>
      </c>
      <c r="UQJ532" s="52"/>
      <c r="UQK532" s="54"/>
      <c r="UQL532" s="54"/>
      <c r="UQM532" s="54"/>
      <c r="UQN532" s="55"/>
      <c r="UQO532" s="51">
        <v>27</v>
      </c>
      <c r="UQP532" s="52"/>
      <c r="UQQ532" s="53" t="s">
        <v>14</v>
      </c>
      <c r="UQR532" s="52"/>
      <c r="UQS532" s="54"/>
      <c r="UQT532" s="54"/>
      <c r="UQU532" s="54"/>
      <c r="UQV532" s="55"/>
      <c r="UQW532" s="51">
        <v>27</v>
      </c>
      <c r="UQX532" s="52"/>
      <c r="UQY532" s="53" t="s">
        <v>14</v>
      </c>
      <c r="UQZ532" s="52"/>
      <c r="URA532" s="54"/>
      <c r="URB532" s="54"/>
      <c r="URC532" s="54"/>
      <c r="URD532" s="55"/>
      <c r="URE532" s="51">
        <v>27</v>
      </c>
      <c r="URF532" s="52"/>
      <c r="URG532" s="53" t="s">
        <v>14</v>
      </c>
      <c r="URH532" s="52"/>
      <c r="URI532" s="54"/>
      <c r="URJ532" s="54"/>
      <c r="URK532" s="54"/>
      <c r="URL532" s="55"/>
      <c r="URM532" s="51">
        <v>27</v>
      </c>
      <c r="URN532" s="52"/>
      <c r="URO532" s="53" t="s">
        <v>14</v>
      </c>
      <c r="URP532" s="52"/>
      <c r="URQ532" s="54"/>
      <c r="URR532" s="54"/>
      <c r="URS532" s="54"/>
      <c r="URT532" s="55"/>
      <c r="URU532" s="51">
        <v>27</v>
      </c>
      <c r="URV532" s="52"/>
      <c r="URW532" s="53" t="s">
        <v>14</v>
      </c>
      <c r="URX532" s="52"/>
      <c r="URY532" s="54"/>
      <c r="URZ532" s="54"/>
      <c r="USA532" s="54"/>
      <c r="USB532" s="55"/>
      <c r="USC532" s="51">
        <v>27</v>
      </c>
      <c r="USD532" s="52"/>
      <c r="USE532" s="53" t="s">
        <v>14</v>
      </c>
      <c r="USF532" s="52"/>
      <c r="USG532" s="54"/>
      <c r="USH532" s="54"/>
      <c r="USI532" s="54"/>
      <c r="USJ532" s="55"/>
      <c r="USK532" s="51">
        <v>27</v>
      </c>
      <c r="USL532" s="52"/>
      <c r="USM532" s="53" t="s">
        <v>14</v>
      </c>
      <c r="USN532" s="52"/>
      <c r="USO532" s="54"/>
      <c r="USP532" s="54"/>
      <c r="USQ532" s="54"/>
      <c r="USR532" s="55"/>
      <c r="USS532" s="51">
        <v>27</v>
      </c>
      <c r="UST532" s="52"/>
      <c r="USU532" s="53" t="s">
        <v>14</v>
      </c>
      <c r="USV532" s="52"/>
      <c r="USW532" s="54"/>
      <c r="USX532" s="54"/>
      <c r="USY532" s="54"/>
      <c r="USZ532" s="55"/>
      <c r="UTA532" s="51">
        <v>27</v>
      </c>
      <c r="UTB532" s="52"/>
      <c r="UTC532" s="53" t="s">
        <v>14</v>
      </c>
      <c r="UTD532" s="52"/>
      <c r="UTE532" s="54"/>
      <c r="UTF532" s="54"/>
      <c r="UTG532" s="54"/>
      <c r="UTH532" s="55"/>
      <c r="UTI532" s="51">
        <v>27</v>
      </c>
      <c r="UTJ532" s="52"/>
      <c r="UTK532" s="53" t="s">
        <v>14</v>
      </c>
      <c r="UTL532" s="52"/>
      <c r="UTM532" s="54"/>
      <c r="UTN532" s="54"/>
      <c r="UTO532" s="54"/>
      <c r="UTP532" s="55"/>
      <c r="UTQ532" s="51">
        <v>27</v>
      </c>
      <c r="UTR532" s="52"/>
      <c r="UTS532" s="53" t="s">
        <v>14</v>
      </c>
      <c r="UTT532" s="52"/>
      <c r="UTU532" s="54"/>
      <c r="UTV532" s="54"/>
      <c r="UTW532" s="54"/>
      <c r="UTX532" s="55"/>
      <c r="UTY532" s="51">
        <v>27</v>
      </c>
      <c r="UTZ532" s="52"/>
      <c r="UUA532" s="53" t="s">
        <v>14</v>
      </c>
      <c r="UUB532" s="52"/>
      <c r="UUC532" s="54"/>
      <c r="UUD532" s="54"/>
      <c r="UUE532" s="54"/>
      <c r="UUF532" s="55"/>
      <c r="UUG532" s="51">
        <v>27</v>
      </c>
      <c r="UUH532" s="52"/>
      <c r="UUI532" s="53" t="s">
        <v>14</v>
      </c>
      <c r="UUJ532" s="52"/>
      <c r="UUK532" s="54"/>
      <c r="UUL532" s="54"/>
      <c r="UUM532" s="54"/>
      <c r="UUN532" s="55"/>
      <c r="UUO532" s="51">
        <v>27</v>
      </c>
      <c r="UUP532" s="52"/>
      <c r="UUQ532" s="53" t="s">
        <v>14</v>
      </c>
      <c r="UUR532" s="52"/>
      <c r="UUS532" s="54"/>
      <c r="UUT532" s="54"/>
      <c r="UUU532" s="54"/>
      <c r="UUV532" s="55"/>
      <c r="UUW532" s="51">
        <v>27</v>
      </c>
      <c r="UUX532" s="52"/>
      <c r="UUY532" s="53" t="s">
        <v>14</v>
      </c>
      <c r="UUZ532" s="52"/>
      <c r="UVA532" s="54"/>
      <c r="UVB532" s="54"/>
      <c r="UVC532" s="54"/>
      <c r="UVD532" s="55"/>
      <c r="UVE532" s="51">
        <v>27</v>
      </c>
      <c r="UVF532" s="52"/>
      <c r="UVG532" s="53" t="s">
        <v>14</v>
      </c>
      <c r="UVH532" s="52"/>
      <c r="UVI532" s="54"/>
      <c r="UVJ532" s="54"/>
      <c r="UVK532" s="54"/>
      <c r="UVL532" s="55"/>
      <c r="UVM532" s="51">
        <v>27</v>
      </c>
      <c r="UVN532" s="52"/>
      <c r="UVO532" s="53" t="s">
        <v>14</v>
      </c>
      <c r="UVP532" s="52"/>
      <c r="UVQ532" s="54"/>
      <c r="UVR532" s="54"/>
      <c r="UVS532" s="54"/>
      <c r="UVT532" s="55"/>
      <c r="UVU532" s="51">
        <v>27</v>
      </c>
      <c r="UVV532" s="52"/>
      <c r="UVW532" s="53" t="s">
        <v>14</v>
      </c>
      <c r="UVX532" s="52"/>
      <c r="UVY532" s="54"/>
      <c r="UVZ532" s="54"/>
      <c r="UWA532" s="54"/>
      <c r="UWB532" s="55"/>
      <c r="UWC532" s="51">
        <v>27</v>
      </c>
      <c r="UWD532" s="52"/>
      <c r="UWE532" s="53" t="s">
        <v>14</v>
      </c>
      <c r="UWF532" s="52"/>
      <c r="UWG532" s="54"/>
      <c r="UWH532" s="54"/>
      <c r="UWI532" s="54"/>
      <c r="UWJ532" s="55"/>
      <c r="UWK532" s="51">
        <v>27</v>
      </c>
      <c r="UWL532" s="52"/>
      <c r="UWM532" s="53" t="s">
        <v>14</v>
      </c>
      <c r="UWN532" s="52"/>
      <c r="UWO532" s="54"/>
      <c r="UWP532" s="54"/>
      <c r="UWQ532" s="54"/>
      <c r="UWR532" s="55"/>
      <c r="UWS532" s="51">
        <v>27</v>
      </c>
      <c r="UWT532" s="52"/>
      <c r="UWU532" s="53" t="s">
        <v>14</v>
      </c>
      <c r="UWV532" s="52"/>
      <c r="UWW532" s="54"/>
      <c r="UWX532" s="54"/>
      <c r="UWY532" s="54"/>
      <c r="UWZ532" s="55"/>
      <c r="UXA532" s="51">
        <v>27</v>
      </c>
      <c r="UXB532" s="52"/>
      <c r="UXC532" s="53" t="s">
        <v>14</v>
      </c>
      <c r="UXD532" s="52"/>
      <c r="UXE532" s="54"/>
      <c r="UXF532" s="54"/>
      <c r="UXG532" s="54"/>
      <c r="UXH532" s="55"/>
      <c r="UXI532" s="51">
        <v>27</v>
      </c>
      <c r="UXJ532" s="52"/>
      <c r="UXK532" s="53" t="s">
        <v>14</v>
      </c>
      <c r="UXL532" s="52"/>
      <c r="UXM532" s="54"/>
      <c r="UXN532" s="54"/>
      <c r="UXO532" s="54"/>
      <c r="UXP532" s="55"/>
      <c r="UXQ532" s="51">
        <v>27</v>
      </c>
      <c r="UXR532" s="52"/>
      <c r="UXS532" s="53" t="s">
        <v>14</v>
      </c>
      <c r="UXT532" s="52"/>
      <c r="UXU532" s="54"/>
      <c r="UXV532" s="54"/>
      <c r="UXW532" s="54"/>
      <c r="UXX532" s="55"/>
      <c r="UXY532" s="51">
        <v>27</v>
      </c>
      <c r="UXZ532" s="52"/>
      <c r="UYA532" s="53" t="s">
        <v>14</v>
      </c>
      <c r="UYB532" s="52"/>
      <c r="UYC532" s="54"/>
      <c r="UYD532" s="54"/>
      <c r="UYE532" s="54"/>
      <c r="UYF532" s="55"/>
      <c r="UYG532" s="51">
        <v>27</v>
      </c>
      <c r="UYH532" s="52"/>
      <c r="UYI532" s="53" t="s">
        <v>14</v>
      </c>
      <c r="UYJ532" s="52"/>
      <c r="UYK532" s="54"/>
      <c r="UYL532" s="54"/>
      <c r="UYM532" s="54"/>
      <c r="UYN532" s="55"/>
      <c r="UYO532" s="51">
        <v>27</v>
      </c>
      <c r="UYP532" s="52"/>
      <c r="UYQ532" s="53" t="s">
        <v>14</v>
      </c>
      <c r="UYR532" s="52"/>
      <c r="UYS532" s="54"/>
      <c r="UYT532" s="54"/>
      <c r="UYU532" s="54"/>
      <c r="UYV532" s="55"/>
      <c r="UYW532" s="51">
        <v>27</v>
      </c>
      <c r="UYX532" s="52"/>
      <c r="UYY532" s="53" t="s">
        <v>14</v>
      </c>
      <c r="UYZ532" s="52"/>
      <c r="UZA532" s="54"/>
      <c r="UZB532" s="54"/>
      <c r="UZC532" s="54"/>
      <c r="UZD532" s="55"/>
      <c r="UZE532" s="51">
        <v>27</v>
      </c>
      <c r="UZF532" s="52"/>
      <c r="UZG532" s="53" t="s">
        <v>14</v>
      </c>
      <c r="UZH532" s="52"/>
      <c r="UZI532" s="54"/>
      <c r="UZJ532" s="54"/>
      <c r="UZK532" s="54"/>
      <c r="UZL532" s="55"/>
      <c r="UZM532" s="51">
        <v>27</v>
      </c>
      <c r="UZN532" s="52"/>
      <c r="UZO532" s="53" t="s">
        <v>14</v>
      </c>
      <c r="UZP532" s="52"/>
      <c r="UZQ532" s="54"/>
      <c r="UZR532" s="54"/>
      <c r="UZS532" s="54"/>
      <c r="UZT532" s="55"/>
      <c r="UZU532" s="51">
        <v>27</v>
      </c>
      <c r="UZV532" s="52"/>
      <c r="UZW532" s="53" t="s">
        <v>14</v>
      </c>
      <c r="UZX532" s="52"/>
      <c r="UZY532" s="54"/>
      <c r="UZZ532" s="54"/>
      <c r="VAA532" s="54"/>
      <c r="VAB532" s="55"/>
      <c r="VAC532" s="51">
        <v>27</v>
      </c>
      <c r="VAD532" s="52"/>
      <c r="VAE532" s="53" t="s">
        <v>14</v>
      </c>
      <c r="VAF532" s="52"/>
      <c r="VAG532" s="54"/>
      <c r="VAH532" s="54"/>
      <c r="VAI532" s="54"/>
      <c r="VAJ532" s="55"/>
      <c r="VAK532" s="51">
        <v>27</v>
      </c>
      <c r="VAL532" s="52"/>
      <c r="VAM532" s="53" t="s">
        <v>14</v>
      </c>
      <c r="VAN532" s="52"/>
      <c r="VAO532" s="54"/>
      <c r="VAP532" s="54"/>
      <c r="VAQ532" s="54"/>
      <c r="VAR532" s="55"/>
      <c r="VAS532" s="51">
        <v>27</v>
      </c>
      <c r="VAT532" s="52"/>
      <c r="VAU532" s="53" t="s">
        <v>14</v>
      </c>
      <c r="VAV532" s="52"/>
      <c r="VAW532" s="54"/>
      <c r="VAX532" s="54"/>
      <c r="VAY532" s="54"/>
      <c r="VAZ532" s="55"/>
      <c r="VBA532" s="51">
        <v>27</v>
      </c>
      <c r="VBB532" s="52"/>
      <c r="VBC532" s="53" t="s">
        <v>14</v>
      </c>
      <c r="VBD532" s="52"/>
      <c r="VBE532" s="54"/>
      <c r="VBF532" s="54"/>
      <c r="VBG532" s="54"/>
      <c r="VBH532" s="55"/>
      <c r="VBI532" s="51">
        <v>27</v>
      </c>
      <c r="VBJ532" s="52"/>
      <c r="VBK532" s="53" t="s">
        <v>14</v>
      </c>
      <c r="VBL532" s="52"/>
      <c r="VBM532" s="54"/>
      <c r="VBN532" s="54"/>
      <c r="VBO532" s="54"/>
      <c r="VBP532" s="55"/>
      <c r="VBQ532" s="51">
        <v>27</v>
      </c>
      <c r="VBR532" s="52"/>
      <c r="VBS532" s="53" t="s">
        <v>14</v>
      </c>
      <c r="VBT532" s="52"/>
      <c r="VBU532" s="54"/>
      <c r="VBV532" s="54"/>
      <c r="VBW532" s="54"/>
      <c r="VBX532" s="55"/>
      <c r="VBY532" s="51">
        <v>27</v>
      </c>
      <c r="VBZ532" s="52"/>
      <c r="VCA532" s="53" t="s">
        <v>14</v>
      </c>
      <c r="VCB532" s="52"/>
      <c r="VCC532" s="54"/>
      <c r="VCD532" s="54"/>
      <c r="VCE532" s="54"/>
      <c r="VCF532" s="55"/>
      <c r="VCG532" s="51">
        <v>27</v>
      </c>
      <c r="VCH532" s="52"/>
      <c r="VCI532" s="53" t="s">
        <v>14</v>
      </c>
      <c r="VCJ532" s="52"/>
      <c r="VCK532" s="54"/>
      <c r="VCL532" s="54"/>
      <c r="VCM532" s="54"/>
      <c r="VCN532" s="55"/>
      <c r="VCO532" s="51">
        <v>27</v>
      </c>
      <c r="VCP532" s="52"/>
      <c r="VCQ532" s="53" t="s">
        <v>14</v>
      </c>
      <c r="VCR532" s="52"/>
      <c r="VCS532" s="54"/>
      <c r="VCT532" s="54"/>
      <c r="VCU532" s="54"/>
      <c r="VCV532" s="55"/>
      <c r="VCW532" s="51">
        <v>27</v>
      </c>
      <c r="VCX532" s="52"/>
      <c r="VCY532" s="53" t="s">
        <v>14</v>
      </c>
      <c r="VCZ532" s="52"/>
      <c r="VDA532" s="54"/>
      <c r="VDB532" s="54"/>
      <c r="VDC532" s="54"/>
      <c r="VDD532" s="55"/>
      <c r="VDE532" s="51">
        <v>27</v>
      </c>
      <c r="VDF532" s="52"/>
      <c r="VDG532" s="53" t="s">
        <v>14</v>
      </c>
      <c r="VDH532" s="52"/>
      <c r="VDI532" s="54"/>
      <c r="VDJ532" s="54"/>
      <c r="VDK532" s="54"/>
      <c r="VDL532" s="55"/>
      <c r="VDM532" s="51">
        <v>27</v>
      </c>
      <c r="VDN532" s="52"/>
      <c r="VDO532" s="53" t="s">
        <v>14</v>
      </c>
      <c r="VDP532" s="52"/>
      <c r="VDQ532" s="54"/>
      <c r="VDR532" s="54"/>
      <c r="VDS532" s="54"/>
      <c r="VDT532" s="55"/>
      <c r="VDU532" s="51">
        <v>27</v>
      </c>
      <c r="VDV532" s="52"/>
      <c r="VDW532" s="53" t="s">
        <v>14</v>
      </c>
      <c r="VDX532" s="52"/>
      <c r="VDY532" s="54"/>
      <c r="VDZ532" s="54"/>
      <c r="VEA532" s="54"/>
      <c r="VEB532" s="55"/>
      <c r="VEC532" s="51">
        <v>27</v>
      </c>
      <c r="VED532" s="52"/>
      <c r="VEE532" s="53" t="s">
        <v>14</v>
      </c>
      <c r="VEF532" s="52"/>
      <c r="VEG532" s="54"/>
      <c r="VEH532" s="54"/>
      <c r="VEI532" s="54"/>
      <c r="VEJ532" s="55"/>
      <c r="VEK532" s="51">
        <v>27</v>
      </c>
      <c r="VEL532" s="52"/>
      <c r="VEM532" s="53" t="s">
        <v>14</v>
      </c>
      <c r="VEN532" s="52"/>
      <c r="VEO532" s="54"/>
      <c r="VEP532" s="54"/>
      <c r="VEQ532" s="54"/>
      <c r="VER532" s="55"/>
      <c r="VES532" s="51">
        <v>27</v>
      </c>
      <c r="VET532" s="52"/>
      <c r="VEU532" s="53" t="s">
        <v>14</v>
      </c>
      <c r="VEV532" s="52"/>
      <c r="VEW532" s="54"/>
      <c r="VEX532" s="54"/>
      <c r="VEY532" s="54"/>
      <c r="VEZ532" s="55"/>
      <c r="VFA532" s="51">
        <v>27</v>
      </c>
      <c r="VFB532" s="52"/>
      <c r="VFC532" s="53" t="s">
        <v>14</v>
      </c>
      <c r="VFD532" s="52"/>
      <c r="VFE532" s="54"/>
      <c r="VFF532" s="54"/>
      <c r="VFG532" s="54"/>
      <c r="VFH532" s="55"/>
      <c r="VFI532" s="51">
        <v>27</v>
      </c>
      <c r="VFJ532" s="52"/>
      <c r="VFK532" s="53" t="s">
        <v>14</v>
      </c>
      <c r="VFL532" s="52"/>
      <c r="VFM532" s="54"/>
      <c r="VFN532" s="54"/>
      <c r="VFO532" s="54"/>
      <c r="VFP532" s="55"/>
      <c r="VFQ532" s="51">
        <v>27</v>
      </c>
      <c r="VFR532" s="52"/>
      <c r="VFS532" s="53" t="s">
        <v>14</v>
      </c>
      <c r="VFT532" s="52"/>
      <c r="VFU532" s="54"/>
      <c r="VFV532" s="54"/>
      <c r="VFW532" s="54"/>
      <c r="VFX532" s="55"/>
      <c r="VFY532" s="51">
        <v>27</v>
      </c>
      <c r="VFZ532" s="52"/>
      <c r="VGA532" s="53" t="s">
        <v>14</v>
      </c>
      <c r="VGB532" s="52"/>
      <c r="VGC532" s="54"/>
      <c r="VGD532" s="54"/>
      <c r="VGE532" s="54"/>
      <c r="VGF532" s="55"/>
      <c r="VGG532" s="51">
        <v>27</v>
      </c>
      <c r="VGH532" s="52"/>
      <c r="VGI532" s="53" t="s">
        <v>14</v>
      </c>
      <c r="VGJ532" s="52"/>
      <c r="VGK532" s="54"/>
      <c r="VGL532" s="54"/>
      <c r="VGM532" s="54"/>
      <c r="VGN532" s="55"/>
      <c r="VGO532" s="51">
        <v>27</v>
      </c>
      <c r="VGP532" s="52"/>
      <c r="VGQ532" s="53" t="s">
        <v>14</v>
      </c>
      <c r="VGR532" s="52"/>
      <c r="VGS532" s="54"/>
      <c r="VGT532" s="54"/>
      <c r="VGU532" s="54"/>
      <c r="VGV532" s="55"/>
      <c r="VGW532" s="51">
        <v>27</v>
      </c>
      <c r="VGX532" s="52"/>
      <c r="VGY532" s="53" t="s">
        <v>14</v>
      </c>
      <c r="VGZ532" s="52"/>
      <c r="VHA532" s="54"/>
      <c r="VHB532" s="54"/>
      <c r="VHC532" s="54"/>
      <c r="VHD532" s="55"/>
      <c r="VHE532" s="51">
        <v>27</v>
      </c>
      <c r="VHF532" s="52"/>
      <c r="VHG532" s="53" t="s">
        <v>14</v>
      </c>
      <c r="VHH532" s="52"/>
      <c r="VHI532" s="54"/>
      <c r="VHJ532" s="54"/>
      <c r="VHK532" s="54"/>
      <c r="VHL532" s="55"/>
      <c r="VHM532" s="51">
        <v>27</v>
      </c>
      <c r="VHN532" s="52"/>
      <c r="VHO532" s="53" t="s">
        <v>14</v>
      </c>
      <c r="VHP532" s="52"/>
      <c r="VHQ532" s="54"/>
      <c r="VHR532" s="54"/>
      <c r="VHS532" s="54"/>
      <c r="VHT532" s="55"/>
      <c r="VHU532" s="51">
        <v>27</v>
      </c>
      <c r="VHV532" s="52"/>
      <c r="VHW532" s="53" t="s">
        <v>14</v>
      </c>
      <c r="VHX532" s="52"/>
      <c r="VHY532" s="54"/>
      <c r="VHZ532" s="54"/>
      <c r="VIA532" s="54"/>
      <c r="VIB532" s="55"/>
      <c r="VIC532" s="51">
        <v>27</v>
      </c>
      <c r="VID532" s="52"/>
      <c r="VIE532" s="53" t="s">
        <v>14</v>
      </c>
      <c r="VIF532" s="52"/>
      <c r="VIG532" s="54"/>
      <c r="VIH532" s="54"/>
      <c r="VII532" s="54"/>
      <c r="VIJ532" s="55"/>
      <c r="VIK532" s="51">
        <v>27</v>
      </c>
      <c r="VIL532" s="52"/>
      <c r="VIM532" s="53" t="s">
        <v>14</v>
      </c>
      <c r="VIN532" s="52"/>
      <c r="VIO532" s="54"/>
      <c r="VIP532" s="54"/>
      <c r="VIQ532" s="54"/>
      <c r="VIR532" s="55"/>
      <c r="VIS532" s="51">
        <v>27</v>
      </c>
      <c r="VIT532" s="52"/>
      <c r="VIU532" s="53" t="s">
        <v>14</v>
      </c>
      <c r="VIV532" s="52"/>
      <c r="VIW532" s="54"/>
      <c r="VIX532" s="54"/>
      <c r="VIY532" s="54"/>
      <c r="VIZ532" s="55"/>
      <c r="VJA532" s="51">
        <v>27</v>
      </c>
      <c r="VJB532" s="52"/>
      <c r="VJC532" s="53" t="s">
        <v>14</v>
      </c>
      <c r="VJD532" s="52"/>
      <c r="VJE532" s="54"/>
      <c r="VJF532" s="54"/>
      <c r="VJG532" s="54"/>
      <c r="VJH532" s="55"/>
      <c r="VJI532" s="51">
        <v>27</v>
      </c>
      <c r="VJJ532" s="52"/>
      <c r="VJK532" s="53" t="s">
        <v>14</v>
      </c>
      <c r="VJL532" s="52"/>
      <c r="VJM532" s="54"/>
      <c r="VJN532" s="54"/>
      <c r="VJO532" s="54"/>
      <c r="VJP532" s="55"/>
      <c r="VJQ532" s="51">
        <v>27</v>
      </c>
      <c r="VJR532" s="52"/>
      <c r="VJS532" s="53" t="s">
        <v>14</v>
      </c>
      <c r="VJT532" s="52"/>
      <c r="VJU532" s="54"/>
      <c r="VJV532" s="54"/>
      <c r="VJW532" s="54"/>
      <c r="VJX532" s="55"/>
      <c r="VJY532" s="51">
        <v>27</v>
      </c>
      <c r="VJZ532" s="52"/>
      <c r="VKA532" s="53" t="s">
        <v>14</v>
      </c>
      <c r="VKB532" s="52"/>
      <c r="VKC532" s="54"/>
      <c r="VKD532" s="54"/>
      <c r="VKE532" s="54"/>
      <c r="VKF532" s="55"/>
      <c r="VKG532" s="51">
        <v>27</v>
      </c>
      <c r="VKH532" s="52"/>
      <c r="VKI532" s="53" t="s">
        <v>14</v>
      </c>
      <c r="VKJ532" s="52"/>
      <c r="VKK532" s="54"/>
      <c r="VKL532" s="54"/>
      <c r="VKM532" s="54"/>
      <c r="VKN532" s="55"/>
      <c r="VKO532" s="51">
        <v>27</v>
      </c>
      <c r="VKP532" s="52"/>
      <c r="VKQ532" s="53" t="s">
        <v>14</v>
      </c>
      <c r="VKR532" s="52"/>
      <c r="VKS532" s="54"/>
      <c r="VKT532" s="54"/>
      <c r="VKU532" s="54"/>
      <c r="VKV532" s="55"/>
      <c r="VKW532" s="51">
        <v>27</v>
      </c>
      <c r="VKX532" s="52"/>
      <c r="VKY532" s="53" t="s">
        <v>14</v>
      </c>
      <c r="VKZ532" s="52"/>
      <c r="VLA532" s="54"/>
      <c r="VLB532" s="54"/>
      <c r="VLC532" s="54"/>
      <c r="VLD532" s="55"/>
      <c r="VLE532" s="51">
        <v>27</v>
      </c>
      <c r="VLF532" s="52"/>
      <c r="VLG532" s="53" t="s">
        <v>14</v>
      </c>
      <c r="VLH532" s="52"/>
      <c r="VLI532" s="54"/>
      <c r="VLJ532" s="54"/>
      <c r="VLK532" s="54"/>
      <c r="VLL532" s="55"/>
      <c r="VLM532" s="51">
        <v>27</v>
      </c>
      <c r="VLN532" s="52"/>
      <c r="VLO532" s="53" t="s">
        <v>14</v>
      </c>
      <c r="VLP532" s="52"/>
      <c r="VLQ532" s="54"/>
      <c r="VLR532" s="54"/>
      <c r="VLS532" s="54"/>
      <c r="VLT532" s="55"/>
      <c r="VLU532" s="51">
        <v>27</v>
      </c>
      <c r="VLV532" s="52"/>
      <c r="VLW532" s="53" t="s">
        <v>14</v>
      </c>
      <c r="VLX532" s="52"/>
      <c r="VLY532" s="54"/>
      <c r="VLZ532" s="54"/>
      <c r="VMA532" s="54"/>
      <c r="VMB532" s="55"/>
      <c r="VMC532" s="51">
        <v>27</v>
      </c>
      <c r="VMD532" s="52"/>
      <c r="VME532" s="53" t="s">
        <v>14</v>
      </c>
      <c r="VMF532" s="52"/>
      <c r="VMG532" s="54"/>
      <c r="VMH532" s="54"/>
      <c r="VMI532" s="54"/>
      <c r="VMJ532" s="55"/>
      <c r="VMK532" s="51">
        <v>27</v>
      </c>
      <c r="VML532" s="52"/>
      <c r="VMM532" s="53" t="s">
        <v>14</v>
      </c>
      <c r="VMN532" s="52"/>
      <c r="VMO532" s="54"/>
      <c r="VMP532" s="54"/>
      <c r="VMQ532" s="54"/>
      <c r="VMR532" s="55"/>
      <c r="VMS532" s="51">
        <v>27</v>
      </c>
      <c r="VMT532" s="52"/>
      <c r="VMU532" s="53" t="s">
        <v>14</v>
      </c>
      <c r="VMV532" s="52"/>
      <c r="VMW532" s="54"/>
      <c r="VMX532" s="54"/>
      <c r="VMY532" s="54"/>
      <c r="VMZ532" s="55"/>
      <c r="VNA532" s="51">
        <v>27</v>
      </c>
      <c r="VNB532" s="52"/>
      <c r="VNC532" s="53" t="s">
        <v>14</v>
      </c>
      <c r="VND532" s="52"/>
      <c r="VNE532" s="54"/>
      <c r="VNF532" s="54"/>
      <c r="VNG532" s="54"/>
      <c r="VNH532" s="55"/>
      <c r="VNI532" s="51">
        <v>27</v>
      </c>
      <c r="VNJ532" s="52"/>
      <c r="VNK532" s="53" t="s">
        <v>14</v>
      </c>
      <c r="VNL532" s="52"/>
      <c r="VNM532" s="54"/>
      <c r="VNN532" s="54"/>
      <c r="VNO532" s="54"/>
      <c r="VNP532" s="55"/>
      <c r="VNQ532" s="51">
        <v>27</v>
      </c>
      <c r="VNR532" s="52"/>
      <c r="VNS532" s="53" t="s">
        <v>14</v>
      </c>
      <c r="VNT532" s="52"/>
      <c r="VNU532" s="54"/>
      <c r="VNV532" s="54"/>
      <c r="VNW532" s="54"/>
      <c r="VNX532" s="55"/>
      <c r="VNY532" s="51">
        <v>27</v>
      </c>
      <c r="VNZ532" s="52"/>
      <c r="VOA532" s="53" t="s">
        <v>14</v>
      </c>
      <c r="VOB532" s="52"/>
      <c r="VOC532" s="54"/>
      <c r="VOD532" s="54"/>
      <c r="VOE532" s="54"/>
      <c r="VOF532" s="55"/>
      <c r="VOG532" s="51">
        <v>27</v>
      </c>
      <c r="VOH532" s="52"/>
      <c r="VOI532" s="53" t="s">
        <v>14</v>
      </c>
      <c r="VOJ532" s="52"/>
      <c r="VOK532" s="54"/>
      <c r="VOL532" s="54"/>
      <c r="VOM532" s="54"/>
      <c r="VON532" s="55"/>
      <c r="VOO532" s="51">
        <v>27</v>
      </c>
      <c r="VOP532" s="52"/>
      <c r="VOQ532" s="53" t="s">
        <v>14</v>
      </c>
      <c r="VOR532" s="52"/>
      <c r="VOS532" s="54"/>
      <c r="VOT532" s="54"/>
      <c r="VOU532" s="54"/>
      <c r="VOV532" s="55"/>
      <c r="VOW532" s="51">
        <v>27</v>
      </c>
      <c r="VOX532" s="52"/>
      <c r="VOY532" s="53" t="s">
        <v>14</v>
      </c>
      <c r="VOZ532" s="52"/>
      <c r="VPA532" s="54"/>
      <c r="VPB532" s="54"/>
      <c r="VPC532" s="54"/>
      <c r="VPD532" s="55"/>
      <c r="VPE532" s="51">
        <v>27</v>
      </c>
      <c r="VPF532" s="52"/>
      <c r="VPG532" s="53" t="s">
        <v>14</v>
      </c>
      <c r="VPH532" s="52"/>
      <c r="VPI532" s="54"/>
      <c r="VPJ532" s="54"/>
      <c r="VPK532" s="54"/>
      <c r="VPL532" s="55"/>
      <c r="VPM532" s="51">
        <v>27</v>
      </c>
      <c r="VPN532" s="52"/>
      <c r="VPO532" s="53" t="s">
        <v>14</v>
      </c>
      <c r="VPP532" s="52"/>
      <c r="VPQ532" s="54"/>
      <c r="VPR532" s="54"/>
      <c r="VPS532" s="54"/>
      <c r="VPT532" s="55"/>
      <c r="VPU532" s="51">
        <v>27</v>
      </c>
      <c r="VPV532" s="52"/>
      <c r="VPW532" s="53" t="s">
        <v>14</v>
      </c>
      <c r="VPX532" s="52"/>
      <c r="VPY532" s="54"/>
      <c r="VPZ532" s="54"/>
      <c r="VQA532" s="54"/>
      <c r="VQB532" s="55"/>
      <c r="VQC532" s="51">
        <v>27</v>
      </c>
      <c r="VQD532" s="52"/>
      <c r="VQE532" s="53" t="s">
        <v>14</v>
      </c>
      <c r="VQF532" s="52"/>
      <c r="VQG532" s="54"/>
      <c r="VQH532" s="54"/>
      <c r="VQI532" s="54"/>
      <c r="VQJ532" s="55"/>
      <c r="VQK532" s="51">
        <v>27</v>
      </c>
      <c r="VQL532" s="52"/>
      <c r="VQM532" s="53" t="s">
        <v>14</v>
      </c>
      <c r="VQN532" s="52"/>
      <c r="VQO532" s="54"/>
      <c r="VQP532" s="54"/>
      <c r="VQQ532" s="54"/>
      <c r="VQR532" s="55"/>
      <c r="VQS532" s="51">
        <v>27</v>
      </c>
      <c r="VQT532" s="52"/>
      <c r="VQU532" s="53" t="s">
        <v>14</v>
      </c>
      <c r="VQV532" s="52"/>
      <c r="VQW532" s="54"/>
      <c r="VQX532" s="54"/>
      <c r="VQY532" s="54"/>
      <c r="VQZ532" s="55"/>
      <c r="VRA532" s="51">
        <v>27</v>
      </c>
      <c r="VRB532" s="52"/>
      <c r="VRC532" s="53" t="s">
        <v>14</v>
      </c>
      <c r="VRD532" s="52"/>
      <c r="VRE532" s="54"/>
      <c r="VRF532" s="54"/>
      <c r="VRG532" s="54"/>
      <c r="VRH532" s="55"/>
      <c r="VRI532" s="51">
        <v>27</v>
      </c>
      <c r="VRJ532" s="52"/>
      <c r="VRK532" s="53" t="s">
        <v>14</v>
      </c>
      <c r="VRL532" s="52"/>
      <c r="VRM532" s="54"/>
      <c r="VRN532" s="54"/>
      <c r="VRO532" s="54"/>
      <c r="VRP532" s="55"/>
      <c r="VRQ532" s="51">
        <v>27</v>
      </c>
      <c r="VRR532" s="52"/>
      <c r="VRS532" s="53" t="s">
        <v>14</v>
      </c>
      <c r="VRT532" s="52"/>
      <c r="VRU532" s="54"/>
      <c r="VRV532" s="54"/>
      <c r="VRW532" s="54"/>
      <c r="VRX532" s="55"/>
      <c r="VRY532" s="51">
        <v>27</v>
      </c>
      <c r="VRZ532" s="52"/>
      <c r="VSA532" s="53" t="s">
        <v>14</v>
      </c>
      <c r="VSB532" s="52"/>
      <c r="VSC532" s="54"/>
      <c r="VSD532" s="54"/>
      <c r="VSE532" s="54"/>
      <c r="VSF532" s="55"/>
      <c r="VSG532" s="51">
        <v>27</v>
      </c>
      <c r="VSH532" s="52"/>
      <c r="VSI532" s="53" t="s">
        <v>14</v>
      </c>
      <c r="VSJ532" s="52"/>
      <c r="VSK532" s="54"/>
      <c r="VSL532" s="54"/>
      <c r="VSM532" s="54"/>
      <c r="VSN532" s="55"/>
      <c r="VSO532" s="51">
        <v>27</v>
      </c>
      <c r="VSP532" s="52"/>
      <c r="VSQ532" s="53" t="s">
        <v>14</v>
      </c>
      <c r="VSR532" s="52"/>
      <c r="VSS532" s="54"/>
      <c r="VST532" s="54"/>
      <c r="VSU532" s="54"/>
      <c r="VSV532" s="55"/>
      <c r="VSW532" s="51">
        <v>27</v>
      </c>
      <c r="VSX532" s="52"/>
      <c r="VSY532" s="53" t="s">
        <v>14</v>
      </c>
      <c r="VSZ532" s="52"/>
      <c r="VTA532" s="54"/>
      <c r="VTB532" s="54"/>
      <c r="VTC532" s="54"/>
      <c r="VTD532" s="55"/>
      <c r="VTE532" s="51">
        <v>27</v>
      </c>
      <c r="VTF532" s="52"/>
      <c r="VTG532" s="53" t="s">
        <v>14</v>
      </c>
      <c r="VTH532" s="52"/>
      <c r="VTI532" s="54"/>
      <c r="VTJ532" s="54"/>
      <c r="VTK532" s="54"/>
      <c r="VTL532" s="55"/>
      <c r="VTM532" s="51">
        <v>27</v>
      </c>
      <c r="VTN532" s="52"/>
      <c r="VTO532" s="53" t="s">
        <v>14</v>
      </c>
      <c r="VTP532" s="52"/>
      <c r="VTQ532" s="54"/>
      <c r="VTR532" s="54"/>
      <c r="VTS532" s="54"/>
      <c r="VTT532" s="55"/>
      <c r="VTU532" s="51">
        <v>27</v>
      </c>
      <c r="VTV532" s="52"/>
      <c r="VTW532" s="53" t="s">
        <v>14</v>
      </c>
      <c r="VTX532" s="52"/>
      <c r="VTY532" s="54"/>
      <c r="VTZ532" s="54"/>
      <c r="VUA532" s="54"/>
      <c r="VUB532" s="55"/>
      <c r="VUC532" s="51">
        <v>27</v>
      </c>
      <c r="VUD532" s="52"/>
      <c r="VUE532" s="53" t="s">
        <v>14</v>
      </c>
      <c r="VUF532" s="52"/>
      <c r="VUG532" s="54"/>
      <c r="VUH532" s="54"/>
      <c r="VUI532" s="54"/>
      <c r="VUJ532" s="55"/>
      <c r="VUK532" s="51">
        <v>27</v>
      </c>
      <c r="VUL532" s="52"/>
      <c r="VUM532" s="53" t="s">
        <v>14</v>
      </c>
      <c r="VUN532" s="52"/>
      <c r="VUO532" s="54"/>
      <c r="VUP532" s="54"/>
      <c r="VUQ532" s="54"/>
      <c r="VUR532" s="55"/>
      <c r="VUS532" s="51">
        <v>27</v>
      </c>
      <c r="VUT532" s="52"/>
      <c r="VUU532" s="53" t="s">
        <v>14</v>
      </c>
      <c r="VUV532" s="52"/>
      <c r="VUW532" s="54"/>
      <c r="VUX532" s="54"/>
      <c r="VUY532" s="54"/>
      <c r="VUZ532" s="55"/>
      <c r="VVA532" s="51">
        <v>27</v>
      </c>
      <c r="VVB532" s="52"/>
      <c r="VVC532" s="53" t="s">
        <v>14</v>
      </c>
      <c r="VVD532" s="52"/>
      <c r="VVE532" s="54"/>
      <c r="VVF532" s="54"/>
      <c r="VVG532" s="54"/>
      <c r="VVH532" s="55"/>
      <c r="VVI532" s="51">
        <v>27</v>
      </c>
      <c r="VVJ532" s="52"/>
      <c r="VVK532" s="53" t="s">
        <v>14</v>
      </c>
      <c r="VVL532" s="52"/>
      <c r="VVM532" s="54"/>
      <c r="VVN532" s="54"/>
      <c r="VVO532" s="54"/>
      <c r="VVP532" s="55"/>
      <c r="VVQ532" s="51">
        <v>27</v>
      </c>
      <c r="VVR532" s="52"/>
      <c r="VVS532" s="53" t="s">
        <v>14</v>
      </c>
      <c r="VVT532" s="52"/>
      <c r="VVU532" s="54"/>
      <c r="VVV532" s="54"/>
      <c r="VVW532" s="54"/>
      <c r="VVX532" s="55"/>
      <c r="VVY532" s="51">
        <v>27</v>
      </c>
      <c r="VVZ532" s="52"/>
      <c r="VWA532" s="53" t="s">
        <v>14</v>
      </c>
      <c r="VWB532" s="52"/>
      <c r="VWC532" s="54"/>
      <c r="VWD532" s="54"/>
      <c r="VWE532" s="54"/>
      <c r="VWF532" s="55"/>
      <c r="VWG532" s="51">
        <v>27</v>
      </c>
      <c r="VWH532" s="52"/>
      <c r="VWI532" s="53" t="s">
        <v>14</v>
      </c>
      <c r="VWJ532" s="52"/>
      <c r="VWK532" s="54"/>
      <c r="VWL532" s="54"/>
      <c r="VWM532" s="54"/>
      <c r="VWN532" s="55"/>
      <c r="VWO532" s="51">
        <v>27</v>
      </c>
      <c r="VWP532" s="52"/>
      <c r="VWQ532" s="53" t="s">
        <v>14</v>
      </c>
      <c r="VWR532" s="52"/>
      <c r="VWS532" s="54"/>
      <c r="VWT532" s="54"/>
      <c r="VWU532" s="54"/>
      <c r="VWV532" s="55"/>
      <c r="VWW532" s="51">
        <v>27</v>
      </c>
      <c r="VWX532" s="52"/>
      <c r="VWY532" s="53" t="s">
        <v>14</v>
      </c>
      <c r="VWZ532" s="52"/>
      <c r="VXA532" s="54"/>
      <c r="VXB532" s="54"/>
      <c r="VXC532" s="54"/>
      <c r="VXD532" s="55"/>
      <c r="VXE532" s="51">
        <v>27</v>
      </c>
      <c r="VXF532" s="52"/>
      <c r="VXG532" s="53" t="s">
        <v>14</v>
      </c>
      <c r="VXH532" s="52"/>
      <c r="VXI532" s="54"/>
      <c r="VXJ532" s="54"/>
      <c r="VXK532" s="54"/>
      <c r="VXL532" s="55"/>
      <c r="VXM532" s="51">
        <v>27</v>
      </c>
      <c r="VXN532" s="52"/>
      <c r="VXO532" s="53" t="s">
        <v>14</v>
      </c>
      <c r="VXP532" s="52"/>
      <c r="VXQ532" s="54"/>
      <c r="VXR532" s="54"/>
      <c r="VXS532" s="54"/>
      <c r="VXT532" s="55"/>
      <c r="VXU532" s="51">
        <v>27</v>
      </c>
      <c r="VXV532" s="52"/>
      <c r="VXW532" s="53" t="s">
        <v>14</v>
      </c>
      <c r="VXX532" s="52"/>
      <c r="VXY532" s="54"/>
      <c r="VXZ532" s="54"/>
      <c r="VYA532" s="54"/>
      <c r="VYB532" s="55"/>
      <c r="VYC532" s="51">
        <v>27</v>
      </c>
      <c r="VYD532" s="52"/>
      <c r="VYE532" s="53" t="s">
        <v>14</v>
      </c>
      <c r="VYF532" s="52"/>
      <c r="VYG532" s="54"/>
      <c r="VYH532" s="54"/>
      <c r="VYI532" s="54"/>
      <c r="VYJ532" s="55"/>
      <c r="VYK532" s="51">
        <v>27</v>
      </c>
      <c r="VYL532" s="52"/>
      <c r="VYM532" s="53" t="s">
        <v>14</v>
      </c>
      <c r="VYN532" s="52"/>
      <c r="VYO532" s="54"/>
      <c r="VYP532" s="54"/>
      <c r="VYQ532" s="54"/>
      <c r="VYR532" s="55"/>
      <c r="VYS532" s="51">
        <v>27</v>
      </c>
      <c r="VYT532" s="52"/>
      <c r="VYU532" s="53" t="s">
        <v>14</v>
      </c>
      <c r="VYV532" s="52"/>
      <c r="VYW532" s="54"/>
      <c r="VYX532" s="54"/>
      <c r="VYY532" s="54"/>
      <c r="VYZ532" s="55"/>
      <c r="VZA532" s="51">
        <v>27</v>
      </c>
      <c r="VZB532" s="52"/>
      <c r="VZC532" s="53" t="s">
        <v>14</v>
      </c>
      <c r="VZD532" s="52"/>
      <c r="VZE532" s="54"/>
      <c r="VZF532" s="54"/>
      <c r="VZG532" s="54"/>
      <c r="VZH532" s="55"/>
      <c r="VZI532" s="51">
        <v>27</v>
      </c>
      <c r="VZJ532" s="52"/>
      <c r="VZK532" s="53" t="s">
        <v>14</v>
      </c>
      <c r="VZL532" s="52"/>
      <c r="VZM532" s="54"/>
      <c r="VZN532" s="54"/>
      <c r="VZO532" s="54"/>
      <c r="VZP532" s="55"/>
      <c r="VZQ532" s="51">
        <v>27</v>
      </c>
      <c r="VZR532" s="52"/>
      <c r="VZS532" s="53" t="s">
        <v>14</v>
      </c>
      <c r="VZT532" s="52"/>
      <c r="VZU532" s="54"/>
      <c r="VZV532" s="54"/>
      <c r="VZW532" s="54"/>
      <c r="VZX532" s="55"/>
      <c r="VZY532" s="51">
        <v>27</v>
      </c>
      <c r="VZZ532" s="52"/>
      <c r="WAA532" s="53" t="s">
        <v>14</v>
      </c>
      <c r="WAB532" s="52"/>
      <c r="WAC532" s="54"/>
      <c r="WAD532" s="54"/>
      <c r="WAE532" s="54"/>
      <c r="WAF532" s="55"/>
      <c r="WAG532" s="51">
        <v>27</v>
      </c>
      <c r="WAH532" s="52"/>
      <c r="WAI532" s="53" t="s">
        <v>14</v>
      </c>
      <c r="WAJ532" s="52"/>
      <c r="WAK532" s="54"/>
      <c r="WAL532" s="54"/>
      <c r="WAM532" s="54"/>
      <c r="WAN532" s="55"/>
      <c r="WAO532" s="51">
        <v>27</v>
      </c>
      <c r="WAP532" s="52"/>
      <c r="WAQ532" s="53" t="s">
        <v>14</v>
      </c>
      <c r="WAR532" s="52"/>
      <c r="WAS532" s="54"/>
      <c r="WAT532" s="54"/>
      <c r="WAU532" s="54"/>
      <c r="WAV532" s="55"/>
      <c r="WAW532" s="51">
        <v>27</v>
      </c>
      <c r="WAX532" s="52"/>
      <c r="WAY532" s="53" t="s">
        <v>14</v>
      </c>
      <c r="WAZ532" s="52"/>
      <c r="WBA532" s="54"/>
      <c r="WBB532" s="54"/>
      <c r="WBC532" s="54"/>
      <c r="WBD532" s="55"/>
      <c r="WBE532" s="51">
        <v>27</v>
      </c>
      <c r="WBF532" s="52"/>
      <c r="WBG532" s="53" t="s">
        <v>14</v>
      </c>
      <c r="WBH532" s="52"/>
      <c r="WBI532" s="54"/>
      <c r="WBJ532" s="54"/>
      <c r="WBK532" s="54"/>
      <c r="WBL532" s="55"/>
      <c r="WBM532" s="51">
        <v>27</v>
      </c>
      <c r="WBN532" s="52"/>
      <c r="WBO532" s="53" t="s">
        <v>14</v>
      </c>
      <c r="WBP532" s="52"/>
      <c r="WBQ532" s="54"/>
      <c r="WBR532" s="54"/>
      <c r="WBS532" s="54"/>
      <c r="WBT532" s="55"/>
      <c r="WBU532" s="51">
        <v>27</v>
      </c>
      <c r="WBV532" s="52"/>
      <c r="WBW532" s="53" t="s">
        <v>14</v>
      </c>
      <c r="WBX532" s="52"/>
      <c r="WBY532" s="54"/>
      <c r="WBZ532" s="54"/>
      <c r="WCA532" s="54"/>
      <c r="WCB532" s="55"/>
      <c r="WCC532" s="51">
        <v>27</v>
      </c>
      <c r="WCD532" s="52"/>
      <c r="WCE532" s="53" t="s">
        <v>14</v>
      </c>
      <c r="WCF532" s="52"/>
      <c r="WCG532" s="54"/>
      <c r="WCH532" s="54"/>
      <c r="WCI532" s="54"/>
      <c r="WCJ532" s="55"/>
      <c r="WCK532" s="51">
        <v>27</v>
      </c>
      <c r="WCL532" s="52"/>
      <c r="WCM532" s="53" t="s">
        <v>14</v>
      </c>
      <c r="WCN532" s="52"/>
      <c r="WCO532" s="54"/>
      <c r="WCP532" s="54"/>
      <c r="WCQ532" s="54"/>
      <c r="WCR532" s="55"/>
      <c r="WCS532" s="51">
        <v>27</v>
      </c>
      <c r="WCT532" s="52"/>
      <c r="WCU532" s="53" t="s">
        <v>14</v>
      </c>
      <c r="WCV532" s="52"/>
      <c r="WCW532" s="54"/>
      <c r="WCX532" s="54"/>
      <c r="WCY532" s="54"/>
      <c r="WCZ532" s="55"/>
      <c r="WDA532" s="51">
        <v>27</v>
      </c>
      <c r="WDB532" s="52"/>
      <c r="WDC532" s="53" t="s">
        <v>14</v>
      </c>
      <c r="WDD532" s="52"/>
      <c r="WDE532" s="54"/>
      <c r="WDF532" s="54"/>
      <c r="WDG532" s="54"/>
      <c r="WDH532" s="55"/>
      <c r="WDI532" s="51">
        <v>27</v>
      </c>
      <c r="WDJ532" s="52"/>
      <c r="WDK532" s="53" t="s">
        <v>14</v>
      </c>
      <c r="WDL532" s="52"/>
      <c r="WDM532" s="54"/>
      <c r="WDN532" s="54"/>
      <c r="WDO532" s="54"/>
      <c r="WDP532" s="55"/>
      <c r="WDQ532" s="51">
        <v>27</v>
      </c>
      <c r="WDR532" s="52"/>
      <c r="WDS532" s="53" t="s">
        <v>14</v>
      </c>
      <c r="WDT532" s="52"/>
      <c r="WDU532" s="54"/>
      <c r="WDV532" s="54"/>
      <c r="WDW532" s="54"/>
      <c r="WDX532" s="55"/>
      <c r="WDY532" s="51">
        <v>27</v>
      </c>
      <c r="WDZ532" s="52"/>
      <c r="WEA532" s="53" t="s">
        <v>14</v>
      </c>
      <c r="WEB532" s="52"/>
      <c r="WEC532" s="54"/>
      <c r="WED532" s="54"/>
      <c r="WEE532" s="54"/>
      <c r="WEF532" s="55"/>
      <c r="WEG532" s="51">
        <v>27</v>
      </c>
      <c r="WEH532" s="52"/>
      <c r="WEI532" s="53" t="s">
        <v>14</v>
      </c>
      <c r="WEJ532" s="52"/>
      <c r="WEK532" s="54"/>
      <c r="WEL532" s="54"/>
      <c r="WEM532" s="54"/>
      <c r="WEN532" s="55"/>
      <c r="WEO532" s="51">
        <v>27</v>
      </c>
      <c r="WEP532" s="52"/>
      <c r="WEQ532" s="53" t="s">
        <v>14</v>
      </c>
      <c r="WER532" s="52"/>
      <c r="WES532" s="54"/>
      <c r="WET532" s="54"/>
      <c r="WEU532" s="54"/>
      <c r="WEV532" s="55"/>
      <c r="WEW532" s="51">
        <v>27</v>
      </c>
      <c r="WEX532" s="52"/>
      <c r="WEY532" s="53" t="s">
        <v>14</v>
      </c>
      <c r="WEZ532" s="52"/>
      <c r="WFA532" s="54"/>
      <c r="WFB532" s="54"/>
      <c r="WFC532" s="54"/>
      <c r="WFD532" s="55"/>
      <c r="WFE532" s="51">
        <v>27</v>
      </c>
      <c r="WFF532" s="52"/>
      <c r="WFG532" s="53" t="s">
        <v>14</v>
      </c>
      <c r="WFH532" s="52"/>
      <c r="WFI532" s="54"/>
      <c r="WFJ532" s="54"/>
      <c r="WFK532" s="54"/>
      <c r="WFL532" s="55"/>
      <c r="WFM532" s="51">
        <v>27</v>
      </c>
      <c r="WFN532" s="52"/>
      <c r="WFO532" s="53" t="s">
        <v>14</v>
      </c>
      <c r="WFP532" s="52"/>
      <c r="WFQ532" s="54"/>
      <c r="WFR532" s="54"/>
      <c r="WFS532" s="54"/>
      <c r="WFT532" s="55"/>
      <c r="WFU532" s="51">
        <v>27</v>
      </c>
      <c r="WFV532" s="52"/>
      <c r="WFW532" s="53" t="s">
        <v>14</v>
      </c>
      <c r="WFX532" s="52"/>
      <c r="WFY532" s="54"/>
      <c r="WFZ532" s="54"/>
      <c r="WGA532" s="54"/>
      <c r="WGB532" s="55"/>
      <c r="WGC532" s="51">
        <v>27</v>
      </c>
      <c r="WGD532" s="52"/>
      <c r="WGE532" s="53" t="s">
        <v>14</v>
      </c>
      <c r="WGF532" s="52"/>
      <c r="WGG532" s="54"/>
      <c r="WGH532" s="54"/>
      <c r="WGI532" s="54"/>
      <c r="WGJ532" s="55"/>
      <c r="WGK532" s="51">
        <v>27</v>
      </c>
      <c r="WGL532" s="52"/>
      <c r="WGM532" s="53" t="s">
        <v>14</v>
      </c>
      <c r="WGN532" s="52"/>
      <c r="WGO532" s="54"/>
      <c r="WGP532" s="54"/>
      <c r="WGQ532" s="54"/>
      <c r="WGR532" s="55"/>
      <c r="WGS532" s="51">
        <v>27</v>
      </c>
      <c r="WGT532" s="52"/>
      <c r="WGU532" s="53" t="s">
        <v>14</v>
      </c>
      <c r="WGV532" s="52"/>
      <c r="WGW532" s="54"/>
      <c r="WGX532" s="54"/>
      <c r="WGY532" s="54"/>
      <c r="WGZ532" s="55"/>
      <c r="WHA532" s="51">
        <v>27</v>
      </c>
      <c r="WHB532" s="52"/>
      <c r="WHC532" s="53" t="s">
        <v>14</v>
      </c>
      <c r="WHD532" s="52"/>
      <c r="WHE532" s="54"/>
      <c r="WHF532" s="54"/>
      <c r="WHG532" s="54"/>
      <c r="WHH532" s="55"/>
      <c r="WHI532" s="51">
        <v>27</v>
      </c>
      <c r="WHJ532" s="52"/>
      <c r="WHK532" s="53" t="s">
        <v>14</v>
      </c>
      <c r="WHL532" s="52"/>
      <c r="WHM532" s="54"/>
      <c r="WHN532" s="54"/>
      <c r="WHO532" s="54"/>
      <c r="WHP532" s="55"/>
      <c r="WHQ532" s="51">
        <v>27</v>
      </c>
      <c r="WHR532" s="52"/>
      <c r="WHS532" s="53" t="s">
        <v>14</v>
      </c>
      <c r="WHT532" s="52"/>
      <c r="WHU532" s="54"/>
      <c r="WHV532" s="54"/>
      <c r="WHW532" s="54"/>
      <c r="WHX532" s="55"/>
      <c r="WHY532" s="51">
        <v>27</v>
      </c>
      <c r="WHZ532" s="52"/>
      <c r="WIA532" s="53" t="s">
        <v>14</v>
      </c>
      <c r="WIB532" s="52"/>
      <c r="WIC532" s="54"/>
      <c r="WID532" s="54"/>
      <c r="WIE532" s="54"/>
      <c r="WIF532" s="55"/>
      <c r="WIG532" s="51">
        <v>27</v>
      </c>
      <c r="WIH532" s="52"/>
      <c r="WII532" s="53" t="s">
        <v>14</v>
      </c>
      <c r="WIJ532" s="52"/>
      <c r="WIK532" s="54"/>
      <c r="WIL532" s="54"/>
      <c r="WIM532" s="54"/>
      <c r="WIN532" s="55"/>
      <c r="WIO532" s="51">
        <v>27</v>
      </c>
      <c r="WIP532" s="52"/>
      <c r="WIQ532" s="53" t="s">
        <v>14</v>
      </c>
      <c r="WIR532" s="52"/>
      <c r="WIS532" s="54"/>
      <c r="WIT532" s="54"/>
      <c r="WIU532" s="54"/>
      <c r="WIV532" s="55"/>
      <c r="WIW532" s="51">
        <v>27</v>
      </c>
      <c r="WIX532" s="52"/>
      <c r="WIY532" s="53" t="s">
        <v>14</v>
      </c>
      <c r="WIZ532" s="52"/>
      <c r="WJA532" s="54"/>
      <c r="WJB532" s="54"/>
      <c r="WJC532" s="54"/>
      <c r="WJD532" s="55"/>
      <c r="WJE532" s="51">
        <v>27</v>
      </c>
      <c r="WJF532" s="52"/>
      <c r="WJG532" s="53" t="s">
        <v>14</v>
      </c>
      <c r="WJH532" s="52"/>
      <c r="WJI532" s="54"/>
      <c r="WJJ532" s="54"/>
      <c r="WJK532" s="54"/>
      <c r="WJL532" s="55"/>
      <c r="WJM532" s="51">
        <v>27</v>
      </c>
      <c r="WJN532" s="52"/>
      <c r="WJO532" s="53" t="s">
        <v>14</v>
      </c>
      <c r="WJP532" s="52"/>
      <c r="WJQ532" s="54"/>
      <c r="WJR532" s="54"/>
      <c r="WJS532" s="54"/>
      <c r="WJT532" s="55"/>
      <c r="WJU532" s="51">
        <v>27</v>
      </c>
      <c r="WJV532" s="52"/>
      <c r="WJW532" s="53" t="s">
        <v>14</v>
      </c>
      <c r="WJX532" s="52"/>
      <c r="WJY532" s="54"/>
      <c r="WJZ532" s="54"/>
      <c r="WKA532" s="54"/>
      <c r="WKB532" s="55"/>
      <c r="WKC532" s="51">
        <v>27</v>
      </c>
      <c r="WKD532" s="52"/>
      <c r="WKE532" s="53" t="s">
        <v>14</v>
      </c>
      <c r="WKF532" s="52"/>
      <c r="WKG532" s="54"/>
      <c r="WKH532" s="54"/>
      <c r="WKI532" s="54"/>
      <c r="WKJ532" s="55"/>
      <c r="WKK532" s="51">
        <v>27</v>
      </c>
      <c r="WKL532" s="52"/>
      <c r="WKM532" s="53" t="s">
        <v>14</v>
      </c>
      <c r="WKN532" s="52"/>
      <c r="WKO532" s="54"/>
      <c r="WKP532" s="54"/>
      <c r="WKQ532" s="54"/>
      <c r="WKR532" s="55"/>
      <c r="WKS532" s="51">
        <v>27</v>
      </c>
      <c r="WKT532" s="52"/>
      <c r="WKU532" s="53" t="s">
        <v>14</v>
      </c>
      <c r="WKV532" s="52"/>
      <c r="WKW532" s="54"/>
      <c r="WKX532" s="54"/>
      <c r="WKY532" s="54"/>
      <c r="WKZ532" s="55"/>
      <c r="WLA532" s="51">
        <v>27</v>
      </c>
      <c r="WLB532" s="52"/>
      <c r="WLC532" s="53" t="s">
        <v>14</v>
      </c>
      <c r="WLD532" s="52"/>
      <c r="WLE532" s="54"/>
      <c r="WLF532" s="54"/>
      <c r="WLG532" s="54"/>
      <c r="WLH532" s="55"/>
      <c r="WLI532" s="51">
        <v>27</v>
      </c>
      <c r="WLJ532" s="52"/>
      <c r="WLK532" s="53" t="s">
        <v>14</v>
      </c>
      <c r="WLL532" s="52"/>
      <c r="WLM532" s="54"/>
      <c r="WLN532" s="54"/>
      <c r="WLO532" s="54"/>
      <c r="WLP532" s="55"/>
      <c r="WLQ532" s="51">
        <v>27</v>
      </c>
      <c r="WLR532" s="52"/>
      <c r="WLS532" s="53" t="s">
        <v>14</v>
      </c>
      <c r="WLT532" s="52"/>
      <c r="WLU532" s="54"/>
      <c r="WLV532" s="54"/>
      <c r="WLW532" s="54"/>
      <c r="WLX532" s="55"/>
      <c r="WLY532" s="51">
        <v>27</v>
      </c>
      <c r="WLZ532" s="52"/>
      <c r="WMA532" s="53" t="s">
        <v>14</v>
      </c>
      <c r="WMB532" s="52"/>
      <c r="WMC532" s="54"/>
      <c r="WMD532" s="54"/>
      <c r="WME532" s="54"/>
      <c r="WMF532" s="55"/>
      <c r="WMG532" s="51">
        <v>27</v>
      </c>
      <c r="WMH532" s="52"/>
      <c r="WMI532" s="53" t="s">
        <v>14</v>
      </c>
      <c r="WMJ532" s="52"/>
      <c r="WMK532" s="54"/>
      <c r="WML532" s="54"/>
      <c r="WMM532" s="54"/>
      <c r="WMN532" s="55"/>
      <c r="WMO532" s="51">
        <v>27</v>
      </c>
      <c r="WMP532" s="52"/>
      <c r="WMQ532" s="53" t="s">
        <v>14</v>
      </c>
      <c r="WMR532" s="52"/>
      <c r="WMS532" s="54"/>
      <c r="WMT532" s="54"/>
      <c r="WMU532" s="54"/>
      <c r="WMV532" s="55"/>
      <c r="WMW532" s="51">
        <v>27</v>
      </c>
      <c r="WMX532" s="52"/>
      <c r="WMY532" s="53" t="s">
        <v>14</v>
      </c>
      <c r="WMZ532" s="52"/>
      <c r="WNA532" s="54"/>
      <c r="WNB532" s="54"/>
      <c r="WNC532" s="54"/>
      <c r="WND532" s="55"/>
      <c r="WNE532" s="51">
        <v>27</v>
      </c>
      <c r="WNF532" s="52"/>
      <c r="WNG532" s="53" t="s">
        <v>14</v>
      </c>
      <c r="WNH532" s="52"/>
      <c r="WNI532" s="54"/>
      <c r="WNJ532" s="54"/>
      <c r="WNK532" s="54"/>
      <c r="WNL532" s="55"/>
      <c r="WNM532" s="51">
        <v>27</v>
      </c>
      <c r="WNN532" s="52"/>
      <c r="WNO532" s="53" t="s">
        <v>14</v>
      </c>
      <c r="WNP532" s="52"/>
      <c r="WNQ532" s="54"/>
      <c r="WNR532" s="54"/>
      <c r="WNS532" s="54"/>
      <c r="WNT532" s="55"/>
      <c r="WNU532" s="51">
        <v>27</v>
      </c>
      <c r="WNV532" s="52"/>
      <c r="WNW532" s="53" t="s">
        <v>14</v>
      </c>
      <c r="WNX532" s="52"/>
      <c r="WNY532" s="54"/>
      <c r="WNZ532" s="54"/>
      <c r="WOA532" s="54"/>
      <c r="WOB532" s="55"/>
      <c r="WOC532" s="51">
        <v>27</v>
      </c>
      <c r="WOD532" s="52"/>
      <c r="WOE532" s="53" t="s">
        <v>14</v>
      </c>
      <c r="WOF532" s="52"/>
      <c r="WOG532" s="54"/>
      <c r="WOH532" s="54"/>
      <c r="WOI532" s="54"/>
      <c r="WOJ532" s="55"/>
      <c r="WOK532" s="51">
        <v>27</v>
      </c>
      <c r="WOL532" s="52"/>
      <c r="WOM532" s="53" t="s">
        <v>14</v>
      </c>
      <c r="WON532" s="52"/>
      <c r="WOO532" s="54"/>
      <c r="WOP532" s="54"/>
      <c r="WOQ532" s="54"/>
      <c r="WOR532" s="55"/>
      <c r="WOS532" s="51">
        <v>27</v>
      </c>
      <c r="WOT532" s="52"/>
      <c r="WOU532" s="53" t="s">
        <v>14</v>
      </c>
      <c r="WOV532" s="52"/>
      <c r="WOW532" s="54"/>
      <c r="WOX532" s="54"/>
      <c r="WOY532" s="54"/>
      <c r="WOZ532" s="55"/>
      <c r="WPA532" s="51">
        <v>27</v>
      </c>
      <c r="WPB532" s="52"/>
      <c r="WPC532" s="53" t="s">
        <v>14</v>
      </c>
      <c r="WPD532" s="52"/>
      <c r="WPE532" s="54"/>
      <c r="WPF532" s="54"/>
      <c r="WPG532" s="54"/>
      <c r="WPH532" s="55"/>
      <c r="WPI532" s="51">
        <v>27</v>
      </c>
      <c r="WPJ532" s="52"/>
      <c r="WPK532" s="53" t="s">
        <v>14</v>
      </c>
      <c r="WPL532" s="52"/>
      <c r="WPM532" s="54"/>
      <c r="WPN532" s="54"/>
      <c r="WPO532" s="54"/>
      <c r="WPP532" s="55"/>
      <c r="WPQ532" s="51">
        <v>27</v>
      </c>
      <c r="WPR532" s="52"/>
      <c r="WPS532" s="53" t="s">
        <v>14</v>
      </c>
      <c r="WPT532" s="52"/>
      <c r="WPU532" s="54"/>
      <c r="WPV532" s="54"/>
      <c r="WPW532" s="54"/>
      <c r="WPX532" s="55"/>
      <c r="WPY532" s="51">
        <v>27</v>
      </c>
      <c r="WPZ532" s="52"/>
      <c r="WQA532" s="53" t="s">
        <v>14</v>
      </c>
      <c r="WQB532" s="52"/>
      <c r="WQC532" s="54"/>
      <c r="WQD532" s="54"/>
      <c r="WQE532" s="54"/>
      <c r="WQF532" s="55"/>
      <c r="WQG532" s="51">
        <v>27</v>
      </c>
      <c r="WQH532" s="52"/>
      <c r="WQI532" s="53" t="s">
        <v>14</v>
      </c>
      <c r="WQJ532" s="52"/>
      <c r="WQK532" s="54"/>
      <c r="WQL532" s="54"/>
      <c r="WQM532" s="54"/>
      <c r="WQN532" s="55"/>
      <c r="WQO532" s="51">
        <v>27</v>
      </c>
      <c r="WQP532" s="52"/>
      <c r="WQQ532" s="53" t="s">
        <v>14</v>
      </c>
      <c r="WQR532" s="52"/>
      <c r="WQS532" s="54"/>
      <c r="WQT532" s="54"/>
      <c r="WQU532" s="54"/>
      <c r="WQV532" s="55"/>
      <c r="WQW532" s="51">
        <v>27</v>
      </c>
      <c r="WQX532" s="52"/>
      <c r="WQY532" s="53" t="s">
        <v>14</v>
      </c>
      <c r="WQZ532" s="52"/>
      <c r="WRA532" s="54"/>
      <c r="WRB532" s="54"/>
      <c r="WRC532" s="54"/>
      <c r="WRD532" s="55"/>
      <c r="WRE532" s="51">
        <v>27</v>
      </c>
      <c r="WRF532" s="52"/>
      <c r="WRG532" s="53" t="s">
        <v>14</v>
      </c>
      <c r="WRH532" s="52"/>
      <c r="WRI532" s="54"/>
      <c r="WRJ532" s="54"/>
      <c r="WRK532" s="54"/>
      <c r="WRL532" s="55"/>
      <c r="WRM532" s="51">
        <v>27</v>
      </c>
      <c r="WRN532" s="52"/>
      <c r="WRO532" s="53" t="s">
        <v>14</v>
      </c>
      <c r="WRP532" s="52"/>
      <c r="WRQ532" s="54"/>
      <c r="WRR532" s="54"/>
      <c r="WRS532" s="54"/>
      <c r="WRT532" s="55"/>
      <c r="WRU532" s="51">
        <v>27</v>
      </c>
      <c r="WRV532" s="52"/>
      <c r="WRW532" s="53" t="s">
        <v>14</v>
      </c>
      <c r="WRX532" s="52"/>
      <c r="WRY532" s="54"/>
      <c r="WRZ532" s="54"/>
      <c r="WSA532" s="54"/>
      <c r="WSB532" s="55"/>
      <c r="WSC532" s="51">
        <v>27</v>
      </c>
      <c r="WSD532" s="52"/>
      <c r="WSE532" s="53" t="s">
        <v>14</v>
      </c>
      <c r="WSF532" s="52"/>
      <c r="WSG532" s="54"/>
      <c r="WSH532" s="54"/>
      <c r="WSI532" s="54"/>
      <c r="WSJ532" s="55"/>
      <c r="WSK532" s="51">
        <v>27</v>
      </c>
      <c r="WSL532" s="52"/>
      <c r="WSM532" s="53" t="s">
        <v>14</v>
      </c>
      <c r="WSN532" s="52"/>
      <c r="WSO532" s="54"/>
      <c r="WSP532" s="54"/>
      <c r="WSQ532" s="54"/>
      <c r="WSR532" s="55"/>
      <c r="WSS532" s="51">
        <v>27</v>
      </c>
      <c r="WST532" s="52"/>
      <c r="WSU532" s="53" t="s">
        <v>14</v>
      </c>
      <c r="WSV532" s="52"/>
      <c r="WSW532" s="54"/>
      <c r="WSX532" s="54"/>
      <c r="WSY532" s="54"/>
      <c r="WSZ532" s="55"/>
      <c r="WTA532" s="51">
        <v>27</v>
      </c>
      <c r="WTB532" s="52"/>
      <c r="WTC532" s="53" t="s">
        <v>14</v>
      </c>
      <c r="WTD532" s="52"/>
      <c r="WTE532" s="54"/>
      <c r="WTF532" s="54"/>
      <c r="WTG532" s="54"/>
      <c r="WTH532" s="55"/>
      <c r="WTI532" s="51">
        <v>27</v>
      </c>
      <c r="WTJ532" s="52"/>
      <c r="WTK532" s="53" t="s">
        <v>14</v>
      </c>
      <c r="WTL532" s="52"/>
      <c r="WTM532" s="54"/>
      <c r="WTN532" s="54"/>
      <c r="WTO532" s="54"/>
      <c r="WTP532" s="55"/>
      <c r="WTQ532" s="51">
        <v>27</v>
      </c>
      <c r="WTR532" s="52"/>
      <c r="WTS532" s="53" t="s">
        <v>14</v>
      </c>
      <c r="WTT532" s="52"/>
      <c r="WTU532" s="54"/>
      <c r="WTV532" s="54"/>
      <c r="WTW532" s="54"/>
      <c r="WTX532" s="55"/>
      <c r="WTY532" s="51">
        <v>27</v>
      </c>
      <c r="WTZ532" s="52"/>
      <c r="WUA532" s="53" t="s">
        <v>14</v>
      </c>
      <c r="WUB532" s="52"/>
      <c r="WUC532" s="54"/>
      <c r="WUD532" s="54"/>
      <c r="WUE532" s="54"/>
      <c r="WUF532" s="55"/>
      <c r="WUG532" s="51">
        <v>27</v>
      </c>
      <c r="WUH532" s="52"/>
      <c r="WUI532" s="53" t="s">
        <v>14</v>
      </c>
      <c r="WUJ532" s="52"/>
      <c r="WUK532" s="54"/>
      <c r="WUL532" s="54"/>
      <c r="WUM532" s="54"/>
      <c r="WUN532" s="55"/>
      <c r="WUO532" s="51">
        <v>27</v>
      </c>
      <c r="WUP532" s="52"/>
      <c r="WUQ532" s="53" t="s">
        <v>14</v>
      </c>
      <c r="WUR532" s="52"/>
      <c r="WUS532" s="54"/>
      <c r="WUT532" s="54"/>
      <c r="WUU532" s="54"/>
      <c r="WUV532" s="55"/>
      <c r="WUW532" s="51">
        <v>27</v>
      </c>
      <c r="WUX532" s="52"/>
      <c r="WUY532" s="53" t="s">
        <v>14</v>
      </c>
      <c r="WUZ532" s="52"/>
      <c r="WVA532" s="54"/>
      <c r="WVB532" s="54"/>
      <c r="WVC532" s="54"/>
      <c r="WVD532" s="55"/>
      <c r="WVE532" s="51">
        <v>27</v>
      </c>
      <c r="WVF532" s="52"/>
      <c r="WVG532" s="53" t="s">
        <v>14</v>
      </c>
      <c r="WVH532" s="52"/>
      <c r="WVI532" s="54"/>
      <c r="WVJ532" s="54"/>
      <c r="WVK532" s="54"/>
      <c r="WVL532" s="55"/>
      <c r="WVM532" s="51">
        <v>27</v>
      </c>
      <c r="WVN532" s="52"/>
      <c r="WVO532" s="53" t="s">
        <v>14</v>
      </c>
      <c r="WVP532" s="52"/>
      <c r="WVQ532" s="54"/>
      <c r="WVR532" s="54"/>
      <c r="WVS532" s="54"/>
      <c r="WVT532" s="55"/>
      <c r="WVU532" s="51">
        <v>27</v>
      </c>
      <c r="WVV532" s="52"/>
      <c r="WVW532" s="53" t="s">
        <v>14</v>
      </c>
      <c r="WVX532" s="52"/>
      <c r="WVY532" s="54"/>
      <c r="WVZ532" s="54"/>
      <c r="WWA532" s="54"/>
      <c r="WWB532" s="55"/>
      <c r="WWC532" s="51">
        <v>27</v>
      </c>
      <c r="WWD532" s="52"/>
      <c r="WWE532" s="53" t="s">
        <v>14</v>
      </c>
      <c r="WWF532" s="52"/>
      <c r="WWG532" s="54"/>
      <c r="WWH532" s="54"/>
      <c r="WWI532" s="54"/>
      <c r="WWJ532" s="55"/>
      <c r="WWK532" s="51">
        <v>27</v>
      </c>
      <c r="WWL532" s="52"/>
      <c r="WWM532" s="53" t="s">
        <v>14</v>
      </c>
      <c r="WWN532" s="52"/>
      <c r="WWO532" s="54"/>
      <c r="WWP532" s="54"/>
      <c r="WWQ532" s="54"/>
      <c r="WWR532" s="55"/>
      <c r="WWS532" s="51">
        <v>27</v>
      </c>
      <c r="WWT532" s="52"/>
      <c r="WWU532" s="53" t="s">
        <v>14</v>
      </c>
      <c r="WWV532" s="52"/>
      <c r="WWW532" s="54"/>
      <c r="WWX532" s="54"/>
      <c r="WWY532" s="54"/>
      <c r="WWZ532" s="55"/>
      <c r="WXA532" s="51">
        <v>27</v>
      </c>
      <c r="WXB532" s="52"/>
      <c r="WXC532" s="53" t="s">
        <v>14</v>
      </c>
      <c r="WXD532" s="52"/>
      <c r="WXE532" s="54"/>
      <c r="WXF532" s="54"/>
      <c r="WXG532" s="54"/>
      <c r="WXH532" s="55"/>
      <c r="WXI532" s="51">
        <v>27</v>
      </c>
      <c r="WXJ532" s="52"/>
      <c r="WXK532" s="53" t="s">
        <v>14</v>
      </c>
      <c r="WXL532" s="52"/>
      <c r="WXM532" s="54"/>
      <c r="WXN532" s="54"/>
      <c r="WXO532" s="54"/>
      <c r="WXP532" s="55"/>
      <c r="WXQ532" s="51">
        <v>27</v>
      </c>
      <c r="WXR532" s="52"/>
      <c r="WXS532" s="53" t="s">
        <v>14</v>
      </c>
      <c r="WXT532" s="52"/>
      <c r="WXU532" s="54"/>
      <c r="WXV532" s="54"/>
      <c r="WXW532" s="54"/>
      <c r="WXX532" s="55"/>
      <c r="WXY532" s="51">
        <v>27</v>
      </c>
      <c r="WXZ532" s="52"/>
      <c r="WYA532" s="53" t="s">
        <v>14</v>
      </c>
      <c r="WYB532" s="52"/>
      <c r="WYC532" s="54"/>
      <c r="WYD532" s="54"/>
      <c r="WYE532" s="54"/>
      <c r="WYF532" s="55"/>
      <c r="WYG532" s="51">
        <v>27</v>
      </c>
      <c r="WYH532" s="52"/>
      <c r="WYI532" s="53" t="s">
        <v>14</v>
      </c>
      <c r="WYJ532" s="52"/>
      <c r="WYK532" s="54"/>
      <c r="WYL532" s="54"/>
      <c r="WYM532" s="54"/>
      <c r="WYN532" s="55"/>
      <c r="WYO532" s="51">
        <v>27</v>
      </c>
      <c r="WYP532" s="52"/>
      <c r="WYQ532" s="53" t="s">
        <v>14</v>
      </c>
      <c r="WYR532" s="52"/>
      <c r="WYS532" s="54"/>
      <c r="WYT532" s="54"/>
      <c r="WYU532" s="54"/>
      <c r="WYV532" s="55"/>
      <c r="WYW532" s="51">
        <v>27</v>
      </c>
      <c r="WYX532" s="52"/>
      <c r="WYY532" s="53" t="s">
        <v>14</v>
      </c>
      <c r="WYZ532" s="52"/>
      <c r="WZA532" s="54"/>
      <c r="WZB532" s="54"/>
      <c r="WZC532" s="54"/>
      <c r="WZD532" s="55"/>
      <c r="WZE532" s="51">
        <v>27</v>
      </c>
      <c r="WZF532" s="52"/>
      <c r="WZG532" s="53" t="s">
        <v>14</v>
      </c>
      <c r="WZH532" s="52"/>
      <c r="WZI532" s="54"/>
      <c r="WZJ532" s="54"/>
      <c r="WZK532" s="54"/>
      <c r="WZL532" s="55"/>
      <c r="WZM532" s="51">
        <v>27</v>
      </c>
      <c r="WZN532" s="52"/>
      <c r="WZO532" s="53" t="s">
        <v>14</v>
      </c>
      <c r="WZP532" s="52"/>
      <c r="WZQ532" s="54"/>
      <c r="WZR532" s="54"/>
      <c r="WZS532" s="54"/>
      <c r="WZT532" s="55"/>
      <c r="WZU532" s="51">
        <v>27</v>
      </c>
      <c r="WZV532" s="52"/>
      <c r="WZW532" s="53" t="s">
        <v>14</v>
      </c>
      <c r="WZX532" s="52"/>
      <c r="WZY532" s="54"/>
      <c r="WZZ532" s="54"/>
      <c r="XAA532" s="54"/>
      <c r="XAB532" s="55"/>
      <c r="XAC532" s="51">
        <v>27</v>
      </c>
      <c r="XAD532" s="52"/>
      <c r="XAE532" s="53" t="s">
        <v>14</v>
      </c>
      <c r="XAF532" s="52"/>
      <c r="XAG532" s="54"/>
      <c r="XAH532" s="54"/>
      <c r="XAI532" s="54"/>
      <c r="XAJ532" s="55"/>
      <c r="XAK532" s="51">
        <v>27</v>
      </c>
      <c r="XAL532" s="52"/>
      <c r="XAM532" s="53" t="s">
        <v>14</v>
      </c>
      <c r="XAN532" s="52"/>
      <c r="XAO532" s="54"/>
      <c r="XAP532" s="54"/>
      <c r="XAQ532" s="54"/>
      <c r="XAR532" s="55"/>
      <c r="XAS532" s="51">
        <v>27</v>
      </c>
      <c r="XAT532" s="52"/>
      <c r="XAU532" s="53" t="s">
        <v>14</v>
      </c>
      <c r="XAV532" s="52"/>
      <c r="XAW532" s="54"/>
      <c r="XAX532" s="54"/>
      <c r="XAY532" s="54"/>
      <c r="XAZ532" s="55"/>
      <c r="XBA532" s="51">
        <v>27</v>
      </c>
      <c r="XBB532" s="52"/>
      <c r="XBC532" s="53" t="s">
        <v>14</v>
      </c>
      <c r="XBD532" s="52"/>
      <c r="XBE532" s="54"/>
      <c r="XBF532" s="54"/>
      <c r="XBG532" s="54"/>
      <c r="XBH532" s="55"/>
      <c r="XBI532" s="51">
        <v>27</v>
      </c>
      <c r="XBJ532" s="52"/>
      <c r="XBK532" s="53" t="s">
        <v>14</v>
      </c>
      <c r="XBL532" s="52"/>
      <c r="XBM532" s="54"/>
      <c r="XBN532" s="54"/>
      <c r="XBO532" s="54"/>
      <c r="XBP532" s="55"/>
      <c r="XBQ532" s="51">
        <v>27</v>
      </c>
      <c r="XBR532" s="52"/>
      <c r="XBS532" s="53" t="s">
        <v>14</v>
      </c>
      <c r="XBT532" s="52"/>
      <c r="XBU532" s="54"/>
      <c r="XBV532" s="54"/>
      <c r="XBW532" s="54"/>
      <c r="XBX532" s="55"/>
      <c r="XBY532" s="51">
        <v>27</v>
      </c>
      <c r="XBZ532" s="52"/>
      <c r="XCA532" s="53" t="s">
        <v>14</v>
      </c>
      <c r="XCB532" s="52"/>
      <c r="XCC532" s="54"/>
      <c r="XCD532" s="54"/>
      <c r="XCE532" s="54"/>
      <c r="XCF532" s="55"/>
      <c r="XCG532" s="51">
        <v>27</v>
      </c>
      <c r="XCH532" s="52"/>
      <c r="XCI532" s="53" t="s">
        <v>14</v>
      </c>
      <c r="XCJ532" s="52"/>
      <c r="XCK532" s="54"/>
      <c r="XCL532" s="54"/>
      <c r="XCM532" s="54"/>
      <c r="XCN532" s="55"/>
      <c r="XCO532" s="51">
        <v>27</v>
      </c>
      <c r="XCP532" s="52"/>
      <c r="XCQ532" s="53" t="s">
        <v>14</v>
      </c>
      <c r="XCR532" s="52"/>
      <c r="XCS532" s="54"/>
      <c r="XCT532" s="54"/>
      <c r="XCU532" s="54"/>
      <c r="XCV532" s="55"/>
      <c r="XCW532" s="51">
        <v>27</v>
      </c>
      <c r="XCX532" s="52"/>
      <c r="XCY532" s="53" t="s">
        <v>14</v>
      </c>
      <c r="XCZ532" s="52"/>
      <c r="XDA532" s="54"/>
      <c r="XDB532" s="54"/>
      <c r="XDC532" s="54"/>
      <c r="XDD532" s="55"/>
      <c r="XDE532" s="51">
        <v>27</v>
      </c>
      <c r="XDF532" s="52"/>
      <c r="XDG532" s="53" t="s">
        <v>14</v>
      </c>
      <c r="XDH532" s="52"/>
      <c r="XDI532" s="54"/>
      <c r="XDJ532" s="54"/>
      <c r="XDK532" s="54"/>
      <c r="XDL532" s="55"/>
      <c r="XDM532" s="51">
        <v>27</v>
      </c>
      <c r="XDN532" s="52"/>
      <c r="XDO532" s="53" t="s">
        <v>14</v>
      </c>
      <c r="XDP532" s="52"/>
      <c r="XDQ532" s="54"/>
      <c r="XDR532" s="54"/>
      <c r="XDS532" s="54"/>
      <c r="XDT532" s="55"/>
      <c r="XDU532" s="51">
        <v>27</v>
      </c>
      <c r="XDV532" s="52"/>
      <c r="XDW532" s="53" t="s">
        <v>14</v>
      </c>
      <c r="XDX532" s="52"/>
      <c r="XDY532" s="54"/>
      <c r="XDZ532" s="54"/>
      <c r="XEA532" s="54"/>
      <c r="XEB532" s="55"/>
      <c r="XEC532" s="51">
        <v>27</v>
      </c>
      <c r="XED532" s="52"/>
      <c r="XEE532" s="53" t="s">
        <v>14</v>
      </c>
      <c r="XEF532" s="52"/>
      <c r="XEG532" s="54"/>
      <c r="XEH532" s="54"/>
      <c r="XEI532" s="54"/>
      <c r="XEJ532" s="55"/>
      <c r="XEK532" s="51">
        <v>27</v>
      </c>
      <c r="XEL532" s="52"/>
      <c r="XEM532" s="53" t="s">
        <v>14</v>
      </c>
      <c r="XEN532" s="52"/>
      <c r="XEO532" s="54"/>
      <c r="XEP532" s="54"/>
      <c r="XEQ532" s="54"/>
      <c r="XER532" s="55"/>
      <c r="XES532" s="51">
        <v>27</v>
      </c>
      <c r="XET532" s="52"/>
      <c r="XEU532" s="53" t="s">
        <v>14</v>
      </c>
      <c r="XEV532" s="52"/>
      <c r="XEW532" s="54"/>
      <c r="XEX532" s="54"/>
      <c r="XEY532" s="54"/>
    </row>
    <row r="533" spans="1:16379" ht="25.5" outlineLevel="1" x14ac:dyDescent="0.2">
      <c r="A533" s="3" t="s">
        <v>2278</v>
      </c>
      <c r="B533" s="10">
        <v>28</v>
      </c>
      <c r="C533" s="10">
        <v>1</v>
      </c>
      <c r="D533" s="27" t="str">
        <f>+VLOOKUP(A:A,INSUMOS!A:B,2,FALSE)</f>
        <v>ENSAYO RESISTENCIA A LA COMPRESION CILINDROS DE MORTERO 3" (NTC-673) 2010</v>
      </c>
      <c r="E533" s="10" t="str">
        <f>+VLOOKUP(A:A,INSUMOS!A:C,3,FALSE)</f>
        <v>UN</v>
      </c>
      <c r="F533" s="13">
        <f>+VLOOKUP(A:A,INSUMOS!A:D,4,FALSE)</f>
        <v>1</v>
      </c>
      <c r="G533" s="26">
        <f>VLOOKUP(A:A,MEMORIAS!B:M,12,0)</f>
        <v>0</v>
      </c>
      <c r="H533" s="462">
        <f t="shared" ref="H533:H538" si="17">+F533*G533</f>
        <v>0</v>
      </c>
    </row>
    <row r="534" spans="1:16379" ht="25.5" outlineLevel="1" x14ac:dyDescent="0.2">
      <c r="A534" s="3" t="s">
        <v>2279</v>
      </c>
      <c r="B534" s="10">
        <v>28</v>
      </c>
      <c r="C534" s="10">
        <v>2</v>
      </c>
      <c r="D534" s="27" t="str">
        <f>+VLOOKUP(A:A,INSUMOS!A:B,2,FALSE)</f>
        <v>ENSAYO RESISTENCIA A LA COMPRESION CILINDROS DE CONCRETO 4" (NTC-673) 2010</v>
      </c>
      <c r="E534" s="10" t="str">
        <f>+VLOOKUP(A:A,INSUMOS!A:C,3,FALSE)</f>
        <v>UN</v>
      </c>
      <c r="F534" s="13">
        <f>+VLOOKUP(A:A,INSUMOS!A:D,4,FALSE)</f>
        <v>1</v>
      </c>
      <c r="G534" s="26">
        <f>VLOOKUP(A:A,MEMORIAS!B:M,12,0)</f>
        <v>0</v>
      </c>
      <c r="H534" s="462">
        <f t="shared" si="17"/>
        <v>0</v>
      </c>
    </row>
    <row r="535" spans="1:16379" ht="12.75" outlineLevel="1" x14ac:dyDescent="0.2">
      <c r="A535" s="3" t="s">
        <v>2280</v>
      </c>
      <c r="B535" s="10">
        <v>28</v>
      </c>
      <c r="C535" s="10">
        <v>3</v>
      </c>
      <c r="D535" s="27" t="str">
        <f>+VLOOKUP(A:A,INSUMOS!A:B,2,FALSE)</f>
        <v>ALQUILER MOLDE CILINDRICO 4X8"  PARA MUESTRAS DE CONCRETO</v>
      </c>
      <c r="E535" s="10" t="str">
        <f>+VLOOKUP(A:A,INSUMOS!A:C,3,FALSE)</f>
        <v>SM</v>
      </c>
      <c r="F535" s="13">
        <f>+VLOOKUP(A:A,INSUMOS!A:D,4,FALSE)</f>
        <v>1</v>
      </c>
      <c r="G535" s="26">
        <f>VLOOKUP(A:A,MEMORIAS!B:M,12,0)</f>
        <v>0</v>
      </c>
      <c r="H535" s="462">
        <f t="shared" si="17"/>
        <v>0</v>
      </c>
    </row>
    <row r="536" spans="1:16379" ht="12.75" outlineLevel="1" x14ac:dyDescent="0.2">
      <c r="A536" s="3" t="s">
        <v>2283</v>
      </c>
      <c r="B536" s="10">
        <v>28</v>
      </c>
      <c r="C536" s="10">
        <v>4</v>
      </c>
      <c r="D536" s="27" t="str">
        <f>+VLOOKUP(A:A,INSUMOS!A:B,2,FALSE)</f>
        <v>ALQUILER MOLDE CILINDRICO 3X6"  PARA MUESTRAS DE MORTERO</v>
      </c>
      <c r="E536" s="10" t="str">
        <f>+VLOOKUP(A:A,INSUMOS!A:C,3,FALSE)</f>
        <v>SM</v>
      </c>
      <c r="F536" s="13">
        <f>+VLOOKUP(A:A,INSUMOS!A:D,4,FALSE)</f>
        <v>1</v>
      </c>
      <c r="G536" s="26">
        <f>VLOOKUP(A:A,MEMORIAS!B:M,12,0)</f>
        <v>0</v>
      </c>
      <c r="H536" s="462">
        <f t="shared" si="17"/>
        <v>0</v>
      </c>
    </row>
    <row r="537" spans="1:16379" ht="12.75" outlineLevel="1" x14ac:dyDescent="0.2">
      <c r="A537" s="3" t="s">
        <v>2285</v>
      </c>
      <c r="B537" s="10">
        <v>28</v>
      </c>
      <c r="C537" s="10">
        <v>5</v>
      </c>
      <c r="D537" s="27" t="str">
        <f>+VLOOKUP(A:A,INSUMOS!A:B,2,FALSE)</f>
        <v>DESPLAZAMIENTO PARA RECOLECCION DE MUESTRAS DE LABORATORIO</v>
      </c>
      <c r="E537" s="10" t="str">
        <f>+VLOOKUP(A:A,INSUMOS!A:C,3,FALSE)</f>
        <v>VJ</v>
      </c>
      <c r="F537" s="13">
        <f>+VLOOKUP(A:A,INSUMOS!A:D,4,FALSE)</f>
        <v>1</v>
      </c>
      <c r="G537" s="26">
        <f>VLOOKUP(A:A,MEMORIAS!B:M,12,0)</f>
        <v>0</v>
      </c>
      <c r="H537" s="462">
        <f t="shared" si="17"/>
        <v>0</v>
      </c>
    </row>
    <row r="538" spans="1:16379" ht="12.75" outlineLevel="1" x14ac:dyDescent="0.2">
      <c r="A538" s="3" t="s">
        <v>2287</v>
      </c>
      <c r="B538" s="10">
        <v>28</v>
      </c>
      <c r="C538" s="10">
        <v>6</v>
      </c>
      <c r="D538" s="27" t="str">
        <f>+VLOOKUP(A:A,INSUMOS!A:B,2,FALSE)</f>
        <v>ENSAYO ESCLEROMETRO  POR ELEMENTO</v>
      </c>
      <c r="E538" s="10" t="str">
        <f>+VLOOKUP(A:A,INSUMOS!A:C,3,FALSE)</f>
        <v>UN</v>
      </c>
      <c r="F538" s="13">
        <f>+VLOOKUP(A:A,INSUMOS!A:D,4,FALSE)</f>
        <v>1</v>
      </c>
      <c r="G538" s="26">
        <f>VLOOKUP(A:A,MEMORIAS!B:M,12,0)</f>
        <v>0</v>
      </c>
      <c r="H538" s="462">
        <f t="shared" si="17"/>
        <v>0</v>
      </c>
    </row>
    <row r="539" spans="1:16379" ht="24" customHeight="1" outlineLevel="1" x14ac:dyDescent="0.2">
      <c r="A539" s="3" t="s">
        <v>2470</v>
      </c>
      <c r="B539" s="10">
        <v>28</v>
      </c>
      <c r="C539" s="10">
        <v>7</v>
      </c>
      <c r="D539" s="27" t="str">
        <f>+VLOOKUP(A:A,INSUMOS!A:B,2,FALSE)</f>
        <v>ENSAYO EXTRACCION+TRANSP+ROTURA+RESULTADO POR COMPRESION DE NUCLEO DE CONCRETO 3"X15CM.</v>
      </c>
      <c r="E539" s="10" t="str">
        <f>+VLOOKUP(A:A,INSUMOS!A:C,3,FALSE)</f>
        <v>UN</v>
      </c>
      <c r="F539" s="13">
        <f>+VLOOKUP(A:A,INSUMOS!A:D,4,FALSE)</f>
        <v>1</v>
      </c>
      <c r="G539" s="26">
        <f>VLOOKUP(A:A,MEMORIAS!B:M,12,0)</f>
        <v>0</v>
      </c>
      <c r="H539" s="462">
        <f>+F539*G539</f>
        <v>0</v>
      </c>
    </row>
    <row r="540" spans="1:16379" ht="12.75" outlineLevel="1" x14ac:dyDescent="0.2">
      <c r="A540" s="3" t="s">
        <v>2471</v>
      </c>
      <c r="B540" s="10">
        <v>28</v>
      </c>
      <c r="C540" s="10">
        <v>8</v>
      </c>
      <c r="D540" s="27" t="str">
        <f>+VLOOKUP(A:A,INSUMOS!A:B,2,FALSE)</f>
        <v>ENSAYO FERROSCAN POR PUNTO</v>
      </c>
      <c r="E540" s="10" t="str">
        <f>+VLOOKUP(A:A,INSUMOS!A:C,3,FALSE)</f>
        <v>UN</v>
      </c>
      <c r="F540" s="13">
        <f>+VLOOKUP(A:A,INSUMOS!A:D,4,FALSE)</f>
        <v>1</v>
      </c>
      <c r="G540" s="26">
        <f>VLOOKUP(A:A,MEMORIAS!B:M,12,0)</f>
        <v>0</v>
      </c>
      <c r="H540" s="462">
        <f>+F540*G540</f>
        <v>0</v>
      </c>
    </row>
    <row r="541" spans="1:16379" ht="12.75" outlineLevel="1" x14ac:dyDescent="0.2">
      <c r="A541" s="3" t="s">
        <v>2488</v>
      </c>
      <c r="B541" s="10">
        <v>28</v>
      </c>
      <c r="C541" s="10">
        <v>9</v>
      </c>
      <c r="D541" s="27" t="str">
        <f>+VLOOKUP(A:A,INSUMOS!A:B,2,FALSE)</f>
        <v>ESTUDIO GEOTECNICO CASA - CÁLCULO</v>
      </c>
      <c r="E541" s="10" t="str">
        <f>+VLOOKUP(A:A,INSUMOS!A:C,3,FALSE)</f>
        <v>UN</v>
      </c>
      <c r="F541" s="13">
        <f>+VLOOKUP(A:A,INSUMOS!A:D,4,FALSE)</f>
        <v>1</v>
      </c>
      <c r="G541" s="26">
        <f>VLOOKUP(A:A,MEMORIAS!B:M,12,0)</f>
        <v>0</v>
      </c>
      <c r="H541" s="462">
        <f>+F541*G541</f>
        <v>0</v>
      </c>
    </row>
    <row r="542" spans="1:16379" ht="12.75" x14ac:dyDescent="0.2">
      <c r="A542" s="14"/>
      <c r="B542" s="8">
        <v>29</v>
      </c>
      <c r="C542" s="15"/>
      <c r="D542" s="38" t="s">
        <v>2307</v>
      </c>
      <c r="E542" s="15"/>
      <c r="F542" s="5"/>
      <c r="G542" s="5"/>
      <c r="H542" s="486"/>
    </row>
    <row r="543" spans="1:16379" ht="25.5" outlineLevel="1" x14ac:dyDescent="0.2">
      <c r="A543" s="3" t="s">
        <v>2309</v>
      </c>
      <c r="B543" s="10">
        <v>29</v>
      </c>
      <c r="C543" s="10">
        <v>1</v>
      </c>
      <c r="D543" s="27" t="str">
        <f>+VLOOKUP(A:A,INSUMOS!A:B,2,FALSE)</f>
        <v>GUANTE  DE NITRILO DE ALTA CALIDAD MULTIUSOS RESISTENTES ELASTICOS COLOR NEGRO- CAJA DE 50 PARES.</v>
      </c>
      <c r="E543" s="10" t="str">
        <f>+VLOOKUP(A:A,INSUMOS!A:C,3,FALSE)</f>
        <v>CAJA</v>
      </c>
      <c r="F543" s="13">
        <f>+VLOOKUP(A:A,INSUMOS!A:D,4,FALSE)</f>
        <v>1</v>
      </c>
      <c r="G543" s="26">
        <f>VLOOKUP(A:A,MEMORIAS!B:M,12,0)</f>
        <v>0</v>
      </c>
      <c r="H543" s="462">
        <f>+F543*G543</f>
        <v>0</v>
      </c>
    </row>
    <row r="544" spans="1:16379" ht="25.5" outlineLevel="1" x14ac:dyDescent="0.2">
      <c r="A544" s="3" t="s">
        <v>2312</v>
      </c>
      <c r="B544" s="10">
        <v>29</v>
      </c>
      <c r="C544" s="10">
        <v>2</v>
      </c>
      <c r="D544" s="27" t="str">
        <f>+VLOOKUP(A:A,INSUMOS!A:B,2,FALSE)</f>
        <v>TAPABOCAS DESECHABLE HIPO ALERGENICO SUAVE - CAJA DE 50 UNIDADES</v>
      </c>
      <c r="E544" s="10" t="str">
        <f>+VLOOKUP(A:A,INSUMOS!A:C,3,FALSE)</f>
        <v>CAJA</v>
      </c>
      <c r="F544" s="13">
        <f>+VLOOKUP(A:A,INSUMOS!A:D,4,FALSE)</f>
        <v>1</v>
      </c>
      <c r="G544" s="26">
        <f>VLOOKUP(A:A,MEMORIAS!B:M,12,0)</f>
        <v>0</v>
      </c>
      <c r="H544" s="462">
        <f>+F544*G544</f>
        <v>0</v>
      </c>
    </row>
    <row r="545" spans="1:16379" ht="38.25" outlineLevel="1" x14ac:dyDescent="0.2">
      <c r="A545" s="3" t="s">
        <v>2314</v>
      </c>
      <c r="B545" s="10">
        <v>29</v>
      </c>
      <c r="C545" s="10">
        <v>3</v>
      </c>
      <c r="D545" s="27" t="str">
        <f>+VLOOKUP(A:A,INSUMOS!A:B,2,FALSE)</f>
        <v>CARETA POLICARBONATO PROTECCION FACIAL SUSPENSION FLOTANTE  CON RATCHET PARA AJUSTAR AL TEMAÑO DE LA CABEZA, PROTECCIÓN FRONTAL Y LATERAL.</v>
      </c>
      <c r="E545" s="10" t="str">
        <f>+VLOOKUP(A:A,INSUMOS!A:C,3,FALSE)</f>
        <v>UN</v>
      </c>
      <c r="F545" s="13">
        <f>+VLOOKUP(A:A,INSUMOS!A:D,4,FALSE)</f>
        <v>1</v>
      </c>
      <c r="G545" s="26">
        <f>VLOOKUP(A:A,MEMORIAS!B:M,12,0)</f>
        <v>0</v>
      </c>
      <c r="H545" s="462">
        <f>+F545*G545</f>
        <v>0</v>
      </c>
    </row>
    <row r="546" spans="1:16379" ht="76.5" outlineLevel="1" x14ac:dyDescent="0.2">
      <c r="A546" s="3" t="s">
        <v>2315</v>
      </c>
      <c r="B546" s="10">
        <v>29</v>
      </c>
      <c r="C546" s="10">
        <v>4</v>
      </c>
      <c r="D546" s="27" t="str">
        <f>+VLOOKUP(A:A,INSUMOS!A:B,2,FALSE)</f>
        <v>TRAJE DE BIOSEGURIDAD FABRICADO EN TELA ANTIFLUIDO 100% POLIESTER, PROTECCION CONTRA FLUIDOS NO PELIGROSOS Y PARTÍCULAS LIVIANAS. PANTALON LARGO CON AMPLIOS BOLSILLOS, MANGAS LARGAS, CREMALLERA FRONTAL EN NYLON, ELASTICOS EN MANILAS, TOBILLOS, CAPUCHA Y CINTURA PARA MEJOR AJUSTE, LAVABLES.</v>
      </c>
      <c r="E546" s="10" t="str">
        <f>+VLOOKUP(A:A,INSUMOS!A:C,3,FALSE)</f>
        <v>UN</v>
      </c>
      <c r="F546" s="13">
        <f>+VLOOKUP(A:A,INSUMOS!A:D,4,FALSE)</f>
        <v>1</v>
      </c>
      <c r="G546" s="26">
        <f>VLOOKUP(A:A,MEMORIAS!B:M,12,0)</f>
        <v>0</v>
      </c>
      <c r="H546" s="462">
        <f>+F546*G546</f>
        <v>0</v>
      </c>
    </row>
    <row r="547" spans="1:16379" ht="12.75" x14ac:dyDescent="0.2">
      <c r="A547" s="14"/>
      <c r="B547" s="8">
        <v>30</v>
      </c>
      <c r="C547" s="15"/>
      <c r="D547" s="38" t="s">
        <v>2371</v>
      </c>
      <c r="E547" s="15"/>
      <c r="F547" s="5"/>
      <c r="G547" s="5"/>
      <c r="H547" s="486"/>
      <c r="I547" s="49"/>
      <c r="J547" s="49"/>
      <c r="K547" s="49"/>
      <c r="L547" s="46"/>
      <c r="M547" s="47"/>
      <c r="N547" s="47"/>
      <c r="O547" s="48"/>
      <c r="P547" s="47"/>
      <c r="Q547" s="49"/>
      <c r="R547" s="49"/>
      <c r="S547" s="49"/>
      <c r="T547" s="46"/>
      <c r="U547" s="47"/>
      <c r="V547" s="47"/>
      <c r="W547" s="48"/>
      <c r="X547" s="47"/>
      <c r="Y547" s="49"/>
      <c r="Z547" s="49"/>
      <c r="AA547" s="49"/>
      <c r="AB547" s="46"/>
      <c r="AC547" s="47"/>
      <c r="AD547" s="47"/>
      <c r="AE547" s="48"/>
      <c r="AF547" s="47"/>
      <c r="AG547" s="49"/>
      <c r="AH547" s="49"/>
      <c r="AI547" s="49"/>
      <c r="AJ547" s="46"/>
      <c r="AK547" s="47"/>
      <c r="AL547" s="47"/>
      <c r="AM547" s="48"/>
      <c r="AN547" s="47"/>
      <c r="AO547" s="49"/>
      <c r="AP547" s="49"/>
      <c r="AQ547" s="49"/>
      <c r="AR547" s="46"/>
      <c r="AS547" s="47"/>
      <c r="AT547" s="47"/>
      <c r="AU547" s="48"/>
      <c r="AV547" s="47"/>
      <c r="AW547" s="49"/>
      <c r="AX547" s="49"/>
      <c r="AY547" s="49"/>
      <c r="AZ547" s="46"/>
      <c r="BA547" s="47"/>
      <c r="BB547" s="47"/>
      <c r="BC547" s="48"/>
      <c r="BD547" s="47"/>
      <c r="BE547" s="49"/>
      <c r="BF547" s="49"/>
      <c r="BG547" s="49"/>
      <c r="BH547" s="46"/>
      <c r="BI547" s="47"/>
      <c r="BJ547" s="47"/>
      <c r="BK547" s="48"/>
      <c r="BL547" s="47"/>
      <c r="BM547" s="49"/>
      <c r="BN547" s="49"/>
      <c r="BO547" s="49"/>
      <c r="BP547" s="46"/>
      <c r="BQ547" s="47"/>
      <c r="BR547" s="47"/>
      <c r="BS547" s="48"/>
      <c r="BT547" s="47"/>
      <c r="BU547" s="49"/>
      <c r="BV547" s="49"/>
      <c r="BW547" s="49"/>
      <c r="BX547" s="46"/>
      <c r="BY547" s="47"/>
      <c r="BZ547" s="47"/>
      <c r="CA547" s="48"/>
      <c r="CB547" s="47"/>
      <c r="CC547" s="49"/>
      <c r="CD547" s="49"/>
      <c r="CE547" s="49"/>
      <c r="CF547" s="46"/>
      <c r="CG547" s="47"/>
      <c r="CH547" s="47"/>
      <c r="CI547" s="48"/>
      <c r="CJ547" s="47"/>
      <c r="CK547" s="49"/>
      <c r="CL547" s="49"/>
      <c r="CM547" s="49"/>
      <c r="CN547" s="46"/>
      <c r="CO547" s="47"/>
      <c r="CP547" s="47"/>
      <c r="CQ547" s="48"/>
      <c r="CR547" s="47"/>
      <c r="CS547" s="49"/>
      <c r="CT547" s="49"/>
      <c r="CU547" s="49"/>
      <c r="CV547" s="46"/>
      <c r="CW547" s="47"/>
      <c r="CX547" s="47"/>
      <c r="CY547" s="48"/>
      <c r="CZ547" s="47"/>
      <c r="DA547" s="49"/>
      <c r="DB547" s="49"/>
      <c r="DC547" s="49"/>
      <c r="DD547" s="46"/>
      <c r="DE547" s="47"/>
      <c r="DF547" s="47"/>
      <c r="DG547" s="48"/>
      <c r="DH547" s="47"/>
      <c r="DI547" s="49"/>
      <c r="DJ547" s="49"/>
      <c r="DK547" s="49"/>
      <c r="DL547" s="46"/>
      <c r="DM547" s="47"/>
      <c r="DN547" s="47"/>
      <c r="DO547" s="48"/>
      <c r="DP547" s="47"/>
      <c r="DQ547" s="49"/>
      <c r="DR547" s="49"/>
      <c r="DS547" s="49"/>
      <c r="DT547" s="46"/>
      <c r="DU547" s="47"/>
      <c r="DV547" s="47"/>
      <c r="DW547" s="48"/>
      <c r="DX547" s="47"/>
      <c r="DY547" s="49"/>
      <c r="DZ547" s="49"/>
      <c r="EA547" s="49"/>
      <c r="EB547" s="46"/>
      <c r="EC547" s="47"/>
      <c r="ED547" s="47"/>
      <c r="EE547" s="48"/>
      <c r="EF547" s="47"/>
      <c r="EG547" s="49"/>
      <c r="EH547" s="49"/>
      <c r="EI547" s="49"/>
      <c r="EJ547" s="46"/>
      <c r="EK547" s="47"/>
      <c r="EL547" s="47"/>
      <c r="EM547" s="48"/>
      <c r="EN547" s="47"/>
      <c r="EO547" s="49"/>
      <c r="EP547" s="49"/>
      <c r="EQ547" s="49"/>
      <c r="ER547" s="46"/>
      <c r="ES547" s="47"/>
      <c r="ET547" s="47"/>
      <c r="EU547" s="48"/>
      <c r="EV547" s="47"/>
      <c r="EW547" s="49"/>
      <c r="EX547" s="49"/>
      <c r="EY547" s="49"/>
      <c r="EZ547" s="46"/>
      <c r="FA547" s="47"/>
      <c r="FB547" s="47"/>
      <c r="FC547" s="48"/>
      <c r="FD547" s="47"/>
      <c r="FE547" s="49"/>
      <c r="FF547" s="49"/>
      <c r="FG547" s="49"/>
      <c r="FH547" s="46"/>
      <c r="FI547" s="47"/>
      <c r="FJ547" s="47"/>
      <c r="FK547" s="48"/>
      <c r="FL547" s="47"/>
      <c r="FM547" s="49"/>
      <c r="FN547" s="49"/>
      <c r="FO547" s="49"/>
      <c r="FP547" s="46"/>
      <c r="FQ547" s="47"/>
      <c r="FR547" s="47"/>
      <c r="FS547" s="48"/>
      <c r="FT547" s="47"/>
      <c r="FU547" s="49"/>
      <c r="FV547" s="49"/>
      <c r="FW547" s="49"/>
      <c r="FX547" s="46"/>
      <c r="FY547" s="47"/>
      <c r="FZ547" s="47"/>
      <c r="GA547" s="48"/>
      <c r="GB547" s="47"/>
      <c r="GC547" s="49"/>
      <c r="GD547" s="49"/>
      <c r="GE547" s="49"/>
      <c r="GF547" s="46"/>
      <c r="GG547" s="47"/>
      <c r="GH547" s="47"/>
      <c r="GI547" s="48"/>
      <c r="GJ547" s="47"/>
      <c r="GK547" s="49"/>
      <c r="GL547" s="49"/>
      <c r="GM547" s="49"/>
      <c r="GN547" s="46"/>
      <c r="GO547" s="47"/>
      <c r="GP547" s="47"/>
      <c r="GQ547" s="48"/>
      <c r="GR547" s="47"/>
      <c r="GS547" s="49"/>
      <c r="GT547" s="49"/>
      <c r="GU547" s="49"/>
      <c r="GV547" s="46"/>
      <c r="GW547" s="47"/>
      <c r="GX547" s="47"/>
      <c r="GY547" s="48"/>
      <c r="GZ547" s="47"/>
      <c r="HA547" s="49"/>
      <c r="HB547" s="49"/>
      <c r="HC547" s="49"/>
      <c r="HD547" s="46"/>
      <c r="HE547" s="47"/>
      <c r="HF547" s="47"/>
      <c r="HG547" s="48"/>
      <c r="HH547" s="47"/>
      <c r="HI547" s="49"/>
      <c r="HJ547" s="49"/>
      <c r="HK547" s="49"/>
      <c r="HL547" s="46"/>
      <c r="HM547" s="47"/>
      <c r="HN547" s="47"/>
      <c r="HO547" s="48"/>
      <c r="HP547" s="47"/>
      <c r="HQ547" s="49"/>
      <c r="HR547" s="49"/>
      <c r="HS547" s="49"/>
      <c r="HT547" s="46"/>
      <c r="HU547" s="47"/>
      <c r="HV547" s="47"/>
      <c r="HW547" s="48"/>
      <c r="HX547" s="47"/>
      <c r="HY547" s="49"/>
      <c r="HZ547" s="49"/>
      <c r="IA547" s="49"/>
      <c r="IB547" s="46"/>
      <c r="IC547" s="47"/>
      <c r="ID547" s="47"/>
      <c r="IE547" s="48"/>
      <c r="IF547" s="47"/>
      <c r="IG547" s="49"/>
      <c r="IH547" s="49"/>
      <c r="II547" s="49"/>
      <c r="IJ547" s="46"/>
      <c r="IK547" s="47"/>
      <c r="IL547" s="47"/>
      <c r="IM547" s="48"/>
      <c r="IN547" s="47"/>
      <c r="IO547" s="49"/>
      <c r="IP547" s="49"/>
      <c r="IQ547" s="49"/>
      <c r="IR547" s="46"/>
      <c r="IS547" s="47"/>
      <c r="IT547" s="47"/>
      <c r="IU547" s="48"/>
      <c r="IV547" s="47"/>
      <c r="IW547" s="49"/>
      <c r="IX547" s="49"/>
      <c r="IY547" s="49"/>
      <c r="IZ547" s="46"/>
      <c r="JA547" s="47"/>
      <c r="JB547" s="47"/>
      <c r="JC547" s="48"/>
      <c r="JD547" s="47"/>
      <c r="JE547" s="49"/>
      <c r="JF547" s="49"/>
      <c r="JG547" s="49"/>
      <c r="JH547" s="46"/>
      <c r="JI547" s="47"/>
      <c r="JJ547" s="47"/>
      <c r="JK547" s="48"/>
      <c r="JL547" s="47"/>
      <c r="JM547" s="49"/>
      <c r="JN547" s="49"/>
      <c r="JO547" s="49"/>
      <c r="JP547" s="46"/>
      <c r="JQ547" s="47"/>
      <c r="JR547" s="47"/>
      <c r="JS547" s="48"/>
      <c r="JT547" s="47"/>
      <c r="JU547" s="49"/>
      <c r="JV547" s="49"/>
      <c r="JW547" s="49"/>
      <c r="JX547" s="46"/>
      <c r="JY547" s="47"/>
      <c r="JZ547" s="47"/>
      <c r="KA547" s="48"/>
      <c r="KB547" s="47"/>
      <c r="KC547" s="49"/>
      <c r="KD547" s="49"/>
      <c r="KE547" s="49"/>
      <c r="KF547" s="46"/>
      <c r="KG547" s="47"/>
      <c r="KH547" s="47"/>
      <c r="KI547" s="48"/>
      <c r="KJ547" s="47"/>
      <c r="KK547" s="49"/>
      <c r="KL547" s="49"/>
      <c r="KM547" s="49"/>
      <c r="KN547" s="46"/>
      <c r="KO547" s="47"/>
      <c r="KP547" s="47"/>
      <c r="KQ547" s="48"/>
      <c r="KR547" s="47"/>
      <c r="KS547" s="49"/>
      <c r="KT547" s="49"/>
      <c r="KU547" s="49"/>
      <c r="KV547" s="46"/>
      <c r="KW547" s="47"/>
      <c r="KX547" s="47"/>
      <c r="KY547" s="48"/>
      <c r="KZ547" s="47"/>
      <c r="LA547" s="49"/>
      <c r="LB547" s="49"/>
      <c r="LC547" s="49"/>
      <c r="LD547" s="46"/>
      <c r="LE547" s="47"/>
      <c r="LF547" s="47"/>
      <c r="LG547" s="48"/>
      <c r="LH547" s="47"/>
      <c r="LI547" s="49"/>
      <c r="LJ547" s="49"/>
      <c r="LK547" s="49"/>
      <c r="LL547" s="46"/>
      <c r="LM547" s="47"/>
      <c r="LN547" s="47"/>
      <c r="LO547" s="48"/>
      <c r="LP547" s="47"/>
      <c r="LQ547" s="49"/>
      <c r="LR547" s="49"/>
      <c r="LS547" s="49"/>
      <c r="LT547" s="46"/>
      <c r="LU547" s="47"/>
      <c r="LV547" s="47"/>
      <c r="LW547" s="48"/>
      <c r="LX547" s="47"/>
      <c r="LY547" s="49"/>
      <c r="LZ547" s="49"/>
      <c r="MA547" s="49"/>
      <c r="MB547" s="46"/>
      <c r="MC547" s="47"/>
      <c r="MD547" s="47"/>
      <c r="ME547" s="48"/>
      <c r="MF547" s="47"/>
      <c r="MG547" s="49"/>
      <c r="MH547" s="49"/>
      <c r="MI547" s="49"/>
      <c r="MJ547" s="46"/>
      <c r="MK547" s="47"/>
      <c r="ML547" s="47"/>
      <c r="MM547" s="48"/>
      <c r="MN547" s="47"/>
      <c r="MO547" s="49"/>
      <c r="MP547" s="49"/>
      <c r="MQ547" s="49"/>
      <c r="MR547" s="46"/>
      <c r="MS547" s="47"/>
      <c r="MT547" s="47"/>
      <c r="MU547" s="48"/>
      <c r="MV547" s="47"/>
      <c r="MW547" s="49"/>
      <c r="MX547" s="49"/>
      <c r="MY547" s="49"/>
      <c r="MZ547" s="46"/>
      <c r="NA547" s="47"/>
      <c r="NB547" s="47"/>
      <c r="NC547" s="48"/>
      <c r="ND547" s="47"/>
      <c r="NE547" s="49"/>
      <c r="NF547" s="49"/>
      <c r="NG547" s="49"/>
      <c r="NH547" s="46"/>
      <c r="NI547" s="47"/>
      <c r="NJ547" s="47"/>
      <c r="NK547" s="48"/>
      <c r="NL547" s="47"/>
      <c r="NM547" s="49"/>
      <c r="NN547" s="49"/>
      <c r="NO547" s="49"/>
      <c r="NP547" s="46"/>
      <c r="NQ547" s="47"/>
      <c r="NR547" s="47"/>
      <c r="NS547" s="48"/>
      <c r="NT547" s="47"/>
      <c r="NU547" s="49"/>
      <c r="NV547" s="49"/>
      <c r="NW547" s="49"/>
      <c r="NX547" s="46"/>
      <c r="NY547" s="47"/>
      <c r="NZ547" s="47"/>
      <c r="OA547" s="48"/>
      <c r="OB547" s="47"/>
      <c r="OC547" s="49"/>
      <c r="OD547" s="49"/>
      <c r="OE547" s="49"/>
      <c r="OF547" s="46"/>
      <c r="OG547" s="47"/>
      <c r="OH547" s="47"/>
      <c r="OI547" s="48"/>
      <c r="OJ547" s="47"/>
      <c r="OK547" s="49"/>
      <c r="OL547" s="49"/>
      <c r="OM547" s="49"/>
      <c r="ON547" s="46"/>
      <c r="OO547" s="47"/>
      <c r="OP547" s="47"/>
      <c r="OQ547" s="48"/>
      <c r="OR547" s="47"/>
      <c r="OS547" s="49"/>
      <c r="OT547" s="49"/>
      <c r="OU547" s="49"/>
      <c r="OV547" s="46"/>
      <c r="OW547" s="47"/>
      <c r="OX547" s="47"/>
      <c r="OY547" s="48"/>
      <c r="OZ547" s="47"/>
      <c r="PA547" s="49"/>
      <c r="PB547" s="49"/>
      <c r="PC547" s="49"/>
      <c r="PD547" s="46"/>
      <c r="PE547" s="47"/>
      <c r="PF547" s="47"/>
      <c r="PG547" s="48"/>
      <c r="PH547" s="47"/>
      <c r="PI547" s="49"/>
      <c r="PJ547" s="49"/>
      <c r="PK547" s="49"/>
      <c r="PL547" s="46"/>
      <c r="PM547" s="47"/>
      <c r="PN547" s="47"/>
      <c r="PO547" s="48"/>
      <c r="PP547" s="47"/>
      <c r="PQ547" s="49"/>
      <c r="PR547" s="49"/>
      <c r="PS547" s="49"/>
      <c r="PT547" s="46"/>
      <c r="PU547" s="47"/>
      <c r="PV547" s="47"/>
      <c r="PW547" s="48"/>
      <c r="PX547" s="47"/>
      <c r="PY547" s="49"/>
      <c r="PZ547" s="49"/>
      <c r="QA547" s="49"/>
      <c r="QB547" s="46"/>
      <c r="QC547" s="47"/>
      <c r="QD547" s="47"/>
      <c r="QE547" s="48"/>
      <c r="QF547" s="47"/>
      <c r="QG547" s="49"/>
      <c r="QH547" s="49"/>
      <c r="QI547" s="49"/>
      <c r="QJ547" s="46"/>
      <c r="QK547" s="47"/>
      <c r="QL547" s="47"/>
      <c r="QM547" s="48"/>
      <c r="QN547" s="47"/>
      <c r="QO547" s="49"/>
      <c r="QP547" s="49"/>
      <c r="QQ547" s="49"/>
      <c r="QR547" s="46"/>
      <c r="QS547" s="47"/>
      <c r="QT547" s="47"/>
      <c r="QU547" s="48"/>
      <c r="QV547" s="47"/>
      <c r="QW547" s="49"/>
      <c r="QX547" s="49"/>
      <c r="QY547" s="49"/>
      <c r="QZ547" s="46"/>
      <c r="RA547" s="47"/>
      <c r="RB547" s="47"/>
      <c r="RC547" s="48"/>
      <c r="RD547" s="47"/>
      <c r="RE547" s="49"/>
      <c r="RF547" s="49"/>
      <c r="RG547" s="49"/>
      <c r="RH547" s="46"/>
      <c r="RI547" s="47"/>
      <c r="RJ547" s="47"/>
      <c r="RK547" s="48"/>
      <c r="RL547" s="47"/>
      <c r="RM547" s="49"/>
      <c r="RN547" s="49"/>
      <c r="RO547" s="49"/>
      <c r="RP547" s="46"/>
      <c r="RQ547" s="47"/>
      <c r="RR547" s="47"/>
      <c r="RS547" s="48"/>
      <c r="RT547" s="47"/>
      <c r="RU547" s="49"/>
      <c r="RV547" s="49"/>
      <c r="RW547" s="49"/>
      <c r="RX547" s="46"/>
      <c r="RY547" s="47"/>
      <c r="RZ547" s="47"/>
      <c r="SA547" s="48"/>
      <c r="SB547" s="47"/>
      <c r="SC547" s="49"/>
      <c r="SD547" s="49"/>
      <c r="SE547" s="49"/>
      <c r="SF547" s="46"/>
      <c r="SG547" s="47"/>
      <c r="SH547" s="47"/>
      <c r="SI547" s="48"/>
      <c r="SJ547" s="47"/>
      <c r="SK547" s="49"/>
      <c r="SL547" s="49"/>
      <c r="SM547" s="49"/>
      <c r="SN547" s="46"/>
      <c r="SO547" s="47"/>
      <c r="SP547" s="47"/>
      <c r="SQ547" s="48"/>
      <c r="SR547" s="47"/>
      <c r="SS547" s="49"/>
      <c r="ST547" s="49"/>
      <c r="SU547" s="49"/>
      <c r="SV547" s="46"/>
      <c r="SW547" s="47"/>
      <c r="SX547" s="47"/>
      <c r="SY547" s="48"/>
      <c r="SZ547" s="47"/>
      <c r="TA547" s="49"/>
      <c r="TB547" s="49"/>
      <c r="TC547" s="49"/>
      <c r="TD547" s="46"/>
      <c r="TE547" s="47"/>
      <c r="TF547" s="47"/>
      <c r="TG547" s="48"/>
      <c r="TH547" s="47"/>
      <c r="TI547" s="49"/>
      <c r="TJ547" s="49"/>
      <c r="TK547" s="49"/>
      <c r="TL547" s="46"/>
      <c r="TM547" s="47"/>
      <c r="TN547" s="47"/>
      <c r="TO547" s="48"/>
      <c r="TP547" s="47"/>
      <c r="TQ547" s="49"/>
      <c r="TR547" s="49"/>
      <c r="TS547" s="49"/>
      <c r="TT547" s="46"/>
      <c r="TU547" s="47"/>
      <c r="TV547" s="47"/>
      <c r="TW547" s="48"/>
      <c r="TX547" s="47"/>
      <c r="TY547" s="49"/>
      <c r="TZ547" s="49"/>
      <c r="UA547" s="49"/>
      <c r="UB547" s="46"/>
      <c r="UC547" s="47"/>
      <c r="UD547" s="47"/>
      <c r="UE547" s="48"/>
      <c r="UF547" s="47"/>
      <c r="UG547" s="49"/>
      <c r="UH547" s="49"/>
      <c r="UI547" s="49"/>
      <c r="UJ547" s="46"/>
      <c r="UK547" s="47"/>
      <c r="UL547" s="47"/>
      <c r="UM547" s="48"/>
      <c r="UN547" s="47"/>
      <c r="UO547" s="49"/>
      <c r="UP547" s="49"/>
      <c r="UQ547" s="49"/>
      <c r="UR547" s="46"/>
      <c r="US547" s="47"/>
      <c r="UT547" s="47"/>
      <c r="UU547" s="48"/>
      <c r="UV547" s="47"/>
      <c r="UW547" s="49"/>
      <c r="UX547" s="49"/>
      <c r="UY547" s="49"/>
      <c r="UZ547" s="46"/>
      <c r="VA547" s="47"/>
      <c r="VB547" s="47"/>
      <c r="VC547" s="48"/>
      <c r="VD547" s="47"/>
      <c r="VE547" s="49"/>
      <c r="VF547" s="49"/>
      <c r="VG547" s="49"/>
      <c r="VH547" s="46"/>
      <c r="VI547" s="47"/>
      <c r="VJ547" s="47"/>
      <c r="VK547" s="48"/>
      <c r="VL547" s="47"/>
      <c r="VM547" s="49"/>
      <c r="VN547" s="49"/>
      <c r="VO547" s="49"/>
      <c r="VP547" s="46"/>
      <c r="VQ547" s="47"/>
      <c r="VR547" s="47"/>
      <c r="VS547" s="48"/>
      <c r="VT547" s="47"/>
      <c r="VU547" s="49"/>
      <c r="VV547" s="49"/>
      <c r="VW547" s="49"/>
      <c r="VX547" s="46"/>
      <c r="VY547" s="47"/>
      <c r="VZ547" s="47"/>
      <c r="WA547" s="48"/>
      <c r="WB547" s="47"/>
      <c r="WC547" s="49"/>
      <c r="WD547" s="49"/>
      <c r="WE547" s="49"/>
      <c r="WF547" s="46"/>
      <c r="WG547" s="47"/>
      <c r="WH547" s="47"/>
      <c r="WI547" s="48"/>
      <c r="WJ547" s="47"/>
      <c r="WK547" s="49"/>
      <c r="WL547" s="49"/>
      <c r="WM547" s="49"/>
      <c r="WN547" s="46"/>
      <c r="WO547" s="47"/>
      <c r="WP547" s="47"/>
      <c r="WQ547" s="48"/>
      <c r="WR547" s="47"/>
      <c r="WS547" s="49"/>
      <c r="WT547" s="49"/>
      <c r="WU547" s="49"/>
      <c r="WV547" s="46"/>
      <c r="WW547" s="47"/>
      <c r="WX547" s="47"/>
      <c r="WY547" s="48"/>
      <c r="WZ547" s="47"/>
      <c r="XA547" s="49"/>
      <c r="XB547" s="49"/>
      <c r="XC547" s="49"/>
      <c r="XD547" s="46"/>
      <c r="XE547" s="47"/>
      <c r="XF547" s="47"/>
      <c r="XG547" s="48"/>
      <c r="XH547" s="47"/>
      <c r="XI547" s="49"/>
      <c r="XJ547" s="49"/>
      <c r="XK547" s="49"/>
      <c r="XL547" s="46"/>
      <c r="XM547" s="47"/>
      <c r="XN547" s="47"/>
      <c r="XO547" s="48"/>
      <c r="XP547" s="47"/>
      <c r="XQ547" s="49"/>
      <c r="XR547" s="49"/>
      <c r="XS547" s="49"/>
      <c r="XT547" s="46"/>
      <c r="XU547" s="47"/>
      <c r="XV547" s="47"/>
      <c r="XW547" s="48"/>
      <c r="XX547" s="47"/>
      <c r="XY547" s="49"/>
      <c r="XZ547" s="49"/>
      <c r="YA547" s="49"/>
      <c r="YB547" s="46"/>
      <c r="YC547" s="47"/>
      <c r="YD547" s="47"/>
      <c r="YE547" s="48"/>
      <c r="YF547" s="47"/>
      <c r="YG547" s="49"/>
      <c r="YH547" s="49"/>
      <c r="YI547" s="49"/>
      <c r="YJ547" s="46"/>
      <c r="YK547" s="47"/>
      <c r="YL547" s="47"/>
      <c r="YM547" s="48"/>
      <c r="YN547" s="47"/>
      <c r="YO547" s="49"/>
      <c r="YP547" s="49"/>
      <c r="YQ547" s="49"/>
      <c r="YR547" s="46"/>
      <c r="YS547" s="47"/>
      <c r="YT547" s="47"/>
      <c r="YU547" s="48"/>
      <c r="YV547" s="47"/>
      <c r="YW547" s="49"/>
      <c r="YX547" s="49"/>
      <c r="YY547" s="49"/>
      <c r="YZ547" s="46"/>
      <c r="ZA547" s="47"/>
      <c r="ZB547" s="47"/>
      <c r="ZC547" s="48"/>
      <c r="ZD547" s="47"/>
      <c r="ZE547" s="49"/>
      <c r="ZF547" s="49"/>
      <c r="ZG547" s="49"/>
      <c r="ZH547" s="46"/>
      <c r="ZI547" s="47"/>
      <c r="ZJ547" s="47"/>
      <c r="ZK547" s="48"/>
      <c r="ZL547" s="47"/>
      <c r="ZM547" s="49"/>
      <c r="ZN547" s="49"/>
      <c r="ZO547" s="49"/>
      <c r="ZP547" s="46"/>
      <c r="ZQ547" s="47"/>
      <c r="ZR547" s="47"/>
      <c r="ZS547" s="48"/>
      <c r="ZT547" s="47"/>
      <c r="ZU547" s="49"/>
      <c r="ZV547" s="49"/>
      <c r="ZW547" s="49"/>
      <c r="ZX547" s="50"/>
      <c r="ZY547" s="51">
        <v>27</v>
      </c>
      <c r="ZZ547" s="52"/>
      <c r="AAA547" s="53" t="s">
        <v>14</v>
      </c>
      <c r="AAB547" s="52"/>
      <c r="AAC547" s="54"/>
      <c r="AAD547" s="54"/>
      <c r="AAE547" s="54"/>
      <c r="AAF547" s="55"/>
      <c r="AAG547" s="51">
        <v>27</v>
      </c>
      <c r="AAH547" s="52"/>
      <c r="AAI547" s="53" t="s">
        <v>14</v>
      </c>
      <c r="AAJ547" s="52"/>
      <c r="AAK547" s="54"/>
      <c r="AAL547" s="54"/>
      <c r="AAM547" s="54"/>
      <c r="AAN547" s="55"/>
      <c r="AAO547" s="51">
        <v>27</v>
      </c>
      <c r="AAP547" s="52"/>
      <c r="AAQ547" s="53" t="s">
        <v>14</v>
      </c>
      <c r="AAR547" s="52"/>
      <c r="AAS547" s="54"/>
      <c r="AAT547" s="54"/>
      <c r="AAU547" s="54"/>
      <c r="AAV547" s="55"/>
      <c r="AAW547" s="51">
        <v>27</v>
      </c>
      <c r="AAX547" s="52"/>
      <c r="AAY547" s="53" t="s">
        <v>14</v>
      </c>
      <c r="AAZ547" s="52"/>
      <c r="ABA547" s="54"/>
      <c r="ABB547" s="54"/>
      <c r="ABC547" s="54"/>
      <c r="ABD547" s="55"/>
      <c r="ABE547" s="51">
        <v>27</v>
      </c>
      <c r="ABF547" s="52"/>
      <c r="ABG547" s="53" t="s">
        <v>14</v>
      </c>
      <c r="ABH547" s="52"/>
      <c r="ABI547" s="54"/>
      <c r="ABJ547" s="54"/>
      <c r="ABK547" s="54"/>
      <c r="ABL547" s="55"/>
      <c r="ABM547" s="51">
        <v>27</v>
      </c>
      <c r="ABN547" s="52"/>
      <c r="ABO547" s="53" t="s">
        <v>14</v>
      </c>
      <c r="ABP547" s="52"/>
      <c r="ABQ547" s="54"/>
      <c r="ABR547" s="54"/>
      <c r="ABS547" s="54"/>
      <c r="ABT547" s="55"/>
      <c r="ABU547" s="51">
        <v>27</v>
      </c>
      <c r="ABV547" s="52"/>
      <c r="ABW547" s="53" t="s">
        <v>14</v>
      </c>
      <c r="ABX547" s="52"/>
      <c r="ABY547" s="54"/>
      <c r="ABZ547" s="54"/>
      <c r="ACA547" s="54"/>
      <c r="ACB547" s="55"/>
      <c r="ACC547" s="51">
        <v>27</v>
      </c>
      <c r="ACD547" s="52"/>
      <c r="ACE547" s="53" t="s">
        <v>14</v>
      </c>
      <c r="ACF547" s="52"/>
      <c r="ACG547" s="54"/>
      <c r="ACH547" s="54"/>
      <c r="ACI547" s="54"/>
      <c r="ACJ547" s="55"/>
      <c r="ACK547" s="51">
        <v>27</v>
      </c>
      <c r="ACL547" s="52"/>
      <c r="ACM547" s="53" t="s">
        <v>14</v>
      </c>
      <c r="ACN547" s="52"/>
      <c r="ACO547" s="54"/>
      <c r="ACP547" s="54"/>
      <c r="ACQ547" s="54"/>
      <c r="ACR547" s="55"/>
      <c r="ACS547" s="51">
        <v>27</v>
      </c>
      <c r="ACT547" s="52"/>
      <c r="ACU547" s="53" t="s">
        <v>14</v>
      </c>
      <c r="ACV547" s="52"/>
      <c r="ACW547" s="54"/>
      <c r="ACX547" s="54"/>
      <c r="ACY547" s="54"/>
      <c r="ACZ547" s="55"/>
      <c r="ADA547" s="51">
        <v>27</v>
      </c>
      <c r="ADB547" s="52"/>
      <c r="ADC547" s="53" t="s">
        <v>14</v>
      </c>
      <c r="ADD547" s="52"/>
      <c r="ADE547" s="54"/>
      <c r="ADF547" s="54"/>
      <c r="ADG547" s="54"/>
      <c r="ADH547" s="55"/>
      <c r="ADI547" s="51">
        <v>27</v>
      </c>
      <c r="ADJ547" s="52"/>
      <c r="ADK547" s="53" t="s">
        <v>14</v>
      </c>
      <c r="ADL547" s="52"/>
      <c r="ADM547" s="54"/>
      <c r="ADN547" s="54"/>
      <c r="ADO547" s="54"/>
      <c r="ADP547" s="55"/>
      <c r="ADQ547" s="51">
        <v>27</v>
      </c>
      <c r="ADR547" s="52"/>
      <c r="ADS547" s="53" t="s">
        <v>14</v>
      </c>
      <c r="ADT547" s="52"/>
      <c r="ADU547" s="54"/>
      <c r="ADV547" s="54"/>
      <c r="ADW547" s="54"/>
      <c r="ADX547" s="55"/>
      <c r="ADY547" s="51">
        <v>27</v>
      </c>
      <c r="ADZ547" s="52"/>
      <c r="AEA547" s="53" t="s">
        <v>14</v>
      </c>
      <c r="AEB547" s="52"/>
      <c r="AEC547" s="54"/>
      <c r="AED547" s="54"/>
      <c r="AEE547" s="54"/>
      <c r="AEF547" s="55"/>
      <c r="AEG547" s="51">
        <v>27</v>
      </c>
      <c r="AEH547" s="52"/>
      <c r="AEI547" s="53" t="s">
        <v>14</v>
      </c>
      <c r="AEJ547" s="52"/>
      <c r="AEK547" s="54"/>
      <c r="AEL547" s="54"/>
      <c r="AEM547" s="54"/>
      <c r="AEN547" s="55"/>
      <c r="AEO547" s="51">
        <v>27</v>
      </c>
      <c r="AEP547" s="52"/>
      <c r="AEQ547" s="53" t="s">
        <v>14</v>
      </c>
      <c r="AER547" s="52"/>
      <c r="AES547" s="54"/>
      <c r="AET547" s="54"/>
      <c r="AEU547" s="54"/>
      <c r="AEV547" s="55"/>
      <c r="AEW547" s="51">
        <v>27</v>
      </c>
      <c r="AEX547" s="52"/>
      <c r="AEY547" s="53" t="s">
        <v>14</v>
      </c>
      <c r="AEZ547" s="52"/>
      <c r="AFA547" s="54"/>
      <c r="AFB547" s="54"/>
      <c r="AFC547" s="54"/>
      <c r="AFD547" s="55"/>
      <c r="AFE547" s="51">
        <v>27</v>
      </c>
      <c r="AFF547" s="52"/>
      <c r="AFG547" s="53" t="s">
        <v>14</v>
      </c>
      <c r="AFH547" s="52"/>
      <c r="AFI547" s="54"/>
      <c r="AFJ547" s="54"/>
      <c r="AFK547" s="54"/>
      <c r="AFL547" s="55"/>
      <c r="AFM547" s="51">
        <v>27</v>
      </c>
      <c r="AFN547" s="52"/>
      <c r="AFO547" s="53" t="s">
        <v>14</v>
      </c>
      <c r="AFP547" s="52"/>
      <c r="AFQ547" s="54"/>
      <c r="AFR547" s="54"/>
      <c r="AFS547" s="54"/>
      <c r="AFT547" s="55"/>
      <c r="AFU547" s="51">
        <v>27</v>
      </c>
      <c r="AFV547" s="52"/>
      <c r="AFW547" s="53" t="s">
        <v>14</v>
      </c>
      <c r="AFX547" s="52"/>
      <c r="AFY547" s="54"/>
      <c r="AFZ547" s="54"/>
      <c r="AGA547" s="54"/>
      <c r="AGB547" s="55"/>
      <c r="AGC547" s="51">
        <v>27</v>
      </c>
      <c r="AGD547" s="52"/>
      <c r="AGE547" s="53" t="s">
        <v>14</v>
      </c>
      <c r="AGF547" s="52"/>
      <c r="AGG547" s="54"/>
      <c r="AGH547" s="54"/>
      <c r="AGI547" s="54"/>
      <c r="AGJ547" s="55"/>
      <c r="AGK547" s="51">
        <v>27</v>
      </c>
      <c r="AGL547" s="52"/>
      <c r="AGM547" s="53" t="s">
        <v>14</v>
      </c>
      <c r="AGN547" s="52"/>
      <c r="AGO547" s="54"/>
      <c r="AGP547" s="54"/>
      <c r="AGQ547" s="54"/>
      <c r="AGR547" s="55"/>
      <c r="AGS547" s="51">
        <v>27</v>
      </c>
      <c r="AGT547" s="52"/>
      <c r="AGU547" s="53" t="s">
        <v>14</v>
      </c>
      <c r="AGV547" s="52"/>
      <c r="AGW547" s="54"/>
      <c r="AGX547" s="54"/>
      <c r="AGY547" s="54"/>
      <c r="AGZ547" s="55"/>
      <c r="AHA547" s="51">
        <v>27</v>
      </c>
      <c r="AHB547" s="52"/>
      <c r="AHC547" s="53" t="s">
        <v>14</v>
      </c>
      <c r="AHD547" s="52"/>
      <c r="AHE547" s="54"/>
      <c r="AHF547" s="54"/>
      <c r="AHG547" s="54"/>
      <c r="AHH547" s="55"/>
      <c r="AHI547" s="51">
        <v>27</v>
      </c>
      <c r="AHJ547" s="52"/>
      <c r="AHK547" s="53" t="s">
        <v>14</v>
      </c>
      <c r="AHL547" s="52"/>
      <c r="AHM547" s="54"/>
      <c r="AHN547" s="54"/>
      <c r="AHO547" s="54"/>
      <c r="AHP547" s="55"/>
      <c r="AHQ547" s="51">
        <v>27</v>
      </c>
      <c r="AHR547" s="52"/>
      <c r="AHS547" s="53" t="s">
        <v>14</v>
      </c>
      <c r="AHT547" s="52"/>
      <c r="AHU547" s="54"/>
      <c r="AHV547" s="54"/>
      <c r="AHW547" s="54"/>
      <c r="AHX547" s="55"/>
      <c r="AHY547" s="51">
        <v>27</v>
      </c>
      <c r="AHZ547" s="52"/>
      <c r="AIA547" s="53" t="s">
        <v>14</v>
      </c>
      <c r="AIB547" s="52"/>
      <c r="AIC547" s="54"/>
      <c r="AID547" s="54"/>
      <c r="AIE547" s="54"/>
      <c r="AIF547" s="55"/>
      <c r="AIG547" s="51">
        <v>27</v>
      </c>
      <c r="AIH547" s="52"/>
      <c r="AII547" s="53" t="s">
        <v>14</v>
      </c>
      <c r="AIJ547" s="52"/>
      <c r="AIK547" s="54"/>
      <c r="AIL547" s="54"/>
      <c r="AIM547" s="54"/>
      <c r="AIN547" s="55"/>
      <c r="AIO547" s="51">
        <v>27</v>
      </c>
      <c r="AIP547" s="52"/>
      <c r="AIQ547" s="53" t="s">
        <v>14</v>
      </c>
      <c r="AIR547" s="52"/>
      <c r="AIS547" s="54"/>
      <c r="AIT547" s="54"/>
      <c r="AIU547" s="54"/>
      <c r="AIV547" s="55"/>
      <c r="AIW547" s="51">
        <v>27</v>
      </c>
      <c r="AIX547" s="52"/>
      <c r="AIY547" s="53" t="s">
        <v>14</v>
      </c>
      <c r="AIZ547" s="52"/>
      <c r="AJA547" s="54"/>
      <c r="AJB547" s="54"/>
      <c r="AJC547" s="54"/>
      <c r="AJD547" s="55"/>
      <c r="AJE547" s="51">
        <v>27</v>
      </c>
      <c r="AJF547" s="52"/>
      <c r="AJG547" s="53" t="s">
        <v>14</v>
      </c>
      <c r="AJH547" s="52"/>
      <c r="AJI547" s="54"/>
      <c r="AJJ547" s="54"/>
      <c r="AJK547" s="54"/>
      <c r="AJL547" s="55"/>
      <c r="AJM547" s="51">
        <v>27</v>
      </c>
      <c r="AJN547" s="52"/>
      <c r="AJO547" s="53" t="s">
        <v>14</v>
      </c>
      <c r="AJP547" s="52"/>
      <c r="AJQ547" s="54"/>
      <c r="AJR547" s="54"/>
      <c r="AJS547" s="54"/>
      <c r="AJT547" s="55"/>
      <c r="AJU547" s="51">
        <v>27</v>
      </c>
      <c r="AJV547" s="52"/>
      <c r="AJW547" s="53" t="s">
        <v>14</v>
      </c>
      <c r="AJX547" s="52"/>
      <c r="AJY547" s="54"/>
      <c r="AJZ547" s="54"/>
      <c r="AKA547" s="54"/>
      <c r="AKB547" s="55"/>
      <c r="AKC547" s="51">
        <v>27</v>
      </c>
      <c r="AKD547" s="52"/>
      <c r="AKE547" s="53" t="s">
        <v>14</v>
      </c>
      <c r="AKF547" s="52"/>
      <c r="AKG547" s="54"/>
      <c r="AKH547" s="54"/>
      <c r="AKI547" s="54"/>
      <c r="AKJ547" s="55"/>
      <c r="AKK547" s="51">
        <v>27</v>
      </c>
      <c r="AKL547" s="52"/>
      <c r="AKM547" s="53" t="s">
        <v>14</v>
      </c>
      <c r="AKN547" s="52"/>
      <c r="AKO547" s="54"/>
      <c r="AKP547" s="54"/>
      <c r="AKQ547" s="54"/>
      <c r="AKR547" s="55"/>
      <c r="AKS547" s="51">
        <v>27</v>
      </c>
      <c r="AKT547" s="52"/>
      <c r="AKU547" s="53" t="s">
        <v>14</v>
      </c>
      <c r="AKV547" s="52"/>
      <c r="AKW547" s="54"/>
      <c r="AKX547" s="54"/>
      <c r="AKY547" s="54"/>
      <c r="AKZ547" s="55"/>
      <c r="ALA547" s="51">
        <v>27</v>
      </c>
      <c r="ALB547" s="52"/>
      <c r="ALC547" s="53" t="s">
        <v>14</v>
      </c>
      <c r="ALD547" s="52"/>
      <c r="ALE547" s="54"/>
      <c r="ALF547" s="54"/>
      <c r="ALG547" s="54"/>
      <c r="ALH547" s="55"/>
      <c r="ALI547" s="51">
        <v>27</v>
      </c>
      <c r="ALJ547" s="52"/>
      <c r="ALK547" s="53" t="s">
        <v>14</v>
      </c>
      <c r="ALL547" s="52"/>
      <c r="ALM547" s="54"/>
      <c r="ALN547" s="54"/>
      <c r="ALO547" s="54"/>
      <c r="ALP547" s="55"/>
      <c r="ALQ547" s="51">
        <v>27</v>
      </c>
      <c r="ALR547" s="52"/>
      <c r="ALS547" s="53" t="s">
        <v>14</v>
      </c>
      <c r="ALT547" s="52"/>
      <c r="ALU547" s="54"/>
      <c r="ALV547" s="54"/>
      <c r="ALW547" s="54"/>
      <c r="ALX547" s="55"/>
      <c r="ALY547" s="51">
        <v>27</v>
      </c>
      <c r="ALZ547" s="52"/>
      <c r="AMA547" s="53" t="s">
        <v>14</v>
      </c>
      <c r="AMB547" s="52"/>
      <c r="AMC547" s="54"/>
      <c r="AMD547" s="54"/>
      <c r="AME547" s="54"/>
      <c r="AMF547" s="55"/>
      <c r="AMG547" s="51">
        <v>27</v>
      </c>
      <c r="AMH547" s="52"/>
      <c r="AMI547" s="53" t="s">
        <v>14</v>
      </c>
      <c r="AMJ547" s="52"/>
      <c r="AMK547" s="54"/>
      <c r="AML547" s="54"/>
      <c r="AMM547" s="54"/>
      <c r="AMN547" s="55"/>
      <c r="AMO547" s="51">
        <v>27</v>
      </c>
      <c r="AMP547" s="52"/>
      <c r="AMQ547" s="53" t="s">
        <v>14</v>
      </c>
      <c r="AMR547" s="52"/>
      <c r="AMS547" s="54"/>
      <c r="AMT547" s="54"/>
      <c r="AMU547" s="54"/>
      <c r="AMV547" s="55"/>
      <c r="AMW547" s="51">
        <v>27</v>
      </c>
      <c r="AMX547" s="52"/>
      <c r="AMY547" s="53" t="s">
        <v>14</v>
      </c>
      <c r="AMZ547" s="52"/>
      <c r="ANA547" s="54"/>
      <c r="ANB547" s="54"/>
      <c r="ANC547" s="54"/>
      <c r="AND547" s="55"/>
      <c r="ANE547" s="51">
        <v>27</v>
      </c>
      <c r="ANF547" s="52"/>
      <c r="ANG547" s="53" t="s">
        <v>14</v>
      </c>
      <c r="ANH547" s="52"/>
      <c r="ANI547" s="54"/>
      <c r="ANJ547" s="54"/>
      <c r="ANK547" s="54"/>
      <c r="ANL547" s="55"/>
      <c r="ANM547" s="51">
        <v>27</v>
      </c>
      <c r="ANN547" s="52"/>
      <c r="ANO547" s="53" t="s">
        <v>14</v>
      </c>
      <c r="ANP547" s="52"/>
      <c r="ANQ547" s="54"/>
      <c r="ANR547" s="54"/>
      <c r="ANS547" s="54"/>
      <c r="ANT547" s="55"/>
      <c r="ANU547" s="51">
        <v>27</v>
      </c>
      <c r="ANV547" s="52"/>
      <c r="ANW547" s="53" t="s">
        <v>14</v>
      </c>
      <c r="ANX547" s="52"/>
      <c r="ANY547" s="54"/>
      <c r="ANZ547" s="54"/>
      <c r="AOA547" s="54"/>
      <c r="AOB547" s="55"/>
      <c r="AOC547" s="51">
        <v>27</v>
      </c>
      <c r="AOD547" s="52"/>
      <c r="AOE547" s="53" t="s">
        <v>14</v>
      </c>
      <c r="AOF547" s="52"/>
      <c r="AOG547" s="54"/>
      <c r="AOH547" s="54"/>
      <c r="AOI547" s="54"/>
      <c r="AOJ547" s="55"/>
      <c r="AOK547" s="51">
        <v>27</v>
      </c>
      <c r="AOL547" s="52"/>
      <c r="AOM547" s="53" t="s">
        <v>14</v>
      </c>
      <c r="AON547" s="52"/>
      <c r="AOO547" s="54"/>
      <c r="AOP547" s="54"/>
      <c r="AOQ547" s="54"/>
      <c r="AOR547" s="55"/>
      <c r="AOS547" s="51">
        <v>27</v>
      </c>
      <c r="AOT547" s="52"/>
      <c r="AOU547" s="53" t="s">
        <v>14</v>
      </c>
      <c r="AOV547" s="52"/>
      <c r="AOW547" s="54"/>
      <c r="AOX547" s="54"/>
      <c r="AOY547" s="54"/>
      <c r="AOZ547" s="55"/>
      <c r="APA547" s="51">
        <v>27</v>
      </c>
      <c r="APB547" s="52"/>
      <c r="APC547" s="53" t="s">
        <v>14</v>
      </c>
      <c r="APD547" s="52"/>
      <c r="APE547" s="54"/>
      <c r="APF547" s="54"/>
      <c r="APG547" s="54"/>
      <c r="APH547" s="55"/>
      <c r="API547" s="51">
        <v>27</v>
      </c>
      <c r="APJ547" s="52"/>
      <c r="APK547" s="53" t="s">
        <v>14</v>
      </c>
      <c r="APL547" s="52"/>
      <c r="APM547" s="54"/>
      <c r="APN547" s="54"/>
      <c r="APO547" s="54"/>
      <c r="APP547" s="55"/>
      <c r="APQ547" s="51">
        <v>27</v>
      </c>
      <c r="APR547" s="52"/>
      <c r="APS547" s="53" t="s">
        <v>14</v>
      </c>
      <c r="APT547" s="52"/>
      <c r="APU547" s="54"/>
      <c r="APV547" s="54"/>
      <c r="APW547" s="54"/>
      <c r="APX547" s="55"/>
      <c r="APY547" s="51">
        <v>27</v>
      </c>
      <c r="APZ547" s="52"/>
      <c r="AQA547" s="53" t="s">
        <v>14</v>
      </c>
      <c r="AQB547" s="52"/>
      <c r="AQC547" s="54"/>
      <c r="AQD547" s="54"/>
      <c r="AQE547" s="54"/>
      <c r="AQF547" s="55"/>
      <c r="AQG547" s="51">
        <v>27</v>
      </c>
      <c r="AQH547" s="52"/>
      <c r="AQI547" s="53" t="s">
        <v>14</v>
      </c>
      <c r="AQJ547" s="52"/>
      <c r="AQK547" s="54"/>
      <c r="AQL547" s="54"/>
      <c r="AQM547" s="54"/>
      <c r="AQN547" s="55"/>
      <c r="AQO547" s="51">
        <v>27</v>
      </c>
      <c r="AQP547" s="52"/>
      <c r="AQQ547" s="53" t="s">
        <v>14</v>
      </c>
      <c r="AQR547" s="52"/>
      <c r="AQS547" s="54"/>
      <c r="AQT547" s="54"/>
      <c r="AQU547" s="54"/>
      <c r="AQV547" s="55"/>
      <c r="AQW547" s="51">
        <v>27</v>
      </c>
      <c r="AQX547" s="52"/>
      <c r="AQY547" s="53" t="s">
        <v>14</v>
      </c>
      <c r="AQZ547" s="52"/>
      <c r="ARA547" s="54"/>
      <c r="ARB547" s="54"/>
      <c r="ARC547" s="54"/>
      <c r="ARD547" s="55"/>
      <c r="ARE547" s="51">
        <v>27</v>
      </c>
      <c r="ARF547" s="52"/>
      <c r="ARG547" s="53" t="s">
        <v>14</v>
      </c>
      <c r="ARH547" s="52"/>
      <c r="ARI547" s="54"/>
      <c r="ARJ547" s="54"/>
      <c r="ARK547" s="54"/>
      <c r="ARL547" s="55"/>
      <c r="ARM547" s="51">
        <v>27</v>
      </c>
      <c r="ARN547" s="52"/>
      <c r="ARO547" s="53" t="s">
        <v>14</v>
      </c>
      <c r="ARP547" s="52"/>
      <c r="ARQ547" s="54"/>
      <c r="ARR547" s="54"/>
      <c r="ARS547" s="54"/>
      <c r="ART547" s="55"/>
      <c r="ARU547" s="51">
        <v>27</v>
      </c>
      <c r="ARV547" s="52"/>
      <c r="ARW547" s="53" t="s">
        <v>14</v>
      </c>
      <c r="ARX547" s="52"/>
      <c r="ARY547" s="54"/>
      <c r="ARZ547" s="54"/>
      <c r="ASA547" s="54"/>
      <c r="ASB547" s="55"/>
      <c r="ASC547" s="51">
        <v>27</v>
      </c>
      <c r="ASD547" s="52"/>
      <c r="ASE547" s="53" t="s">
        <v>14</v>
      </c>
      <c r="ASF547" s="52"/>
      <c r="ASG547" s="54"/>
      <c r="ASH547" s="54"/>
      <c r="ASI547" s="54"/>
      <c r="ASJ547" s="55"/>
      <c r="ASK547" s="51">
        <v>27</v>
      </c>
      <c r="ASL547" s="52"/>
      <c r="ASM547" s="53" t="s">
        <v>14</v>
      </c>
      <c r="ASN547" s="52"/>
      <c r="ASO547" s="54"/>
      <c r="ASP547" s="54"/>
      <c r="ASQ547" s="54"/>
      <c r="ASR547" s="55"/>
      <c r="ASS547" s="51">
        <v>27</v>
      </c>
      <c r="AST547" s="52"/>
      <c r="ASU547" s="53" t="s">
        <v>14</v>
      </c>
      <c r="ASV547" s="52"/>
      <c r="ASW547" s="54"/>
      <c r="ASX547" s="54"/>
      <c r="ASY547" s="54"/>
      <c r="ASZ547" s="55"/>
      <c r="ATA547" s="51">
        <v>27</v>
      </c>
      <c r="ATB547" s="52"/>
      <c r="ATC547" s="53" t="s">
        <v>14</v>
      </c>
      <c r="ATD547" s="52"/>
      <c r="ATE547" s="54"/>
      <c r="ATF547" s="54"/>
      <c r="ATG547" s="54"/>
      <c r="ATH547" s="55"/>
      <c r="ATI547" s="51">
        <v>27</v>
      </c>
      <c r="ATJ547" s="52"/>
      <c r="ATK547" s="53" t="s">
        <v>14</v>
      </c>
      <c r="ATL547" s="52"/>
      <c r="ATM547" s="54"/>
      <c r="ATN547" s="54"/>
      <c r="ATO547" s="54"/>
      <c r="ATP547" s="55"/>
      <c r="ATQ547" s="51">
        <v>27</v>
      </c>
      <c r="ATR547" s="52"/>
      <c r="ATS547" s="53" t="s">
        <v>14</v>
      </c>
      <c r="ATT547" s="52"/>
      <c r="ATU547" s="54"/>
      <c r="ATV547" s="54"/>
      <c r="ATW547" s="54"/>
      <c r="ATX547" s="55"/>
      <c r="ATY547" s="51">
        <v>27</v>
      </c>
      <c r="ATZ547" s="52"/>
      <c r="AUA547" s="53" t="s">
        <v>14</v>
      </c>
      <c r="AUB547" s="52"/>
      <c r="AUC547" s="54"/>
      <c r="AUD547" s="54"/>
      <c r="AUE547" s="54"/>
      <c r="AUF547" s="55"/>
      <c r="AUG547" s="51">
        <v>27</v>
      </c>
      <c r="AUH547" s="52"/>
      <c r="AUI547" s="53" t="s">
        <v>14</v>
      </c>
      <c r="AUJ547" s="52"/>
      <c r="AUK547" s="54"/>
      <c r="AUL547" s="54"/>
      <c r="AUM547" s="54"/>
      <c r="AUN547" s="55"/>
      <c r="AUO547" s="51">
        <v>27</v>
      </c>
      <c r="AUP547" s="52"/>
      <c r="AUQ547" s="53" t="s">
        <v>14</v>
      </c>
      <c r="AUR547" s="52"/>
      <c r="AUS547" s="54"/>
      <c r="AUT547" s="54"/>
      <c r="AUU547" s="54"/>
      <c r="AUV547" s="55"/>
      <c r="AUW547" s="51">
        <v>27</v>
      </c>
      <c r="AUX547" s="52"/>
      <c r="AUY547" s="53" t="s">
        <v>14</v>
      </c>
      <c r="AUZ547" s="52"/>
      <c r="AVA547" s="54"/>
      <c r="AVB547" s="54"/>
      <c r="AVC547" s="54"/>
      <c r="AVD547" s="55"/>
      <c r="AVE547" s="51">
        <v>27</v>
      </c>
      <c r="AVF547" s="52"/>
      <c r="AVG547" s="53" t="s">
        <v>14</v>
      </c>
      <c r="AVH547" s="52"/>
      <c r="AVI547" s="54"/>
      <c r="AVJ547" s="54"/>
      <c r="AVK547" s="54"/>
      <c r="AVL547" s="55"/>
      <c r="AVM547" s="51">
        <v>27</v>
      </c>
      <c r="AVN547" s="52"/>
      <c r="AVO547" s="53" t="s">
        <v>14</v>
      </c>
      <c r="AVP547" s="52"/>
      <c r="AVQ547" s="54"/>
      <c r="AVR547" s="54"/>
      <c r="AVS547" s="54"/>
      <c r="AVT547" s="55"/>
      <c r="AVU547" s="51">
        <v>27</v>
      </c>
      <c r="AVV547" s="52"/>
      <c r="AVW547" s="53" t="s">
        <v>14</v>
      </c>
      <c r="AVX547" s="52"/>
      <c r="AVY547" s="54"/>
      <c r="AVZ547" s="54"/>
      <c r="AWA547" s="54"/>
      <c r="AWB547" s="55"/>
      <c r="AWC547" s="51">
        <v>27</v>
      </c>
      <c r="AWD547" s="52"/>
      <c r="AWE547" s="53" t="s">
        <v>14</v>
      </c>
      <c r="AWF547" s="52"/>
      <c r="AWG547" s="54"/>
      <c r="AWH547" s="54"/>
      <c r="AWI547" s="54"/>
      <c r="AWJ547" s="55"/>
      <c r="AWK547" s="51">
        <v>27</v>
      </c>
      <c r="AWL547" s="52"/>
      <c r="AWM547" s="53" t="s">
        <v>14</v>
      </c>
      <c r="AWN547" s="52"/>
      <c r="AWO547" s="54"/>
      <c r="AWP547" s="54"/>
      <c r="AWQ547" s="54"/>
      <c r="AWR547" s="55"/>
      <c r="AWS547" s="51">
        <v>27</v>
      </c>
      <c r="AWT547" s="52"/>
      <c r="AWU547" s="53" t="s">
        <v>14</v>
      </c>
      <c r="AWV547" s="52"/>
      <c r="AWW547" s="54"/>
      <c r="AWX547" s="54"/>
      <c r="AWY547" s="54"/>
      <c r="AWZ547" s="55"/>
      <c r="AXA547" s="51">
        <v>27</v>
      </c>
      <c r="AXB547" s="52"/>
      <c r="AXC547" s="53" t="s">
        <v>14</v>
      </c>
      <c r="AXD547" s="52"/>
      <c r="AXE547" s="54"/>
      <c r="AXF547" s="54"/>
      <c r="AXG547" s="54"/>
      <c r="AXH547" s="55"/>
      <c r="AXI547" s="51">
        <v>27</v>
      </c>
      <c r="AXJ547" s="52"/>
      <c r="AXK547" s="53" t="s">
        <v>14</v>
      </c>
      <c r="AXL547" s="52"/>
      <c r="AXM547" s="54"/>
      <c r="AXN547" s="54"/>
      <c r="AXO547" s="54"/>
      <c r="AXP547" s="55"/>
      <c r="AXQ547" s="51">
        <v>27</v>
      </c>
      <c r="AXR547" s="52"/>
      <c r="AXS547" s="53" t="s">
        <v>14</v>
      </c>
      <c r="AXT547" s="52"/>
      <c r="AXU547" s="54"/>
      <c r="AXV547" s="54"/>
      <c r="AXW547" s="54"/>
      <c r="AXX547" s="55"/>
      <c r="AXY547" s="51">
        <v>27</v>
      </c>
      <c r="AXZ547" s="52"/>
      <c r="AYA547" s="53" t="s">
        <v>14</v>
      </c>
      <c r="AYB547" s="52"/>
      <c r="AYC547" s="54"/>
      <c r="AYD547" s="54"/>
      <c r="AYE547" s="54"/>
      <c r="AYF547" s="55"/>
      <c r="AYG547" s="51">
        <v>27</v>
      </c>
      <c r="AYH547" s="52"/>
      <c r="AYI547" s="53" t="s">
        <v>14</v>
      </c>
      <c r="AYJ547" s="52"/>
      <c r="AYK547" s="54"/>
      <c r="AYL547" s="54"/>
      <c r="AYM547" s="54"/>
      <c r="AYN547" s="55"/>
      <c r="AYO547" s="51">
        <v>27</v>
      </c>
      <c r="AYP547" s="52"/>
      <c r="AYQ547" s="53" t="s">
        <v>14</v>
      </c>
      <c r="AYR547" s="52"/>
      <c r="AYS547" s="54"/>
      <c r="AYT547" s="54"/>
      <c r="AYU547" s="54"/>
      <c r="AYV547" s="55"/>
      <c r="AYW547" s="51">
        <v>27</v>
      </c>
      <c r="AYX547" s="52"/>
      <c r="AYY547" s="53" t="s">
        <v>14</v>
      </c>
      <c r="AYZ547" s="52"/>
      <c r="AZA547" s="54"/>
      <c r="AZB547" s="54"/>
      <c r="AZC547" s="54"/>
      <c r="AZD547" s="55"/>
      <c r="AZE547" s="51">
        <v>27</v>
      </c>
      <c r="AZF547" s="52"/>
      <c r="AZG547" s="53" t="s">
        <v>14</v>
      </c>
      <c r="AZH547" s="52"/>
      <c r="AZI547" s="54"/>
      <c r="AZJ547" s="54"/>
      <c r="AZK547" s="54"/>
      <c r="AZL547" s="55"/>
      <c r="AZM547" s="51">
        <v>27</v>
      </c>
      <c r="AZN547" s="52"/>
      <c r="AZO547" s="53" t="s">
        <v>14</v>
      </c>
      <c r="AZP547" s="52"/>
      <c r="AZQ547" s="54"/>
      <c r="AZR547" s="54"/>
      <c r="AZS547" s="54"/>
      <c r="AZT547" s="55"/>
      <c r="AZU547" s="51">
        <v>27</v>
      </c>
      <c r="AZV547" s="52"/>
      <c r="AZW547" s="53" t="s">
        <v>14</v>
      </c>
      <c r="AZX547" s="52"/>
      <c r="AZY547" s="54"/>
      <c r="AZZ547" s="54"/>
      <c r="BAA547" s="54"/>
      <c r="BAB547" s="55"/>
      <c r="BAC547" s="51">
        <v>27</v>
      </c>
      <c r="BAD547" s="52"/>
      <c r="BAE547" s="53" t="s">
        <v>14</v>
      </c>
      <c r="BAF547" s="52"/>
      <c r="BAG547" s="54"/>
      <c r="BAH547" s="54"/>
      <c r="BAI547" s="54"/>
      <c r="BAJ547" s="55"/>
      <c r="BAK547" s="51">
        <v>27</v>
      </c>
      <c r="BAL547" s="52"/>
      <c r="BAM547" s="53" t="s">
        <v>14</v>
      </c>
      <c r="BAN547" s="52"/>
      <c r="BAO547" s="54"/>
      <c r="BAP547" s="54"/>
      <c r="BAQ547" s="54"/>
      <c r="BAR547" s="55"/>
      <c r="BAS547" s="51">
        <v>27</v>
      </c>
      <c r="BAT547" s="52"/>
      <c r="BAU547" s="53" t="s">
        <v>14</v>
      </c>
      <c r="BAV547" s="52"/>
      <c r="BAW547" s="54"/>
      <c r="BAX547" s="54"/>
      <c r="BAY547" s="54"/>
      <c r="BAZ547" s="55"/>
      <c r="BBA547" s="51">
        <v>27</v>
      </c>
      <c r="BBB547" s="52"/>
      <c r="BBC547" s="53" t="s">
        <v>14</v>
      </c>
      <c r="BBD547" s="52"/>
      <c r="BBE547" s="54"/>
      <c r="BBF547" s="54"/>
      <c r="BBG547" s="54"/>
      <c r="BBH547" s="55"/>
      <c r="BBI547" s="51">
        <v>27</v>
      </c>
      <c r="BBJ547" s="52"/>
      <c r="BBK547" s="53" t="s">
        <v>14</v>
      </c>
      <c r="BBL547" s="52"/>
      <c r="BBM547" s="54"/>
      <c r="BBN547" s="54"/>
      <c r="BBO547" s="54"/>
      <c r="BBP547" s="55"/>
      <c r="BBQ547" s="51">
        <v>27</v>
      </c>
      <c r="BBR547" s="52"/>
      <c r="BBS547" s="53" t="s">
        <v>14</v>
      </c>
      <c r="BBT547" s="52"/>
      <c r="BBU547" s="54"/>
      <c r="BBV547" s="54"/>
      <c r="BBW547" s="54"/>
      <c r="BBX547" s="55"/>
      <c r="BBY547" s="51">
        <v>27</v>
      </c>
      <c r="BBZ547" s="52"/>
      <c r="BCA547" s="53" t="s">
        <v>14</v>
      </c>
      <c r="BCB547" s="52"/>
      <c r="BCC547" s="54"/>
      <c r="BCD547" s="54"/>
      <c r="BCE547" s="54"/>
      <c r="BCF547" s="55"/>
      <c r="BCG547" s="51">
        <v>27</v>
      </c>
      <c r="BCH547" s="52"/>
      <c r="BCI547" s="53" t="s">
        <v>14</v>
      </c>
      <c r="BCJ547" s="52"/>
      <c r="BCK547" s="54"/>
      <c r="BCL547" s="54"/>
      <c r="BCM547" s="54"/>
      <c r="BCN547" s="55"/>
      <c r="BCO547" s="51">
        <v>27</v>
      </c>
      <c r="BCP547" s="52"/>
      <c r="BCQ547" s="53" t="s">
        <v>14</v>
      </c>
      <c r="BCR547" s="52"/>
      <c r="BCS547" s="54"/>
      <c r="BCT547" s="54"/>
      <c r="BCU547" s="54"/>
      <c r="BCV547" s="55"/>
      <c r="BCW547" s="51">
        <v>27</v>
      </c>
      <c r="BCX547" s="52"/>
      <c r="BCY547" s="53" t="s">
        <v>14</v>
      </c>
      <c r="BCZ547" s="52"/>
      <c r="BDA547" s="54"/>
      <c r="BDB547" s="54"/>
      <c r="BDC547" s="54"/>
      <c r="BDD547" s="55"/>
      <c r="BDE547" s="51">
        <v>27</v>
      </c>
      <c r="BDF547" s="52"/>
      <c r="BDG547" s="53" t="s">
        <v>14</v>
      </c>
      <c r="BDH547" s="52"/>
      <c r="BDI547" s="54"/>
      <c r="BDJ547" s="54"/>
      <c r="BDK547" s="54"/>
      <c r="BDL547" s="55"/>
      <c r="BDM547" s="51">
        <v>27</v>
      </c>
      <c r="BDN547" s="52"/>
      <c r="BDO547" s="53" t="s">
        <v>14</v>
      </c>
      <c r="BDP547" s="52"/>
      <c r="BDQ547" s="54"/>
      <c r="BDR547" s="54"/>
      <c r="BDS547" s="54"/>
      <c r="BDT547" s="55"/>
      <c r="BDU547" s="51">
        <v>27</v>
      </c>
      <c r="BDV547" s="52"/>
      <c r="BDW547" s="53" t="s">
        <v>14</v>
      </c>
      <c r="BDX547" s="52"/>
      <c r="BDY547" s="54"/>
      <c r="BDZ547" s="54"/>
      <c r="BEA547" s="54"/>
      <c r="BEB547" s="55"/>
      <c r="BEC547" s="51">
        <v>27</v>
      </c>
      <c r="BED547" s="52"/>
      <c r="BEE547" s="53" t="s">
        <v>14</v>
      </c>
      <c r="BEF547" s="52"/>
      <c r="BEG547" s="54"/>
      <c r="BEH547" s="54"/>
      <c r="BEI547" s="54"/>
      <c r="BEJ547" s="55"/>
      <c r="BEK547" s="51">
        <v>27</v>
      </c>
      <c r="BEL547" s="52"/>
      <c r="BEM547" s="53" t="s">
        <v>14</v>
      </c>
      <c r="BEN547" s="52"/>
      <c r="BEO547" s="54"/>
      <c r="BEP547" s="54"/>
      <c r="BEQ547" s="54"/>
      <c r="BER547" s="55"/>
      <c r="BES547" s="51">
        <v>27</v>
      </c>
      <c r="BET547" s="52"/>
      <c r="BEU547" s="53" t="s">
        <v>14</v>
      </c>
      <c r="BEV547" s="52"/>
      <c r="BEW547" s="54"/>
      <c r="BEX547" s="54"/>
      <c r="BEY547" s="54"/>
      <c r="BEZ547" s="55"/>
      <c r="BFA547" s="51">
        <v>27</v>
      </c>
      <c r="BFB547" s="52"/>
      <c r="BFC547" s="53" t="s">
        <v>14</v>
      </c>
      <c r="BFD547" s="52"/>
      <c r="BFE547" s="54"/>
      <c r="BFF547" s="54"/>
      <c r="BFG547" s="54"/>
      <c r="BFH547" s="55"/>
      <c r="BFI547" s="51">
        <v>27</v>
      </c>
      <c r="BFJ547" s="52"/>
      <c r="BFK547" s="53" t="s">
        <v>14</v>
      </c>
      <c r="BFL547" s="52"/>
      <c r="BFM547" s="54"/>
      <c r="BFN547" s="54"/>
      <c r="BFO547" s="54"/>
      <c r="BFP547" s="55"/>
      <c r="BFQ547" s="51">
        <v>27</v>
      </c>
      <c r="BFR547" s="52"/>
      <c r="BFS547" s="53" t="s">
        <v>14</v>
      </c>
      <c r="BFT547" s="52"/>
      <c r="BFU547" s="54"/>
      <c r="BFV547" s="54"/>
      <c r="BFW547" s="54"/>
      <c r="BFX547" s="55"/>
      <c r="BFY547" s="51">
        <v>27</v>
      </c>
      <c r="BFZ547" s="52"/>
      <c r="BGA547" s="53" t="s">
        <v>14</v>
      </c>
      <c r="BGB547" s="52"/>
      <c r="BGC547" s="54"/>
      <c r="BGD547" s="54"/>
      <c r="BGE547" s="54"/>
      <c r="BGF547" s="55"/>
      <c r="BGG547" s="51">
        <v>27</v>
      </c>
      <c r="BGH547" s="52"/>
      <c r="BGI547" s="53" t="s">
        <v>14</v>
      </c>
      <c r="BGJ547" s="52"/>
      <c r="BGK547" s="54"/>
      <c r="BGL547" s="54"/>
      <c r="BGM547" s="54"/>
      <c r="BGN547" s="55"/>
      <c r="BGO547" s="51">
        <v>27</v>
      </c>
      <c r="BGP547" s="52"/>
      <c r="BGQ547" s="53" t="s">
        <v>14</v>
      </c>
      <c r="BGR547" s="52"/>
      <c r="BGS547" s="54"/>
      <c r="BGT547" s="54"/>
      <c r="BGU547" s="54"/>
      <c r="BGV547" s="55"/>
      <c r="BGW547" s="51">
        <v>27</v>
      </c>
      <c r="BGX547" s="52"/>
      <c r="BGY547" s="53" t="s">
        <v>14</v>
      </c>
      <c r="BGZ547" s="52"/>
      <c r="BHA547" s="54"/>
      <c r="BHB547" s="54"/>
      <c r="BHC547" s="54"/>
      <c r="BHD547" s="55"/>
      <c r="BHE547" s="51">
        <v>27</v>
      </c>
      <c r="BHF547" s="52"/>
      <c r="BHG547" s="53" t="s">
        <v>14</v>
      </c>
      <c r="BHH547" s="52"/>
      <c r="BHI547" s="54"/>
      <c r="BHJ547" s="54"/>
      <c r="BHK547" s="54"/>
      <c r="BHL547" s="55"/>
      <c r="BHM547" s="51">
        <v>27</v>
      </c>
      <c r="BHN547" s="52"/>
      <c r="BHO547" s="53" t="s">
        <v>14</v>
      </c>
      <c r="BHP547" s="52"/>
      <c r="BHQ547" s="54"/>
      <c r="BHR547" s="54"/>
      <c r="BHS547" s="54"/>
      <c r="BHT547" s="55"/>
      <c r="BHU547" s="51">
        <v>27</v>
      </c>
      <c r="BHV547" s="52"/>
      <c r="BHW547" s="53" t="s">
        <v>14</v>
      </c>
      <c r="BHX547" s="52"/>
      <c r="BHY547" s="54"/>
      <c r="BHZ547" s="54"/>
      <c r="BIA547" s="54"/>
      <c r="BIB547" s="55"/>
      <c r="BIC547" s="51">
        <v>27</v>
      </c>
      <c r="BID547" s="52"/>
      <c r="BIE547" s="53" t="s">
        <v>14</v>
      </c>
      <c r="BIF547" s="52"/>
      <c r="BIG547" s="54"/>
      <c r="BIH547" s="54"/>
      <c r="BII547" s="54"/>
      <c r="BIJ547" s="55"/>
      <c r="BIK547" s="51">
        <v>27</v>
      </c>
      <c r="BIL547" s="52"/>
      <c r="BIM547" s="53" t="s">
        <v>14</v>
      </c>
      <c r="BIN547" s="52"/>
      <c r="BIO547" s="54"/>
      <c r="BIP547" s="54"/>
      <c r="BIQ547" s="54"/>
      <c r="BIR547" s="55"/>
      <c r="BIS547" s="51">
        <v>27</v>
      </c>
      <c r="BIT547" s="52"/>
      <c r="BIU547" s="53" t="s">
        <v>14</v>
      </c>
      <c r="BIV547" s="52"/>
      <c r="BIW547" s="54"/>
      <c r="BIX547" s="54"/>
      <c r="BIY547" s="54"/>
      <c r="BIZ547" s="55"/>
      <c r="BJA547" s="51">
        <v>27</v>
      </c>
      <c r="BJB547" s="52"/>
      <c r="BJC547" s="53" t="s">
        <v>14</v>
      </c>
      <c r="BJD547" s="52"/>
      <c r="BJE547" s="54"/>
      <c r="BJF547" s="54"/>
      <c r="BJG547" s="54"/>
      <c r="BJH547" s="55"/>
      <c r="BJI547" s="51">
        <v>27</v>
      </c>
      <c r="BJJ547" s="52"/>
      <c r="BJK547" s="53" t="s">
        <v>14</v>
      </c>
      <c r="BJL547" s="52"/>
      <c r="BJM547" s="54"/>
      <c r="BJN547" s="54"/>
      <c r="BJO547" s="54"/>
      <c r="BJP547" s="55"/>
      <c r="BJQ547" s="51">
        <v>27</v>
      </c>
      <c r="BJR547" s="52"/>
      <c r="BJS547" s="53" t="s">
        <v>14</v>
      </c>
      <c r="BJT547" s="52"/>
      <c r="BJU547" s="54"/>
      <c r="BJV547" s="54"/>
      <c r="BJW547" s="54"/>
      <c r="BJX547" s="55"/>
      <c r="BJY547" s="51">
        <v>27</v>
      </c>
      <c r="BJZ547" s="52"/>
      <c r="BKA547" s="53" t="s">
        <v>14</v>
      </c>
      <c r="BKB547" s="52"/>
      <c r="BKC547" s="54"/>
      <c r="BKD547" s="54"/>
      <c r="BKE547" s="54"/>
      <c r="BKF547" s="55"/>
      <c r="BKG547" s="51">
        <v>27</v>
      </c>
      <c r="BKH547" s="52"/>
      <c r="BKI547" s="53" t="s">
        <v>14</v>
      </c>
      <c r="BKJ547" s="52"/>
      <c r="BKK547" s="54"/>
      <c r="BKL547" s="54"/>
      <c r="BKM547" s="54"/>
      <c r="BKN547" s="55"/>
      <c r="BKO547" s="51">
        <v>27</v>
      </c>
      <c r="BKP547" s="52"/>
      <c r="BKQ547" s="53" t="s">
        <v>14</v>
      </c>
      <c r="BKR547" s="52"/>
      <c r="BKS547" s="54"/>
      <c r="BKT547" s="54"/>
      <c r="BKU547" s="54"/>
      <c r="BKV547" s="55"/>
      <c r="BKW547" s="51">
        <v>27</v>
      </c>
      <c r="BKX547" s="52"/>
      <c r="BKY547" s="53" t="s">
        <v>14</v>
      </c>
      <c r="BKZ547" s="52"/>
      <c r="BLA547" s="54"/>
      <c r="BLB547" s="54"/>
      <c r="BLC547" s="54"/>
      <c r="BLD547" s="55"/>
      <c r="BLE547" s="51">
        <v>27</v>
      </c>
      <c r="BLF547" s="52"/>
      <c r="BLG547" s="53" t="s">
        <v>14</v>
      </c>
      <c r="BLH547" s="52"/>
      <c r="BLI547" s="54"/>
      <c r="BLJ547" s="54"/>
      <c r="BLK547" s="54"/>
      <c r="BLL547" s="55"/>
      <c r="BLM547" s="51">
        <v>27</v>
      </c>
      <c r="BLN547" s="52"/>
      <c r="BLO547" s="53" t="s">
        <v>14</v>
      </c>
      <c r="BLP547" s="52"/>
      <c r="BLQ547" s="54"/>
      <c r="BLR547" s="54"/>
      <c r="BLS547" s="54"/>
      <c r="BLT547" s="55"/>
      <c r="BLU547" s="51">
        <v>27</v>
      </c>
      <c r="BLV547" s="52"/>
      <c r="BLW547" s="53" t="s">
        <v>14</v>
      </c>
      <c r="BLX547" s="52"/>
      <c r="BLY547" s="54"/>
      <c r="BLZ547" s="54"/>
      <c r="BMA547" s="54"/>
      <c r="BMB547" s="55"/>
      <c r="BMC547" s="51">
        <v>27</v>
      </c>
      <c r="BMD547" s="52"/>
      <c r="BME547" s="53" t="s">
        <v>14</v>
      </c>
      <c r="BMF547" s="52"/>
      <c r="BMG547" s="54"/>
      <c r="BMH547" s="54"/>
      <c r="BMI547" s="54"/>
      <c r="BMJ547" s="55"/>
      <c r="BMK547" s="51">
        <v>27</v>
      </c>
      <c r="BML547" s="52"/>
      <c r="BMM547" s="53" t="s">
        <v>14</v>
      </c>
      <c r="BMN547" s="52"/>
      <c r="BMO547" s="54"/>
      <c r="BMP547" s="54"/>
      <c r="BMQ547" s="54"/>
      <c r="BMR547" s="55"/>
      <c r="BMS547" s="51">
        <v>27</v>
      </c>
      <c r="BMT547" s="52"/>
      <c r="BMU547" s="53" t="s">
        <v>14</v>
      </c>
      <c r="BMV547" s="52"/>
      <c r="BMW547" s="54"/>
      <c r="BMX547" s="54"/>
      <c r="BMY547" s="54"/>
      <c r="BMZ547" s="55"/>
      <c r="BNA547" s="51">
        <v>27</v>
      </c>
      <c r="BNB547" s="52"/>
      <c r="BNC547" s="53" t="s">
        <v>14</v>
      </c>
      <c r="BND547" s="52"/>
      <c r="BNE547" s="54"/>
      <c r="BNF547" s="54"/>
      <c r="BNG547" s="54"/>
      <c r="BNH547" s="55"/>
      <c r="BNI547" s="51">
        <v>27</v>
      </c>
      <c r="BNJ547" s="52"/>
      <c r="BNK547" s="53" t="s">
        <v>14</v>
      </c>
      <c r="BNL547" s="52"/>
      <c r="BNM547" s="54"/>
      <c r="BNN547" s="54"/>
      <c r="BNO547" s="54"/>
      <c r="BNP547" s="55"/>
      <c r="BNQ547" s="51">
        <v>27</v>
      </c>
      <c r="BNR547" s="52"/>
      <c r="BNS547" s="53" t="s">
        <v>14</v>
      </c>
      <c r="BNT547" s="52"/>
      <c r="BNU547" s="54"/>
      <c r="BNV547" s="54"/>
      <c r="BNW547" s="54"/>
      <c r="BNX547" s="55"/>
      <c r="BNY547" s="51">
        <v>27</v>
      </c>
      <c r="BNZ547" s="52"/>
      <c r="BOA547" s="53" t="s">
        <v>14</v>
      </c>
      <c r="BOB547" s="52"/>
      <c r="BOC547" s="54"/>
      <c r="BOD547" s="54"/>
      <c r="BOE547" s="54"/>
      <c r="BOF547" s="55"/>
      <c r="BOG547" s="51">
        <v>27</v>
      </c>
      <c r="BOH547" s="52"/>
      <c r="BOI547" s="53" t="s">
        <v>14</v>
      </c>
      <c r="BOJ547" s="52"/>
      <c r="BOK547" s="54"/>
      <c r="BOL547" s="54"/>
      <c r="BOM547" s="54"/>
      <c r="BON547" s="55"/>
      <c r="BOO547" s="51">
        <v>27</v>
      </c>
      <c r="BOP547" s="52"/>
      <c r="BOQ547" s="53" t="s">
        <v>14</v>
      </c>
      <c r="BOR547" s="52"/>
      <c r="BOS547" s="54"/>
      <c r="BOT547" s="54"/>
      <c r="BOU547" s="54"/>
      <c r="BOV547" s="55"/>
      <c r="BOW547" s="51">
        <v>27</v>
      </c>
      <c r="BOX547" s="52"/>
      <c r="BOY547" s="53" t="s">
        <v>14</v>
      </c>
      <c r="BOZ547" s="52"/>
      <c r="BPA547" s="54"/>
      <c r="BPB547" s="54"/>
      <c r="BPC547" s="54"/>
      <c r="BPD547" s="55"/>
      <c r="BPE547" s="51">
        <v>27</v>
      </c>
      <c r="BPF547" s="52"/>
      <c r="BPG547" s="53" t="s">
        <v>14</v>
      </c>
      <c r="BPH547" s="52"/>
      <c r="BPI547" s="54"/>
      <c r="BPJ547" s="54"/>
      <c r="BPK547" s="54"/>
      <c r="BPL547" s="55"/>
      <c r="BPM547" s="51">
        <v>27</v>
      </c>
      <c r="BPN547" s="52"/>
      <c r="BPO547" s="53" t="s">
        <v>14</v>
      </c>
      <c r="BPP547" s="52"/>
      <c r="BPQ547" s="54"/>
      <c r="BPR547" s="54"/>
      <c r="BPS547" s="54"/>
      <c r="BPT547" s="55"/>
      <c r="BPU547" s="51">
        <v>27</v>
      </c>
      <c r="BPV547" s="52"/>
      <c r="BPW547" s="53" t="s">
        <v>14</v>
      </c>
      <c r="BPX547" s="52"/>
      <c r="BPY547" s="54"/>
      <c r="BPZ547" s="54"/>
      <c r="BQA547" s="54"/>
      <c r="BQB547" s="55"/>
      <c r="BQC547" s="51">
        <v>27</v>
      </c>
      <c r="BQD547" s="52"/>
      <c r="BQE547" s="53" t="s">
        <v>14</v>
      </c>
      <c r="BQF547" s="52"/>
      <c r="BQG547" s="54"/>
      <c r="BQH547" s="54"/>
      <c r="BQI547" s="54"/>
      <c r="BQJ547" s="55"/>
      <c r="BQK547" s="51">
        <v>27</v>
      </c>
      <c r="BQL547" s="52"/>
      <c r="BQM547" s="53" t="s">
        <v>14</v>
      </c>
      <c r="BQN547" s="52"/>
      <c r="BQO547" s="54"/>
      <c r="BQP547" s="54"/>
      <c r="BQQ547" s="54"/>
      <c r="BQR547" s="55"/>
      <c r="BQS547" s="51">
        <v>27</v>
      </c>
      <c r="BQT547" s="52"/>
      <c r="BQU547" s="53" t="s">
        <v>14</v>
      </c>
      <c r="BQV547" s="52"/>
      <c r="BQW547" s="54"/>
      <c r="BQX547" s="54"/>
      <c r="BQY547" s="54"/>
      <c r="BQZ547" s="55"/>
      <c r="BRA547" s="51">
        <v>27</v>
      </c>
      <c r="BRB547" s="52"/>
      <c r="BRC547" s="53" t="s">
        <v>14</v>
      </c>
      <c r="BRD547" s="52"/>
      <c r="BRE547" s="54"/>
      <c r="BRF547" s="54"/>
      <c r="BRG547" s="54"/>
      <c r="BRH547" s="55"/>
      <c r="BRI547" s="51">
        <v>27</v>
      </c>
      <c r="BRJ547" s="52"/>
      <c r="BRK547" s="53" t="s">
        <v>14</v>
      </c>
      <c r="BRL547" s="52"/>
      <c r="BRM547" s="54"/>
      <c r="BRN547" s="54"/>
      <c r="BRO547" s="54"/>
      <c r="BRP547" s="55"/>
      <c r="BRQ547" s="51">
        <v>27</v>
      </c>
      <c r="BRR547" s="52"/>
      <c r="BRS547" s="53" t="s">
        <v>14</v>
      </c>
      <c r="BRT547" s="52"/>
      <c r="BRU547" s="54"/>
      <c r="BRV547" s="54"/>
      <c r="BRW547" s="54"/>
      <c r="BRX547" s="55"/>
      <c r="BRY547" s="51">
        <v>27</v>
      </c>
      <c r="BRZ547" s="52"/>
      <c r="BSA547" s="53" t="s">
        <v>14</v>
      </c>
      <c r="BSB547" s="52"/>
      <c r="BSC547" s="54"/>
      <c r="BSD547" s="54"/>
      <c r="BSE547" s="54"/>
      <c r="BSF547" s="55"/>
      <c r="BSG547" s="51">
        <v>27</v>
      </c>
      <c r="BSH547" s="52"/>
      <c r="BSI547" s="53" t="s">
        <v>14</v>
      </c>
      <c r="BSJ547" s="52"/>
      <c r="BSK547" s="54"/>
      <c r="BSL547" s="54"/>
      <c r="BSM547" s="54"/>
      <c r="BSN547" s="55"/>
      <c r="BSO547" s="51">
        <v>27</v>
      </c>
      <c r="BSP547" s="52"/>
      <c r="BSQ547" s="53" t="s">
        <v>14</v>
      </c>
      <c r="BSR547" s="52"/>
      <c r="BSS547" s="54"/>
      <c r="BST547" s="54"/>
      <c r="BSU547" s="54"/>
      <c r="BSV547" s="55"/>
      <c r="BSW547" s="51">
        <v>27</v>
      </c>
      <c r="BSX547" s="52"/>
      <c r="BSY547" s="53" t="s">
        <v>14</v>
      </c>
      <c r="BSZ547" s="52"/>
      <c r="BTA547" s="54"/>
      <c r="BTB547" s="54"/>
      <c r="BTC547" s="54"/>
      <c r="BTD547" s="55"/>
      <c r="BTE547" s="51">
        <v>27</v>
      </c>
      <c r="BTF547" s="52"/>
      <c r="BTG547" s="53" t="s">
        <v>14</v>
      </c>
      <c r="BTH547" s="52"/>
      <c r="BTI547" s="54"/>
      <c r="BTJ547" s="54"/>
      <c r="BTK547" s="54"/>
      <c r="BTL547" s="55"/>
      <c r="BTM547" s="51">
        <v>27</v>
      </c>
      <c r="BTN547" s="52"/>
      <c r="BTO547" s="53" t="s">
        <v>14</v>
      </c>
      <c r="BTP547" s="52"/>
      <c r="BTQ547" s="54"/>
      <c r="BTR547" s="54"/>
      <c r="BTS547" s="54"/>
      <c r="BTT547" s="55"/>
      <c r="BTU547" s="51">
        <v>27</v>
      </c>
      <c r="BTV547" s="52"/>
      <c r="BTW547" s="53" t="s">
        <v>14</v>
      </c>
      <c r="BTX547" s="52"/>
      <c r="BTY547" s="54"/>
      <c r="BTZ547" s="54"/>
      <c r="BUA547" s="54"/>
      <c r="BUB547" s="55"/>
      <c r="BUC547" s="51">
        <v>27</v>
      </c>
      <c r="BUD547" s="52"/>
      <c r="BUE547" s="53" t="s">
        <v>14</v>
      </c>
      <c r="BUF547" s="52"/>
      <c r="BUG547" s="54"/>
      <c r="BUH547" s="54"/>
      <c r="BUI547" s="54"/>
      <c r="BUJ547" s="55"/>
      <c r="BUK547" s="51">
        <v>27</v>
      </c>
      <c r="BUL547" s="52"/>
      <c r="BUM547" s="53" t="s">
        <v>14</v>
      </c>
      <c r="BUN547" s="52"/>
      <c r="BUO547" s="54"/>
      <c r="BUP547" s="54"/>
      <c r="BUQ547" s="54"/>
      <c r="BUR547" s="55"/>
      <c r="BUS547" s="51">
        <v>27</v>
      </c>
      <c r="BUT547" s="52"/>
      <c r="BUU547" s="53" t="s">
        <v>14</v>
      </c>
      <c r="BUV547" s="52"/>
      <c r="BUW547" s="54"/>
      <c r="BUX547" s="54"/>
      <c r="BUY547" s="54"/>
      <c r="BUZ547" s="55"/>
      <c r="BVA547" s="51">
        <v>27</v>
      </c>
      <c r="BVB547" s="52"/>
      <c r="BVC547" s="53" t="s">
        <v>14</v>
      </c>
      <c r="BVD547" s="52"/>
      <c r="BVE547" s="54"/>
      <c r="BVF547" s="54"/>
      <c r="BVG547" s="54"/>
      <c r="BVH547" s="55"/>
      <c r="BVI547" s="51">
        <v>27</v>
      </c>
      <c r="BVJ547" s="52"/>
      <c r="BVK547" s="53" t="s">
        <v>14</v>
      </c>
      <c r="BVL547" s="52"/>
      <c r="BVM547" s="54"/>
      <c r="BVN547" s="54"/>
      <c r="BVO547" s="54"/>
      <c r="BVP547" s="55"/>
      <c r="BVQ547" s="51">
        <v>27</v>
      </c>
      <c r="BVR547" s="52"/>
      <c r="BVS547" s="53" t="s">
        <v>14</v>
      </c>
      <c r="BVT547" s="52"/>
      <c r="BVU547" s="54"/>
      <c r="BVV547" s="54"/>
      <c r="BVW547" s="54"/>
      <c r="BVX547" s="55"/>
      <c r="BVY547" s="51">
        <v>27</v>
      </c>
      <c r="BVZ547" s="52"/>
      <c r="BWA547" s="53" t="s">
        <v>14</v>
      </c>
      <c r="BWB547" s="52"/>
      <c r="BWC547" s="54"/>
      <c r="BWD547" s="54"/>
      <c r="BWE547" s="54"/>
      <c r="BWF547" s="55"/>
      <c r="BWG547" s="51">
        <v>27</v>
      </c>
      <c r="BWH547" s="52"/>
      <c r="BWI547" s="53" t="s">
        <v>14</v>
      </c>
      <c r="BWJ547" s="52"/>
      <c r="BWK547" s="54"/>
      <c r="BWL547" s="54"/>
      <c r="BWM547" s="54"/>
      <c r="BWN547" s="55"/>
      <c r="BWO547" s="51">
        <v>27</v>
      </c>
      <c r="BWP547" s="52"/>
      <c r="BWQ547" s="53" t="s">
        <v>14</v>
      </c>
      <c r="BWR547" s="52"/>
      <c r="BWS547" s="54"/>
      <c r="BWT547" s="54"/>
      <c r="BWU547" s="54"/>
      <c r="BWV547" s="55"/>
      <c r="BWW547" s="51">
        <v>27</v>
      </c>
      <c r="BWX547" s="52"/>
      <c r="BWY547" s="53" t="s">
        <v>14</v>
      </c>
      <c r="BWZ547" s="52"/>
      <c r="BXA547" s="54"/>
      <c r="BXB547" s="54"/>
      <c r="BXC547" s="54"/>
      <c r="BXD547" s="55"/>
      <c r="BXE547" s="51">
        <v>27</v>
      </c>
      <c r="BXF547" s="52"/>
      <c r="BXG547" s="53" t="s">
        <v>14</v>
      </c>
      <c r="BXH547" s="52"/>
      <c r="BXI547" s="54"/>
      <c r="BXJ547" s="54"/>
      <c r="BXK547" s="54"/>
      <c r="BXL547" s="55"/>
      <c r="BXM547" s="51">
        <v>27</v>
      </c>
      <c r="BXN547" s="52"/>
      <c r="BXO547" s="53" t="s">
        <v>14</v>
      </c>
      <c r="BXP547" s="52"/>
      <c r="BXQ547" s="54"/>
      <c r="BXR547" s="54"/>
      <c r="BXS547" s="54"/>
      <c r="BXT547" s="55"/>
      <c r="BXU547" s="51">
        <v>27</v>
      </c>
      <c r="BXV547" s="52"/>
      <c r="BXW547" s="53" t="s">
        <v>14</v>
      </c>
      <c r="BXX547" s="52"/>
      <c r="BXY547" s="54"/>
      <c r="BXZ547" s="54"/>
      <c r="BYA547" s="54"/>
      <c r="BYB547" s="55"/>
      <c r="BYC547" s="51">
        <v>27</v>
      </c>
      <c r="BYD547" s="52"/>
      <c r="BYE547" s="53" t="s">
        <v>14</v>
      </c>
      <c r="BYF547" s="52"/>
      <c r="BYG547" s="54"/>
      <c r="BYH547" s="54"/>
      <c r="BYI547" s="54"/>
      <c r="BYJ547" s="55"/>
      <c r="BYK547" s="51">
        <v>27</v>
      </c>
      <c r="BYL547" s="52"/>
      <c r="BYM547" s="53" t="s">
        <v>14</v>
      </c>
      <c r="BYN547" s="52"/>
      <c r="BYO547" s="54"/>
      <c r="BYP547" s="54"/>
      <c r="BYQ547" s="54"/>
      <c r="BYR547" s="55"/>
      <c r="BYS547" s="51">
        <v>27</v>
      </c>
      <c r="BYT547" s="52"/>
      <c r="BYU547" s="53" t="s">
        <v>14</v>
      </c>
      <c r="BYV547" s="52"/>
      <c r="BYW547" s="54"/>
      <c r="BYX547" s="54"/>
      <c r="BYY547" s="54"/>
      <c r="BYZ547" s="55"/>
      <c r="BZA547" s="51">
        <v>27</v>
      </c>
      <c r="BZB547" s="52"/>
      <c r="BZC547" s="53" t="s">
        <v>14</v>
      </c>
      <c r="BZD547" s="52"/>
      <c r="BZE547" s="54"/>
      <c r="BZF547" s="54"/>
      <c r="BZG547" s="54"/>
      <c r="BZH547" s="55"/>
      <c r="BZI547" s="51">
        <v>27</v>
      </c>
      <c r="BZJ547" s="52"/>
      <c r="BZK547" s="53" t="s">
        <v>14</v>
      </c>
      <c r="BZL547" s="52"/>
      <c r="BZM547" s="54"/>
      <c r="BZN547" s="54"/>
      <c r="BZO547" s="54"/>
      <c r="BZP547" s="55"/>
      <c r="BZQ547" s="51">
        <v>27</v>
      </c>
      <c r="BZR547" s="52"/>
      <c r="BZS547" s="53" t="s">
        <v>14</v>
      </c>
      <c r="BZT547" s="52"/>
      <c r="BZU547" s="54"/>
      <c r="BZV547" s="54"/>
      <c r="BZW547" s="54"/>
      <c r="BZX547" s="55"/>
      <c r="BZY547" s="51">
        <v>27</v>
      </c>
      <c r="BZZ547" s="52"/>
      <c r="CAA547" s="53" t="s">
        <v>14</v>
      </c>
      <c r="CAB547" s="52"/>
      <c r="CAC547" s="54"/>
      <c r="CAD547" s="54"/>
      <c r="CAE547" s="54"/>
      <c r="CAF547" s="55"/>
      <c r="CAG547" s="51">
        <v>27</v>
      </c>
      <c r="CAH547" s="52"/>
      <c r="CAI547" s="53" t="s">
        <v>14</v>
      </c>
      <c r="CAJ547" s="52"/>
      <c r="CAK547" s="54"/>
      <c r="CAL547" s="54"/>
      <c r="CAM547" s="54"/>
      <c r="CAN547" s="55"/>
      <c r="CAO547" s="51">
        <v>27</v>
      </c>
      <c r="CAP547" s="52"/>
      <c r="CAQ547" s="53" t="s">
        <v>14</v>
      </c>
      <c r="CAR547" s="52"/>
      <c r="CAS547" s="54"/>
      <c r="CAT547" s="54"/>
      <c r="CAU547" s="54"/>
      <c r="CAV547" s="55"/>
      <c r="CAW547" s="51">
        <v>27</v>
      </c>
      <c r="CAX547" s="52"/>
      <c r="CAY547" s="53" t="s">
        <v>14</v>
      </c>
      <c r="CAZ547" s="52"/>
      <c r="CBA547" s="54"/>
      <c r="CBB547" s="54"/>
      <c r="CBC547" s="54"/>
      <c r="CBD547" s="55"/>
      <c r="CBE547" s="51">
        <v>27</v>
      </c>
      <c r="CBF547" s="52"/>
      <c r="CBG547" s="53" t="s">
        <v>14</v>
      </c>
      <c r="CBH547" s="52"/>
      <c r="CBI547" s="54"/>
      <c r="CBJ547" s="54"/>
      <c r="CBK547" s="54"/>
      <c r="CBL547" s="55"/>
      <c r="CBM547" s="51">
        <v>27</v>
      </c>
      <c r="CBN547" s="52"/>
      <c r="CBO547" s="53" t="s">
        <v>14</v>
      </c>
      <c r="CBP547" s="52"/>
      <c r="CBQ547" s="54"/>
      <c r="CBR547" s="54"/>
      <c r="CBS547" s="54"/>
      <c r="CBT547" s="55"/>
      <c r="CBU547" s="51">
        <v>27</v>
      </c>
      <c r="CBV547" s="52"/>
      <c r="CBW547" s="53" t="s">
        <v>14</v>
      </c>
      <c r="CBX547" s="52"/>
      <c r="CBY547" s="54"/>
      <c r="CBZ547" s="54"/>
      <c r="CCA547" s="54"/>
      <c r="CCB547" s="55"/>
      <c r="CCC547" s="51">
        <v>27</v>
      </c>
      <c r="CCD547" s="52"/>
      <c r="CCE547" s="53" t="s">
        <v>14</v>
      </c>
      <c r="CCF547" s="52"/>
      <c r="CCG547" s="54"/>
      <c r="CCH547" s="54"/>
      <c r="CCI547" s="54"/>
      <c r="CCJ547" s="55"/>
      <c r="CCK547" s="51">
        <v>27</v>
      </c>
      <c r="CCL547" s="52"/>
      <c r="CCM547" s="53" t="s">
        <v>14</v>
      </c>
      <c r="CCN547" s="52"/>
      <c r="CCO547" s="54"/>
      <c r="CCP547" s="54"/>
      <c r="CCQ547" s="54"/>
      <c r="CCR547" s="55"/>
      <c r="CCS547" s="51">
        <v>27</v>
      </c>
      <c r="CCT547" s="52"/>
      <c r="CCU547" s="53" t="s">
        <v>14</v>
      </c>
      <c r="CCV547" s="52"/>
      <c r="CCW547" s="54"/>
      <c r="CCX547" s="54"/>
      <c r="CCY547" s="54"/>
      <c r="CCZ547" s="55"/>
      <c r="CDA547" s="51">
        <v>27</v>
      </c>
      <c r="CDB547" s="52"/>
      <c r="CDC547" s="53" t="s">
        <v>14</v>
      </c>
      <c r="CDD547" s="52"/>
      <c r="CDE547" s="54"/>
      <c r="CDF547" s="54"/>
      <c r="CDG547" s="54"/>
      <c r="CDH547" s="55"/>
      <c r="CDI547" s="51">
        <v>27</v>
      </c>
      <c r="CDJ547" s="52"/>
      <c r="CDK547" s="53" t="s">
        <v>14</v>
      </c>
      <c r="CDL547" s="52"/>
      <c r="CDM547" s="54"/>
      <c r="CDN547" s="54"/>
      <c r="CDO547" s="54"/>
      <c r="CDP547" s="55"/>
      <c r="CDQ547" s="51">
        <v>27</v>
      </c>
      <c r="CDR547" s="52"/>
      <c r="CDS547" s="53" t="s">
        <v>14</v>
      </c>
      <c r="CDT547" s="52"/>
      <c r="CDU547" s="54"/>
      <c r="CDV547" s="54"/>
      <c r="CDW547" s="54"/>
      <c r="CDX547" s="55"/>
      <c r="CDY547" s="51">
        <v>27</v>
      </c>
      <c r="CDZ547" s="52"/>
      <c r="CEA547" s="53" t="s">
        <v>14</v>
      </c>
      <c r="CEB547" s="52"/>
      <c r="CEC547" s="54"/>
      <c r="CED547" s="54"/>
      <c r="CEE547" s="54"/>
      <c r="CEF547" s="55"/>
      <c r="CEG547" s="51">
        <v>27</v>
      </c>
      <c r="CEH547" s="52"/>
      <c r="CEI547" s="53" t="s">
        <v>14</v>
      </c>
      <c r="CEJ547" s="52"/>
      <c r="CEK547" s="54"/>
      <c r="CEL547" s="54"/>
      <c r="CEM547" s="54"/>
      <c r="CEN547" s="55"/>
      <c r="CEO547" s="51">
        <v>27</v>
      </c>
      <c r="CEP547" s="52"/>
      <c r="CEQ547" s="53" t="s">
        <v>14</v>
      </c>
      <c r="CER547" s="52"/>
      <c r="CES547" s="54"/>
      <c r="CET547" s="54"/>
      <c r="CEU547" s="54"/>
      <c r="CEV547" s="55"/>
      <c r="CEW547" s="51">
        <v>27</v>
      </c>
      <c r="CEX547" s="52"/>
      <c r="CEY547" s="53" t="s">
        <v>14</v>
      </c>
      <c r="CEZ547" s="52"/>
      <c r="CFA547" s="54"/>
      <c r="CFB547" s="54"/>
      <c r="CFC547" s="54"/>
      <c r="CFD547" s="55"/>
      <c r="CFE547" s="51">
        <v>27</v>
      </c>
      <c r="CFF547" s="52"/>
      <c r="CFG547" s="53" t="s">
        <v>14</v>
      </c>
      <c r="CFH547" s="52"/>
      <c r="CFI547" s="54"/>
      <c r="CFJ547" s="54"/>
      <c r="CFK547" s="54"/>
      <c r="CFL547" s="55"/>
      <c r="CFM547" s="51">
        <v>27</v>
      </c>
      <c r="CFN547" s="52"/>
      <c r="CFO547" s="53" t="s">
        <v>14</v>
      </c>
      <c r="CFP547" s="52"/>
      <c r="CFQ547" s="54"/>
      <c r="CFR547" s="54"/>
      <c r="CFS547" s="54"/>
      <c r="CFT547" s="55"/>
      <c r="CFU547" s="51">
        <v>27</v>
      </c>
      <c r="CFV547" s="52"/>
      <c r="CFW547" s="53" t="s">
        <v>14</v>
      </c>
      <c r="CFX547" s="52"/>
      <c r="CFY547" s="54"/>
      <c r="CFZ547" s="54"/>
      <c r="CGA547" s="54"/>
      <c r="CGB547" s="55"/>
      <c r="CGC547" s="51">
        <v>27</v>
      </c>
      <c r="CGD547" s="52"/>
      <c r="CGE547" s="53" t="s">
        <v>14</v>
      </c>
      <c r="CGF547" s="52"/>
      <c r="CGG547" s="54"/>
      <c r="CGH547" s="54"/>
      <c r="CGI547" s="54"/>
      <c r="CGJ547" s="55"/>
      <c r="CGK547" s="51">
        <v>27</v>
      </c>
      <c r="CGL547" s="52"/>
      <c r="CGM547" s="53" t="s">
        <v>14</v>
      </c>
      <c r="CGN547" s="52"/>
      <c r="CGO547" s="54"/>
      <c r="CGP547" s="54"/>
      <c r="CGQ547" s="54"/>
      <c r="CGR547" s="55"/>
      <c r="CGS547" s="51">
        <v>27</v>
      </c>
      <c r="CGT547" s="52"/>
      <c r="CGU547" s="53" t="s">
        <v>14</v>
      </c>
      <c r="CGV547" s="52"/>
      <c r="CGW547" s="54"/>
      <c r="CGX547" s="54"/>
      <c r="CGY547" s="54"/>
      <c r="CGZ547" s="55"/>
      <c r="CHA547" s="51">
        <v>27</v>
      </c>
      <c r="CHB547" s="52"/>
      <c r="CHC547" s="53" t="s">
        <v>14</v>
      </c>
      <c r="CHD547" s="52"/>
      <c r="CHE547" s="54"/>
      <c r="CHF547" s="54"/>
      <c r="CHG547" s="54"/>
      <c r="CHH547" s="55"/>
      <c r="CHI547" s="51">
        <v>27</v>
      </c>
      <c r="CHJ547" s="52"/>
      <c r="CHK547" s="53" t="s">
        <v>14</v>
      </c>
      <c r="CHL547" s="52"/>
      <c r="CHM547" s="54"/>
      <c r="CHN547" s="54"/>
      <c r="CHO547" s="54"/>
      <c r="CHP547" s="55"/>
      <c r="CHQ547" s="51">
        <v>27</v>
      </c>
      <c r="CHR547" s="52"/>
      <c r="CHS547" s="53" t="s">
        <v>14</v>
      </c>
      <c r="CHT547" s="52"/>
      <c r="CHU547" s="54"/>
      <c r="CHV547" s="54"/>
      <c r="CHW547" s="54"/>
      <c r="CHX547" s="55"/>
      <c r="CHY547" s="51">
        <v>27</v>
      </c>
      <c r="CHZ547" s="52"/>
      <c r="CIA547" s="53" t="s">
        <v>14</v>
      </c>
      <c r="CIB547" s="52"/>
      <c r="CIC547" s="54"/>
      <c r="CID547" s="54"/>
      <c r="CIE547" s="54"/>
      <c r="CIF547" s="55"/>
      <c r="CIG547" s="51">
        <v>27</v>
      </c>
      <c r="CIH547" s="52"/>
      <c r="CII547" s="53" t="s">
        <v>14</v>
      </c>
      <c r="CIJ547" s="52"/>
      <c r="CIK547" s="54"/>
      <c r="CIL547" s="54"/>
      <c r="CIM547" s="54"/>
      <c r="CIN547" s="55"/>
      <c r="CIO547" s="51">
        <v>27</v>
      </c>
      <c r="CIP547" s="52"/>
      <c r="CIQ547" s="53" t="s">
        <v>14</v>
      </c>
      <c r="CIR547" s="52"/>
      <c r="CIS547" s="54"/>
      <c r="CIT547" s="54"/>
      <c r="CIU547" s="54"/>
      <c r="CIV547" s="55"/>
      <c r="CIW547" s="51">
        <v>27</v>
      </c>
      <c r="CIX547" s="52"/>
      <c r="CIY547" s="53" t="s">
        <v>14</v>
      </c>
      <c r="CIZ547" s="52"/>
      <c r="CJA547" s="54"/>
      <c r="CJB547" s="54"/>
      <c r="CJC547" s="54"/>
      <c r="CJD547" s="55"/>
      <c r="CJE547" s="51">
        <v>27</v>
      </c>
      <c r="CJF547" s="52"/>
      <c r="CJG547" s="53" t="s">
        <v>14</v>
      </c>
      <c r="CJH547" s="52"/>
      <c r="CJI547" s="54"/>
      <c r="CJJ547" s="54"/>
      <c r="CJK547" s="54"/>
      <c r="CJL547" s="55"/>
      <c r="CJM547" s="51">
        <v>27</v>
      </c>
      <c r="CJN547" s="52"/>
      <c r="CJO547" s="53" t="s">
        <v>14</v>
      </c>
      <c r="CJP547" s="52"/>
      <c r="CJQ547" s="54"/>
      <c r="CJR547" s="54"/>
      <c r="CJS547" s="54"/>
      <c r="CJT547" s="55"/>
      <c r="CJU547" s="51">
        <v>27</v>
      </c>
      <c r="CJV547" s="52"/>
      <c r="CJW547" s="53" t="s">
        <v>14</v>
      </c>
      <c r="CJX547" s="52"/>
      <c r="CJY547" s="54"/>
      <c r="CJZ547" s="54"/>
      <c r="CKA547" s="54"/>
      <c r="CKB547" s="55"/>
      <c r="CKC547" s="51">
        <v>27</v>
      </c>
      <c r="CKD547" s="52"/>
      <c r="CKE547" s="53" t="s">
        <v>14</v>
      </c>
      <c r="CKF547" s="52"/>
      <c r="CKG547" s="54"/>
      <c r="CKH547" s="54"/>
      <c r="CKI547" s="54"/>
      <c r="CKJ547" s="55"/>
      <c r="CKK547" s="51">
        <v>27</v>
      </c>
      <c r="CKL547" s="52"/>
      <c r="CKM547" s="53" t="s">
        <v>14</v>
      </c>
      <c r="CKN547" s="52"/>
      <c r="CKO547" s="54"/>
      <c r="CKP547" s="54"/>
      <c r="CKQ547" s="54"/>
      <c r="CKR547" s="55"/>
      <c r="CKS547" s="51">
        <v>27</v>
      </c>
      <c r="CKT547" s="52"/>
      <c r="CKU547" s="53" t="s">
        <v>14</v>
      </c>
      <c r="CKV547" s="52"/>
      <c r="CKW547" s="54"/>
      <c r="CKX547" s="54"/>
      <c r="CKY547" s="54"/>
      <c r="CKZ547" s="55"/>
      <c r="CLA547" s="51">
        <v>27</v>
      </c>
      <c r="CLB547" s="52"/>
      <c r="CLC547" s="53" t="s">
        <v>14</v>
      </c>
      <c r="CLD547" s="52"/>
      <c r="CLE547" s="54"/>
      <c r="CLF547" s="54"/>
      <c r="CLG547" s="54"/>
      <c r="CLH547" s="55"/>
      <c r="CLI547" s="51">
        <v>27</v>
      </c>
      <c r="CLJ547" s="52"/>
      <c r="CLK547" s="53" t="s">
        <v>14</v>
      </c>
      <c r="CLL547" s="52"/>
      <c r="CLM547" s="54"/>
      <c r="CLN547" s="54"/>
      <c r="CLO547" s="54"/>
      <c r="CLP547" s="55"/>
      <c r="CLQ547" s="51">
        <v>27</v>
      </c>
      <c r="CLR547" s="52"/>
      <c r="CLS547" s="53" t="s">
        <v>14</v>
      </c>
      <c r="CLT547" s="52"/>
      <c r="CLU547" s="54"/>
      <c r="CLV547" s="54"/>
      <c r="CLW547" s="54"/>
      <c r="CLX547" s="55"/>
      <c r="CLY547" s="51">
        <v>27</v>
      </c>
      <c r="CLZ547" s="52"/>
      <c r="CMA547" s="53" t="s">
        <v>14</v>
      </c>
      <c r="CMB547" s="52"/>
      <c r="CMC547" s="54"/>
      <c r="CMD547" s="54"/>
      <c r="CME547" s="54"/>
      <c r="CMF547" s="55"/>
      <c r="CMG547" s="51">
        <v>27</v>
      </c>
      <c r="CMH547" s="52"/>
      <c r="CMI547" s="53" t="s">
        <v>14</v>
      </c>
      <c r="CMJ547" s="52"/>
      <c r="CMK547" s="54"/>
      <c r="CML547" s="54"/>
      <c r="CMM547" s="54"/>
      <c r="CMN547" s="55"/>
      <c r="CMO547" s="51">
        <v>27</v>
      </c>
      <c r="CMP547" s="52"/>
      <c r="CMQ547" s="53" t="s">
        <v>14</v>
      </c>
      <c r="CMR547" s="52"/>
      <c r="CMS547" s="54"/>
      <c r="CMT547" s="54"/>
      <c r="CMU547" s="54"/>
      <c r="CMV547" s="55"/>
      <c r="CMW547" s="51">
        <v>27</v>
      </c>
      <c r="CMX547" s="52"/>
      <c r="CMY547" s="53" t="s">
        <v>14</v>
      </c>
      <c r="CMZ547" s="52"/>
      <c r="CNA547" s="54"/>
      <c r="CNB547" s="54"/>
      <c r="CNC547" s="54"/>
      <c r="CND547" s="55"/>
      <c r="CNE547" s="51">
        <v>27</v>
      </c>
      <c r="CNF547" s="52"/>
      <c r="CNG547" s="53" t="s">
        <v>14</v>
      </c>
      <c r="CNH547" s="52"/>
      <c r="CNI547" s="54"/>
      <c r="CNJ547" s="54"/>
      <c r="CNK547" s="54"/>
      <c r="CNL547" s="55"/>
      <c r="CNM547" s="51">
        <v>27</v>
      </c>
      <c r="CNN547" s="52"/>
      <c r="CNO547" s="53" t="s">
        <v>14</v>
      </c>
      <c r="CNP547" s="52"/>
      <c r="CNQ547" s="54"/>
      <c r="CNR547" s="54"/>
      <c r="CNS547" s="54"/>
      <c r="CNT547" s="55"/>
      <c r="CNU547" s="51">
        <v>27</v>
      </c>
      <c r="CNV547" s="52"/>
      <c r="CNW547" s="53" t="s">
        <v>14</v>
      </c>
      <c r="CNX547" s="52"/>
      <c r="CNY547" s="54"/>
      <c r="CNZ547" s="54"/>
      <c r="COA547" s="54"/>
      <c r="COB547" s="55"/>
      <c r="COC547" s="51">
        <v>27</v>
      </c>
      <c r="COD547" s="52"/>
      <c r="COE547" s="53" t="s">
        <v>14</v>
      </c>
      <c r="COF547" s="52"/>
      <c r="COG547" s="54"/>
      <c r="COH547" s="54"/>
      <c r="COI547" s="54"/>
      <c r="COJ547" s="55"/>
      <c r="COK547" s="51">
        <v>27</v>
      </c>
      <c r="COL547" s="52"/>
      <c r="COM547" s="53" t="s">
        <v>14</v>
      </c>
      <c r="CON547" s="52"/>
      <c r="COO547" s="54"/>
      <c r="COP547" s="54"/>
      <c r="COQ547" s="54"/>
      <c r="COR547" s="55"/>
      <c r="COS547" s="51">
        <v>27</v>
      </c>
      <c r="COT547" s="52"/>
      <c r="COU547" s="53" t="s">
        <v>14</v>
      </c>
      <c r="COV547" s="52"/>
      <c r="COW547" s="54"/>
      <c r="COX547" s="54"/>
      <c r="COY547" s="54"/>
      <c r="COZ547" s="55"/>
      <c r="CPA547" s="51">
        <v>27</v>
      </c>
      <c r="CPB547" s="52"/>
      <c r="CPC547" s="53" t="s">
        <v>14</v>
      </c>
      <c r="CPD547" s="52"/>
      <c r="CPE547" s="54"/>
      <c r="CPF547" s="54"/>
      <c r="CPG547" s="54"/>
      <c r="CPH547" s="55"/>
      <c r="CPI547" s="51">
        <v>27</v>
      </c>
      <c r="CPJ547" s="52"/>
      <c r="CPK547" s="53" t="s">
        <v>14</v>
      </c>
      <c r="CPL547" s="52"/>
      <c r="CPM547" s="54"/>
      <c r="CPN547" s="54"/>
      <c r="CPO547" s="54"/>
      <c r="CPP547" s="55"/>
      <c r="CPQ547" s="51">
        <v>27</v>
      </c>
      <c r="CPR547" s="52"/>
      <c r="CPS547" s="53" t="s">
        <v>14</v>
      </c>
      <c r="CPT547" s="52"/>
      <c r="CPU547" s="54"/>
      <c r="CPV547" s="54"/>
      <c r="CPW547" s="54"/>
      <c r="CPX547" s="55"/>
      <c r="CPY547" s="51">
        <v>27</v>
      </c>
      <c r="CPZ547" s="52"/>
      <c r="CQA547" s="53" t="s">
        <v>14</v>
      </c>
      <c r="CQB547" s="52"/>
      <c r="CQC547" s="54"/>
      <c r="CQD547" s="54"/>
      <c r="CQE547" s="54"/>
      <c r="CQF547" s="55"/>
      <c r="CQG547" s="51">
        <v>27</v>
      </c>
      <c r="CQH547" s="52"/>
      <c r="CQI547" s="53" t="s">
        <v>14</v>
      </c>
      <c r="CQJ547" s="52"/>
      <c r="CQK547" s="54"/>
      <c r="CQL547" s="54"/>
      <c r="CQM547" s="54"/>
      <c r="CQN547" s="55"/>
      <c r="CQO547" s="51">
        <v>27</v>
      </c>
      <c r="CQP547" s="52"/>
      <c r="CQQ547" s="53" t="s">
        <v>14</v>
      </c>
      <c r="CQR547" s="52"/>
      <c r="CQS547" s="54"/>
      <c r="CQT547" s="54"/>
      <c r="CQU547" s="54"/>
      <c r="CQV547" s="55"/>
      <c r="CQW547" s="51">
        <v>27</v>
      </c>
      <c r="CQX547" s="52"/>
      <c r="CQY547" s="53" t="s">
        <v>14</v>
      </c>
      <c r="CQZ547" s="52"/>
      <c r="CRA547" s="54"/>
      <c r="CRB547" s="54"/>
      <c r="CRC547" s="54"/>
      <c r="CRD547" s="55"/>
      <c r="CRE547" s="51">
        <v>27</v>
      </c>
      <c r="CRF547" s="52"/>
      <c r="CRG547" s="53" t="s">
        <v>14</v>
      </c>
      <c r="CRH547" s="52"/>
      <c r="CRI547" s="54"/>
      <c r="CRJ547" s="54"/>
      <c r="CRK547" s="54"/>
      <c r="CRL547" s="55"/>
      <c r="CRM547" s="51">
        <v>27</v>
      </c>
      <c r="CRN547" s="52"/>
      <c r="CRO547" s="53" t="s">
        <v>14</v>
      </c>
      <c r="CRP547" s="52"/>
      <c r="CRQ547" s="54"/>
      <c r="CRR547" s="54"/>
      <c r="CRS547" s="54"/>
      <c r="CRT547" s="55"/>
      <c r="CRU547" s="51">
        <v>27</v>
      </c>
      <c r="CRV547" s="52"/>
      <c r="CRW547" s="53" t="s">
        <v>14</v>
      </c>
      <c r="CRX547" s="52"/>
      <c r="CRY547" s="54"/>
      <c r="CRZ547" s="54"/>
      <c r="CSA547" s="54"/>
      <c r="CSB547" s="55"/>
      <c r="CSC547" s="51">
        <v>27</v>
      </c>
      <c r="CSD547" s="52"/>
      <c r="CSE547" s="53" t="s">
        <v>14</v>
      </c>
      <c r="CSF547" s="52"/>
      <c r="CSG547" s="54"/>
      <c r="CSH547" s="54"/>
      <c r="CSI547" s="54"/>
      <c r="CSJ547" s="55"/>
      <c r="CSK547" s="51">
        <v>27</v>
      </c>
      <c r="CSL547" s="52"/>
      <c r="CSM547" s="53" t="s">
        <v>14</v>
      </c>
      <c r="CSN547" s="52"/>
      <c r="CSO547" s="54"/>
      <c r="CSP547" s="54"/>
      <c r="CSQ547" s="54"/>
      <c r="CSR547" s="55"/>
      <c r="CSS547" s="51">
        <v>27</v>
      </c>
      <c r="CST547" s="52"/>
      <c r="CSU547" s="53" t="s">
        <v>14</v>
      </c>
      <c r="CSV547" s="52"/>
      <c r="CSW547" s="54"/>
      <c r="CSX547" s="54"/>
      <c r="CSY547" s="54"/>
      <c r="CSZ547" s="55"/>
      <c r="CTA547" s="51">
        <v>27</v>
      </c>
      <c r="CTB547" s="52"/>
      <c r="CTC547" s="53" t="s">
        <v>14</v>
      </c>
      <c r="CTD547" s="52"/>
      <c r="CTE547" s="54"/>
      <c r="CTF547" s="54"/>
      <c r="CTG547" s="54"/>
      <c r="CTH547" s="55"/>
      <c r="CTI547" s="51">
        <v>27</v>
      </c>
      <c r="CTJ547" s="52"/>
      <c r="CTK547" s="53" t="s">
        <v>14</v>
      </c>
      <c r="CTL547" s="52"/>
      <c r="CTM547" s="54"/>
      <c r="CTN547" s="54"/>
      <c r="CTO547" s="54"/>
      <c r="CTP547" s="55"/>
      <c r="CTQ547" s="51">
        <v>27</v>
      </c>
      <c r="CTR547" s="52"/>
      <c r="CTS547" s="53" t="s">
        <v>14</v>
      </c>
      <c r="CTT547" s="52"/>
      <c r="CTU547" s="54"/>
      <c r="CTV547" s="54"/>
      <c r="CTW547" s="54"/>
      <c r="CTX547" s="55"/>
      <c r="CTY547" s="51">
        <v>27</v>
      </c>
      <c r="CTZ547" s="52"/>
      <c r="CUA547" s="53" t="s">
        <v>14</v>
      </c>
      <c r="CUB547" s="52"/>
      <c r="CUC547" s="54"/>
      <c r="CUD547" s="54"/>
      <c r="CUE547" s="54"/>
      <c r="CUF547" s="55"/>
      <c r="CUG547" s="51">
        <v>27</v>
      </c>
      <c r="CUH547" s="52"/>
      <c r="CUI547" s="53" t="s">
        <v>14</v>
      </c>
      <c r="CUJ547" s="52"/>
      <c r="CUK547" s="54"/>
      <c r="CUL547" s="54"/>
      <c r="CUM547" s="54"/>
      <c r="CUN547" s="55"/>
      <c r="CUO547" s="51">
        <v>27</v>
      </c>
      <c r="CUP547" s="52"/>
      <c r="CUQ547" s="53" t="s">
        <v>14</v>
      </c>
      <c r="CUR547" s="52"/>
      <c r="CUS547" s="54"/>
      <c r="CUT547" s="54"/>
      <c r="CUU547" s="54"/>
      <c r="CUV547" s="55"/>
      <c r="CUW547" s="51">
        <v>27</v>
      </c>
      <c r="CUX547" s="52"/>
      <c r="CUY547" s="53" t="s">
        <v>14</v>
      </c>
      <c r="CUZ547" s="52"/>
      <c r="CVA547" s="54"/>
      <c r="CVB547" s="54"/>
      <c r="CVC547" s="54"/>
      <c r="CVD547" s="55"/>
      <c r="CVE547" s="51">
        <v>27</v>
      </c>
      <c r="CVF547" s="52"/>
      <c r="CVG547" s="53" t="s">
        <v>14</v>
      </c>
      <c r="CVH547" s="52"/>
      <c r="CVI547" s="54"/>
      <c r="CVJ547" s="54"/>
      <c r="CVK547" s="54"/>
      <c r="CVL547" s="55"/>
      <c r="CVM547" s="51">
        <v>27</v>
      </c>
      <c r="CVN547" s="52"/>
      <c r="CVO547" s="53" t="s">
        <v>14</v>
      </c>
      <c r="CVP547" s="52"/>
      <c r="CVQ547" s="54"/>
      <c r="CVR547" s="54"/>
      <c r="CVS547" s="54"/>
      <c r="CVT547" s="55"/>
      <c r="CVU547" s="51">
        <v>27</v>
      </c>
      <c r="CVV547" s="52"/>
      <c r="CVW547" s="53" t="s">
        <v>14</v>
      </c>
      <c r="CVX547" s="52"/>
      <c r="CVY547" s="54"/>
      <c r="CVZ547" s="54"/>
      <c r="CWA547" s="54"/>
      <c r="CWB547" s="55"/>
      <c r="CWC547" s="51">
        <v>27</v>
      </c>
      <c r="CWD547" s="52"/>
      <c r="CWE547" s="53" t="s">
        <v>14</v>
      </c>
      <c r="CWF547" s="52"/>
      <c r="CWG547" s="54"/>
      <c r="CWH547" s="54"/>
      <c r="CWI547" s="54"/>
      <c r="CWJ547" s="55"/>
      <c r="CWK547" s="51">
        <v>27</v>
      </c>
      <c r="CWL547" s="52"/>
      <c r="CWM547" s="53" t="s">
        <v>14</v>
      </c>
      <c r="CWN547" s="52"/>
      <c r="CWO547" s="54"/>
      <c r="CWP547" s="54"/>
      <c r="CWQ547" s="54"/>
      <c r="CWR547" s="55"/>
      <c r="CWS547" s="51">
        <v>27</v>
      </c>
      <c r="CWT547" s="52"/>
      <c r="CWU547" s="53" t="s">
        <v>14</v>
      </c>
      <c r="CWV547" s="52"/>
      <c r="CWW547" s="54"/>
      <c r="CWX547" s="54"/>
      <c r="CWY547" s="54"/>
      <c r="CWZ547" s="55"/>
      <c r="CXA547" s="51">
        <v>27</v>
      </c>
      <c r="CXB547" s="52"/>
      <c r="CXC547" s="53" t="s">
        <v>14</v>
      </c>
      <c r="CXD547" s="52"/>
      <c r="CXE547" s="54"/>
      <c r="CXF547" s="54"/>
      <c r="CXG547" s="54"/>
      <c r="CXH547" s="55"/>
      <c r="CXI547" s="51">
        <v>27</v>
      </c>
      <c r="CXJ547" s="52"/>
      <c r="CXK547" s="53" t="s">
        <v>14</v>
      </c>
      <c r="CXL547" s="52"/>
      <c r="CXM547" s="54"/>
      <c r="CXN547" s="54"/>
      <c r="CXO547" s="54"/>
      <c r="CXP547" s="55"/>
      <c r="CXQ547" s="51">
        <v>27</v>
      </c>
      <c r="CXR547" s="52"/>
      <c r="CXS547" s="53" t="s">
        <v>14</v>
      </c>
      <c r="CXT547" s="52"/>
      <c r="CXU547" s="54"/>
      <c r="CXV547" s="54"/>
      <c r="CXW547" s="54"/>
      <c r="CXX547" s="55"/>
      <c r="CXY547" s="51">
        <v>27</v>
      </c>
      <c r="CXZ547" s="52"/>
      <c r="CYA547" s="53" t="s">
        <v>14</v>
      </c>
      <c r="CYB547" s="52"/>
      <c r="CYC547" s="54"/>
      <c r="CYD547" s="54"/>
      <c r="CYE547" s="54"/>
      <c r="CYF547" s="55"/>
      <c r="CYG547" s="51">
        <v>27</v>
      </c>
      <c r="CYH547" s="52"/>
      <c r="CYI547" s="53" t="s">
        <v>14</v>
      </c>
      <c r="CYJ547" s="52"/>
      <c r="CYK547" s="54"/>
      <c r="CYL547" s="54"/>
      <c r="CYM547" s="54"/>
      <c r="CYN547" s="55"/>
      <c r="CYO547" s="51">
        <v>27</v>
      </c>
      <c r="CYP547" s="52"/>
      <c r="CYQ547" s="53" t="s">
        <v>14</v>
      </c>
      <c r="CYR547" s="52"/>
      <c r="CYS547" s="54"/>
      <c r="CYT547" s="54"/>
      <c r="CYU547" s="54"/>
      <c r="CYV547" s="55"/>
      <c r="CYW547" s="51">
        <v>27</v>
      </c>
      <c r="CYX547" s="52"/>
      <c r="CYY547" s="53" t="s">
        <v>14</v>
      </c>
      <c r="CYZ547" s="52"/>
      <c r="CZA547" s="54"/>
      <c r="CZB547" s="54"/>
      <c r="CZC547" s="54"/>
      <c r="CZD547" s="55"/>
      <c r="CZE547" s="51">
        <v>27</v>
      </c>
      <c r="CZF547" s="52"/>
      <c r="CZG547" s="53" t="s">
        <v>14</v>
      </c>
      <c r="CZH547" s="52"/>
      <c r="CZI547" s="54"/>
      <c r="CZJ547" s="54"/>
      <c r="CZK547" s="54"/>
      <c r="CZL547" s="55"/>
      <c r="CZM547" s="51">
        <v>27</v>
      </c>
      <c r="CZN547" s="52"/>
      <c r="CZO547" s="53" t="s">
        <v>14</v>
      </c>
      <c r="CZP547" s="52"/>
      <c r="CZQ547" s="54"/>
      <c r="CZR547" s="54"/>
      <c r="CZS547" s="54"/>
      <c r="CZT547" s="55"/>
      <c r="CZU547" s="51">
        <v>27</v>
      </c>
      <c r="CZV547" s="52"/>
      <c r="CZW547" s="53" t="s">
        <v>14</v>
      </c>
      <c r="CZX547" s="52"/>
      <c r="CZY547" s="54"/>
      <c r="CZZ547" s="54"/>
      <c r="DAA547" s="54"/>
      <c r="DAB547" s="55"/>
      <c r="DAC547" s="51">
        <v>27</v>
      </c>
      <c r="DAD547" s="52"/>
      <c r="DAE547" s="53" t="s">
        <v>14</v>
      </c>
      <c r="DAF547" s="52"/>
      <c r="DAG547" s="54"/>
      <c r="DAH547" s="54"/>
      <c r="DAI547" s="54"/>
      <c r="DAJ547" s="55"/>
      <c r="DAK547" s="51">
        <v>27</v>
      </c>
      <c r="DAL547" s="52"/>
      <c r="DAM547" s="53" t="s">
        <v>14</v>
      </c>
      <c r="DAN547" s="52"/>
      <c r="DAO547" s="54"/>
      <c r="DAP547" s="54"/>
      <c r="DAQ547" s="54"/>
      <c r="DAR547" s="55"/>
      <c r="DAS547" s="51">
        <v>27</v>
      </c>
      <c r="DAT547" s="52"/>
      <c r="DAU547" s="53" t="s">
        <v>14</v>
      </c>
      <c r="DAV547" s="52"/>
      <c r="DAW547" s="54"/>
      <c r="DAX547" s="54"/>
      <c r="DAY547" s="54"/>
      <c r="DAZ547" s="55"/>
      <c r="DBA547" s="51">
        <v>27</v>
      </c>
      <c r="DBB547" s="52"/>
      <c r="DBC547" s="53" t="s">
        <v>14</v>
      </c>
      <c r="DBD547" s="52"/>
      <c r="DBE547" s="54"/>
      <c r="DBF547" s="54"/>
      <c r="DBG547" s="54"/>
      <c r="DBH547" s="55"/>
      <c r="DBI547" s="51">
        <v>27</v>
      </c>
      <c r="DBJ547" s="52"/>
      <c r="DBK547" s="53" t="s">
        <v>14</v>
      </c>
      <c r="DBL547" s="52"/>
      <c r="DBM547" s="54"/>
      <c r="DBN547" s="54"/>
      <c r="DBO547" s="54"/>
      <c r="DBP547" s="55"/>
      <c r="DBQ547" s="51">
        <v>27</v>
      </c>
      <c r="DBR547" s="52"/>
      <c r="DBS547" s="53" t="s">
        <v>14</v>
      </c>
      <c r="DBT547" s="52"/>
      <c r="DBU547" s="54"/>
      <c r="DBV547" s="54"/>
      <c r="DBW547" s="54"/>
      <c r="DBX547" s="55"/>
      <c r="DBY547" s="51">
        <v>27</v>
      </c>
      <c r="DBZ547" s="52"/>
      <c r="DCA547" s="53" t="s">
        <v>14</v>
      </c>
      <c r="DCB547" s="52"/>
      <c r="DCC547" s="54"/>
      <c r="DCD547" s="54"/>
      <c r="DCE547" s="54"/>
      <c r="DCF547" s="55"/>
      <c r="DCG547" s="51">
        <v>27</v>
      </c>
      <c r="DCH547" s="52"/>
      <c r="DCI547" s="53" t="s">
        <v>14</v>
      </c>
      <c r="DCJ547" s="52"/>
      <c r="DCK547" s="54"/>
      <c r="DCL547" s="54"/>
      <c r="DCM547" s="54"/>
      <c r="DCN547" s="55"/>
      <c r="DCO547" s="51">
        <v>27</v>
      </c>
      <c r="DCP547" s="52"/>
      <c r="DCQ547" s="53" t="s">
        <v>14</v>
      </c>
      <c r="DCR547" s="52"/>
      <c r="DCS547" s="54"/>
      <c r="DCT547" s="54"/>
      <c r="DCU547" s="54"/>
      <c r="DCV547" s="55"/>
      <c r="DCW547" s="51">
        <v>27</v>
      </c>
      <c r="DCX547" s="52"/>
      <c r="DCY547" s="53" t="s">
        <v>14</v>
      </c>
      <c r="DCZ547" s="52"/>
      <c r="DDA547" s="54"/>
      <c r="DDB547" s="54"/>
      <c r="DDC547" s="54"/>
      <c r="DDD547" s="55"/>
      <c r="DDE547" s="51">
        <v>27</v>
      </c>
      <c r="DDF547" s="52"/>
      <c r="DDG547" s="53" t="s">
        <v>14</v>
      </c>
      <c r="DDH547" s="52"/>
      <c r="DDI547" s="54"/>
      <c r="DDJ547" s="54"/>
      <c r="DDK547" s="54"/>
      <c r="DDL547" s="55"/>
      <c r="DDM547" s="51">
        <v>27</v>
      </c>
      <c r="DDN547" s="52"/>
      <c r="DDO547" s="53" t="s">
        <v>14</v>
      </c>
      <c r="DDP547" s="52"/>
      <c r="DDQ547" s="54"/>
      <c r="DDR547" s="54"/>
      <c r="DDS547" s="54"/>
      <c r="DDT547" s="55"/>
      <c r="DDU547" s="51">
        <v>27</v>
      </c>
      <c r="DDV547" s="52"/>
      <c r="DDW547" s="53" t="s">
        <v>14</v>
      </c>
      <c r="DDX547" s="52"/>
      <c r="DDY547" s="54"/>
      <c r="DDZ547" s="54"/>
      <c r="DEA547" s="54"/>
      <c r="DEB547" s="55"/>
      <c r="DEC547" s="51">
        <v>27</v>
      </c>
      <c r="DED547" s="52"/>
      <c r="DEE547" s="53" t="s">
        <v>14</v>
      </c>
      <c r="DEF547" s="52"/>
      <c r="DEG547" s="54"/>
      <c r="DEH547" s="54"/>
      <c r="DEI547" s="54"/>
      <c r="DEJ547" s="55"/>
      <c r="DEK547" s="51">
        <v>27</v>
      </c>
      <c r="DEL547" s="52"/>
      <c r="DEM547" s="53" t="s">
        <v>14</v>
      </c>
      <c r="DEN547" s="52"/>
      <c r="DEO547" s="54"/>
      <c r="DEP547" s="54"/>
      <c r="DEQ547" s="54"/>
      <c r="DER547" s="55"/>
      <c r="DES547" s="51">
        <v>27</v>
      </c>
      <c r="DET547" s="52"/>
      <c r="DEU547" s="53" t="s">
        <v>14</v>
      </c>
      <c r="DEV547" s="52"/>
      <c r="DEW547" s="54"/>
      <c r="DEX547" s="54"/>
      <c r="DEY547" s="54"/>
      <c r="DEZ547" s="55"/>
      <c r="DFA547" s="51">
        <v>27</v>
      </c>
      <c r="DFB547" s="52"/>
      <c r="DFC547" s="53" t="s">
        <v>14</v>
      </c>
      <c r="DFD547" s="52"/>
      <c r="DFE547" s="54"/>
      <c r="DFF547" s="54"/>
      <c r="DFG547" s="54"/>
      <c r="DFH547" s="55"/>
      <c r="DFI547" s="51">
        <v>27</v>
      </c>
      <c r="DFJ547" s="52"/>
      <c r="DFK547" s="53" t="s">
        <v>14</v>
      </c>
      <c r="DFL547" s="52"/>
      <c r="DFM547" s="54"/>
      <c r="DFN547" s="54"/>
      <c r="DFO547" s="54"/>
      <c r="DFP547" s="55"/>
      <c r="DFQ547" s="51">
        <v>27</v>
      </c>
      <c r="DFR547" s="52"/>
      <c r="DFS547" s="53" t="s">
        <v>14</v>
      </c>
      <c r="DFT547" s="52"/>
      <c r="DFU547" s="54"/>
      <c r="DFV547" s="54"/>
      <c r="DFW547" s="54"/>
      <c r="DFX547" s="55"/>
      <c r="DFY547" s="51">
        <v>27</v>
      </c>
      <c r="DFZ547" s="52"/>
      <c r="DGA547" s="53" t="s">
        <v>14</v>
      </c>
      <c r="DGB547" s="52"/>
      <c r="DGC547" s="54"/>
      <c r="DGD547" s="54"/>
      <c r="DGE547" s="54"/>
      <c r="DGF547" s="55"/>
      <c r="DGG547" s="51">
        <v>27</v>
      </c>
      <c r="DGH547" s="52"/>
      <c r="DGI547" s="53" t="s">
        <v>14</v>
      </c>
      <c r="DGJ547" s="52"/>
      <c r="DGK547" s="54"/>
      <c r="DGL547" s="54"/>
      <c r="DGM547" s="54"/>
      <c r="DGN547" s="55"/>
      <c r="DGO547" s="51">
        <v>27</v>
      </c>
      <c r="DGP547" s="52"/>
      <c r="DGQ547" s="53" t="s">
        <v>14</v>
      </c>
      <c r="DGR547" s="52"/>
      <c r="DGS547" s="54"/>
      <c r="DGT547" s="54"/>
      <c r="DGU547" s="54"/>
      <c r="DGV547" s="55"/>
      <c r="DGW547" s="51">
        <v>27</v>
      </c>
      <c r="DGX547" s="52"/>
      <c r="DGY547" s="53" t="s">
        <v>14</v>
      </c>
      <c r="DGZ547" s="52"/>
      <c r="DHA547" s="54"/>
      <c r="DHB547" s="54"/>
      <c r="DHC547" s="54"/>
      <c r="DHD547" s="55"/>
      <c r="DHE547" s="51">
        <v>27</v>
      </c>
      <c r="DHF547" s="52"/>
      <c r="DHG547" s="53" t="s">
        <v>14</v>
      </c>
      <c r="DHH547" s="52"/>
      <c r="DHI547" s="54"/>
      <c r="DHJ547" s="54"/>
      <c r="DHK547" s="54"/>
      <c r="DHL547" s="55"/>
      <c r="DHM547" s="51">
        <v>27</v>
      </c>
      <c r="DHN547" s="52"/>
      <c r="DHO547" s="53" t="s">
        <v>14</v>
      </c>
      <c r="DHP547" s="52"/>
      <c r="DHQ547" s="54"/>
      <c r="DHR547" s="54"/>
      <c r="DHS547" s="54"/>
      <c r="DHT547" s="55"/>
      <c r="DHU547" s="51">
        <v>27</v>
      </c>
      <c r="DHV547" s="52"/>
      <c r="DHW547" s="53" t="s">
        <v>14</v>
      </c>
      <c r="DHX547" s="52"/>
      <c r="DHY547" s="54"/>
      <c r="DHZ547" s="54"/>
      <c r="DIA547" s="54"/>
      <c r="DIB547" s="55"/>
      <c r="DIC547" s="51">
        <v>27</v>
      </c>
      <c r="DID547" s="52"/>
      <c r="DIE547" s="53" t="s">
        <v>14</v>
      </c>
      <c r="DIF547" s="52"/>
      <c r="DIG547" s="54"/>
      <c r="DIH547" s="54"/>
      <c r="DII547" s="54"/>
      <c r="DIJ547" s="55"/>
      <c r="DIK547" s="51">
        <v>27</v>
      </c>
      <c r="DIL547" s="52"/>
      <c r="DIM547" s="53" t="s">
        <v>14</v>
      </c>
      <c r="DIN547" s="52"/>
      <c r="DIO547" s="54"/>
      <c r="DIP547" s="54"/>
      <c r="DIQ547" s="54"/>
      <c r="DIR547" s="55"/>
      <c r="DIS547" s="51">
        <v>27</v>
      </c>
      <c r="DIT547" s="52"/>
      <c r="DIU547" s="53" t="s">
        <v>14</v>
      </c>
      <c r="DIV547" s="52"/>
      <c r="DIW547" s="54"/>
      <c r="DIX547" s="54"/>
      <c r="DIY547" s="54"/>
      <c r="DIZ547" s="55"/>
      <c r="DJA547" s="51">
        <v>27</v>
      </c>
      <c r="DJB547" s="52"/>
      <c r="DJC547" s="53" t="s">
        <v>14</v>
      </c>
      <c r="DJD547" s="52"/>
      <c r="DJE547" s="54"/>
      <c r="DJF547" s="54"/>
      <c r="DJG547" s="54"/>
      <c r="DJH547" s="55"/>
      <c r="DJI547" s="51">
        <v>27</v>
      </c>
      <c r="DJJ547" s="52"/>
      <c r="DJK547" s="53" t="s">
        <v>14</v>
      </c>
      <c r="DJL547" s="52"/>
      <c r="DJM547" s="54"/>
      <c r="DJN547" s="54"/>
      <c r="DJO547" s="54"/>
      <c r="DJP547" s="55"/>
      <c r="DJQ547" s="51">
        <v>27</v>
      </c>
      <c r="DJR547" s="52"/>
      <c r="DJS547" s="53" t="s">
        <v>14</v>
      </c>
      <c r="DJT547" s="52"/>
      <c r="DJU547" s="54"/>
      <c r="DJV547" s="54"/>
      <c r="DJW547" s="54"/>
      <c r="DJX547" s="55"/>
      <c r="DJY547" s="51">
        <v>27</v>
      </c>
      <c r="DJZ547" s="52"/>
      <c r="DKA547" s="53" t="s">
        <v>14</v>
      </c>
      <c r="DKB547" s="52"/>
      <c r="DKC547" s="54"/>
      <c r="DKD547" s="54"/>
      <c r="DKE547" s="54"/>
      <c r="DKF547" s="55"/>
      <c r="DKG547" s="51">
        <v>27</v>
      </c>
      <c r="DKH547" s="52"/>
      <c r="DKI547" s="53" t="s">
        <v>14</v>
      </c>
      <c r="DKJ547" s="52"/>
      <c r="DKK547" s="54"/>
      <c r="DKL547" s="54"/>
      <c r="DKM547" s="54"/>
      <c r="DKN547" s="55"/>
      <c r="DKO547" s="51">
        <v>27</v>
      </c>
      <c r="DKP547" s="52"/>
      <c r="DKQ547" s="53" t="s">
        <v>14</v>
      </c>
      <c r="DKR547" s="52"/>
      <c r="DKS547" s="54"/>
      <c r="DKT547" s="54"/>
      <c r="DKU547" s="54"/>
      <c r="DKV547" s="55"/>
      <c r="DKW547" s="51">
        <v>27</v>
      </c>
      <c r="DKX547" s="52"/>
      <c r="DKY547" s="53" t="s">
        <v>14</v>
      </c>
      <c r="DKZ547" s="52"/>
      <c r="DLA547" s="54"/>
      <c r="DLB547" s="54"/>
      <c r="DLC547" s="54"/>
      <c r="DLD547" s="55"/>
      <c r="DLE547" s="51">
        <v>27</v>
      </c>
      <c r="DLF547" s="52"/>
      <c r="DLG547" s="53" t="s">
        <v>14</v>
      </c>
      <c r="DLH547" s="52"/>
      <c r="DLI547" s="54"/>
      <c r="DLJ547" s="54"/>
      <c r="DLK547" s="54"/>
      <c r="DLL547" s="55"/>
      <c r="DLM547" s="51">
        <v>27</v>
      </c>
      <c r="DLN547" s="52"/>
      <c r="DLO547" s="53" t="s">
        <v>14</v>
      </c>
      <c r="DLP547" s="52"/>
      <c r="DLQ547" s="54"/>
      <c r="DLR547" s="54"/>
      <c r="DLS547" s="54"/>
      <c r="DLT547" s="55"/>
      <c r="DLU547" s="51">
        <v>27</v>
      </c>
      <c r="DLV547" s="52"/>
      <c r="DLW547" s="53" t="s">
        <v>14</v>
      </c>
      <c r="DLX547" s="52"/>
      <c r="DLY547" s="54"/>
      <c r="DLZ547" s="54"/>
      <c r="DMA547" s="54"/>
      <c r="DMB547" s="55"/>
      <c r="DMC547" s="51">
        <v>27</v>
      </c>
      <c r="DMD547" s="52"/>
      <c r="DME547" s="53" t="s">
        <v>14</v>
      </c>
      <c r="DMF547" s="52"/>
      <c r="DMG547" s="54"/>
      <c r="DMH547" s="54"/>
      <c r="DMI547" s="54"/>
      <c r="DMJ547" s="55"/>
      <c r="DMK547" s="51">
        <v>27</v>
      </c>
      <c r="DML547" s="52"/>
      <c r="DMM547" s="53" t="s">
        <v>14</v>
      </c>
      <c r="DMN547" s="52"/>
      <c r="DMO547" s="54"/>
      <c r="DMP547" s="54"/>
      <c r="DMQ547" s="54"/>
      <c r="DMR547" s="55"/>
      <c r="DMS547" s="51">
        <v>27</v>
      </c>
      <c r="DMT547" s="52"/>
      <c r="DMU547" s="53" t="s">
        <v>14</v>
      </c>
      <c r="DMV547" s="52"/>
      <c r="DMW547" s="54"/>
      <c r="DMX547" s="54"/>
      <c r="DMY547" s="54"/>
      <c r="DMZ547" s="55"/>
      <c r="DNA547" s="51">
        <v>27</v>
      </c>
      <c r="DNB547" s="52"/>
      <c r="DNC547" s="53" t="s">
        <v>14</v>
      </c>
      <c r="DND547" s="52"/>
      <c r="DNE547" s="54"/>
      <c r="DNF547" s="54"/>
      <c r="DNG547" s="54"/>
      <c r="DNH547" s="55"/>
      <c r="DNI547" s="51">
        <v>27</v>
      </c>
      <c r="DNJ547" s="52"/>
      <c r="DNK547" s="53" t="s">
        <v>14</v>
      </c>
      <c r="DNL547" s="52"/>
      <c r="DNM547" s="54"/>
      <c r="DNN547" s="54"/>
      <c r="DNO547" s="54"/>
      <c r="DNP547" s="55"/>
      <c r="DNQ547" s="51">
        <v>27</v>
      </c>
      <c r="DNR547" s="52"/>
      <c r="DNS547" s="53" t="s">
        <v>14</v>
      </c>
      <c r="DNT547" s="52"/>
      <c r="DNU547" s="54"/>
      <c r="DNV547" s="54"/>
      <c r="DNW547" s="54"/>
      <c r="DNX547" s="55"/>
      <c r="DNY547" s="51">
        <v>27</v>
      </c>
      <c r="DNZ547" s="52"/>
      <c r="DOA547" s="53" t="s">
        <v>14</v>
      </c>
      <c r="DOB547" s="52"/>
      <c r="DOC547" s="54"/>
      <c r="DOD547" s="54"/>
      <c r="DOE547" s="54"/>
      <c r="DOF547" s="55"/>
      <c r="DOG547" s="51">
        <v>27</v>
      </c>
      <c r="DOH547" s="52"/>
      <c r="DOI547" s="53" t="s">
        <v>14</v>
      </c>
      <c r="DOJ547" s="52"/>
      <c r="DOK547" s="54"/>
      <c r="DOL547" s="54"/>
      <c r="DOM547" s="54"/>
      <c r="DON547" s="55"/>
      <c r="DOO547" s="51">
        <v>27</v>
      </c>
      <c r="DOP547" s="52"/>
      <c r="DOQ547" s="53" t="s">
        <v>14</v>
      </c>
      <c r="DOR547" s="52"/>
      <c r="DOS547" s="54"/>
      <c r="DOT547" s="54"/>
      <c r="DOU547" s="54"/>
      <c r="DOV547" s="55"/>
      <c r="DOW547" s="51">
        <v>27</v>
      </c>
      <c r="DOX547" s="52"/>
      <c r="DOY547" s="53" t="s">
        <v>14</v>
      </c>
      <c r="DOZ547" s="52"/>
      <c r="DPA547" s="54"/>
      <c r="DPB547" s="54"/>
      <c r="DPC547" s="54"/>
      <c r="DPD547" s="55"/>
      <c r="DPE547" s="51">
        <v>27</v>
      </c>
      <c r="DPF547" s="52"/>
      <c r="DPG547" s="53" t="s">
        <v>14</v>
      </c>
      <c r="DPH547" s="52"/>
      <c r="DPI547" s="54"/>
      <c r="DPJ547" s="54"/>
      <c r="DPK547" s="54"/>
      <c r="DPL547" s="55"/>
      <c r="DPM547" s="51">
        <v>27</v>
      </c>
      <c r="DPN547" s="52"/>
      <c r="DPO547" s="53" t="s">
        <v>14</v>
      </c>
      <c r="DPP547" s="52"/>
      <c r="DPQ547" s="54"/>
      <c r="DPR547" s="54"/>
      <c r="DPS547" s="54"/>
      <c r="DPT547" s="55"/>
      <c r="DPU547" s="51">
        <v>27</v>
      </c>
      <c r="DPV547" s="52"/>
      <c r="DPW547" s="53" t="s">
        <v>14</v>
      </c>
      <c r="DPX547" s="52"/>
      <c r="DPY547" s="54"/>
      <c r="DPZ547" s="54"/>
      <c r="DQA547" s="54"/>
      <c r="DQB547" s="55"/>
      <c r="DQC547" s="51">
        <v>27</v>
      </c>
      <c r="DQD547" s="52"/>
      <c r="DQE547" s="53" t="s">
        <v>14</v>
      </c>
      <c r="DQF547" s="52"/>
      <c r="DQG547" s="54"/>
      <c r="DQH547" s="54"/>
      <c r="DQI547" s="54"/>
      <c r="DQJ547" s="55"/>
      <c r="DQK547" s="51">
        <v>27</v>
      </c>
      <c r="DQL547" s="52"/>
      <c r="DQM547" s="53" t="s">
        <v>14</v>
      </c>
      <c r="DQN547" s="52"/>
      <c r="DQO547" s="54"/>
      <c r="DQP547" s="54"/>
      <c r="DQQ547" s="54"/>
      <c r="DQR547" s="55"/>
      <c r="DQS547" s="51">
        <v>27</v>
      </c>
      <c r="DQT547" s="52"/>
      <c r="DQU547" s="53" t="s">
        <v>14</v>
      </c>
      <c r="DQV547" s="52"/>
      <c r="DQW547" s="54"/>
      <c r="DQX547" s="54"/>
      <c r="DQY547" s="54"/>
      <c r="DQZ547" s="55"/>
      <c r="DRA547" s="51">
        <v>27</v>
      </c>
      <c r="DRB547" s="52"/>
      <c r="DRC547" s="53" t="s">
        <v>14</v>
      </c>
      <c r="DRD547" s="52"/>
      <c r="DRE547" s="54"/>
      <c r="DRF547" s="54"/>
      <c r="DRG547" s="54"/>
      <c r="DRH547" s="55"/>
      <c r="DRI547" s="51">
        <v>27</v>
      </c>
      <c r="DRJ547" s="52"/>
      <c r="DRK547" s="53" t="s">
        <v>14</v>
      </c>
      <c r="DRL547" s="52"/>
      <c r="DRM547" s="54"/>
      <c r="DRN547" s="54"/>
      <c r="DRO547" s="54"/>
      <c r="DRP547" s="55"/>
      <c r="DRQ547" s="51">
        <v>27</v>
      </c>
      <c r="DRR547" s="52"/>
      <c r="DRS547" s="53" t="s">
        <v>14</v>
      </c>
      <c r="DRT547" s="52"/>
      <c r="DRU547" s="54"/>
      <c r="DRV547" s="54"/>
      <c r="DRW547" s="54"/>
      <c r="DRX547" s="55"/>
      <c r="DRY547" s="51">
        <v>27</v>
      </c>
      <c r="DRZ547" s="52"/>
      <c r="DSA547" s="53" t="s">
        <v>14</v>
      </c>
      <c r="DSB547" s="52"/>
      <c r="DSC547" s="54"/>
      <c r="DSD547" s="54"/>
      <c r="DSE547" s="54"/>
      <c r="DSF547" s="55"/>
      <c r="DSG547" s="51">
        <v>27</v>
      </c>
      <c r="DSH547" s="52"/>
      <c r="DSI547" s="53" t="s">
        <v>14</v>
      </c>
      <c r="DSJ547" s="52"/>
      <c r="DSK547" s="54"/>
      <c r="DSL547" s="54"/>
      <c r="DSM547" s="54"/>
      <c r="DSN547" s="55"/>
      <c r="DSO547" s="51">
        <v>27</v>
      </c>
      <c r="DSP547" s="52"/>
      <c r="DSQ547" s="53" t="s">
        <v>14</v>
      </c>
      <c r="DSR547" s="52"/>
      <c r="DSS547" s="54"/>
      <c r="DST547" s="54"/>
      <c r="DSU547" s="54"/>
      <c r="DSV547" s="55"/>
      <c r="DSW547" s="51">
        <v>27</v>
      </c>
      <c r="DSX547" s="52"/>
      <c r="DSY547" s="53" t="s">
        <v>14</v>
      </c>
      <c r="DSZ547" s="52"/>
      <c r="DTA547" s="54"/>
      <c r="DTB547" s="54"/>
      <c r="DTC547" s="54"/>
      <c r="DTD547" s="55"/>
      <c r="DTE547" s="51">
        <v>27</v>
      </c>
      <c r="DTF547" s="52"/>
      <c r="DTG547" s="53" t="s">
        <v>14</v>
      </c>
      <c r="DTH547" s="52"/>
      <c r="DTI547" s="54"/>
      <c r="DTJ547" s="54"/>
      <c r="DTK547" s="54"/>
      <c r="DTL547" s="55"/>
      <c r="DTM547" s="51">
        <v>27</v>
      </c>
      <c r="DTN547" s="52"/>
      <c r="DTO547" s="53" t="s">
        <v>14</v>
      </c>
      <c r="DTP547" s="52"/>
      <c r="DTQ547" s="54"/>
      <c r="DTR547" s="54"/>
      <c r="DTS547" s="54"/>
      <c r="DTT547" s="55"/>
      <c r="DTU547" s="51">
        <v>27</v>
      </c>
      <c r="DTV547" s="52"/>
      <c r="DTW547" s="53" t="s">
        <v>14</v>
      </c>
      <c r="DTX547" s="52"/>
      <c r="DTY547" s="54"/>
      <c r="DTZ547" s="54"/>
      <c r="DUA547" s="54"/>
      <c r="DUB547" s="55"/>
      <c r="DUC547" s="51">
        <v>27</v>
      </c>
      <c r="DUD547" s="52"/>
      <c r="DUE547" s="53" t="s">
        <v>14</v>
      </c>
      <c r="DUF547" s="52"/>
      <c r="DUG547" s="54"/>
      <c r="DUH547" s="54"/>
      <c r="DUI547" s="54"/>
      <c r="DUJ547" s="55"/>
      <c r="DUK547" s="51">
        <v>27</v>
      </c>
      <c r="DUL547" s="52"/>
      <c r="DUM547" s="53" t="s">
        <v>14</v>
      </c>
      <c r="DUN547" s="52"/>
      <c r="DUO547" s="54"/>
      <c r="DUP547" s="54"/>
      <c r="DUQ547" s="54"/>
      <c r="DUR547" s="55"/>
      <c r="DUS547" s="51">
        <v>27</v>
      </c>
      <c r="DUT547" s="52"/>
      <c r="DUU547" s="53" t="s">
        <v>14</v>
      </c>
      <c r="DUV547" s="52"/>
      <c r="DUW547" s="54"/>
      <c r="DUX547" s="54"/>
      <c r="DUY547" s="54"/>
      <c r="DUZ547" s="55"/>
      <c r="DVA547" s="51">
        <v>27</v>
      </c>
      <c r="DVB547" s="52"/>
      <c r="DVC547" s="53" t="s">
        <v>14</v>
      </c>
      <c r="DVD547" s="52"/>
      <c r="DVE547" s="54"/>
      <c r="DVF547" s="54"/>
      <c r="DVG547" s="54"/>
      <c r="DVH547" s="55"/>
      <c r="DVI547" s="51">
        <v>27</v>
      </c>
      <c r="DVJ547" s="52"/>
      <c r="DVK547" s="53" t="s">
        <v>14</v>
      </c>
      <c r="DVL547" s="52"/>
      <c r="DVM547" s="54"/>
      <c r="DVN547" s="54"/>
      <c r="DVO547" s="54"/>
      <c r="DVP547" s="55"/>
      <c r="DVQ547" s="51">
        <v>27</v>
      </c>
      <c r="DVR547" s="52"/>
      <c r="DVS547" s="53" t="s">
        <v>14</v>
      </c>
      <c r="DVT547" s="52"/>
      <c r="DVU547" s="54"/>
      <c r="DVV547" s="54"/>
      <c r="DVW547" s="54"/>
      <c r="DVX547" s="55"/>
      <c r="DVY547" s="51">
        <v>27</v>
      </c>
      <c r="DVZ547" s="52"/>
      <c r="DWA547" s="53" t="s">
        <v>14</v>
      </c>
      <c r="DWB547" s="52"/>
      <c r="DWC547" s="54"/>
      <c r="DWD547" s="54"/>
      <c r="DWE547" s="54"/>
      <c r="DWF547" s="55"/>
      <c r="DWG547" s="51">
        <v>27</v>
      </c>
      <c r="DWH547" s="52"/>
      <c r="DWI547" s="53" t="s">
        <v>14</v>
      </c>
      <c r="DWJ547" s="52"/>
      <c r="DWK547" s="54"/>
      <c r="DWL547" s="54"/>
      <c r="DWM547" s="54"/>
      <c r="DWN547" s="55"/>
      <c r="DWO547" s="51">
        <v>27</v>
      </c>
      <c r="DWP547" s="52"/>
      <c r="DWQ547" s="53" t="s">
        <v>14</v>
      </c>
      <c r="DWR547" s="52"/>
      <c r="DWS547" s="54"/>
      <c r="DWT547" s="54"/>
      <c r="DWU547" s="54"/>
      <c r="DWV547" s="55"/>
      <c r="DWW547" s="51">
        <v>27</v>
      </c>
      <c r="DWX547" s="52"/>
      <c r="DWY547" s="53" t="s">
        <v>14</v>
      </c>
      <c r="DWZ547" s="52"/>
      <c r="DXA547" s="54"/>
      <c r="DXB547" s="54"/>
      <c r="DXC547" s="54"/>
      <c r="DXD547" s="55"/>
      <c r="DXE547" s="51">
        <v>27</v>
      </c>
      <c r="DXF547" s="52"/>
      <c r="DXG547" s="53" t="s">
        <v>14</v>
      </c>
      <c r="DXH547" s="52"/>
      <c r="DXI547" s="54"/>
      <c r="DXJ547" s="54"/>
      <c r="DXK547" s="54"/>
      <c r="DXL547" s="55"/>
      <c r="DXM547" s="51">
        <v>27</v>
      </c>
      <c r="DXN547" s="52"/>
      <c r="DXO547" s="53" t="s">
        <v>14</v>
      </c>
      <c r="DXP547" s="52"/>
      <c r="DXQ547" s="54"/>
      <c r="DXR547" s="54"/>
      <c r="DXS547" s="54"/>
      <c r="DXT547" s="55"/>
      <c r="DXU547" s="51">
        <v>27</v>
      </c>
      <c r="DXV547" s="52"/>
      <c r="DXW547" s="53" t="s">
        <v>14</v>
      </c>
      <c r="DXX547" s="52"/>
      <c r="DXY547" s="54"/>
      <c r="DXZ547" s="54"/>
      <c r="DYA547" s="54"/>
      <c r="DYB547" s="55"/>
      <c r="DYC547" s="51">
        <v>27</v>
      </c>
      <c r="DYD547" s="52"/>
      <c r="DYE547" s="53" t="s">
        <v>14</v>
      </c>
      <c r="DYF547" s="52"/>
      <c r="DYG547" s="54"/>
      <c r="DYH547" s="54"/>
      <c r="DYI547" s="54"/>
      <c r="DYJ547" s="55"/>
      <c r="DYK547" s="51">
        <v>27</v>
      </c>
      <c r="DYL547" s="52"/>
      <c r="DYM547" s="53" t="s">
        <v>14</v>
      </c>
      <c r="DYN547" s="52"/>
      <c r="DYO547" s="54"/>
      <c r="DYP547" s="54"/>
      <c r="DYQ547" s="54"/>
      <c r="DYR547" s="55"/>
      <c r="DYS547" s="51">
        <v>27</v>
      </c>
      <c r="DYT547" s="52"/>
      <c r="DYU547" s="53" t="s">
        <v>14</v>
      </c>
      <c r="DYV547" s="52"/>
      <c r="DYW547" s="54"/>
      <c r="DYX547" s="54"/>
      <c r="DYY547" s="54"/>
      <c r="DYZ547" s="55"/>
      <c r="DZA547" s="51">
        <v>27</v>
      </c>
      <c r="DZB547" s="52"/>
      <c r="DZC547" s="53" t="s">
        <v>14</v>
      </c>
      <c r="DZD547" s="52"/>
      <c r="DZE547" s="54"/>
      <c r="DZF547" s="54"/>
      <c r="DZG547" s="54"/>
      <c r="DZH547" s="55"/>
      <c r="DZI547" s="51">
        <v>27</v>
      </c>
      <c r="DZJ547" s="52"/>
      <c r="DZK547" s="53" t="s">
        <v>14</v>
      </c>
      <c r="DZL547" s="52"/>
      <c r="DZM547" s="54"/>
      <c r="DZN547" s="54"/>
      <c r="DZO547" s="54"/>
      <c r="DZP547" s="55"/>
      <c r="DZQ547" s="51">
        <v>27</v>
      </c>
      <c r="DZR547" s="52"/>
      <c r="DZS547" s="53" t="s">
        <v>14</v>
      </c>
      <c r="DZT547" s="52"/>
      <c r="DZU547" s="54"/>
      <c r="DZV547" s="54"/>
      <c r="DZW547" s="54"/>
      <c r="DZX547" s="55"/>
      <c r="DZY547" s="51">
        <v>27</v>
      </c>
      <c r="DZZ547" s="52"/>
      <c r="EAA547" s="53" t="s">
        <v>14</v>
      </c>
      <c r="EAB547" s="52"/>
      <c r="EAC547" s="54"/>
      <c r="EAD547" s="54"/>
      <c r="EAE547" s="54"/>
      <c r="EAF547" s="55"/>
      <c r="EAG547" s="51">
        <v>27</v>
      </c>
      <c r="EAH547" s="52"/>
      <c r="EAI547" s="53" t="s">
        <v>14</v>
      </c>
      <c r="EAJ547" s="52"/>
      <c r="EAK547" s="54"/>
      <c r="EAL547" s="54"/>
      <c r="EAM547" s="54"/>
      <c r="EAN547" s="55"/>
      <c r="EAO547" s="51">
        <v>27</v>
      </c>
      <c r="EAP547" s="52"/>
      <c r="EAQ547" s="53" t="s">
        <v>14</v>
      </c>
      <c r="EAR547" s="52"/>
      <c r="EAS547" s="54"/>
      <c r="EAT547" s="54"/>
      <c r="EAU547" s="54"/>
      <c r="EAV547" s="55"/>
      <c r="EAW547" s="51">
        <v>27</v>
      </c>
      <c r="EAX547" s="52"/>
      <c r="EAY547" s="53" t="s">
        <v>14</v>
      </c>
      <c r="EAZ547" s="52"/>
      <c r="EBA547" s="54"/>
      <c r="EBB547" s="54"/>
      <c r="EBC547" s="54"/>
      <c r="EBD547" s="55"/>
      <c r="EBE547" s="51">
        <v>27</v>
      </c>
      <c r="EBF547" s="52"/>
      <c r="EBG547" s="53" t="s">
        <v>14</v>
      </c>
      <c r="EBH547" s="52"/>
      <c r="EBI547" s="54"/>
      <c r="EBJ547" s="54"/>
      <c r="EBK547" s="54"/>
      <c r="EBL547" s="55"/>
      <c r="EBM547" s="51">
        <v>27</v>
      </c>
      <c r="EBN547" s="52"/>
      <c r="EBO547" s="53" t="s">
        <v>14</v>
      </c>
      <c r="EBP547" s="52"/>
      <c r="EBQ547" s="54"/>
      <c r="EBR547" s="54"/>
      <c r="EBS547" s="54"/>
      <c r="EBT547" s="55"/>
      <c r="EBU547" s="51">
        <v>27</v>
      </c>
      <c r="EBV547" s="52"/>
      <c r="EBW547" s="53" t="s">
        <v>14</v>
      </c>
      <c r="EBX547" s="52"/>
      <c r="EBY547" s="54"/>
      <c r="EBZ547" s="54"/>
      <c r="ECA547" s="54"/>
      <c r="ECB547" s="55"/>
      <c r="ECC547" s="51">
        <v>27</v>
      </c>
      <c r="ECD547" s="52"/>
      <c r="ECE547" s="53" t="s">
        <v>14</v>
      </c>
      <c r="ECF547" s="52"/>
      <c r="ECG547" s="54"/>
      <c r="ECH547" s="54"/>
      <c r="ECI547" s="54"/>
      <c r="ECJ547" s="55"/>
      <c r="ECK547" s="51">
        <v>27</v>
      </c>
      <c r="ECL547" s="52"/>
      <c r="ECM547" s="53" t="s">
        <v>14</v>
      </c>
      <c r="ECN547" s="52"/>
      <c r="ECO547" s="54"/>
      <c r="ECP547" s="54"/>
      <c r="ECQ547" s="54"/>
      <c r="ECR547" s="55"/>
      <c r="ECS547" s="51">
        <v>27</v>
      </c>
      <c r="ECT547" s="52"/>
      <c r="ECU547" s="53" t="s">
        <v>14</v>
      </c>
      <c r="ECV547" s="52"/>
      <c r="ECW547" s="54"/>
      <c r="ECX547" s="54"/>
      <c r="ECY547" s="54"/>
      <c r="ECZ547" s="55"/>
      <c r="EDA547" s="51">
        <v>27</v>
      </c>
      <c r="EDB547" s="52"/>
      <c r="EDC547" s="53" t="s">
        <v>14</v>
      </c>
      <c r="EDD547" s="52"/>
      <c r="EDE547" s="54"/>
      <c r="EDF547" s="54"/>
      <c r="EDG547" s="54"/>
      <c r="EDH547" s="55"/>
      <c r="EDI547" s="51">
        <v>27</v>
      </c>
      <c r="EDJ547" s="52"/>
      <c r="EDK547" s="53" t="s">
        <v>14</v>
      </c>
      <c r="EDL547" s="52"/>
      <c r="EDM547" s="54"/>
      <c r="EDN547" s="54"/>
      <c r="EDO547" s="54"/>
      <c r="EDP547" s="55"/>
      <c r="EDQ547" s="51">
        <v>27</v>
      </c>
      <c r="EDR547" s="52"/>
      <c r="EDS547" s="53" t="s">
        <v>14</v>
      </c>
      <c r="EDT547" s="52"/>
      <c r="EDU547" s="54"/>
      <c r="EDV547" s="54"/>
      <c r="EDW547" s="54"/>
      <c r="EDX547" s="55"/>
      <c r="EDY547" s="51">
        <v>27</v>
      </c>
      <c r="EDZ547" s="52"/>
      <c r="EEA547" s="53" t="s">
        <v>14</v>
      </c>
      <c r="EEB547" s="52"/>
      <c r="EEC547" s="54"/>
      <c r="EED547" s="54"/>
      <c r="EEE547" s="54"/>
      <c r="EEF547" s="55"/>
      <c r="EEG547" s="51">
        <v>27</v>
      </c>
      <c r="EEH547" s="52"/>
      <c r="EEI547" s="53" t="s">
        <v>14</v>
      </c>
      <c r="EEJ547" s="52"/>
      <c r="EEK547" s="54"/>
      <c r="EEL547" s="54"/>
      <c r="EEM547" s="54"/>
      <c r="EEN547" s="55"/>
      <c r="EEO547" s="51">
        <v>27</v>
      </c>
      <c r="EEP547" s="52"/>
      <c r="EEQ547" s="53" t="s">
        <v>14</v>
      </c>
      <c r="EER547" s="52"/>
      <c r="EES547" s="54"/>
      <c r="EET547" s="54"/>
      <c r="EEU547" s="54"/>
      <c r="EEV547" s="55"/>
      <c r="EEW547" s="51">
        <v>27</v>
      </c>
      <c r="EEX547" s="52"/>
      <c r="EEY547" s="53" t="s">
        <v>14</v>
      </c>
      <c r="EEZ547" s="52"/>
      <c r="EFA547" s="54"/>
      <c r="EFB547" s="54"/>
      <c r="EFC547" s="54"/>
      <c r="EFD547" s="55"/>
      <c r="EFE547" s="51">
        <v>27</v>
      </c>
      <c r="EFF547" s="52"/>
      <c r="EFG547" s="53" t="s">
        <v>14</v>
      </c>
      <c r="EFH547" s="52"/>
      <c r="EFI547" s="54"/>
      <c r="EFJ547" s="54"/>
      <c r="EFK547" s="54"/>
      <c r="EFL547" s="55"/>
      <c r="EFM547" s="51">
        <v>27</v>
      </c>
      <c r="EFN547" s="52"/>
      <c r="EFO547" s="53" t="s">
        <v>14</v>
      </c>
      <c r="EFP547" s="52"/>
      <c r="EFQ547" s="54"/>
      <c r="EFR547" s="54"/>
      <c r="EFS547" s="54"/>
      <c r="EFT547" s="55"/>
      <c r="EFU547" s="51">
        <v>27</v>
      </c>
      <c r="EFV547" s="52"/>
      <c r="EFW547" s="53" t="s">
        <v>14</v>
      </c>
      <c r="EFX547" s="52"/>
      <c r="EFY547" s="54"/>
      <c r="EFZ547" s="54"/>
      <c r="EGA547" s="54"/>
      <c r="EGB547" s="55"/>
      <c r="EGC547" s="51">
        <v>27</v>
      </c>
      <c r="EGD547" s="52"/>
      <c r="EGE547" s="53" t="s">
        <v>14</v>
      </c>
      <c r="EGF547" s="52"/>
      <c r="EGG547" s="54"/>
      <c r="EGH547" s="54"/>
      <c r="EGI547" s="54"/>
      <c r="EGJ547" s="55"/>
      <c r="EGK547" s="51">
        <v>27</v>
      </c>
      <c r="EGL547" s="52"/>
      <c r="EGM547" s="53" t="s">
        <v>14</v>
      </c>
      <c r="EGN547" s="52"/>
      <c r="EGO547" s="54"/>
      <c r="EGP547" s="54"/>
      <c r="EGQ547" s="54"/>
      <c r="EGR547" s="55"/>
      <c r="EGS547" s="51">
        <v>27</v>
      </c>
      <c r="EGT547" s="52"/>
      <c r="EGU547" s="53" t="s">
        <v>14</v>
      </c>
      <c r="EGV547" s="52"/>
      <c r="EGW547" s="54"/>
      <c r="EGX547" s="54"/>
      <c r="EGY547" s="54"/>
      <c r="EGZ547" s="55"/>
      <c r="EHA547" s="51">
        <v>27</v>
      </c>
      <c r="EHB547" s="52"/>
      <c r="EHC547" s="53" t="s">
        <v>14</v>
      </c>
      <c r="EHD547" s="52"/>
      <c r="EHE547" s="54"/>
      <c r="EHF547" s="54"/>
      <c r="EHG547" s="54"/>
      <c r="EHH547" s="55"/>
      <c r="EHI547" s="51">
        <v>27</v>
      </c>
      <c r="EHJ547" s="52"/>
      <c r="EHK547" s="53" t="s">
        <v>14</v>
      </c>
      <c r="EHL547" s="52"/>
      <c r="EHM547" s="54"/>
      <c r="EHN547" s="54"/>
      <c r="EHO547" s="54"/>
      <c r="EHP547" s="55"/>
      <c r="EHQ547" s="51">
        <v>27</v>
      </c>
      <c r="EHR547" s="52"/>
      <c r="EHS547" s="53" t="s">
        <v>14</v>
      </c>
      <c r="EHT547" s="52"/>
      <c r="EHU547" s="54"/>
      <c r="EHV547" s="54"/>
      <c r="EHW547" s="54"/>
      <c r="EHX547" s="55"/>
      <c r="EHY547" s="51">
        <v>27</v>
      </c>
      <c r="EHZ547" s="52"/>
      <c r="EIA547" s="53" t="s">
        <v>14</v>
      </c>
      <c r="EIB547" s="52"/>
      <c r="EIC547" s="54"/>
      <c r="EID547" s="54"/>
      <c r="EIE547" s="54"/>
      <c r="EIF547" s="55"/>
      <c r="EIG547" s="51">
        <v>27</v>
      </c>
      <c r="EIH547" s="52"/>
      <c r="EII547" s="53" t="s">
        <v>14</v>
      </c>
      <c r="EIJ547" s="52"/>
      <c r="EIK547" s="54"/>
      <c r="EIL547" s="54"/>
      <c r="EIM547" s="54"/>
      <c r="EIN547" s="55"/>
      <c r="EIO547" s="51">
        <v>27</v>
      </c>
      <c r="EIP547" s="52"/>
      <c r="EIQ547" s="53" t="s">
        <v>14</v>
      </c>
      <c r="EIR547" s="52"/>
      <c r="EIS547" s="54"/>
      <c r="EIT547" s="54"/>
      <c r="EIU547" s="54"/>
      <c r="EIV547" s="55"/>
      <c r="EIW547" s="51">
        <v>27</v>
      </c>
      <c r="EIX547" s="52"/>
      <c r="EIY547" s="53" t="s">
        <v>14</v>
      </c>
      <c r="EIZ547" s="52"/>
      <c r="EJA547" s="54"/>
      <c r="EJB547" s="54"/>
      <c r="EJC547" s="54"/>
      <c r="EJD547" s="55"/>
      <c r="EJE547" s="51">
        <v>27</v>
      </c>
      <c r="EJF547" s="52"/>
      <c r="EJG547" s="53" t="s">
        <v>14</v>
      </c>
      <c r="EJH547" s="52"/>
      <c r="EJI547" s="54"/>
      <c r="EJJ547" s="54"/>
      <c r="EJK547" s="54"/>
      <c r="EJL547" s="55"/>
      <c r="EJM547" s="51">
        <v>27</v>
      </c>
      <c r="EJN547" s="52"/>
      <c r="EJO547" s="53" t="s">
        <v>14</v>
      </c>
      <c r="EJP547" s="52"/>
      <c r="EJQ547" s="54"/>
      <c r="EJR547" s="54"/>
      <c r="EJS547" s="54"/>
      <c r="EJT547" s="55"/>
      <c r="EJU547" s="51">
        <v>27</v>
      </c>
      <c r="EJV547" s="52"/>
      <c r="EJW547" s="53" t="s">
        <v>14</v>
      </c>
      <c r="EJX547" s="52"/>
      <c r="EJY547" s="54"/>
      <c r="EJZ547" s="54"/>
      <c r="EKA547" s="54"/>
      <c r="EKB547" s="55"/>
      <c r="EKC547" s="51">
        <v>27</v>
      </c>
      <c r="EKD547" s="52"/>
      <c r="EKE547" s="53" t="s">
        <v>14</v>
      </c>
      <c r="EKF547" s="52"/>
      <c r="EKG547" s="54"/>
      <c r="EKH547" s="54"/>
      <c r="EKI547" s="54"/>
      <c r="EKJ547" s="55"/>
      <c r="EKK547" s="51">
        <v>27</v>
      </c>
      <c r="EKL547" s="52"/>
      <c r="EKM547" s="53" t="s">
        <v>14</v>
      </c>
      <c r="EKN547" s="52"/>
      <c r="EKO547" s="54"/>
      <c r="EKP547" s="54"/>
      <c r="EKQ547" s="54"/>
      <c r="EKR547" s="55"/>
      <c r="EKS547" s="51">
        <v>27</v>
      </c>
      <c r="EKT547" s="52"/>
      <c r="EKU547" s="53" t="s">
        <v>14</v>
      </c>
      <c r="EKV547" s="52"/>
      <c r="EKW547" s="54"/>
      <c r="EKX547" s="54"/>
      <c r="EKY547" s="54"/>
      <c r="EKZ547" s="55"/>
      <c r="ELA547" s="51">
        <v>27</v>
      </c>
      <c r="ELB547" s="52"/>
      <c r="ELC547" s="53" t="s">
        <v>14</v>
      </c>
      <c r="ELD547" s="52"/>
      <c r="ELE547" s="54"/>
      <c r="ELF547" s="54"/>
      <c r="ELG547" s="54"/>
      <c r="ELH547" s="55"/>
      <c r="ELI547" s="51">
        <v>27</v>
      </c>
      <c r="ELJ547" s="52"/>
      <c r="ELK547" s="53" t="s">
        <v>14</v>
      </c>
      <c r="ELL547" s="52"/>
      <c r="ELM547" s="54"/>
      <c r="ELN547" s="54"/>
      <c r="ELO547" s="54"/>
      <c r="ELP547" s="55"/>
      <c r="ELQ547" s="51">
        <v>27</v>
      </c>
      <c r="ELR547" s="52"/>
      <c r="ELS547" s="53" t="s">
        <v>14</v>
      </c>
      <c r="ELT547" s="52"/>
      <c r="ELU547" s="54"/>
      <c r="ELV547" s="54"/>
      <c r="ELW547" s="54"/>
      <c r="ELX547" s="55"/>
      <c r="ELY547" s="51">
        <v>27</v>
      </c>
      <c r="ELZ547" s="52"/>
      <c r="EMA547" s="53" t="s">
        <v>14</v>
      </c>
      <c r="EMB547" s="52"/>
      <c r="EMC547" s="54"/>
      <c r="EMD547" s="54"/>
      <c r="EME547" s="54"/>
      <c r="EMF547" s="55"/>
      <c r="EMG547" s="51">
        <v>27</v>
      </c>
      <c r="EMH547" s="52"/>
      <c r="EMI547" s="53" t="s">
        <v>14</v>
      </c>
      <c r="EMJ547" s="52"/>
      <c r="EMK547" s="54"/>
      <c r="EML547" s="54"/>
      <c r="EMM547" s="54"/>
      <c r="EMN547" s="55"/>
      <c r="EMO547" s="51">
        <v>27</v>
      </c>
      <c r="EMP547" s="52"/>
      <c r="EMQ547" s="53" t="s">
        <v>14</v>
      </c>
      <c r="EMR547" s="52"/>
      <c r="EMS547" s="54"/>
      <c r="EMT547" s="54"/>
      <c r="EMU547" s="54"/>
      <c r="EMV547" s="55"/>
      <c r="EMW547" s="51">
        <v>27</v>
      </c>
      <c r="EMX547" s="52"/>
      <c r="EMY547" s="53" t="s">
        <v>14</v>
      </c>
      <c r="EMZ547" s="52"/>
      <c r="ENA547" s="54"/>
      <c r="ENB547" s="54"/>
      <c r="ENC547" s="54"/>
      <c r="END547" s="55"/>
      <c r="ENE547" s="51">
        <v>27</v>
      </c>
      <c r="ENF547" s="52"/>
      <c r="ENG547" s="53" t="s">
        <v>14</v>
      </c>
      <c r="ENH547" s="52"/>
      <c r="ENI547" s="54"/>
      <c r="ENJ547" s="54"/>
      <c r="ENK547" s="54"/>
      <c r="ENL547" s="55"/>
      <c r="ENM547" s="51">
        <v>27</v>
      </c>
      <c r="ENN547" s="52"/>
      <c r="ENO547" s="53" t="s">
        <v>14</v>
      </c>
      <c r="ENP547" s="52"/>
      <c r="ENQ547" s="54"/>
      <c r="ENR547" s="54"/>
      <c r="ENS547" s="54"/>
      <c r="ENT547" s="55"/>
      <c r="ENU547" s="51">
        <v>27</v>
      </c>
      <c r="ENV547" s="52"/>
      <c r="ENW547" s="53" t="s">
        <v>14</v>
      </c>
      <c r="ENX547" s="52"/>
      <c r="ENY547" s="54"/>
      <c r="ENZ547" s="54"/>
      <c r="EOA547" s="54"/>
      <c r="EOB547" s="55"/>
      <c r="EOC547" s="51">
        <v>27</v>
      </c>
      <c r="EOD547" s="52"/>
      <c r="EOE547" s="53" t="s">
        <v>14</v>
      </c>
      <c r="EOF547" s="52"/>
      <c r="EOG547" s="54"/>
      <c r="EOH547" s="54"/>
      <c r="EOI547" s="54"/>
      <c r="EOJ547" s="55"/>
      <c r="EOK547" s="51">
        <v>27</v>
      </c>
      <c r="EOL547" s="52"/>
      <c r="EOM547" s="53" t="s">
        <v>14</v>
      </c>
      <c r="EON547" s="52"/>
      <c r="EOO547" s="54"/>
      <c r="EOP547" s="54"/>
      <c r="EOQ547" s="54"/>
      <c r="EOR547" s="55"/>
      <c r="EOS547" s="51">
        <v>27</v>
      </c>
      <c r="EOT547" s="52"/>
      <c r="EOU547" s="53" t="s">
        <v>14</v>
      </c>
      <c r="EOV547" s="52"/>
      <c r="EOW547" s="54"/>
      <c r="EOX547" s="54"/>
      <c r="EOY547" s="54"/>
      <c r="EOZ547" s="55"/>
      <c r="EPA547" s="51">
        <v>27</v>
      </c>
      <c r="EPB547" s="52"/>
      <c r="EPC547" s="53" t="s">
        <v>14</v>
      </c>
      <c r="EPD547" s="52"/>
      <c r="EPE547" s="54"/>
      <c r="EPF547" s="54"/>
      <c r="EPG547" s="54"/>
      <c r="EPH547" s="55"/>
      <c r="EPI547" s="51">
        <v>27</v>
      </c>
      <c r="EPJ547" s="52"/>
      <c r="EPK547" s="53" t="s">
        <v>14</v>
      </c>
      <c r="EPL547" s="52"/>
      <c r="EPM547" s="54"/>
      <c r="EPN547" s="54"/>
      <c r="EPO547" s="54"/>
      <c r="EPP547" s="55"/>
      <c r="EPQ547" s="51">
        <v>27</v>
      </c>
      <c r="EPR547" s="52"/>
      <c r="EPS547" s="53" t="s">
        <v>14</v>
      </c>
      <c r="EPT547" s="52"/>
      <c r="EPU547" s="54"/>
      <c r="EPV547" s="54"/>
      <c r="EPW547" s="54"/>
      <c r="EPX547" s="55"/>
      <c r="EPY547" s="51">
        <v>27</v>
      </c>
      <c r="EPZ547" s="52"/>
      <c r="EQA547" s="53" t="s">
        <v>14</v>
      </c>
      <c r="EQB547" s="52"/>
      <c r="EQC547" s="54"/>
      <c r="EQD547" s="54"/>
      <c r="EQE547" s="54"/>
      <c r="EQF547" s="55"/>
      <c r="EQG547" s="51">
        <v>27</v>
      </c>
      <c r="EQH547" s="52"/>
      <c r="EQI547" s="53" t="s">
        <v>14</v>
      </c>
      <c r="EQJ547" s="52"/>
      <c r="EQK547" s="54"/>
      <c r="EQL547" s="54"/>
      <c r="EQM547" s="54"/>
      <c r="EQN547" s="55"/>
      <c r="EQO547" s="51">
        <v>27</v>
      </c>
      <c r="EQP547" s="52"/>
      <c r="EQQ547" s="53" t="s">
        <v>14</v>
      </c>
      <c r="EQR547" s="52"/>
      <c r="EQS547" s="54"/>
      <c r="EQT547" s="54"/>
      <c r="EQU547" s="54"/>
      <c r="EQV547" s="55"/>
      <c r="EQW547" s="51">
        <v>27</v>
      </c>
      <c r="EQX547" s="52"/>
      <c r="EQY547" s="53" t="s">
        <v>14</v>
      </c>
      <c r="EQZ547" s="52"/>
      <c r="ERA547" s="54"/>
      <c r="ERB547" s="54"/>
      <c r="ERC547" s="54"/>
      <c r="ERD547" s="55"/>
      <c r="ERE547" s="51">
        <v>27</v>
      </c>
      <c r="ERF547" s="52"/>
      <c r="ERG547" s="53" t="s">
        <v>14</v>
      </c>
      <c r="ERH547" s="52"/>
      <c r="ERI547" s="54"/>
      <c r="ERJ547" s="54"/>
      <c r="ERK547" s="54"/>
      <c r="ERL547" s="55"/>
      <c r="ERM547" s="51">
        <v>27</v>
      </c>
      <c r="ERN547" s="52"/>
      <c r="ERO547" s="53" t="s">
        <v>14</v>
      </c>
      <c r="ERP547" s="52"/>
      <c r="ERQ547" s="54"/>
      <c r="ERR547" s="54"/>
      <c r="ERS547" s="54"/>
      <c r="ERT547" s="55"/>
      <c r="ERU547" s="51">
        <v>27</v>
      </c>
      <c r="ERV547" s="52"/>
      <c r="ERW547" s="53" t="s">
        <v>14</v>
      </c>
      <c r="ERX547" s="52"/>
      <c r="ERY547" s="54"/>
      <c r="ERZ547" s="54"/>
      <c r="ESA547" s="54"/>
      <c r="ESB547" s="55"/>
      <c r="ESC547" s="51">
        <v>27</v>
      </c>
      <c r="ESD547" s="52"/>
      <c r="ESE547" s="53" t="s">
        <v>14</v>
      </c>
      <c r="ESF547" s="52"/>
      <c r="ESG547" s="54"/>
      <c r="ESH547" s="54"/>
      <c r="ESI547" s="54"/>
      <c r="ESJ547" s="55"/>
      <c r="ESK547" s="51">
        <v>27</v>
      </c>
      <c r="ESL547" s="52"/>
      <c r="ESM547" s="53" t="s">
        <v>14</v>
      </c>
      <c r="ESN547" s="52"/>
      <c r="ESO547" s="54"/>
      <c r="ESP547" s="54"/>
      <c r="ESQ547" s="54"/>
      <c r="ESR547" s="55"/>
      <c r="ESS547" s="51">
        <v>27</v>
      </c>
      <c r="EST547" s="52"/>
      <c r="ESU547" s="53" t="s">
        <v>14</v>
      </c>
      <c r="ESV547" s="52"/>
      <c r="ESW547" s="54"/>
      <c r="ESX547" s="54"/>
      <c r="ESY547" s="54"/>
      <c r="ESZ547" s="55"/>
      <c r="ETA547" s="51">
        <v>27</v>
      </c>
      <c r="ETB547" s="52"/>
      <c r="ETC547" s="53" t="s">
        <v>14</v>
      </c>
      <c r="ETD547" s="52"/>
      <c r="ETE547" s="54"/>
      <c r="ETF547" s="54"/>
      <c r="ETG547" s="54"/>
      <c r="ETH547" s="55"/>
      <c r="ETI547" s="51">
        <v>27</v>
      </c>
      <c r="ETJ547" s="52"/>
      <c r="ETK547" s="53" t="s">
        <v>14</v>
      </c>
      <c r="ETL547" s="52"/>
      <c r="ETM547" s="54"/>
      <c r="ETN547" s="54"/>
      <c r="ETO547" s="54"/>
      <c r="ETP547" s="55"/>
      <c r="ETQ547" s="51">
        <v>27</v>
      </c>
      <c r="ETR547" s="52"/>
      <c r="ETS547" s="53" t="s">
        <v>14</v>
      </c>
      <c r="ETT547" s="52"/>
      <c r="ETU547" s="54"/>
      <c r="ETV547" s="54"/>
      <c r="ETW547" s="54"/>
      <c r="ETX547" s="55"/>
      <c r="ETY547" s="51">
        <v>27</v>
      </c>
      <c r="ETZ547" s="52"/>
      <c r="EUA547" s="53" t="s">
        <v>14</v>
      </c>
      <c r="EUB547" s="52"/>
      <c r="EUC547" s="54"/>
      <c r="EUD547" s="54"/>
      <c r="EUE547" s="54"/>
      <c r="EUF547" s="55"/>
      <c r="EUG547" s="51">
        <v>27</v>
      </c>
      <c r="EUH547" s="52"/>
      <c r="EUI547" s="53" t="s">
        <v>14</v>
      </c>
      <c r="EUJ547" s="52"/>
      <c r="EUK547" s="54"/>
      <c r="EUL547" s="54"/>
      <c r="EUM547" s="54"/>
      <c r="EUN547" s="55"/>
      <c r="EUO547" s="51">
        <v>27</v>
      </c>
      <c r="EUP547" s="52"/>
      <c r="EUQ547" s="53" t="s">
        <v>14</v>
      </c>
      <c r="EUR547" s="52"/>
      <c r="EUS547" s="54"/>
      <c r="EUT547" s="54"/>
      <c r="EUU547" s="54"/>
      <c r="EUV547" s="55"/>
      <c r="EUW547" s="51">
        <v>27</v>
      </c>
      <c r="EUX547" s="52"/>
      <c r="EUY547" s="53" t="s">
        <v>14</v>
      </c>
      <c r="EUZ547" s="52"/>
      <c r="EVA547" s="54"/>
      <c r="EVB547" s="54"/>
      <c r="EVC547" s="54"/>
      <c r="EVD547" s="55"/>
      <c r="EVE547" s="51">
        <v>27</v>
      </c>
      <c r="EVF547" s="52"/>
      <c r="EVG547" s="53" t="s">
        <v>14</v>
      </c>
      <c r="EVH547" s="52"/>
      <c r="EVI547" s="54"/>
      <c r="EVJ547" s="54"/>
      <c r="EVK547" s="54"/>
      <c r="EVL547" s="55"/>
      <c r="EVM547" s="51">
        <v>27</v>
      </c>
      <c r="EVN547" s="52"/>
      <c r="EVO547" s="53" t="s">
        <v>14</v>
      </c>
      <c r="EVP547" s="52"/>
      <c r="EVQ547" s="54"/>
      <c r="EVR547" s="54"/>
      <c r="EVS547" s="54"/>
      <c r="EVT547" s="55"/>
      <c r="EVU547" s="51">
        <v>27</v>
      </c>
      <c r="EVV547" s="52"/>
      <c r="EVW547" s="53" t="s">
        <v>14</v>
      </c>
      <c r="EVX547" s="52"/>
      <c r="EVY547" s="54"/>
      <c r="EVZ547" s="54"/>
      <c r="EWA547" s="54"/>
      <c r="EWB547" s="55"/>
      <c r="EWC547" s="51">
        <v>27</v>
      </c>
      <c r="EWD547" s="52"/>
      <c r="EWE547" s="53" t="s">
        <v>14</v>
      </c>
      <c r="EWF547" s="52"/>
      <c r="EWG547" s="54"/>
      <c r="EWH547" s="54"/>
      <c r="EWI547" s="54"/>
      <c r="EWJ547" s="55"/>
      <c r="EWK547" s="51">
        <v>27</v>
      </c>
      <c r="EWL547" s="52"/>
      <c r="EWM547" s="53" t="s">
        <v>14</v>
      </c>
      <c r="EWN547" s="52"/>
      <c r="EWO547" s="54"/>
      <c r="EWP547" s="54"/>
      <c r="EWQ547" s="54"/>
      <c r="EWR547" s="55"/>
      <c r="EWS547" s="51">
        <v>27</v>
      </c>
      <c r="EWT547" s="52"/>
      <c r="EWU547" s="53" t="s">
        <v>14</v>
      </c>
      <c r="EWV547" s="52"/>
      <c r="EWW547" s="54"/>
      <c r="EWX547" s="54"/>
      <c r="EWY547" s="54"/>
      <c r="EWZ547" s="55"/>
      <c r="EXA547" s="51">
        <v>27</v>
      </c>
      <c r="EXB547" s="52"/>
      <c r="EXC547" s="53" t="s">
        <v>14</v>
      </c>
      <c r="EXD547" s="52"/>
      <c r="EXE547" s="54"/>
      <c r="EXF547" s="54"/>
      <c r="EXG547" s="54"/>
      <c r="EXH547" s="55"/>
      <c r="EXI547" s="51">
        <v>27</v>
      </c>
      <c r="EXJ547" s="52"/>
      <c r="EXK547" s="53" t="s">
        <v>14</v>
      </c>
      <c r="EXL547" s="52"/>
      <c r="EXM547" s="54"/>
      <c r="EXN547" s="54"/>
      <c r="EXO547" s="54"/>
      <c r="EXP547" s="55"/>
      <c r="EXQ547" s="51">
        <v>27</v>
      </c>
      <c r="EXR547" s="52"/>
      <c r="EXS547" s="53" t="s">
        <v>14</v>
      </c>
      <c r="EXT547" s="52"/>
      <c r="EXU547" s="54"/>
      <c r="EXV547" s="54"/>
      <c r="EXW547" s="54"/>
      <c r="EXX547" s="55"/>
      <c r="EXY547" s="51">
        <v>27</v>
      </c>
      <c r="EXZ547" s="52"/>
      <c r="EYA547" s="53" t="s">
        <v>14</v>
      </c>
      <c r="EYB547" s="52"/>
      <c r="EYC547" s="54"/>
      <c r="EYD547" s="54"/>
      <c r="EYE547" s="54"/>
      <c r="EYF547" s="55"/>
      <c r="EYG547" s="51">
        <v>27</v>
      </c>
      <c r="EYH547" s="52"/>
      <c r="EYI547" s="53" t="s">
        <v>14</v>
      </c>
      <c r="EYJ547" s="52"/>
      <c r="EYK547" s="54"/>
      <c r="EYL547" s="54"/>
      <c r="EYM547" s="54"/>
      <c r="EYN547" s="55"/>
      <c r="EYO547" s="51">
        <v>27</v>
      </c>
      <c r="EYP547" s="52"/>
      <c r="EYQ547" s="53" t="s">
        <v>14</v>
      </c>
      <c r="EYR547" s="52"/>
      <c r="EYS547" s="54"/>
      <c r="EYT547" s="54"/>
      <c r="EYU547" s="54"/>
      <c r="EYV547" s="55"/>
      <c r="EYW547" s="51">
        <v>27</v>
      </c>
      <c r="EYX547" s="52"/>
      <c r="EYY547" s="53" t="s">
        <v>14</v>
      </c>
      <c r="EYZ547" s="52"/>
      <c r="EZA547" s="54"/>
      <c r="EZB547" s="54"/>
      <c r="EZC547" s="54"/>
      <c r="EZD547" s="55"/>
      <c r="EZE547" s="51">
        <v>27</v>
      </c>
      <c r="EZF547" s="52"/>
      <c r="EZG547" s="53" t="s">
        <v>14</v>
      </c>
      <c r="EZH547" s="52"/>
      <c r="EZI547" s="54"/>
      <c r="EZJ547" s="54"/>
      <c r="EZK547" s="54"/>
      <c r="EZL547" s="55"/>
      <c r="EZM547" s="51">
        <v>27</v>
      </c>
      <c r="EZN547" s="52"/>
      <c r="EZO547" s="53" t="s">
        <v>14</v>
      </c>
      <c r="EZP547" s="52"/>
      <c r="EZQ547" s="54"/>
      <c r="EZR547" s="54"/>
      <c r="EZS547" s="54"/>
      <c r="EZT547" s="55"/>
      <c r="EZU547" s="51">
        <v>27</v>
      </c>
      <c r="EZV547" s="52"/>
      <c r="EZW547" s="53" t="s">
        <v>14</v>
      </c>
      <c r="EZX547" s="52"/>
      <c r="EZY547" s="54"/>
      <c r="EZZ547" s="54"/>
      <c r="FAA547" s="54"/>
      <c r="FAB547" s="55"/>
      <c r="FAC547" s="51">
        <v>27</v>
      </c>
      <c r="FAD547" s="52"/>
      <c r="FAE547" s="53" t="s">
        <v>14</v>
      </c>
      <c r="FAF547" s="52"/>
      <c r="FAG547" s="54"/>
      <c r="FAH547" s="54"/>
      <c r="FAI547" s="54"/>
      <c r="FAJ547" s="55"/>
      <c r="FAK547" s="51">
        <v>27</v>
      </c>
      <c r="FAL547" s="52"/>
      <c r="FAM547" s="53" t="s">
        <v>14</v>
      </c>
      <c r="FAN547" s="52"/>
      <c r="FAO547" s="54"/>
      <c r="FAP547" s="54"/>
      <c r="FAQ547" s="54"/>
      <c r="FAR547" s="55"/>
      <c r="FAS547" s="51">
        <v>27</v>
      </c>
      <c r="FAT547" s="52"/>
      <c r="FAU547" s="53" t="s">
        <v>14</v>
      </c>
      <c r="FAV547" s="52"/>
      <c r="FAW547" s="54"/>
      <c r="FAX547" s="54"/>
      <c r="FAY547" s="54"/>
      <c r="FAZ547" s="55"/>
      <c r="FBA547" s="51">
        <v>27</v>
      </c>
      <c r="FBB547" s="52"/>
      <c r="FBC547" s="53" t="s">
        <v>14</v>
      </c>
      <c r="FBD547" s="52"/>
      <c r="FBE547" s="54"/>
      <c r="FBF547" s="54"/>
      <c r="FBG547" s="54"/>
      <c r="FBH547" s="55"/>
      <c r="FBI547" s="51">
        <v>27</v>
      </c>
      <c r="FBJ547" s="52"/>
      <c r="FBK547" s="53" t="s">
        <v>14</v>
      </c>
      <c r="FBL547" s="52"/>
      <c r="FBM547" s="54"/>
      <c r="FBN547" s="54"/>
      <c r="FBO547" s="54"/>
      <c r="FBP547" s="55"/>
      <c r="FBQ547" s="51">
        <v>27</v>
      </c>
      <c r="FBR547" s="52"/>
      <c r="FBS547" s="53" t="s">
        <v>14</v>
      </c>
      <c r="FBT547" s="52"/>
      <c r="FBU547" s="54"/>
      <c r="FBV547" s="54"/>
      <c r="FBW547" s="54"/>
      <c r="FBX547" s="55"/>
      <c r="FBY547" s="51">
        <v>27</v>
      </c>
      <c r="FBZ547" s="52"/>
      <c r="FCA547" s="53" t="s">
        <v>14</v>
      </c>
      <c r="FCB547" s="52"/>
      <c r="FCC547" s="54"/>
      <c r="FCD547" s="54"/>
      <c r="FCE547" s="54"/>
      <c r="FCF547" s="55"/>
      <c r="FCG547" s="51">
        <v>27</v>
      </c>
      <c r="FCH547" s="52"/>
      <c r="FCI547" s="53" t="s">
        <v>14</v>
      </c>
      <c r="FCJ547" s="52"/>
      <c r="FCK547" s="54"/>
      <c r="FCL547" s="54"/>
      <c r="FCM547" s="54"/>
      <c r="FCN547" s="55"/>
      <c r="FCO547" s="51">
        <v>27</v>
      </c>
      <c r="FCP547" s="52"/>
      <c r="FCQ547" s="53" t="s">
        <v>14</v>
      </c>
      <c r="FCR547" s="52"/>
      <c r="FCS547" s="54"/>
      <c r="FCT547" s="54"/>
      <c r="FCU547" s="54"/>
      <c r="FCV547" s="55"/>
      <c r="FCW547" s="51">
        <v>27</v>
      </c>
      <c r="FCX547" s="52"/>
      <c r="FCY547" s="53" t="s">
        <v>14</v>
      </c>
      <c r="FCZ547" s="52"/>
      <c r="FDA547" s="54"/>
      <c r="FDB547" s="54"/>
      <c r="FDC547" s="54"/>
      <c r="FDD547" s="55"/>
      <c r="FDE547" s="51">
        <v>27</v>
      </c>
      <c r="FDF547" s="52"/>
      <c r="FDG547" s="53" t="s">
        <v>14</v>
      </c>
      <c r="FDH547" s="52"/>
      <c r="FDI547" s="54"/>
      <c r="FDJ547" s="54"/>
      <c r="FDK547" s="54"/>
      <c r="FDL547" s="55"/>
      <c r="FDM547" s="51">
        <v>27</v>
      </c>
      <c r="FDN547" s="52"/>
      <c r="FDO547" s="53" t="s">
        <v>14</v>
      </c>
      <c r="FDP547" s="52"/>
      <c r="FDQ547" s="54"/>
      <c r="FDR547" s="54"/>
      <c r="FDS547" s="54"/>
      <c r="FDT547" s="55"/>
      <c r="FDU547" s="51">
        <v>27</v>
      </c>
      <c r="FDV547" s="52"/>
      <c r="FDW547" s="53" t="s">
        <v>14</v>
      </c>
      <c r="FDX547" s="52"/>
      <c r="FDY547" s="54"/>
      <c r="FDZ547" s="54"/>
      <c r="FEA547" s="54"/>
      <c r="FEB547" s="55"/>
      <c r="FEC547" s="51">
        <v>27</v>
      </c>
      <c r="FED547" s="52"/>
      <c r="FEE547" s="53" t="s">
        <v>14</v>
      </c>
      <c r="FEF547" s="52"/>
      <c r="FEG547" s="54"/>
      <c r="FEH547" s="54"/>
      <c r="FEI547" s="54"/>
      <c r="FEJ547" s="55"/>
      <c r="FEK547" s="51">
        <v>27</v>
      </c>
      <c r="FEL547" s="52"/>
      <c r="FEM547" s="53" t="s">
        <v>14</v>
      </c>
      <c r="FEN547" s="52"/>
      <c r="FEO547" s="54"/>
      <c r="FEP547" s="54"/>
      <c r="FEQ547" s="54"/>
      <c r="FER547" s="55"/>
      <c r="FES547" s="51">
        <v>27</v>
      </c>
      <c r="FET547" s="52"/>
      <c r="FEU547" s="53" t="s">
        <v>14</v>
      </c>
      <c r="FEV547" s="52"/>
      <c r="FEW547" s="54"/>
      <c r="FEX547" s="54"/>
      <c r="FEY547" s="54"/>
      <c r="FEZ547" s="55"/>
      <c r="FFA547" s="51">
        <v>27</v>
      </c>
      <c r="FFB547" s="52"/>
      <c r="FFC547" s="53" t="s">
        <v>14</v>
      </c>
      <c r="FFD547" s="52"/>
      <c r="FFE547" s="54"/>
      <c r="FFF547" s="54"/>
      <c r="FFG547" s="54"/>
      <c r="FFH547" s="55"/>
      <c r="FFI547" s="51">
        <v>27</v>
      </c>
      <c r="FFJ547" s="52"/>
      <c r="FFK547" s="53" t="s">
        <v>14</v>
      </c>
      <c r="FFL547" s="52"/>
      <c r="FFM547" s="54"/>
      <c r="FFN547" s="54"/>
      <c r="FFO547" s="54"/>
      <c r="FFP547" s="55"/>
      <c r="FFQ547" s="51">
        <v>27</v>
      </c>
      <c r="FFR547" s="52"/>
      <c r="FFS547" s="53" t="s">
        <v>14</v>
      </c>
      <c r="FFT547" s="52"/>
      <c r="FFU547" s="54"/>
      <c r="FFV547" s="54"/>
      <c r="FFW547" s="54"/>
      <c r="FFX547" s="55"/>
      <c r="FFY547" s="51">
        <v>27</v>
      </c>
      <c r="FFZ547" s="52"/>
      <c r="FGA547" s="53" t="s">
        <v>14</v>
      </c>
      <c r="FGB547" s="52"/>
      <c r="FGC547" s="54"/>
      <c r="FGD547" s="54"/>
      <c r="FGE547" s="54"/>
      <c r="FGF547" s="55"/>
      <c r="FGG547" s="51">
        <v>27</v>
      </c>
      <c r="FGH547" s="52"/>
      <c r="FGI547" s="53" t="s">
        <v>14</v>
      </c>
      <c r="FGJ547" s="52"/>
      <c r="FGK547" s="54"/>
      <c r="FGL547" s="54"/>
      <c r="FGM547" s="54"/>
      <c r="FGN547" s="55"/>
      <c r="FGO547" s="51">
        <v>27</v>
      </c>
      <c r="FGP547" s="52"/>
      <c r="FGQ547" s="53" t="s">
        <v>14</v>
      </c>
      <c r="FGR547" s="52"/>
      <c r="FGS547" s="54"/>
      <c r="FGT547" s="54"/>
      <c r="FGU547" s="54"/>
      <c r="FGV547" s="55"/>
      <c r="FGW547" s="51">
        <v>27</v>
      </c>
      <c r="FGX547" s="52"/>
      <c r="FGY547" s="53" t="s">
        <v>14</v>
      </c>
      <c r="FGZ547" s="52"/>
      <c r="FHA547" s="54"/>
      <c r="FHB547" s="54"/>
      <c r="FHC547" s="54"/>
      <c r="FHD547" s="55"/>
      <c r="FHE547" s="51">
        <v>27</v>
      </c>
      <c r="FHF547" s="52"/>
      <c r="FHG547" s="53" t="s">
        <v>14</v>
      </c>
      <c r="FHH547" s="52"/>
      <c r="FHI547" s="54"/>
      <c r="FHJ547" s="54"/>
      <c r="FHK547" s="54"/>
      <c r="FHL547" s="55"/>
      <c r="FHM547" s="51">
        <v>27</v>
      </c>
      <c r="FHN547" s="52"/>
      <c r="FHO547" s="53" t="s">
        <v>14</v>
      </c>
      <c r="FHP547" s="52"/>
      <c r="FHQ547" s="54"/>
      <c r="FHR547" s="54"/>
      <c r="FHS547" s="54"/>
      <c r="FHT547" s="55"/>
      <c r="FHU547" s="51">
        <v>27</v>
      </c>
      <c r="FHV547" s="52"/>
      <c r="FHW547" s="53" t="s">
        <v>14</v>
      </c>
      <c r="FHX547" s="52"/>
      <c r="FHY547" s="54"/>
      <c r="FHZ547" s="54"/>
      <c r="FIA547" s="54"/>
      <c r="FIB547" s="55"/>
      <c r="FIC547" s="51">
        <v>27</v>
      </c>
      <c r="FID547" s="52"/>
      <c r="FIE547" s="53" t="s">
        <v>14</v>
      </c>
      <c r="FIF547" s="52"/>
      <c r="FIG547" s="54"/>
      <c r="FIH547" s="54"/>
      <c r="FII547" s="54"/>
      <c r="FIJ547" s="55"/>
      <c r="FIK547" s="51">
        <v>27</v>
      </c>
      <c r="FIL547" s="52"/>
      <c r="FIM547" s="53" t="s">
        <v>14</v>
      </c>
      <c r="FIN547" s="52"/>
      <c r="FIO547" s="54"/>
      <c r="FIP547" s="54"/>
      <c r="FIQ547" s="54"/>
      <c r="FIR547" s="55"/>
      <c r="FIS547" s="51">
        <v>27</v>
      </c>
      <c r="FIT547" s="52"/>
      <c r="FIU547" s="53" t="s">
        <v>14</v>
      </c>
      <c r="FIV547" s="52"/>
      <c r="FIW547" s="54"/>
      <c r="FIX547" s="54"/>
      <c r="FIY547" s="54"/>
      <c r="FIZ547" s="55"/>
      <c r="FJA547" s="51">
        <v>27</v>
      </c>
      <c r="FJB547" s="52"/>
      <c r="FJC547" s="53" t="s">
        <v>14</v>
      </c>
      <c r="FJD547" s="52"/>
      <c r="FJE547" s="54"/>
      <c r="FJF547" s="54"/>
      <c r="FJG547" s="54"/>
      <c r="FJH547" s="55"/>
      <c r="FJI547" s="51">
        <v>27</v>
      </c>
      <c r="FJJ547" s="52"/>
      <c r="FJK547" s="53" t="s">
        <v>14</v>
      </c>
      <c r="FJL547" s="52"/>
      <c r="FJM547" s="54"/>
      <c r="FJN547" s="54"/>
      <c r="FJO547" s="54"/>
      <c r="FJP547" s="55"/>
      <c r="FJQ547" s="51">
        <v>27</v>
      </c>
      <c r="FJR547" s="52"/>
      <c r="FJS547" s="53" t="s">
        <v>14</v>
      </c>
      <c r="FJT547" s="52"/>
      <c r="FJU547" s="54"/>
      <c r="FJV547" s="54"/>
      <c r="FJW547" s="54"/>
      <c r="FJX547" s="55"/>
      <c r="FJY547" s="51">
        <v>27</v>
      </c>
      <c r="FJZ547" s="52"/>
      <c r="FKA547" s="53" t="s">
        <v>14</v>
      </c>
      <c r="FKB547" s="52"/>
      <c r="FKC547" s="54"/>
      <c r="FKD547" s="54"/>
      <c r="FKE547" s="54"/>
      <c r="FKF547" s="55"/>
      <c r="FKG547" s="51">
        <v>27</v>
      </c>
      <c r="FKH547" s="52"/>
      <c r="FKI547" s="53" t="s">
        <v>14</v>
      </c>
      <c r="FKJ547" s="52"/>
      <c r="FKK547" s="54"/>
      <c r="FKL547" s="54"/>
      <c r="FKM547" s="54"/>
      <c r="FKN547" s="55"/>
      <c r="FKO547" s="51">
        <v>27</v>
      </c>
      <c r="FKP547" s="52"/>
      <c r="FKQ547" s="53" t="s">
        <v>14</v>
      </c>
      <c r="FKR547" s="52"/>
      <c r="FKS547" s="54"/>
      <c r="FKT547" s="54"/>
      <c r="FKU547" s="54"/>
      <c r="FKV547" s="55"/>
      <c r="FKW547" s="51">
        <v>27</v>
      </c>
      <c r="FKX547" s="52"/>
      <c r="FKY547" s="53" t="s">
        <v>14</v>
      </c>
      <c r="FKZ547" s="52"/>
      <c r="FLA547" s="54"/>
      <c r="FLB547" s="54"/>
      <c r="FLC547" s="54"/>
      <c r="FLD547" s="55"/>
      <c r="FLE547" s="51">
        <v>27</v>
      </c>
      <c r="FLF547" s="52"/>
      <c r="FLG547" s="53" t="s">
        <v>14</v>
      </c>
      <c r="FLH547" s="52"/>
      <c r="FLI547" s="54"/>
      <c r="FLJ547" s="54"/>
      <c r="FLK547" s="54"/>
      <c r="FLL547" s="55"/>
      <c r="FLM547" s="51">
        <v>27</v>
      </c>
      <c r="FLN547" s="52"/>
      <c r="FLO547" s="53" t="s">
        <v>14</v>
      </c>
      <c r="FLP547" s="52"/>
      <c r="FLQ547" s="54"/>
      <c r="FLR547" s="54"/>
      <c r="FLS547" s="54"/>
      <c r="FLT547" s="55"/>
      <c r="FLU547" s="51">
        <v>27</v>
      </c>
      <c r="FLV547" s="52"/>
      <c r="FLW547" s="53" t="s">
        <v>14</v>
      </c>
      <c r="FLX547" s="52"/>
      <c r="FLY547" s="54"/>
      <c r="FLZ547" s="54"/>
      <c r="FMA547" s="54"/>
      <c r="FMB547" s="55"/>
      <c r="FMC547" s="51">
        <v>27</v>
      </c>
      <c r="FMD547" s="52"/>
      <c r="FME547" s="53" t="s">
        <v>14</v>
      </c>
      <c r="FMF547" s="52"/>
      <c r="FMG547" s="54"/>
      <c r="FMH547" s="54"/>
      <c r="FMI547" s="54"/>
      <c r="FMJ547" s="55"/>
      <c r="FMK547" s="51">
        <v>27</v>
      </c>
      <c r="FML547" s="52"/>
      <c r="FMM547" s="53" t="s">
        <v>14</v>
      </c>
      <c r="FMN547" s="52"/>
      <c r="FMO547" s="54"/>
      <c r="FMP547" s="54"/>
      <c r="FMQ547" s="54"/>
      <c r="FMR547" s="55"/>
      <c r="FMS547" s="51">
        <v>27</v>
      </c>
      <c r="FMT547" s="52"/>
      <c r="FMU547" s="53" t="s">
        <v>14</v>
      </c>
      <c r="FMV547" s="52"/>
      <c r="FMW547" s="54"/>
      <c r="FMX547" s="54"/>
      <c r="FMY547" s="54"/>
      <c r="FMZ547" s="55"/>
      <c r="FNA547" s="51">
        <v>27</v>
      </c>
      <c r="FNB547" s="52"/>
      <c r="FNC547" s="53" t="s">
        <v>14</v>
      </c>
      <c r="FND547" s="52"/>
      <c r="FNE547" s="54"/>
      <c r="FNF547" s="54"/>
      <c r="FNG547" s="54"/>
      <c r="FNH547" s="55"/>
      <c r="FNI547" s="51">
        <v>27</v>
      </c>
      <c r="FNJ547" s="52"/>
      <c r="FNK547" s="53" t="s">
        <v>14</v>
      </c>
      <c r="FNL547" s="52"/>
      <c r="FNM547" s="54"/>
      <c r="FNN547" s="54"/>
      <c r="FNO547" s="54"/>
      <c r="FNP547" s="55"/>
      <c r="FNQ547" s="51">
        <v>27</v>
      </c>
      <c r="FNR547" s="52"/>
      <c r="FNS547" s="53" t="s">
        <v>14</v>
      </c>
      <c r="FNT547" s="52"/>
      <c r="FNU547" s="54"/>
      <c r="FNV547" s="54"/>
      <c r="FNW547" s="54"/>
      <c r="FNX547" s="55"/>
      <c r="FNY547" s="51">
        <v>27</v>
      </c>
      <c r="FNZ547" s="52"/>
      <c r="FOA547" s="53" t="s">
        <v>14</v>
      </c>
      <c r="FOB547" s="52"/>
      <c r="FOC547" s="54"/>
      <c r="FOD547" s="54"/>
      <c r="FOE547" s="54"/>
      <c r="FOF547" s="55"/>
      <c r="FOG547" s="51">
        <v>27</v>
      </c>
      <c r="FOH547" s="52"/>
      <c r="FOI547" s="53" t="s">
        <v>14</v>
      </c>
      <c r="FOJ547" s="52"/>
      <c r="FOK547" s="54"/>
      <c r="FOL547" s="54"/>
      <c r="FOM547" s="54"/>
      <c r="FON547" s="55"/>
      <c r="FOO547" s="51">
        <v>27</v>
      </c>
      <c r="FOP547" s="52"/>
      <c r="FOQ547" s="53" t="s">
        <v>14</v>
      </c>
      <c r="FOR547" s="52"/>
      <c r="FOS547" s="54"/>
      <c r="FOT547" s="54"/>
      <c r="FOU547" s="54"/>
      <c r="FOV547" s="55"/>
      <c r="FOW547" s="51">
        <v>27</v>
      </c>
      <c r="FOX547" s="52"/>
      <c r="FOY547" s="53" t="s">
        <v>14</v>
      </c>
      <c r="FOZ547" s="52"/>
      <c r="FPA547" s="54"/>
      <c r="FPB547" s="54"/>
      <c r="FPC547" s="54"/>
      <c r="FPD547" s="55"/>
      <c r="FPE547" s="51">
        <v>27</v>
      </c>
      <c r="FPF547" s="52"/>
      <c r="FPG547" s="53" t="s">
        <v>14</v>
      </c>
      <c r="FPH547" s="52"/>
      <c r="FPI547" s="54"/>
      <c r="FPJ547" s="54"/>
      <c r="FPK547" s="54"/>
      <c r="FPL547" s="55"/>
      <c r="FPM547" s="51">
        <v>27</v>
      </c>
      <c r="FPN547" s="52"/>
      <c r="FPO547" s="53" t="s">
        <v>14</v>
      </c>
      <c r="FPP547" s="52"/>
      <c r="FPQ547" s="54"/>
      <c r="FPR547" s="54"/>
      <c r="FPS547" s="54"/>
      <c r="FPT547" s="55"/>
      <c r="FPU547" s="51">
        <v>27</v>
      </c>
      <c r="FPV547" s="52"/>
      <c r="FPW547" s="53" t="s">
        <v>14</v>
      </c>
      <c r="FPX547" s="52"/>
      <c r="FPY547" s="54"/>
      <c r="FPZ547" s="54"/>
      <c r="FQA547" s="54"/>
      <c r="FQB547" s="55"/>
      <c r="FQC547" s="51">
        <v>27</v>
      </c>
      <c r="FQD547" s="52"/>
      <c r="FQE547" s="53" t="s">
        <v>14</v>
      </c>
      <c r="FQF547" s="52"/>
      <c r="FQG547" s="54"/>
      <c r="FQH547" s="54"/>
      <c r="FQI547" s="54"/>
      <c r="FQJ547" s="55"/>
      <c r="FQK547" s="51">
        <v>27</v>
      </c>
      <c r="FQL547" s="52"/>
      <c r="FQM547" s="53" t="s">
        <v>14</v>
      </c>
      <c r="FQN547" s="52"/>
      <c r="FQO547" s="54"/>
      <c r="FQP547" s="54"/>
      <c r="FQQ547" s="54"/>
      <c r="FQR547" s="55"/>
      <c r="FQS547" s="51">
        <v>27</v>
      </c>
      <c r="FQT547" s="52"/>
      <c r="FQU547" s="53" t="s">
        <v>14</v>
      </c>
      <c r="FQV547" s="52"/>
      <c r="FQW547" s="54"/>
      <c r="FQX547" s="54"/>
      <c r="FQY547" s="54"/>
      <c r="FQZ547" s="55"/>
      <c r="FRA547" s="51">
        <v>27</v>
      </c>
      <c r="FRB547" s="52"/>
      <c r="FRC547" s="53" t="s">
        <v>14</v>
      </c>
      <c r="FRD547" s="52"/>
      <c r="FRE547" s="54"/>
      <c r="FRF547" s="54"/>
      <c r="FRG547" s="54"/>
      <c r="FRH547" s="55"/>
      <c r="FRI547" s="51">
        <v>27</v>
      </c>
      <c r="FRJ547" s="52"/>
      <c r="FRK547" s="53" t="s">
        <v>14</v>
      </c>
      <c r="FRL547" s="52"/>
      <c r="FRM547" s="54"/>
      <c r="FRN547" s="54"/>
      <c r="FRO547" s="54"/>
      <c r="FRP547" s="55"/>
      <c r="FRQ547" s="51">
        <v>27</v>
      </c>
      <c r="FRR547" s="52"/>
      <c r="FRS547" s="53" t="s">
        <v>14</v>
      </c>
      <c r="FRT547" s="52"/>
      <c r="FRU547" s="54"/>
      <c r="FRV547" s="54"/>
      <c r="FRW547" s="54"/>
      <c r="FRX547" s="55"/>
      <c r="FRY547" s="51">
        <v>27</v>
      </c>
      <c r="FRZ547" s="52"/>
      <c r="FSA547" s="53" t="s">
        <v>14</v>
      </c>
      <c r="FSB547" s="52"/>
      <c r="FSC547" s="54"/>
      <c r="FSD547" s="54"/>
      <c r="FSE547" s="54"/>
      <c r="FSF547" s="55"/>
      <c r="FSG547" s="51">
        <v>27</v>
      </c>
      <c r="FSH547" s="52"/>
      <c r="FSI547" s="53" t="s">
        <v>14</v>
      </c>
      <c r="FSJ547" s="52"/>
      <c r="FSK547" s="54"/>
      <c r="FSL547" s="54"/>
      <c r="FSM547" s="54"/>
      <c r="FSN547" s="55"/>
      <c r="FSO547" s="51">
        <v>27</v>
      </c>
      <c r="FSP547" s="52"/>
      <c r="FSQ547" s="53" t="s">
        <v>14</v>
      </c>
      <c r="FSR547" s="52"/>
      <c r="FSS547" s="54"/>
      <c r="FST547" s="54"/>
      <c r="FSU547" s="54"/>
      <c r="FSV547" s="55"/>
      <c r="FSW547" s="51">
        <v>27</v>
      </c>
      <c r="FSX547" s="52"/>
      <c r="FSY547" s="53" t="s">
        <v>14</v>
      </c>
      <c r="FSZ547" s="52"/>
      <c r="FTA547" s="54"/>
      <c r="FTB547" s="54"/>
      <c r="FTC547" s="54"/>
      <c r="FTD547" s="55"/>
      <c r="FTE547" s="51">
        <v>27</v>
      </c>
      <c r="FTF547" s="52"/>
      <c r="FTG547" s="53" t="s">
        <v>14</v>
      </c>
      <c r="FTH547" s="52"/>
      <c r="FTI547" s="54"/>
      <c r="FTJ547" s="54"/>
      <c r="FTK547" s="54"/>
      <c r="FTL547" s="55"/>
      <c r="FTM547" s="51">
        <v>27</v>
      </c>
      <c r="FTN547" s="52"/>
      <c r="FTO547" s="53" t="s">
        <v>14</v>
      </c>
      <c r="FTP547" s="52"/>
      <c r="FTQ547" s="54"/>
      <c r="FTR547" s="54"/>
      <c r="FTS547" s="54"/>
      <c r="FTT547" s="55"/>
      <c r="FTU547" s="51">
        <v>27</v>
      </c>
      <c r="FTV547" s="52"/>
      <c r="FTW547" s="53" t="s">
        <v>14</v>
      </c>
      <c r="FTX547" s="52"/>
      <c r="FTY547" s="54"/>
      <c r="FTZ547" s="54"/>
      <c r="FUA547" s="54"/>
      <c r="FUB547" s="55"/>
      <c r="FUC547" s="51">
        <v>27</v>
      </c>
      <c r="FUD547" s="52"/>
      <c r="FUE547" s="53" t="s">
        <v>14</v>
      </c>
      <c r="FUF547" s="52"/>
      <c r="FUG547" s="54"/>
      <c r="FUH547" s="54"/>
      <c r="FUI547" s="54"/>
      <c r="FUJ547" s="55"/>
      <c r="FUK547" s="51">
        <v>27</v>
      </c>
      <c r="FUL547" s="52"/>
      <c r="FUM547" s="53" t="s">
        <v>14</v>
      </c>
      <c r="FUN547" s="52"/>
      <c r="FUO547" s="54"/>
      <c r="FUP547" s="54"/>
      <c r="FUQ547" s="54"/>
      <c r="FUR547" s="55"/>
      <c r="FUS547" s="51">
        <v>27</v>
      </c>
      <c r="FUT547" s="52"/>
      <c r="FUU547" s="53" t="s">
        <v>14</v>
      </c>
      <c r="FUV547" s="52"/>
      <c r="FUW547" s="54"/>
      <c r="FUX547" s="54"/>
      <c r="FUY547" s="54"/>
      <c r="FUZ547" s="55"/>
      <c r="FVA547" s="51">
        <v>27</v>
      </c>
      <c r="FVB547" s="52"/>
      <c r="FVC547" s="53" t="s">
        <v>14</v>
      </c>
      <c r="FVD547" s="52"/>
      <c r="FVE547" s="54"/>
      <c r="FVF547" s="54"/>
      <c r="FVG547" s="54"/>
      <c r="FVH547" s="55"/>
      <c r="FVI547" s="51">
        <v>27</v>
      </c>
      <c r="FVJ547" s="52"/>
      <c r="FVK547" s="53" t="s">
        <v>14</v>
      </c>
      <c r="FVL547" s="52"/>
      <c r="FVM547" s="54"/>
      <c r="FVN547" s="54"/>
      <c r="FVO547" s="54"/>
      <c r="FVP547" s="55"/>
      <c r="FVQ547" s="51">
        <v>27</v>
      </c>
      <c r="FVR547" s="52"/>
      <c r="FVS547" s="53" t="s">
        <v>14</v>
      </c>
      <c r="FVT547" s="52"/>
      <c r="FVU547" s="54"/>
      <c r="FVV547" s="54"/>
      <c r="FVW547" s="54"/>
      <c r="FVX547" s="55"/>
      <c r="FVY547" s="51">
        <v>27</v>
      </c>
      <c r="FVZ547" s="52"/>
      <c r="FWA547" s="53" t="s">
        <v>14</v>
      </c>
      <c r="FWB547" s="52"/>
      <c r="FWC547" s="54"/>
      <c r="FWD547" s="54"/>
      <c r="FWE547" s="54"/>
      <c r="FWF547" s="55"/>
      <c r="FWG547" s="51">
        <v>27</v>
      </c>
      <c r="FWH547" s="52"/>
      <c r="FWI547" s="53" t="s">
        <v>14</v>
      </c>
      <c r="FWJ547" s="52"/>
      <c r="FWK547" s="54"/>
      <c r="FWL547" s="54"/>
      <c r="FWM547" s="54"/>
      <c r="FWN547" s="55"/>
      <c r="FWO547" s="51">
        <v>27</v>
      </c>
      <c r="FWP547" s="52"/>
      <c r="FWQ547" s="53" t="s">
        <v>14</v>
      </c>
      <c r="FWR547" s="52"/>
      <c r="FWS547" s="54"/>
      <c r="FWT547" s="54"/>
      <c r="FWU547" s="54"/>
      <c r="FWV547" s="55"/>
      <c r="FWW547" s="51">
        <v>27</v>
      </c>
      <c r="FWX547" s="52"/>
      <c r="FWY547" s="53" t="s">
        <v>14</v>
      </c>
      <c r="FWZ547" s="52"/>
      <c r="FXA547" s="54"/>
      <c r="FXB547" s="54"/>
      <c r="FXC547" s="54"/>
      <c r="FXD547" s="55"/>
      <c r="FXE547" s="51">
        <v>27</v>
      </c>
      <c r="FXF547" s="52"/>
      <c r="FXG547" s="53" t="s">
        <v>14</v>
      </c>
      <c r="FXH547" s="52"/>
      <c r="FXI547" s="54"/>
      <c r="FXJ547" s="54"/>
      <c r="FXK547" s="54"/>
      <c r="FXL547" s="55"/>
      <c r="FXM547" s="51">
        <v>27</v>
      </c>
      <c r="FXN547" s="52"/>
      <c r="FXO547" s="53" t="s">
        <v>14</v>
      </c>
      <c r="FXP547" s="52"/>
      <c r="FXQ547" s="54"/>
      <c r="FXR547" s="54"/>
      <c r="FXS547" s="54"/>
      <c r="FXT547" s="55"/>
      <c r="FXU547" s="51">
        <v>27</v>
      </c>
      <c r="FXV547" s="52"/>
      <c r="FXW547" s="53" t="s">
        <v>14</v>
      </c>
      <c r="FXX547" s="52"/>
      <c r="FXY547" s="54"/>
      <c r="FXZ547" s="54"/>
      <c r="FYA547" s="54"/>
      <c r="FYB547" s="55"/>
      <c r="FYC547" s="51">
        <v>27</v>
      </c>
      <c r="FYD547" s="52"/>
      <c r="FYE547" s="53" t="s">
        <v>14</v>
      </c>
      <c r="FYF547" s="52"/>
      <c r="FYG547" s="54"/>
      <c r="FYH547" s="54"/>
      <c r="FYI547" s="54"/>
      <c r="FYJ547" s="55"/>
      <c r="FYK547" s="51">
        <v>27</v>
      </c>
      <c r="FYL547" s="52"/>
      <c r="FYM547" s="53" t="s">
        <v>14</v>
      </c>
      <c r="FYN547" s="52"/>
      <c r="FYO547" s="54"/>
      <c r="FYP547" s="54"/>
      <c r="FYQ547" s="54"/>
      <c r="FYR547" s="55"/>
      <c r="FYS547" s="51">
        <v>27</v>
      </c>
      <c r="FYT547" s="52"/>
      <c r="FYU547" s="53" t="s">
        <v>14</v>
      </c>
      <c r="FYV547" s="52"/>
      <c r="FYW547" s="54"/>
      <c r="FYX547" s="54"/>
      <c r="FYY547" s="54"/>
      <c r="FYZ547" s="55"/>
      <c r="FZA547" s="51">
        <v>27</v>
      </c>
      <c r="FZB547" s="52"/>
      <c r="FZC547" s="53" t="s">
        <v>14</v>
      </c>
      <c r="FZD547" s="52"/>
      <c r="FZE547" s="54"/>
      <c r="FZF547" s="54"/>
      <c r="FZG547" s="54"/>
      <c r="FZH547" s="55"/>
      <c r="FZI547" s="51">
        <v>27</v>
      </c>
      <c r="FZJ547" s="52"/>
      <c r="FZK547" s="53" t="s">
        <v>14</v>
      </c>
      <c r="FZL547" s="52"/>
      <c r="FZM547" s="54"/>
      <c r="FZN547" s="54"/>
      <c r="FZO547" s="54"/>
      <c r="FZP547" s="55"/>
      <c r="FZQ547" s="51">
        <v>27</v>
      </c>
      <c r="FZR547" s="52"/>
      <c r="FZS547" s="53" t="s">
        <v>14</v>
      </c>
      <c r="FZT547" s="52"/>
      <c r="FZU547" s="54"/>
      <c r="FZV547" s="54"/>
      <c r="FZW547" s="54"/>
      <c r="FZX547" s="55"/>
      <c r="FZY547" s="51">
        <v>27</v>
      </c>
      <c r="FZZ547" s="52"/>
      <c r="GAA547" s="53" t="s">
        <v>14</v>
      </c>
      <c r="GAB547" s="52"/>
      <c r="GAC547" s="54"/>
      <c r="GAD547" s="54"/>
      <c r="GAE547" s="54"/>
      <c r="GAF547" s="55"/>
      <c r="GAG547" s="51">
        <v>27</v>
      </c>
      <c r="GAH547" s="52"/>
      <c r="GAI547" s="53" t="s">
        <v>14</v>
      </c>
      <c r="GAJ547" s="52"/>
      <c r="GAK547" s="54"/>
      <c r="GAL547" s="54"/>
      <c r="GAM547" s="54"/>
      <c r="GAN547" s="55"/>
      <c r="GAO547" s="51">
        <v>27</v>
      </c>
      <c r="GAP547" s="52"/>
      <c r="GAQ547" s="53" t="s">
        <v>14</v>
      </c>
      <c r="GAR547" s="52"/>
      <c r="GAS547" s="54"/>
      <c r="GAT547" s="54"/>
      <c r="GAU547" s="54"/>
      <c r="GAV547" s="55"/>
      <c r="GAW547" s="51">
        <v>27</v>
      </c>
      <c r="GAX547" s="52"/>
      <c r="GAY547" s="53" t="s">
        <v>14</v>
      </c>
      <c r="GAZ547" s="52"/>
      <c r="GBA547" s="54"/>
      <c r="GBB547" s="54"/>
      <c r="GBC547" s="54"/>
      <c r="GBD547" s="55"/>
      <c r="GBE547" s="51">
        <v>27</v>
      </c>
      <c r="GBF547" s="52"/>
      <c r="GBG547" s="53" t="s">
        <v>14</v>
      </c>
      <c r="GBH547" s="52"/>
      <c r="GBI547" s="54"/>
      <c r="GBJ547" s="54"/>
      <c r="GBK547" s="54"/>
      <c r="GBL547" s="55"/>
      <c r="GBM547" s="51">
        <v>27</v>
      </c>
      <c r="GBN547" s="52"/>
      <c r="GBO547" s="53" t="s">
        <v>14</v>
      </c>
      <c r="GBP547" s="52"/>
      <c r="GBQ547" s="54"/>
      <c r="GBR547" s="54"/>
      <c r="GBS547" s="54"/>
      <c r="GBT547" s="55"/>
      <c r="GBU547" s="51">
        <v>27</v>
      </c>
      <c r="GBV547" s="52"/>
      <c r="GBW547" s="53" t="s">
        <v>14</v>
      </c>
      <c r="GBX547" s="52"/>
      <c r="GBY547" s="54"/>
      <c r="GBZ547" s="54"/>
      <c r="GCA547" s="54"/>
      <c r="GCB547" s="55"/>
      <c r="GCC547" s="51">
        <v>27</v>
      </c>
      <c r="GCD547" s="52"/>
      <c r="GCE547" s="53" t="s">
        <v>14</v>
      </c>
      <c r="GCF547" s="52"/>
      <c r="GCG547" s="54"/>
      <c r="GCH547" s="54"/>
      <c r="GCI547" s="54"/>
      <c r="GCJ547" s="55"/>
      <c r="GCK547" s="51">
        <v>27</v>
      </c>
      <c r="GCL547" s="52"/>
      <c r="GCM547" s="53" t="s">
        <v>14</v>
      </c>
      <c r="GCN547" s="52"/>
      <c r="GCO547" s="54"/>
      <c r="GCP547" s="54"/>
      <c r="GCQ547" s="54"/>
      <c r="GCR547" s="55"/>
      <c r="GCS547" s="51">
        <v>27</v>
      </c>
      <c r="GCT547" s="52"/>
      <c r="GCU547" s="53" t="s">
        <v>14</v>
      </c>
      <c r="GCV547" s="52"/>
      <c r="GCW547" s="54"/>
      <c r="GCX547" s="54"/>
      <c r="GCY547" s="54"/>
      <c r="GCZ547" s="55"/>
      <c r="GDA547" s="51">
        <v>27</v>
      </c>
      <c r="GDB547" s="52"/>
      <c r="GDC547" s="53" t="s">
        <v>14</v>
      </c>
      <c r="GDD547" s="52"/>
      <c r="GDE547" s="54"/>
      <c r="GDF547" s="54"/>
      <c r="GDG547" s="54"/>
      <c r="GDH547" s="55"/>
      <c r="GDI547" s="51">
        <v>27</v>
      </c>
      <c r="GDJ547" s="52"/>
      <c r="GDK547" s="53" t="s">
        <v>14</v>
      </c>
      <c r="GDL547" s="52"/>
      <c r="GDM547" s="54"/>
      <c r="GDN547" s="54"/>
      <c r="GDO547" s="54"/>
      <c r="GDP547" s="55"/>
      <c r="GDQ547" s="51">
        <v>27</v>
      </c>
      <c r="GDR547" s="52"/>
      <c r="GDS547" s="53" t="s">
        <v>14</v>
      </c>
      <c r="GDT547" s="52"/>
      <c r="GDU547" s="54"/>
      <c r="GDV547" s="54"/>
      <c r="GDW547" s="54"/>
      <c r="GDX547" s="55"/>
      <c r="GDY547" s="51">
        <v>27</v>
      </c>
      <c r="GDZ547" s="52"/>
      <c r="GEA547" s="53" t="s">
        <v>14</v>
      </c>
      <c r="GEB547" s="52"/>
      <c r="GEC547" s="54"/>
      <c r="GED547" s="54"/>
      <c r="GEE547" s="54"/>
      <c r="GEF547" s="55"/>
      <c r="GEG547" s="51">
        <v>27</v>
      </c>
      <c r="GEH547" s="52"/>
      <c r="GEI547" s="53" t="s">
        <v>14</v>
      </c>
      <c r="GEJ547" s="52"/>
      <c r="GEK547" s="54"/>
      <c r="GEL547" s="54"/>
      <c r="GEM547" s="54"/>
      <c r="GEN547" s="55"/>
      <c r="GEO547" s="51">
        <v>27</v>
      </c>
      <c r="GEP547" s="52"/>
      <c r="GEQ547" s="53" t="s">
        <v>14</v>
      </c>
      <c r="GER547" s="52"/>
      <c r="GES547" s="54"/>
      <c r="GET547" s="54"/>
      <c r="GEU547" s="54"/>
      <c r="GEV547" s="55"/>
      <c r="GEW547" s="51">
        <v>27</v>
      </c>
      <c r="GEX547" s="52"/>
      <c r="GEY547" s="53" t="s">
        <v>14</v>
      </c>
      <c r="GEZ547" s="52"/>
      <c r="GFA547" s="54"/>
      <c r="GFB547" s="54"/>
      <c r="GFC547" s="54"/>
      <c r="GFD547" s="55"/>
      <c r="GFE547" s="51">
        <v>27</v>
      </c>
      <c r="GFF547" s="52"/>
      <c r="GFG547" s="53" t="s">
        <v>14</v>
      </c>
      <c r="GFH547" s="52"/>
      <c r="GFI547" s="54"/>
      <c r="GFJ547" s="54"/>
      <c r="GFK547" s="54"/>
      <c r="GFL547" s="55"/>
      <c r="GFM547" s="51">
        <v>27</v>
      </c>
      <c r="GFN547" s="52"/>
      <c r="GFO547" s="53" t="s">
        <v>14</v>
      </c>
      <c r="GFP547" s="52"/>
      <c r="GFQ547" s="54"/>
      <c r="GFR547" s="54"/>
      <c r="GFS547" s="54"/>
      <c r="GFT547" s="55"/>
      <c r="GFU547" s="51">
        <v>27</v>
      </c>
      <c r="GFV547" s="52"/>
      <c r="GFW547" s="53" t="s">
        <v>14</v>
      </c>
      <c r="GFX547" s="52"/>
      <c r="GFY547" s="54"/>
      <c r="GFZ547" s="54"/>
      <c r="GGA547" s="54"/>
      <c r="GGB547" s="55"/>
      <c r="GGC547" s="51">
        <v>27</v>
      </c>
      <c r="GGD547" s="52"/>
      <c r="GGE547" s="53" t="s">
        <v>14</v>
      </c>
      <c r="GGF547" s="52"/>
      <c r="GGG547" s="54"/>
      <c r="GGH547" s="54"/>
      <c r="GGI547" s="54"/>
      <c r="GGJ547" s="55"/>
      <c r="GGK547" s="51">
        <v>27</v>
      </c>
      <c r="GGL547" s="52"/>
      <c r="GGM547" s="53" t="s">
        <v>14</v>
      </c>
      <c r="GGN547" s="52"/>
      <c r="GGO547" s="54"/>
      <c r="GGP547" s="54"/>
      <c r="GGQ547" s="54"/>
      <c r="GGR547" s="55"/>
      <c r="GGS547" s="51">
        <v>27</v>
      </c>
      <c r="GGT547" s="52"/>
      <c r="GGU547" s="53" t="s">
        <v>14</v>
      </c>
      <c r="GGV547" s="52"/>
      <c r="GGW547" s="54"/>
      <c r="GGX547" s="54"/>
      <c r="GGY547" s="54"/>
      <c r="GGZ547" s="55"/>
      <c r="GHA547" s="51">
        <v>27</v>
      </c>
      <c r="GHB547" s="52"/>
      <c r="GHC547" s="53" t="s">
        <v>14</v>
      </c>
      <c r="GHD547" s="52"/>
      <c r="GHE547" s="54"/>
      <c r="GHF547" s="54"/>
      <c r="GHG547" s="54"/>
      <c r="GHH547" s="55"/>
      <c r="GHI547" s="51">
        <v>27</v>
      </c>
      <c r="GHJ547" s="52"/>
      <c r="GHK547" s="53" t="s">
        <v>14</v>
      </c>
      <c r="GHL547" s="52"/>
      <c r="GHM547" s="54"/>
      <c r="GHN547" s="54"/>
      <c r="GHO547" s="54"/>
      <c r="GHP547" s="55"/>
      <c r="GHQ547" s="51">
        <v>27</v>
      </c>
      <c r="GHR547" s="52"/>
      <c r="GHS547" s="53" t="s">
        <v>14</v>
      </c>
      <c r="GHT547" s="52"/>
      <c r="GHU547" s="54"/>
      <c r="GHV547" s="54"/>
      <c r="GHW547" s="54"/>
      <c r="GHX547" s="55"/>
      <c r="GHY547" s="51">
        <v>27</v>
      </c>
      <c r="GHZ547" s="52"/>
      <c r="GIA547" s="53" t="s">
        <v>14</v>
      </c>
      <c r="GIB547" s="52"/>
      <c r="GIC547" s="54"/>
      <c r="GID547" s="54"/>
      <c r="GIE547" s="54"/>
      <c r="GIF547" s="55"/>
      <c r="GIG547" s="51">
        <v>27</v>
      </c>
      <c r="GIH547" s="52"/>
      <c r="GII547" s="53" t="s">
        <v>14</v>
      </c>
      <c r="GIJ547" s="52"/>
      <c r="GIK547" s="54"/>
      <c r="GIL547" s="54"/>
      <c r="GIM547" s="54"/>
      <c r="GIN547" s="55"/>
      <c r="GIO547" s="51">
        <v>27</v>
      </c>
      <c r="GIP547" s="52"/>
      <c r="GIQ547" s="53" t="s">
        <v>14</v>
      </c>
      <c r="GIR547" s="52"/>
      <c r="GIS547" s="54"/>
      <c r="GIT547" s="54"/>
      <c r="GIU547" s="54"/>
      <c r="GIV547" s="55"/>
      <c r="GIW547" s="51">
        <v>27</v>
      </c>
      <c r="GIX547" s="52"/>
      <c r="GIY547" s="53" t="s">
        <v>14</v>
      </c>
      <c r="GIZ547" s="52"/>
      <c r="GJA547" s="54"/>
      <c r="GJB547" s="54"/>
      <c r="GJC547" s="54"/>
      <c r="GJD547" s="55"/>
      <c r="GJE547" s="51">
        <v>27</v>
      </c>
      <c r="GJF547" s="52"/>
      <c r="GJG547" s="53" t="s">
        <v>14</v>
      </c>
      <c r="GJH547" s="52"/>
      <c r="GJI547" s="54"/>
      <c r="GJJ547" s="54"/>
      <c r="GJK547" s="54"/>
      <c r="GJL547" s="55"/>
      <c r="GJM547" s="51">
        <v>27</v>
      </c>
      <c r="GJN547" s="52"/>
      <c r="GJO547" s="53" t="s">
        <v>14</v>
      </c>
      <c r="GJP547" s="52"/>
      <c r="GJQ547" s="54"/>
      <c r="GJR547" s="54"/>
      <c r="GJS547" s="54"/>
      <c r="GJT547" s="55"/>
      <c r="GJU547" s="51">
        <v>27</v>
      </c>
      <c r="GJV547" s="52"/>
      <c r="GJW547" s="53" t="s">
        <v>14</v>
      </c>
      <c r="GJX547" s="52"/>
      <c r="GJY547" s="54"/>
      <c r="GJZ547" s="54"/>
      <c r="GKA547" s="54"/>
      <c r="GKB547" s="55"/>
      <c r="GKC547" s="51">
        <v>27</v>
      </c>
      <c r="GKD547" s="52"/>
      <c r="GKE547" s="53" t="s">
        <v>14</v>
      </c>
      <c r="GKF547" s="52"/>
      <c r="GKG547" s="54"/>
      <c r="GKH547" s="54"/>
      <c r="GKI547" s="54"/>
      <c r="GKJ547" s="55"/>
      <c r="GKK547" s="51">
        <v>27</v>
      </c>
      <c r="GKL547" s="52"/>
      <c r="GKM547" s="53" t="s">
        <v>14</v>
      </c>
      <c r="GKN547" s="52"/>
      <c r="GKO547" s="54"/>
      <c r="GKP547" s="54"/>
      <c r="GKQ547" s="54"/>
      <c r="GKR547" s="55"/>
      <c r="GKS547" s="51">
        <v>27</v>
      </c>
      <c r="GKT547" s="52"/>
      <c r="GKU547" s="53" t="s">
        <v>14</v>
      </c>
      <c r="GKV547" s="52"/>
      <c r="GKW547" s="54"/>
      <c r="GKX547" s="54"/>
      <c r="GKY547" s="54"/>
      <c r="GKZ547" s="55"/>
      <c r="GLA547" s="51">
        <v>27</v>
      </c>
      <c r="GLB547" s="52"/>
      <c r="GLC547" s="53" t="s">
        <v>14</v>
      </c>
      <c r="GLD547" s="52"/>
      <c r="GLE547" s="54"/>
      <c r="GLF547" s="54"/>
      <c r="GLG547" s="54"/>
      <c r="GLH547" s="55"/>
      <c r="GLI547" s="51">
        <v>27</v>
      </c>
      <c r="GLJ547" s="52"/>
      <c r="GLK547" s="53" t="s">
        <v>14</v>
      </c>
      <c r="GLL547" s="52"/>
      <c r="GLM547" s="54"/>
      <c r="GLN547" s="54"/>
      <c r="GLO547" s="54"/>
      <c r="GLP547" s="55"/>
      <c r="GLQ547" s="51">
        <v>27</v>
      </c>
      <c r="GLR547" s="52"/>
      <c r="GLS547" s="53" t="s">
        <v>14</v>
      </c>
      <c r="GLT547" s="52"/>
      <c r="GLU547" s="54"/>
      <c r="GLV547" s="54"/>
      <c r="GLW547" s="54"/>
      <c r="GLX547" s="55"/>
      <c r="GLY547" s="51">
        <v>27</v>
      </c>
      <c r="GLZ547" s="52"/>
      <c r="GMA547" s="53" t="s">
        <v>14</v>
      </c>
      <c r="GMB547" s="52"/>
      <c r="GMC547" s="54"/>
      <c r="GMD547" s="54"/>
      <c r="GME547" s="54"/>
      <c r="GMF547" s="55"/>
      <c r="GMG547" s="51">
        <v>27</v>
      </c>
      <c r="GMH547" s="52"/>
      <c r="GMI547" s="53" t="s">
        <v>14</v>
      </c>
      <c r="GMJ547" s="52"/>
      <c r="GMK547" s="54"/>
      <c r="GML547" s="54"/>
      <c r="GMM547" s="54"/>
      <c r="GMN547" s="55"/>
      <c r="GMO547" s="51">
        <v>27</v>
      </c>
      <c r="GMP547" s="52"/>
      <c r="GMQ547" s="53" t="s">
        <v>14</v>
      </c>
      <c r="GMR547" s="52"/>
      <c r="GMS547" s="54"/>
      <c r="GMT547" s="54"/>
      <c r="GMU547" s="54"/>
      <c r="GMV547" s="55"/>
      <c r="GMW547" s="51">
        <v>27</v>
      </c>
      <c r="GMX547" s="52"/>
      <c r="GMY547" s="53" t="s">
        <v>14</v>
      </c>
      <c r="GMZ547" s="52"/>
      <c r="GNA547" s="54"/>
      <c r="GNB547" s="54"/>
      <c r="GNC547" s="54"/>
      <c r="GND547" s="55"/>
      <c r="GNE547" s="51">
        <v>27</v>
      </c>
      <c r="GNF547" s="52"/>
      <c r="GNG547" s="53" t="s">
        <v>14</v>
      </c>
      <c r="GNH547" s="52"/>
      <c r="GNI547" s="54"/>
      <c r="GNJ547" s="54"/>
      <c r="GNK547" s="54"/>
      <c r="GNL547" s="55"/>
      <c r="GNM547" s="51">
        <v>27</v>
      </c>
      <c r="GNN547" s="52"/>
      <c r="GNO547" s="53" t="s">
        <v>14</v>
      </c>
      <c r="GNP547" s="52"/>
      <c r="GNQ547" s="54"/>
      <c r="GNR547" s="54"/>
      <c r="GNS547" s="54"/>
      <c r="GNT547" s="55"/>
      <c r="GNU547" s="51">
        <v>27</v>
      </c>
      <c r="GNV547" s="52"/>
      <c r="GNW547" s="53" t="s">
        <v>14</v>
      </c>
      <c r="GNX547" s="52"/>
      <c r="GNY547" s="54"/>
      <c r="GNZ547" s="54"/>
      <c r="GOA547" s="54"/>
      <c r="GOB547" s="55"/>
      <c r="GOC547" s="51">
        <v>27</v>
      </c>
      <c r="GOD547" s="52"/>
      <c r="GOE547" s="53" t="s">
        <v>14</v>
      </c>
      <c r="GOF547" s="52"/>
      <c r="GOG547" s="54"/>
      <c r="GOH547" s="54"/>
      <c r="GOI547" s="54"/>
      <c r="GOJ547" s="55"/>
      <c r="GOK547" s="51">
        <v>27</v>
      </c>
      <c r="GOL547" s="52"/>
      <c r="GOM547" s="53" t="s">
        <v>14</v>
      </c>
      <c r="GON547" s="52"/>
      <c r="GOO547" s="54"/>
      <c r="GOP547" s="54"/>
      <c r="GOQ547" s="54"/>
      <c r="GOR547" s="55"/>
      <c r="GOS547" s="51">
        <v>27</v>
      </c>
      <c r="GOT547" s="52"/>
      <c r="GOU547" s="53" t="s">
        <v>14</v>
      </c>
      <c r="GOV547" s="52"/>
      <c r="GOW547" s="54"/>
      <c r="GOX547" s="54"/>
      <c r="GOY547" s="54"/>
      <c r="GOZ547" s="55"/>
      <c r="GPA547" s="51">
        <v>27</v>
      </c>
      <c r="GPB547" s="52"/>
      <c r="GPC547" s="53" t="s">
        <v>14</v>
      </c>
      <c r="GPD547" s="52"/>
      <c r="GPE547" s="54"/>
      <c r="GPF547" s="54"/>
      <c r="GPG547" s="54"/>
      <c r="GPH547" s="55"/>
      <c r="GPI547" s="51">
        <v>27</v>
      </c>
      <c r="GPJ547" s="52"/>
      <c r="GPK547" s="53" t="s">
        <v>14</v>
      </c>
      <c r="GPL547" s="52"/>
      <c r="GPM547" s="54"/>
      <c r="GPN547" s="54"/>
      <c r="GPO547" s="54"/>
      <c r="GPP547" s="55"/>
      <c r="GPQ547" s="51">
        <v>27</v>
      </c>
      <c r="GPR547" s="52"/>
      <c r="GPS547" s="53" t="s">
        <v>14</v>
      </c>
      <c r="GPT547" s="52"/>
      <c r="GPU547" s="54"/>
      <c r="GPV547" s="54"/>
      <c r="GPW547" s="54"/>
      <c r="GPX547" s="55"/>
      <c r="GPY547" s="51">
        <v>27</v>
      </c>
      <c r="GPZ547" s="52"/>
      <c r="GQA547" s="53" t="s">
        <v>14</v>
      </c>
      <c r="GQB547" s="52"/>
      <c r="GQC547" s="54"/>
      <c r="GQD547" s="54"/>
      <c r="GQE547" s="54"/>
      <c r="GQF547" s="55"/>
      <c r="GQG547" s="51">
        <v>27</v>
      </c>
      <c r="GQH547" s="52"/>
      <c r="GQI547" s="53" t="s">
        <v>14</v>
      </c>
      <c r="GQJ547" s="52"/>
      <c r="GQK547" s="54"/>
      <c r="GQL547" s="54"/>
      <c r="GQM547" s="54"/>
      <c r="GQN547" s="55"/>
      <c r="GQO547" s="51">
        <v>27</v>
      </c>
      <c r="GQP547" s="52"/>
      <c r="GQQ547" s="53" t="s">
        <v>14</v>
      </c>
      <c r="GQR547" s="52"/>
      <c r="GQS547" s="54"/>
      <c r="GQT547" s="54"/>
      <c r="GQU547" s="54"/>
      <c r="GQV547" s="55"/>
      <c r="GQW547" s="51">
        <v>27</v>
      </c>
      <c r="GQX547" s="52"/>
      <c r="GQY547" s="53" t="s">
        <v>14</v>
      </c>
      <c r="GQZ547" s="52"/>
      <c r="GRA547" s="54"/>
      <c r="GRB547" s="54"/>
      <c r="GRC547" s="54"/>
      <c r="GRD547" s="55"/>
      <c r="GRE547" s="51">
        <v>27</v>
      </c>
      <c r="GRF547" s="52"/>
      <c r="GRG547" s="53" t="s">
        <v>14</v>
      </c>
      <c r="GRH547" s="52"/>
      <c r="GRI547" s="54"/>
      <c r="GRJ547" s="54"/>
      <c r="GRK547" s="54"/>
      <c r="GRL547" s="55"/>
      <c r="GRM547" s="51">
        <v>27</v>
      </c>
      <c r="GRN547" s="52"/>
      <c r="GRO547" s="53" t="s">
        <v>14</v>
      </c>
      <c r="GRP547" s="52"/>
      <c r="GRQ547" s="54"/>
      <c r="GRR547" s="54"/>
      <c r="GRS547" s="54"/>
      <c r="GRT547" s="55"/>
      <c r="GRU547" s="51">
        <v>27</v>
      </c>
      <c r="GRV547" s="52"/>
      <c r="GRW547" s="53" t="s">
        <v>14</v>
      </c>
      <c r="GRX547" s="52"/>
      <c r="GRY547" s="54"/>
      <c r="GRZ547" s="54"/>
      <c r="GSA547" s="54"/>
      <c r="GSB547" s="55"/>
      <c r="GSC547" s="51">
        <v>27</v>
      </c>
      <c r="GSD547" s="52"/>
      <c r="GSE547" s="53" t="s">
        <v>14</v>
      </c>
      <c r="GSF547" s="52"/>
      <c r="GSG547" s="54"/>
      <c r="GSH547" s="54"/>
      <c r="GSI547" s="54"/>
      <c r="GSJ547" s="55"/>
      <c r="GSK547" s="51">
        <v>27</v>
      </c>
      <c r="GSL547" s="52"/>
      <c r="GSM547" s="53" t="s">
        <v>14</v>
      </c>
      <c r="GSN547" s="52"/>
      <c r="GSO547" s="54"/>
      <c r="GSP547" s="54"/>
      <c r="GSQ547" s="54"/>
      <c r="GSR547" s="55"/>
      <c r="GSS547" s="51">
        <v>27</v>
      </c>
      <c r="GST547" s="52"/>
      <c r="GSU547" s="53" t="s">
        <v>14</v>
      </c>
      <c r="GSV547" s="52"/>
      <c r="GSW547" s="54"/>
      <c r="GSX547" s="54"/>
      <c r="GSY547" s="54"/>
      <c r="GSZ547" s="55"/>
      <c r="GTA547" s="51">
        <v>27</v>
      </c>
      <c r="GTB547" s="52"/>
      <c r="GTC547" s="53" t="s">
        <v>14</v>
      </c>
      <c r="GTD547" s="52"/>
      <c r="GTE547" s="54"/>
      <c r="GTF547" s="54"/>
      <c r="GTG547" s="54"/>
      <c r="GTH547" s="55"/>
      <c r="GTI547" s="51">
        <v>27</v>
      </c>
      <c r="GTJ547" s="52"/>
      <c r="GTK547" s="53" t="s">
        <v>14</v>
      </c>
      <c r="GTL547" s="52"/>
      <c r="GTM547" s="54"/>
      <c r="GTN547" s="54"/>
      <c r="GTO547" s="54"/>
      <c r="GTP547" s="55"/>
      <c r="GTQ547" s="51">
        <v>27</v>
      </c>
      <c r="GTR547" s="52"/>
      <c r="GTS547" s="53" t="s">
        <v>14</v>
      </c>
      <c r="GTT547" s="52"/>
      <c r="GTU547" s="54"/>
      <c r="GTV547" s="54"/>
      <c r="GTW547" s="54"/>
      <c r="GTX547" s="55"/>
      <c r="GTY547" s="51">
        <v>27</v>
      </c>
      <c r="GTZ547" s="52"/>
      <c r="GUA547" s="53" t="s">
        <v>14</v>
      </c>
      <c r="GUB547" s="52"/>
      <c r="GUC547" s="54"/>
      <c r="GUD547" s="54"/>
      <c r="GUE547" s="54"/>
      <c r="GUF547" s="55"/>
      <c r="GUG547" s="51">
        <v>27</v>
      </c>
      <c r="GUH547" s="52"/>
      <c r="GUI547" s="53" t="s">
        <v>14</v>
      </c>
      <c r="GUJ547" s="52"/>
      <c r="GUK547" s="54"/>
      <c r="GUL547" s="54"/>
      <c r="GUM547" s="54"/>
      <c r="GUN547" s="55"/>
      <c r="GUO547" s="51">
        <v>27</v>
      </c>
      <c r="GUP547" s="52"/>
      <c r="GUQ547" s="53" t="s">
        <v>14</v>
      </c>
      <c r="GUR547" s="52"/>
      <c r="GUS547" s="54"/>
      <c r="GUT547" s="54"/>
      <c r="GUU547" s="54"/>
      <c r="GUV547" s="55"/>
      <c r="GUW547" s="51">
        <v>27</v>
      </c>
      <c r="GUX547" s="52"/>
      <c r="GUY547" s="53" t="s">
        <v>14</v>
      </c>
      <c r="GUZ547" s="52"/>
      <c r="GVA547" s="54"/>
      <c r="GVB547" s="54"/>
      <c r="GVC547" s="54"/>
      <c r="GVD547" s="55"/>
      <c r="GVE547" s="51">
        <v>27</v>
      </c>
      <c r="GVF547" s="52"/>
      <c r="GVG547" s="53" t="s">
        <v>14</v>
      </c>
      <c r="GVH547" s="52"/>
      <c r="GVI547" s="54"/>
      <c r="GVJ547" s="54"/>
      <c r="GVK547" s="54"/>
      <c r="GVL547" s="55"/>
      <c r="GVM547" s="51">
        <v>27</v>
      </c>
      <c r="GVN547" s="52"/>
      <c r="GVO547" s="53" t="s">
        <v>14</v>
      </c>
      <c r="GVP547" s="52"/>
      <c r="GVQ547" s="54"/>
      <c r="GVR547" s="54"/>
      <c r="GVS547" s="54"/>
      <c r="GVT547" s="55"/>
      <c r="GVU547" s="51">
        <v>27</v>
      </c>
      <c r="GVV547" s="52"/>
      <c r="GVW547" s="53" t="s">
        <v>14</v>
      </c>
      <c r="GVX547" s="52"/>
      <c r="GVY547" s="54"/>
      <c r="GVZ547" s="54"/>
      <c r="GWA547" s="54"/>
      <c r="GWB547" s="55"/>
      <c r="GWC547" s="51">
        <v>27</v>
      </c>
      <c r="GWD547" s="52"/>
      <c r="GWE547" s="53" t="s">
        <v>14</v>
      </c>
      <c r="GWF547" s="52"/>
      <c r="GWG547" s="54"/>
      <c r="GWH547" s="54"/>
      <c r="GWI547" s="54"/>
      <c r="GWJ547" s="55"/>
      <c r="GWK547" s="51">
        <v>27</v>
      </c>
      <c r="GWL547" s="52"/>
      <c r="GWM547" s="53" t="s">
        <v>14</v>
      </c>
      <c r="GWN547" s="52"/>
      <c r="GWO547" s="54"/>
      <c r="GWP547" s="54"/>
      <c r="GWQ547" s="54"/>
      <c r="GWR547" s="55"/>
      <c r="GWS547" s="51">
        <v>27</v>
      </c>
      <c r="GWT547" s="52"/>
      <c r="GWU547" s="53" t="s">
        <v>14</v>
      </c>
      <c r="GWV547" s="52"/>
      <c r="GWW547" s="54"/>
      <c r="GWX547" s="54"/>
      <c r="GWY547" s="54"/>
      <c r="GWZ547" s="55"/>
      <c r="GXA547" s="51">
        <v>27</v>
      </c>
      <c r="GXB547" s="52"/>
      <c r="GXC547" s="53" t="s">
        <v>14</v>
      </c>
      <c r="GXD547" s="52"/>
      <c r="GXE547" s="54"/>
      <c r="GXF547" s="54"/>
      <c r="GXG547" s="54"/>
      <c r="GXH547" s="55"/>
      <c r="GXI547" s="51">
        <v>27</v>
      </c>
      <c r="GXJ547" s="52"/>
      <c r="GXK547" s="53" t="s">
        <v>14</v>
      </c>
      <c r="GXL547" s="52"/>
      <c r="GXM547" s="54"/>
      <c r="GXN547" s="54"/>
      <c r="GXO547" s="54"/>
      <c r="GXP547" s="55"/>
      <c r="GXQ547" s="51">
        <v>27</v>
      </c>
      <c r="GXR547" s="52"/>
      <c r="GXS547" s="53" t="s">
        <v>14</v>
      </c>
      <c r="GXT547" s="52"/>
      <c r="GXU547" s="54"/>
      <c r="GXV547" s="54"/>
      <c r="GXW547" s="54"/>
      <c r="GXX547" s="55"/>
      <c r="GXY547" s="51">
        <v>27</v>
      </c>
      <c r="GXZ547" s="52"/>
      <c r="GYA547" s="53" t="s">
        <v>14</v>
      </c>
      <c r="GYB547" s="52"/>
      <c r="GYC547" s="54"/>
      <c r="GYD547" s="54"/>
      <c r="GYE547" s="54"/>
      <c r="GYF547" s="55"/>
      <c r="GYG547" s="51">
        <v>27</v>
      </c>
      <c r="GYH547" s="52"/>
      <c r="GYI547" s="53" t="s">
        <v>14</v>
      </c>
      <c r="GYJ547" s="52"/>
      <c r="GYK547" s="54"/>
      <c r="GYL547" s="54"/>
      <c r="GYM547" s="54"/>
      <c r="GYN547" s="55"/>
      <c r="GYO547" s="51">
        <v>27</v>
      </c>
      <c r="GYP547" s="52"/>
      <c r="GYQ547" s="53" t="s">
        <v>14</v>
      </c>
      <c r="GYR547" s="52"/>
      <c r="GYS547" s="54"/>
      <c r="GYT547" s="54"/>
      <c r="GYU547" s="54"/>
      <c r="GYV547" s="55"/>
      <c r="GYW547" s="51">
        <v>27</v>
      </c>
      <c r="GYX547" s="52"/>
      <c r="GYY547" s="53" t="s">
        <v>14</v>
      </c>
      <c r="GYZ547" s="52"/>
      <c r="GZA547" s="54"/>
      <c r="GZB547" s="54"/>
      <c r="GZC547" s="54"/>
      <c r="GZD547" s="55"/>
      <c r="GZE547" s="51">
        <v>27</v>
      </c>
      <c r="GZF547" s="52"/>
      <c r="GZG547" s="53" t="s">
        <v>14</v>
      </c>
      <c r="GZH547" s="52"/>
      <c r="GZI547" s="54"/>
      <c r="GZJ547" s="54"/>
      <c r="GZK547" s="54"/>
      <c r="GZL547" s="55"/>
      <c r="GZM547" s="51">
        <v>27</v>
      </c>
      <c r="GZN547" s="52"/>
      <c r="GZO547" s="53" t="s">
        <v>14</v>
      </c>
      <c r="GZP547" s="52"/>
      <c r="GZQ547" s="54"/>
      <c r="GZR547" s="54"/>
      <c r="GZS547" s="54"/>
      <c r="GZT547" s="55"/>
      <c r="GZU547" s="51">
        <v>27</v>
      </c>
      <c r="GZV547" s="52"/>
      <c r="GZW547" s="53" t="s">
        <v>14</v>
      </c>
      <c r="GZX547" s="52"/>
      <c r="GZY547" s="54"/>
      <c r="GZZ547" s="54"/>
      <c r="HAA547" s="54"/>
      <c r="HAB547" s="55"/>
      <c r="HAC547" s="51">
        <v>27</v>
      </c>
      <c r="HAD547" s="52"/>
      <c r="HAE547" s="53" t="s">
        <v>14</v>
      </c>
      <c r="HAF547" s="52"/>
      <c r="HAG547" s="54"/>
      <c r="HAH547" s="54"/>
      <c r="HAI547" s="54"/>
      <c r="HAJ547" s="55"/>
      <c r="HAK547" s="51">
        <v>27</v>
      </c>
      <c r="HAL547" s="52"/>
      <c r="HAM547" s="53" t="s">
        <v>14</v>
      </c>
      <c r="HAN547" s="52"/>
      <c r="HAO547" s="54"/>
      <c r="HAP547" s="54"/>
      <c r="HAQ547" s="54"/>
      <c r="HAR547" s="55"/>
      <c r="HAS547" s="51">
        <v>27</v>
      </c>
      <c r="HAT547" s="52"/>
      <c r="HAU547" s="53" t="s">
        <v>14</v>
      </c>
      <c r="HAV547" s="52"/>
      <c r="HAW547" s="54"/>
      <c r="HAX547" s="54"/>
      <c r="HAY547" s="54"/>
      <c r="HAZ547" s="55"/>
      <c r="HBA547" s="51">
        <v>27</v>
      </c>
      <c r="HBB547" s="52"/>
      <c r="HBC547" s="53" t="s">
        <v>14</v>
      </c>
      <c r="HBD547" s="52"/>
      <c r="HBE547" s="54"/>
      <c r="HBF547" s="54"/>
      <c r="HBG547" s="54"/>
      <c r="HBH547" s="55"/>
      <c r="HBI547" s="51">
        <v>27</v>
      </c>
      <c r="HBJ547" s="52"/>
      <c r="HBK547" s="53" t="s">
        <v>14</v>
      </c>
      <c r="HBL547" s="52"/>
      <c r="HBM547" s="54"/>
      <c r="HBN547" s="54"/>
      <c r="HBO547" s="54"/>
      <c r="HBP547" s="55"/>
      <c r="HBQ547" s="51">
        <v>27</v>
      </c>
      <c r="HBR547" s="52"/>
      <c r="HBS547" s="53" t="s">
        <v>14</v>
      </c>
      <c r="HBT547" s="52"/>
      <c r="HBU547" s="54"/>
      <c r="HBV547" s="54"/>
      <c r="HBW547" s="54"/>
      <c r="HBX547" s="55"/>
      <c r="HBY547" s="51">
        <v>27</v>
      </c>
      <c r="HBZ547" s="52"/>
      <c r="HCA547" s="53" t="s">
        <v>14</v>
      </c>
      <c r="HCB547" s="52"/>
      <c r="HCC547" s="54"/>
      <c r="HCD547" s="54"/>
      <c r="HCE547" s="54"/>
      <c r="HCF547" s="55"/>
      <c r="HCG547" s="51">
        <v>27</v>
      </c>
      <c r="HCH547" s="52"/>
      <c r="HCI547" s="53" t="s">
        <v>14</v>
      </c>
      <c r="HCJ547" s="52"/>
      <c r="HCK547" s="54"/>
      <c r="HCL547" s="54"/>
      <c r="HCM547" s="54"/>
      <c r="HCN547" s="55"/>
      <c r="HCO547" s="51">
        <v>27</v>
      </c>
      <c r="HCP547" s="52"/>
      <c r="HCQ547" s="53" t="s">
        <v>14</v>
      </c>
      <c r="HCR547" s="52"/>
      <c r="HCS547" s="54"/>
      <c r="HCT547" s="54"/>
      <c r="HCU547" s="54"/>
      <c r="HCV547" s="55"/>
      <c r="HCW547" s="51">
        <v>27</v>
      </c>
      <c r="HCX547" s="52"/>
      <c r="HCY547" s="53" t="s">
        <v>14</v>
      </c>
      <c r="HCZ547" s="52"/>
      <c r="HDA547" s="54"/>
      <c r="HDB547" s="54"/>
      <c r="HDC547" s="54"/>
      <c r="HDD547" s="55"/>
      <c r="HDE547" s="51">
        <v>27</v>
      </c>
      <c r="HDF547" s="52"/>
      <c r="HDG547" s="53" t="s">
        <v>14</v>
      </c>
      <c r="HDH547" s="52"/>
      <c r="HDI547" s="54"/>
      <c r="HDJ547" s="54"/>
      <c r="HDK547" s="54"/>
      <c r="HDL547" s="55"/>
      <c r="HDM547" s="51">
        <v>27</v>
      </c>
      <c r="HDN547" s="52"/>
      <c r="HDO547" s="53" t="s">
        <v>14</v>
      </c>
      <c r="HDP547" s="52"/>
      <c r="HDQ547" s="54"/>
      <c r="HDR547" s="54"/>
      <c r="HDS547" s="54"/>
      <c r="HDT547" s="55"/>
      <c r="HDU547" s="51">
        <v>27</v>
      </c>
      <c r="HDV547" s="52"/>
      <c r="HDW547" s="53" t="s">
        <v>14</v>
      </c>
      <c r="HDX547" s="52"/>
      <c r="HDY547" s="54"/>
      <c r="HDZ547" s="54"/>
      <c r="HEA547" s="54"/>
      <c r="HEB547" s="55"/>
      <c r="HEC547" s="51">
        <v>27</v>
      </c>
      <c r="HED547" s="52"/>
      <c r="HEE547" s="53" t="s">
        <v>14</v>
      </c>
      <c r="HEF547" s="52"/>
      <c r="HEG547" s="54"/>
      <c r="HEH547" s="54"/>
      <c r="HEI547" s="54"/>
      <c r="HEJ547" s="55"/>
      <c r="HEK547" s="51">
        <v>27</v>
      </c>
      <c r="HEL547" s="52"/>
      <c r="HEM547" s="53" t="s">
        <v>14</v>
      </c>
      <c r="HEN547" s="52"/>
      <c r="HEO547" s="54"/>
      <c r="HEP547" s="54"/>
      <c r="HEQ547" s="54"/>
      <c r="HER547" s="55"/>
      <c r="HES547" s="51">
        <v>27</v>
      </c>
      <c r="HET547" s="52"/>
      <c r="HEU547" s="53" t="s">
        <v>14</v>
      </c>
      <c r="HEV547" s="52"/>
      <c r="HEW547" s="54"/>
      <c r="HEX547" s="54"/>
      <c r="HEY547" s="54"/>
      <c r="HEZ547" s="55"/>
      <c r="HFA547" s="51">
        <v>27</v>
      </c>
      <c r="HFB547" s="52"/>
      <c r="HFC547" s="53" t="s">
        <v>14</v>
      </c>
      <c r="HFD547" s="52"/>
      <c r="HFE547" s="54"/>
      <c r="HFF547" s="54"/>
      <c r="HFG547" s="54"/>
      <c r="HFH547" s="55"/>
      <c r="HFI547" s="51">
        <v>27</v>
      </c>
      <c r="HFJ547" s="52"/>
      <c r="HFK547" s="53" t="s">
        <v>14</v>
      </c>
      <c r="HFL547" s="52"/>
      <c r="HFM547" s="54"/>
      <c r="HFN547" s="54"/>
      <c r="HFO547" s="54"/>
      <c r="HFP547" s="55"/>
      <c r="HFQ547" s="51">
        <v>27</v>
      </c>
      <c r="HFR547" s="52"/>
      <c r="HFS547" s="53" t="s">
        <v>14</v>
      </c>
      <c r="HFT547" s="52"/>
      <c r="HFU547" s="54"/>
      <c r="HFV547" s="54"/>
      <c r="HFW547" s="54"/>
      <c r="HFX547" s="55"/>
      <c r="HFY547" s="51">
        <v>27</v>
      </c>
      <c r="HFZ547" s="52"/>
      <c r="HGA547" s="53" t="s">
        <v>14</v>
      </c>
      <c r="HGB547" s="52"/>
      <c r="HGC547" s="54"/>
      <c r="HGD547" s="54"/>
      <c r="HGE547" s="54"/>
      <c r="HGF547" s="55"/>
      <c r="HGG547" s="51">
        <v>27</v>
      </c>
      <c r="HGH547" s="52"/>
      <c r="HGI547" s="53" t="s">
        <v>14</v>
      </c>
      <c r="HGJ547" s="52"/>
      <c r="HGK547" s="54"/>
      <c r="HGL547" s="54"/>
      <c r="HGM547" s="54"/>
      <c r="HGN547" s="55"/>
      <c r="HGO547" s="51">
        <v>27</v>
      </c>
      <c r="HGP547" s="52"/>
      <c r="HGQ547" s="53" t="s">
        <v>14</v>
      </c>
      <c r="HGR547" s="52"/>
      <c r="HGS547" s="54"/>
      <c r="HGT547" s="54"/>
      <c r="HGU547" s="54"/>
      <c r="HGV547" s="55"/>
      <c r="HGW547" s="51">
        <v>27</v>
      </c>
      <c r="HGX547" s="52"/>
      <c r="HGY547" s="53" t="s">
        <v>14</v>
      </c>
      <c r="HGZ547" s="52"/>
      <c r="HHA547" s="54"/>
      <c r="HHB547" s="54"/>
      <c r="HHC547" s="54"/>
      <c r="HHD547" s="55"/>
      <c r="HHE547" s="51">
        <v>27</v>
      </c>
      <c r="HHF547" s="52"/>
      <c r="HHG547" s="53" t="s">
        <v>14</v>
      </c>
      <c r="HHH547" s="52"/>
      <c r="HHI547" s="54"/>
      <c r="HHJ547" s="54"/>
      <c r="HHK547" s="54"/>
      <c r="HHL547" s="55"/>
      <c r="HHM547" s="51">
        <v>27</v>
      </c>
      <c r="HHN547" s="52"/>
      <c r="HHO547" s="53" t="s">
        <v>14</v>
      </c>
      <c r="HHP547" s="52"/>
      <c r="HHQ547" s="54"/>
      <c r="HHR547" s="54"/>
      <c r="HHS547" s="54"/>
      <c r="HHT547" s="55"/>
      <c r="HHU547" s="51">
        <v>27</v>
      </c>
      <c r="HHV547" s="52"/>
      <c r="HHW547" s="53" t="s">
        <v>14</v>
      </c>
      <c r="HHX547" s="52"/>
      <c r="HHY547" s="54"/>
      <c r="HHZ547" s="54"/>
      <c r="HIA547" s="54"/>
      <c r="HIB547" s="55"/>
      <c r="HIC547" s="51">
        <v>27</v>
      </c>
      <c r="HID547" s="52"/>
      <c r="HIE547" s="53" t="s">
        <v>14</v>
      </c>
      <c r="HIF547" s="52"/>
      <c r="HIG547" s="54"/>
      <c r="HIH547" s="54"/>
      <c r="HII547" s="54"/>
      <c r="HIJ547" s="55"/>
      <c r="HIK547" s="51">
        <v>27</v>
      </c>
      <c r="HIL547" s="52"/>
      <c r="HIM547" s="53" t="s">
        <v>14</v>
      </c>
      <c r="HIN547" s="52"/>
      <c r="HIO547" s="54"/>
      <c r="HIP547" s="54"/>
      <c r="HIQ547" s="54"/>
      <c r="HIR547" s="55"/>
      <c r="HIS547" s="51">
        <v>27</v>
      </c>
      <c r="HIT547" s="52"/>
      <c r="HIU547" s="53" t="s">
        <v>14</v>
      </c>
      <c r="HIV547" s="52"/>
      <c r="HIW547" s="54"/>
      <c r="HIX547" s="54"/>
      <c r="HIY547" s="54"/>
      <c r="HIZ547" s="55"/>
      <c r="HJA547" s="51">
        <v>27</v>
      </c>
      <c r="HJB547" s="52"/>
      <c r="HJC547" s="53" t="s">
        <v>14</v>
      </c>
      <c r="HJD547" s="52"/>
      <c r="HJE547" s="54"/>
      <c r="HJF547" s="54"/>
      <c r="HJG547" s="54"/>
      <c r="HJH547" s="55"/>
      <c r="HJI547" s="51">
        <v>27</v>
      </c>
      <c r="HJJ547" s="52"/>
      <c r="HJK547" s="53" t="s">
        <v>14</v>
      </c>
      <c r="HJL547" s="52"/>
      <c r="HJM547" s="54"/>
      <c r="HJN547" s="54"/>
      <c r="HJO547" s="54"/>
      <c r="HJP547" s="55"/>
      <c r="HJQ547" s="51">
        <v>27</v>
      </c>
      <c r="HJR547" s="52"/>
      <c r="HJS547" s="53" t="s">
        <v>14</v>
      </c>
      <c r="HJT547" s="52"/>
      <c r="HJU547" s="54"/>
      <c r="HJV547" s="54"/>
      <c r="HJW547" s="54"/>
      <c r="HJX547" s="55"/>
      <c r="HJY547" s="51">
        <v>27</v>
      </c>
      <c r="HJZ547" s="52"/>
      <c r="HKA547" s="53" t="s">
        <v>14</v>
      </c>
      <c r="HKB547" s="52"/>
      <c r="HKC547" s="54"/>
      <c r="HKD547" s="54"/>
      <c r="HKE547" s="54"/>
      <c r="HKF547" s="55"/>
      <c r="HKG547" s="51">
        <v>27</v>
      </c>
      <c r="HKH547" s="52"/>
      <c r="HKI547" s="53" t="s">
        <v>14</v>
      </c>
      <c r="HKJ547" s="52"/>
      <c r="HKK547" s="54"/>
      <c r="HKL547" s="54"/>
      <c r="HKM547" s="54"/>
      <c r="HKN547" s="55"/>
      <c r="HKO547" s="51">
        <v>27</v>
      </c>
      <c r="HKP547" s="52"/>
      <c r="HKQ547" s="53" t="s">
        <v>14</v>
      </c>
      <c r="HKR547" s="52"/>
      <c r="HKS547" s="54"/>
      <c r="HKT547" s="54"/>
      <c r="HKU547" s="54"/>
      <c r="HKV547" s="55"/>
      <c r="HKW547" s="51">
        <v>27</v>
      </c>
      <c r="HKX547" s="52"/>
      <c r="HKY547" s="53" t="s">
        <v>14</v>
      </c>
      <c r="HKZ547" s="52"/>
      <c r="HLA547" s="54"/>
      <c r="HLB547" s="54"/>
      <c r="HLC547" s="54"/>
      <c r="HLD547" s="55"/>
      <c r="HLE547" s="51">
        <v>27</v>
      </c>
      <c r="HLF547" s="52"/>
      <c r="HLG547" s="53" t="s">
        <v>14</v>
      </c>
      <c r="HLH547" s="52"/>
      <c r="HLI547" s="54"/>
      <c r="HLJ547" s="54"/>
      <c r="HLK547" s="54"/>
      <c r="HLL547" s="55"/>
      <c r="HLM547" s="51">
        <v>27</v>
      </c>
      <c r="HLN547" s="52"/>
      <c r="HLO547" s="53" t="s">
        <v>14</v>
      </c>
      <c r="HLP547" s="52"/>
      <c r="HLQ547" s="54"/>
      <c r="HLR547" s="54"/>
      <c r="HLS547" s="54"/>
      <c r="HLT547" s="55"/>
      <c r="HLU547" s="51">
        <v>27</v>
      </c>
      <c r="HLV547" s="52"/>
      <c r="HLW547" s="53" t="s">
        <v>14</v>
      </c>
      <c r="HLX547" s="52"/>
      <c r="HLY547" s="54"/>
      <c r="HLZ547" s="54"/>
      <c r="HMA547" s="54"/>
      <c r="HMB547" s="55"/>
      <c r="HMC547" s="51">
        <v>27</v>
      </c>
      <c r="HMD547" s="52"/>
      <c r="HME547" s="53" t="s">
        <v>14</v>
      </c>
      <c r="HMF547" s="52"/>
      <c r="HMG547" s="54"/>
      <c r="HMH547" s="54"/>
      <c r="HMI547" s="54"/>
      <c r="HMJ547" s="55"/>
      <c r="HMK547" s="51">
        <v>27</v>
      </c>
      <c r="HML547" s="52"/>
      <c r="HMM547" s="53" t="s">
        <v>14</v>
      </c>
      <c r="HMN547" s="52"/>
      <c r="HMO547" s="54"/>
      <c r="HMP547" s="54"/>
      <c r="HMQ547" s="54"/>
      <c r="HMR547" s="55"/>
      <c r="HMS547" s="51">
        <v>27</v>
      </c>
      <c r="HMT547" s="52"/>
      <c r="HMU547" s="53" t="s">
        <v>14</v>
      </c>
      <c r="HMV547" s="52"/>
      <c r="HMW547" s="54"/>
      <c r="HMX547" s="54"/>
      <c r="HMY547" s="54"/>
      <c r="HMZ547" s="55"/>
      <c r="HNA547" s="51">
        <v>27</v>
      </c>
      <c r="HNB547" s="52"/>
      <c r="HNC547" s="53" t="s">
        <v>14</v>
      </c>
      <c r="HND547" s="52"/>
      <c r="HNE547" s="54"/>
      <c r="HNF547" s="54"/>
      <c r="HNG547" s="54"/>
      <c r="HNH547" s="55"/>
      <c r="HNI547" s="51">
        <v>27</v>
      </c>
      <c r="HNJ547" s="52"/>
      <c r="HNK547" s="53" t="s">
        <v>14</v>
      </c>
      <c r="HNL547" s="52"/>
      <c r="HNM547" s="54"/>
      <c r="HNN547" s="54"/>
      <c r="HNO547" s="54"/>
      <c r="HNP547" s="55"/>
      <c r="HNQ547" s="51">
        <v>27</v>
      </c>
      <c r="HNR547" s="52"/>
      <c r="HNS547" s="53" t="s">
        <v>14</v>
      </c>
      <c r="HNT547" s="52"/>
      <c r="HNU547" s="54"/>
      <c r="HNV547" s="54"/>
      <c r="HNW547" s="54"/>
      <c r="HNX547" s="55"/>
      <c r="HNY547" s="51">
        <v>27</v>
      </c>
      <c r="HNZ547" s="52"/>
      <c r="HOA547" s="53" t="s">
        <v>14</v>
      </c>
      <c r="HOB547" s="52"/>
      <c r="HOC547" s="54"/>
      <c r="HOD547" s="54"/>
      <c r="HOE547" s="54"/>
      <c r="HOF547" s="55"/>
      <c r="HOG547" s="51">
        <v>27</v>
      </c>
      <c r="HOH547" s="52"/>
      <c r="HOI547" s="53" t="s">
        <v>14</v>
      </c>
      <c r="HOJ547" s="52"/>
      <c r="HOK547" s="54"/>
      <c r="HOL547" s="54"/>
      <c r="HOM547" s="54"/>
      <c r="HON547" s="55"/>
      <c r="HOO547" s="51">
        <v>27</v>
      </c>
      <c r="HOP547" s="52"/>
      <c r="HOQ547" s="53" t="s">
        <v>14</v>
      </c>
      <c r="HOR547" s="52"/>
      <c r="HOS547" s="54"/>
      <c r="HOT547" s="54"/>
      <c r="HOU547" s="54"/>
      <c r="HOV547" s="55"/>
      <c r="HOW547" s="51">
        <v>27</v>
      </c>
      <c r="HOX547" s="52"/>
      <c r="HOY547" s="53" t="s">
        <v>14</v>
      </c>
      <c r="HOZ547" s="52"/>
      <c r="HPA547" s="54"/>
      <c r="HPB547" s="54"/>
      <c r="HPC547" s="54"/>
      <c r="HPD547" s="55"/>
      <c r="HPE547" s="51">
        <v>27</v>
      </c>
      <c r="HPF547" s="52"/>
      <c r="HPG547" s="53" t="s">
        <v>14</v>
      </c>
      <c r="HPH547" s="52"/>
      <c r="HPI547" s="54"/>
      <c r="HPJ547" s="54"/>
      <c r="HPK547" s="54"/>
      <c r="HPL547" s="55"/>
      <c r="HPM547" s="51">
        <v>27</v>
      </c>
      <c r="HPN547" s="52"/>
      <c r="HPO547" s="53" t="s">
        <v>14</v>
      </c>
      <c r="HPP547" s="52"/>
      <c r="HPQ547" s="54"/>
      <c r="HPR547" s="54"/>
      <c r="HPS547" s="54"/>
      <c r="HPT547" s="55"/>
      <c r="HPU547" s="51">
        <v>27</v>
      </c>
      <c r="HPV547" s="52"/>
      <c r="HPW547" s="53" t="s">
        <v>14</v>
      </c>
      <c r="HPX547" s="52"/>
      <c r="HPY547" s="54"/>
      <c r="HPZ547" s="54"/>
      <c r="HQA547" s="54"/>
      <c r="HQB547" s="55"/>
      <c r="HQC547" s="51">
        <v>27</v>
      </c>
      <c r="HQD547" s="52"/>
      <c r="HQE547" s="53" t="s">
        <v>14</v>
      </c>
      <c r="HQF547" s="52"/>
      <c r="HQG547" s="54"/>
      <c r="HQH547" s="54"/>
      <c r="HQI547" s="54"/>
      <c r="HQJ547" s="55"/>
      <c r="HQK547" s="51">
        <v>27</v>
      </c>
      <c r="HQL547" s="52"/>
      <c r="HQM547" s="53" t="s">
        <v>14</v>
      </c>
      <c r="HQN547" s="52"/>
      <c r="HQO547" s="54"/>
      <c r="HQP547" s="54"/>
      <c r="HQQ547" s="54"/>
      <c r="HQR547" s="55"/>
      <c r="HQS547" s="51">
        <v>27</v>
      </c>
      <c r="HQT547" s="52"/>
      <c r="HQU547" s="53" t="s">
        <v>14</v>
      </c>
      <c r="HQV547" s="52"/>
      <c r="HQW547" s="54"/>
      <c r="HQX547" s="54"/>
      <c r="HQY547" s="54"/>
      <c r="HQZ547" s="55"/>
      <c r="HRA547" s="51">
        <v>27</v>
      </c>
      <c r="HRB547" s="52"/>
      <c r="HRC547" s="53" t="s">
        <v>14</v>
      </c>
      <c r="HRD547" s="52"/>
      <c r="HRE547" s="54"/>
      <c r="HRF547" s="54"/>
      <c r="HRG547" s="54"/>
      <c r="HRH547" s="55"/>
      <c r="HRI547" s="51">
        <v>27</v>
      </c>
      <c r="HRJ547" s="52"/>
      <c r="HRK547" s="53" t="s">
        <v>14</v>
      </c>
      <c r="HRL547" s="52"/>
      <c r="HRM547" s="54"/>
      <c r="HRN547" s="54"/>
      <c r="HRO547" s="54"/>
      <c r="HRP547" s="55"/>
      <c r="HRQ547" s="51">
        <v>27</v>
      </c>
      <c r="HRR547" s="52"/>
      <c r="HRS547" s="53" t="s">
        <v>14</v>
      </c>
      <c r="HRT547" s="52"/>
      <c r="HRU547" s="54"/>
      <c r="HRV547" s="54"/>
      <c r="HRW547" s="54"/>
      <c r="HRX547" s="55"/>
      <c r="HRY547" s="51">
        <v>27</v>
      </c>
      <c r="HRZ547" s="52"/>
      <c r="HSA547" s="53" t="s">
        <v>14</v>
      </c>
      <c r="HSB547" s="52"/>
      <c r="HSC547" s="54"/>
      <c r="HSD547" s="54"/>
      <c r="HSE547" s="54"/>
      <c r="HSF547" s="55"/>
      <c r="HSG547" s="51">
        <v>27</v>
      </c>
      <c r="HSH547" s="52"/>
      <c r="HSI547" s="53" t="s">
        <v>14</v>
      </c>
      <c r="HSJ547" s="52"/>
      <c r="HSK547" s="54"/>
      <c r="HSL547" s="54"/>
      <c r="HSM547" s="54"/>
      <c r="HSN547" s="55"/>
      <c r="HSO547" s="51">
        <v>27</v>
      </c>
      <c r="HSP547" s="52"/>
      <c r="HSQ547" s="53" t="s">
        <v>14</v>
      </c>
      <c r="HSR547" s="52"/>
      <c r="HSS547" s="54"/>
      <c r="HST547" s="54"/>
      <c r="HSU547" s="54"/>
      <c r="HSV547" s="55"/>
      <c r="HSW547" s="51">
        <v>27</v>
      </c>
      <c r="HSX547" s="52"/>
      <c r="HSY547" s="53" t="s">
        <v>14</v>
      </c>
      <c r="HSZ547" s="52"/>
      <c r="HTA547" s="54"/>
      <c r="HTB547" s="54"/>
      <c r="HTC547" s="54"/>
      <c r="HTD547" s="55"/>
      <c r="HTE547" s="51">
        <v>27</v>
      </c>
      <c r="HTF547" s="52"/>
      <c r="HTG547" s="53" t="s">
        <v>14</v>
      </c>
      <c r="HTH547" s="52"/>
      <c r="HTI547" s="54"/>
      <c r="HTJ547" s="54"/>
      <c r="HTK547" s="54"/>
      <c r="HTL547" s="55"/>
      <c r="HTM547" s="51">
        <v>27</v>
      </c>
      <c r="HTN547" s="52"/>
      <c r="HTO547" s="53" t="s">
        <v>14</v>
      </c>
      <c r="HTP547" s="52"/>
      <c r="HTQ547" s="54"/>
      <c r="HTR547" s="54"/>
      <c r="HTS547" s="54"/>
      <c r="HTT547" s="55"/>
      <c r="HTU547" s="51">
        <v>27</v>
      </c>
      <c r="HTV547" s="52"/>
      <c r="HTW547" s="53" t="s">
        <v>14</v>
      </c>
      <c r="HTX547" s="52"/>
      <c r="HTY547" s="54"/>
      <c r="HTZ547" s="54"/>
      <c r="HUA547" s="54"/>
      <c r="HUB547" s="55"/>
      <c r="HUC547" s="51">
        <v>27</v>
      </c>
      <c r="HUD547" s="52"/>
      <c r="HUE547" s="53" t="s">
        <v>14</v>
      </c>
      <c r="HUF547" s="52"/>
      <c r="HUG547" s="54"/>
      <c r="HUH547" s="54"/>
      <c r="HUI547" s="54"/>
      <c r="HUJ547" s="55"/>
      <c r="HUK547" s="51">
        <v>27</v>
      </c>
      <c r="HUL547" s="52"/>
      <c r="HUM547" s="53" t="s">
        <v>14</v>
      </c>
      <c r="HUN547" s="52"/>
      <c r="HUO547" s="54"/>
      <c r="HUP547" s="54"/>
      <c r="HUQ547" s="54"/>
      <c r="HUR547" s="55"/>
      <c r="HUS547" s="51">
        <v>27</v>
      </c>
      <c r="HUT547" s="52"/>
      <c r="HUU547" s="53" t="s">
        <v>14</v>
      </c>
      <c r="HUV547" s="52"/>
      <c r="HUW547" s="54"/>
      <c r="HUX547" s="54"/>
      <c r="HUY547" s="54"/>
      <c r="HUZ547" s="55"/>
      <c r="HVA547" s="51">
        <v>27</v>
      </c>
      <c r="HVB547" s="52"/>
      <c r="HVC547" s="53" t="s">
        <v>14</v>
      </c>
      <c r="HVD547" s="52"/>
      <c r="HVE547" s="54"/>
      <c r="HVF547" s="54"/>
      <c r="HVG547" s="54"/>
      <c r="HVH547" s="55"/>
      <c r="HVI547" s="51">
        <v>27</v>
      </c>
      <c r="HVJ547" s="52"/>
      <c r="HVK547" s="53" t="s">
        <v>14</v>
      </c>
      <c r="HVL547" s="52"/>
      <c r="HVM547" s="54"/>
      <c r="HVN547" s="54"/>
      <c r="HVO547" s="54"/>
      <c r="HVP547" s="55"/>
      <c r="HVQ547" s="51">
        <v>27</v>
      </c>
      <c r="HVR547" s="52"/>
      <c r="HVS547" s="53" t="s">
        <v>14</v>
      </c>
      <c r="HVT547" s="52"/>
      <c r="HVU547" s="54"/>
      <c r="HVV547" s="54"/>
      <c r="HVW547" s="54"/>
      <c r="HVX547" s="55"/>
      <c r="HVY547" s="51">
        <v>27</v>
      </c>
      <c r="HVZ547" s="52"/>
      <c r="HWA547" s="53" t="s">
        <v>14</v>
      </c>
      <c r="HWB547" s="52"/>
      <c r="HWC547" s="54"/>
      <c r="HWD547" s="54"/>
      <c r="HWE547" s="54"/>
      <c r="HWF547" s="55"/>
      <c r="HWG547" s="51">
        <v>27</v>
      </c>
      <c r="HWH547" s="52"/>
      <c r="HWI547" s="53" t="s">
        <v>14</v>
      </c>
      <c r="HWJ547" s="52"/>
      <c r="HWK547" s="54"/>
      <c r="HWL547" s="54"/>
      <c r="HWM547" s="54"/>
      <c r="HWN547" s="55"/>
      <c r="HWO547" s="51">
        <v>27</v>
      </c>
      <c r="HWP547" s="52"/>
      <c r="HWQ547" s="53" t="s">
        <v>14</v>
      </c>
      <c r="HWR547" s="52"/>
      <c r="HWS547" s="54"/>
      <c r="HWT547" s="54"/>
      <c r="HWU547" s="54"/>
      <c r="HWV547" s="55"/>
      <c r="HWW547" s="51">
        <v>27</v>
      </c>
      <c r="HWX547" s="52"/>
      <c r="HWY547" s="53" t="s">
        <v>14</v>
      </c>
      <c r="HWZ547" s="52"/>
      <c r="HXA547" s="54"/>
      <c r="HXB547" s="54"/>
      <c r="HXC547" s="54"/>
      <c r="HXD547" s="55"/>
      <c r="HXE547" s="51">
        <v>27</v>
      </c>
      <c r="HXF547" s="52"/>
      <c r="HXG547" s="53" t="s">
        <v>14</v>
      </c>
      <c r="HXH547" s="52"/>
      <c r="HXI547" s="54"/>
      <c r="HXJ547" s="54"/>
      <c r="HXK547" s="54"/>
      <c r="HXL547" s="55"/>
      <c r="HXM547" s="51">
        <v>27</v>
      </c>
      <c r="HXN547" s="52"/>
      <c r="HXO547" s="53" t="s">
        <v>14</v>
      </c>
      <c r="HXP547" s="52"/>
      <c r="HXQ547" s="54"/>
      <c r="HXR547" s="54"/>
      <c r="HXS547" s="54"/>
      <c r="HXT547" s="55"/>
      <c r="HXU547" s="51">
        <v>27</v>
      </c>
      <c r="HXV547" s="52"/>
      <c r="HXW547" s="53" t="s">
        <v>14</v>
      </c>
      <c r="HXX547" s="52"/>
      <c r="HXY547" s="54"/>
      <c r="HXZ547" s="54"/>
      <c r="HYA547" s="54"/>
      <c r="HYB547" s="55"/>
      <c r="HYC547" s="51">
        <v>27</v>
      </c>
      <c r="HYD547" s="52"/>
      <c r="HYE547" s="53" t="s">
        <v>14</v>
      </c>
      <c r="HYF547" s="52"/>
      <c r="HYG547" s="54"/>
      <c r="HYH547" s="54"/>
      <c r="HYI547" s="54"/>
      <c r="HYJ547" s="55"/>
      <c r="HYK547" s="51">
        <v>27</v>
      </c>
      <c r="HYL547" s="52"/>
      <c r="HYM547" s="53" t="s">
        <v>14</v>
      </c>
      <c r="HYN547" s="52"/>
      <c r="HYO547" s="54"/>
      <c r="HYP547" s="54"/>
      <c r="HYQ547" s="54"/>
      <c r="HYR547" s="55"/>
      <c r="HYS547" s="51">
        <v>27</v>
      </c>
      <c r="HYT547" s="52"/>
      <c r="HYU547" s="53" t="s">
        <v>14</v>
      </c>
      <c r="HYV547" s="52"/>
      <c r="HYW547" s="54"/>
      <c r="HYX547" s="54"/>
      <c r="HYY547" s="54"/>
      <c r="HYZ547" s="55"/>
      <c r="HZA547" s="51">
        <v>27</v>
      </c>
      <c r="HZB547" s="52"/>
      <c r="HZC547" s="53" t="s">
        <v>14</v>
      </c>
      <c r="HZD547" s="52"/>
      <c r="HZE547" s="54"/>
      <c r="HZF547" s="54"/>
      <c r="HZG547" s="54"/>
      <c r="HZH547" s="55"/>
      <c r="HZI547" s="51">
        <v>27</v>
      </c>
      <c r="HZJ547" s="52"/>
      <c r="HZK547" s="53" t="s">
        <v>14</v>
      </c>
      <c r="HZL547" s="52"/>
      <c r="HZM547" s="54"/>
      <c r="HZN547" s="54"/>
      <c r="HZO547" s="54"/>
      <c r="HZP547" s="55"/>
      <c r="HZQ547" s="51">
        <v>27</v>
      </c>
      <c r="HZR547" s="52"/>
      <c r="HZS547" s="53" t="s">
        <v>14</v>
      </c>
      <c r="HZT547" s="52"/>
      <c r="HZU547" s="54"/>
      <c r="HZV547" s="54"/>
      <c r="HZW547" s="54"/>
      <c r="HZX547" s="55"/>
      <c r="HZY547" s="51">
        <v>27</v>
      </c>
      <c r="HZZ547" s="52"/>
      <c r="IAA547" s="53" t="s">
        <v>14</v>
      </c>
      <c r="IAB547" s="52"/>
      <c r="IAC547" s="54"/>
      <c r="IAD547" s="54"/>
      <c r="IAE547" s="54"/>
      <c r="IAF547" s="55"/>
      <c r="IAG547" s="51">
        <v>27</v>
      </c>
      <c r="IAH547" s="52"/>
      <c r="IAI547" s="53" t="s">
        <v>14</v>
      </c>
      <c r="IAJ547" s="52"/>
      <c r="IAK547" s="54"/>
      <c r="IAL547" s="54"/>
      <c r="IAM547" s="54"/>
      <c r="IAN547" s="55"/>
      <c r="IAO547" s="51">
        <v>27</v>
      </c>
      <c r="IAP547" s="52"/>
      <c r="IAQ547" s="53" t="s">
        <v>14</v>
      </c>
      <c r="IAR547" s="52"/>
      <c r="IAS547" s="54"/>
      <c r="IAT547" s="54"/>
      <c r="IAU547" s="54"/>
      <c r="IAV547" s="55"/>
      <c r="IAW547" s="51">
        <v>27</v>
      </c>
      <c r="IAX547" s="52"/>
      <c r="IAY547" s="53" t="s">
        <v>14</v>
      </c>
      <c r="IAZ547" s="52"/>
      <c r="IBA547" s="54"/>
      <c r="IBB547" s="54"/>
      <c r="IBC547" s="54"/>
      <c r="IBD547" s="55"/>
      <c r="IBE547" s="51">
        <v>27</v>
      </c>
      <c r="IBF547" s="52"/>
      <c r="IBG547" s="53" t="s">
        <v>14</v>
      </c>
      <c r="IBH547" s="52"/>
      <c r="IBI547" s="54"/>
      <c r="IBJ547" s="54"/>
      <c r="IBK547" s="54"/>
      <c r="IBL547" s="55"/>
      <c r="IBM547" s="51">
        <v>27</v>
      </c>
      <c r="IBN547" s="52"/>
      <c r="IBO547" s="53" t="s">
        <v>14</v>
      </c>
      <c r="IBP547" s="52"/>
      <c r="IBQ547" s="54"/>
      <c r="IBR547" s="54"/>
      <c r="IBS547" s="54"/>
      <c r="IBT547" s="55"/>
      <c r="IBU547" s="51">
        <v>27</v>
      </c>
      <c r="IBV547" s="52"/>
      <c r="IBW547" s="53" t="s">
        <v>14</v>
      </c>
      <c r="IBX547" s="52"/>
      <c r="IBY547" s="54"/>
      <c r="IBZ547" s="54"/>
      <c r="ICA547" s="54"/>
      <c r="ICB547" s="55"/>
      <c r="ICC547" s="51">
        <v>27</v>
      </c>
      <c r="ICD547" s="52"/>
      <c r="ICE547" s="53" t="s">
        <v>14</v>
      </c>
      <c r="ICF547" s="52"/>
      <c r="ICG547" s="54"/>
      <c r="ICH547" s="54"/>
      <c r="ICI547" s="54"/>
      <c r="ICJ547" s="55"/>
      <c r="ICK547" s="51">
        <v>27</v>
      </c>
      <c r="ICL547" s="52"/>
      <c r="ICM547" s="53" t="s">
        <v>14</v>
      </c>
      <c r="ICN547" s="52"/>
      <c r="ICO547" s="54"/>
      <c r="ICP547" s="54"/>
      <c r="ICQ547" s="54"/>
      <c r="ICR547" s="55"/>
      <c r="ICS547" s="51">
        <v>27</v>
      </c>
      <c r="ICT547" s="52"/>
      <c r="ICU547" s="53" t="s">
        <v>14</v>
      </c>
      <c r="ICV547" s="52"/>
      <c r="ICW547" s="54"/>
      <c r="ICX547" s="54"/>
      <c r="ICY547" s="54"/>
      <c r="ICZ547" s="55"/>
      <c r="IDA547" s="51">
        <v>27</v>
      </c>
      <c r="IDB547" s="52"/>
      <c r="IDC547" s="53" t="s">
        <v>14</v>
      </c>
      <c r="IDD547" s="52"/>
      <c r="IDE547" s="54"/>
      <c r="IDF547" s="54"/>
      <c r="IDG547" s="54"/>
      <c r="IDH547" s="55"/>
      <c r="IDI547" s="51">
        <v>27</v>
      </c>
      <c r="IDJ547" s="52"/>
      <c r="IDK547" s="53" t="s">
        <v>14</v>
      </c>
      <c r="IDL547" s="52"/>
      <c r="IDM547" s="54"/>
      <c r="IDN547" s="54"/>
      <c r="IDO547" s="54"/>
      <c r="IDP547" s="55"/>
      <c r="IDQ547" s="51">
        <v>27</v>
      </c>
      <c r="IDR547" s="52"/>
      <c r="IDS547" s="53" t="s">
        <v>14</v>
      </c>
      <c r="IDT547" s="52"/>
      <c r="IDU547" s="54"/>
      <c r="IDV547" s="54"/>
      <c r="IDW547" s="54"/>
      <c r="IDX547" s="55"/>
      <c r="IDY547" s="51">
        <v>27</v>
      </c>
      <c r="IDZ547" s="52"/>
      <c r="IEA547" s="53" t="s">
        <v>14</v>
      </c>
      <c r="IEB547" s="52"/>
      <c r="IEC547" s="54"/>
      <c r="IED547" s="54"/>
      <c r="IEE547" s="54"/>
      <c r="IEF547" s="55"/>
      <c r="IEG547" s="51">
        <v>27</v>
      </c>
      <c r="IEH547" s="52"/>
      <c r="IEI547" s="53" t="s">
        <v>14</v>
      </c>
      <c r="IEJ547" s="52"/>
      <c r="IEK547" s="54"/>
      <c r="IEL547" s="54"/>
      <c r="IEM547" s="54"/>
      <c r="IEN547" s="55"/>
      <c r="IEO547" s="51">
        <v>27</v>
      </c>
      <c r="IEP547" s="52"/>
      <c r="IEQ547" s="53" t="s">
        <v>14</v>
      </c>
      <c r="IER547" s="52"/>
      <c r="IES547" s="54"/>
      <c r="IET547" s="54"/>
      <c r="IEU547" s="54"/>
      <c r="IEV547" s="55"/>
      <c r="IEW547" s="51">
        <v>27</v>
      </c>
      <c r="IEX547" s="52"/>
      <c r="IEY547" s="53" t="s">
        <v>14</v>
      </c>
      <c r="IEZ547" s="52"/>
      <c r="IFA547" s="54"/>
      <c r="IFB547" s="54"/>
      <c r="IFC547" s="54"/>
      <c r="IFD547" s="55"/>
      <c r="IFE547" s="51">
        <v>27</v>
      </c>
      <c r="IFF547" s="52"/>
      <c r="IFG547" s="53" t="s">
        <v>14</v>
      </c>
      <c r="IFH547" s="52"/>
      <c r="IFI547" s="54"/>
      <c r="IFJ547" s="54"/>
      <c r="IFK547" s="54"/>
      <c r="IFL547" s="55"/>
      <c r="IFM547" s="51">
        <v>27</v>
      </c>
      <c r="IFN547" s="52"/>
      <c r="IFO547" s="53" t="s">
        <v>14</v>
      </c>
      <c r="IFP547" s="52"/>
      <c r="IFQ547" s="54"/>
      <c r="IFR547" s="54"/>
      <c r="IFS547" s="54"/>
      <c r="IFT547" s="55"/>
      <c r="IFU547" s="51">
        <v>27</v>
      </c>
      <c r="IFV547" s="52"/>
      <c r="IFW547" s="53" t="s">
        <v>14</v>
      </c>
      <c r="IFX547" s="52"/>
      <c r="IFY547" s="54"/>
      <c r="IFZ547" s="54"/>
      <c r="IGA547" s="54"/>
      <c r="IGB547" s="55"/>
      <c r="IGC547" s="51">
        <v>27</v>
      </c>
      <c r="IGD547" s="52"/>
      <c r="IGE547" s="53" t="s">
        <v>14</v>
      </c>
      <c r="IGF547" s="52"/>
      <c r="IGG547" s="54"/>
      <c r="IGH547" s="54"/>
      <c r="IGI547" s="54"/>
      <c r="IGJ547" s="55"/>
      <c r="IGK547" s="51">
        <v>27</v>
      </c>
      <c r="IGL547" s="52"/>
      <c r="IGM547" s="53" t="s">
        <v>14</v>
      </c>
      <c r="IGN547" s="52"/>
      <c r="IGO547" s="54"/>
      <c r="IGP547" s="54"/>
      <c r="IGQ547" s="54"/>
      <c r="IGR547" s="55"/>
      <c r="IGS547" s="51">
        <v>27</v>
      </c>
      <c r="IGT547" s="52"/>
      <c r="IGU547" s="53" t="s">
        <v>14</v>
      </c>
      <c r="IGV547" s="52"/>
      <c r="IGW547" s="54"/>
      <c r="IGX547" s="54"/>
      <c r="IGY547" s="54"/>
      <c r="IGZ547" s="55"/>
      <c r="IHA547" s="51">
        <v>27</v>
      </c>
      <c r="IHB547" s="52"/>
      <c r="IHC547" s="53" t="s">
        <v>14</v>
      </c>
      <c r="IHD547" s="52"/>
      <c r="IHE547" s="54"/>
      <c r="IHF547" s="54"/>
      <c r="IHG547" s="54"/>
      <c r="IHH547" s="55"/>
      <c r="IHI547" s="51">
        <v>27</v>
      </c>
      <c r="IHJ547" s="52"/>
      <c r="IHK547" s="53" t="s">
        <v>14</v>
      </c>
      <c r="IHL547" s="52"/>
      <c r="IHM547" s="54"/>
      <c r="IHN547" s="54"/>
      <c r="IHO547" s="54"/>
      <c r="IHP547" s="55"/>
      <c r="IHQ547" s="51">
        <v>27</v>
      </c>
      <c r="IHR547" s="52"/>
      <c r="IHS547" s="53" t="s">
        <v>14</v>
      </c>
      <c r="IHT547" s="52"/>
      <c r="IHU547" s="54"/>
      <c r="IHV547" s="54"/>
      <c r="IHW547" s="54"/>
      <c r="IHX547" s="55"/>
      <c r="IHY547" s="51">
        <v>27</v>
      </c>
      <c r="IHZ547" s="52"/>
      <c r="IIA547" s="53" t="s">
        <v>14</v>
      </c>
      <c r="IIB547" s="52"/>
      <c r="IIC547" s="54"/>
      <c r="IID547" s="54"/>
      <c r="IIE547" s="54"/>
      <c r="IIF547" s="55"/>
      <c r="IIG547" s="51">
        <v>27</v>
      </c>
      <c r="IIH547" s="52"/>
      <c r="III547" s="53" t="s">
        <v>14</v>
      </c>
      <c r="IIJ547" s="52"/>
      <c r="IIK547" s="54"/>
      <c r="IIL547" s="54"/>
      <c r="IIM547" s="54"/>
      <c r="IIN547" s="55"/>
      <c r="IIO547" s="51">
        <v>27</v>
      </c>
      <c r="IIP547" s="52"/>
      <c r="IIQ547" s="53" t="s">
        <v>14</v>
      </c>
      <c r="IIR547" s="52"/>
      <c r="IIS547" s="54"/>
      <c r="IIT547" s="54"/>
      <c r="IIU547" s="54"/>
      <c r="IIV547" s="55"/>
      <c r="IIW547" s="51">
        <v>27</v>
      </c>
      <c r="IIX547" s="52"/>
      <c r="IIY547" s="53" t="s">
        <v>14</v>
      </c>
      <c r="IIZ547" s="52"/>
      <c r="IJA547" s="54"/>
      <c r="IJB547" s="54"/>
      <c r="IJC547" s="54"/>
      <c r="IJD547" s="55"/>
      <c r="IJE547" s="51">
        <v>27</v>
      </c>
      <c r="IJF547" s="52"/>
      <c r="IJG547" s="53" t="s">
        <v>14</v>
      </c>
      <c r="IJH547" s="52"/>
      <c r="IJI547" s="54"/>
      <c r="IJJ547" s="54"/>
      <c r="IJK547" s="54"/>
      <c r="IJL547" s="55"/>
      <c r="IJM547" s="51">
        <v>27</v>
      </c>
      <c r="IJN547" s="52"/>
      <c r="IJO547" s="53" t="s">
        <v>14</v>
      </c>
      <c r="IJP547" s="52"/>
      <c r="IJQ547" s="54"/>
      <c r="IJR547" s="54"/>
      <c r="IJS547" s="54"/>
      <c r="IJT547" s="55"/>
      <c r="IJU547" s="51">
        <v>27</v>
      </c>
      <c r="IJV547" s="52"/>
      <c r="IJW547" s="53" t="s">
        <v>14</v>
      </c>
      <c r="IJX547" s="52"/>
      <c r="IJY547" s="54"/>
      <c r="IJZ547" s="54"/>
      <c r="IKA547" s="54"/>
      <c r="IKB547" s="55"/>
      <c r="IKC547" s="51">
        <v>27</v>
      </c>
      <c r="IKD547" s="52"/>
      <c r="IKE547" s="53" t="s">
        <v>14</v>
      </c>
      <c r="IKF547" s="52"/>
      <c r="IKG547" s="54"/>
      <c r="IKH547" s="54"/>
      <c r="IKI547" s="54"/>
      <c r="IKJ547" s="55"/>
      <c r="IKK547" s="51">
        <v>27</v>
      </c>
      <c r="IKL547" s="52"/>
      <c r="IKM547" s="53" t="s">
        <v>14</v>
      </c>
      <c r="IKN547" s="52"/>
      <c r="IKO547" s="54"/>
      <c r="IKP547" s="54"/>
      <c r="IKQ547" s="54"/>
      <c r="IKR547" s="55"/>
      <c r="IKS547" s="51">
        <v>27</v>
      </c>
      <c r="IKT547" s="52"/>
      <c r="IKU547" s="53" t="s">
        <v>14</v>
      </c>
      <c r="IKV547" s="52"/>
      <c r="IKW547" s="54"/>
      <c r="IKX547" s="54"/>
      <c r="IKY547" s="54"/>
      <c r="IKZ547" s="55"/>
      <c r="ILA547" s="51">
        <v>27</v>
      </c>
      <c r="ILB547" s="52"/>
      <c r="ILC547" s="53" t="s">
        <v>14</v>
      </c>
      <c r="ILD547" s="52"/>
      <c r="ILE547" s="54"/>
      <c r="ILF547" s="54"/>
      <c r="ILG547" s="54"/>
      <c r="ILH547" s="55"/>
      <c r="ILI547" s="51">
        <v>27</v>
      </c>
      <c r="ILJ547" s="52"/>
      <c r="ILK547" s="53" t="s">
        <v>14</v>
      </c>
      <c r="ILL547" s="52"/>
      <c r="ILM547" s="54"/>
      <c r="ILN547" s="54"/>
      <c r="ILO547" s="54"/>
      <c r="ILP547" s="55"/>
      <c r="ILQ547" s="51">
        <v>27</v>
      </c>
      <c r="ILR547" s="52"/>
      <c r="ILS547" s="53" t="s">
        <v>14</v>
      </c>
      <c r="ILT547" s="52"/>
      <c r="ILU547" s="54"/>
      <c r="ILV547" s="54"/>
      <c r="ILW547" s="54"/>
      <c r="ILX547" s="55"/>
      <c r="ILY547" s="51">
        <v>27</v>
      </c>
      <c r="ILZ547" s="52"/>
      <c r="IMA547" s="53" t="s">
        <v>14</v>
      </c>
      <c r="IMB547" s="52"/>
      <c r="IMC547" s="54"/>
      <c r="IMD547" s="54"/>
      <c r="IME547" s="54"/>
      <c r="IMF547" s="55"/>
      <c r="IMG547" s="51">
        <v>27</v>
      </c>
      <c r="IMH547" s="52"/>
      <c r="IMI547" s="53" t="s">
        <v>14</v>
      </c>
      <c r="IMJ547" s="52"/>
      <c r="IMK547" s="54"/>
      <c r="IML547" s="54"/>
      <c r="IMM547" s="54"/>
      <c r="IMN547" s="55"/>
      <c r="IMO547" s="51">
        <v>27</v>
      </c>
      <c r="IMP547" s="52"/>
      <c r="IMQ547" s="53" t="s">
        <v>14</v>
      </c>
      <c r="IMR547" s="52"/>
      <c r="IMS547" s="54"/>
      <c r="IMT547" s="54"/>
      <c r="IMU547" s="54"/>
      <c r="IMV547" s="55"/>
      <c r="IMW547" s="51">
        <v>27</v>
      </c>
      <c r="IMX547" s="52"/>
      <c r="IMY547" s="53" t="s">
        <v>14</v>
      </c>
      <c r="IMZ547" s="52"/>
      <c r="INA547" s="54"/>
      <c r="INB547" s="54"/>
      <c r="INC547" s="54"/>
      <c r="IND547" s="55"/>
      <c r="INE547" s="51">
        <v>27</v>
      </c>
      <c r="INF547" s="52"/>
      <c r="ING547" s="53" t="s">
        <v>14</v>
      </c>
      <c r="INH547" s="52"/>
      <c r="INI547" s="54"/>
      <c r="INJ547" s="54"/>
      <c r="INK547" s="54"/>
      <c r="INL547" s="55"/>
      <c r="INM547" s="51">
        <v>27</v>
      </c>
      <c r="INN547" s="52"/>
      <c r="INO547" s="53" t="s">
        <v>14</v>
      </c>
      <c r="INP547" s="52"/>
      <c r="INQ547" s="54"/>
      <c r="INR547" s="54"/>
      <c r="INS547" s="54"/>
      <c r="INT547" s="55"/>
      <c r="INU547" s="51">
        <v>27</v>
      </c>
      <c r="INV547" s="52"/>
      <c r="INW547" s="53" t="s">
        <v>14</v>
      </c>
      <c r="INX547" s="52"/>
      <c r="INY547" s="54"/>
      <c r="INZ547" s="54"/>
      <c r="IOA547" s="54"/>
      <c r="IOB547" s="55"/>
      <c r="IOC547" s="51">
        <v>27</v>
      </c>
      <c r="IOD547" s="52"/>
      <c r="IOE547" s="53" t="s">
        <v>14</v>
      </c>
      <c r="IOF547" s="52"/>
      <c r="IOG547" s="54"/>
      <c r="IOH547" s="54"/>
      <c r="IOI547" s="54"/>
      <c r="IOJ547" s="55"/>
      <c r="IOK547" s="51">
        <v>27</v>
      </c>
      <c r="IOL547" s="52"/>
      <c r="IOM547" s="53" t="s">
        <v>14</v>
      </c>
      <c r="ION547" s="52"/>
      <c r="IOO547" s="54"/>
      <c r="IOP547" s="54"/>
      <c r="IOQ547" s="54"/>
      <c r="IOR547" s="55"/>
      <c r="IOS547" s="51">
        <v>27</v>
      </c>
      <c r="IOT547" s="52"/>
      <c r="IOU547" s="53" t="s">
        <v>14</v>
      </c>
      <c r="IOV547" s="52"/>
      <c r="IOW547" s="54"/>
      <c r="IOX547" s="54"/>
      <c r="IOY547" s="54"/>
      <c r="IOZ547" s="55"/>
      <c r="IPA547" s="51">
        <v>27</v>
      </c>
      <c r="IPB547" s="52"/>
      <c r="IPC547" s="53" t="s">
        <v>14</v>
      </c>
      <c r="IPD547" s="52"/>
      <c r="IPE547" s="54"/>
      <c r="IPF547" s="54"/>
      <c r="IPG547" s="54"/>
      <c r="IPH547" s="55"/>
      <c r="IPI547" s="51">
        <v>27</v>
      </c>
      <c r="IPJ547" s="52"/>
      <c r="IPK547" s="53" t="s">
        <v>14</v>
      </c>
      <c r="IPL547" s="52"/>
      <c r="IPM547" s="54"/>
      <c r="IPN547" s="54"/>
      <c r="IPO547" s="54"/>
      <c r="IPP547" s="55"/>
      <c r="IPQ547" s="51">
        <v>27</v>
      </c>
      <c r="IPR547" s="52"/>
      <c r="IPS547" s="53" t="s">
        <v>14</v>
      </c>
      <c r="IPT547" s="52"/>
      <c r="IPU547" s="54"/>
      <c r="IPV547" s="54"/>
      <c r="IPW547" s="54"/>
      <c r="IPX547" s="55"/>
      <c r="IPY547" s="51">
        <v>27</v>
      </c>
      <c r="IPZ547" s="52"/>
      <c r="IQA547" s="53" t="s">
        <v>14</v>
      </c>
      <c r="IQB547" s="52"/>
      <c r="IQC547" s="54"/>
      <c r="IQD547" s="54"/>
      <c r="IQE547" s="54"/>
      <c r="IQF547" s="55"/>
      <c r="IQG547" s="51">
        <v>27</v>
      </c>
      <c r="IQH547" s="52"/>
      <c r="IQI547" s="53" t="s">
        <v>14</v>
      </c>
      <c r="IQJ547" s="52"/>
      <c r="IQK547" s="54"/>
      <c r="IQL547" s="54"/>
      <c r="IQM547" s="54"/>
      <c r="IQN547" s="55"/>
      <c r="IQO547" s="51">
        <v>27</v>
      </c>
      <c r="IQP547" s="52"/>
      <c r="IQQ547" s="53" t="s">
        <v>14</v>
      </c>
      <c r="IQR547" s="52"/>
      <c r="IQS547" s="54"/>
      <c r="IQT547" s="54"/>
      <c r="IQU547" s="54"/>
      <c r="IQV547" s="55"/>
      <c r="IQW547" s="51">
        <v>27</v>
      </c>
      <c r="IQX547" s="52"/>
      <c r="IQY547" s="53" t="s">
        <v>14</v>
      </c>
      <c r="IQZ547" s="52"/>
      <c r="IRA547" s="54"/>
      <c r="IRB547" s="54"/>
      <c r="IRC547" s="54"/>
      <c r="IRD547" s="55"/>
      <c r="IRE547" s="51">
        <v>27</v>
      </c>
      <c r="IRF547" s="52"/>
      <c r="IRG547" s="53" t="s">
        <v>14</v>
      </c>
      <c r="IRH547" s="52"/>
      <c r="IRI547" s="54"/>
      <c r="IRJ547" s="54"/>
      <c r="IRK547" s="54"/>
      <c r="IRL547" s="55"/>
      <c r="IRM547" s="51">
        <v>27</v>
      </c>
      <c r="IRN547" s="52"/>
      <c r="IRO547" s="53" t="s">
        <v>14</v>
      </c>
      <c r="IRP547" s="52"/>
      <c r="IRQ547" s="54"/>
      <c r="IRR547" s="54"/>
      <c r="IRS547" s="54"/>
      <c r="IRT547" s="55"/>
      <c r="IRU547" s="51">
        <v>27</v>
      </c>
      <c r="IRV547" s="52"/>
      <c r="IRW547" s="53" t="s">
        <v>14</v>
      </c>
      <c r="IRX547" s="52"/>
      <c r="IRY547" s="54"/>
      <c r="IRZ547" s="54"/>
      <c r="ISA547" s="54"/>
      <c r="ISB547" s="55"/>
      <c r="ISC547" s="51">
        <v>27</v>
      </c>
      <c r="ISD547" s="52"/>
      <c r="ISE547" s="53" t="s">
        <v>14</v>
      </c>
      <c r="ISF547" s="52"/>
      <c r="ISG547" s="54"/>
      <c r="ISH547" s="54"/>
      <c r="ISI547" s="54"/>
      <c r="ISJ547" s="55"/>
      <c r="ISK547" s="51">
        <v>27</v>
      </c>
      <c r="ISL547" s="52"/>
      <c r="ISM547" s="53" t="s">
        <v>14</v>
      </c>
      <c r="ISN547" s="52"/>
      <c r="ISO547" s="54"/>
      <c r="ISP547" s="54"/>
      <c r="ISQ547" s="54"/>
      <c r="ISR547" s="55"/>
      <c r="ISS547" s="51">
        <v>27</v>
      </c>
      <c r="IST547" s="52"/>
      <c r="ISU547" s="53" t="s">
        <v>14</v>
      </c>
      <c r="ISV547" s="52"/>
      <c r="ISW547" s="54"/>
      <c r="ISX547" s="54"/>
      <c r="ISY547" s="54"/>
      <c r="ISZ547" s="55"/>
      <c r="ITA547" s="51">
        <v>27</v>
      </c>
      <c r="ITB547" s="52"/>
      <c r="ITC547" s="53" t="s">
        <v>14</v>
      </c>
      <c r="ITD547" s="52"/>
      <c r="ITE547" s="54"/>
      <c r="ITF547" s="54"/>
      <c r="ITG547" s="54"/>
      <c r="ITH547" s="55"/>
      <c r="ITI547" s="51">
        <v>27</v>
      </c>
      <c r="ITJ547" s="52"/>
      <c r="ITK547" s="53" t="s">
        <v>14</v>
      </c>
      <c r="ITL547" s="52"/>
      <c r="ITM547" s="54"/>
      <c r="ITN547" s="54"/>
      <c r="ITO547" s="54"/>
      <c r="ITP547" s="55"/>
      <c r="ITQ547" s="51">
        <v>27</v>
      </c>
      <c r="ITR547" s="52"/>
      <c r="ITS547" s="53" t="s">
        <v>14</v>
      </c>
      <c r="ITT547" s="52"/>
      <c r="ITU547" s="54"/>
      <c r="ITV547" s="54"/>
      <c r="ITW547" s="54"/>
      <c r="ITX547" s="55"/>
      <c r="ITY547" s="51">
        <v>27</v>
      </c>
      <c r="ITZ547" s="52"/>
      <c r="IUA547" s="53" t="s">
        <v>14</v>
      </c>
      <c r="IUB547" s="52"/>
      <c r="IUC547" s="54"/>
      <c r="IUD547" s="54"/>
      <c r="IUE547" s="54"/>
      <c r="IUF547" s="55"/>
      <c r="IUG547" s="51">
        <v>27</v>
      </c>
      <c r="IUH547" s="52"/>
      <c r="IUI547" s="53" t="s">
        <v>14</v>
      </c>
      <c r="IUJ547" s="52"/>
      <c r="IUK547" s="54"/>
      <c r="IUL547" s="54"/>
      <c r="IUM547" s="54"/>
      <c r="IUN547" s="55"/>
      <c r="IUO547" s="51">
        <v>27</v>
      </c>
      <c r="IUP547" s="52"/>
      <c r="IUQ547" s="53" t="s">
        <v>14</v>
      </c>
      <c r="IUR547" s="52"/>
      <c r="IUS547" s="54"/>
      <c r="IUT547" s="54"/>
      <c r="IUU547" s="54"/>
      <c r="IUV547" s="55"/>
      <c r="IUW547" s="51">
        <v>27</v>
      </c>
      <c r="IUX547" s="52"/>
      <c r="IUY547" s="53" t="s">
        <v>14</v>
      </c>
      <c r="IUZ547" s="52"/>
      <c r="IVA547" s="54"/>
      <c r="IVB547" s="54"/>
      <c r="IVC547" s="54"/>
      <c r="IVD547" s="55"/>
      <c r="IVE547" s="51">
        <v>27</v>
      </c>
      <c r="IVF547" s="52"/>
      <c r="IVG547" s="53" t="s">
        <v>14</v>
      </c>
      <c r="IVH547" s="52"/>
      <c r="IVI547" s="54"/>
      <c r="IVJ547" s="54"/>
      <c r="IVK547" s="54"/>
      <c r="IVL547" s="55"/>
      <c r="IVM547" s="51">
        <v>27</v>
      </c>
      <c r="IVN547" s="52"/>
      <c r="IVO547" s="53" t="s">
        <v>14</v>
      </c>
      <c r="IVP547" s="52"/>
      <c r="IVQ547" s="54"/>
      <c r="IVR547" s="54"/>
      <c r="IVS547" s="54"/>
      <c r="IVT547" s="55"/>
      <c r="IVU547" s="51">
        <v>27</v>
      </c>
      <c r="IVV547" s="52"/>
      <c r="IVW547" s="53" t="s">
        <v>14</v>
      </c>
      <c r="IVX547" s="52"/>
      <c r="IVY547" s="54"/>
      <c r="IVZ547" s="54"/>
      <c r="IWA547" s="54"/>
      <c r="IWB547" s="55"/>
      <c r="IWC547" s="51">
        <v>27</v>
      </c>
      <c r="IWD547" s="52"/>
      <c r="IWE547" s="53" t="s">
        <v>14</v>
      </c>
      <c r="IWF547" s="52"/>
      <c r="IWG547" s="54"/>
      <c r="IWH547" s="54"/>
      <c r="IWI547" s="54"/>
      <c r="IWJ547" s="55"/>
      <c r="IWK547" s="51">
        <v>27</v>
      </c>
      <c r="IWL547" s="52"/>
      <c r="IWM547" s="53" t="s">
        <v>14</v>
      </c>
      <c r="IWN547" s="52"/>
      <c r="IWO547" s="54"/>
      <c r="IWP547" s="54"/>
      <c r="IWQ547" s="54"/>
      <c r="IWR547" s="55"/>
      <c r="IWS547" s="51">
        <v>27</v>
      </c>
      <c r="IWT547" s="52"/>
      <c r="IWU547" s="53" t="s">
        <v>14</v>
      </c>
      <c r="IWV547" s="52"/>
      <c r="IWW547" s="54"/>
      <c r="IWX547" s="54"/>
      <c r="IWY547" s="54"/>
      <c r="IWZ547" s="55"/>
      <c r="IXA547" s="51">
        <v>27</v>
      </c>
      <c r="IXB547" s="52"/>
      <c r="IXC547" s="53" t="s">
        <v>14</v>
      </c>
      <c r="IXD547" s="52"/>
      <c r="IXE547" s="54"/>
      <c r="IXF547" s="54"/>
      <c r="IXG547" s="54"/>
      <c r="IXH547" s="55"/>
      <c r="IXI547" s="51">
        <v>27</v>
      </c>
      <c r="IXJ547" s="52"/>
      <c r="IXK547" s="53" t="s">
        <v>14</v>
      </c>
      <c r="IXL547" s="52"/>
      <c r="IXM547" s="54"/>
      <c r="IXN547" s="54"/>
      <c r="IXO547" s="54"/>
      <c r="IXP547" s="55"/>
      <c r="IXQ547" s="51">
        <v>27</v>
      </c>
      <c r="IXR547" s="52"/>
      <c r="IXS547" s="53" t="s">
        <v>14</v>
      </c>
      <c r="IXT547" s="52"/>
      <c r="IXU547" s="54"/>
      <c r="IXV547" s="54"/>
      <c r="IXW547" s="54"/>
      <c r="IXX547" s="55"/>
      <c r="IXY547" s="51">
        <v>27</v>
      </c>
      <c r="IXZ547" s="52"/>
      <c r="IYA547" s="53" t="s">
        <v>14</v>
      </c>
      <c r="IYB547" s="52"/>
      <c r="IYC547" s="54"/>
      <c r="IYD547" s="54"/>
      <c r="IYE547" s="54"/>
      <c r="IYF547" s="55"/>
      <c r="IYG547" s="51">
        <v>27</v>
      </c>
      <c r="IYH547" s="52"/>
      <c r="IYI547" s="53" t="s">
        <v>14</v>
      </c>
      <c r="IYJ547" s="52"/>
      <c r="IYK547" s="54"/>
      <c r="IYL547" s="54"/>
      <c r="IYM547" s="54"/>
      <c r="IYN547" s="55"/>
      <c r="IYO547" s="51">
        <v>27</v>
      </c>
      <c r="IYP547" s="52"/>
      <c r="IYQ547" s="53" t="s">
        <v>14</v>
      </c>
      <c r="IYR547" s="52"/>
      <c r="IYS547" s="54"/>
      <c r="IYT547" s="54"/>
      <c r="IYU547" s="54"/>
      <c r="IYV547" s="55"/>
      <c r="IYW547" s="51">
        <v>27</v>
      </c>
      <c r="IYX547" s="52"/>
      <c r="IYY547" s="53" t="s">
        <v>14</v>
      </c>
      <c r="IYZ547" s="52"/>
      <c r="IZA547" s="54"/>
      <c r="IZB547" s="54"/>
      <c r="IZC547" s="54"/>
      <c r="IZD547" s="55"/>
      <c r="IZE547" s="51">
        <v>27</v>
      </c>
      <c r="IZF547" s="52"/>
      <c r="IZG547" s="53" t="s">
        <v>14</v>
      </c>
      <c r="IZH547" s="52"/>
      <c r="IZI547" s="54"/>
      <c r="IZJ547" s="54"/>
      <c r="IZK547" s="54"/>
      <c r="IZL547" s="55"/>
      <c r="IZM547" s="51">
        <v>27</v>
      </c>
      <c r="IZN547" s="52"/>
      <c r="IZO547" s="53" t="s">
        <v>14</v>
      </c>
      <c r="IZP547" s="52"/>
      <c r="IZQ547" s="54"/>
      <c r="IZR547" s="54"/>
      <c r="IZS547" s="54"/>
      <c r="IZT547" s="55"/>
      <c r="IZU547" s="51">
        <v>27</v>
      </c>
      <c r="IZV547" s="52"/>
      <c r="IZW547" s="53" t="s">
        <v>14</v>
      </c>
      <c r="IZX547" s="52"/>
      <c r="IZY547" s="54"/>
      <c r="IZZ547" s="54"/>
      <c r="JAA547" s="54"/>
      <c r="JAB547" s="55"/>
      <c r="JAC547" s="51">
        <v>27</v>
      </c>
      <c r="JAD547" s="52"/>
      <c r="JAE547" s="53" t="s">
        <v>14</v>
      </c>
      <c r="JAF547" s="52"/>
      <c r="JAG547" s="54"/>
      <c r="JAH547" s="54"/>
      <c r="JAI547" s="54"/>
      <c r="JAJ547" s="55"/>
      <c r="JAK547" s="51">
        <v>27</v>
      </c>
      <c r="JAL547" s="52"/>
      <c r="JAM547" s="53" t="s">
        <v>14</v>
      </c>
      <c r="JAN547" s="52"/>
      <c r="JAO547" s="54"/>
      <c r="JAP547" s="54"/>
      <c r="JAQ547" s="54"/>
      <c r="JAR547" s="55"/>
      <c r="JAS547" s="51">
        <v>27</v>
      </c>
      <c r="JAT547" s="52"/>
      <c r="JAU547" s="53" t="s">
        <v>14</v>
      </c>
      <c r="JAV547" s="52"/>
      <c r="JAW547" s="54"/>
      <c r="JAX547" s="54"/>
      <c r="JAY547" s="54"/>
      <c r="JAZ547" s="55"/>
      <c r="JBA547" s="51">
        <v>27</v>
      </c>
      <c r="JBB547" s="52"/>
      <c r="JBC547" s="53" t="s">
        <v>14</v>
      </c>
      <c r="JBD547" s="52"/>
      <c r="JBE547" s="54"/>
      <c r="JBF547" s="54"/>
      <c r="JBG547" s="54"/>
      <c r="JBH547" s="55"/>
      <c r="JBI547" s="51">
        <v>27</v>
      </c>
      <c r="JBJ547" s="52"/>
      <c r="JBK547" s="53" t="s">
        <v>14</v>
      </c>
      <c r="JBL547" s="52"/>
      <c r="JBM547" s="54"/>
      <c r="JBN547" s="54"/>
      <c r="JBO547" s="54"/>
      <c r="JBP547" s="55"/>
      <c r="JBQ547" s="51">
        <v>27</v>
      </c>
      <c r="JBR547" s="52"/>
      <c r="JBS547" s="53" t="s">
        <v>14</v>
      </c>
      <c r="JBT547" s="52"/>
      <c r="JBU547" s="54"/>
      <c r="JBV547" s="54"/>
      <c r="JBW547" s="54"/>
      <c r="JBX547" s="55"/>
      <c r="JBY547" s="51">
        <v>27</v>
      </c>
      <c r="JBZ547" s="52"/>
      <c r="JCA547" s="53" t="s">
        <v>14</v>
      </c>
      <c r="JCB547" s="52"/>
      <c r="JCC547" s="54"/>
      <c r="JCD547" s="54"/>
      <c r="JCE547" s="54"/>
      <c r="JCF547" s="55"/>
      <c r="JCG547" s="51">
        <v>27</v>
      </c>
      <c r="JCH547" s="52"/>
      <c r="JCI547" s="53" t="s">
        <v>14</v>
      </c>
      <c r="JCJ547" s="52"/>
      <c r="JCK547" s="54"/>
      <c r="JCL547" s="54"/>
      <c r="JCM547" s="54"/>
      <c r="JCN547" s="55"/>
      <c r="JCO547" s="51">
        <v>27</v>
      </c>
      <c r="JCP547" s="52"/>
      <c r="JCQ547" s="53" t="s">
        <v>14</v>
      </c>
      <c r="JCR547" s="52"/>
      <c r="JCS547" s="54"/>
      <c r="JCT547" s="54"/>
      <c r="JCU547" s="54"/>
      <c r="JCV547" s="55"/>
      <c r="JCW547" s="51">
        <v>27</v>
      </c>
      <c r="JCX547" s="52"/>
      <c r="JCY547" s="53" t="s">
        <v>14</v>
      </c>
      <c r="JCZ547" s="52"/>
      <c r="JDA547" s="54"/>
      <c r="JDB547" s="54"/>
      <c r="JDC547" s="54"/>
      <c r="JDD547" s="55"/>
      <c r="JDE547" s="51">
        <v>27</v>
      </c>
      <c r="JDF547" s="52"/>
      <c r="JDG547" s="53" t="s">
        <v>14</v>
      </c>
      <c r="JDH547" s="52"/>
      <c r="JDI547" s="54"/>
      <c r="JDJ547" s="54"/>
      <c r="JDK547" s="54"/>
      <c r="JDL547" s="55"/>
      <c r="JDM547" s="51">
        <v>27</v>
      </c>
      <c r="JDN547" s="52"/>
      <c r="JDO547" s="53" t="s">
        <v>14</v>
      </c>
      <c r="JDP547" s="52"/>
      <c r="JDQ547" s="54"/>
      <c r="JDR547" s="54"/>
      <c r="JDS547" s="54"/>
      <c r="JDT547" s="55"/>
      <c r="JDU547" s="51">
        <v>27</v>
      </c>
      <c r="JDV547" s="52"/>
      <c r="JDW547" s="53" t="s">
        <v>14</v>
      </c>
      <c r="JDX547" s="52"/>
      <c r="JDY547" s="54"/>
      <c r="JDZ547" s="54"/>
      <c r="JEA547" s="54"/>
      <c r="JEB547" s="55"/>
      <c r="JEC547" s="51">
        <v>27</v>
      </c>
      <c r="JED547" s="52"/>
      <c r="JEE547" s="53" t="s">
        <v>14</v>
      </c>
      <c r="JEF547" s="52"/>
      <c r="JEG547" s="54"/>
      <c r="JEH547" s="54"/>
      <c r="JEI547" s="54"/>
      <c r="JEJ547" s="55"/>
      <c r="JEK547" s="51">
        <v>27</v>
      </c>
      <c r="JEL547" s="52"/>
      <c r="JEM547" s="53" t="s">
        <v>14</v>
      </c>
      <c r="JEN547" s="52"/>
      <c r="JEO547" s="54"/>
      <c r="JEP547" s="54"/>
      <c r="JEQ547" s="54"/>
      <c r="JER547" s="55"/>
      <c r="JES547" s="51">
        <v>27</v>
      </c>
      <c r="JET547" s="52"/>
      <c r="JEU547" s="53" t="s">
        <v>14</v>
      </c>
      <c r="JEV547" s="52"/>
      <c r="JEW547" s="54"/>
      <c r="JEX547" s="54"/>
      <c r="JEY547" s="54"/>
      <c r="JEZ547" s="55"/>
      <c r="JFA547" s="51">
        <v>27</v>
      </c>
      <c r="JFB547" s="52"/>
      <c r="JFC547" s="53" t="s">
        <v>14</v>
      </c>
      <c r="JFD547" s="52"/>
      <c r="JFE547" s="54"/>
      <c r="JFF547" s="54"/>
      <c r="JFG547" s="54"/>
      <c r="JFH547" s="55"/>
      <c r="JFI547" s="51">
        <v>27</v>
      </c>
      <c r="JFJ547" s="52"/>
      <c r="JFK547" s="53" t="s">
        <v>14</v>
      </c>
      <c r="JFL547" s="52"/>
      <c r="JFM547" s="54"/>
      <c r="JFN547" s="54"/>
      <c r="JFO547" s="54"/>
      <c r="JFP547" s="55"/>
      <c r="JFQ547" s="51">
        <v>27</v>
      </c>
      <c r="JFR547" s="52"/>
      <c r="JFS547" s="53" t="s">
        <v>14</v>
      </c>
      <c r="JFT547" s="52"/>
      <c r="JFU547" s="54"/>
      <c r="JFV547" s="54"/>
      <c r="JFW547" s="54"/>
      <c r="JFX547" s="55"/>
      <c r="JFY547" s="51">
        <v>27</v>
      </c>
      <c r="JFZ547" s="52"/>
      <c r="JGA547" s="53" t="s">
        <v>14</v>
      </c>
      <c r="JGB547" s="52"/>
      <c r="JGC547" s="54"/>
      <c r="JGD547" s="54"/>
      <c r="JGE547" s="54"/>
      <c r="JGF547" s="55"/>
      <c r="JGG547" s="51">
        <v>27</v>
      </c>
      <c r="JGH547" s="52"/>
      <c r="JGI547" s="53" t="s">
        <v>14</v>
      </c>
      <c r="JGJ547" s="52"/>
      <c r="JGK547" s="54"/>
      <c r="JGL547" s="54"/>
      <c r="JGM547" s="54"/>
      <c r="JGN547" s="55"/>
      <c r="JGO547" s="51">
        <v>27</v>
      </c>
      <c r="JGP547" s="52"/>
      <c r="JGQ547" s="53" t="s">
        <v>14</v>
      </c>
      <c r="JGR547" s="52"/>
      <c r="JGS547" s="54"/>
      <c r="JGT547" s="54"/>
      <c r="JGU547" s="54"/>
      <c r="JGV547" s="55"/>
      <c r="JGW547" s="51">
        <v>27</v>
      </c>
      <c r="JGX547" s="52"/>
      <c r="JGY547" s="53" t="s">
        <v>14</v>
      </c>
      <c r="JGZ547" s="52"/>
      <c r="JHA547" s="54"/>
      <c r="JHB547" s="54"/>
      <c r="JHC547" s="54"/>
      <c r="JHD547" s="55"/>
      <c r="JHE547" s="51">
        <v>27</v>
      </c>
      <c r="JHF547" s="52"/>
      <c r="JHG547" s="53" t="s">
        <v>14</v>
      </c>
      <c r="JHH547" s="52"/>
      <c r="JHI547" s="54"/>
      <c r="JHJ547" s="54"/>
      <c r="JHK547" s="54"/>
      <c r="JHL547" s="55"/>
      <c r="JHM547" s="51">
        <v>27</v>
      </c>
      <c r="JHN547" s="52"/>
      <c r="JHO547" s="53" t="s">
        <v>14</v>
      </c>
      <c r="JHP547" s="52"/>
      <c r="JHQ547" s="54"/>
      <c r="JHR547" s="54"/>
      <c r="JHS547" s="54"/>
      <c r="JHT547" s="55"/>
      <c r="JHU547" s="51">
        <v>27</v>
      </c>
      <c r="JHV547" s="52"/>
      <c r="JHW547" s="53" t="s">
        <v>14</v>
      </c>
      <c r="JHX547" s="52"/>
      <c r="JHY547" s="54"/>
      <c r="JHZ547" s="54"/>
      <c r="JIA547" s="54"/>
      <c r="JIB547" s="55"/>
      <c r="JIC547" s="51">
        <v>27</v>
      </c>
      <c r="JID547" s="52"/>
      <c r="JIE547" s="53" t="s">
        <v>14</v>
      </c>
      <c r="JIF547" s="52"/>
      <c r="JIG547" s="54"/>
      <c r="JIH547" s="54"/>
      <c r="JII547" s="54"/>
      <c r="JIJ547" s="55"/>
      <c r="JIK547" s="51">
        <v>27</v>
      </c>
      <c r="JIL547" s="52"/>
      <c r="JIM547" s="53" t="s">
        <v>14</v>
      </c>
      <c r="JIN547" s="52"/>
      <c r="JIO547" s="54"/>
      <c r="JIP547" s="54"/>
      <c r="JIQ547" s="54"/>
      <c r="JIR547" s="55"/>
      <c r="JIS547" s="51">
        <v>27</v>
      </c>
      <c r="JIT547" s="52"/>
      <c r="JIU547" s="53" t="s">
        <v>14</v>
      </c>
      <c r="JIV547" s="52"/>
      <c r="JIW547" s="54"/>
      <c r="JIX547" s="54"/>
      <c r="JIY547" s="54"/>
      <c r="JIZ547" s="55"/>
      <c r="JJA547" s="51">
        <v>27</v>
      </c>
      <c r="JJB547" s="52"/>
      <c r="JJC547" s="53" t="s">
        <v>14</v>
      </c>
      <c r="JJD547" s="52"/>
      <c r="JJE547" s="54"/>
      <c r="JJF547" s="54"/>
      <c r="JJG547" s="54"/>
      <c r="JJH547" s="55"/>
      <c r="JJI547" s="51">
        <v>27</v>
      </c>
      <c r="JJJ547" s="52"/>
      <c r="JJK547" s="53" t="s">
        <v>14</v>
      </c>
      <c r="JJL547" s="52"/>
      <c r="JJM547" s="54"/>
      <c r="JJN547" s="54"/>
      <c r="JJO547" s="54"/>
      <c r="JJP547" s="55"/>
      <c r="JJQ547" s="51">
        <v>27</v>
      </c>
      <c r="JJR547" s="52"/>
      <c r="JJS547" s="53" t="s">
        <v>14</v>
      </c>
      <c r="JJT547" s="52"/>
      <c r="JJU547" s="54"/>
      <c r="JJV547" s="54"/>
      <c r="JJW547" s="54"/>
      <c r="JJX547" s="55"/>
      <c r="JJY547" s="51">
        <v>27</v>
      </c>
      <c r="JJZ547" s="52"/>
      <c r="JKA547" s="53" t="s">
        <v>14</v>
      </c>
      <c r="JKB547" s="52"/>
      <c r="JKC547" s="54"/>
      <c r="JKD547" s="54"/>
      <c r="JKE547" s="54"/>
      <c r="JKF547" s="55"/>
      <c r="JKG547" s="51">
        <v>27</v>
      </c>
      <c r="JKH547" s="52"/>
      <c r="JKI547" s="53" t="s">
        <v>14</v>
      </c>
      <c r="JKJ547" s="52"/>
      <c r="JKK547" s="54"/>
      <c r="JKL547" s="54"/>
      <c r="JKM547" s="54"/>
      <c r="JKN547" s="55"/>
      <c r="JKO547" s="51">
        <v>27</v>
      </c>
      <c r="JKP547" s="52"/>
      <c r="JKQ547" s="53" t="s">
        <v>14</v>
      </c>
      <c r="JKR547" s="52"/>
      <c r="JKS547" s="54"/>
      <c r="JKT547" s="54"/>
      <c r="JKU547" s="54"/>
      <c r="JKV547" s="55"/>
      <c r="JKW547" s="51">
        <v>27</v>
      </c>
      <c r="JKX547" s="52"/>
      <c r="JKY547" s="53" t="s">
        <v>14</v>
      </c>
      <c r="JKZ547" s="52"/>
      <c r="JLA547" s="54"/>
      <c r="JLB547" s="54"/>
      <c r="JLC547" s="54"/>
      <c r="JLD547" s="55"/>
      <c r="JLE547" s="51">
        <v>27</v>
      </c>
      <c r="JLF547" s="52"/>
      <c r="JLG547" s="53" t="s">
        <v>14</v>
      </c>
      <c r="JLH547" s="52"/>
      <c r="JLI547" s="54"/>
      <c r="JLJ547" s="54"/>
      <c r="JLK547" s="54"/>
      <c r="JLL547" s="55"/>
      <c r="JLM547" s="51">
        <v>27</v>
      </c>
      <c r="JLN547" s="52"/>
      <c r="JLO547" s="53" t="s">
        <v>14</v>
      </c>
      <c r="JLP547" s="52"/>
      <c r="JLQ547" s="54"/>
      <c r="JLR547" s="54"/>
      <c r="JLS547" s="54"/>
      <c r="JLT547" s="55"/>
      <c r="JLU547" s="51">
        <v>27</v>
      </c>
      <c r="JLV547" s="52"/>
      <c r="JLW547" s="53" t="s">
        <v>14</v>
      </c>
      <c r="JLX547" s="52"/>
      <c r="JLY547" s="54"/>
      <c r="JLZ547" s="54"/>
      <c r="JMA547" s="54"/>
      <c r="JMB547" s="55"/>
      <c r="JMC547" s="51">
        <v>27</v>
      </c>
      <c r="JMD547" s="52"/>
      <c r="JME547" s="53" t="s">
        <v>14</v>
      </c>
      <c r="JMF547" s="52"/>
      <c r="JMG547" s="54"/>
      <c r="JMH547" s="54"/>
      <c r="JMI547" s="54"/>
      <c r="JMJ547" s="55"/>
      <c r="JMK547" s="51">
        <v>27</v>
      </c>
      <c r="JML547" s="52"/>
      <c r="JMM547" s="53" t="s">
        <v>14</v>
      </c>
      <c r="JMN547" s="52"/>
      <c r="JMO547" s="54"/>
      <c r="JMP547" s="54"/>
      <c r="JMQ547" s="54"/>
      <c r="JMR547" s="55"/>
      <c r="JMS547" s="51">
        <v>27</v>
      </c>
      <c r="JMT547" s="52"/>
      <c r="JMU547" s="53" t="s">
        <v>14</v>
      </c>
      <c r="JMV547" s="52"/>
      <c r="JMW547" s="54"/>
      <c r="JMX547" s="54"/>
      <c r="JMY547" s="54"/>
      <c r="JMZ547" s="55"/>
      <c r="JNA547" s="51">
        <v>27</v>
      </c>
      <c r="JNB547" s="52"/>
      <c r="JNC547" s="53" t="s">
        <v>14</v>
      </c>
      <c r="JND547" s="52"/>
      <c r="JNE547" s="54"/>
      <c r="JNF547" s="54"/>
      <c r="JNG547" s="54"/>
      <c r="JNH547" s="55"/>
      <c r="JNI547" s="51">
        <v>27</v>
      </c>
      <c r="JNJ547" s="52"/>
      <c r="JNK547" s="53" t="s">
        <v>14</v>
      </c>
      <c r="JNL547" s="52"/>
      <c r="JNM547" s="54"/>
      <c r="JNN547" s="54"/>
      <c r="JNO547" s="54"/>
      <c r="JNP547" s="55"/>
      <c r="JNQ547" s="51">
        <v>27</v>
      </c>
      <c r="JNR547" s="52"/>
      <c r="JNS547" s="53" t="s">
        <v>14</v>
      </c>
      <c r="JNT547" s="52"/>
      <c r="JNU547" s="54"/>
      <c r="JNV547" s="54"/>
      <c r="JNW547" s="54"/>
      <c r="JNX547" s="55"/>
      <c r="JNY547" s="51">
        <v>27</v>
      </c>
      <c r="JNZ547" s="52"/>
      <c r="JOA547" s="53" t="s">
        <v>14</v>
      </c>
      <c r="JOB547" s="52"/>
      <c r="JOC547" s="54"/>
      <c r="JOD547" s="54"/>
      <c r="JOE547" s="54"/>
      <c r="JOF547" s="55"/>
      <c r="JOG547" s="51">
        <v>27</v>
      </c>
      <c r="JOH547" s="52"/>
      <c r="JOI547" s="53" t="s">
        <v>14</v>
      </c>
      <c r="JOJ547" s="52"/>
      <c r="JOK547" s="54"/>
      <c r="JOL547" s="54"/>
      <c r="JOM547" s="54"/>
      <c r="JON547" s="55"/>
      <c r="JOO547" s="51">
        <v>27</v>
      </c>
      <c r="JOP547" s="52"/>
      <c r="JOQ547" s="53" t="s">
        <v>14</v>
      </c>
      <c r="JOR547" s="52"/>
      <c r="JOS547" s="54"/>
      <c r="JOT547" s="54"/>
      <c r="JOU547" s="54"/>
      <c r="JOV547" s="55"/>
      <c r="JOW547" s="51">
        <v>27</v>
      </c>
      <c r="JOX547" s="52"/>
      <c r="JOY547" s="53" t="s">
        <v>14</v>
      </c>
      <c r="JOZ547" s="52"/>
      <c r="JPA547" s="54"/>
      <c r="JPB547" s="54"/>
      <c r="JPC547" s="54"/>
      <c r="JPD547" s="55"/>
      <c r="JPE547" s="51">
        <v>27</v>
      </c>
      <c r="JPF547" s="52"/>
      <c r="JPG547" s="53" t="s">
        <v>14</v>
      </c>
      <c r="JPH547" s="52"/>
      <c r="JPI547" s="54"/>
      <c r="JPJ547" s="54"/>
      <c r="JPK547" s="54"/>
      <c r="JPL547" s="55"/>
      <c r="JPM547" s="51">
        <v>27</v>
      </c>
      <c r="JPN547" s="52"/>
      <c r="JPO547" s="53" t="s">
        <v>14</v>
      </c>
      <c r="JPP547" s="52"/>
      <c r="JPQ547" s="54"/>
      <c r="JPR547" s="54"/>
      <c r="JPS547" s="54"/>
      <c r="JPT547" s="55"/>
      <c r="JPU547" s="51">
        <v>27</v>
      </c>
      <c r="JPV547" s="52"/>
      <c r="JPW547" s="53" t="s">
        <v>14</v>
      </c>
      <c r="JPX547" s="52"/>
      <c r="JPY547" s="54"/>
      <c r="JPZ547" s="54"/>
      <c r="JQA547" s="54"/>
      <c r="JQB547" s="55"/>
      <c r="JQC547" s="51">
        <v>27</v>
      </c>
      <c r="JQD547" s="52"/>
      <c r="JQE547" s="53" t="s">
        <v>14</v>
      </c>
      <c r="JQF547" s="52"/>
      <c r="JQG547" s="54"/>
      <c r="JQH547" s="54"/>
      <c r="JQI547" s="54"/>
      <c r="JQJ547" s="55"/>
      <c r="JQK547" s="51">
        <v>27</v>
      </c>
      <c r="JQL547" s="52"/>
      <c r="JQM547" s="53" t="s">
        <v>14</v>
      </c>
      <c r="JQN547" s="52"/>
      <c r="JQO547" s="54"/>
      <c r="JQP547" s="54"/>
      <c r="JQQ547" s="54"/>
      <c r="JQR547" s="55"/>
      <c r="JQS547" s="51">
        <v>27</v>
      </c>
      <c r="JQT547" s="52"/>
      <c r="JQU547" s="53" t="s">
        <v>14</v>
      </c>
      <c r="JQV547" s="52"/>
      <c r="JQW547" s="54"/>
      <c r="JQX547" s="54"/>
      <c r="JQY547" s="54"/>
      <c r="JQZ547" s="55"/>
      <c r="JRA547" s="51">
        <v>27</v>
      </c>
      <c r="JRB547" s="52"/>
      <c r="JRC547" s="53" t="s">
        <v>14</v>
      </c>
      <c r="JRD547" s="52"/>
      <c r="JRE547" s="54"/>
      <c r="JRF547" s="54"/>
      <c r="JRG547" s="54"/>
      <c r="JRH547" s="55"/>
      <c r="JRI547" s="51">
        <v>27</v>
      </c>
      <c r="JRJ547" s="52"/>
      <c r="JRK547" s="53" t="s">
        <v>14</v>
      </c>
      <c r="JRL547" s="52"/>
      <c r="JRM547" s="54"/>
      <c r="JRN547" s="54"/>
      <c r="JRO547" s="54"/>
      <c r="JRP547" s="55"/>
      <c r="JRQ547" s="51">
        <v>27</v>
      </c>
      <c r="JRR547" s="52"/>
      <c r="JRS547" s="53" t="s">
        <v>14</v>
      </c>
      <c r="JRT547" s="52"/>
      <c r="JRU547" s="54"/>
      <c r="JRV547" s="54"/>
      <c r="JRW547" s="54"/>
      <c r="JRX547" s="55"/>
      <c r="JRY547" s="51">
        <v>27</v>
      </c>
      <c r="JRZ547" s="52"/>
      <c r="JSA547" s="53" t="s">
        <v>14</v>
      </c>
      <c r="JSB547" s="52"/>
      <c r="JSC547" s="54"/>
      <c r="JSD547" s="54"/>
      <c r="JSE547" s="54"/>
      <c r="JSF547" s="55"/>
      <c r="JSG547" s="51">
        <v>27</v>
      </c>
      <c r="JSH547" s="52"/>
      <c r="JSI547" s="53" t="s">
        <v>14</v>
      </c>
      <c r="JSJ547" s="52"/>
      <c r="JSK547" s="54"/>
      <c r="JSL547" s="54"/>
      <c r="JSM547" s="54"/>
      <c r="JSN547" s="55"/>
      <c r="JSO547" s="51">
        <v>27</v>
      </c>
      <c r="JSP547" s="52"/>
      <c r="JSQ547" s="53" t="s">
        <v>14</v>
      </c>
      <c r="JSR547" s="52"/>
      <c r="JSS547" s="54"/>
      <c r="JST547" s="54"/>
      <c r="JSU547" s="54"/>
      <c r="JSV547" s="55"/>
      <c r="JSW547" s="51">
        <v>27</v>
      </c>
      <c r="JSX547" s="52"/>
      <c r="JSY547" s="53" t="s">
        <v>14</v>
      </c>
      <c r="JSZ547" s="52"/>
      <c r="JTA547" s="54"/>
      <c r="JTB547" s="54"/>
      <c r="JTC547" s="54"/>
      <c r="JTD547" s="55"/>
      <c r="JTE547" s="51">
        <v>27</v>
      </c>
      <c r="JTF547" s="52"/>
      <c r="JTG547" s="53" t="s">
        <v>14</v>
      </c>
      <c r="JTH547" s="52"/>
      <c r="JTI547" s="54"/>
      <c r="JTJ547" s="54"/>
      <c r="JTK547" s="54"/>
      <c r="JTL547" s="55"/>
      <c r="JTM547" s="51">
        <v>27</v>
      </c>
      <c r="JTN547" s="52"/>
      <c r="JTO547" s="53" t="s">
        <v>14</v>
      </c>
      <c r="JTP547" s="52"/>
      <c r="JTQ547" s="54"/>
      <c r="JTR547" s="54"/>
      <c r="JTS547" s="54"/>
      <c r="JTT547" s="55"/>
      <c r="JTU547" s="51">
        <v>27</v>
      </c>
      <c r="JTV547" s="52"/>
      <c r="JTW547" s="53" t="s">
        <v>14</v>
      </c>
      <c r="JTX547" s="52"/>
      <c r="JTY547" s="54"/>
      <c r="JTZ547" s="54"/>
      <c r="JUA547" s="54"/>
      <c r="JUB547" s="55"/>
      <c r="JUC547" s="51">
        <v>27</v>
      </c>
      <c r="JUD547" s="52"/>
      <c r="JUE547" s="53" t="s">
        <v>14</v>
      </c>
      <c r="JUF547" s="52"/>
      <c r="JUG547" s="54"/>
      <c r="JUH547" s="54"/>
      <c r="JUI547" s="54"/>
      <c r="JUJ547" s="55"/>
      <c r="JUK547" s="51">
        <v>27</v>
      </c>
      <c r="JUL547" s="52"/>
      <c r="JUM547" s="53" t="s">
        <v>14</v>
      </c>
      <c r="JUN547" s="52"/>
      <c r="JUO547" s="54"/>
      <c r="JUP547" s="54"/>
      <c r="JUQ547" s="54"/>
      <c r="JUR547" s="55"/>
      <c r="JUS547" s="51">
        <v>27</v>
      </c>
      <c r="JUT547" s="52"/>
      <c r="JUU547" s="53" t="s">
        <v>14</v>
      </c>
      <c r="JUV547" s="52"/>
      <c r="JUW547" s="54"/>
      <c r="JUX547" s="54"/>
      <c r="JUY547" s="54"/>
      <c r="JUZ547" s="55"/>
      <c r="JVA547" s="51">
        <v>27</v>
      </c>
      <c r="JVB547" s="52"/>
      <c r="JVC547" s="53" t="s">
        <v>14</v>
      </c>
      <c r="JVD547" s="52"/>
      <c r="JVE547" s="54"/>
      <c r="JVF547" s="54"/>
      <c r="JVG547" s="54"/>
      <c r="JVH547" s="55"/>
      <c r="JVI547" s="51">
        <v>27</v>
      </c>
      <c r="JVJ547" s="52"/>
      <c r="JVK547" s="53" t="s">
        <v>14</v>
      </c>
      <c r="JVL547" s="52"/>
      <c r="JVM547" s="54"/>
      <c r="JVN547" s="54"/>
      <c r="JVO547" s="54"/>
      <c r="JVP547" s="55"/>
      <c r="JVQ547" s="51">
        <v>27</v>
      </c>
      <c r="JVR547" s="52"/>
      <c r="JVS547" s="53" t="s">
        <v>14</v>
      </c>
      <c r="JVT547" s="52"/>
      <c r="JVU547" s="54"/>
      <c r="JVV547" s="54"/>
      <c r="JVW547" s="54"/>
      <c r="JVX547" s="55"/>
      <c r="JVY547" s="51">
        <v>27</v>
      </c>
      <c r="JVZ547" s="52"/>
      <c r="JWA547" s="53" t="s">
        <v>14</v>
      </c>
      <c r="JWB547" s="52"/>
      <c r="JWC547" s="54"/>
      <c r="JWD547" s="54"/>
      <c r="JWE547" s="54"/>
      <c r="JWF547" s="55"/>
      <c r="JWG547" s="51">
        <v>27</v>
      </c>
      <c r="JWH547" s="52"/>
      <c r="JWI547" s="53" t="s">
        <v>14</v>
      </c>
      <c r="JWJ547" s="52"/>
      <c r="JWK547" s="54"/>
      <c r="JWL547" s="54"/>
      <c r="JWM547" s="54"/>
      <c r="JWN547" s="55"/>
      <c r="JWO547" s="51">
        <v>27</v>
      </c>
      <c r="JWP547" s="52"/>
      <c r="JWQ547" s="53" t="s">
        <v>14</v>
      </c>
      <c r="JWR547" s="52"/>
      <c r="JWS547" s="54"/>
      <c r="JWT547" s="54"/>
      <c r="JWU547" s="54"/>
      <c r="JWV547" s="55"/>
      <c r="JWW547" s="51">
        <v>27</v>
      </c>
      <c r="JWX547" s="52"/>
      <c r="JWY547" s="53" t="s">
        <v>14</v>
      </c>
      <c r="JWZ547" s="52"/>
      <c r="JXA547" s="54"/>
      <c r="JXB547" s="54"/>
      <c r="JXC547" s="54"/>
      <c r="JXD547" s="55"/>
      <c r="JXE547" s="51">
        <v>27</v>
      </c>
      <c r="JXF547" s="52"/>
      <c r="JXG547" s="53" t="s">
        <v>14</v>
      </c>
      <c r="JXH547" s="52"/>
      <c r="JXI547" s="54"/>
      <c r="JXJ547" s="54"/>
      <c r="JXK547" s="54"/>
      <c r="JXL547" s="55"/>
      <c r="JXM547" s="51">
        <v>27</v>
      </c>
      <c r="JXN547" s="52"/>
      <c r="JXO547" s="53" t="s">
        <v>14</v>
      </c>
      <c r="JXP547" s="52"/>
      <c r="JXQ547" s="54"/>
      <c r="JXR547" s="54"/>
      <c r="JXS547" s="54"/>
      <c r="JXT547" s="55"/>
      <c r="JXU547" s="51">
        <v>27</v>
      </c>
      <c r="JXV547" s="52"/>
      <c r="JXW547" s="53" t="s">
        <v>14</v>
      </c>
      <c r="JXX547" s="52"/>
      <c r="JXY547" s="54"/>
      <c r="JXZ547" s="54"/>
      <c r="JYA547" s="54"/>
      <c r="JYB547" s="55"/>
      <c r="JYC547" s="51">
        <v>27</v>
      </c>
      <c r="JYD547" s="52"/>
      <c r="JYE547" s="53" t="s">
        <v>14</v>
      </c>
      <c r="JYF547" s="52"/>
      <c r="JYG547" s="54"/>
      <c r="JYH547" s="54"/>
      <c r="JYI547" s="54"/>
      <c r="JYJ547" s="55"/>
      <c r="JYK547" s="51">
        <v>27</v>
      </c>
      <c r="JYL547" s="52"/>
      <c r="JYM547" s="53" t="s">
        <v>14</v>
      </c>
      <c r="JYN547" s="52"/>
      <c r="JYO547" s="54"/>
      <c r="JYP547" s="54"/>
      <c r="JYQ547" s="54"/>
      <c r="JYR547" s="55"/>
      <c r="JYS547" s="51">
        <v>27</v>
      </c>
      <c r="JYT547" s="52"/>
      <c r="JYU547" s="53" t="s">
        <v>14</v>
      </c>
      <c r="JYV547" s="52"/>
      <c r="JYW547" s="54"/>
      <c r="JYX547" s="54"/>
      <c r="JYY547" s="54"/>
      <c r="JYZ547" s="55"/>
      <c r="JZA547" s="51">
        <v>27</v>
      </c>
      <c r="JZB547" s="52"/>
      <c r="JZC547" s="53" t="s">
        <v>14</v>
      </c>
      <c r="JZD547" s="52"/>
      <c r="JZE547" s="54"/>
      <c r="JZF547" s="54"/>
      <c r="JZG547" s="54"/>
      <c r="JZH547" s="55"/>
      <c r="JZI547" s="51">
        <v>27</v>
      </c>
      <c r="JZJ547" s="52"/>
      <c r="JZK547" s="53" t="s">
        <v>14</v>
      </c>
      <c r="JZL547" s="52"/>
      <c r="JZM547" s="54"/>
      <c r="JZN547" s="54"/>
      <c r="JZO547" s="54"/>
      <c r="JZP547" s="55"/>
      <c r="JZQ547" s="51">
        <v>27</v>
      </c>
      <c r="JZR547" s="52"/>
      <c r="JZS547" s="53" t="s">
        <v>14</v>
      </c>
      <c r="JZT547" s="52"/>
      <c r="JZU547" s="54"/>
      <c r="JZV547" s="54"/>
      <c r="JZW547" s="54"/>
      <c r="JZX547" s="55"/>
      <c r="JZY547" s="51">
        <v>27</v>
      </c>
      <c r="JZZ547" s="52"/>
      <c r="KAA547" s="53" t="s">
        <v>14</v>
      </c>
      <c r="KAB547" s="52"/>
      <c r="KAC547" s="54"/>
      <c r="KAD547" s="54"/>
      <c r="KAE547" s="54"/>
      <c r="KAF547" s="55"/>
      <c r="KAG547" s="51">
        <v>27</v>
      </c>
      <c r="KAH547" s="52"/>
      <c r="KAI547" s="53" t="s">
        <v>14</v>
      </c>
      <c r="KAJ547" s="52"/>
      <c r="KAK547" s="54"/>
      <c r="KAL547" s="54"/>
      <c r="KAM547" s="54"/>
      <c r="KAN547" s="55"/>
      <c r="KAO547" s="51">
        <v>27</v>
      </c>
      <c r="KAP547" s="52"/>
      <c r="KAQ547" s="53" t="s">
        <v>14</v>
      </c>
      <c r="KAR547" s="52"/>
      <c r="KAS547" s="54"/>
      <c r="KAT547" s="54"/>
      <c r="KAU547" s="54"/>
      <c r="KAV547" s="55"/>
      <c r="KAW547" s="51">
        <v>27</v>
      </c>
      <c r="KAX547" s="52"/>
      <c r="KAY547" s="53" t="s">
        <v>14</v>
      </c>
      <c r="KAZ547" s="52"/>
      <c r="KBA547" s="54"/>
      <c r="KBB547" s="54"/>
      <c r="KBC547" s="54"/>
      <c r="KBD547" s="55"/>
      <c r="KBE547" s="51">
        <v>27</v>
      </c>
      <c r="KBF547" s="52"/>
      <c r="KBG547" s="53" t="s">
        <v>14</v>
      </c>
      <c r="KBH547" s="52"/>
      <c r="KBI547" s="54"/>
      <c r="KBJ547" s="54"/>
      <c r="KBK547" s="54"/>
      <c r="KBL547" s="55"/>
      <c r="KBM547" s="51">
        <v>27</v>
      </c>
      <c r="KBN547" s="52"/>
      <c r="KBO547" s="53" t="s">
        <v>14</v>
      </c>
      <c r="KBP547" s="52"/>
      <c r="KBQ547" s="54"/>
      <c r="KBR547" s="54"/>
      <c r="KBS547" s="54"/>
      <c r="KBT547" s="55"/>
      <c r="KBU547" s="51">
        <v>27</v>
      </c>
      <c r="KBV547" s="52"/>
      <c r="KBW547" s="53" t="s">
        <v>14</v>
      </c>
      <c r="KBX547" s="52"/>
      <c r="KBY547" s="54"/>
      <c r="KBZ547" s="54"/>
      <c r="KCA547" s="54"/>
      <c r="KCB547" s="55"/>
      <c r="KCC547" s="51">
        <v>27</v>
      </c>
      <c r="KCD547" s="52"/>
      <c r="KCE547" s="53" t="s">
        <v>14</v>
      </c>
      <c r="KCF547" s="52"/>
      <c r="KCG547" s="54"/>
      <c r="KCH547" s="54"/>
      <c r="KCI547" s="54"/>
      <c r="KCJ547" s="55"/>
      <c r="KCK547" s="51">
        <v>27</v>
      </c>
      <c r="KCL547" s="52"/>
      <c r="KCM547" s="53" t="s">
        <v>14</v>
      </c>
      <c r="KCN547" s="52"/>
      <c r="KCO547" s="54"/>
      <c r="KCP547" s="54"/>
      <c r="KCQ547" s="54"/>
      <c r="KCR547" s="55"/>
      <c r="KCS547" s="51">
        <v>27</v>
      </c>
      <c r="KCT547" s="52"/>
      <c r="KCU547" s="53" t="s">
        <v>14</v>
      </c>
      <c r="KCV547" s="52"/>
      <c r="KCW547" s="54"/>
      <c r="KCX547" s="54"/>
      <c r="KCY547" s="54"/>
      <c r="KCZ547" s="55"/>
      <c r="KDA547" s="51">
        <v>27</v>
      </c>
      <c r="KDB547" s="52"/>
      <c r="KDC547" s="53" t="s">
        <v>14</v>
      </c>
      <c r="KDD547" s="52"/>
      <c r="KDE547" s="54"/>
      <c r="KDF547" s="54"/>
      <c r="KDG547" s="54"/>
      <c r="KDH547" s="55"/>
      <c r="KDI547" s="51">
        <v>27</v>
      </c>
      <c r="KDJ547" s="52"/>
      <c r="KDK547" s="53" t="s">
        <v>14</v>
      </c>
      <c r="KDL547" s="52"/>
      <c r="KDM547" s="54"/>
      <c r="KDN547" s="54"/>
      <c r="KDO547" s="54"/>
      <c r="KDP547" s="55"/>
      <c r="KDQ547" s="51">
        <v>27</v>
      </c>
      <c r="KDR547" s="52"/>
      <c r="KDS547" s="53" t="s">
        <v>14</v>
      </c>
      <c r="KDT547" s="52"/>
      <c r="KDU547" s="54"/>
      <c r="KDV547" s="54"/>
      <c r="KDW547" s="54"/>
      <c r="KDX547" s="55"/>
      <c r="KDY547" s="51">
        <v>27</v>
      </c>
      <c r="KDZ547" s="52"/>
      <c r="KEA547" s="53" t="s">
        <v>14</v>
      </c>
      <c r="KEB547" s="52"/>
      <c r="KEC547" s="54"/>
      <c r="KED547" s="54"/>
      <c r="KEE547" s="54"/>
      <c r="KEF547" s="55"/>
      <c r="KEG547" s="51">
        <v>27</v>
      </c>
      <c r="KEH547" s="52"/>
      <c r="KEI547" s="53" t="s">
        <v>14</v>
      </c>
      <c r="KEJ547" s="52"/>
      <c r="KEK547" s="54"/>
      <c r="KEL547" s="54"/>
      <c r="KEM547" s="54"/>
      <c r="KEN547" s="55"/>
      <c r="KEO547" s="51">
        <v>27</v>
      </c>
      <c r="KEP547" s="52"/>
      <c r="KEQ547" s="53" t="s">
        <v>14</v>
      </c>
      <c r="KER547" s="52"/>
      <c r="KES547" s="54"/>
      <c r="KET547" s="54"/>
      <c r="KEU547" s="54"/>
      <c r="KEV547" s="55"/>
      <c r="KEW547" s="51">
        <v>27</v>
      </c>
      <c r="KEX547" s="52"/>
      <c r="KEY547" s="53" t="s">
        <v>14</v>
      </c>
      <c r="KEZ547" s="52"/>
      <c r="KFA547" s="54"/>
      <c r="KFB547" s="54"/>
      <c r="KFC547" s="54"/>
      <c r="KFD547" s="55"/>
      <c r="KFE547" s="51">
        <v>27</v>
      </c>
      <c r="KFF547" s="52"/>
      <c r="KFG547" s="53" t="s">
        <v>14</v>
      </c>
      <c r="KFH547" s="52"/>
      <c r="KFI547" s="54"/>
      <c r="KFJ547" s="54"/>
      <c r="KFK547" s="54"/>
      <c r="KFL547" s="55"/>
      <c r="KFM547" s="51">
        <v>27</v>
      </c>
      <c r="KFN547" s="52"/>
      <c r="KFO547" s="53" t="s">
        <v>14</v>
      </c>
      <c r="KFP547" s="52"/>
      <c r="KFQ547" s="54"/>
      <c r="KFR547" s="54"/>
      <c r="KFS547" s="54"/>
      <c r="KFT547" s="55"/>
      <c r="KFU547" s="51">
        <v>27</v>
      </c>
      <c r="KFV547" s="52"/>
      <c r="KFW547" s="53" t="s">
        <v>14</v>
      </c>
      <c r="KFX547" s="52"/>
      <c r="KFY547" s="54"/>
      <c r="KFZ547" s="54"/>
      <c r="KGA547" s="54"/>
      <c r="KGB547" s="55"/>
      <c r="KGC547" s="51">
        <v>27</v>
      </c>
      <c r="KGD547" s="52"/>
      <c r="KGE547" s="53" t="s">
        <v>14</v>
      </c>
      <c r="KGF547" s="52"/>
      <c r="KGG547" s="54"/>
      <c r="KGH547" s="54"/>
      <c r="KGI547" s="54"/>
      <c r="KGJ547" s="55"/>
      <c r="KGK547" s="51">
        <v>27</v>
      </c>
      <c r="KGL547" s="52"/>
      <c r="KGM547" s="53" t="s">
        <v>14</v>
      </c>
      <c r="KGN547" s="52"/>
      <c r="KGO547" s="54"/>
      <c r="KGP547" s="54"/>
      <c r="KGQ547" s="54"/>
      <c r="KGR547" s="55"/>
      <c r="KGS547" s="51">
        <v>27</v>
      </c>
      <c r="KGT547" s="52"/>
      <c r="KGU547" s="53" t="s">
        <v>14</v>
      </c>
      <c r="KGV547" s="52"/>
      <c r="KGW547" s="54"/>
      <c r="KGX547" s="54"/>
      <c r="KGY547" s="54"/>
      <c r="KGZ547" s="55"/>
      <c r="KHA547" s="51">
        <v>27</v>
      </c>
      <c r="KHB547" s="52"/>
      <c r="KHC547" s="53" t="s">
        <v>14</v>
      </c>
      <c r="KHD547" s="52"/>
      <c r="KHE547" s="54"/>
      <c r="KHF547" s="54"/>
      <c r="KHG547" s="54"/>
      <c r="KHH547" s="55"/>
      <c r="KHI547" s="51">
        <v>27</v>
      </c>
      <c r="KHJ547" s="52"/>
      <c r="KHK547" s="53" t="s">
        <v>14</v>
      </c>
      <c r="KHL547" s="52"/>
      <c r="KHM547" s="54"/>
      <c r="KHN547" s="54"/>
      <c r="KHO547" s="54"/>
      <c r="KHP547" s="55"/>
      <c r="KHQ547" s="51">
        <v>27</v>
      </c>
      <c r="KHR547" s="52"/>
      <c r="KHS547" s="53" t="s">
        <v>14</v>
      </c>
      <c r="KHT547" s="52"/>
      <c r="KHU547" s="54"/>
      <c r="KHV547" s="54"/>
      <c r="KHW547" s="54"/>
      <c r="KHX547" s="55"/>
      <c r="KHY547" s="51">
        <v>27</v>
      </c>
      <c r="KHZ547" s="52"/>
      <c r="KIA547" s="53" t="s">
        <v>14</v>
      </c>
      <c r="KIB547" s="52"/>
      <c r="KIC547" s="54"/>
      <c r="KID547" s="54"/>
      <c r="KIE547" s="54"/>
      <c r="KIF547" s="55"/>
      <c r="KIG547" s="51">
        <v>27</v>
      </c>
      <c r="KIH547" s="52"/>
      <c r="KII547" s="53" t="s">
        <v>14</v>
      </c>
      <c r="KIJ547" s="52"/>
      <c r="KIK547" s="54"/>
      <c r="KIL547" s="54"/>
      <c r="KIM547" s="54"/>
      <c r="KIN547" s="55"/>
      <c r="KIO547" s="51">
        <v>27</v>
      </c>
      <c r="KIP547" s="52"/>
      <c r="KIQ547" s="53" t="s">
        <v>14</v>
      </c>
      <c r="KIR547" s="52"/>
      <c r="KIS547" s="54"/>
      <c r="KIT547" s="54"/>
      <c r="KIU547" s="54"/>
      <c r="KIV547" s="55"/>
      <c r="KIW547" s="51">
        <v>27</v>
      </c>
      <c r="KIX547" s="52"/>
      <c r="KIY547" s="53" t="s">
        <v>14</v>
      </c>
      <c r="KIZ547" s="52"/>
      <c r="KJA547" s="54"/>
      <c r="KJB547" s="54"/>
      <c r="KJC547" s="54"/>
      <c r="KJD547" s="55"/>
      <c r="KJE547" s="51">
        <v>27</v>
      </c>
      <c r="KJF547" s="52"/>
      <c r="KJG547" s="53" t="s">
        <v>14</v>
      </c>
      <c r="KJH547" s="52"/>
      <c r="KJI547" s="54"/>
      <c r="KJJ547" s="54"/>
      <c r="KJK547" s="54"/>
      <c r="KJL547" s="55"/>
      <c r="KJM547" s="51">
        <v>27</v>
      </c>
      <c r="KJN547" s="52"/>
      <c r="KJO547" s="53" t="s">
        <v>14</v>
      </c>
      <c r="KJP547" s="52"/>
      <c r="KJQ547" s="54"/>
      <c r="KJR547" s="54"/>
      <c r="KJS547" s="54"/>
      <c r="KJT547" s="55"/>
      <c r="KJU547" s="51">
        <v>27</v>
      </c>
      <c r="KJV547" s="52"/>
      <c r="KJW547" s="53" t="s">
        <v>14</v>
      </c>
      <c r="KJX547" s="52"/>
      <c r="KJY547" s="54"/>
      <c r="KJZ547" s="54"/>
      <c r="KKA547" s="54"/>
      <c r="KKB547" s="55"/>
      <c r="KKC547" s="51">
        <v>27</v>
      </c>
      <c r="KKD547" s="52"/>
      <c r="KKE547" s="53" t="s">
        <v>14</v>
      </c>
      <c r="KKF547" s="52"/>
      <c r="KKG547" s="54"/>
      <c r="KKH547" s="54"/>
      <c r="KKI547" s="54"/>
      <c r="KKJ547" s="55"/>
      <c r="KKK547" s="51">
        <v>27</v>
      </c>
      <c r="KKL547" s="52"/>
      <c r="KKM547" s="53" t="s">
        <v>14</v>
      </c>
      <c r="KKN547" s="52"/>
      <c r="KKO547" s="54"/>
      <c r="KKP547" s="54"/>
      <c r="KKQ547" s="54"/>
      <c r="KKR547" s="55"/>
      <c r="KKS547" s="51">
        <v>27</v>
      </c>
      <c r="KKT547" s="52"/>
      <c r="KKU547" s="53" t="s">
        <v>14</v>
      </c>
      <c r="KKV547" s="52"/>
      <c r="KKW547" s="54"/>
      <c r="KKX547" s="54"/>
      <c r="KKY547" s="54"/>
      <c r="KKZ547" s="55"/>
      <c r="KLA547" s="51">
        <v>27</v>
      </c>
      <c r="KLB547" s="52"/>
      <c r="KLC547" s="53" t="s">
        <v>14</v>
      </c>
      <c r="KLD547" s="52"/>
      <c r="KLE547" s="54"/>
      <c r="KLF547" s="54"/>
      <c r="KLG547" s="54"/>
      <c r="KLH547" s="55"/>
      <c r="KLI547" s="51">
        <v>27</v>
      </c>
      <c r="KLJ547" s="52"/>
      <c r="KLK547" s="53" t="s">
        <v>14</v>
      </c>
      <c r="KLL547" s="52"/>
      <c r="KLM547" s="54"/>
      <c r="KLN547" s="54"/>
      <c r="KLO547" s="54"/>
      <c r="KLP547" s="55"/>
      <c r="KLQ547" s="51">
        <v>27</v>
      </c>
      <c r="KLR547" s="52"/>
      <c r="KLS547" s="53" t="s">
        <v>14</v>
      </c>
      <c r="KLT547" s="52"/>
      <c r="KLU547" s="54"/>
      <c r="KLV547" s="54"/>
      <c r="KLW547" s="54"/>
      <c r="KLX547" s="55"/>
      <c r="KLY547" s="51">
        <v>27</v>
      </c>
      <c r="KLZ547" s="52"/>
      <c r="KMA547" s="53" t="s">
        <v>14</v>
      </c>
      <c r="KMB547" s="52"/>
      <c r="KMC547" s="54"/>
      <c r="KMD547" s="54"/>
      <c r="KME547" s="54"/>
      <c r="KMF547" s="55"/>
      <c r="KMG547" s="51">
        <v>27</v>
      </c>
      <c r="KMH547" s="52"/>
      <c r="KMI547" s="53" t="s">
        <v>14</v>
      </c>
      <c r="KMJ547" s="52"/>
      <c r="KMK547" s="54"/>
      <c r="KML547" s="54"/>
      <c r="KMM547" s="54"/>
      <c r="KMN547" s="55"/>
      <c r="KMO547" s="51">
        <v>27</v>
      </c>
      <c r="KMP547" s="52"/>
      <c r="KMQ547" s="53" t="s">
        <v>14</v>
      </c>
      <c r="KMR547" s="52"/>
      <c r="KMS547" s="54"/>
      <c r="KMT547" s="54"/>
      <c r="KMU547" s="54"/>
      <c r="KMV547" s="55"/>
      <c r="KMW547" s="51">
        <v>27</v>
      </c>
      <c r="KMX547" s="52"/>
      <c r="KMY547" s="53" t="s">
        <v>14</v>
      </c>
      <c r="KMZ547" s="52"/>
      <c r="KNA547" s="54"/>
      <c r="KNB547" s="54"/>
      <c r="KNC547" s="54"/>
      <c r="KND547" s="55"/>
      <c r="KNE547" s="51">
        <v>27</v>
      </c>
      <c r="KNF547" s="52"/>
      <c r="KNG547" s="53" t="s">
        <v>14</v>
      </c>
      <c r="KNH547" s="52"/>
      <c r="KNI547" s="54"/>
      <c r="KNJ547" s="54"/>
      <c r="KNK547" s="54"/>
      <c r="KNL547" s="55"/>
      <c r="KNM547" s="51">
        <v>27</v>
      </c>
      <c r="KNN547" s="52"/>
      <c r="KNO547" s="53" t="s">
        <v>14</v>
      </c>
      <c r="KNP547" s="52"/>
      <c r="KNQ547" s="54"/>
      <c r="KNR547" s="54"/>
      <c r="KNS547" s="54"/>
      <c r="KNT547" s="55"/>
      <c r="KNU547" s="51">
        <v>27</v>
      </c>
      <c r="KNV547" s="52"/>
      <c r="KNW547" s="53" t="s">
        <v>14</v>
      </c>
      <c r="KNX547" s="52"/>
      <c r="KNY547" s="54"/>
      <c r="KNZ547" s="54"/>
      <c r="KOA547" s="54"/>
      <c r="KOB547" s="55"/>
      <c r="KOC547" s="51">
        <v>27</v>
      </c>
      <c r="KOD547" s="52"/>
      <c r="KOE547" s="53" t="s">
        <v>14</v>
      </c>
      <c r="KOF547" s="52"/>
      <c r="KOG547" s="54"/>
      <c r="KOH547" s="54"/>
      <c r="KOI547" s="54"/>
      <c r="KOJ547" s="55"/>
      <c r="KOK547" s="51">
        <v>27</v>
      </c>
      <c r="KOL547" s="52"/>
      <c r="KOM547" s="53" t="s">
        <v>14</v>
      </c>
      <c r="KON547" s="52"/>
      <c r="KOO547" s="54"/>
      <c r="KOP547" s="54"/>
      <c r="KOQ547" s="54"/>
      <c r="KOR547" s="55"/>
      <c r="KOS547" s="51">
        <v>27</v>
      </c>
      <c r="KOT547" s="52"/>
      <c r="KOU547" s="53" t="s">
        <v>14</v>
      </c>
      <c r="KOV547" s="52"/>
      <c r="KOW547" s="54"/>
      <c r="KOX547" s="54"/>
      <c r="KOY547" s="54"/>
      <c r="KOZ547" s="55"/>
      <c r="KPA547" s="51">
        <v>27</v>
      </c>
      <c r="KPB547" s="52"/>
      <c r="KPC547" s="53" t="s">
        <v>14</v>
      </c>
      <c r="KPD547" s="52"/>
      <c r="KPE547" s="54"/>
      <c r="KPF547" s="54"/>
      <c r="KPG547" s="54"/>
      <c r="KPH547" s="55"/>
      <c r="KPI547" s="51">
        <v>27</v>
      </c>
      <c r="KPJ547" s="52"/>
      <c r="KPK547" s="53" t="s">
        <v>14</v>
      </c>
      <c r="KPL547" s="52"/>
      <c r="KPM547" s="54"/>
      <c r="KPN547" s="54"/>
      <c r="KPO547" s="54"/>
      <c r="KPP547" s="55"/>
      <c r="KPQ547" s="51">
        <v>27</v>
      </c>
      <c r="KPR547" s="52"/>
      <c r="KPS547" s="53" t="s">
        <v>14</v>
      </c>
      <c r="KPT547" s="52"/>
      <c r="KPU547" s="54"/>
      <c r="KPV547" s="54"/>
      <c r="KPW547" s="54"/>
      <c r="KPX547" s="55"/>
      <c r="KPY547" s="51">
        <v>27</v>
      </c>
      <c r="KPZ547" s="52"/>
      <c r="KQA547" s="53" t="s">
        <v>14</v>
      </c>
      <c r="KQB547" s="52"/>
      <c r="KQC547" s="54"/>
      <c r="KQD547" s="54"/>
      <c r="KQE547" s="54"/>
      <c r="KQF547" s="55"/>
      <c r="KQG547" s="51">
        <v>27</v>
      </c>
      <c r="KQH547" s="52"/>
      <c r="KQI547" s="53" t="s">
        <v>14</v>
      </c>
      <c r="KQJ547" s="52"/>
      <c r="KQK547" s="54"/>
      <c r="KQL547" s="54"/>
      <c r="KQM547" s="54"/>
      <c r="KQN547" s="55"/>
      <c r="KQO547" s="51">
        <v>27</v>
      </c>
      <c r="KQP547" s="52"/>
      <c r="KQQ547" s="53" t="s">
        <v>14</v>
      </c>
      <c r="KQR547" s="52"/>
      <c r="KQS547" s="54"/>
      <c r="KQT547" s="54"/>
      <c r="KQU547" s="54"/>
      <c r="KQV547" s="55"/>
      <c r="KQW547" s="51">
        <v>27</v>
      </c>
      <c r="KQX547" s="52"/>
      <c r="KQY547" s="53" t="s">
        <v>14</v>
      </c>
      <c r="KQZ547" s="52"/>
      <c r="KRA547" s="54"/>
      <c r="KRB547" s="54"/>
      <c r="KRC547" s="54"/>
      <c r="KRD547" s="55"/>
      <c r="KRE547" s="51">
        <v>27</v>
      </c>
      <c r="KRF547" s="52"/>
      <c r="KRG547" s="53" t="s">
        <v>14</v>
      </c>
      <c r="KRH547" s="52"/>
      <c r="KRI547" s="54"/>
      <c r="KRJ547" s="54"/>
      <c r="KRK547" s="54"/>
      <c r="KRL547" s="55"/>
      <c r="KRM547" s="51">
        <v>27</v>
      </c>
      <c r="KRN547" s="52"/>
      <c r="KRO547" s="53" t="s">
        <v>14</v>
      </c>
      <c r="KRP547" s="52"/>
      <c r="KRQ547" s="54"/>
      <c r="KRR547" s="54"/>
      <c r="KRS547" s="54"/>
      <c r="KRT547" s="55"/>
      <c r="KRU547" s="51">
        <v>27</v>
      </c>
      <c r="KRV547" s="52"/>
      <c r="KRW547" s="53" t="s">
        <v>14</v>
      </c>
      <c r="KRX547" s="52"/>
      <c r="KRY547" s="54"/>
      <c r="KRZ547" s="54"/>
      <c r="KSA547" s="54"/>
      <c r="KSB547" s="55"/>
      <c r="KSC547" s="51">
        <v>27</v>
      </c>
      <c r="KSD547" s="52"/>
      <c r="KSE547" s="53" t="s">
        <v>14</v>
      </c>
      <c r="KSF547" s="52"/>
      <c r="KSG547" s="54"/>
      <c r="KSH547" s="54"/>
      <c r="KSI547" s="54"/>
      <c r="KSJ547" s="55"/>
      <c r="KSK547" s="51">
        <v>27</v>
      </c>
      <c r="KSL547" s="52"/>
      <c r="KSM547" s="53" t="s">
        <v>14</v>
      </c>
      <c r="KSN547" s="52"/>
      <c r="KSO547" s="54"/>
      <c r="KSP547" s="54"/>
      <c r="KSQ547" s="54"/>
      <c r="KSR547" s="55"/>
      <c r="KSS547" s="51">
        <v>27</v>
      </c>
      <c r="KST547" s="52"/>
      <c r="KSU547" s="53" t="s">
        <v>14</v>
      </c>
      <c r="KSV547" s="52"/>
      <c r="KSW547" s="54"/>
      <c r="KSX547" s="54"/>
      <c r="KSY547" s="54"/>
      <c r="KSZ547" s="55"/>
      <c r="KTA547" s="51">
        <v>27</v>
      </c>
      <c r="KTB547" s="52"/>
      <c r="KTC547" s="53" t="s">
        <v>14</v>
      </c>
      <c r="KTD547" s="52"/>
      <c r="KTE547" s="54"/>
      <c r="KTF547" s="54"/>
      <c r="KTG547" s="54"/>
      <c r="KTH547" s="55"/>
      <c r="KTI547" s="51">
        <v>27</v>
      </c>
      <c r="KTJ547" s="52"/>
      <c r="KTK547" s="53" t="s">
        <v>14</v>
      </c>
      <c r="KTL547" s="52"/>
      <c r="KTM547" s="54"/>
      <c r="KTN547" s="54"/>
      <c r="KTO547" s="54"/>
      <c r="KTP547" s="55"/>
      <c r="KTQ547" s="51">
        <v>27</v>
      </c>
      <c r="KTR547" s="52"/>
      <c r="KTS547" s="53" t="s">
        <v>14</v>
      </c>
      <c r="KTT547" s="52"/>
      <c r="KTU547" s="54"/>
      <c r="KTV547" s="54"/>
      <c r="KTW547" s="54"/>
      <c r="KTX547" s="55"/>
      <c r="KTY547" s="51">
        <v>27</v>
      </c>
      <c r="KTZ547" s="52"/>
      <c r="KUA547" s="53" t="s">
        <v>14</v>
      </c>
      <c r="KUB547" s="52"/>
      <c r="KUC547" s="54"/>
      <c r="KUD547" s="54"/>
      <c r="KUE547" s="54"/>
      <c r="KUF547" s="55"/>
      <c r="KUG547" s="51">
        <v>27</v>
      </c>
      <c r="KUH547" s="52"/>
      <c r="KUI547" s="53" t="s">
        <v>14</v>
      </c>
      <c r="KUJ547" s="52"/>
      <c r="KUK547" s="54"/>
      <c r="KUL547" s="54"/>
      <c r="KUM547" s="54"/>
      <c r="KUN547" s="55"/>
      <c r="KUO547" s="51">
        <v>27</v>
      </c>
      <c r="KUP547" s="52"/>
      <c r="KUQ547" s="53" t="s">
        <v>14</v>
      </c>
      <c r="KUR547" s="52"/>
      <c r="KUS547" s="54"/>
      <c r="KUT547" s="54"/>
      <c r="KUU547" s="54"/>
      <c r="KUV547" s="55"/>
      <c r="KUW547" s="51">
        <v>27</v>
      </c>
      <c r="KUX547" s="52"/>
      <c r="KUY547" s="53" t="s">
        <v>14</v>
      </c>
      <c r="KUZ547" s="52"/>
      <c r="KVA547" s="54"/>
      <c r="KVB547" s="54"/>
      <c r="KVC547" s="54"/>
      <c r="KVD547" s="55"/>
      <c r="KVE547" s="51">
        <v>27</v>
      </c>
      <c r="KVF547" s="52"/>
      <c r="KVG547" s="53" t="s">
        <v>14</v>
      </c>
      <c r="KVH547" s="52"/>
      <c r="KVI547" s="54"/>
      <c r="KVJ547" s="54"/>
      <c r="KVK547" s="54"/>
      <c r="KVL547" s="55"/>
      <c r="KVM547" s="51">
        <v>27</v>
      </c>
      <c r="KVN547" s="52"/>
      <c r="KVO547" s="53" t="s">
        <v>14</v>
      </c>
      <c r="KVP547" s="52"/>
      <c r="KVQ547" s="54"/>
      <c r="KVR547" s="54"/>
      <c r="KVS547" s="54"/>
      <c r="KVT547" s="55"/>
      <c r="KVU547" s="51">
        <v>27</v>
      </c>
      <c r="KVV547" s="52"/>
      <c r="KVW547" s="53" t="s">
        <v>14</v>
      </c>
      <c r="KVX547" s="52"/>
      <c r="KVY547" s="54"/>
      <c r="KVZ547" s="54"/>
      <c r="KWA547" s="54"/>
      <c r="KWB547" s="55"/>
      <c r="KWC547" s="51">
        <v>27</v>
      </c>
      <c r="KWD547" s="52"/>
      <c r="KWE547" s="53" t="s">
        <v>14</v>
      </c>
      <c r="KWF547" s="52"/>
      <c r="KWG547" s="54"/>
      <c r="KWH547" s="54"/>
      <c r="KWI547" s="54"/>
      <c r="KWJ547" s="55"/>
      <c r="KWK547" s="51">
        <v>27</v>
      </c>
      <c r="KWL547" s="52"/>
      <c r="KWM547" s="53" t="s">
        <v>14</v>
      </c>
      <c r="KWN547" s="52"/>
      <c r="KWO547" s="54"/>
      <c r="KWP547" s="54"/>
      <c r="KWQ547" s="54"/>
      <c r="KWR547" s="55"/>
      <c r="KWS547" s="51">
        <v>27</v>
      </c>
      <c r="KWT547" s="52"/>
      <c r="KWU547" s="53" t="s">
        <v>14</v>
      </c>
      <c r="KWV547" s="52"/>
      <c r="KWW547" s="54"/>
      <c r="KWX547" s="54"/>
      <c r="KWY547" s="54"/>
      <c r="KWZ547" s="55"/>
      <c r="KXA547" s="51">
        <v>27</v>
      </c>
      <c r="KXB547" s="52"/>
      <c r="KXC547" s="53" t="s">
        <v>14</v>
      </c>
      <c r="KXD547" s="52"/>
      <c r="KXE547" s="54"/>
      <c r="KXF547" s="54"/>
      <c r="KXG547" s="54"/>
      <c r="KXH547" s="55"/>
      <c r="KXI547" s="51">
        <v>27</v>
      </c>
      <c r="KXJ547" s="52"/>
      <c r="KXK547" s="53" t="s">
        <v>14</v>
      </c>
      <c r="KXL547" s="52"/>
      <c r="KXM547" s="54"/>
      <c r="KXN547" s="54"/>
      <c r="KXO547" s="54"/>
      <c r="KXP547" s="55"/>
      <c r="KXQ547" s="51">
        <v>27</v>
      </c>
      <c r="KXR547" s="52"/>
      <c r="KXS547" s="53" t="s">
        <v>14</v>
      </c>
      <c r="KXT547" s="52"/>
      <c r="KXU547" s="54"/>
      <c r="KXV547" s="54"/>
      <c r="KXW547" s="54"/>
      <c r="KXX547" s="55"/>
      <c r="KXY547" s="51">
        <v>27</v>
      </c>
      <c r="KXZ547" s="52"/>
      <c r="KYA547" s="53" t="s">
        <v>14</v>
      </c>
      <c r="KYB547" s="52"/>
      <c r="KYC547" s="54"/>
      <c r="KYD547" s="54"/>
      <c r="KYE547" s="54"/>
      <c r="KYF547" s="55"/>
      <c r="KYG547" s="51">
        <v>27</v>
      </c>
      <c r="KYH547" s="52"/>
      <c r="KYI547" s="53" t="s">
        <v>14</v>
      </c>
      <c r="KYJ547" s="52"/>
      <c r="KYK547" s="54"/>
      <c r="KYL547" s="54"/>
      <c r="KYM547" s="54"/>
      <c r="KYN547" s="55"/>
      <c r="KYO547" s="51">
        <v>27</v>
      </c>
      <c r="KYP547" s="52"/>
      <c r="KYQ547" s="53" t="s">
        <v>14</v>
      </c>
      <c r="KYR547" s="52"/>
      <c r="KYS547" s="54"/>
      <c r="KYT547" s="54"/>
      <c r="KYU547" s="54"/>
      <c r="KYV547" s="55"/>
      <c r="KYW547" s="51">
        <v>27</v>
      </c>
      <c r="KYX547" s="52"/>
      <c r="KYY547" s="53" t="s">
        <v>14</v>
      </c>
      <c r="KYZ547" s="52"/>
      <c r="KZA547" s="54"/>
      <c r="KZB547" s="54"/>
      <c r="KZC547" s="54"/>
      <c r="KZD547" s="55"/>
      <c r="KZE547" s="51">
        <v>27</v>
      </c>
      <c r="KZF547" s="52"/>
      <c r="KZG547" s="53" t="s">
        <v>14</v>
      </c>
      <c r="KZH547" s="52"/>
      <c r="KZI547" s="54"/>
      <c r="KZJ547" s="54"/>
      <c r="KZK547" s="54"/>
      <c r="KZL547" s="55"/>
      <c r="KZM547" s="51">
        <v>27</v>
      </c>
      <c r="KZN547" s="52"/>
      <c r="KZO547" s="53" t="s">
        <v>14</v>
      </c>
      <c r="KZP547" s="52"/>
      <c r="KZQ547" s="54"/>
      <c r="KZR547" s="54"/>
      <c r="KZS547" s="54"/>
      <c r="KZT547" s="55"/>
      <c r="KZU547" s="51">
        <v>27</v>
      </c>
      <c r="KZV547" s="52"/>
      <c r="KZW547" s="53" t="s">
        <v>14</v>
      </c>
      <c r="KZX547" s="52"/>
      <c r="KZY547" s="54"/>
      <c r="KZZ547" s="54"/>
      <c r="LAA547" s="54"/>
      <c r="LAB547" s="55"/>
      <c r="LAC547" s="51">
        <v>27</v>
      </c>
      <c r="LAD547" s="52"/>
      <c r="LAE547" s="53" t="s">
        <v>14</v>
      </c>
      <c r="LAF547" s="52"/>
      <c r="LAG547" s="54"/>
      <c r="LAH547" s="54"/>
      <c r="LAI547" s="54"/>
      <c r="LAJ547" s="55"/>
      <c r="LAK547" s="51">
        <v>27</v>
      </c>
      <c r="LAL547" s="52"/>
      <c r="LAM547" s="53" t="s">
        <v>14</v>
      </c>
      <c r="LAN547" s="52"/>
      <c r="LAO547" s="54"/>
      <c r="LAP547" s="54"/>
      <c r="LAQ547" s="54"/>
      <c r="LAR547" s="55"/>
      <c r="LAS547" s="51">
        <v>27</v>
      </c>
      <c r="LAT547" s="52"/>
      <c r="LAU547" s="53" t="s">
        <v>14</v>
      </c>
      <c r="LAV547" s="52"/>
      <c r="LAW547" s="54"/>
      <c r="LAX547" s="54"/>
      <c r="LAY547" s="54"/>
      <c r="LAZ547" s="55"/>
      <c r="LBA547" s="51">
        <v>27</v>
      </c>
      <c r="LBB547" s="52"/>
      <c r="LBC547" s="53" t="s">
        <v>14</v>
      </c>
      <c r="LBD547" s="52"/>
      <c r="LBE547" s="54"/>
      <c r="LBF547" s="54"/>
      <c r="LBG547" s="54"/>
      <c r="LBH547" s="55"/>
      <c r="LBI547" s="51">
        <v>27</v>
      </c>
      <c r="LBJ547" s="52"/>
      <c r="LBK547" s="53" t="s">
        <v>14</v>
      </c>
      <c r="LBL547" s="52"/>
      <c r="LBM547" s="54"/>
      <c r="LBN547" s="54"/>
      <c r="LBO547" s="54"/>
      <c r="LBP547" s="55"/>
      <c r="LBQ547" s="51">
        <v>27</v>
      </c>
      <c r="LBR547" s="52"/>
      <c r="LBS547" s="53" t="s">
        <v>14</v>
      </c>
      <c r="LBT547" s="52"/>
      <c r="LBU547" s="54"/>
      <c r="LBV547" s="54"/>
      <c r="LBW547" s="54"/>
      <c r="LBX547" s="55"/>
      <c r="LBY547" s="51">
        <v>27</v>
      </c>
      <c r="LBZ547" s="52"/>
      <c r="LCA547" s="53" t="s">
        <v>14</v>
      </c>
      <c r="LCB547" s="52"/>
      <c r="LCC547" s="54"/>
      <c r="LCD547" s="54"/>
      <c r="LCE547" s="54"/>
      <c r="LCF547" s="55"/>
      <c r="LCG547" s="51">
        <v>27</v>
      </c>
      <c r="LCH547" s="52"/>
      <c r="LCI547" s="53" t="s">
        <v>14</v>
      </c>
      <c r="LCJ547" s="52"/>
      <c r="LCK547" s="54"/>
      <c r="LCL547" s="54"/>
      <c r="LCM547" s="54"/>
      <c r="LCN547" s="55"/>
      <c r="LCO547" s="51">
        <v>27</v>
      </c>
      <c r="LCP547" s="52"/>
      <c r="LCQ547" s="53" t="s">
        <v>14</v>
      </c>
      <c r="LCR547" s="52"/>
      <c r="LCS547" s="54"/>
      <c r="LCT547" s="54"/>
      <c r="LCU547" s="54"/>
      <c r="LCV547" s="55"/>
      <c r="LCW547" s="51">
        <v>27</v>
      </c>
      <c r="LCX547" s="52"/>
      <c r="LCY547" s="53" t="s">
        <v>14</v>
      </c>
      <c r="LCZ547" s="52"/>
      <c r="LDA547" s="54"/>
      <c r="LDB547" s="54"/>
      <c r="LDC547" s="54"/>
      <c r="LDD547" s="55"/>
      <c r="LDE547" s="51">
        <v>27</v>
      </c>
      <c r="LDF547" s="52"/>
      <c r="LDG547" s="53" t="s">
        <v>14</v>
      </c>
      <c r="LDH547" s="52"/>
      <c r="LDI547" s="54"/>
      <c r="LDJ547" s="54"/>
      <c r="LDK547" s="54"/>
      <c r="LDL547" s="55"/>
      <c r="LDM547" s="51">
        <v>27</v>
      </c>
      <c r="LDN547" s="52"/>
      <c r="LDO547" s="53" t="s">
        <v>14</v>
      </c>
      <c r="LDP547" s="52"/>
      <c r="LDQ547" s="54"/>
      <c r="LDR547" s="54"/>
      <c r="LDS547" s="54"/>
      <c r="LDT547" s="55"/>
      <c r="LDU547" s="51">
        <v>27</v>
      </c>
      <c r="LDV547" s="52"/>
      <c r="LDW547" s="53" t="s">
        <v>14</v>
      </c>
      <c r="LDX547" s="52"/>
      <c r="LDY547" s="54"/>
      <c r="LDZ547" s="54"/>
      <c r="LEA547" s="54"/>
      <c r="LEB547" s="55"/>
      <c r="LEC547" s="51">
        <v>27</v>
      </c>
      <c r="LED547" s="52"/>
      <c r="LEE547" s="53" t="s">
        <v>14</v>
      </c>
      <c r="LEF547" s="52"/>
      <c r="LEG547" s="54"/>
      <c r="LEH547" s="54"/>
      <c r="LEI547" s="54"/>
      <c r="LEJ547" s="55"/>
      <c r="LEK547" s="51">
        <v>27</v>
      </c>
      <c r="LEL547" s="52"/>
      <c r="LEM547" s="53" t="s">
        <v>14</v>
      </c>
      <c r="LEN547" s="52"/>
      <c r="LEO547" s="54"/>
      <c r="LEP547" s="54"/>
      <c r="LEQ547" s="54"/>
      <c r="LER547" s="55"/>
      <c r="LES547" s="51">
        <v>27</v>
      </c>
      <c r="LET547" s="52"/>
      <c r="LEU547" s="53" t="s">
        <v>14</v>
      </c>
      <c r="LEV547" s="52"/>
      <c r="LEW547" s="54"/>
      <c r="LEX547" s="54"/>
      <c r="LEY547" s="54"/>
      <c r="LEZ547" s="55"/>
      <c r="LFA547" s="51">
        <v>27</v>
      </c>
      <c r="LFB547" s="52"/>
      <c r="LFC547" s="53" t="s">
        <v>14</v>
      </c>
      <c r="LFD547" s="52"/>
      <c r="LFE547" s="54"/>
      <c r="LFF547" s="54"/>
      <c r="LFG547" s="54"/>
      <c r="LFH547" s="55"/>
      <c r="LFI547" s="51">
        <v>27</v>
      </c>
      <c r="LFJ547" s="52"/>
      <c r="LFK547" s="53" t="s">
        <v>14</v>
      </c>
      <c r="LFL547" s="52"/>
      <c r="LFM547" s="54"/>
      <c r="LFN547" s="54"/>
      <c r="LFO547" s="54"/>
      <c r="LFP547" s="55"/>
      <c r="LFQ547" s="51">
        <v>27</v>
      </c>
      <c r="LFR547" s="52"/>
      <c r="LFS547" s="53" t="s">
        <v>14</v>
      </c>
      <c r="LFT547" s="52"/>
      <c r="LFU547" s="54"/>
      <c r="LFV547" s="54"/>
      <c r="LFW547" s="54"/>
      <c r="LFX547" s="55"/>
      <c r="LFY547" s="51">
        <v>27</v>
      </c>
      <c r="LFZ547" s="52"/>
      <c r="LGA547" s="53" t="s">
        <v>14</v>
      </c>
      <c r="LGB547" s="52"/>
      <c r="LGC547" s="54"/>
      <c r="LGD547" s="54"/>
      <c r="LGE547" s="54"/>
      <c r="LGF547" s="55"/>
      <c r="LGG547" s="51">
        <v>27</v>
      </c>
      <c r="LGH547" s="52"/>
      <c r="LGI547" s="53" t="s">
        <v>14</v>
      </c>
      <c r="LGJ547" s="52"/>
      <c r="LGK547" s="54"/>
      <c r="LGL547" s="54"/>
      <c r="LGM547" s="54"/>
      <c r="LGN547" s="55"/>
      <c r="LGO547" s="51">
        <v>27</v>
      </c>
      <c r="LGP547" s="52"/>
      <c r="LGQ547" s="53" t="s">
        <v>14</v>
      </c>
      <c r="LGR547" s="52"/>
      <c r="LGS547" s="54"/>
      <c r="LGT547" s="54"/>
      <c r="LGU547" s="54"/>
      <c r="LGV547" s="55"/>
      <c r="LGW547" s="51">
        <v>27</v>
      </c>
      <c r="LGX547" s="52"/>
      <c r="LGY547" s="53" t="s">
        <v>14</v>
      </c>
      <c r="LGZ547" s="52"/>
      <c r="LHA547" s="54"/>
      <c r="LHB547" s="54"/>
      <c r="LHC547" s="54"/>
      <c r="LHD547" s="55"/>
      <c r="LHE547" s="51">
        <v>27</v>
      </c>
      <c r="LHF547" s="52"/>
      <c r="LHG547" s="53" t="s">
        <v>14</v>
      </c>
      <c r="LHH547" s="52"/>
      <c r="LHI547" s="54"/>
      <c r="LHJ547" s="54"/>
      <c r="LHK547" s="54"/>
      <c r="LHL547" s="55"/>
      <c r="LHM547" s="51">
        <v>27</v>
      </c>
      <c r="LHN547" s="52"/>
      <c r="LHO547" s="53" t="s">
        <v>14</v>
      </c>
      <c r="LHP547" s="52"/>
      <c r="LHQ547" s="54"/>
      <c r="LHR547" s="54"/>
      <c r="LHS547" s="54"/>
      <c r="LHT547" s="55"/>
      <c r="LHU547" s="51">
        <v>27</v>
      </c>
      <c r="LHV547" s="52"/>
      <c r="LHW547" s="53" t="s">
        <v>14</v>
      </c>
      <c r="LHX547" s="52"/>
      <c r="LHY547" s="54"/>
      <c r="LHZ547" s="54"/>
      <c r="LIA547" s="54"/>
      <c r="LIB547" s="55"/>
      <c r="LIC547" s="51">
        <v>27</v>
      </c>
      <c r="LID547" s="52"/>
      <c r="LIE547" s="53" t="s">
        <v>14</v>
      </c>
      <c r="LIF547" s="52"/>
      <c r="LIG547" s="54"/>
      <c r="LIH547" s="54"/>
      <c r="LII547" s="54"/>
      <c r="LIJ547" s="55"/>
      <c r="LIK547" s="51">
        <v>27</v>
      </c>
      <c r="LIL547" s="52"/>
      <c r="LIM547" s="53" t="s">
        <v>14</v>
      </c>
      <c r="LIN547" s="52"/>
      <c r="LIO547" s="54"/>
      <c r="LIP547" s="54"/>
      <c r="LIQ547" s="54"/>
      <c r="LIR547" s="55"/>
      <c r="LIS547" s="51">
        <v>27</v>
      </c>
      <c r="LIT547" s="52"/>
      <c r="LIU547" s="53" t="s">
        <v>14</v>
      </c>
      <c r="LIV547" s="52"/>
      <c r="LIW547" s="54"/>
      <c r="LIX547" s="54"/>
      <c r="LIY547" s="54"/>
      <c r="LIZ547" s="55"/>
      <c r="LJA547" s="51">
        <v>27</v>
      </c>
      <c r="LJB547" s="52"/>
      <c r="LJC547" s="53" t="s">
        <v>14</v>
      </c>
      <c r="LJD547" s="52"/>
      <c r="LJE547" s="54"/>
      <c r="LJF547" s="54"/>
      <c r="LJG547" s="54"/>
      <c r="LJH547" s="55"/>
      <c r="LJI547" s="51">
        <v>27</v>
      </c>
      <c r="LJJ547" s="52"/>
      <c r="LJK547" s="53" t="s">
        <v>14</v>
      </c>
      <c r="LJL547" s="52"/>
      <c r="LJM547" s="54"/>
      <c r="LJN547" s="54"/>
      <c r="LJO547" s="54"/>
      <c r="LJP547" s="55"/>
      <c r="LJQ547" s="51">
        <v>27</v>
      </c>
      <c r="LJR547" s="52"/>
      <c r="LJS547" s="53" t="s">
        <v>14</v>
      </c>
      <c r="LJT547" s="52"/>
      <c r="LJU547" s="54"/>
      <c r="LJV547" s="54"/>
      <c r="LJW547" s="54"/>
      <c r="LJX547" s="55"/>
      <c r="LJY547" s="51">
        <v>27</v>
      </c>
      <c r="LJZ547" s="52"/>
      <c r="LKA547" s="53" t="s">
        <v>14</v>
      </c>
      <c r="LKB547" s="52"/>
      <c r="LKC547" s="54"/>
      <c r="LKD547" s="54"/>
      <c r="LKE547" s="54"/>
      <c r="LKF547" s="55"/>
      <c r="LKG547" s="51">
        <v>27</v>
      </c>
      <c r="LKH547" s="52"/>
      <c r="LKI547" s="53" t="s">
        <v>14</v>
      </c>
      <c r="LKJ547" s="52"/>
      <c r="LKK547" s="54"/>
      <c r="LKL547" s="54"/>
      <c r="LKM547" s="54"/>
      <c r="LKN547" s="55"/>
      <c r="LKO547" s="51">
        <v>27</v>
      </c>
      <c r="LKP547" s="52"/>
      <c r="LKQ547" s="53" t="s">
        <v>14</v>
      </c>
      <c r="LKR547" s="52"/>
      <c r="LKS547" s="54"/>
      <c r="LKT547" s="54"/>
      <c r="LKU547" s="54"/>
      <c r="LKV547" s="55"/>
      <c r="LKW547" s="51">
        <v>27</v>
      </c>
      <c r="LKX547" s="52"/>
      <c r="LKY547" s="53" t="s">
        <v>14</v>
      </c>
      <c r="LKZ547" s="52"/>
      <c r="LLA547" s="54"/>
      <c r="LLB547" s="54"/>
      <c r="LLC547" s="54"/>
      <c r="LLD547" s="55"/>
      <c r="LLE547" s="51">
        <v>27</v>
      </c>
      <c r="LLF547" s="52"/>
      <c r="LLG547" s="53" t="s">
        <v>14</v>
      </c>
      <c r="LLH547" s="52"/>
      <c r="LLI547" s="54"/>
      <c r="LLJ547" s="54"/>
      <c r="LLK547" s="54"/>
      <c r="LLL547" s="55"/>
      <c r="LLM547" s="51">
        <v>27</v>
      </c>
      <c r="LLN547" s="52"/>
      <c r="LLO547" s="53" t="s">
        <v>14</v>
      </c>
      <c r="LLP547" s="52"/>
      <c r="LLQ547" s="54"/>
      <c r="LLR547" s="54"/>
      <c r="LLS547" s="54"/>
      <c r="LLT547" s="55"/>
      <c r="LLU547" s="51">
        <v>27</v>
      </c>
      <c r="LLV547" s="52"/>
      <c r="LLW547" s="53" t="s">
        <v>14</v>
      </c>
      <c r="LLX547" s="52"/>
      <c r="LLY547" s="54"/>
      <c r="LLZ547" s="54"/>
      <c r="LMA547" s="54"/>
      <c r="LMB547" s="55"/>
      <c r="LMC547" s="51">
        <v>27</v>
      </c>
      <c r="LMD547" s="52"/>
      <c r="LME547" s="53" t="s">
        <v>14</v>
      </c>
      <c r="LMF547" s="52"/>
      <c r="LMG547" s="54"/>
      <c r="LMH547" s="54"/>
      <c r="LMI547" s="54"/>
      <c r="LMJ547" s="55"/>
      <c r="LMK547" s="51">
        <v>27</v>
      </c>
      <c r="LML547" s="52"/>
      <c r="LMM547" s="53" t="s">
        <v>14</v>
      </c>
      <c r="LMN547" s="52"/>
      <c r="LMO547" s="54"/>
      <c r="LMP547" s="54"/>
      <c r="LMQ547" s="54"/>
      <c r="LMR547" s="55"/>
      <c r="LMS547" s="51">
        <v>27</v>
      </c>
      <c r="LMT547" s="52"/>
      <c r="LMU547" s="53" t="s">
        <v>14</v>
      </c>
      <c r="LMV547" s="52"/>
      <c r="LMW547" s="54"/>
      <c r="LMX547" s="54"/>
      <c r="LMY547" s="54"/>
      <c r="LMZ547" s="55"/>
      <c r="LNA547" s="51">
        <v>27</v>
      </c>
      <c r="LNB547" s="52"/>
      <c r="LNC547" s="53" t="s">
        <v>14</v>
      </c>
      <c r="LND547" s="52"/>
      <c r="LNE547" s="54"/>
      <c r="LNF547" s="54"/>
      <c r="LNG547" s="54"/>
      <c r="LNH547" s="55"/>
      <c r="LNI547" s="51">
        <v>27</v>
      </c>
      <c r="LNJ547" s="52"/>
      <c r="LNK547" s="53" t="s">
        <v>14</v>
      </c>
      <c r="LNL547" s="52"/>
      <c r="LNM547" s="54"/>
      <c r="LNN547" s="54"/>
      <c r="LNO547" s="54"/>
      <c r="LNP547" s="55"/>
      <c r="LNQ547" s="51">
        <v>27</v>
      </c>
      <c r="LNR547" s="52"/>
      <c r="LNS547" s="53" t="s">
        <v>14</v>
      </c>
      <c r="LNT547" s="52"/>
      <c r="LNU547" s="54"/>
      <c r="LNV547" s="54"/>
      <c r="LNW547" s="54"/>
      <c r="LNX547" s="55"/>
      <c r="LNY547" s="51">
        <v>27</v>
      </c>
      <c r="LNZ547" s="52"/>
      <c r="LOA547" s="53" t="s">
        <v>14</v>
      </c>
      <c r="LOB547" s="52"/>
      <c r="LOC547" s="54"/>
      <c r="LOD547" s="54"/>
      <c r="LOE547" s="54"/>
      <c r="LOF547" s="55"/>
      <c r="LOG547" s="51">
        <v>27</v>
      </c>
      <c r="LOH547" s="52"/>
      <c r="LOI547" s="53" t="s">
        <v>14</v>
      </c>
      <c r="LOJ547" s="52"/>
      <c r="LOK547" s="54"/>
      <c r="LOL547" s="54"/>
      <c r="LOM547" s="54"/>
      <c r="LON547" s="55"/>
      <c r="LOO547" s="51">
        <v>27</v>
      </c>
      <c r="LOP547" s="52"/>
      <c r="LOQ547" s="53" t="s">
        <v>14</v>
      </c>
      <c r="LOR547" s="52"/>
      <c r="LOS547" s="54"/>
      <c r="LOT547" s="54"/>
      <c r="LOU547" s="54"/>
      <c r="LOV547" s="55"/>
      <c r="LOW547" s="51">
        <v>27</v>
      </c>
      <c r="LOX547" s="52"/>
      <c r="LOY547" s="53" t="s">
        <v>14</v>
      </c>
      <c r="LOZ547" s="52"/>
      <c r="LPA547" s="54"/>
      <c r="LPB547" s="54"/>
      <c r="LPC547" s="54"/>
      <c r="LPD547" s="55"/>
      <c r="LPE547" s="51">
        <v>27</v>
      </c>
      <c r="LPF547" s="52"/>
      <c r="LPG547" s="53" t="s">
        <v>14</v>
      </c>
      <c r="LPH547" s="52"/>
      <c r="LPI547" s="54"/>
      <c r="LPJ547" s="54"/>
      <c r="LPK547" s="54"/>
      <c r="LPL547" s="55"/>
      <c r="LPM547" s="51">
        <v>27</v>
      </c>
      <c r="LPN547" s="52"/>
      <c r="LPO547" s="53" t="s">
        <v>14</v>
      </c>
      <c r="LPP547" s="52"/>
      <c r="LPQ547" s="54"/>
      <c r="LPR547" s="54"/>
      <c r="LPS547" s="54"/>
      <c r="LPT547" s="55"/>
      <c r="LPU547" s="51">
        <v>27</v>
      </c>
      <c r="LPV547" s="52"/>
      <c r="LPW547" s="53" t="s">
        <v>14</v>
      </c>
      <c r="LPX547" s="52"/>
      <c r="LPY547" s="54"/>
      <c r="LPZ547" s="54"/>
      <c r="LQA547" s="54"/>
      <c r="LQB547" s="55"/>
      <c r="LQC547" s="51">
        <v>27</v>
      </c>
      <c r="LQD547" s="52"/>
      <c r="LQE547" s="53" t="s">
        <v>14</v>
      </c>
      <c r="LQF547" s="52"/>
      <c r="LQG547" s="54"/>
      <c r="LQH547" s="54"/>
      <c r="LQI547" s="54"/>
      <c r="LQJ547" s="55"/>
      <c r="LQK547" s="51">
        <v>27</v>
      </c>
      <c r="LQL547" s="52"/>
      <c r="LQM547" s="53" t="s">
        <v>14</v>
      </c>
      <c r="LQN547" s="52"/>
      <c r="LQO547" s="54"/>
      <c r="LQP547" s="54"/>
      <c r="LQQ547" s="54"/>
      <c r="LQR547" s="55"/>
      <c r="LQS547" s="51">
        <v>27</v>
      </c>
      <c r="LQT547" s="52"/>
      <c r="LQU547" s="53" t="s">
        <v>14</v>
      </c>
      <c r="LQV547" s="52"/>
      <c r="LQW547" s="54"/>
      <c r="LQX547" s="54"/>
      <c r="LQY547" s="54"/>
      <c r="LQZ547" s="55"/>
      <c r="LRA547" s="51">
        <v>27</v>
      </c>
      <c r="LRB547" s="52"/>
      <c r="LRC547" s="53" t="s">
        <v>14</v>
      </c>
      <c r="LRD547" s="52"/>
      <c r="LRE547" s="54"/>
      <c r="LRF547" s="54"/>
      <c r="LRG547" s="54"/>
      <c r="LRH547" s="55"/>
      <c r="LRI547" s="51">
        <v>27</v>
      </c>
      <c r="LRJ547" s="52"/>
      <c r="LRK547" s="53" t="s">
        <v>14</v>
      </c>
      <c r="LRL547" s="52"/>
      <c r="LRM547" s="54"/>
      <c r="LRN547" s="54"/>
      <c r="LRO547" s="54"/>
      <c r="LRP547" s="55"/>
      <c r="LRQ547" s="51">
        <v>27</v>
      </c>
      <c r="LRR547" s="52"/>
      <c r="LRS547" s="53" t="s">
        <v>14</v>
      </c>
      <c r="LRT547" s="52"/>
      <c r="LRU547" s="54"/>
      <c r="LRV547" s="54"/>
      <c r="LRW547" s="54"/>
      <c r="LRX547" s="55"/>
      <c r="LRY547" s="51">
        <v>27</v>
      </c>
      <c r="LRZ547" s="52"/>
      <c r="LSA547" s="53" t="s">
        <v>14</v>
      </c>
      <c r="LSB547" s="52"/>
      <c r="LSC547" s="54"/>
      <c r="LSD547" s="54"/>
      <c r="LSE547" s="54"/>
      <c r="LSF547" s="55"/>
      <c r="LSG547" s="51">
        <v>27</v>
      </c>
      <c r="LSH547" s="52"/>
      <c r="LSI547" s="53" t="s">
        <v>14</v>
      </c>
      <c r="LSJ547" s="52"/>
      <c r="LSK547" s="54"/>
      <c r="LSL547" s="54"/>
      <c r="LSM547" s="54"/>
      <c r="LSN547" s="55"/>
      <c r="LSO547" s="51">
        <v>27</v>
      </c>
      <c r="LSP547" s="52"/>
      <c r="LSQ547" s="53" t="s">
        <v>14</v>
      </c>
      <c r="LSR547" s="52"/>
      <c r="LSS547" s="54"/>
      <c r="LST547" s="54"/>
      <c r="LSU547" s="54"/>
      <c r="LSV547" s="55"/>
      <c r="LSW547" s="51">
        <v>27</v>
      </c>
      <c r="LSX547" s="52"/>
      <c r="LSY547" s="53" t="s">
        <v>14</v>
      </c>
      <c r="LSZ547" s="52"/>
      <c r="LTA547" s="54"/>
      <c r="LTB547" s="54"/>
      <c r="LTC547" s="54"/>
      <c r="LTD547" s="55"/>
      <c r="LTE547" s="51">
        <v>27</v>
      </c>
      <c r="LTF547" s="52"/>
      <c r="LTG547" s="53" t="s">
        <v>14</v>
      </c>
      <c r="LTH547" s="52"/>
      <c r="LTI547" s="54"/>
      <c r="LTJ547" s="54"/>
      <c r="LTK547" s="54"/>
      <c r="LTL547" s="55"/>
      <c r="LTM547" s="51">
        <v>27</v>
      </c>
      <c r="LTN547" s="52"/>
      <c r="LTO547" s="53" t="s">
        <v>14</v>
      </c>
      <c r="LTP547" s="52"/>
      <c r="LTQ547" s="54"/>
      <c r="LTR547" s="54"/>
      <c r="LTS547" s="54"/>
      <c r="LTT547" s="55"/>
      <c r="LTU547" s="51">
        <v>27</v>
      </c>
      <c r="LTV547" s="52"/>
      <c r="LTW547" s="53" t="s">
        <v>14</v>
      </c>
      <c r="LTX547" s="52"/>
      <c r="LTY547" s="54"/>
      <c r="LTZ547" s="54"/>
      <c r="LUA547" s="54"/>
      <c r="LUB547" s="55"/>
      <c r="LUC547" s="51">
        <v>27</v>
      </c>
      <c r="LUD547" s="52"/>
      <c r="LUE547" s="53" t="s">
        <v>14</v>
      </c>
      <c r="LUF547" s="52"/>
      <c r="LUG547" s="54"/>
      <c r="LUH547" s="54"/>
      <c r="LUI547" s="54"/>
      <c r="LUJ547" s="55"/>
      <c r="LUK547" s="51">
        <v>27</v>
      </c>
      <c r="LUL547" s="52"/>
      <c r="LUM547" s="53" t="s">
        <v>14</v>
      </c>
      <c r="LUN547" s="52"/>
      <c r="LUO547" s="54"/>
      <c r="LUP547" s="54"/>
      <c r="LUQ547" s="54"/>
      <c r="LUR547" s="55"/>
      <c r="LUS547" s="51">
        <v>27</v>
      </c>
      <c r="LUT547" s="52"/>
      <c r="LUU547" s="53" t="s">
        <v>14</v>
      </c>
      <c r="LUV547" s="52"/>
      <c r="LUW547" s="54"/>
      <c r="LUX547" s="54"/>
      <c r="LUY547" s="54"/>
      <c r="LUZ547" s="55"/>
      <c r="LVA547" s="51">
        <v>27</v>
      </c>
      <c r="LVB547" s="52"/>
      <c r="LVC547" s="53" t="s">
        <v>14</v>
      </c>
      <c r="LVD547" s="52"/>
      <c r="LVE547" s="54"/>
      <c r="LVF547" s="54"/>
      <c r="LVG547" s="54"/>
      <c r="LVH547" s="55"/>
      <c r="LVI547" s="51">
        <v>27</v>
      </c>
      <c r="LVJ547" s="52"/>
      <c r="LVK547" s="53" t="s">
        <v>14</v>
      </c>
      <c r="LVL547" s="52"/>
      <c r="LVM547" s="54"/>
      <c r="LVN547" s="54"/>
      <c r="LVO547" s="54"/>
      <c r="LVP547" s="55"/>
      <c r="LVQ547" s="51">
        <v>27</v>
      </c>
      <c r="LVR547" s="52"/>
      <c r="LVS547" s="53" t="s">
        <v>14</v>
      </c>
      <c r="LVT547" s="52"/>
      <c r="LVU547" s="54"/>
      <c r="LVV547" s="54"/>
      <c r="LVW547" s="54"/>
      <c r="LVX547" s="55"/>
      <c r="LVY547" s="51">
        <v>27</v>
      </c>
      <c r="LVZ547" s="52"/>
      <c r="LWA547" s="53" t="s">
        <v>14</v>
      </c>
      <c r="LWB547" s="52"/>
      <c r="LWC547" s="54"/>
      <c r="LWD547" s="54"/>
      <c r="LWE547" s="54"/>
      <c r="LWF547" s="55"/>
      <c r="LWG547" s="51">
        <v>27</v>
      </c>
      <c r="LWH547" s="52"/>
      <c r="LWI547" s="53" t="s">
        <v>14</v>
      </c>
      <c r="LWJ547" s="52"/>
      <c r="LWK547" s="54"/>
      <c r="LWL547" s="54"/>
      <c r="LWM547" s="54"/>
      <c r="LWN547" s="55"/>
      <c r="LWO547" s="51">
        <v>27</v>
      </c>
      <c r="LWP547" s="52"/>
      <c r="LWQ547" s="53" t="s">
        <v>14</v>
      </c>
      <c r="LWR547" s="52"/>
      <c r="LWS547" s="54"/>
      <c r="LWT547" s="54"/>
      <c r="LWU547" s="54"/>
      <c r="LWV547" s="55"/>
      <c r="LWW547" s="51">
        <v>27</v>
      </c>
      <c r="LWX547" s="52"/>
      <c r="LWY547" s="53" t="s">
        <v>14</v>
      </c>
      <c r="LWZ547" s="52"/>
      <c r="LXA547" s="54"/>
      <c r="LXB547" s="54"/>
      <c r="LXC547" s="54"/>
      <c r="LXD547" s="55"/>
      <c r="LXE547" s="51">
        <v>27</v>
      </c>
      <c r="LXF547" s="52"/>
      <c r="LXG547" s="53" t="s">
        <v>14</v>
      </c>
      <c r="LXH547" s="52"/>
      <c r="LXI547" s="54"/>
      <c r="LXJ547" s="54"/>
      <c r="LXK547" s="54"/>
      <c r="LXL547" s="55"/>
      <c r="LXM547" s="51">
        <v>27</v>
      </c>
      <c r="LXN547" s="52"/>
      <c r="LXO547" s="53" t="s">
        <v>14</v>
      </c>
      <c r="LXP547" s="52"/>
      <c r="LXQ547" s="54"/>
      <c r="LXR547" s="54"/>
      <c r="LXS547" s="54"/>
      <c r="LXT547" s="55"/>
      <c r="LXU547" s="51">
        <v>27</v>
      </c>
      <c r="LXV547" s="52"/>
      <c r="LXW547" s="53" t="s">
        <v>14</v>
      </c>
      <c r="LXX547" s="52"/>
      <c r="LXY547" s="54"/>
      <c r="LXZ547" s="54"/>
      <c r="LYA547" s="54"/>
      <c r="LYB547" s="55"/>
      <c r="LYC547" s="51">
        <v>27</v>
      </c>
      <c r="LYD547" s="52"/>
      <c r="LYE547" s="53" t="s">
        <v>14</v>
      </c>
      <c r="LYF547" s="52"/>
      <c r="LYG547" s="54"/>
      <c r="LYH547" s="54"/>
      <c r="LYI547" s="54"/>
      <c r="LYJ547" s="55"/>
      <c r="LYK547" s="51">
        <v>27</v>
      </c>
      <c r="LYL547" s="52"/>
      <c r="LYM547" s="53" t="s">
        <v>14</v>
      </c>
      <c r="LYN547" s="52"/>
      <c r="LYO547" s="54"/>
      <c r="LYP547" s="54"/>
      <c r="LYQ547" s="54"/>
      <c r="LYR547" s="55"/>
      <c r="LYS547" s="51">
        <v>27</v>
      </c>
      <c r="LYT547" s="52"/>
      <c r="LYU547" s="53" t="s">
        <v>14</v>
      </c>
      <c r="LYV547" s="52"/>
      <c r="LYW547" s="54"/>
      <c r="LYX547" s="54"/>
      <c r="LYY547" s="54"/>
      <c r="LYZ547" s="55"/>
      <c r="LZA547" s="51">
        <v>27</v>
      </c>
      <c r="LZB547" s="52"/>
      <c r="LZC547" s="53" t="s">
        <v>14</v>
      </c>
      <c r="LZD547" s="52"/>
      <c r="LZE547" s="54"/>
      <c r="LZF547" s="54"/>
      <c r="LZG547" s="54"/>
      <c r="LZH547" s="55"/>
      <c r="LZI547" s="51">
        <v>27</v>
      </c>
      <c r="LZJ547" s="52"/>
      <c r="LZK547" s="53" t="s">
        <v>14</v>
      </c>
      <c r="LZL547" s="52"/>
      <c r="LZM547" s="54"/>
      <c r="LZN547" s="54"/>
      <c r="LZO547" s="54"/>
      <c r="LZP547" s="55"/>
      <c r="LZQ547" s="51">
        <v>27</v>
      </c>
      <c r="LZR547" s="52"/>
      <c r="LZS547" s="53" t="s">
        <v>14</v>
      </c>
      <c r="LZT547" s="52"/>
      <c r="LZU547" s="54"/>
      <c r="LZV547" s="54"/>
      <c r="LZW547" s="54"/>
      <c r="LZX547" s="55"/>
      <c r="LZY547" s="51">
        <v>27</v>
      </c>
      <c r="LZZ547" s="52"/>
      <c r="MAA547" s="53" t="s">
        <v>14</v>
      </c>
      <c r="MAB547" s="52"/>
      <c r="MAC547" s="54"/>
      <c r="MAD547" s="54"/>
      <c r="MAE547" s="54"/>
      <c r="MAF547" s="55"/>
      <c r="MAG547" s="51">
        <v>27</v>
      </c>
      <c r="MAH547" s="52"/>
      <c r="MAI547" s="53" t="s">
        <v>14</v>
      </c>
      <c r="MAJ547" s="52"/>
      <c r="MAK547" s="54"/>
      <c r="MAL547" s="54"/>
      <c r="MAM547" s="54"/>
      <c r="MAN547" s="55"/>
      <c r="MAO547" s="51">
        <v>27</v>
      </c>
      <c r="MAP547" s="52"/>
      <c r="MAQ547" s="53" t="s">
        <v>14</v>
      </c>
      <c r="MAR547" s="52"/>
      <c r="MAS547" s="54"/>
      <c r="MAT547" s="54"/>
      <c r="MAU547" s="54"/>
      <c r="MAV547" s="55"/>
      <c r="MAW547" s="51">
        <v>27</v>
      </c>
      <c r="MAX547" s="52"/>
      <c r="MAY547" s="53" t="s">
        <v>14</v>
      </c>
      <c r="MAZ547" s="52"/>
      <c r="MBA547" s="54"/>
      <c r="MBB547" s="54"/>
      <c r="MBC547" s="54"/>
      <c r="MBD547" s="55"/>
      <c r="MBE547" s="51">
        <v>27</v>
      </c>
      <c r="MBF547" s="52"/>
      <c r="MBG547" s="53" t="s">
        <v>14</v>
      </c>
      <c r="MBH547" s="52"/>
      <c r="MBI547" s="54"/>
      <c r="MBJ547" s="54"/>
      <c r="MBK547" s="54"/>
      <c r="MBL547" s="55"/>
      <c r="MBM547" s="51">
        <v>27</v>
      </c>
      <c r="MBN547" s="52"/>
      <c r="MBO547" s="53" t="s">
        <v>14</v>
      </c>
      <c r="MBP547" s="52"/>
      <c r="MBQ547" s="54"/>
      <c r="MBR547" s="54"/>
      <c r="MBS547" s="54"/>
      <c r="MBT547" s="55"/>
      <c r="MBU547" s="51">
        <v>27</v>
      </c>
      <c r="MBV547" s="52"/>
      <c r="MBW547" s="53" t="s">
        <v>14</v>
      </c>
      <c r="MBX547" s="52"/>
      <c r="MBY547" s="54"/>
      <c r="MBZ547" s="54"/>
      <c r="MCA547" s="54"/>
      <c r="MCB547" s="55"/>
      <c r="MCC547" s="51">
        <v>27</v>
      </c>
      <c r="MCD547" s="52"/>
      <c r="MCE547" s="53" t="s">
        <v>14</v>
      </c>
      <c r="MCF547" s="52"/>
      <c r="MCG547" s="54"/>
      <c r="MCH547" s="54"/>
      <c r="MCI547" s="54"/>
      <c r="MCJ547" s="55"/>
      <c r="MCK547" s="51">
        <v>27</v>
      </c>
      <c r="MCL547" s="52"/>
      <c r="MCM547" s="53" t="s">
        <v>14</v>
      </c>
      <c r="MCN547" s="52"/>
      <c r="MCO547" s="54"/>
      <c r="MCP547" s="54"/>
      <c r="MCQ547" s="54"/>
      <c r="MCR547" s="55"/>
      <c r="MCS547" s="51">
        <v>27</v>
      </c>
      <c r="MCT547" s="52"/>
      <c r="MCU547" s="53" t="s">
        <v>14</v>
      </c>
      <c r="MCV547" s="52"/>
      <c r="MCW547" s="54"/>
      <c r="MCX547" s="54"/>
      <c r="MCY547" s="54"/>
      <c r="MCZ547" s="55"/>
      <c r="MDA547" s="51">
        <v>27</v>
      </c>
      <c r="MDB547" s="52"/>
      <c r="MDC547" s="53" t="s">
        <v>14</v>
      </c>
      <c r="MDD547" s="52"/>
      <c r="MDE547" s="54"/>
      <c r="MDF547" s="54"/>
      <c r="MDG547" s="54"/>
      <c r="MDH547" s="55"/>
      <c r="MDI547" s="51">
        <v>27</v>
      </c>
      <c r="MDJ547" s="52"/>
      <c r="MDK547" s="53" t="s">
        <v>14</v>
      </c>
      <c r="MDL547" s="52"/>
      <c r="MDM547" s="54"/>
      <c r="MDN547" s="54"/>
      <c r="MDO547" s="54"/>
      <c r="MDP547" s="55"/>
      <c r="MDQ547" s="51">
        <v>27</v>
      </c>
      <c r="MDR547" s="52"/>
      <c r="MDS547" s="53" t="s">
        <v>14</v>
      </c>
      <c r="MDT547" s="52"/>
      <c r="MDU547" s="54"/>
      <c r="MDV547" s="54"/>
      <c r="MDW547" s="54"/>
      <c r="MDX547" s="55"/>
      <c r="MDY547" s="51">
        <v>27</v>
      </c>
      <c r="MDZ547" s="52"/>
      <c r="MEA547" s="53" t="s">
        <v>14</v>
      </c>
      <c r="MEB547" s="52"/>
      <c r="MEC547" s="54"/>
      <c r="MED547" s="54"/>
      <c r="MEE547" s="54"/>
      <c r="MEF547" s="55"/>
      <c r="MEG547" s="51">
        <v>27</v>
      </c>
      <c r="MEH547" s="52"/>
      <c r="MEI547" s="53" t="s">
        <v>14</v>
      </c>
      <c r="MEJ547" s="52"/>
      <c r="MEK547" s="54"/>
      <c r="MEL547" s="54"/>
      <c r="MEM547" s="54"/>
      <c r="MEN547" s="55"/>
      <c r="MEO547" s="51">
        <v>27</v>
      </c>
      <c r="MEP547" s="52"/>
      <c r="MEQ547" s="53" t="s">
        <v>14</v>
      </c>
      <c r="MER547" s="52"/>
      <c r="MES547" s="54"/>
      <c r="MET547" s="54"/>
      <c r="MEU547" s="54"/>
      <c r="MEV547" s="55"/>
      <c r="MEW547" s="51">
        <v>27</v>
      </c>
      <c r="MEX547" s="52"/>
      <c r="MEY547" s="53" t="s">
        <v>14</v>
      </c>
      <c r="MEZ547" s="52"/>
      <c r="MFA547" s="54"/>
      <c r="MFB547" s="54"/>
      <c r="MFC547" s="54"/>
      <c r="MFD547" s="55"/>
      <c r="MFE547" s="51">
        <v>27</v>
      </c>
      <c r="MFF547" s="52"/>
      <c r="MFG547" s="53" t="s">
        <v>14</v>
      </c>
      <c r="MFH547" s="52"/>
      <c r="MFI547" s="54"/>
      <c r="MFJ547" s="54"/>
      <c r="MFK547" s="54"/>
      <c r="MFL547" s="55"/>
      <c r="MFM547" s="51">
        <v>27</v>
      </c>
      <c r="MFN547" s="52"/>
      <c r="MFO547" s="53" t="s">
        <v>14</v>
      </c>
      <c r="MFP547" s="52"/>
      <c r="MFQ547" s="54"/>
      <c r="MFR547" s="54"/>
      <c r="MFS547" s="54"/>
      <c r="MFT547" s="55"/>
      <c r="MFU547" s="51">
        <v>27</v>
      </c>
      <c r="MFV547" s="52"/>
      <c r="MFW547" s="53" t="s">
        <v>14</v>
      </c>
      <c r="MFX547" s="52"/>
      <c r="MFY547" s="54"/>
      <c r="MFZ547" s="54"/>
      <c r="MGA547" s="54"/>
      <c r="MGB547" s="55"/>
      <c r="MGC547" s="51">
        <v>27</v>
      </c>
      <c r="MGD547" s="52"/>
      <c r="MGE547" s="53" t="s">
        <v>14</v>
      </c>
      <c r="MGF547" s="52"/>
      <c r="MGG547" s="54"/>
      <c r="MGH547" s="54"/>
      <c r="MGI547" s="54"/>
      <c r="MGJ547" s="55"/>
      <c r="MGK547" s="51">
        <v>27</v>
      </c>
      <c r="MGL547" s="52"/>
      <c r="MGM547" s="53" t="s">
        <v>14</v>
      </c>
      <c r="MGN547" s="52"/>
      <c r="MGO547" s="54"/>
      <c r="MGP547" s="54"/>
      <c r="MGQ547" s="54"/>
      <c r="MGR547" s="55"/>
      <c r="MGS547" s="51">
        <v>27</v>
      </c>
      <c r="MGT547" s="52"/>
      <c r="MGU547" s="53" t="s">
        <v>14</v>
      </c>
      <c r="MGV547" s="52"/>
      <c r="MGW547" s="54"/>
      <c r="MGX547" s="54"/>
      <c r="MGY547" s="54"/>
      <c r="MGZ547" s="55"/>
      <c r="MHA547" s="51">
        <v>27</v>
      </c>
      <c r="MHB547" s="52"/>
      <c r="MHC547" s="53" t="s">
        <v>14</v>
      </c>
      <c r="MHD547" s="52"/>
      <c r="MHE547" s="54"/>
      <c r="MHF547" s="54"/>
      <c r="MHG547" s="54"/>
      <c r="MHH547" s="55"/>
      <c r="MHI547" s="51">
        <v>27</v>
      </c>
      <c r="MHJ547" s="52"/>
      <c r="MHK547" s="53" t="s">
        <v>14</v>
      </c>
      <c r="MHL547" s="52"/>
      <c r="MHM547" s="54"/>
      <c r="MHN547" s="54"/>
      <c r="MHO547" s="54"/>
      <c r="MHP547" s="55"/>
      <c r="MHQ547" s="51">
        <v>27</v>
      </c>
      <c r="MHR547" s="52"/>
      <c r="MHS547" s="53" t="s">
        <v>14</v>
      </c>
      <c r="MHT547" s="52"/>
      <c r="MHU547" s="54"/>
      <c r="MHV547" s="54"/>
      <c r="MHW547" s="54"/>
      <c r="MHX547" s="55"/>
      <c r="MHY547" s="51">
        <v>27</v>
      </c>
      <c r="MHZ547" s="52"/>
      <c r="MIA547" s="53" t="s">
        <v>14</v>
      </c>
      <c r="MIB547" s="52"/>
      <c r="MIC547" s="54"/>
      <c r="MID547" s="54"/>
      <c r="MIE547" s="54"/>
      <c r="MIF547" s="55"/>
      <c r="MIG547" s="51">
        <v>27</v>
      </c>
      <c r="MIH547" s="52"/>
      <c r="MII547" s="53" t="s">
        <v>14</v>
      </c>
      <c r="MIJ547" s="52"/>
      <c r="MIK547" s="54"/>
      <c r="MIL547" s="54"/>
      <c r="MIM547" s="54"/>
      <c r="MIN547" s="55"/>
      <c r="MIO547" s="51">
        <v>27</v>
      </c>
      <c r="MIP547" s="52"/>
      <c r="MIQ547" s="53" t="s">
        <v>14</v>
      </c>
      <c r="MIR547" s="52"/>
      <c r="MIS547" s="54"/>
      <c r="MIT547" s="54"/>
      <c r="MIU547" s="54"/>
      <c r="MIV547" s="55"/>
      <c r="MIW547" s="51">
        <v>27</v>
      </c>
      <c r="MIX547" s="52"/>
      <c r="MIY547" s="53" t="s">
        <v>14</v>
      </c>
      <c r="MIZ547" s="52"/>
      <c r="MJA547" s="54"/>
      <c r="MJB547" s="54"/>
      <c r="MJC547" s="54"/>
      <c r="MJD547" s="55"/>
      <c r="MJE547" s="51">
        <v>27</v>
      </c>
      <c r="MJF547" s="52"/>
      <c r="MJG547" s="53" t="s">
        <v>14</v>
      </c>
      <c r="MJH547" s="52"/>
      <c r="MJI547" s="54"/>
      <c r="MJJ547" s="54"/>
      <c r="MJK547" s="54"/>
      <c r="MJL547" s="55"/>
      <c r="MJM547" s="51">
        <v>27</v>
      </c>
      <c r="MJN547" s="52"/>
      <c r="MJO547" s="53" t="s">
        <v>14</v>
      </c>
      <c r="MJP547" s="52"/>
      <c r="MJQ547" s="54"/>
      <c r="MJR547" s="54"/>
      <c r="MJS547" s="54"/>
      <c r="MJT547" s="55"/>
      <c r="MJU547" s="51">
        <v>27</v>
      </c>
      <c r="MJV547" s="52"/>
      <c r="MJW547" s="53" t="s">
        <v>14</v>
      </c>
      <c r="MJX547" s="52"/>
      <c r="MJY547" s="54"/>
      <c r="MJZ547" s="54"/>
      <c r="MKA547" s="54"/>
      <c r="MKB547" s="55"/>
      <c r="MKC547" s="51">
        <v>27</v>
      </c>
      <c r="MKD547" s="52"/>
      <c r="MKE547" s="53" t="s">
        <v>14</v>
      </c>
      <c r="MKF547" s="52"/>
      <c r="MKG547" s="54"/>
      <c r="MKH547" s="54"/>
      <c r="MKI547" s="54"/>
      <c r="MKJ547" s="55"/>
      <c r="MKK547" s="51">
        <v>27</v>
      </c>
      <c r="MKL547" s="52"/>
      <c r="MKM547" s="53" t="s">
        <v>14</v>
      </c>
      <c r="MKN547" s="52"/>
      <c r="MKO547" s="54"/>
      <c r="MKP547" s="54"/>
      <c r="MKQ547" s="54"/>
      <c r="MKR547" s="55"/>
      <c r="MKS547" s="51">
        <v>27</v>
      </c>
      <c r="MKT547" s="52"/>
      <c r="MKU547" s="53" t="s">
        <v>14</v>
      </c>
      <c r="MKV547" s="52"/>
      <c r="MKW547" s="54"/>
      <c r="MKX547" s="54"/>
      <c r="MKY547" s="54"/>
      <c r="MKZ547" s="55"/>
      <c r="MLA547" s="51">
        <v>27</v>
      </c>
      <c r="MLB547" s="52"/>
      <c r="MLC547" s="53" t="s">
        <v>14</v>
      </c>
      <c r="MLD547" s="52"/>
      <c r="MLE547" s="54"/>
      <c r="MLF547" s="54"/>
      <c r="MLG547" s="54"/>
      <c r="MLH547" s="55"/>
      <c r="MLI547" s="51">
        <v>27</v>
      </c>
      <c r="MLJ547" s="52"/>
      <c r="MLK547" s="53" t="s">
        <v>14</v>
      </c>
      <c r="MLL547" s="52"/>
      <c r="MLM547" s="54"/>
      <c r="MLN547" s="54"/>
      <c r="MLO547" s="54"/>
      <c r="MLP547" s="55"/>
      <c r="MLQ547" s="51">
        <v>27</v>
      </c>
      <c r="MLR547" s="52"/>
      <c r="MLS547" s="53" t="s">
        <v>14</v>
      </c>
      <c r="MLT547" s="52"/>
      <c r="MLU547" s="54"/>
      <c r="MLV547" s="54"/>
      <c r="MLW547" s="54"/>
      <c r="MLX547" s="55"/>
      <c r="MLY547" s="51">
        <v>27</v>
      </c>
      <c r="MLZ547" s="52"/>
      <c r="MMA547" s="53" t="s">
        <v>14</v>
      </c>
      <c r="MMB547" s="52"/>
      <c r="MMC547" s="54"/>
      <c r="MMD547" s="54"/>
      <c r="MME547" s="54"/>
      <c r="MMF547" s="55"/>
      <c r="MMG547" s="51">
        <v>27</v>
      </c>
      <c r="MMH547" s="52"/>
      <c r="MMI547" s="53" t="s">
        <v>14</v>
      </c>
      <c r="MMJ547" s="52"/>
      <c r="MMK547" s="54"/>
      <c r="MML547" s="54"/>
      <c r="MMM547" s="54"/>
      <c r="MMN547" s="55"/>
      <c r="MMO547" s="51">
        <v>27</v>
      </c>
      <c r="MMP547" s="52"/>
      <c r="MMQ547" s="53" t="s">
        <v>14</v>
      </c>
      <c r="MMR547" s="52"/>
      <c r="MMS547" s="54"/>
      <c r="MMT547" s="54"/>
      <c r="MMU547" s="54"/>
      <c r="MMV547" s="55"/>
      <c r="MMW547" s="51">
        <v>27</v>
      </c>
      <c r="MMX547" s="52"/>
      <c r="MMY547" s="53" t="s">
        <v>14</v>
      </c>
      <c r="MMZ547" s="52"/>
      <c r="MNA547" s="54"/>
      <c r="MNB547" s="54"/>
      <c r="MNC547" s="54"/>
      <c r="MND547" s="55"/>
      <c r="MNE547" s="51">
        <v>27</v>
      </c>
      <c r="MNF547" s="52"/>
      <c r="MNG547" s="53" t="s">
        <v>14</v>
      </c>
      <c r="MNH547" s="52"/>
      <c r="MNI547" s="54"/>
      <c r="MNJ547" s="54"/>
      <c r="MNK547" s="54"/>
      <c r="MNL547" s="55"/>
      <c r="MNM547" s="51">
        <v>27</v>
      </c>
      <c r="MNN547" s="52"/>
      <c r="MNO547" s="53" t="s">
        <v>14</v>
      </c>
      <c r="MNP547" s="52"/>
      <c r="MNQ547" s="54"/>
      <c r="MNR547" s="54"/>
      <c r="MNS547" s="54"/>
      <c r="MNT547" s="55"/>
      <c r="MNU547" s="51">
        <v>27</v>
      </c>
      <c r="MNV547" s="52"/>
      <c r="MNW547" s="53" t="s">
        <v>14</v>
      </c>
      <c r="MNX547" s="52"/>
      <c r="MNY547" s="54"/>
      <c r="MNZ547" s="54"/>
      <c r="MOA547" s="54"/>
      <c r="MOB547" s="55"/>
      <c r="MOC547" s="51">
        <v>27</v>
      </c>
      <c r="MOD547" s="52"/>
      <c r="MOE547" s="53" t="s">
        <v>14</v>
      </c>
      <c r="MOF547" s="52"/>
      <c r="MOG547" s="54"/>
      <c r="MOH547" s="54"/>
      <c r="MOI547" s="54"/>
      <c r="MOJ547" s="55"/>
      <c r="MOK547" s="51">
        <v>27</v>
      </c>
      <c r="MOL547" s="52"/>
      <c r="MOM547" s="53" t="s">
        <v>14</v>
      </c>
      <c r="MON547" s="52"/>
      <c r="MOO547" s="54"/>
      <c r="MOP547" s="54"/>
      <c r="MOQ547" s="54"/>
      <c r="MOR547" s="55"/>
      <c r="MOS547" s="51">
        <v>27</v>
      </c>
      <c r="MOT547" s="52"/>
      <c r="MOU547" s="53" t="s">
        <v>14</v>
      </c>
      <c r="MOV547" s="52"/>
      <c r="MOW547" s="54"/>
      <c r="MOX547" s="54"/>
      <c r="MOY547" s="54"/>
      <c r="MOZ547" s="55"/>
      <c r="MPA547" s="51">
        <v>27</v>
      </c>
      <c r="MPB547" s="52"/>
      <c r="MPC547" s="53" t="s">
        <v>14</v>
      </c>
      <c r="MPD547" s="52"/>
      <c r="MPE547" s="54"/>
      <c r="MPF547" s="54"/>
      <c r="MPG547" s="54"/>
      <c r="MPH547" s="55"/>
      <c r="MPI547" s="51">
        <v>27</v>
      </c>
      <c r="MPJ547" s="52"/>
      <c r="MPK547" s="53" t="s">
        <v>14</v>
      </c>
      <c r="MPL547" s="52"/>
      <c r="MPM547" s="54"/>
      <c r="MPN547" s="54"/>
      <c r="MPO547" s="54"/>
      <c r="MPP547" s="55"/>
      <c r="MPQ547" s="51">
        <v>27</v>
      </c>
      <c r="MPR547" s="52"/>
      <c r="MPS547" s="53" t="s">
        <v>14</v>
      </c>
      <c r="MPT547" s="52"/>
      <c r="MPU547" s="54"/>
      <c r="MPV547" s="54"/>
      <c r="MPW547" s="54"/>
      <c r="MPX547" s="55"/>
      <c r="MPY547" s="51">
        <v>27</v>
      </c>
      <c r="MPZ547" s="52"/>
      <c r="MQA547" s="53" t="s">
        <v>14</v>
      </c>
      <c r="MQB547" s="52"/>
      <c r="MQC547" s="54"/>
      <c r="MQD547" s="54"/>
      <c r="MQE547" s="54"/>
      <c r="MQF547" s="55"/>
      <c r="MQG547" s="51">
        <v>27</v>
      </c>
      <c r="MQH547" s="52"/>
      <c r="MQI547" s="53" t="s">
        <v>14</v>
      </c>
      <c r="MQJ547" s="52"/>
      <c r="MQK547" s="54"/>
      <c r="MQL547" s="54"/>
      <c r="MQM547" s="54"/>
      <c r="MQN547" s="55"/>
      <c r="MQO547" s="51">
        <v>27</v>
      </c>
      <c r="MQP547" s="52"/>
      <c r="MQQ547" s="53" t="s">
        <v>14</v>
      </c>
      <c r="MQR547" s="52"/>
      <c r="MQS547" s="54"/>
      <c r="MQT547" s="54"/>
      <c r="MQU547" s="54"/>
      <c r="MQV547" s="55"/>
      <c r="MQW547" s="51">
        <v>27</v>
      </c>
      <c r="MQX547" s="52"/>
      <c r="MQY547" s="53" t="s">
        <v>14</v>
      </c>
      <c r="MQZ547" s="52"/>
      <c r="MRA547" s="54"/>
      <c r="MRB547" s="54"/>
      <c r="MRC547" s="54"/>
      <c r="MRD547" s="55"/>
      <c r="MRE547" s="51">
        <v>27</v>
      </c>
      <c r="MRF547" s="52"/>
      <c r="MRG547" s="53" t="s">
        <v>14</v>
      </c>
      <c r="MRH547" s="52"/>
      <c r="MRI547" s="54"/>
      <c r="MRJ547" s="54"/>
      <c r="MRK547" s="54"/>
      <c r="MRL547" s="55"/>
      <c r="MRM547" s="51">
        <v>27</v>
      </c>
      <c r="MRN547" s="52"/>
      <c r="MRO547" s="53" t="s">
        <v>14</v>
      </c>
      <c r="MRP547" s="52"/>
      <c r="MRQ547" s="54"/>
      <c r="MRR547" s="54"/>
      <c r="MRS547" s="54"/>
      <c r="MRT547" s="55"/>
      <c r="MRU547" s="51">
        <v>27</v>
      </c>
      <c r="MRV547" s="52"/>
      <c r="MRW547" s="53" t="s">
        <v>14</v>
      </c>
      <c r="MRX547" s="52"/>
      <c r="MRY547" s="54"/>
      <c r="MRZ547" s="54"/>
      <c r="MSA547" s="54"/>
      <c r="MSB547" s="55"/>
      <c r="MSC547" s="51">
        <v>27</v>
      </c>
      <c r="MSD547" s="52"/>
      <c r="MSE547" s="53" t="s">
        <v>14</v>
      </c>
      <c r="MSF547" s="52"/>
      <c r="MSG547" s="54"/>
      <c r="MSH547" s="54"/>
      <c r="MSI547" s="54"/>
      <c r="MSJ547" s="55"/>
      <c r="MSK547" s="51">
        <v>27</v>
      </c>
      <c r="MSL547" s="52"/>
      <c r="MSM547" s="53" t="s">
        <v>14</v>
      </c>
      <c r="MSN547" s="52"/>
      <c r="MSO547" s="54"/>
      <c r="MSP547" s="54"/>
      <c r="MSQ547" s="54"/>
      <c r="MSR547" s="55"/>
      <c r="MSS547" s="51">
        <v>27</v>
      </c>
      <c r="MST547" s="52"/>
      <c r="MSU547" s="53" t="s">
        <v>14</v>
      </c>
      <c r="MSV547" s="52"/>
      <c r="MSW547" s="54"/>
      <c r="MSX547" s="54"/>
      <c r="MSY547" s="54"/>
      <c r="MSZ547" s="55"/>
      <c r="MTA547" s="51">
        <v>27</v>
      </c>
      <c r="MTB547" s="52"/>
      <c r="MTC547" s="53" t="s">
        <v>14</v>
      </c>
      <c r="MTD547" s="52"/>
      <c r="MTE547" s="54"/>
      <c r="MTF547" s="54"/>
      <c r="MTG547" s="54"/>
      <c r="MTH547" s="55"/>
      <c r="MTI547" s="51">
        <v>27</v>
      </c>
      <c r="MTJ547" s="52"/>
      <c r="MTK547" s="53" t="s">
        <v>14</v>
      </c>
      <c r="MTL547" s="52"/>
      <c r="MTM547" s="54"/>
      <c r="MTN547" s="54"/>
      <c r="MTO547" s="54"/>
      <c r="MTP547" s="55"/>
      <c r="MTQ547" s="51">
        <v>27</v>
      </c>
      <c r="MTR547" s="52"/>
      <c r="MTS547" s="53" t="s">
        <v>14</v>
      </c>
      <c r="MTT547" s="52"/>
      <c r="MTU547" s="54"/>
      <c r="MTV547" s="54"/>
      <c r="MTW547" s="54"/>
      <c r="MTX547" s="55"/>
      <c r="MTY547" s="51">
        <v>27</v>
      </c>
      <c r="MTZ547" s="52"/>
      <c r="MUA547" s="53" t="s">
        <v>14</v>
      </c>
      <c r="MUB547" s="52"/>
      <c r="MUC547" s="54"/>
      <c r="MUD547" s="54"/>
      <c r="MUE547" s="54"/>
      <c r="MUF547" s="55"/>
      <c r="MUG547" s="51">
        <v>27</v>
      </c>
      <c r="MUH547" s="52"/>
      <c r="MUI547" s="53" t="s">
        <v>14</v>
      </c>
      <c r="MUJ547" s="52"/>
      <c r="MUK547" s="54"/>
      <c r="MUL547" s="54"/>
      <c r="MUM547" s="54"/>
      <c r="MUN547" s="55"/>
      <c r="MUO547" s="51">
        <v>27</v>
      </c>
      <c r="MUP547" s="52"/>
      <c r="MUQ547" s="53" t="s">
        <v>14</v>
      </c>
      <c r="MUR547" s="52"/>
      <c r="MUS547" s="54"/>
      <c r="MUT547" s="54"/>
      <c r="MUU547" s="54"/>
      <c r="MUV547" s="55"/>
      <c r="MUW547" s="51">
        <v>27</v>
      </c>
      <c r="MUX547" s="52"/>
      <c r="MUY547" s="53" t="s">
        <v>14</v>
      </c>
      <c r="MUZ547" s="52"/>
      <c r="MVA547" s="54"/>
      <c r="MVB547" s="54"/>
      <c r="MVC547" s="54"/>
      <c r="MVD547" s="55"/>
      <c r="MVE547" s="51">
        <v>27</v>
      </c>
      <c r="MVF547" s="52"/>
      <c r="MVG547" s="53" t="s">
        <v>14</v>
      </c>
      <c r="MVH547" s="52"/>
      <c r="MVI547" s="54"/>
      <c r="MVJ547" s="54"/>
      <c r="MVK547" s="54"/>
      <c r="MVL547" s="55"/>
      <c r="MVM547" s="51">
        <v>27</v>
      </c>
      <c r="MVN547" s="52"/>
      <c r="MVO547" s="53" t="s">
        <v>14</v>
      </c>
      <c r="MVP547" s="52"/>
      <c r="MVQ547" s="54"/>
      <c r="MVR547" s="54"/>
      <c r="MVS547" s="54"/>
      <c r="MVT547" s="55"/>
      <c r="MVU547" s="51">
        <v>27</v>
      </c>
      <c r="MVV547" s="52"/>
      <c r="MVW547" s="53" t="s">
        <v>14</v>
      </c>
      <c r="MVX547" s="52"/>
      <c r="MVY547" s="54"/>
      <c r="MVZ547" s="54"/>
      <c r="MWA547" s="54"/>
      <c r="MWB547" s="55"/>
      <c r="MWC547" s="51">
        <v>27</v>
      </c>
      <c r="MWD547" s="52"/>
      <c r="MWE547" s="53" t="s">
        <v>14</v>
      </c>
      <c r="MWF547" s="52"/>
      <c r="MWG547" s="54"/>
      <c r="MWH547" s="54"/>
      <c r="MWI547" s="54"/>
      <c r="MWJ547" s="55"/>
      <c r="MWK547" s="51">
        <v>27</v>
      </c>
      <c r="MWL547" s="52"/>
      <c r="MWM547" s="53" t="s">
        <v>14</v>
      </c>
      <c r="MWN547" s="52"/>
      <c r="MWO547" s="54"/>
      <c r="MWP547" s="54"/>
      <c r="MWQ547" s="54"/>
      <c r="MWR547" s="55"/>
      <c r="MWS547" s="51">
        <v>27</v>
      </c>
      <c r="MWT547" s="52"/>
      <c r="MWU547" s="53" t="s">
        <v>14</v>
      </c>
      <c r="MWV547" s="52"/>
      <c r="MWW547" s="54"/>
      <c r="MWX547" s="54"/>
      <c r="MWY547" s="54"/>
      <c r="MWZ547" s="55"/>
      <c r="MXA547" s="51">
        <v>27</v>
      </c>
      <c r="MXB547" s="52"/>
      <c r="MXC547" s="53" t="s">
        <v>14</v>
      </c>
      <c r="MXD547" s="52"/>
      <c r="MXE547" s="54"/>
      <c r="MXF547" s="54"/>
      <c r="MXG547" s="54"/>
      <c r="MXH547" s="55"/>
      <c r="MXI547" s="51">
        <v>27</v>
      </c>
      <c r="MXJ547" s="52"/>
      <c r="MXK547" s="53" t="s">
        <v>14</v>
      </c>
      <c r="MXL547" s="52"/>
      <c r="MXM547" s="54"/>
      <c r="MXN547" s="54"/>
      <c r="MXO547" s="54"/>
      <c r="MXP547" s="55"/>
      <c r="MXQ547" s="51">
        <v>27</v>
      </c>
      <c r="MXR547" s="52"/>
      <c r="MXS547" s="53" t="s">
        <v>14</v>
      </c>
      <c r="MXT547" s="52"/>
      <c r="MXU547" s="54"/>
      <c r="MXV547" s="54"/>
      <c r="MXW547" s="54"/>
      <c r="MXX547" s="55"/>
      <c r="MXY547" s="51">
        <v>27</v>
      </c>
      <c r="MXZ547" s="52"/>
      <c r="MYA547" s="53" t="s">
        <v>14</v>
      </c>
      <c r="MYB547" s="52"/>
      <c r="MYC547" s="54"/>
      <c r="MYD547" s="54"/>
      <c r="MYE547" s="54"/>
      <c r="MYF547" s="55"/>
      <c r="MYG547" s="51">
        <v>27</v>
      </c>
      <c r="MYH547" s="52"/>
      <c r="MYI547" s="53" t="s">
        <v>14</v>
      </c>
      <c r="MYJ547" s="52"/>
      <c r="MYK547" s="54"/>
      <c r="MYL547" s="54"/>
      <c r="MYM547" s="54"/>
      <c r="MYN547" s="55"/>
      <c r="MYO547" s="51">
        <v>27</v>
      </c>
      <c r="MYP547" s="52"/>
      <c r="MYQ547" s="53" t="s">
        <v>14</v>
      </c>
      <c r="MYR547" s="52"/>
      <c r="MYS547" s="54"/>
      <c r="MYT547" s="54"/>
      <c r="MYU547" s="54"/>
      <c r="MYV547" s="55"/>
      <c r="MYW547" s="51">
        <v>27</v>
      </c>
      <c r="MYX547" s="52"/>
      <c r="MYY547" s="53" t="s">
        <v>14</v>
      </c>
      <c r="MYZ547" s="52"/>
      <c r="MZA547" s="54"/>
      <c r="MZB547" s="54"/>
      <c r="MZC547" s="54"/>
      <c r="MZD547" s="55"/>
      <c r="MZE547" s="51">
        <v>27</v>
      </c>
      <c r="MZF547" s="52"/>
      <c r="MZG547" s="53" t="s">
        <v>14</v>
      </c>
      <c r="MZH547" s="52"/>
      <c r="MZI547" s="54"/>
      <c r="MZJ547" s="54"/>
      <c r="MZK547" s="54"/>
      <c r="MZL547" s="55"/>
      <c r="MZM547" s="51">
        <v>27</v>
      </c>
      <c r="MZN547" s="52"/>
      <c r="MZO547" s="53" t="s">
        <v>14</v>
      </c>
      <c r="MZP547" s="52"/>
      <c r="MZQ547" s="54"/>
      <c r="MZR547" s="54"/>
      <c r="MZS547" s="54"/>
      <c r="MZT547" s="55"/>
      <c r="MZU547" s="51">
        <v>27</v>
      </c>
      <c r="MZV547" s="52"/>
      <c r="MZW547" s="53" t="s">
        <v>14</v>
      </c>
      <c r="MZX547" s="52"/>
      <c r="MZY547" s="54"/>
      <c r="MZZ547" s="54"/>
      <c r="NAA547" s="54"/>
      <c r="NAB547" s="55"/>
      <c r="NAC547" s="51">
        <v>27</v>
      </c>
      <c r="NAD547" s="52"/>
      <c r="NAE547" s="53" t="s">
        <v>14</v>
      </c>
      <c r="NAF547" s="52"/>
      <c r="NAG547" s="54"/>
      <c r="NAH547" s="54"/>
      <c r="NAI547" s="54"/>
      <c r="NAJ547" s="55"/>
      <c r="NAK547" s="51">
        <v>27</v>
      </c>
      <c r="NAL547" s="52"/>
      <c r="NAM547" s="53" t="s">
        <v>14</v>
      </c>
      <c r="NAN547" s="52"/>
      <c r="NAO547" s="54"/>
      <c r="NAP547" s="54"/>
      <c r="NAQ547" s="54"/>
      <c r="NAR547" s="55"/>
      <c r="NAS547" s="51">
        <v>27</v>
      </c>
      <c r="NAT547" s="52"/>
      <c r="NAU547" s="53" t="s">
        <v>14</v>
      </c>
      <c r="NAV547" s="52"/>
      <c r="NAW547" s="54"/>
      <c r="NAX547" s="54"/>
      <c r="NAY547" s="54"/>
      <c r="NAZ547" s="55"/>
      <c r="NBA547" s="51">
        <v>27</v>
      </c>
      <c r="NBB547" s="52"/>
      <c r="NBC547" s="53" t="s">
        <v>14</v>
      </c>
      <c r="NBD547" s="52"/>
      <c r="NBE547" s="54"/>
      <c r="NBF547" s="54"/>
      <c r="NBG547" s="54"/>
      <c r="NBH547" s="55"/>
      <c r="NBI547" s="51">
        <v>27</v>
      </c>
      <c r="NBJ547" s="52"/>
      <c r="NBK547" s="53" t="s">
        <v>14</v>
      </c>
      <c r="NBL547" s="52"/>
      <c r="NBM547" s="54"/>
      <c r="NBN547" s="54"/>
      <c r="NBO547" s="54"/>
      <c r="NBP547" s="55"/>
      <c r="NBQ547" s="51">
        <v>27</v>
      </c>
      <c r="NBR547" s="52"/>
      <c r="NBS547" s="53" t="s">
        <v>14</v>
      </c>
      <c r="NBT547" s="52"/>
      <c r="NBU547" s="54"/>
      <c r="NBV547" s="54"/>
      <c r="NBW547" s="54"/>
      <c r="NBX547" s="55"/>
      <c r="NBY547" s="51">
        <v>27</v>
      </c>
      <c r="NBZ547" s="52"/>
      <c r="NCA547" s="53" t="s">
        <v>14</v>
      </c>
      <c r="NCB547" s="52"/>
      <c r="NCC547" s="54"/>
      <c r="NCD547" s="54"/>
      <c r="NCE547" s="54"/>
      <c r="NCF547" s="55"/>
      <c r="NCG547" s="51">
        <v>27</v>
      </c>
      <c r="NCH547" s="52"/>
      <c r="NCI547" s="53" t="s">
        <v>14</v>
      </c>
      <c r="NCJ547" s="52"/>
      <c r="NCK547" s="54"/>
      <c r="NCL547" s="54"/>
      <c r="NCM547" s="54"/>
      <c r="NCN547" s="55"/>
      <c r="NCO547" s="51">
        <v>27</v>
      </c>
      <c r="NCP547" s="52"/>
      <c r="NCQ547" s="53" t="s">
        <v>14</v>
      </c>
      <c r="NCR547" s="52"/>
      <c r="NCS547" s="54"/>
      <c r="NCT547" s="54"/>
      <c r="NCU547" s="54"/>
      <c r="NCV547" s="55"/>
      <c r="NCW547" s="51">
        <v>27</v>
      </c>
      <c r="NCX547" s="52"/>
      <c r="NCY547" s="53" t="s">
        <v>14</v>
      </c>
      <c r="NCZ547" s="52"/>
      <c r="NDA547" s="54"/>
      <c r="NDB547" s="54"/>
      <c r="NDC547" s="54"/>
      <c r="NDD547" s="55"/>
      <c r="NDE547" s="51">
        <v>27</v>
      </c>
      <c r="NDF547" s="52"/>
      <c r="NDG547" s="53" t="s">
        <v>14</v>
      </c>
      <c r="NDH547" s="52"/>
      <c r="NDI547" s="54"/>
      <c r="NDJ547" s="54"/>
      <c r="NDK547" s="54"/>
      <c r="NDL547" s="55"/>
      <c r="NDM547" s="51">
        <v>27</v>
      </c>
      <c r="NDN547" s="52"/>
      <c r="NDO547" s="53" t="s">
        <v>14</v>
      </c>
      <c r="NDP547" s="52"/>
      <c r="NDQ547" s="54"/>
      <c r="NDR547" s="54"/>
      <c r="NDS547" s="54"/>
      <c r="NDT547" s="55"/>
      <c r="NDU547" s="51">
        <v>27</v>
      </c>
      <c r="NDV547" s="52"/>
      <c r="NDW547" s="53" t="s">
        <v>14</v>
      </c>
      <c r="NDX547" s="52"/>
      <c r="NDY547" s="54"/>
      <c r="NDZ547" s="54"/>
      <c r="NEA547" s="54"/>
      <c r="NEB547" s="55"/>
      <c r="NEC547" s="51">
        <v>27</v>
      </c>
      <c r="NED547" s="52"/>
      <c r="NEE547" s="53" t="s">
        <v>14</v>
      </c>
      <c r="NEF547" s="52"/>
      <c r="NEG547" s="54"/>
      <c r="NEH547" s="54"/>
      <c r="NEI547" s="54"/>
      <c r="NEJ547" s="55"/>
      <c r="NEK547" s="51">
        <v>27</v>
      </c>
      <c r="NEL547" s="52"/>
      <c r="NEM547" s="53" t="s">
        <v>14</v>
      </c>
      <c r="NEN547" s="52"/>
      <c r="NEO547" s="54"/>
      <c r="NEP547" s="54"/>
      <c r="NEQ547" s="54"/>
      <c r="NER547" s="55"/>
      <c r="NES547" s="51">
        <v>27</v>
      </c>
      <c r="NET547" s="52"/>
      <c r="NEU547" s="53" t="s">
        <v>14</v>
      </c>
      <c r="NEV547" s="52"/>
      <c r="NEW547" s="54"/>
      <c r="NEX547" s="54"/>
      <c r="NEY547" s="54"/>
      <c r="NEZ547" s="55"/>
      <c r="NFA547" s="51">
        <v>27</v>
      </c>
      <c r="NFB547" s="52"/>
      <c r="NFC547" s="53" t="s">
        <v>14</v>
      </c>
      <c r="NFD547" s="52"/>
      <c r="NFE547" s="54"/>
      <c r="NFF547" s="54"/>
      <c r="NFG547" s="54"/>
      <c r="NFH547" s="55"/>
      <c r="NFI547" s="51">
        <v>27</v>
      </c>
      <c r="NFJ547" s="52"/>
      <c r="NFK547" s="53" t="s">
        <v>14</v>
      </c>
      <c r="NFL547" s="52"/>
      <c r="NFM547" s="54"/>
      <c r="NFN547" s="54"/>
      <c r="NFO547" s="54"/>
      <c r="NFP547" s="55"/>
      <c r="NFQ547" s="51">
        <v>27</v>
      </c>
      <c r="NFR547" s="52"/>
      <c r="NFS547" s="53" t="s">
        <v>14</v>
      </c>
      <c r="NFT547" s="52"/>
      <c r="NFU547" s="54"/>
      <c r="NFV547" s="54"/>
      <c r="NFW547" s="54"/>
      <c r="NFX547" s="55"/>
      <c r="NFY547" s="51">
        <v>27</v>
      </c>
      <c r="NFZ547" s="52"/>
      <c r="NGA547" s="53" t="s">
        <v>14</v>
      </c>
      <c r="NGB547" s="52"/>
      <c r="NGC547" s="54"/>
      <c r="NGD547" s="54"/>
      <c r="NGE547" s="54"/>
      <c r="NGF547" s="55"/>
      <c r="NGG547" s="51">
        <v>27</v>
      </c>
      <c r="NGH547" s="52"/>
      <c r="NGI547" s="53" t="s">
        <v>14</v>
      </c>
      <c r="NGJ547" s="52"/>
      <c r="NGK547" s="54"/>
      <c r="NGL547" s="54"/>
      <c r="NGM547" s="54"/>
      <c r="NGN547" s="55"/>
      <c r="NGO547" s="51">
        <v>27</v>
      </c>
      <c r="NGP547" s="52"/>
      <c r="NGQ547" s="53" t="s">
        <v>14</v>
      </c>
      <c r="NGR547" s="52"/>
      <c r="NGS547" s="54"/>
      <c r="NGT547" s="54"/>
      <c r="NGU547" s="54"/>
      <c r="NGV547" s="55"/>
      <c r="NGW547" s="51">
        <v>27</v>
      </c>
      <c r="NGX547" s="52"/>
      <c r="NGY547" s="53" t="s">
        <v>14</v>
      </c>
      <c r="NGZ547" s="52"/>
      <c r="NHA547" s="54"/>
      <c r="NHB547" s="54"/>
      <c r="NHC547" s="54"/>
      <c r="NHD547" s="55"/>
      <c r="NHE547" s="51">
        <v>27</v>
      </c>
      <c r="NHF547" s="52"/>
      <c r="NHG547" s="53" t="s">
        <v>14</v>
      </c>
      <c r="NHH547" s="52"/>
      <c r="NHI547" s="54"/>
      <c r="NHJ547" s="54"/>
      <c r="NHK547" s="54"/>
      <c r="NHL547" s="55"/>
      <c r="NHM547" s="51">
        <v>27</v>
      </c>
      <c r="NHN547" s="52"/>
      <c r="NHO547" s="53" t="s">
        <v>14</v>
      </c>
      <c r="NHP547" s="52"/>
      <c r="NHQ547" s="54"/>
      <c r="NHR547" s="54"/>
      <c r="NHS547" s="54"/>
      <c r="NHT547" s="55"/>
      <c r="NHU547" s="51">
        <v>27</v>
      </c>
      <c r="NHV547" s="52"/>
      <c r="NHW547" s="53" t="s">
        <v>14</v>
      </c>
      <c r="NHX547" s="52"/>
      <c r="NHY547" s="54"/>
      <c r="NHZ547" s="54"/>
      <c r="NIA547" s="54"/>
      <c r="NIB547" s="55"/>
      <c r="NIC547" s="51">
        <v>27</v>
      </c>
      <c r="NID547" s="52"/>
      <c r="NIE547" s="53" t="s">
        <v>14</v>
      </c>
      <c r="NIF547" s="52"/>
      <c r="NIG547" s="54"/>
      <c r="NIH547" s="54"/>
      <c r="NII547" s="54"/>
      <c r="NIJ547" s="55"/>
      <c r="NIK547" s="51">
        <v>27</v>
      </c>
      <c r="NIL547" s="52"/>
      <c r="NIM547" s="53" t="s">
        <v>14</v>
      </c>
      <c r="NIN547" s="52"/>
      <c r="NIO547" s="54"/>
      <c r="NIP547" s="54"/>
      <c r="NIQ547" s="54"/>
      <c r="NIR547" s="55"/>
      <c r="NIS547" s="51">
        <v>27</v>
      </c>
      <c r="NIT547" s="52"/>
      <c r="NIU547" s="53" t="s">
        <v>14</v>
      </c>
      <c r="NIV547" s="52"/>
      <c r="NIW547" s="54"/>
      <c r="NIX547" s="54"/>
      <c r="NIY547" s="54"/>
      <c r="NIZ547" s="55"/>
      <c r="NJA547" s="51">
        <v>27</v>
      </c>
      <c r="NJB547" s="52"/>
      <c r="NJC547" s="53" t="s">
        <v>14</v>
      </c>
      <c r="NJD547" s="52"/>
      <c r="NJE547" s="54"/>
      <c r="NJF547" s="54"/>
      <c r="NJG547" s="54"/>
      <c r="NJH547" s="55"/>
      <c r="NJI547" s="51">
        <v>27</v>
      </c>
      <c r="NJJ547" s="52"/>
      <c r="NJK547" s="53" t="s">
        <v>14</v>
      </c>
      <c r="NJL547" s="52"/>
      <c r="NJM547" s="54"/>
      <c r="NJN547" s="54"/>
      <c r="NJO547" s="54"/>
      <c r="NJP547" s="55"/>
      <c r="NJQ547" s="51">
        <v>27</v>
      </c>
      <c r="NJR547" s="52"/>
      <c r="NJS547" s="53" t="s">
        <v>14</v>
      </c>
      <c r="NJT547" s="52"/>
      <c r="NJU547" s="54"/>
      <c r="NJV547" s="54"/>
      <c r="NJW547" s="54"/>
      <c r="NJX547" s="55"/>
      <c r="NJY547" s="51">
        <v>27</v>
      </c>
      <c r="NJZ547" s="52"/>
      <c r="NKA547" s="53" t="s">
        <v>14</v>
      </c>
      <c r="NKB547" s="52"/>
      <c r="NKC547" s="54"/>
      <c r="NKD547" s="54"/>
      <c r="NKE547" s="54"/>
      <c r="NKF547" s="55"/>
      <c r="NKG547" s="51">
        <v>27</v>
      </c>
      <c r="NKH547" s="52"/>
      <c r="NKI547" s="53" t="s">
        <v>14</v>
      </c>
      <c r="NKJ547" s="52"/>
      <c r="NKK547" s="54"/>
      <c r="NKL547" s="54"/>
      <c r="NKM547" s="54"/>
      <c r="NKN547" s="55"/>
      <c r="NKO547" s="51">
        <v>27</v>
      </c>
      <c r="NKP547" s="52"/>
      <c r="NKQ547" s="53" t="s">
        <v>14</v>
      </c>
      <c r="NKR547" s="52"/>
      <c r="NKS547" s="54"/>
      <c r="NKT547" s="54"/>
      <c r="NKU547" s="54"/>
      <c r="NKV547" s="55"/>
      <c r="NKW547" s="51">
        <v>27</v>
      </c>
      <c r="NKX547" s="52"/>
      <c r="NKY547" s="53" t="s">
        <v>14</v>
      </c>
      <c r="NKZ547" s="52"/>
      <c r="NLA547" s="54"/>
      <c r="NLB547" s="54"/>
      <c r="NLC547" s="54"/>
      <c r="NLD547" s="55"/>
      <c r="NLE547" s="51">
        <v>27</v>
      </c>
      <c r="NLF547" s="52"/>
      <c r="NLG547" s="53" t="s">
        <v>14</v>
      </c>
      <c r="NLH547" s="52"/>
      <c r="NLI547" s="54"/>
      <c r="NLJ547" s="54"/>
      <c r="NLK547" s="54"/>
      <c r="NLL547" s="55"/>
      <c r="NLM547" s="51">
        <v>27</v>
      </c>
      <c r="NLN547" s="52"/>
      <c r="NLO547" s="53" t="s">
        <v>14</v>
      </c>
      <c r="NLP547" s="52"/>
      <c r="NLQ547" s="54"/>
      <c r="NLR547" s="54"/>
      <c r="NLS547" s="54"/>
      <c r="NLT547" s="55"/>
      <c r="NLU547" s="51">
        <v>27</v>
      </c>
      <c r="NLV547" s="52"/>
      <c r="NLW547" s="53" t="s">
        <v>14</v>
      </c>
      <c r="NLX547" s="52"/>
      <c r="NLY547" s="54"/>
      <c r="NLZ547" s="54"/>
      <c r="NMA547" s="54"/>
      <c r="NMB547" s="55"/>
      <c r="NMC547" s="51">
        <v>27</v>
      </c>
      <c r="NMD547" s="52"/>
      <c r="NME547" s="53" t="s">
        <v>14</v>
      </c>
      <c r="NMF547" s="52"/>
      <c r="NMG547" s="54"/>
      <c r="NMH547" s="54"/>
      <c r="NMI547" s="54"/>
      <c r="NMJ547" s="55"/>
      <c r="NMK547" s="51">
        <v>27</v>
      </c>
      <c r="NML547" s="52"/>
      <c r="NMM547" s="53" t="s">
        <v>14</v>
      </c>
      <c r="NMN547" s="52"/>
      <c r="NMO547" s="54"/>
      <c r="NMP547" s="54"/>
      <c r="NMQ547" s="54"/>
      <c r="NMR547" s="55"/>
      <c r="NMS547" s="51">
        <v>27</v>
      </c>
      <c r="NMT547" s="52"/>
      <c r="NMU547" s="53" t="s">
        <v>14</v>
      </c>
      <c r="NMV547" s="52"/>
      <c r="NMW547" s="54"/>
      <c r="NMX547" s="54"/>
      <c r="NMY547" s="54"/>
      <c r="NMZ547" s="55"/>
      <c r="NNA547" s="51">
        <v>27</v>
      </c>
      <c r="NNB547" s="52"/>
      <c r="NNC547" s="53" t="s">
        <v>14</v>
      </c>
      <c r="NND547" s="52"/>
      <c r="NNE547" s="54"/>
      <c r="NNF547" s="54"/>
      <c r="NNG547" s="54"/>
      <c r="NNH547" s="55"/>
      <c r="NNI547" s="51">
        <v>27</v>
      </c>
      <c r="NNJ547" s="52"/>
      <c r="NNK547" s="53" t="s">
        <v>14</v>
      </c>
      <c r="NNL547" s="52"/>
      <c r="NNM547" s="54"/>
      <c r="NNN547" s="54"/>
      <c r="NNO547" s="54"/>
      <c r="NNP547" s="55"/>
      <c r="NNQ547" s="51">
        <v>27</v>
      </c>
      <c r="NNR547" s="52"/>
      <c r="NNS547" s="53" t="s">
        <v>14</v>
      </c>
      <c r="NNT547" s="52"/>
      <c r="NNU547" s="54"/>
      <c r="NNV547" s="54"/>
      <c r="NNW547" s="54"/>
      <c r="NNX547" s="55"/>
      <c r="NNY547" s="51">
        <v>27</v>
      </c>
      <c r="NNZ547" s="52"/>
      <c r="NOA547" s="53" t="s">
        <v>14</v>
      </c>
      <c r="NOB547" s="52"/>
      <c r="NOC547" s="54"/>
      <c r="NOD547" s="54"/>
      <c r="NOE547" s="54"/>
      <c r="NOF547" s="55"/>
      <c r="NOG547" s="51">
        <v>27</v>
      </c>
      <c r="NOH547" s="52"/>
      <c r="NOI547" s="53" t="s">
        <v>14</v>
      </c>
      <c r="NOJ547" s="52"/>
      <c r="NOK547" s="54"/>
      <c r="NOL547" s="54"/>
      <c r="NOM547" s="54"/>
      <c r="NON547" s="55"/>
      <c r="NOO547" s="51">
        <v>27</v>
      </c>
      <c r="NOP547" s="52"/>
      <c r="NOQ547" s="53" t="s">
        <v>14</v>
      </c>
      <c r="NOR547" s="52"/>
      <c r="NOS547" s="54"/>
      <c r="NOT547" s="54"/>
      <c r="NOU547" s="54"/>
      <c r="NOV547" s="55"/>
      <c r="NOW547" s="51">
        <v>27</v>
      </c>
      <c r="NOX547" s="52"/>
      <c r="NOY547" s="53" t="s">
        <v>14</v>
      </c>
      <c r="NOZ547" s="52"/>
      <c r="NPA547" s="54"/>
      <c r="NPB547" s="54"/>
      <c r="NPC547" s="54"/>
      <c r="NPD547" s="55"/>
      <c r="NPE547" s="51">
        <v>27</v>
      </c>
      <c r="NPF547" s="52"/>
      <c r="NPG547" s="53" t="s">
        <v>14</v>
      </c>
      <c r="NPH547" s="52"/>
      <c r="NPI547" s="54"/>
      <c r="NPJ547" s="54"/>
      <c r="NPK547" s="54"/>
      <c r="NPL547" s="55"/>
      <c r="NPM547" s="51">
        <v>27</v>
      </c>
      <c r="NPN547" s="52"/>
      <c r="NPO547" s="53" t="s">
        <v>14</v>
      </c>
      <c r="NPP547" s="52"/>
      <c r="NPQ547" s="54"/>
      <c r="NPR547" s="54"/>
      <c r="NPS547" s="54"/>
      <c r="NPT547" s="55"/>
      <c r="NPU547" s="51">
        <v>27</v>
      </c>
      <c r="NPV547" s="52"/>
      <c r="NPW547" s="53" t="s">
        <v>14</v>
      </c>
      <c r="NPX547" s="52"/>
      <c r="NPY547" s="54"/>
      <c r="NPZ547" s="54"/>
      <c r="NQA547" s="54"/>
      <c r="NQB547" s="55"/>
      <c r="NQC547" s="51">
        <v>27</v>
      </c>
      <c r="NQD547" s="52"/>
      <c r="NQE547" s="53" t="s">
        <v>14</v>
      </c>
      <c r="NQF547" s="52"/>
      <c r="NQG547" s="54"/>
      <c r="NQH547" s="54"/>
      <c r="NQI547" s="54"/>
      <c r="NQJ547" s="55"/>
      <c r="NQK547" s="51">
        <v>27</v>
      </c>
      <c r="NQL547" s="52"/>
      <c r="NQM547" s="53" t="s">
        <v>14</v>
      </c>
      <c r="NQN547" s="52"/>
      <c r="NQO547" s="54"/>
      <c r="NQP547" s="54"/>
      <c r="NQQ547" s="54"/>
      <c r="NQR547" s="55"/>
      <c r="NQS547" s="51">
        <v>27</v>
      </c>
      <c r="NQT547" s="52"/>
      <c r="NQU547" s="53" t="s">
        <v>14</v>
      </c>
      <c r="NQV547" s="52"/>
      <c r="NQW547" s="54"/>
      <c r="NQX547" s="54"/>
      <c r="NQY547" s="54"/>
      <c r="NQZ547" s="55"/>
      <c r="NRA547" s="51">
        <v>27</v>
      </c>
      <c r="NRB547" s="52"/>
      <c r="NRC547" s="53" t="s">
        <v>14</v>
      </c>
      <c r="NRD547" s="52"/>
      <c r="NRE547" s="54"/>
      <c r="NRF547" s="54"/>
      <c r="NRG547" s="54"/>
      <c r="NRH547" s="55"/>
      <c r="NRI547" s="51">
        <v>27</v>
      </c>
      <c r="NRJ547" s="52"/>
      <c r="NRK547" s="53" t="s">
        <v>14</v>
      </c>
      <c r="NRL547" s="52"/>
      <c r="NRM547" s="54"/>
      <c r="NRN547" s="54"/>
      <c r="NRO547" s="54"/>
      <c r="NRP547" s="55"/>
      <c r="NRQ547" s="51">
        <v>27</v>
      </c>
      <c r="NRR547" s="52"/>
      <c r="NRS547" s="53" t="s">
        <v>14</v>
      </c>
      <c r="NRT547" s="52"/>
      <c r="NRU547" s="54"/>
      <c r="NRV547" s="54"/>
      <c r="NRW547" s="54"/>
      <c r="NRX547" s="55"/>
      <c r="NRY547" s="51">
        <v>27</v>
      </c>
      <c r="NRZ547" s="52"/>
      <c r="NSA547" s="53" t="s">
        <v>14</v>
      </c>
      <c r="NSB547" s="52"/>
      <c r="NSC547" s="54"/>
      <c r="NSD547" s="54"/>
      <c r="NSE547" s="54"/>
      <c r="NSF547" s="55"/>
      <c r="NSG547" s="51">
        <v>27</v>
      </c>
      <c r="NSH547" s="52"/>
      <c r="NSI547" s="53" t="s">
        <v>14</v>
      </c>
      <c r="NSJ547" s="52"/>
      <c r="NSK547" s="54"/>
      <c r="NSL547" s="54"/>
      <c r="NSM547" s="54"/>
      <c r="NSN547" s="55"/>
      <c r="NSO547" s="51">
        <v>27</v>
      </c>
      <c r="NSP547" s="52"/>
      <c r="NSQ547" s="53" t="s">
        <v>14</v>
      </c>
      <c r="NSR547" s="52"/>
      <c r="NSS547" s="54"/>
      <c r="NST547" s="54"/>
      <c r="NSU547" s="54"/>
      <c r="NSV547" s="55"/>
      <c r="NSW547" s="51">
        <v>27</v>
      </c>
      <c r="NSX547" s="52"/>
      <c r="NSY547" s="53" t="s">
        <v>14</v>
      </c>
      <c r="NSZ547" s="52"/>
      <c r="NTA547" s="54"/>
      <c r="NTB547" s="54"/>
      <c r="NTC547" s="54"/>
      <c r="NTD547" s="55"/>
      <c r="NTE547" s="51">
        <v>27</v>
      </c>
      <c r="NTF547" s="52"/>
      <c r="NTG547" s="53" t="s">
        <v>14</v>
      </c>
      <c r="NTH547" s="52"/>
      <c r="NTI547" s="54"/>
      <c r="NTJ547" s="54"/>
      <c r="NTK547" s="54"/>
      <c r="NTL547" s="55"/>
      <c r="NTM547" s="51">
        <v>27</v>
      </c>
      <c r="NTN547" s="52"/>
      <c r="NTO547" s="53" t="s">
        <v>14</v>
      </c>
      <c r="NTP547" s="52"/>
      <c r="NTQ547" s="54"/>
      <c r="NTR547" s="54"/>
      <c r="NTS547" s="54"/>
      <c r="NTT547" s="55"/>
      <c r="NTU547" s="51">
        <v>27</v>
      </c>
      <c r="NTV547" s="52"/>
      <c r="NTW547" s="53" t="s">
        <v>14</v>
      </c>
      <c r="NTX547" s="52"/>
      <c r="NTY547" s="54"/>
      <c r="NTZ547" s="54"/>
      <c r="NUA547" s="54"/>
      <c r="NUB547" s="55"/>
      <c r="NUC547" s="51">
        <v>27</v>
      </c>
      <c r="NUD547" s="52"/>
      <c r="NUE547" s="53" t="s">
        <v>14</v>
      </c>
      <c r="NUF547" s="52"/>
      <c r="NUG547" s="54"/>
      <c r="NUH547" s="54"/>
      <c r="NUI547" s="54"/>
      <c r="NUJ547" s="55"/>
      <c r="NUK547" s="51">
        <v>27</v>
      </c>
      <c r="NUL547" s="52"/>
      <c r="NUM547" s="53" t="s">
        <v>14</v>
      </c>
      <c r="NUN547" s="52"/>
      <c r="NUO547" s="54"/>
      <c r="NUP547" s="54"/>
      <c r="NUQ547" s="54"/>
      <c r="NUR547" s="55"/>
      <c r="NUS547" s="51">
        <v>27</v>
      </c>
      <c r="NUT547" s="52"/>
      <c r="NUU547" s="53" t="s">
        <v>14</v>
      </c>
      <c r="NUV547" s="52"/>
      <c r="NUW547" s="54"/>
      <c r="NUX547" s="54"/>
      <c r="NUY547" s="54"/>
      <c r="NUZ547" s="55"/>
      <c r="NVA547" s="51">
        <v>27</v>
      </c>
      <c r="NVB547" s="52"/>
      <c r="NVC547" s="53" t="s">
        <v>14</v>
      </c>
      <c r="NVD547" s="52"/>
      <c r="NVE547" s="54"/>
      <c r="NVF547" s="54"/>
      <c r="NVG547" s="54"/>
      <c r="NVH547" s="55"/>
      <c r="NVI547" s="51">
        <v>27</v>
      </c>
      <c r="NVJ547" s="52"/>
      <c r="NVK547" s="53" t="s">
        <v>14</v>
      </c>
      <c r="NVL547" s="52"/>
      <c r="NVM547" s="54"/>
      <c r="NVN547" s="54"/>
      <c r="NVO547" s="54"/>
      <c r="NVP547" s="55"/>
      <c r="NVQ547" s="51">
        <v>27</v>
      </c>
      <c r="NVR547" s="52"/>
      <c r="NVS547" s="53" t="s">
        <v>14</v>
      </c>
      <c r="NVT547" s="52"/>
      <c r="NVU547" s="54"/>
      <c r="NVV547" s="54"/>
      <c r="NVW547" s="54"/>
      <c r="NVX547" s="55"/>
      <c r="NVY547" s="51">
        <v>27</v>
      </c>
      <c r="NVZ547" s="52"/>
      <c r="NWA547" s="53" t="s">
        <v>14</v>
      </c>
      <c r="NWB547" s="52"/>
      <c r="NWC547" s="54"/>
      <c r="NWD547" s="54"/>
      <c r="NWE547" s="54"/>
      <c r="NWF547" s="55"/>
      <c r="NWG547" s="51">
        <v>27</v>
      </c>
      <c r="NWH547" s="52"/>
      <c r="NWI547" s="53" t="s">
        <v>14</v>
      </c>
      <c r="NWJ547" s="52"/>
      <c r="NWK547" s="54"/>
      <c r="NWL547" s="54"/>
      <c r="NWM547" s="54"/>
      <c r="NWN547" s="55"/>
      <c r="NWO547" s="51">
        <v>27</v>
      </c>
      <c r="NWP547" s="52"/>
      <c r="NWQ547" s="53" t="s">
        <v>14</v>
      </c>
      <c r="NWR547" s="52"/>
      <c r="NWS547" s="54"/>
      <c r="NWT547" s="54"/>
      <c r="NWU547" s="54"/>
      <c r="NWV547" s="55"/>
      <c r="NWW547" s="51">
        <v>27</v>
      </c>
      <c r="NWX547" s="52"/>
      <c r="NWY547" s="53" t="s">
        <v>14</v>
      </c>
      <c r="NWZ547" s="52"/>
      <c r="NXA547" s="54"/>
      <c r="NXB547" s="54"/>
      <c r="NXC547" s="54"/>
      <c r="NXD547" s="55"/>
      <c r="NXE547" s="51">
        <v>27</v>
      </c>
      <c r="NXF547" s="52"/>
      <c r="NXG547" s="53" t="s">
        <v>14</v>
      </c>
      <c r="NXH547" s="52"/>
      <c r="NXI547" s="54"/>
      <c r="NXJ547" s="54"/>
      <c r="NXK547" s="54"/>
      <c r="NXL547" s="55"/>
      <c r="NXM547" s="51">
        <v>27</v>
      </c>
      <c r="NXN547" s="52"/>
      <c r="NXO547" s="53" t="s">
        <v>14</v>
      </c>
      <c r="NXP547" s="52"/>
      <c r="NXQ547" s="54"/>
      <c r="NXR547" s="54"/>
      <c r="NXS547" s="54"/>
      <c r="NXT547" s="55"/>
      <c r="NXU547" s="51">
        <v>27</v>
      </c>
      <c r="NXV547" s="52"/>
      <c r="NXW547" s="53" t="s">
        <v>14</v>
      </c>
      <c r="NXX547" s="52"/>
      <c r="NXY547" s="54"/>
      <c r="NXZ547" s="54"/>
      <c r="NYA547" s="54"/>
      <c r="NYB547" s="55"/>
      <c r="NYC547" s="51">
        <v>27</v>
      </c>
      <c r="NYD547" s="52"/>
      <c r="NYE547" s="53" t="s">
        <v>14</v>
      </c>
      <c r="NYF547" s="52"/>
      <c r="NYG547" s="54"/>
      <c r="NYH547" s="54"/>
      <c r="NYI547" s="54"/>
      <c r="NYJ547" s="55"/>
      <c r="NYK547" s="51">
        <v>27</v>
      </c>
      <c r="NYL547" s="52"/>
      <c r="NYM547" s="53" t="s">
        <v>14</v>
      </c>
      <c r="NYN547" s="52"/>
      <c r="NYO547" s="54"/>
      <c r="NYP547" s="54"/>
      <c r="NYQ547" s="54"/>
      <c r="NYR547" s="55"/>
      <c r="NYS547" s="51">
        <v>27</v>
      </c>
      <c r="NYT547" s="52"/>
      <c r="NYU547" s="53" t="s">
        <v>14</v>
      </c>
      <c r="NYV547" s="52"/>
      <c r="NYW547" s="54"/>
      <c r="NYX547" s="54"/>
      <c r="NYY547" s="54"/>
      <c r="NYZ547" s="55"/>
      <c r="NZA547" s="51">
        <v>27</v>
      </c>
      <c r="NZB547" s="52"/>
      <c r="NZC547" s="53" t="s">
        <v>14</v>
      </c>
      <c r="NZD547" s="52"/>
      <c r="NZE547" s="54"/>
      <c r="NZF547" s="54"/>
      <c r="NZG547" s="54"/>
      <c r="NZH547" s="55"/>
      <c r="NZI547" s="51">
        <v>27</v>
      </c>
      <c r="NZJ547" s="52"/>
      <c r="NZK547" s="53" t="s">
        <v>14</v>
      </c>
      <c r="NZL547" s="52"/>
      <c r="NZM547" s="54"/>
      <c r="NZN547" s="54"/>
      <c r="NZO547" s="54"/>
      <c r="NZP547" s="55"/>
      <c r="NZQ547" s="51">
        <v>27</v>
      </c>
      <c r="NZR547" s="52"/>
      <c r="NZS547" s="53" t="s">
        <v>14</v>
      </c>
      <c r="NZT547" s="52"/>
      <c r="NZU547" s="54"/>
      <c r="NZV547" s="54"/>
      <c r="NZW547" s="54"/>
      <c r="NZX547" s="55"/>
      <c r="NZY547" s="51">
        <v>27</v>
      </c>
      <c r="NZZ547" s="52"/>
      <c r="OAA547" s="53" t="s">
        <v>14</v>
      </c>
      <c r="OAB547" s="52"/>
      <c r="OAC547" s="54"/>
      <c r="OAD547" s="54"/>
      <c r="OAE547" s="54"/>
      <c r="OAF547" s="55"/>
      <c r="OAG547" s="51">
        <v>27</v>
      </c>
      <c r="OAH547" s="52"/>
      <c r="OAI547" s="53" t="s">
        <v>14</v>
      </c>
      <c r="OAJ547" s="52"/>
      <c r="OAK547" s="54"/>
      <c r="OAL547" s="54"/>
      <c r="OAM547" s="54"/>
      <c r="OAN547" s="55"/>
      <c r="OAO547" s="51">
        <v>27</v>
      </c>
      <c r="OAP547" s="52"/>
      <c r="OAQ547" s="53" t="s">
        <v>14</v>
      </c>
      <c r="OAR547" s="52"/>
      <c r="OAS547" s="54"/>
      <c r="OAT547" s="54"/>
      <c r="OAU547" s="54"/>
      <c r="OAV547" s="55"/>
      <c r="OAW547" s="51">
        <v>27</v>
      </c>
      <c r="OAX547" s="52"/>
      <c r="OAY547" s="53" t="s">
        <v>14</v>
      </c>
      <c r="OAZ547" s="52"/>
      <c r="OBA547" s="54"/>
      <c r="OBB547" s="54"/>
      <c r="OBC547" s="54"/>
      <c r="OBD547" s="55"/>
      <c r="OBE547" s="51">
        <v>27</v>
      </c>
      <c r="OBF547" s="52"/>
      <c r="OBG547" s="53" t="s">
        <v>14</v>
      </c>
      <c r="OBH547" s="52"/>
      <c r="OBI547" s="54"/>
      <c r="OBJ547" s="54"/>
      <c r="OBK547" s="54"/>
      <c r="OBL547" s="55"/>
      <c r="OBM547" s="51">
        <v>27</v>
      </c>
      <c r="OBN547" s="52"/>
      <c r="OBO547" s="53" t="s">
        <v>14</v>
      </c>
      <c r="OBP547" s="52"/>
      <c r="OBQ547" s="54"/>
      <c r="OBR547" s="54"/>
      <c r="OBS547" s="54"/>
      <c r="OBT547" s="55"/>
      <c r="OBU547" s="51">
        <v>27</v>
      </c>
      <c r="OBV547" s="52"/>
      <c r="OBW547" s="53" t="s">
        <v>14</v>
      </c>
      <c r="OBX547" s="52"/>
      <c r="OBY547" s="54"/>
      <c r="OBZ547" s="54"/>
      <c r="OCA547" s="54"/>
      <c r="OCB547" s="55"/>
      <c r="OCC547" s="51">
        <v>27</v>
      </c>
      <c r="OCD547" s="52"/>
      <c r="OCE547" s="53" t="s">
        <v>14</v>
      </c>
      <c r="OCF547" s="52"/>
      <c r="OCG547" s="54"/>
      <c r="OCH547" s="54"/>
      <c r="OCI547" s="54"/>
      <c r="OCJ547" s="55"/>
      <c r="OCK547" s="51">
        <v>27</v>
      </c>
      <c r="OCL547" s="52"/>
      <c r="OCM547" s="53" t="s">
        <v>14</v>
      </c>
      <c r="OCN547" s="52"/>
      <c r="OCO547" s="54"/>
      <c r="OCP547" s="54"/>
      <c r="OCQ547" s="54"/>
      <c r="OCR547" s="55"/>
      <c r="OCS547" s="51">
        <v>27</v>
      </c>
      <c r="OCT547" s="52"/>
      <c r="OCU547" s="53" t="s">
        <v>14</v>
      </c>
      <c r="OCV547" s="52"/>
      <c r="OCW547" s="54"/>
      <c r="OCX547" s="54"/>
      <c r="OCY547" s="54"/>
      <c r="OCZ547" s="55"/>
      <c r="ODA547" s="51">
        <v>27</v>
      </c>
      <c r="ODB547" s="52"/>
      <c r="ODC547" s="53" t="s">
        <v>14</v>
      </c>
      <c r="ODD547" s="52"/>
      <c r="ODE547" s="54"/>
      <c r="ODF547" s="54"/>
      <c r="ODG547" s="54"/>
      <c r="ODH547" s="55"/>
      <c r="ODI547" s="51">
        <v>27</v>
      </c>
      <c r="ODJ547" s="52"/>
      <c r="ODK547" s="53" t="s">
        <v>14</v>
      </c>
      <c r="ODL547" s="52"/>
      <c r="ODM547" s="54"/>
      <c r="ODN547" s="54"/>
      <c r="ODO547" s="54"/>
      <c r="ODP547" s="55"/>
      <c r="ODQ547" s="51">
        <v>27</v>
      </c>
      <c r="ODR547" s="52"/>
      <c r="ODS547" s="53" t="s">
        <v>14</v>
      </c>
      <c r="ODT547" s="52"/>
      <c r="ODU547" s="54"/>
      <c r="ODV547" s="54"/>
      <c r="ODW547" s="54"/>
      <c r="ODX547" s="55"/>
      <c r="ODY547" s="51">
        <v>27</v>
      </c>
      <c r="ODZ547" s="52"/>
      <c r="OEA547" s="53" t="s">
        <v>14</v>
      </c>
      <c r="OEB547" s="52"/>
      <c r="OEC547" s="54"/>
      <c r="OED547" s="54"/>
      <c r="OEE547" s="54"/>
      <c r="OEF547" s="55"/>
      <c r="OEG547" s="51">
        <v>27</v>
      </c>
      <c r="OEH547" s="52"/>
      <c r="OEI547" s="53" t="s">
        <v>14</v>
      </c>
      <c r="OEJ547" s="52"/>
      <c r="OEK547" s="54"/>
      <c r="OEL547" s="54"/>
      <c r="OEM547" s="54"/>
      <c r="OEN547" s="55"/>
      <c r="OEO547" s="51">
        <v>27</v>
      </c>
      <c r="OEP547" s="52"/>
      <c r="OEQ547" s="53" t="s">
        <v>14</v>
      </c>
      <c r="OER547" s="52"/>
      <c r="OES547" s="54"/>
      <c r="OET547" s="54"/>
      <c r="OEU547" s="54"/>
      <c r="OEV547" s="55"/>
      <c r="OEW547" s="51">
        <v>27</v>
      </c>
      <c r="OEX547" s="52"/>
      <c r="OEY547" s="53" t="s">
        <v>14</v>
      </c>
      <c r="OEZ547" s="52"/>
      <c r="OFA547" s="54"/>
      <c r="OFB547" s="54"/>
      <c r="OFC547" s="54"/>
      <c r="OFD547" s="55"/>
      <c r="OFE547" s="51">
        <v>27</v>
      </c>
      <c r="OFF547" s="52"/>
      <c r="OFG547" s="53" t="s">
        <v>14</v>
      </c>
      <c r="OFH547" s="52"/>
      <c r="OFI547" s="54"/>
      <c r="OFJ547" s="54"/>
      <c r="OFK547" s="54"/>
      <c r="OFL547" s="55"/>
      <c r="OFM547" s="51">
        <v>27</v>
      </c>
      <c r="OFN547" s="52"/>
      <c r="OFO547" s="53" t="s">
        <v>14</v>
      </c>
      <c r="OFP547" s="52"/>
      <c r="OFQ547" s="54"/>
      <c r="OFR547" s="54"/>
      <c r="OFS547" s="54"/>
      <c r="OFT547" s="55"/>
      <c r="OFU547" s="51">
        <v>27</v>
      </c>
      <c r="OFV547" s="52"/>
      <c r="OFW547" s="53" t="s">
        <v>14</v>
      </c>
      <c r="OFX547" s="52"/>
      <c r="OFY547" s="54"/>
      <c r="OFZ547" s="54"/>
      <c r="OGA547" s="54"/>
      <c r="OGB547" s="55"/>
      <c r="OGC547" s="51">
        <v>27</v>
      </c>
      <c r="OGD547" s="52"/>
      <c r="OGE547" s="53" t="s">
        <v>14</v>
      </c>
      <c r="OGF547" s="52"/>
      <c r="OGG547" s="54"/>
      <c r="OGH547" s="54"/>
      <c r="OGI547" s="54"/>
      <c r="OGJ547" s="55"/>
      <c r="OGK547" s="51">
        <v>27</v>
      </c>
      <c r="OGL547" s="52"/>
      <c r="OGM547" s="53" t="s">
        <v>14</v>
      </c>
      <c r="OGN547" s="52"/>
      <c r="OGO547" s="54"/>
      <c r="OGP547" s="54"/>
      <c r="OGQ547" s="54"/>
      <c r="OGR547" s="55"/>
      <c r="OGS547" s="51">
        <v>27</v>
      </c>
      <c r="OGT547" s="52"/>
      <c r="OGU547" s="53" t="s">
        <v>14</v>
      </c>
      <c r="OGV547" s="52"/>
      <c r="OGW547" s="54"/>
      <c r="OGX547" s="54"/>
      <c r="OGY547" s="54"/>
      <c r="OGZ547" s="55"/>
      <c r="OHA547" s="51">
        <v>27</v>
      </c>
      <c r="OHB547" s="52"/>
      <c r="OHC547" s="53" t="s">
        <v>14</v>
      </c>
      <c r="OHD547" s="52"/>
      <c r="OHE547" s="54"/>
      <c r="OHF547" s="54"/>
      <c r="OHG547" s="54"/>
      <c r="OHH547" s="55"/>
      <c r="OHI547" s="51">
        <v>27</v>
      </c>
      <c r="OHJ547" s="52"/>
      <c r="OHK547" s="53" t="s">
        <v>14</v>
      </c>
      <c r="OHL547" s="52"/>
      <c r="OHM547" s="54"/>
      <c r="OHN547" s="54"/>
      <c r="OHO547" s="54"/>
      <c r="OHP547" s="55"/>
      <c r="OHQ547" s="51">
        <v>27</v>
      </c>
      <c r="OHR547" s="52"/>
      <c r="OHS547" s="53" t="s">
        <v>14</v>
      </c>
      <c r="OHT547" s="52"/>
      <c r="OHU547" s="54"/>
      <c r="OHV547" s="54"/>
      <c r="OHW547" s="54"/>
      <c r="OHX547" s="55"/>
      <c r="OHY547" s="51">
        <v>27</v>
      </c>
      <c r="OHZ547" s="52"/>
      <c r="OIA547" s="53" t="s">
        <v>14</v>
      </c>
      <c r="OIB547" s="52"/>
      <c r="OIC547" s="54"/>
      <c r="OID547" s="54"/>
      <c r="OIE547" s="54"/>
      <c r="OIF547" s="55"/>
      <c r="OIG547" s="51">
        <v>27</v>
      </c>
      <c r="OIH547" s="52"/>
      <c r="OII547" s="53" t="s">
        <v>14</v>
      </c>
      <c r="OIJ547" s="52"/>
      <c r="OIK547" s="54"/>
      <c r="OIL547" s="54"/>
      <c r="OIM547" s="54"/>
      <c r="OIN547" s="55"/>
      <c r="OIO547" s="51">
        <v>27</v>
      </c>
      <c r="OIP547" s="52"/>
      <c r="OIQ547" s="53" t="s">
        <v>14</v>
      </c>
      <c r="OIR547" s="52"/>
      <c r="OIS547" s="54"/>
      <c r="OIT547" s="54"/>
      <c r="OIU547" s="54"/>
      <c r="OIV547" s="55"/>
      <c r="OIW547" s="51">
        <v>27</v>
      </c>
      <c r="OIX547" s="52"/>
      <c r="OIY547" s="53" t="s">
        <v>14</v>
      </c>
      <c r="OIZ547" s="52"/>
      <c r="OJA547" s="54"/>
      <c r="OJB547" s="54"/>
      <c r="OJC547" s="54"/>
      <c r="OJD547" s="55"/>
      <c r="OJE547" s="51">
        <v>27</v>
      </c>
      <c r="OJF547" s="52"/>
      <c r="OJG547" s="53" t="s">
        <v>14</v>
      </c>
      <c r="OJH547" s="52"/>
      <c r="OJI547" s="54"/>
      <c r="OJJ547" s="54"/>
      <c r="OJK547" s="54"/>
      <c r="OJL547" s="55"/>
      <c r="OJM547" s="51">
        <v>27</v>
      </c>
      <c r="OJN547" s="52"/>
      <c r="OJO547" s="53" t="s">
        <v>14</v>
      </c>
      <c r="OJP547" s="52"/>
      <c r="OJQ547" s="54"/>
      <c r="OJR547" s="54"/>
      <c r="OJS547" s="54"/>
      <c r="OJT547" s="55"/>
      <c r="OJU547" s="51">
        <v>27</v>
      </c>
      <c r="OJV547" s="52"/>
      <c r="OJW547" s="53" t="s">
        <v>14</v>
      </c>
      <c r="OJX547" s="52"/>
      <c r="OJY547" s="54"/>
      <c r="OJZ547" s="54"/>
      <c r="OKA547" s="54"/>
      <c r="OKB547" s="55"/>
      <c r="OKC547" s="51">
        <v>27</v>
      </c>
      <c r="OKD547" s="52"/>
      <c r="OKE547" s="53" t="s">
        <v>14</v>
      </c>
      <c r="OKF547" s="52"/>
      <c r="OKG547" s="54"/>
      <c r="OKH547" s="54"/>
      <c r="OKI547" s="54"/>
      <c r="OKJ547" s="55"/>
      <c r="OKK547" s="51">
        <v>27</v>
      </c>
      <c r="OKL547" s="52"/>
      <c r="OKM547" s="53" t="s">
        <v>14</v>
      </c>
      <c r="OKN547" s="52"/>
      <c r="OKO547" s="54"/>
      <c r="OKP547" s="54"/>
      <c r="OKQ547" s="54"/>
      <c r="OKR547" s="55"/>
      <c r="OKS547" s="51">
        <v>27</v>
      </c>
      <c r="OKT547" s="52"/>
      <c r="OKU547" s="53" t="s">
        <v>14</v>
      </c>
      <c r="OKV547" s="52"/>
      <c r="OKW547" s="54"/>
      <c r="OKX547" s="54"/>
      <c r="OKY547" s="54"/>
      <c r="OKZ547" s="55"/>
      <c r="OLA547" s="51">
        <v>27</v>
      </c>
      <c r="OLB547" s="52"/>
      <c r="OLC547" s="53" t="s">
        <v>14</v>
      </c>
      <c r="OLD547" s="52"/>
      <c r="OLE547" s="54"/>
      <c r="OLF547" s="54"/>
      <c r="OLG547" s="54"/>
      <c r="OLH547" s="55"/>
      <c r="OLI547" s="51">
        <v>27</v>
      </c>
      <c r="OLJ547" s="52"/>
      <c r="OLK547" s="53" t="s">
        <v>14</v>
      </c>
      <c r="OLL547" s="52"/>
      <c r="OLM547" s="54"/>
      <c r="OLN547" s="54"/>
      <c r="OLO547" s="54"/>
      <c r="OLP547" s="55"/>
      <c r="OLQ547" s="51">
        <v>27</v>
      </c>
      <c r="OLR547" s="52"/>
      <c r="OLS547" s="53" t="s">
        <v>14</v>
      </c>
      <c r="OLT547" s="52"/>
      <c r="OLU547" s="54"/>
      <c r="OLV547" s="54"/>
      <c r="OLW547" s="54"/>
      <c r="OLX547" s="55"/>
      <c r="OLY547" s="51">
        <v>27</v>
      </c>
      <c r="OLZ547" s="52"/>
      <c r="OMA547" s="53" t="s">
        <v>14</v>
      </c>
      <c r="OMB547" s="52"/>
      <c r="OMC547" s="54"/>
      <c r="OMD547" s="54"/>
      <c r="OME547" s="54"/>
      <c r="OMF547" s="55"/>
      <c r="OMG547" s="51">
        <v>27</v>
      </c>
      <c r="OMH547" s="52"/>
      <c r="OMI547" s="53" t="s">
        <v>14</v>
      </c>
      <c r="OMJ547" s="52"/>
      <c r="OMK547" s="54"/>
      <c r="OML547" s="54"/>
      <c r="OMM547" s="54"/>
      <c r="OMN547" s="55"/>
      <c r="OMO547" s="51">
        <v>27</v>
      </c>
      <c r="OMP547" s="52"/>
      <c r="OMQ547" s="53" t="s">
        <v>14</v>
      </c>
      <c r="OMR547" s="52"/>
      <c r="OMS547" s="54"/>
      <c r="OMT547" s="54"/>
      <c r="OMU547" s="54"/>
      <c r="OMV547" s="55"/>
      <c r="OMW547" s="51">
        <v>27</v>
      </c>
      <c r="OMX547" s="52"/>
      <c r="OMY547" s="53" t="s">
        <v>14</v>
      </c>
      <c r="OMZ547" s="52"/>
      <c r="ONA547" s="54"/>
      <c r="ONB547" s="54"/>
      <c r="ONC547" s="54"/>
      <c r="OND547" s="55"/>
      <c r="ONE547" s="51">
        <v>27</v>
      </c>
      <c r="ONF547" s="52"/>
      <c r="ONG547" s="53" t="s">
        <v>14</v>
      </c>
      <c r="ONH547" s="52"/>
      <c r="ONI547" s="54"/>
      <c r="ONJ547" s="54"/>
      <c r="ONK547" s="54"/>
      <c r="ONL547" s="55"/>
      <c r="ONM547" s="51">
        <v>27</v>
      </c>
      <c r="ONN547" s="52"/>
      <c r="ONO547" s="53" t="s">
        <v>14</v>
      </c>
      <c r="ONP547" s="52"/>
      <c r="ONQ547" s="54"/>
      <c r="ONR547" s="54"/>
      <c r="ONS547" s="54"/>
      <c r="ONT547" s="55"/>
      <c r="ONU547" s="51">
        <v>27</v>
      </c>
      <c r="ONV547" s="52"/>
      <c r="ONW547" s="53" t="s">
        <v>14</v>
      </c>
      <c r="ONX547" s="52"/>
      <c r="ONY547" s="54"/>
      <c r="ONZ547" s="54"/>
      <c r="OOA547" s="54"/>
      <c r="OOB547" s="55"/>
      <c r="OOC547" s="51">
        <v>27</v>
      </c>
      <c r="OOD547" s="52"/>
      <c r="OOE547" s="53" t="s">
        <v>14</v>
      </c>
      <c r="OOF547" s="52"/>
      <c r="OOG547" s="54"/>
      <c r="OOH547" s="54"/>
      <c r="OOI547" s="54"/>
      <c r="OOJ547" s="55"/>
      <c r="OOK547" s="51">
        <v>27</v>
      </c>
      <c r="OOL547" s="52"/>
      <c r="OOM547" s="53" t="s">
        <v>14</v>
      </c>
      <c r="OON547" s="52"/>
      <c r="OOO547" s="54"/>
      <c r="OOP547" s="54"/>
      <c r="OOQ547" s="54"/>
      <c r="OOR547" s="55"/>
      <c r="OOS547" s="51">
        <v>27</v>
      </c>
      <c r="OOT547" s="52"/>
      <c r="OOU547" s="53" t="s">
        <v>14</v>
      </c>
      <c r="OOV547" s="52"/>
      <c r="OOW547" s="54"/>
      <c r="OOX547" s="54"/>
      <c r="OOY547" s="54"/>
      <c r="OOZ547" s="55"/>
      <c r="OPA547" s="51">
        <v>27</v>
      </c>
      <c r="OPB547" s="52"/>
      <c r="OPC547" s="53" t="s">
        <v>14</v>
      </c>
      <c r="OPD547" s="52"/>
      <c r="OPE547" s="54"/>
      <c r="OPF547" s="54"/>
      <c r="OPG547" s="54"/>
      <c r="OPH547" s="55"/>
      <c r="OPI547" s="51">
        <v>27</v>
      </c>
      <c r="OPJ547" s="52"/>
      <c r="OPK547" s="53" t="s">
        <v>14</v>
      </c>
      <c r="OPL547" s="52"/>
      <c r="OPM547" s="54"/>
      <c r="OPN547" s="54"/>
      <c r="OPO547" s="54"/>
      <c r="OPP547" s="55"/>
      <c r="OPQ547" s="51">
        <v>27</v>
      </c>
      <c r="OPR547" s="52"/>
      <c r="OPS547" s="53" t="s">
        <v>14</v>
      </c>
      <c r="OPT547" s="52"/>
      <c r="OPU547" s="54"/>
      <c r="OPV547" s="54"/>
      <c r="OPW547" s="54"/>
      <c r="OPX547" s="55"/>
      <c r="OPY547" s="51">
        <v>27</v>
      </c>
      <c r="OPZ547" s="52"/>
      <c r="OQA547" s="53" t="s">
        <v>14</v>
      </c>
      <c r="OQB547" s="52"/>
      <c r="OQC547" s="54"/>
      <c r="OQD547" s="54"/>
      <c r="OQE547" s="54"/>
      <c r="OQF547" s="55"/>
      <c r="OQG547" s="51">
        <v>27</v>
      </c>
      <c r="OQH547" s="52"/>
      <c r="OQI547" s="53" t="s">
        <v>14</v>
      </c>
      <c r="OQJ547" s="52"/>
      <c r="OQK547" s="54"/>
      <c r="OQL547" s="54"/>
      <c r="OQM547" s="54"/>
      <c r="OQN547" s="55"/>
      <c r="OQO547" s="51">
        <v>27</v>
      </c>
      <c r="OQP547" s="52"/>
      <c r="OQQ547" s="53" t="s">
        <v>14</v>
      </c>
      <c r="OQR547" s="52"/>
      <c r="OQS547" s="54"/>
      <c r="OQT547" s="54"/>
      <c r="OQU547" s="54"/>
      <c r="OQV547" s="55"/>
      <c r="OQW547" s="51">
        <v>27</v>
      </c>
      <c r="OQX547" s="52"/>
      <c r="OQY547" s="53" t="s">
        <v>14</v>
      </c>
      <c r="OQZ547" s="52"/>
      <c r="ORA547" s="54"/>
      <c r="ORB547" s="54"/>
      <c r="ORC547" s="54"/>
      <c r="ORD547" s="55"/>
      <c r="ORE547" s="51">
        <v>27</v>
      </c>
      <c r="ORF547" s="52"/>
      <c r="ORG547" s="53" t="s">
        <v>14</v>
      </c>
      <c r="ORH547" s="52"/>
      <c r="ORI547" s="54"/>
      <c r="ORJ547" s="54"/>
      <c r="ORK547" s="54"/>
      <c r="ORL547" s="55"/>
      <c r="ORM547" s="51">
        <v>27</v>
      </c>
      <c r="ORN547" s="52"/>
      <c r="ORO547" s="53" t="s">
        <v>14</v>
      </c>
      <c r="ORP547" s="52"/>
      <c r="ORQ547" s="54"/>
      <c r="ORR547" s="54"/>
      <c r="ORS547" s="54"/>
      <c r="ORT547" s="55"/>
      <c r="ORU547" s="51">
        <v>27</v>
      </c>
      <c r="ORV547" s="52"/>
      <c r="ORW547" s="53" t="s">
        <v>14</v>
      </c>
      <c r="ORX547" s="52"/>
      <c r="ORY547" s="54"/>
      <c r="ORZ547" s="54"/>
      <c r="OSA547" s="54"/>
      <c r="OSB547" s="55"/>
      <c r="OSC547" s="51">
        <v>27</v>
      </c>
      <c r="OSD547" s="52"/>
      <c r="OSE547" s="53" t="s">
        <v>14</v>
      </c>
      <c r="OSF547" s="52"/>
      <c r="OSG547" s="54"/>
      <c r="OSH547" s="54"/>
      <c r="OSI547" s="54"/>
      <c r="OSJ547" s="55"/>
      <c r="OSK547" s="51">
        <v>27</v>
      </c>
      <c r="OSL547" s="52"/>
      <c r="OSM547" s="53" t="s">
        <v>14</v>
      </c>
      <c r="OSN547" s="52"/>
      <c r="OSO547" s="54"/>
      <c r="OSP547" s="54"/>
      <c r="OSQ547" s="54"/>
      <c r="OSR547" s="55"/>
      <c r="OSS547" s="51">
        <v>27</v>
      </c>
      <c r="OST547" s="52"/>
      <c r="OSU547" s="53" t="s">
        <v>14</v>
      </c>
      <c r="OSV547" s="52"/>
      <c r="OSW547" s="54"/>
      <c r="OSX547" s="54"/>
      <c r="OSY547" s="54"/>
      <c r="OSZ547" s="55"/>
      <c r="OTA547" s="51">
        <v>27</v>
      </c>
      <c r="OTB547" s="52"/>
      <c r="OTC547" s="53" t="s">
        <v>14</v>
      </c>
      <c r="OTD547" s="52"/>
      <c r="OTE547" s="54"/>
      <c r="OTF547" s="54"/>
      <c r="OTG547" s="54"/>
      <c r="OTH547" s="55"/>
      <c r="OTI547" s="51">
        <v>27</v>
      </c>
      <c r="OTJ547" s="52"/>
      <c r="OTK547" s="53" t="s">
        <v>14</v>
      </c>
      <c r="OTL547" s="52"/>
      <c r="OTM547" s="54"/>
      <c r="OTN547" s="54"/>
      <c r="OTO547" s="54"/>
      <c r="OTP547" s="55"/>
      <c r="OTQ547" s="51">
        <v>27</v>
      </c>
      <c r="OTR547" s="52"/>
      <c r="OTS547" s="53" t="s">
        <v>14</v>
      </c>
      <c r="OTT547" s="52"/>
      <c r="OTU547" s="54"/>
      <c r="OTV547" s="54"/>
      <c r="OTW547" s="54"/>
      <c r="OTX547" s="55"/>
      <c r="OTY547" s="51">
        <v>27</v>
      </c>
      <c r="OTZ547" s="52"/>
      <c r="OUA547" s="53" t="s">
        <v>14</v>
      </c>
      <c r="OUB547" s="52"/>
      <c r="OUC547" s="54"/>
      <c r="OUD547" s="54"/>
      <c r="OUE547" s="54"/>
      <c r="OUF547" s="55"/>
      <c r="OUG547" s="51">
        <v>27</v>
      </c>
      <c r="OUH547" s="52"/>
      <c r="OUI547" s="53" t="s">
        <v>14</v>
      </c>
      <c r="OUJ547" s="52"/>
      <c r="OUK547" s="54"/>
      <c r="OUL547" s="54"/>
      <c r="OUM547" s="54"/>
      <c r="OUN547" s="55"/>
      <c r="OUO547" s="51">
        <v>27</v>
      </c>
      <c r="OUP547" s="52"/>
      <c r="OUQ547" s="53" t="s">
        <v>14</v>
      </c>
      <c r="OUR547" s="52"/>
      <c r="OUS547" s="54"/>
      <c r="OUT547" s="54"/>
      <c r="OUU547" s="54"/>
      <c r="OUV547" s="55"/>
      <c r="OUW547" s="51">
        <v>27</v>
      </c>
      <c r="OUX547" s="52"/>
      <c r="OUY547" s="53" t="s">
        <v>14</v>
      </c>
      <c r="OUZ547" s="52"/>
      <c r="OVA547" s="54"/>
      <c r="OVB547" s="54"/>
      <c r="OVC547" s="54"/>
      <c r="OVD547" s="55"/>
      <c r="OVE547" s="51">
        <v>27</v>
      </c>
      <c r="OVF547" s="52"/>
      <c r="OVG547" s="53" t="s">
        <v>14</v>
      </c>
      <c r="OVH547" s="52"/>
      <c r="OVI547" s="54"/>
      <c r="OVJ547" s="54"/>
      <c r="OVK547" s="54"/>
      <c r="OVL547" s="55"/>
      <c r="OVM547" s="51">
        <v>27</v>
      </c>
      <c r="OVN547" s="52"/>
      <c r="OVO547" s="53" t="s">
        <v>14</v>
      </c>
      <c r="OVP547" s="52"/>
      <c r="OVQ547" s="54"/>
      <c r="OVR547" s="54"/>
      <c r="OVS547" s="54"/>
      <c r="OVT547" s="55"/>
      <c r="OVU547" s="51">
        <v>27</v>
      </c>
      <c r="OVV547" s="52"/>
      <c r="OVW547" s="53" t="s">
        <v>14</v>
      </c>
      <c r="OVX547" s="52"/>
      <c r="OVY547" s="54"/>
      <c r="OVZ547" s="54"/>
      <c r="OWA547" s="54"/>
      <c r="OWB547" s="55"/>
      <c r="OWC547" s="51">
        <v>27</v>
      </c>
      <c r="OWD547" s="52"/>
      <c r="OWE547" s="53" t="s">
        <v>14</v>
      </c>
      <c r="OWF547" s="52"/>
      <c r="OWG547" s="54"/>
      <c r="OWH547" s="54"/>
      <c r="OWI547" s="54"/>
      <c r="OWJ547" s="55"/>
      <c r="OWK547" s="51">
        <v>27</v>
      </c>
      <c r="OWL547" s="52"/>
      <c r="OWM547" s="53" t="s">
        <v>14</v>
      </c>
      <c r="OWN547" s="52"/>
      <c r="OWO547" s="54"/>
      <c r="OWP547" s="54"/>
      <c r="OWQ547" s="54"/>
      <c r="OWR547" s="55"/>
      <c r="OWS547" s="51">
        <v>27</v>
      </c>
      <c r="OWT547" s="52"/>
      <c r="OWU547" s="53" t="s">
        <v>14</v>
      </c>
      <c r="OWV547" s="52"/>
      <c r="OWW547" s="54"/>
      <c r="OWX547" s="54"/>
      <c r="OWY547" s="54"/>
      <c r="OWZ547" s="55"/>
      <c r="OXA547" s="51">
        <v>27</v>
      </c>
      <c r="OXB547" s="52"/>
      <c r="OXC547" s="53" t="s">
        <v>14</v>
      </c>
      <c r="OXD547" s="52"/>
      <c r="OXE547" s="54"/>
      <c r="OXF547" s="54"/>
      <c r="OXG547" s="54"/>
      <c r="OXH547" s="55"/>
      <c r="OXI547" s="51">
        <v>27</v>
      </c>
      <c r="OXJ547" s="52"/>
      <c r="OXK547" s="53" t="s">
        <v>14</v>
      </c>
      <c r="OXL547" s="52"/>
      <c r="OXM547" s="54"/>
      <c r="OXN547" s="54"/>
      <c r="OXO547" s="54"/>
      <c r="OXP547" s="55"/>
      <c r="OXQ547" s="51">
        <v>27</v>
      </c>
      <c r="OXR547" s="52"/>
      <c r="OXS547" s="53" t="s">
        <v>14</v>
      </c>
      <c r="OXT547" s="52"/>
      <c r="OXU547" s="54"/>
      <c r="OXV547" s="54"/>
      <c r="OXW547" s="54"/>
      <c r="OXX547" s="55"/>
      <c r="OXY547" s="51">
        <v>27</v>
      </c>
      <c r="OXZ547" s="52"/>
      <c r="OYA547" s="53" t="s">
        <v>14</v>
      </c>
      <c r="OYB547" s="52"/>
      <c r="OYC547" s="54"/>
      <c r="OYD547" s="54"/>
      <c r="OYE547" s="54"/>
      <c r="OYF547" s="55"/>
      <c r="OYG547" s="51">
        <v>27</v>
      </c>
      <c r="OYH547" s="52"/>
      <c r="OYI547" s="53" t="s">
        <v>14</v>
      </c>
      <c r="OYJ547" s="52"/>
      <c r="OYK547" s="54"/>
      <c r="OYL547" s="54"/>
      <c r="OYM547" s="54"/>
      <c r="OYN547" s="55"/>
      <c r="OYO547" s="51">
        <v>27</v>
      </c>
      <c r="OYP547" s="52"/>
      <c r="OYQ547" s="53" t="s">
        <v>14</v>
      </c>
      <c r="OYR547" s="52"/>
      <c r="OYS547" s="54"/>
      <c r="OYT547" s="54"/>
      <c r="OYU547" s="54"/>
      <c r="OYV547" s="55"/>
      <c r="OYW547" s="51">
        <v>27</v>
      </c>
      <c r="OYX547" s="52"/>
      <c r="OYY547" s="53" t="s">
        <v>14</v>
      </c>
      <c r="OYZ547" s="52"/>
      <c r="OZA547" s="54"/>
      <c r="OZB547" s="54"/>
      <c r="OZC547" s="54"/>
      <c r="OZD547" s="55"/>
      <c r="OZE547" s="51">
        <v>27</v>
      </c>
      <c r="OZF547" s="52"/>
      <c r="OZG547" s="53" t="s">
        <v>14</v>
      </c>
      <c r="OZH547" s="52"/>
      <c r="OZI547" s="54"/>
      <c r="OZJ547" s="54"/>
      <c r="OZK547" s="54"/>
      <c r="OZL547" s="55"/>
      <c r="OZM547" s="51">
        <v>27</v>
      </c>
      <c r="OZN547" s="52"/>
      <c r="OZO547" s="53" t="s">
        <v>14</v>
      </c>
      <c r="OZP547" s="52"/>
      <c r="OZQ547" s="54"/>
      <c r="OZR547" s="54"/>
      <c r="OZS547" s="54"/>
      <c r="OZT547" s="55"/>
      <c r="OZU547" s="51">
        <v>27</v>
      </c>
      <c r="OZV547" s="52"/>
      <c r="OZW547" s="53" t="s">
        <v>14</v>
      </c>
      <c r="OZX547" s="52"/>
      <c r="OZY547" s="54"/>
      <c r="OZZ547" s="54"/>
      <c r="PAA547" s="54"/>
      <c r="PAB547" s="55"/>
      <c r="PAC547" s="51">
        <v>27</v>
      </c>
      <c r="PAD547" s="52"/>
      <c r="PAE547" s="53" t="s">
        <v>14</v>
      </c>
      <c r="PAF547" s="52"/>
      <c r="PAG547" s="54"/>
      <c r="PAH547" s="54"/>
      <c r="PAI547" s="54"/>
      <c r="PAJ547" s="55"/>
      <c r="PAK547" s="51">
        <v>27</v>
      </c>
      <c r="PAL547" s="52"/>
      <c r="PAM547" s="53" t="s">
        <v>14</v>
      </c>
      <c r="PAN547" s="52"/>
      <c r="PAO547" s="54"/>
      <c r="PAP547" s="54"/>
      <c r="PAQ547" s="54"/>
      <c r="PAR547" s="55"/>
      <c r="PAS547" s="51">
        <v>27</v>
      </c>
      <c r="PAT547" s="52"/>
      <c r="PAU547" s="53" t="s">
        <v>14</v>
      </c>
      <c r="PAV547" s="52"/>
      <c r="PAW547" s="54"/>
      <c r="PAX547" s="54"/>
      <c r="PAY547" s="54"/>
      <c r="PAZ547" s="55"/>
      <c r="PBA547" s="51">
        <v>27</v>
      </c>
      <c r="PBB547" s="52"/>
      <c r="PBC547" s="53" t="s">
        <v>14</v>
      </c>
      <c r="PBD547" s="52"/>
      <c r="PBE547" s="54"/>
      <c r="PBF547" s="54"/>
      <c r="PBG547" s="54"/>
      <c r="PBH547" s="55"/>
      <c r="PBI547" s="51">
        <v>27</v>
      </c>
      <c r="PBJ547" s="52"/>
      <c r="PBK547" s="53" t="s">
        <v>14</v>
      </c>
      <c r="PBL547" s="52"/>
      <c r="PBM547" s="54"/>
      <c r="PBN547" s="54"/>
      <c r="PBO547" s="54"/>
      <c r="PBP547" s="55"/>
      <c r="PBQ547" s="51">
        <v>27</v>
      </c>
      <c r="PBR547" s="52"/>
      <c r="PBS547" s="53" t="s">
        <v>14</v>
      </c>
      <c r="PBT547" s="52"/>
      <c r="PBU547" s="54"/>
      <c r="PBV547" s="54"/>
      <c r="PBW547" s="54"/>
      <c r="PBX547" s="55"/>
      <c r="PBY547" s="51">
        <v>27</v>
      </c>
      <c r="PBZ547" s="52"/>
      <c r="PCA547" s="53" t="s">
        <v>14</v>
      </c>
      <c r="PCB547" s="52"/>
      <c r="PCC547" s="54"/>
      <c r="PCD547" s="54"/>
      <c r="PCE547" s="54"/>
      <c r="PCF547" s="55"/>
      <c r="PCG547" s="51">
        <v>27</v>
      </c>
      <c r="PCH547" s="52"/>
      <c r="PCI547" s="53" t="s">
        <v>14</v>
      </c>
      <c r="PCJ547" s="52"/>
      <c r="PCK547" s="54"/>
      <c r="PCL547" s="54"/>
      <c r="PCM547" s="54"/>
      <c r="PCN547" s="55"/>
      <c r="PCO547" s="51">
        <v>27</v>
      </c>
      <c r="PCP547" s="52"/>
      <c r="PCQ547" s="53" t="s">
        <v>14</v>
      </c>
      <c r="PCR547" s="52"/>
      <c r="PCS547" s="54"/>
      <c r="PCT547" s="54"/>
      <c r="PCU547" s="54"/>
      <c r="PCV547" s="55"/>
      <c r="PCW547" s="51">
        <v>27</v>
      </c>
      <c r="PCX547" s="52"/>
      <c r="PCY547" s="53" t="s">
        <v>14</v>
      </c>
      <c r="PCZ547" s="52"/>
      <c r="PDA547" s="54"/>
      <c r="PDB547" s="54"/>
      <c r="PDC547" s="54"/>
      <c r="PDD547" s="55"/>
      <c r="PDE547" s="51">
        <v>27</v>
      </c>
      <c r="PDF547" s="52"/>
      <c r="PDG547" s="53" t="s">
        <v>14</v>
      </c>
      <c r="PDH547" s="52"/>
      <c r="PDI547" s="54"/>
      <c r="PDJ547" s="54"/>
      <c r="PDK547" s="54"/>
      <c r="PDL547" s="55"/>
      <c r="PDM547" s="51">
        <v>27</v>
      </c>
      <c r="PDN547" s="52"/>
      <c r="PDO547" s="53" t="s">
        <v>14</v>
      </c>
      <c r="PDP547" s="52"/>
      <c r="PDQ547" s="54"/>
      <c r="PDR547" s="54"/>
      <c r="PDS547" s="54"/>
      <c r="PDT547" s="55"/>
      <c r="PDU547" s="51">
        <v>27</v>
      </c>
      <c r="PDV547" s="52"/>
      <c r="PDW547" s="53" t="s">
        <v>14</v>
      </c>
      <c r="PDX547" s="52"/>
      <c r="PDY547" s="54"/>
      <c r="PDZ547" s="54"/>
      <c r="PEA547" s="54"/>
      <c r="PEB547" s="55"/>
      <c r="PEC547" s="51">
        <v>27</v>
      </c>
      <c r="PED547" s="52"/>
      <c r="PEE547" s="53" t="s">
        <v>14</v>
      </c>
      <c r="PEF547" s="52"/>
      <c r="PEG547" s="54"/>
      <c r="PEH547" s="54"/>
      <c r="PEI547" s="54"/>
      <c r="PEJ547" s="55"/>
      <c r="PEK547" s="51">
        <v>27</v>
      </c>
      <c r="PEL547" s="52"/>
      <c r="PEM547" s="53" t="s">
        <v>14</v>
      </c>
      <c r="PEN547" s="52"/>
      <c r="PEO547" s="54"/>
      <c r="PEP547" s="54"/>
      <c r="PEQ547" s="54"/>
      <c r="PER547" s="55"/>
      <c r="PES547" s="51">
        <v>27</v>
      </c>
      <c r="PET547" s="52"/>
      <c r="PEU547" s="53" t="s">
        <v>14</v>
      </c>
      <c r="PEV547" s="52"/>
      <c r="PEW547" s="54"/>
      <c r="PEX547" s="54"/>
      <c r="PEY547" s="54"/>
      <c r="PEZ547" s="55"/>
      <c r="PFA547" s="51">
        <v>27</v>
      </c>
      <c r="PFB547" s="52"/>
      <c r="PFC547" s="53" t="s">
        <v>14</v>
      </c>
      <c r="PFD547" s="52"/>
      <c r="PFE547" s="54"/>
      <c r="PFF547" s="54"/>
      <c r="PFG547" s="54"/>
      <c r="PFH547" s="55"/>
      <c r="PFI547" s="51">
        <v>27</v>
      </c>
      <c r="PFJ547" s="52"/>
      <c r="PFK547" s="53" t="s">
        <v>14</v>
      </c>
      <c r="PFL547" s="52"/>
      <c r="PFM547" s="54"/>
      <c r="PFN547" s="54"/>
      <c r="PFO547" s="54"/>
      <c r="PFP547" s="55"/>
      <c r="PFQ547" s="51">
        <v>27</v>
      </c>
      <c r="PFR547" s="52"/>
      <c r="PFS547" s="53" t="s">
        <v>14</v>
      </c>
      <c r="PFT547" s="52"/>
      <c r="PFU547" s="54"/>
      <c r="PFV547" s="54"/>
      <c r="PFW547" s="54"/>
      <c r="PFX547" s="55"/>
      <c r="PFY547" s="51">
        <v>27</v>
      </c>
      <c r="PFZ547" s="52"/>
      <c r="PGA547" s="53" t="s">
        <v>14</v>
      </c>
      <c r="PGB547" s="52"/>
      <c r="PGC547" s="54"/>
      <c r="PGD547" s="54"/>
      <c r="PGE547" s="54"/>
      <c r="PGF547" s="55"/>
      <c r="PGG547" s="51">
        <v>27</v>
      </c>
      <c r="PGH547" s="52"/>
      <c r="PGI547" s="53" t="s">
        <v>14</v>
      </c>
      <c r="PGJ547" s="52"/>
      <c r="PGK547" s="54"/>
      <c r="PGL547" s="54"/>
      <c r="PGM547" s="54"/>
      <c r="PGN547" s="55"/>
      <c r="PGO547" s="51">
        <v>27</v>
      </c>
      <c r="PGP547" s="52"/>
      <c r="PGQ547" s="53" t="s">
        <v>14</v>
      </c>
      <c r="PGR547" s="52"/>
      <c r="PGS547" s="54"/>
      <c r="PGT547" s="54"/>
      <c r="PGU547" s="54"/>
      <c r="PGV547" s="55"/>
      <c r="PGW547" s="51">
        <v>27</v>
      </c>
      <c r="PGX547" s="52"/>
      <c r="PGY547" s="53" t="s">
        <v>14</v>
      </c>
      <c r="PGZ547" s="52"/>
      <c r="PHA547" s="54"/>
      <c r="PHB547" s="54"/>
      <c r="PHC547" s="54"/>
      <c r="PHD547" s="55"/>
      <c r="PHE547" s="51">
        <v>27</v>
      </c>
      <c r="PHF547" s="52"/>
      <c r="PHG547" s="53" t="s">
        <v>14</v>
      </c>
      <c r="PHH547" s="52"/>
      <c r="PHI547" s="54"/>
      <c r="PHJ547" s="54"/>
      <c r="PHK547" s="54"/>
      <c r="PHL547" s="55"/>
      <c r="PHM547" s="51">
        <v>27</v>
      </c>
      <c r="PHN547" s="52"/>
      <c r="PHO547" s="53" t="s">
        <v>14</v>
      </c>
      <c r="PHP547" s="52"/>
      <c r="PHQ547" s="54"/>
      <c r="PHR547" s="54"/>
      <c r="PHS547" s="54"/>
      <c r="PHT547" s="55"/>
      <c r="PHU547" s="51">
        <v>27</v>
      </c>
      <c r="PHV547" s="52"/>
      <c r="PHW547" s="53" t="s">
        <v>14</v>
      </c>
      <c r="PHX547" s="52"/>
      <c r="PHY547" s="54"/>
      <c r="PHZ547" s="54"/>
      <c r="PIA547" s="54"/>
      <c r="PIB547" s="55"/>
      <c r="PIC547" s="51">
        <v>27</v>
      </c>
      <c r="PID547" s="52"/>
      <c r="PIE547" s="53" t="s">
        <v>14</v>
      </c>
      <c r="PIF547" s="52"/>
      <c r="PIG547" s="54"/>
      <c r="PIH547" s="54"/>
      <c r="PII547" s="54"/>
      <c r="PIJ547" s="55"/>
      <c r="PIK547" s="51">
        <v>27</v>
      </c>
      <c r="PIL547" s="52"/>
      <c r="PIM547" s="53" t="s">
        <v>14</v>
      </c>
      <c r="PIN547" s="52"/>
      <c r="PIO547" s="54"/>
      <c r="PIP547" s="54"/>
      <c r="PIQ547" s="54"/>
      <c r="PIR547" s="55"/>
      <c r="PIS547" s="51">
        <v>27</v>
      </c>
      <c r="PIT547" s="52"/>
      <c r="PIU547" s="53" t="s">
        <v>14</v>
      </c>
      <c r="PIV547" s="52"/>
      <c r="PIW547" s="54"/>
      <c r="PIX547" s="54"/>
      <c r="PIY547" s="54"/>
      <c r="PIZ547" s="55"/>
      <c r="PJA547" s="51">
        <v>27</v>
      </c>
      <c r="PJB547" s="52"/>
      <c r="PJC547" s="53" t="s">
        <v>14</v>
      </c>
      <c r="PJD547" s="52"/>
      <c r="PJE547" s="54"/>
      <c r="PJF547" s="54"/>
      <c r="PJG547" s="54"/>
      <c r="PJH547" s="55"/>
      <c r="PJI547" s="51">
        <v>27</v>
      </c>
      <c r="PJJ547" s="52"/>
      <c r="PJK547" s="53" t="s">
        <v>14</v>
      </c>
      <c r="PJL547" s="52"/>
      <c r="PJM547" s="54"/>
      <c r="PJN547" s="54"/>
      <c r="PJO547" s="54"/>
      <c r="PJP547" s="55"/>
      <c r="PJQ547" s="51">
        <v>27</v>
      </c>
      <c r="PJR547" s="52"/>
      <c r="PJS547" s="53" t="s">
        <v>14</v>
      </c>
      <c r="PJT547" s="52"/>
      <c r="PJU547" s="54"/>
      <c r="PJV547" s="54"/>
      <c r="PJW547" s="54"/>
      <c r="PJX547" s="55"/>
      <c r="PJY547" s="51">
        <v>27</v>
      </c>
      <c r="PJZ547" s="52"/>
      <c r="PKA547" s="53" t="s">
        <v>14</v>
      </c>
      <c r="PKB547" s="52"/>
      <c r="PKC547" s="54"/>
      <c r="PKD547" s="54"/>
      <c r="PKE547" s="54"/>
      <c r="PKF547" s="55"/>
      <c r="PKG547" s="51">
        <v>27</v>
      </c>
      <c r="PKH547" s="52"/>
      <c r="PKI547" s="53" t="s">
        <v>14</v>
      </c>
      <c r="PKJ547" s="52"/>
      <c r="PKK547" s="54"/>
      <c r="PKL547" s="54"/>
      <c r="PKM547" s="54"/>
      <c r="PKN547" s="55"/>
      <c r="PKO547" s="51">
        <v>27</v>
      </c>
      <c r="PKP547" s="52"/>
      <c r="PKQ547" s="53" t="s">
        <v>14</v>
      </c>
      <c r="PKR547" s="52"/>
      <c r="PKS547" s="54"/>
      <c r="PKT547" s="54"/>
      <c r="PKU547" s="54"/>
      <c r="PKV547" s="55"/>
      <c r="PKW547" s="51">
        <v>27</v>
      </c>
      <c r="PKX547" s="52"/>
      <c r="PKY547" s="53" t="s">
        <v>14</v>
      </c>
      <c r="PKZ547" s="52"/>
      <c r="PLA547" s="54"/>
      <c r="PLB547" s="54"/>
      <c r="PLC547" s="54"/>
      <c r="PLD547" s="55"/>
      <c r="PLE547" s="51">
        <v>27</v>
      </c>
      <c r="PLF547" s="52"/>
      <c r="PLG547" s="53" t="s">
        <v>14</v>
      </c>
      <c r="PLH547" s="52"/>
      <c r="PLI547" s="54"/>
      <c r="PLJ547" s="54"/>
      <c r="PLK547" s="54"/>
      <c r="PLL547" s="55"/>
      <c r="PLM547" s="51">
        <v>27</v>
      </c>
      <c r="PLN547" s="52"/>
      <c r="PLO547" s="53" t="s">
        <v>14</v>
      </c>
      <c r="PLP547" s="52"/>
      <c r="PLQ547" s="54"/>
      <c r="PLR547" s="54"/>
      <c r="PLS547" s="54"/>
      <c r="PLT547" s="55"/>
      <c r="PLU547" s="51">
        <v>27</v>
      </c>
      <c r="PLV547" s="52"/>
      <c r="PLW547" s="53" t="s">
        <v>14</v>
      </c>
      <c r="PLX547" s="52"/>
      <c r="PLY547" s="54"/>
      <c r="PLZ547" s="54"/>
      <c r="PMA547" s="54"/>
      <c r="PMB547" s="55"/>
      <c r="PMC547" s="51">
        <v>27</v>
      </c>
      <c r="PMD547" s="52"/>
      <c r="PME547" s="53" t="s">
        <v>14</v>
      </c>
      <c r="PMF547" s="52"/>
      <c r="PMG547" s="54"/>
      <c r="PMH547" s="54"/>
      <c r="PMI547" s="54"/>
      <c r="PMJ547" s="55"/>
      <c r="PMK547" s="51">
        <v>27</v>
      </c>
      <c r="PML547" s="52"/>
      <c r="PMM547" s="53" t="s">
        <v>14</v>
      </c>
      <c r="PMN547" s="52"/>
      <c r="PMO547" s="54"/>
      <c r="PMP547" s="54"/>
      <c r="PMQ547" s="54"/>
      <c r="PMR547" s="55"/>
      <c r="PMS547" s="51">
        <v>27</v>
      </c>
      <c r="PMT547" s="52"/>
      <c r="PMU547" s="53" t="s">
        <v>14</v>
      </c>
      <c r="PMV547" s="52"/>
      <c r="PMW547" s="54"/>
      <c r="PMX547" s="54"/>
      <c r="PMY547" s="54"/>
      <c r="PMZ547" s="55"/>
      <c r="PNA547" s="51">
        <v>27</v>
      </c>
      <c r="PNB547" s="52"/>
      <c r="PNC547" s="53" t="s">
        <v>14</v>
      </c>
      <c r="PND547" s="52"/>
      <c r="PNE547" s="54"/>
      <c r="PNF547" s="54"/>
      <c r="PNG547" s="54"/>
      <c r="PNH547" s="55"/>
      <c r="PNI547" s="51">
        <v>27</v>
      </c>
      <c r="PNJ547" s="52"/>
      <c r="PNK547" s="53" t="s">
        <v>14</v>
      </c>
      <c r="PNL547" s="52"/>
      <c r="PNM547" s="54"/>
      <c r="PNN547" s="54"/>
      <c r="PNO547" s="54"/>
      <c r="PNP547" s="55"/>
      <c r="PNQ547" s="51">
        <v>27</v>
      </c>
      <c r="PNR547" s="52"/>
      <c r="PNS547" s="53" t="s">
        <v>14</v>
      </c>
      <c r="PNT547" s="52"/>
      <c r="PNU547" s="54"/>
      <c r="PNV547" s="54"/>
      <c r="PNW547" s="54"/>
      <c r="PNX547" s="55"/>
      <c r="PNY547" s="51">
        <v>27</v>
      </c>
      <c r="PNZ547" s="52"/>
      <c r="POA547" s="53" t="s">
        <v>14</v>
      </c>
      <c r="POB547" s="52"/>
      <c r="POC547" s="54"/>
      <c r="POD547" s="54"/>
      <c r="POE547" s="54"/>
      <c r="POF547" s="55"/>
      <c r="POG547" s="51">
        <v>27</v>
      </c>
      <c r="POH547" s="52"/>
      <c r="POI547" s="53" t="s">
        <v>14</v>
      </c>
      <c r="POJ547" s="52"/>
      <c r="POK547" s="54"/>
      <c r="POL547" s="54"/>
      <c r="POM547" s="54"/>
      <c r="PON547" s="55"/>
      <c r="POO547" s="51">
        <v>27</v>
      </c>
      <c r="POP547" s="52"/>
      <c r="POQ547" s="53" t="s">
        <v>14</v>
      </c>
      <c r="POR547" s="52"/>
      <c r="POS547" s="54"/>
      <c r="POT547" s="54"/>
      <c r="POU547" s="54"/>
      <c r="POV547" s="55"/>
      <c r="POW547" s="51">
        <v>27</v>
      </c>
      <c r="POX547" s="52"/>
      <c r="POY547" s="53" t="s">
        <v>14</v>
      </c>
      <c r="POZ547" s="52"/>
      <c r="PPA547" s="54"/>
      <c r="PPB547" s="54"/>
      <c r="PPC547" s="54"/>
      <c r="PPD547" s="55"/>
      <c r="PPE547" s="51">
        <v>27</v>
      </c>
      <c r="PPF547" s="52"/>
      <c r="PPG547" s="53" t="s">
        <v>14</v>
      </c>
      <c r="PPH547" s="52"/>
      <c r="PPI547" s="54"/>
      <c r="PPJ547" s="54"/>
      <c r="PPK547" s="54"/>
      <c r="PPL547" s="55"/>
      <c r="PPM547" s="51">
        <v>27</v>
      </c>
      <c r="PPN547" s="52"/>
      <c r="PPO547" s="53" t="s">
        <v>14</v>
      </c>
      <c r="PPP547" s="52"/>
      <c r="PPQ547" s="54"/>
      <c r="PPR547" s="54"/>
      <c r="PPS547" s="54"/>
      <c r="PPT547" s="55"/>
      <c r="PPU547" s="51">
        <v>27</v>
      </c>
      <c r="PPV547" s="52"/>
      <c r="PPW547" s="53" t="s">
        <v>14</v>
      </c>
      <c r="PPX547" s="52"/>
      <c r="PPY547" s="54"/>
      <c r="PPZ547" s="54"/>
      <c r="PQA547" s="54"/>
      <c r="PQB547" s="55"/>
      <c r="PQC547" s="51">
        <v>27</v>
      </c>
      <c r="PQD547" s="52"/>
      <c r="PQE547" s="53" t="s">
        <v>14</v>
      </c>
      <c r="PQF547" s="52"/>
      <c r="PQG547" s="54"/>
      <c r="PQH547" s="54"/>
      <c r="PQI547" s="54"/>
      <c r="PQJ547" s="55"/>
      <c r="PQK547" s="51">
        <v>27</v>
      </c>
      <c r="PQL547" s="52"/>
      <c r="PQM547" s="53" t="s">
        <v>14</v>
      </c>
      <c r="PQN547" s="52"/>
      <c r="PQO547" s="54"/>
      <c r="PQP547" s="54"/>
      <c r="PQQ547" s="54"/>
      <c r="PQR547" s="55"/>
      <c r="PQS547" s="51">
        <v>27</v>
      </c>
      <c r="PQT547" s="52"/>
      <c r="PQU547" s="53" t="s">
        <v>14</v>
      </c>
      <c r="PQV547" s="52"/>
      <c r="PQW547" s="54"/>
      <c r="PQX547" s="54"/>
      <c r="PQY547" s="54"/>
      <c r="PQZ547" s="55"/>
      <c r="PRA547" s="51">
        <v>27</v>
      </c>
      <c r="PRB547" s="52"/>
      <c r="PRC547" s="53" t="s">
        <v>14</v>
      </c>
      <c r="PRD547" s="52"/>
      <c r="PRE547" s="54"/>
      <c r="PRF547" s="54"/>
      <c r="PRG547" s="54"/>
      <c r="PRH547" s="55"/>
      <c r="PRI547" s="51">
        <v>27</v>
      </c>
      <c r="PRJ547" s="52"/>
      <c r="PRK547" s="53" t="s">
        <v>14</v>
      </c>
      <c r="PRL547" s="52"/>
      <c r="PRM547" s="54"/>
      <c r="PRN547" s="54"/>
      <c r="PRO547" s="54"/>
      <c r="PRP547" s="55"/>
      <c r="PRQ547" s="51">
        <v>27</v>
      </c>
      <c r="PRR547" s="52"/>
      <c r="PRS547" s="53" t="s">
        <v>14</v>
      </c>
      <c r="PRT547" s="52"/>
      <c r="PRU547" s="54"/>
      <c r="PRV547" s="54"/>
      <c r="PRW547" s="54"/>
      <c r="PRX547" s="55"/>
      <c r="PRY547" s="51">
        <v>27</v>
      </c>
      <c r="PRZ547" s="52"/>
      <c r="PSA547" s="53" t="s">
        <v>14</v>
      </c>
      <c r="PSB547" s="52"/>
      <c r="PSC547" s="54"/>
      <c r="PSD547" s="54"/>
      <c r="PSE547" s="54"/>
      <c r="PSF547" s="55"/>
      <c r="PSG547" s="51">
        <v>27</v>
      </c>
      <c r="PSH547" s="52"/>
      <c r="PSI547" s="53" t="s">
        <v>14</v>
      </c>
      <c r="PSJ547" s="52"/>
      <c r="PSK547" s="54"/>
      <c r="PSL547" s="54"/>
      <c r="PSM547" s="54"/>
      <c r="PSN547" s="55"/>
      <c r="PSO547" s="51">
        <v>27</v>
      </c>
      <c r="PSP547" s="52"/>
      <c r="PSQ547" s="53" t="s">
        <v>14</v>
      </c>
      <c r="PSR547" s="52"/>
      <c r="PSS547" s="54"/>
      <c r="PST547" s="54"/>
      <c r="PSU547" s="54"/>
      <c r="PSV547" s="55"/>
      <c r="PSW547" s="51">
        <v>27</v>
      </c>
      <c r="PSX547" s="52"/>
      <c r="PSY547" s="53" t="s">
        <v>14</v>
      </c>
      <c r="PSZ547" s="52"/>
      <c r="PTA547" s="54"/>
      <c r="PTB547" s="54"/>
      <c r="PTC547" s="54"/>
      <c r="PTD547" s="55"/>
      <c r="PTE547" s="51">
        <v>27</v>
      </c>
      <c r="PTF547" s="52"/>
      <c r="PTG547" s="53" t="s">
        <v>14</v>
      </c>
      <c r="PTH547" s="52"/>
      <c r="PTI547" s="54"/>
      <c r="PTJ547" s="54"/>
      <c r="PTK547" s="54"/>
      <c r="PTL547" s="55"/>
      <c r="PTM547" s="51">
        <v>27</v>
      </c>
      <c r="PTN547" s="52"/>
      <c r="PTO547" s="53" t="s">
        <v>14</v>
      </c>
      <c r="PTP547" s="52"/>
      <c r="PTQ547" s="54"/>
      <c r="PTR547" s="54"/>
      <c r="PTS547" s="54"/>
      <c r="PTT547" s="55"/>
      <c r="PTU547" s="51">
        <v>27</v>
      </c>
      <c r="PTV547" s="52"/>
      <c r="PTW547" s="53" t="s">
        <v>14</v>
      </c>
      <c r="PTX547" s="52"/>
      <c r="PTY547" s="54"/>
      <c r="PTZ547" s="54"/>
      <c r="PUA547" s="54"/>
      <c r="PUB547" s="55"/>
      <c r="PUC547" s="51">
        <v>27</v>
      </c>
      <c r="PUD547" s="52"/>
      <c r="PUE547" s="53" t="s">
        <v>14</v>
      </c>
      <c r="PUF547" s="52"/>
      <c r="PUG547" s="54"/>
      <c r="PUH547" s="54"/>
      <c r="PUI547" s="54"/>
      <c r="PUJ547" s="55"/>
      <c r="PUK547" s="51">
        <v>27</v>
      </c>
      <c r="PUL547" s="52"/>
      <c r="PUM547" s="53" t="s">
        <v>14</v>
      </c>
      <c r="PUN547" s="52"/>
      <c r="PUO547" s="54"/>
      <c r="PUP547" s="54"/>
      <c r="PUQ547" s="54"/>
      <c r="PUR547" s="55"/>
      <c r="PUS547" s="51">
        <v>27</v>
      </c>
      <c r="PUT547" s="52"/>
      <c r="PUU547" s="53" t="s">
        <v>14</v>
      </c>
      <c r="PUV547" s="52"/>
      <c r="PUW547" s="54"/>
      <c r="PUX547" s="54"/>
      <c r="PUY547" s="54"/>
      <c r="PUZ547" s="55"/>
      <c r="PVA547" s="51">
        <v>27</v>
      </c>
      <c r="PVB547" s="52"/>
      <c r="PVC547" s="53" t="s">
        <v>14</v>
      </c>
      <c r="PVD547" s="52"/>
      <c r="PVE547" s="54"/>
      <c r="PVF547" s="54"/>
      <c r="PVG547" s="54"/>
      <c r="PVH547" s="55"/>
      <c r="PVI547" s="51">
        <v>27</v>
      </c>
      <c r="PVJ547" s="52"/>
      <c r="PVK547" s="53" t="s">
        <v>14</v>
      </c>
      <c r="PVL547" s="52"/>
      <c r="PVM547" s="54"/>
      <c r="PVN547" s="54"/>
      <c r="PVO547" s="54"/>
      <c r="PVP547" s="55"/>
      <c r="PVQ547" s="51">
        <v>27</v>
      </c>
      <c r="PVR547" s="52"/>
      <c r="PVS547" s="53" t="s">
        <v>14</v>
      </c>
      <c r="PVT547" s="52"/>
      <c r="PVU547" s="54"/>
      <c r="PVV547" s="54"/>
      <c r="PVW547" s="54"/>
      <c r="PVX547" s="55"/>
      <c r="PVY547" s="51">
        <v>27</v>
      </c>
      <c r="PVZ547" s="52"/>
      <c r="PWA547" s="53" t="s">
        <v>14</v>
      </c>
      <c r="PWB547" s="52"/>
      <c r="PWC547" s="54"/>
      <c r="PWD547" s="54"/>
      <c r="PWE547" s="54"/>
      <c r="PWF547" s="55"/>
      <c r="PWG547" s="51">
        <v>27</v>
      </c>
      <c r="PWH547" s="52"/>
      <c r="PWI547" s="53" t="s">
        <v>14</v>
      </c>
      <c r="PWJ547" s="52"/>
      <c r="PWK547" s="54"/>
      <c r="PWL547" s="54"/>
      <c r="PWM547" s="54"/>
      <c r="PWN547" s="55"/>
      <c r="PWO547" s="51">
        <v>27</v>
      </c>
      <c r="PWP547" s="52"/>
      <c r="PWQ547" s="53" t="s">
        <v>14</v>
      </c>
      <c r="PWR547" s="52"/>
      <c r="PWS547" s="54"/>
      <c r="PWT547" s="54"/>
      <c r="PWU547" s="54"/>
      <c r="PWV547" s="55"/>
      <c r="PWW547" s="51">
        <v>27</v>
      </c>
      <c r="PWX547" s="52"/>
      <c r="PWY547" s="53" t="s">
        <v>14</v>
      </c>
      <c r="PWZ547" s="52"/>
      <c r="PXA547" s="54"/>
      <c r="PXB547" s="54"/>
      <c r="PXC547" s="54"/>
      <c r="PXD547" s="55"/>
      <c r="PXE547" s="51">
        <v>27</v>
      </c>
      <c r="PXF547" s="52"/>
      <c r="PXG547" s="53" t="s">
        <v>14</v>
      </c>
      <c r="PXH547" s="52"/>
      <c r="PXI547" s="54"/>
      <c r="PXJ547" s="54"/>
      <c r="PXK547" s="54"/>
      <c r="PXL547" s="55"/>
      <c r="PXM547" s="51">
        <v>27</v>
      </c>
      <c r="PXN547" s="52"/>
      <c r="PXO547" s="53" t="s">
        <v>14</v>
      </c>
      <c r="PXP547" s="52"/>
      <c r="PXQ547" s="54"/>
      <c r="PXR547" s="54"/>
      <c r="PXS547" s="54"/>
      <c r="PXT547" s="55"/>
      <c r="PXU547" s="51">
        <v>27</v>
      </c>
      <c r="PXV547" s="52"/>
      <c r="PXW547" s="53" t="s">
        <v>14</v>
      </c>
      <c r="PXX547" s="52"/>
      <c r="PXY547" s="54"/>
      <c r="PXZ547" s="54"/>
      <c r="PYA547" s="54"/>
      <c r="PYB547" s="55"/>
      <c r="PYC547" s="51">
        <v>27</v>
      </c>
      <c r="PYD547" s="52"/>
      <c r="PYE547" s="53" t="s">
        <v>14</v>
      </c>
      <c r="PYF547" s="52"/>
      <c r="PYG547" s="54"/>
      <c r="PYH547" s="54"/>
      <c r="PYI547" s="54"/>
      <c r="PYJ547" s="55"/>
      <c r="PYK547" s="51">
        <v>27</v>
      </c>
      <c r="PYL547" s="52"/>
      <c r="PYM547" s="53" t="s">
        <v>14</v>
      </c>
      <c r="PYN547" s="52"/>
      <c r="PYO547" s="54"/>
      <c r="PYP547" s="54"/>
      <c r="PYQ547" s="54"/>
      <c r="PYR547" s="55"/>
      <c r="PYS547" s="51">
        <v>27</v>
      </c>
      <c r="PYT547" s="52"/>
      <c r="PYU547" s="53" t="s">
        <v>14</v>
      </c>
      <c r="PYV547" s="52"/>
      <c r="PYW547" s="54"/>
      <c r="PYX547" s="54"/>
      <c r="PYY547" s="54"/>
      <c r="PYZ547" s="55"/>
      <c r="PZA547" s="51">
        <v>27</v>
      </c>
      <c r="PZB547" s="52"/>
      <c r="PZC547" s="53" t="s">
        <v>14</v>
      </c>
      <c r="PZD547" s="52"/>
      <c r="PZE547" s="54"/>
      <c r="PZF547" s="54"/>
      <c r="PZG547" s="54"/>
      <c r="PZH547" s="55"/>
      <c r="PZI547" s="51">
        <v>27</v>
      </c>
      <c r="PZJ547" s="52"/>
      <c r="PZK547" s="53" t="s">
        <v>14</v>
      </c>
      <c r="PZL547" s="52"/>
      <c r="PZM547" s="54"/>
      <c r="PZN547" s="54"/>
      <c r="PZO547" s="54"/>
      <c r="PZP547" s="55"/>
      <c r="PZQ547" s="51">
        <v>27</v>
      </c>
      <c r="PZR547" s="52"/>
      <c r="PZS547" s="53" t="s">
        <v>14</v>
      </c>
      <c r="PZT547" s="52"/>
      <c r="PZU547" s="54"/>
      <c r="PZV547" s="54"/>
      <c r="PZW547" s="54"/>
      <c r="PZX547" s="55"/>
      <c r="PZY547" s="51">
        <v>27</v>
      </c>
      <c r="PZZ547" s="52"/>
      <c r="QAA547" s="53" t="s">
        <v>14</v>
      </c>
      <c r="QAB547" s="52"/>
      <c r="QAC547" s="54"/>
      <c r="QAD547" s="54"/>
      <c r="QAE547" s="54"/>
      <c r="QAF547" s="55"/>
      <c r="QAG547" s="51">
        <v>27</v>
      </c>
      <c r="QAH547" s="52"/>
      <c r="QAI547" s="53" t="s">
        <v>14</v>
      </c>
      <c r="QAJ547" s="52"/>
      <c r="QAK547" s="54"/>
      <c r="QAL547" s="54"/>
      <c r="QAM547" s="54"/>
      <c r="QAN547" s="55"/>
      <c r="QAO547" s="51">
        <v>27</v>
      </c>
      <c r="QAP547" s="52"/>
      <c r="QAQ547" s="53" t="s">
        <v>14</v>
      </c>
      <c r="QAR547" s="52"/>
      <c r="QAS547" s="54"/>
      <c r="QAT547" s="54"/>
      <c r="QAU547" s="54"/>
      <c r="QAV547" s="55"/>
      <c r="QAW547" s="51">
        <v>27</v>
      </c>
      <c r="QAX547" s="52"/>
      <c r="QAY547" s="53" t="s">
        <v>14</v>
      </c>
      <c r="QAZ547" s="52"/>
      <c r="QBA547" s="54"/>
      <c r="QBB547" s="54"/>
      <c r="QBC547" s="54"/>
      <c r="QBD547" s="55"/>
      <c r="QBE547" s="51">
        <v>27</v>
      </c>
      <c r="QBF547" s="52"/>
      <c r="QBG547" s="53" t="s">
        <v>14</v>
      </c>
      <c r="QBH547" s="52"/>
      <c r="QBI547" s="54"/>
      <c r="QBJ547" s="54"/>
      <c r="QBK547" s="54"/>
      <c r="QBL547" s="55"/>
      <c r="QBM547" s="51">
        <v>27</v>
      </c>
      <c r="QBN547" s="52"/>
      <c r="QBO547" s="53" t="s">
        <v>14</v>
      </c>
      <c r="QBP547" s="52"/>
      <c r="QBQ547" s="54"/>
      <c r="QBR547" s="54"/>
      <c r="QBS547" s="54"/>
      <c r="QBT547" s="55"/>
      <c r="QBU547" s="51">
        <v>27</v>
      </c>
      <c r="QBV547" s="52"/>
      <c r="QBW547" s="53" t="s">
        <v>14</v>
      </c>
      <c r="QBX547" s="52"/>
      <c r="QBY547" s="54"/>
      <c r="QBZ547" s="54"/>
      <c r="QCA547" s="54"/>
      <c r="QCB547" s="55"/>
      <c r="QCC547" s="51">
        <v>27</v>
      </c>
      <c r="QCD547" s="52"/>
      <c r="QCE547" s="53" t="s">
        <v>14</v>
      </c>
      <c r="QCF547" s="52"/>
      <c r="QCG547" s="54"/>
      <c r="QCH547" s="54"/>
      <c r="QCI547" s="54"/>
      <c r="QCJ547" s="55"/>
      <c r="QCK547" s="51">
        <v>27</v>
      </c>
      <c r="QCL547" s="52"/>
      <c r="QCM547" s="53" t="s">
        <v>14</v>
      </c>
      <c r="QCN547" s="52"/>
      <c r="QCO547" s="54"/>
      <c r="QCP547" s="54"/>
      <c r="QCQ547" s="54"/>
      <c r="QCR547" s="55"/>
      <c r="QCS547" s="51">
        <v>27</v>
      </c>
      <c r="QCT547" s="52"/>
      <c r="QCU547" s="53" t="s">
        <v>14</v>
      </c>
      <c r="QCV547" s="52"/>
      <c r="QCW547" s="54"/>
      <c r="QCX547" s="54"/>
      <c r="QCY547" s="54"/>
      <c r="QCZ547" s="55"/>
      <c r="QDA547" s="51">
        <v>27</v>
      </c>
      <c r="QDB547" s="52"/>
      <c r="QDC547" s="53" t="s">
        <v>14</v>
      </c>
      <c r="QDD547" s="52"/>
      <c r="QDE547" s="54"/>
      <c r="QDF547" s="54"/>
      <c r="QDG547" s="54"/>
      <c r="QDH547" s="55"/>
      <c r="QDI547" s="51">
        <v>27</v>
      </c>
      <c r="QDJ547" s="52"/>
      <c r="QDK547" s="53" t="s">
        <v>14</v>
      </c>
      <c r="QDL547" s="52"/>
      <c r="QDM547" s="54"/>
      <c r="QDN547" s="54"/>
      <c r="QDO547" s="54"/>
      <c r="QDP547" s="55"/>
      <c r="QDQ547" s="51">
        <v>27</v>
      </c>
      <c r="QDR547" s="52"/>
      <c r="QDS547" s="53" t="s">
        <v>14</v>
      </c>
      <c r="QDT547" s="52"/>
      <c r="QDU547" s="54"/>
      <c r="QDV547" s="54"/>
      <c r="QDW547" s="54"/>
      <c r="QDX547" s="55"/>
      <c r="QDY547" s="51">
        <v>27</v>
      </c>
      <c r="QDZ547" s="52"/>
      <c r="QEA547" s="53" t="s">
        <v>14</v>
      </c>
      <c r="QEB547" s="52"/>
      <c r="QEC547" s="54"/>
      <c r="QED547" s="54"/>
      <c r="QEE547" s="54"/>
      <c r="QEF547" s="55"/>
      <c r="QEG547" s="51">
        <v>27</v>
      </c>
      <c r="QEH547" s="52"/>
      <c r="QEI547" s="53" t="s">
        <v>14</v>
      </c>
      <c r="QEJ547" s="52"/>
      <c r="QEK547" s="54"/>
      <c r="QEL547" s="54"/>
      <c r="QEM547" s="54"/>
      <c r="QEN547" s="55"/>
      <c r="QEO547" s="51">
        <v>27</v>
      </c>
      <c r="QEP547" s="52"/>
      <c r="QEQ547" s="53" t="s">
        <v>14</v>
      </c>
      <c r="QER547" s="52"/>
      <c r="QES547" s="54"/>
      <c r="QET547" s="54"/>
      <c r="QEU547" s="54"/>
      <c r="QEV547" s="55"/>
      <c r="QEW547" s="51">
        <v>27</v>
      </c>
      <c r="QEX547" s="52"/>
      <c r="QEY547" s="53" t="s">
        <v>14</v>
      </c>
      <c r="QEZ547" s="52"/>
      <c r="QFA547" s="54"/>
      <c r="QFB547" s="54"/>
      <c r="QFC547" s="54"/>
      <c r="QFD547" s="55"/>
      <c r="QFE547" s="51">
        <v>27</v>
      </c>
      <c r="QFF547" s="52"/>
      <c r="QFG547" s="53" t="s">
        <v>14</v>
      </c>
      <c r="QFH547" s="52"/>
      <c r="QFI547" s="54"/>
      <c r="QFJ547" s="54"/>
      <c r="QFK547" s="54"/>
      <c r="QFL547" s="55"/>
      <c r="QFM547" s="51">
        <v>27</v>
      </c>
      <c r="QFN547" s="52"/>
      <c r="QFO547" s="53" t="s">
        <v>14</v>
      </c>
      <c r="QFP547" s="52"/>
      <c r="QFQ547" s="54"/>
      <c r="QFR547" s="54"/>
      <c r="QFS547" s="54"/>
      <c r="QFT547" s="55"/>
      <c r="QFU547" s="51">
        <v>27</v>
      </c>
      <c r="QFV547" s="52"/>
      <c r="QFW547" s="53" t="s">
        <v>14</v>
      </c>
      <c r="QFX547" s="52"/>
      <c r="QFY547" s="54"/>
      <c r="QFZ547" s="54"/>
      <c r="QGA547" s="54"/>
      <c r="QGB547" s="55"/>
      <c r="QGC547" s="51">
        <v>27</v>
      </c>
      <c r="QGD547" s="52"/>
      <c r="QGE547" s="53" t="s">
        <v>14</v>
      </c>
      <c r="QGF547" s="52"/>
      <c r="QGG547" s="54"/>
      <c r="QGH547" s="54"/>
      <c r="QGI547" s="54"/>
      <c r="QGJ547" s="55"/>
      <c r="QGK547" s="51">
        <v>27</v>
      </c>
      <c r="QGL547" s="52"/>
      <c r="QGM547" s="53" t="s">
        <v>14</v>
      </c>
      <c r="QGN547" s="52"/>
      <c r="QGO547" s="54"/>
      <c r="QGP547" s="54"/>
      <c r="QGQ547" s="54"/>
      <c r="QGR547" s="55"/>
      <c r="QGS547" s="51">
        <v>27</v>
      </c>
      <c r="QGT547" s="52"/>
      <c r="QGU547" s="53" t="s">
        <v>14</v>
      </c>
      <c r="QGV547" s="52"/>
      <c r="QGW547" s="54"/>
      <c r="QGX547" s="54"/>
      <c r="QGY547" s="54"/>
      <c r="QGZ547" s="55"/>
      <c r="QHA547" s="51">
        <v>27</v>
      </c>
      <c r="QHB547" s="52"/>
      <c r="QHC547" s="53" t="s">
        <v>14</v>
      </c>
      <c r="QHD547" s="52"/>
      <c r="QHE547" s="54"/>
      <c r="QHF547" s="54"/>
      <c r="QHG547" s="54"/>
      <c r="QHH547" s="55"/>
      <c r="QHI547" s="51">
        <v>27</v>
      </c>
      <c r="QHJ547" s="52"/>
      <c r="QHK547" s="53" t="s">
        <v>14</v>
      </c>
      <c r="QHL547" s="52"/>
      <c r="QHM547" s="54"/>
      <c r="QHN547" s="54"/>
      <c r="QHO547" s="54"/>
      <c r="QHP547" s="55"/>
      <c r="QHQ547" s="51">
        <v>27</v>
      </c>
      <c r="QHR547" s="52"/>
      <c r="QHS547" s="53" t="s">
        <v>14</v>
      </c>
      <c r="QHT547" s="52"/>
      <c r="QHU547" s="54"/>
      <c r="QHV547" s="54"/>
      <c r="QHW547" s="54"/>
      <c r="QHX547" s="55"/>
      <c r="QHY547" s="51">
        <v>27</v>
      </c>
      <c r="QHZ547" s="52"/>
      <c r="QIA547" s="53" t="s">
        <v>14</v>
      </c>
      <c r="QIB547" s="52"/>
      <c r="QIC547" s="54"/>
      <c r="QID547" s="54"/>
      <c r="QIE547" s="54"/>
      <c r="QIF547" s="55"/>
      <c r="QIG547" s="51">
        <v>27</v>
      </c>
      <c r="QIH547" s="52"/>
      <c r="QII547" s="53" t="s">
        <v>14</v>
      </c>
      <c r="QIJ547" s="52"/>
      <c r="QIK547" s="54"/>
      <c r="QIL547" s="54"/>
      <c r="QIM547" s="54"/>
      <c r="QIN547" s="55"/>
      <c r="QIO547" s="51">
        <v>27</v>
      </c>
      <c r="QIP547" s="52"/>
      <c r="QIQ547" s="53" t="s">
        <v>14</v>
      </c>
      <c r="QIR547" s="52"/>
      <c r="QIS547" s="54"/>
      <c r="QIT547" s="54"/>
      <c r="QIU547" s="54"/>
      <c r="QIV547" s="55"/>
      <c r="QIW547" s="51">
        <v>27</v>
      </c>
      <c r="QIX547" s="52"/>
      <c r="QIY547" s="53" t="s">
        <v>14</v>
      </c>
      <c r="QIZ547" s="52"/>
      <c r="QJA547" s="54"/>
      <c r="QJB547" s="54"/>
      <c r="QJC547" s="54"/>
      <c r="QJD547" s="55"/>
      <c r="QJE547" s="51">
        <v>27</v>
      </c>
      <c r="QJF547" s="52"/>
      <c r="QJG547" s="53" t="s">
        <v>14</v>
      </c>
      <c r="QJH547" s="52"/>
      <c r="QJI547" s="54"/>
      <c r="QJJ547" s="54"/>
      <c r="QJK547" s="54"/>
      <c r="QJL547" s="55"/>
      <c r="QJM547" s="51">
        <v>27</v>
      </c>
      <c r="QJN547" s="52"/>
      <c r="QJO547" s="53" t="s">
        <v>14</v>
      </c>
      <c r="QJP547" s="52"/>
      <c r="QJQ547" s="54"/>
      <c r="QJR547" s="54"/>
      <c r="QJS547" s="54"/>
      <c r="QJT547" s="55"/>
      <c r="QJU547" s="51">
        <v>27</v>
      </c>
      <c r="QJV547" s="52"/>
      <c r="QJW547" s="53" t="s">
        <v>14</v>
      </c>
      <c r="QJX547" s="52"/>
      <c r="QJY547" s="54"/>
      <c r="QJZ547" s="54"/>
      <c r="QKA547" s="54"/>
      <c r="QKB547" s="55"/>
      <c r="QKC547" s="51">
        <v>27</v>
      </c>
      <c r="QKD547" s="52"/>
      <c r="QKE547" s="53" t="s">
        <v>14</v>
      </c>
      <c r="QKF547" s="52"/>
      <c r="QKG547" s="54"/>
      <c r="QKH547" s="54"/>
      <c r="QKI547" s="54"/>
      <c r="QKJ547" s="55"/>
      <c r="QKK547" s="51">
        <v>27</v>
      </c>
      <c r="QKL547" s="52"/>
      <c r="QKM547" s="53" t="s">
        <v>14</v>
      </c>
      <c r="QKN547" s="52"/>
      <c r="QKO547" s="54"/>
      <c r="QKP547" s="54"/>
      <c r="QKQ547" s="54"/>
      <c r="QKR547" s="55"/>
      <c r="QKS547" s="51">
        <v>27</v>
      </c>
      <c r="QKT547" s="52"/>
      <c r="QKU547" s="53" t="s">
        <v>14</v>
      </c>
      <c r="QKV547" s="52"/>
      <c r="QKW547" s="54"/>
      <c r="QKX547" s="54"/>
      <c r="QKY547" s="54"/>
      <c r="QKZ547" s="55"/>
      <c r="QLA547" s="51">
        <v>27</v>
      </c>
      <c r="QLB547" s="52"/>
      <c r="QLC547" s="53" t="s">
        <v>14</v>
      </c>
      <c r="QLD547" s="52"/>
      <c r="QLE547" s="54"/>
      <c r="QLF547" s="54"/>
      <c r="QLG547" s="54"/>
      <c r="QLH547" s="55"/>
      <c r="QLI547" s="51">
        <v>27</v>
      </c>
      <c r="QLJ547" s="52"/>
      <c r="QLK547" s="53" t="s">
        <v>14</v>
      </c>
      <c r="QLL547" s="52"/>
      <c r="QLM547" s="54"/>
      <c r="QLN547" s="54"/>
      <c r="QLO547" s="54"/>
      <c r="QLP547" s="55"/>
      <c r="QLQ547" s="51">
        <v>27</v>
      </c>
      <c r="QLR547" s="52"/>
      <c r="QLS547" s="53" t="s">
        <v>14</v>
      </c>
      <c r="QLT547" s="52"/>
      <c r="QLU547" s="54"/>
      <c r="QLV547" s="54"/>
      <c r="QLW547" s="54"/>
      <c r="QLX547" s="55"/>
      <c r="QLY547" s="51">
        <v>27</v>
      </c>
      <c r="QLZ547" s="52"/>
      <c r="QMA547" s="53" t="s">
        <v>14</v>
      </c>
      <c r="QMB547" s="52"/>
      <c r="QMC547" s="54"/>
      <c r="QMD547" s="54"/>
      <c r="QME547" s="54"/>
      <c r="QMF547" s="55"/>
      <c r="QMG547" s="51">
        <v>27</v>
      </c>
      <c r="QMH547" s="52"/>
      <c r="QMI547" s="53" t="s">
        <v>14</v>
      </c>
      <c r="QMJ547" s="52"/>
      <c r="QMK547" s="54"/>
      <c r="QML547" s="54"/>
      <c r="QMM547" s="54"/>
      <c r="QMN547" s="55"/>
      <c r="QMO547" s="51">
        <v>27</v>
      </c>
      <c r="QMP547" s="52"/>
      <c r="QMQ547" s="53" t="s">
        <v>14</v>
      </c>
      <c r="QMR547" s="52"/>
      <c r="QMS547" s="54"/>
      <c r="QMT547" s="54"/>
      <c r="QMU547" s="54"/>
      <c r="QMV547" s="55"/>
      <c r="QMW547" s="51">
        <v>27</v>
      </c>
      <c r="QMX547" s="52"/>
      <c r="QMY547" s="53" t="s">
        <v>14</v>
      </c>
      <c r="QMZ547" s="52"/>
      <c r="QNA547" s="54"/>
      <c r="QNB547" s="54"/>
      <c r="QNC547" s="54"/>
      <c r="QND547" s="55"/>
      <c r="QNE547" s="51">
        <v>27</v>
      </c>
      <c r="QNF547" s="52"/>
      <c r="QNG547" s="53" t="s">
        <v>14</v>
      </c>
      <c r="QNH547" s="52"/>
      <c r="QNI547" s="54"/>
      <c r="QNJ547" s="54"/>
      <c r="QNK547" s="54"/>
      <c r="QNL547" s="55"/>
      <c r="QNM547" s="51">
        <v>27</v>
      </c>
      <c r="QNN547" s="52"/>
      <c r="QNO547" s="53" t="s">
        <v>14</v>
      </c>
      <c r="QNP547" s="52"/>
      <c r="QNQ547" s="54"/>
      <c r="QNR547" s="54"/>
      <c r="QNS547" s="54"/>
      <c r="QNT547" s="55"/>
      <c r="QNU547" s="51">
        <v>27</v>
      </c>
      <c r="QNV547" s="52"/>
      <c r="QNW547" s="53" t="s">
        <v>14</v>
      </c>
      <c r="QNX547" s="52"/>
      <c r="QNY547" s="54"/>
      <c r="QNZ547" s="54"/>
      <c r="QOA547" s="54"/>
      <c r="QOB547" s="55"/>
      <c r="QOC547" s="51">
        <v>27</v>
      </c>
      <c r="QOD547" s="52"/>
      <c r="QOE547" s="53" t="s">
        <v>14</v>
      </c>
      <c r="QOF547" s="52"/>
      <c r="QOG547" s="54"/>
      <c r="QOH547" s="54"/>
      <c r="QOI547" s="54"/>
      <c r="QOJ547" s="55"/>
      <c r="QOK547" s="51">
        <v>27</v>
      </c>
      <c r="QOL547" s="52"/>
      <c r="QOM547" s="53" t="s">
        <v>14</v>
      </c>
      <c r="QON547" s="52"/>
      <c r="QOO547" s="54"/>
      <c r="QOP547" s="54"/>
      <c r="QOQ547" s="54"/>
      <c r="QOR547" s="55"/>
      <c r="QOS547" s="51">
        <v>27</v>
      </c>
      <c r="QOT547" s="52"/>
      <c r="QOU547" s="53" t="s">
        <v>14</v>
      </c>
      <c r="QOV547" s="52"/>
      <c r="QOW547" s="54"/>
      <c r="QOX547" s="54"/>
      <c r="QOY547" s="54"/>
      <c r="QOZ547" s="55"/>
      <c r="QPA547" s="51">
        <v>27</v>
      </c>
      <c r="QPB547" s="52"/>
      <c r="QPC547" s="53" t="s">
        <v>14</v>
      </c>
      <c r="QPD547" s="52"/>
      <c r="QPE547" s="54"/>
      <c r="QPF547" s="54"/>
      <c r="QPG547" s="54"/>
      <c r="QPH547" s="55"/>
      <c r="QPI547" s="51">
        <v>27</v>
      </c>
      <c r="QPJ547" s="52"/>
      <c r="QPK547" s="53" t="s">
        <v>14</v>
      </c>
      <c r="QPL547" s="52"/>
      <c r="QPM547" s="54"/>
      <c r="QPN547" s="54"/>
      <c r="QPO547" s="54"/>
      <c r="QPP547" s="55"/>
      <c r="QPQ547" s="51">
        <v>27</v>
      </c>
      <c r="QPR547" s="52"/>
      <c r="QPS547" s="53" t="s">
        <v>14</v>
      </c>
      <c r="QPT547" s="52"/>
      <c r="QPU547" s="54"/>
      <c r="QPV547" s="54"/>
      <c r="QPW547" s="54"/>
      <c r="QPX547" s="55"/>
      <c r="QPY547" s="51">
        <v>27</v>
      </c>
      <c r="QPZ547" s="52"/>
      <c r="QQA547" s="53" t="s">
        <v>14</v>
      </c>
      <c r="QQB547" s="52"/>
      <c r="QQC547" s="54"/>
      <c r="QQD547" s="54"/>
      <c r="QQE547" s="54"/>
      <c r="QQF547" s="55"/>
      <c r="QQG547" s="51">
        <v>27</v>
      </c>
      <c r="QQH547" s="52"/>
      <c r="QQI547" s="53" t="s">
        <v>14</v>
      </c>
      <c r="QQJ547" s="52"/>
      <c r="QQK547" s="54"/>
      <c r="QQL547" s="54"/>
      <c r="QQM547" s="54"/>
      <c r="QQN547" s="55"/>
      <c r="QQO547" s="51">
        <v>27</v>
      </c>
      <c r="QQP547" s="52"/>
      <c r="QQQ547" s="53" t="s">
        <v>14</v>
      </c>
      <c r="QQR547" s="52"/>
      <c r="QQS547" s="54"/>
      <c r="QQT547" s="54"/>
      <c r="QQU547" s="54"/>
      <c r="QQV547" s="55"/>
      <c r="QQW547" s="51">
        <v>27</v>
      </c>
      <c r="QQX547" s="52"/>
      <c r="QQY547" s="53" t="s">
        <v>14</v>
      </c>
      <c r="QQZ547" s="52"/>
      <c r="QRA547" s="54"/>
      <c r="QRB547" s="54"/>
      <c r="QRC547" s="54"/>
      <c r="QRD547" s="55"/>
      <c r="QRE547" s="51">
        <v>27</v>
      </c>
      <c r="QRF547" s="52"/>
      <c r="QRG547" s="53" t="s">
        <v>14</v>
      </c>
      <c r="QRH547" s="52"/>
      <c r="QRI547" s="54"/>
      <c r="QRJ547" s="54"/>
      <c r="QRK547" s="54"/>
      <c r="QRL547" s="55"/>
      <c r="QRM547" s="51">
        <v>27</v>
      </c>
      <c r="QRN547" s="52"/>
      <c r="QRO547" s="53" t="s">
        <v>14</v>
      </c>
      <c r="QRP547" s="52"/>
      <c r="QRQ547" s="54"/>
      <c r="QRR547" s="54"/>
      <c r="QRS547" s="54"/>
      <c r="QRT547" s="55"/>
      <c r="QRU547" s="51">
        <v>27</v>
      </c>
      <c r="QRV547" s="52"/>
      <c r="QRW547" s="53" t="s">
        <v>14</v>
      </c>
      <c r="QRX547" s="52"/>
      <c r="QRY547" s="54"/>
      <c r="QRZ547" s="54"/>
      <c r="QSA547" s="54"/>
      <c r="QSB547" s="55"/>
      <c r="QSC547" s="51">
        <v>27</v>
      </c>
      <c r="QSD547" s="52"/>
      <c r="QSE547" s="53" t="s">
        <v>14</v>
      </c>
      <c r="QSF547" s="52"/>
      <c r="QSG547" s="54"/>
      <c r="QSH547" s="54"/>
      <c r="QSI547" s="54"/>
      <c r="QSJ547" s="55"/>
      <c r="QSK547" s="51">
        <v>27</v>
      </c>
      <c r="QSL547" s="52"/>
      <c r="QSM547" s="53" t="s">
        <v>14</v>
      </c>
      <c r="QSN547" s="52"/>
      <c r="QSO547" s="54"/>
      <c r="QSP547" s="54"/>
      <c r="QSQ547" s="54"/>
      <c r="QSR547" s="55"/>
      <c r="QSS547" s="51">
        <v>27</v>
      </c>
      <c r="QST547" s="52"/>
      <c r="QSU547" s="53" t="s">
        <v>14</v>
      </c>
      <c r="QSV547" s="52"/>
      <c r="QSW547" s="54"/>
      <c r="QSX547" s="54"/>
      <c r="QSY547" s="54"/>
      <c r="QSZ547" s="55"/>
      <c r="QTA547" s="51">
        <v>27</v>
      </c>
      <c r="QTB547" s="52"/>
      <c r="QTC547" s="53" t="s">
        <v>14</v>
      </c>
      <c r="QTD547" s="52"/>
      <c r="QTE547" s="54"/>
      <c r="QTF547" s="54"/>
      <c r="QTG547" s="54"/>
      <c r="QTH547" s="55"/>
      <c r="QTI547" s="51">
        <v>27</v>
      </c>
      <c r="QTJ547" s="52"/>
      <c r="QTK547" s="53" t="s">
        <v>14</v>
      </c>
      <c r="QTL547" s="52"/>
      <c r="QTM547" s="54"/>
      <c r="QTN547" s="54"/>
      <c r="QTO547" s="54"/>
      <c r="QTP547" s="55"/>
      <c r="QTQ547" s="51">
        <v>27</v>
      </c>
      <c r="QTR547" s="52"/>
      <c r="QTS547" s="53" t="s">
        <v>14</v>
      </c>
      <c r="QTT547" s="52"/>
      <c r="QTU547" s="54"/>
      <c r="QTV547" s="54"/>
      <c r="QTW547" s="54"/>
      <c r="QTX547" s="55"/>
      <c r="QTY547" s="51">
        <v>27</v>
      </c>
      <c r="QTZ547" s="52"/>
      <c r="QUA547" s="53" t="s">
        <v>14</v>
      </c>
      <c r="QUB547" s="52"/>
      <c r="QUC547" s="54"/>
      <c r="QUD547" s="54"/>
      <c r="QUE547" s="54"/>
      <c r="QUF547" s="55"/>
      <c r="QUG547" s="51">
        <v>27</v>
      </c>
      <c r="QUH547" s="52"/>
      <c r="QUI547" s="53" t="s">
        <v>14</v>
      </c>
      <c r="QUJ547" s="52"/>
      <c r="QUK547" s="54"/>
      <c r="QUL547" s="54"/>
      <c r="QUM547" s="54"/>
      <c r="QUN547" s="55"/>
      <c r="QUO547" s="51">
        <v>27</v>
      </c>
      <c r="QUP547" s="52"/>
      <c r="QUQ547" s="53" t="s">
        <v>14</v>
      </c>
      <c r="QUR547" s="52"/>
      <c r="QUS547" s="54"/>
      <c r="QUT547" s="54"/>
      <c r="QUU547" s="54"/>
      <c r="QUV547" s="55"/>
      <c r="QUW547" s="51">
        <v>27</v>
      </c>
      <c r="QUX547" s="52"/>
      <c r="QUY547" s="53" t="s">
        <v>14</v>
      </c>
      <c r="QUZ547" s="52"/>
      <c r="QVA547" s="54"/>
      <c r="QVB547" s="54"/>
      <c r="QVC547" s="54"/>
      <c r="QVD547" s="55"/>
      <c r="QVE547" s="51">
        <v>27</v>
      </c>
      <c r="QVF547" s="52"/>
      <c r="QVG547" s="53" t="s">
        <v>14</v>
      </c>
      <c r="QVH547" s="52"/>
      <c r="QVI547" s="54"/>
      <c r="QVJ547" s="54"/>
      <c r="QVK547" s="54"/>
      <c r="QVL547" s="55"/>
      <c r="QVM547" s="51">
        <v>27</v>
      </c>
      <c r="QVN547" s="52"/>
      <c r="QVO547" s="53" t="s">
        <v>14</v>
      </c>
      <c r="QVP547" s="52"/>
      <c r="QVQ547" s="54"/>
      <c r="QVR547" s="54"/>
      <c r="QVS547" s="54"/>
      <c r="QVT547" s="55"/>
      <c r="QVU547" s="51">
        <v>27</v>
      </c>
      <c r="QVV547" s="52"/>
      <c r="QVW547" s="53" t="s">
        <v>14</v>
      </c>
      <c r="QVX547" s="52"/>
      <c r="QVY547" s="54"/>
      <c r="QVZ547" s="54"/>
      <c r="QWA547" s="54"/>
      <c r="QWB547" s="55"/>
      <c r="QWC547" s="51">
        <v>27</v>
      </c>
      <c r="QWD547" s="52"/>
      <c r="QWE547" s="53" t="s">
        <v>14</v>
      </c>
      <c r="QWF547" s="52"/>
      <c r="QWG547" s="54"/>
      <c r="QWH547" s="54"/>
      <c r="QWI547" s="54"/>
      <c r="QWJ547" s="55"/>
      <c r="QWK547" s="51">
        <v>27</v>
      </c>
      <c r="QWL547" s="52"/>
      <c r="QWM547" s="53" t="s">
        <v>14</v>
      </c>
      <c r="QWN547" s="52"/>
      <c r="QWO547" s="54"/>
      <c r="QWP547" s="54"/>
      <c r="QWQ547" s="54"/>
      <c r="QWR547" s="55"/>
      <c r="QWS547" s="51">
        <v>27</v>
      </c>
      <c r="QWT547" s="52"/>
      <c r="QWU547" s="53" t="s">
        <v>14</v>
      </c>
      <c r="QWV547" s="52"/>
      <c r="QWW547" s="54"/>
      <c r="QWX547" s="54"/>
      <c r="QWY547" s="54"/>
      <c r="QWZ547" s="55"/>
      <c r="QXA547" s="51">
        <v>27</v>
      </c>
      <c r="QXB547" s="52"/>
      <c r="QXC547" s="53" t="s">
        <v>14</v>
      </c>
      <c r="QXD547" s="52"/>
      <c r="QXE547" s="54"/>
      <c r="QXF547" s="54"/>
      <c r="QXG547" s="54"/>
      <c r="QXH547" s="55"/>
      <c r="QXI547" s="51">
        <v>27</v>
      </c>
      <c r="QXJ547" s="52"/>
      <c r="QXK547" s="53" t="s">
        <v>14</v>
      </c>
      <c r="QXL547" s="52"/>
      <c r="QXM547" s="54"/>
      <c r="QXN547" s="54"/>
      <c r="QXO547" s="54"/>
      <c r="QXP547" s="55"/>
      <c r="QXQ547" s="51">
        <v>27</v>
      </c>
      <c r="QXR547" s="52"/>
      <c r="QXS547" s="53" t="s">
        <v>14</v>
      </c>
      <c r="QXT547" s="52"/>
      <c r="QXU547" s="54"/>
      <c r="QXV547" s="54"/>
      <c r="QXW547" s="54"/>
      <c r="QXX547" s="55"/>
      <c r="QXY547" s="51">
        <v>27</v>
      </c>
      <c r="QXZ547" s="52"/>
      <c r="QYA547" s="53" t="s">
        <v>14</v>
      </c>
      <c r="QYB547" s="52"/>
      <c r="QYC547" s="54"/>
      <c r="QYD547" s="54"/>
      <c r="QYE547" s="54"/>
      <c r="QYF547" s="55"/>
      <c r="QYG547" s="51">
        <v>27</v>
      </c>
      <c r="QYH547" s="52"/>
      <c r="QYI547" s="53" t="s">
        <v>14</v>
      </c>
      <c r="QYJ547" s="52"/>
      <c r="QYK547" s="54"/>
      <c r="QYL547" s="54"/>
      <c r="QYM547" s="54"/>
      <c r="QYN547" s="55"/>
      <c r="QYO547" s="51">
        <v>27</v>
      </c>
      <c r="QYP547" s="52"/>
      <c r="QYQ547" s="53" t="s">
        <v>14</v>
      </c>
      <c r="QYR547" s="52"/>
      <c r="QYS547" s="54"/>
      <c r="QYT547" s="54"/>
      <c r="QYU547" s="54"/>
      <c r="QYV547" s="55"/>
      <c r="QYW547" s="51">
        <v>27</v>
      </c>
      <c r="QYX547" s="52"/>
      <c r="QYY547" s="53" t="s">
        <v>14</v>
      </c>
      <c r="QYZ547" s="52"/>
      <c r="QZA547" s="54"/>
      <c r="QZB547" s="54"/>
      <c r="QZC547" s="54"/>
      <c r="QZD547" s="55"/>
      <c r="QZE547" s="51">
        <v>27</v>
      </c>
      <c r="QZF547" s="52"/>
      <c r="QZG547" s="53" t="s">
        <v>14</v>
      </c>
      <c r="QZH547" s="52"/>
      <c r="QZI547" s="54"/>
      <c r="QZJ547" s="54"/>
      <c r="QZK547" s="54"/>
      <c r="QZL547" s="55"/>
      <c r="QZM547" s="51">
        <v>27</v>
      </c>
      <c r="QZN547" s="52"/>
      <c r="QZO547" s="53" t="s">
        <v>14</v>
      </c>
      <c r="QZP547" s="52"/>
      <c r="QZQ547" s="54"/>
      <c r="QZR547" s="54"/>
      <c r="QZS547" s="54"/>
      <c r="QZT547" s="55"/>
      <c r="QZU547" s="51">
        <v>27</v>
      </c>
      <c r="QZV547" s="52"/>
      <c r="QZW547" s="53" t="s">
        <v>14</v>
      </c>
      <c r="QZX547" s="52"/>
      <c r="QZY547" s="54"/>
      <c r="QZZ547" s="54"/>
      <c r="RAA547" s="54"/>
      <c r="RAB547" s="55"/>
      <c r="RAC547" s="51">
        <v>27</v>
      </c>
      <c r="RAD547" s="52"/>
      <c r="RAE547" s="53" t="s">
        <v>14</v>
      </c>
      <c r="RAF547" s="52"/>
      <c r="RAG547" s="54"/>
      <c r="RAH547" s="54"/>
      <c r="RAI547" s="54"/>
      <c r="RAJ547" s="55"/>
      <c r="RAK547" s="51">
        <v>27</v>
      </c>
      <c r="RAL547" s="52"/>
      <c r="RAM547" s="53" t="s">
        <v>14</v>
      </c>
      <c r="RAN547" s="52"/>
      <c r="RAO547" s="54"/>
      <c r="RAP547" s="54"/>
      <c r="RAQ547" s="54"/>
      <c r="RAR547" s="55"/>
      <c r="RAS547" s="51">
        <v>27</v>
      </c>
      <c r="RAT547" s="52"/>
      <c r="RAU547" s="53" t="s">
        <v>14</v>
      </c>
      <c r="RAV547" s="52"/>
      <c r="RAW547" s="54"/>
      <c r="RAX547" s="54"/>
      <c r="RAY547" s="54"/>
      <c r="RAZ547" s="55"/>
      <c r="RBA547" s="51">
        <v>27</v>
      </c>
      <c r="RBB547" s="52"/>
      <c r="RBC547" s="53" t="s">
        <v>14</v>
      </c>
      <c r="RBD547" s="52"/>
      <c r="RBE547" s="54"/>
      <c r="RBF547" s="54"/>
      <c r="RBG547" s="54"/>
      <c r="RBH547" s="55"/>
      <c r="RBI547" s="51">
        <v>27</v>
      </c>
      <c r="RBJ547" s="52"/>
      <c r="RBK547" s="53" t="s">
        <v>14</v>
      </c>
      <c r="RBL547" s="52"/>
      <c r="RBM547" s="54"/>
      <c r="RBN547" s="54"/>
      <c r="RBO547" s="54"/>
      <c r="RBP547" s="55"/>
      <c r="RBQ547" s="51">
        <v>27</v>
      </c>
      <c r="RBR547" s="52"/>
      <c r="RBS547" s="53" t="s">
        <v>14</v>
      </c>
      <c r="RBT547" s="52"/>
      <c r="RBU547" s="54"/>
      <c r="RBV547" s="54"/>
      <c r="RBW547" s="54"/>
      <c r="RBX547" s="55"/>
      <c r="RBY547" s="51">
        <v>27</v>
      </c>
      <c r="RBZ547" s="52"/>
      <c r="RCA547" s="53" t="s">
        <v>14</v>
      </c>
      <c r="RCB547" s="52"/>
      <c r="RCC547" s="54"/>
      <c r="RCD547" s="54"/>
      <c r="RCE547" s="54"/>
      <c r="RCF547" s="55"/>
      <c r="RCG547" s="51">
        <v>27</v>
      </c>
      <c r="RCH547" s="52"/>
      <c r="RCI547" s="53" t="s">
        <v>14</v>
      </c>
      <c r="RCJ547" s="52"/>
      <c r="RCK547" s="54"/>
      <c r="RCL547" s="54"/>
      <c r="RCM547" s="54"/>
      <c r="RCN547" s="55"/>
      <c r="RCO547" s="51">
        <v>27</v>
      </c>
      <c r="RCP547" s="52"/>
      <c r="RCQ547" s="53" t="s">
        <v>14</v>
      </c>
      <c r="RCR547" s="52"/>
      <c r="RCS547" s="54"/>
      <c r="RCT547" s="54"/>
      <c r="RCU547" s="54"/>
      <c r="RCV547" s="55"/>
      <c r="RCW547" s="51">
        <v>27</v>
      </c>
      <c r="RCX547" s="52"/>
      <c r="RCY547" s="53" t="s">
        <v>14</v>
      </c>
      <c r="RCZ547" s="52"/>
      <c r="RDA547" s="54"/>
      <c r="RDB547" s="54"/>
      <c r="RDC547" s="54"/>
      <c r="RDD547" s="55"/>
      <c r="RDE547" s="51">
        <v>27</v>
      </c>
      <c r="RDF547" s="52"/>
      <c r="RDG547" s="53" t="s">
        <v>14</v>
      </c>
      <c r="RDH547" s="52"/>
      <c r="RDI547" s="54"/>
      <c r="RDJ547" s="54"/>
      <c r="RDK547" s="54"/>
      <c r="RDL547" s="55"/>
      <c r="RDM547" s="51">
        <v>27</v>
      </c>
      <c r="RDN547" s="52"/>
      <c r="RDO547" s="53" t="s">
        <v>14</v>
      </c>
      <c r="RDP547" s="52"/>
      <c r="RDQ547" s="54"/>
      <c r="RDR547" s="54"/>
      <c r="RDS547" s="54"/>
      <c r="RDT547" s="55"/>
      <c r="RDU547" s="51">
        <v>27</v>
      </c>
      <c r="RDV547" s="52"/>
      <c r="RDW547" s="53" t="s">
        <v>14</v>
      </c>
      <c r="RDX547" s="52"/>
      <c r="RDY547" s="54"/>
      <c r="RDZ547" s="54"/>
      <c r="REA547" s="54"/>
      <c r="REB547" s="55"/>
      <c r="REC547" s="51">
        <v>27</v>
      </c>
      <c r="RED547" s="52"/>
      <c r="REE547" s="53" t="s">
        <v>14</v>
      </c>
      <c r="REF547" s="52"/>
      <c r="REG547" s="54"/>
      <c r="REH547" s="54"/>
      <c r="REI547" s="54"/>
      <c r="REJ547" s="55"/>
      <c r="REK547" s="51">
        <v>27</v>
      </c>
      <c r="REL547" s="52"/>
      <c r="REM547" s="53" t="s">
        <v>14</v>
      </c>
      <c r="REN547" s="52"/>
      <c r="REO547" s="54"/>
      <c r="REP547" s="54"/>
      <c r="REQ547" s="54"/>
      <c r="RER547" s="55"/>
      <c r="RES547" s="51">
        <v>27</v>
      </c>
      <c r="RET547" s="52"/>
      <c r="REU547" s="53" t="s">
        <v>14</v>
      </c>
      <c r="REV547" s="52"/>
      <c r="REW547" s="54"/>
      <c r="REX547" s="54"/>
      <c r="REY547" s="54"/>
      <c r="REZ547" s="55"/>
      <c r="RFA547" s="51">
        <v>27</v>
      </c>
      <c r="RFB547" s="52"/>
      <c r="RFC547" s="53" t="s">
        <v>14</v>
      </c>
      <c r="RFD547" s="52"/>
      <c r="RFE547" s="54"/>
      <c r="RFF547" s="54"/>
      <c r="RFG547" s="54"/>
      <c r="RFH547" s="55"/>
      <c r="RFI547" s="51">
        <v>27</v>
      </c>
      <c r="RFJ547" s="52"/>
      <c r="RFK547" s="53" t="s">
        <v>14</v>
      </c>
      <c r="RFL547" s="52"/>
      <c r="RFM547" s="54"/>
      <c r="RFN547" s="54"/>
      <c r="RFO547" s="54"/>
      <c r="RFP547" s="55"/>
      <c r="RFQ547" s="51">
        <v>27</v>
      </c>
      <c r="RFR547" s="52"/>
      <c r="RFS547" s="53" t="s">
        <v>14</v>
      </c>
      <c r="RFT547" s="52"/>
      <c r="RFU547" s="54"/>
      <c r="RFV547" s="54"/>
      <c r="RFW547" s="54"/>
      <c r="RFX547" s="55"/>
      <c r="RFY547" s="51">
        <v>27</v>
      </c>
      <c r="RFZ547" s="52"/>
      <c r="RGA547" s="53" t="s">
        <v>14</v>
      </c>
      <c r="RGB547" s="52"/>
      <c r="RGC547" s="54"/>
      <c r="RGD547" s="54"/>
      <c r="RGE547" s="54"/>
      <c r="RGF547" s="55"/>
      <c r="RGG547" s="51">
        <v>27</v>
      </c>
      <c r="RGH547" s="52"/>
      <c r="RGI547" s="53" t="s">
        <v>14</v>
      </c>
      <c r="RGJ547" s="52"/>
      <c r="RGK547" s="54"/>
      <c r="RGL547" s="54"/>
      <c r="RGM547" s="54"/>
      <c r="RGN547" s="55"/>
      <c r="RGO547" s="51">
        <v>27</v>
      </c>
      <c r="RGP547" s="52"/>
      <c r="RGQ547" s="53" t="s">
        <v>14</v>
      </c>
      <c r="RGR547" s="52"/>
      <c r="RGS547" s="54"/>
      <c r="RGT547" s="54"/>
      <c r="RGU547" s="54"/>
      <c r="RGV547" s="55"/>
      <c r="RGW547" s="51">
        <v>27</v>
      </c>
      <c r="RGX547" s="52"/>
      <c r="RGY547" s="53" t="s">
        <v>14</v>
      </c>
      <c r="RGZ547" s="52"/>
      <c r="RHA547" s="54"/>
      <c r="RHB547" s="54"/>
      <c r="RHC547" s="54"/>
      <c r="RHD547" s="55"/>
      <c r="RHE547" s="51">
        <v>27</v>
      </c>
      <c r="RHF547" s="52"/>
      <c r="RHG547" s="53" t="s">
        <v>14</v>
      </c>
      <c r="RHH547" s="52"/>
      <c r="RHI547" s="54"/>
      <c r="RHJ547" s="54"/>
      <c r="RHK547" s="54"/>
      <c r="RHL547" s="55"/>
      <c r="RHM547" s="51">
        <v>27</v>
      </c>
      <c r="RHN547" s="52"/>
      <c r="RHO547" s="53" t="s">
        <v>14</v>
      </c>
      <c r="RHP547" s="52"/>
      <c r="RHQ547" s="54"/>
      <c r="RHR547" s="54"/>
      <c r="RHS547" s="54"/>
      <c r="RHT547" s="55"/>
      <c r="RHU547" s="51">
        <v>27</v>
      </c>
      <c r="RHV547" s="52"/>
      <c r="RHW547" s="53" t="s">
        <v>14</v>
      </c>
      <c r="RHX547" s="52"/>
      <c r="RHY547" s="54"/>
      <c r="RHZ547" s="54"/>
      <c r="RIA547" s="54"/>
      <c r="RIB547" s="55"/>
      <c r="RIC547" s="51">
        <v>27</v>
      </c>
      <c r="RID547" s="52"/>
      <c r="RIE547" s="53" t="s">
        <v>14</v>
      </c>
      <c r="RIF547" s="52"/>
      <c r="RIG547" s="54"/>
      <c r="RIH547" s="54"/>
      <c r="RII547" s="54"/>
      <c r="RIJ547" s="55"/>
      <c r="RIK547" s="51">
        <v>27</v>
      </c>
      <c r="RIL547" s="52"/>
      <c r="RIM547" s="53" t="s">
        <v>14</v>
      </c>
      <c r="RIN547" s="52"/>
      <c r="RIO547" s="54"/>
      <c r="RIP547" s="54"/>
      <c r="RIQ547" s="54"/>
      <c r="RIR547" s="55"/>
      <c r="RIS547" s="51">
        <v>27</v>
      </c>
      <c r="RIT547" s="52"/>
      <c r="RIU547" s="53" t="s">
        <v>14</v>
      </c>
      <c r="RIV547" s="52"/>
      <c r="RIW547" s="54"/>
      <c r="RIX547" s="54"/>
      <c r="RIY547" s="54"/>
      <c r="RIZ547" s="55"/>
      <c r="RJA547" s="51">
        <v>27</v>
      </c>
      <c r="RJB547" s="52"/>
      <c r="RJC547" s="53" t="s">
        <v>14</v>
      </c>
      <c r="RJD547" s="52"/>
      <c r="RJE547" s="54"/>
      <c r="RJF547" s="54"/>
      <c r="RJG547" s="54"/>
      <c r="RJH547" s="55"/>
      <c r="RJI547" s="51">
        <v>27</v>
      </c>
      <c r="RJJ547" s="52"/>
      <c r="RJK547" s="53" t="s">
        <v>14</v>
      </c>
      <c r="RJL547" s="52"/>
      <c r="RJM547" s="54"/>
      <c r="RJN547" s="54"/>
      <c r="RJO547" s="54"/>
      <c r="RJP547" s="55"/>
      <c r="RJQ547" s="51">
        <v>27</v>
      </c>
      <c r="RJR547" s="52"/>
      <c r="RJS547" s="53" t="s">
        <v>14</v>
      </c>
      <c r="RJT547" s="52"/>
      <c r="RJU547" s="54"/>
      <c r="RJV547" s="54"/>
      <c r="RJW547" s="54"/>
      <c r="RJX547" s="55"/>
      <c r="RJY547" s="51">
        <v>27</v>
      </c>
      <c r="RJZ547" s="52"/>
      <c r="RKA547" s="53" t="s">
        <v>14</v>
      </c>
      <c r="RKB547" s="52"/>
      <c r="RKC547" s="54"/>
      <c r="RKD547" s="54"/>
      <c r="RKE547" s="54"/>
      <c r="RKF547" s="55"/>
      <c r="RKG547" s="51">
        <v>27</v>
      </c>
      <c r="RKH547" s="52"/>
      <c r="RKI547" s="53" t="s">
        <v>14</v>
      </c>
      <c r="RKJ547" s="52"/>
      <c r="RKK547" s="54"/>
      <c r="RKL547" s="54"/>
      <c r="RKM547" s="54"/>
      <c r="RKN547" s="55"/>
      <c r="RKO547" s="51">
        <v>27</v>
      </c>
      <c r="RKP547" s="52"/>
      <c r="RKQ547" s="53" t="s">
        <v>14</v>
      </c>
      <c r="RKR547" s="52"/>
      <c r="RKS547" s="54"/>
      <c r="RKT547" s="54"/>
      <c r="RKU547" s="54"/>
      <c r="RKV547" s="55"/>
      <c r="RKW547" s="51">
        <v>27</v>
      </c>
      <c r="RKX547" s="52"/>
      <c r="RKY547" s="53" t="s">
        <v>14</v>
      </c>
      <c r="RKZ547" s="52"/>
      <c r="RLA547" s="54"/>
      <c r="RLB547" s="54"/>
      <c r="RLC547" s="54"/>
      <c r="RLD547" s="55"/>
      <c r="RLE547" s="51">
        <v>27</v>
      </c>
      <c r="RLF547" s="52"/>
      <c r="RLG547" s="53" t="s">
        <v>14</v>
      </c>
      <c r="RLH547" s="52"/>
      <c r="RLI547" s="54"/>
      <c r="RLJ547" s="54"/>
      <c r="RLK547" s="54"/>
      <c r="RLL547" s="55"/>
      <c r="RLM547" s="51">
        <v>27</v>
      </c>
      <c r="RLN547" s="52"/>
      <c r="RLO547" s="53" t="s">
        <v>14</v>
      </c>
      <c r="RLP547" s="52"/>
      <c r="RLQ547" s="54"/>
      <c r="RLR547" s="54"/>
      <c r="RLS547" s="54"/>
      <c r="RLT547" s="55"/>
      <c r="RLU547" s="51">
        <v>27</v>
      </c>
      <c r="RLV547" s="52"/>
      <c r="RLW547" s="53" t="s">
        <v>14</v>
      </c>
      <c r="RLX547" s="52"/>
      <c r="RLY547" s="54"/>
      <c r="RLZ547" s="54"/>
      <c r="RMA547" s="54"/>
      <c r="RMB547" s="55"/>
      <c r="RMC547" s="51">
        <v>27</v>
      </c>
      <c r="RMD547" s="52"/>
      <c r="RME547" s="53" t="s">
        <v>14</v>
      </c>
      <c r="RMF547" s="52"/>
      <c r="RMG547" s="54"/>
      <c r="RMH547" s="54"/>
      <c r="RMI547" s="54"/>
      <c r="RMJ547" s="55"/>
      <c r="RMK547" s="51">
        <v>27</v>
      </c>
      <c r="RML547" s="52"/>
      <c r="RMM547" s="53" t="s">
        <v>14</v>
      </c>
      <c r="RMN547" s="52"/>
      <c r="RMO547" s="54"/>
      <c r="RMP547" s="54"/>
      <c r="RMQ547" s="54"/>
      <c r="RMR547" s="55"/>
      <c r="RMS547" s="51">
        <v>27</v>
      </c>
      <c r="RMT547" s="52"/>
      <c r="RMU547" s="53" t="s">
        <v>14</v>
      </c>
      <c r="RMV547" s="52"/>
      <c r="RMW547" s="54"/>
      <c r="RMX547" s="54"/>
      <c r="RMY547" s="54"/>
      <c r="RMZ547" s="55"/>
      <c r="RNA547" s="51">
        <v>27</v>
      </c>
      <c r="RNB547" s="52"/>
      <c r="RNC547" s="53" t="s">
        <v>14</v>
      </c>
      <c r="RND547" s="52"/>
      <c r="RNE547" s="54"/>
      <c r="RNF547" s="54"/>
      <c r="RNG547" s="54"/>
      <c r="RNH547" s="55"/>
      <c r="RNI547" s="51">
        <v>27</v>
      </c>
      <c r="RNJ547" s="52"/>
      <c r="RNK547" s="53" t="s">
        <v>14</v>
      </c>
      <c r="RNL547" s="52"/>
      <c r="RNM547" s="54"/>
      <c r="RNN547" s="54"/>
      <c r="RNO547" s="54"/>
      <c r="RNP547" s="55"/>
      <c r="RNQ547" s="51">
        <v>27</v>
      </c>
      <c r="RNR547" s="52"/>
      <c r="RNS547" s="53" t="s">
        <v>14</v>
      </c>
      <c r="RNT547" s="52"/>
      <c r="RNU547" s="54"/>
      <c r="RNV547" s="54"/>
      <c r="RNW547" s="54"/>
      <c r="RNX547" s="55"/>
      <c r="RNY547" s="51">
        <v>27</v>
      </c>
      <c r="RNZ547" s="52"/>
      <c r="ROA547" s="53" t="s">
        <v>14</v>
      </c>
      <c r="ROB547" s="52"/>
      <c r="ROC547" s="54"/>
      <c r="ROD547" s="54"/>
      <c r="ROE547" s="54"/>
      <c r="ROF547" s="55"/>
      <c r="ROG547" s="51">
        <v>27</v>
      </c>
      <c r="ROH547" s="52"/>
      <c r="ROI547" s="53" t="s">
        <v>14</v>
      </c>
      <c r="ROJ547" s="52"/>
      <c r="ROK547" s="54"/>
      <c r="ROL547" s="54"/>
      <c r="ROM547" s="54"/>
      <c r="RON547" s="55"/>
      <c r="ROO547" s="51">
        <v>27</v>
      </c>
      <c r="ROP547" s="52"/>
      <c r="ROQ547" s="53" t="s">
        <v>14</v>
      </c>
      <c r="ROR547" s="52"/>
      <c r="ROS547" s="54"/>
      <c r="ROT547" s="54"/>
      <c r="ROU547" s="54"/>
      <c r="ROV547" s="55"/>
      <c r="ROW547" s="51">
        <v>27</v>
      </c>
      <c r="ROX547" s="52"/>
      <c r="ROY547" s="53" t="s">
        <v>14</v>
      </c>
      <c r="ROZ547" s="52"/>
      <c r="RPA547" s="54"/>
      <c r="RPB547" s="54"/>
      <c r="RPC547" s="54"/>
      <c r="RPD547" s="55"/>
      <c r="RPE547" s="51">
        <v>27</v>
      </c>
      <c r="RPF547" s="52"/>
      <c r="RPG547" s="53" t="s">
        <v>14</v>
      </c>
      <c r="RPH547" s="52"/>
      <c r="RPI547" s="54"/>
      <c r="RPJ547" s="54"/>
      <c r="RPK547" s="54"/>
      <c r="RPL547" s="55"/>
      <c r="RPM547" s="51">
        <v>27</v>
      </c>
      <c r="RPN547" s="52"/>
      <c r="RPO547" s="53" t="s">
        <v>14</v>
      </c>
      <c r="RPP547" s="52"/>
      <c r="RPQ547" s="54"/>
      <c r="RPR547" s="54"/>
      <c r="RPS547" s="54"/>
      <c r="RPT547" s="55"/>
      <c r="RPU547" s="51">
        <v>27</v>
      </c>
      <c r="RPV547" s="52"/>
      <c r="RPW547" s="53" t="s">
        <v>14</v>
      </c>
      <c r="RPX547" s="52"/>
      <c r="RPY547" s="54"/>
      <c r="RPZ547" s="54"/>
      <c r="RQA547" s="54"/>
      <c r="RQB547" s="55"/>
      <c r="RQC547" s="51">
        <v>27</v>
      </c>
      <c r="RQD547" s="52"/>
      <c r="RQE547" s="53" t="s">
        <v>14</v>
      </c>
      <c r="RQF547" s="52"/>
      <c r="RQG547" s="54"/>
      <c r="RQH547" s="54"/>
      <c r="RQI547" s="54"/>
      <c r="RQJ547" s="55"/>
      <c r="RQK547" s="51">
        <v>27</v>
      </c>
      <c r="RQL547" s="52"/>
      <c r="RQM547" s="53" t="s">
        <v>14</v>
      </c>
      <c r="RQN547" s="52"/>
      <c r="RQO547" s="54"/>
      <c r="RQP547" s="54"/>
      <c r="RQQ547" s="54"/>
      <c r="RQR547" s="55"/>
      <c r="RQS547" s="51">
        <v>27</v>
      </c>
      <c r="RQT547" s="52"/>
      <c r="RQU547" s="53" t="s">
        <v>14</v>
      </c>
      <c r="RQV547" s="52"/>
      <c r="RQW547" s="54"/>
      <c r="RQX547" s="54"/>
      <c r="RQY547" s="54"/>
      <c r="RQZ547" s="55"/>
      <c r="RRA547" s="51">
        <v>27</v>
      </c>
      <c r="RRB547" s="52"/>
      <c r="RRC547" s="53" t="s">
        <v>14</v>
      </c>
      <c r="RRD547" s="52"/>
      <c r="RRE547" s="54"/>
      <c r="RRF547" s="54"/>
      <c r="RRG547" s="54"/>
      <c r="RRH547" s="55"/>
      <c r="RRI547" s="51">
        <v>27</v>
      </c>
      <c r="RRJ547" s="52"/>
      <c r="RRK547" s="53" t="s">
        <v>14</v>
      </c>
      <c r="RRL547" s="52"/>
      <c r="RRM547" s="54"/>
      <c r="RRN547" s="54"/>
      <c r="RRO547" s="54"/>
      <c r="RRP547" s="55"/>
      <c r="RRQ547" s="51">
        <v>27</v>
      </c>
      <c r="RRR547" s="52"/>
      <c r="RRS547" s="53" t="s">
        <v>14</v>
      </c>
      <c r="RRT547" s="52"/>
      <c r="RRU547" s="54"/>
      <c r="RRV547" s="54"/>
      <c r="RRW547" s="54"/>
      <c r="RRX547" s="55"/>
      <c r="RRY547" s="51">
        <v>27</v>
      </c>
      <c r="RRZ547" s="52"/>
      <c r="RSA547" s="53" t="s">
        <v>14</v>
      </c>
      <c r="RSB547" s="52"/>
      <c r="RSC547" s="54"/>
      <c r="RSD547" s="54"/>
      <c r="RSE547" s="54"/>
      <c r="RSF547" s="55"/>
      <c r="RSG547" s="51">
        <v>27</v>
      </c>
      <c r="RSH547" s="52"/>
      <c r="RSI547" s="53" t="s">
        <v>14</v>
      </c>
      <c r="RSJ547" s="52"/>
      <c r="RSK547" s="54"/>
      <c r="RSL547" s="54"/>
      <c r="RSM547" s="54"/>
      <c r="RSN547" s="55"/>
      <c r="RSO547" s="51">
        <v>27</v>
      </c>
      <c r="RSP547" s="52"/>
      <c r="RSQ547" s="53" t="s">
        <v>14</v>
      </c>
      <c r="RSR547" s="52"/>
      <c r="RSS547" s="54"/>
      <c r="RST547" s="54"/>
      <c r="RSU547" s="54"/>
      <c r="RSV547" s="55"/>
      <c r="RSW547" s="51">
        <v>27</v>
      </c>
      <c r="RSX547" s="52"/>
      <c r="RSY547" s="53" t="s">
        <v>14</v>
      </c>
      <c r="RSZ547" s="52"/>
      <c r="RTA547" s="54"/>
      <c r="RTB547" s="54"/>
      <c r="RTC547" s="54"/>
      <c r="RTD547" s="55"/>
      <c r="RTE547" s="51">
        <v>27</v>
      </c>
      <c r="RTF547" s="52"/>
      <c r="RTG547" s="53" t="s">
        <v>14</v>
      </c>
      <c r="RTH547" s="52"/>
      <c r="RTI547" s="54"/>
      <c r="RTJ547" s="54"/>
      <c r="RTK547" s="54"/>
      <c r="RTL547" s="55"/>
      <c r="RTM547" s="51">
        <v>27</v>
      </c>
      <c r="RTN547" s="52"/>
      <c r="RTO547" s="53" t="s">
        <v>14</v>
      </c>
      <c r="RTP547" s="52"/>
      <c r="RTQ547" s="54"/>
      <c r="RTR547" s="54"/>
      <c r="RTS547" s="54"/>
      <c r="RTT547" s="55"/>
      <c r="RTU547" s="51">
        <v>27</v>
      </c>
      <c r="RTV547" s="52"/>
      <c r="RTW547" s="53" t="s">
        <v>14</v>
      </c>
      <c r="RTX547" s="52"/>
      <c r="RTY547" s="54"/>
      <c r="RTZ547" s="54"/>
      <c r="RUA547" s="54"/>
      <c r="RUB547" s="55"/>
      <c r="RUC547" s="51">
        <v>27</v>
      </c>
      <c r="RUD547" s="52"/>
      <c r="RUE547" s="53" t="s">
        <v>14</v>
      </c>
      <c r="RUF547" s="52"/>
      <c r="RUG547" s="54"/>
      <c r="RUH547" s="54"/>
      <c r="RUI547" s="54"/>
      <c r="RUJ547" s="55"/>
      <c r="RUK547" s="51">
        <v>27</v>
      </c>
      <c r="RUL547" s="52"/>
      <c r="RUM547" s="53" t="s">
        <v>14</v>
      </c>
      <c r="RUN547" s="52"/>
      <c r="RUO547" s="54"/>
      <c r="RUP547" s="54"/>
      <c r="RUQ547" s="54"/>
      <c r="RUR547" s="55"/>
      <c r="RUS547" s="51">
        <v>27</v>
      </c>
      <c r="RUT547" s="52"/>
      <c r="RUU547" s="53" t="s">
        <v>14</v>
      </c>
      <c r="RUV547" s="52"/>
      <c r="RUW547" s="54"/>
      <c r="RUX547" s="54"/>
      <c r="RUY547" s="54"/>
      <c r="RUZ547" s="55"/>
      <c r="RVA547" s="51">
        <v>27</v>
      </c>
      <c r="RVB547" s="52"/>
      <c r="RVC547" s="53" t="s">
        <v>14</v>
      </c>
      <c r="RVD547" s="52"/>
      <c r="RVE547" s="54"/>
      <c r="RVF547" s="54"/>
      <c r="RVG547" s="54"/>
      <c r="RVH547" s="55"/>
      <c r="RVI547" s="51">
        <v>27</v>
      </c>
      <c r="RVJ547" s="52"/>
      <c r="RVK547" s="53" t="s">
        <v>14</v>
      </c>
      <c r="RVL547" s="52"/>
      <c r="RVM547" s="54"/>
      <c r="RVN547" s="54"/>
      <c r="RVO547" s="54"/>
      <c r="RVP547" s="55"/>
      <c r="RVQ547" s="51">
        <v>27</v>
      </c>
      <c r="RVR547" s="52"/>
      <c r="RVS547" s="53" t="s">
        <v>14</v>
      </c>
      <c r="RVT547" s="52"/>
      <c r="RVU547" s="54"/>
      <c r="RVV547" s="54"/>
      <c r="RVW547" s="54"/>
      <c r="RVX547" s="55"/>
      <c r="RVY547" s="51">
        <v>27</v>
      </c>
      <c r="RVZ547" s="52"/>
      <c r="RWA547" s="53" t="s">
        <v>14</v>
      </c>
      <c r="RWB547" s="52"/>
      <c r="RWC547" s="54"/>
      <c r="RWD547" s="54"/>
      <c r="RWE547" s="54"/>
      <c r="RWF547" s="55"/>
      <c r="RWG547" s="51">
        <v>27</v>
      </c>
      <c r="RWH547" s="52"/>
      <c r="RWI547" s="53" t="s">
        <v>14</v>
      </c>
      <c r="RWJ547" s="52"/>
      <c r="RWK547" s="54"/>
      <c r="RWL547" s="54"/>
      <c r="RWM547" s="54"/>
      <c r="RWN547" s="55"/>
      <c r="RWO547" s="51">
        <v>27</v>
      </c>
      <c r="RWP547" s="52"/>
      <c r="RWQ547" s="53" t="s">
        <v>14</v>
      </c>
      <c r="RWR547" s="52"/>
      <c r="RWS547" s="54"/>
      <c r="RWT547" s="54"/>
      <c r="RWU547" s="54"/>
      <c r="RWV547" s="55"/>
      <c r="RWW547" s="51">
        <v>27</v>
      </c>
      <c r="RWX547" s="52"/>
      <c r="RWY547" s="53" t="s">
        <v>14</v>
      </c>
      <c r="RWZ547" s="52"/>
      <c r="RXA547" s="54"/>
      <c r="RXB547" s="54"/>
      <c r="RXC547" s="54"/>
      <c r="RXD547" s="55"/>
      <c r="RXE547" s="51">
        <v>27</v>
      </c>
      <c r="RXF547" s="52"/>
      <c r="RXG547" s="53" t="s">
        <v>14</v>
      </c>
      <c r="RXH547" s="52"/>
      <c r="RXI547" s="54"/>
      <c r="RXJ547" s="54"/>
      <c r="RXK547" s="54"/>
      <c r="RXL547" s="55"/>
      <c r="RXM547" s="51">
        <v>27</v>
      </c>
      <c r="RXN547" s="52"/>
      <c r="RXO547" s="53" t="s">
        <v>14</v>
      </c>
      <c r="RXP547" s="52"/>
      <c r="RXQ547" s="54"/>
      <c r="RXR547" s="54"/>
      <c r="RXS547" s="54"/>
      <c r="RXT547" s="55"/>
      <c r="RXU547" s="51">
        <v>27</v>
      </c>
      <c r="RXV547" s="52"/>
      <c r="RXW547" s="53" t="s">
        <v>14</v>
      </c>
      <c r="RXX547" s="52"/>
      <c r="RXY547" s="54"/>
      <c r="RXZ547" s="54"/>
      <c r="RYA547" s="54"/>
      <c r="RYB547" s="55"/>
      <c r="RYC547" s="51">
        <v>27</v>
      </c>
      <c r="RYD547" s="52"/>
      <c r="RYE547" s="53" t="s">
        <v>14</v>
      </c>
      <c r="RYF547" s="52"/>
      <c r="RYG547" s="54"/>
      <c r="RYH547" s="54"/>
      <c r="RYI547" s="54"/>
      <c r="RYJ547" s="55"/>
      <c r="RYK547" s="51">
        <v>27</v>
      </c>
      <c r="RYL547" s="52"/>
      <c r="RYM547" s="53" t="s">
        <v>14</v>
      </c>
      <c r="RYN547" s="52"/>
      <c r="RYO547" s="54"/>
      <c r="RYP547" s="54"/>
      <c r="RYQ547" s="54"/>
      <c r="RYR547" s="55"/>
      <c r="RYS547" s="51">
        <v>27</v>
      </c>
      <c r="RYT547" s="52"/>
      <c r="RYU547" s="53" t="s">
        <v>14</v>
      </c>
      <c r="RYV547" s="52"/>
      <c r="RYW547" s="54"/>
      <c r="RYX547" s="54"/>
      <c r="RYY547" s="54"/>
      <c r="RYZ547" s="55"/>
      <c r="RZA547" s="51">
        <v>27</v>
      </c>
      <c r="RZB547" s="52"/>
      <c r="RZC547" s="53" t="s">
        <v>14</v>
      </c>
      <c r="RZD547" s="52"/>
      <c r="RZE547" s="54"/>
      <c r="RZF547" s="54"/>
      <c r="RZG547" s="54"/>
      <c r="RZH547" s="55"/>
      <c r="RZI547" s="51">
        <v>27</v>
      </c>
      <c r="RZJ547" s="52"/>
      <c r="RZK547" s="53" t="s">
        <v>14</v>
      </c>
      <c r="RZL547" s="52"/>
      <c r="RZM547" s="54"/>
      <c r="RZN547" s="54"/>
      <c r="RZO547" s="54"/>
      <c r="RZP547" s="55"/>
      <c r="RZQ547" s="51">
        <v>27</v>
      </c>
      <c r="RZR547" s="52"/>
      <c r="RZS547" s="53" t="s">
        <v>14</v>
      </c>
      <c r="RZT547" s="52"/>
      <c r="RZU547" s="54"/>
      <c r="RZV547" s="54"/>
      <c r="RZW547" s="54"/>
      <c r="RZX547" s="55"/>
      <c r="RZY547" s="51">
        <v>27</v>
      </c>
      <c r="RZZ547" s="52"/>
      <c r="SAA547" s="53" t="s">
        <v>14</v>
      </c>
      <c r="SAB547" s="52"/>
      <c r="SAC547" s="54"/>
      <c r="SAD547" s="54"/>
      <c r="SAE547" s="54"/>
      <c r="SAF547" s="55"/>
      <c r="SAG547" s="51">
        <v>27</v>
      </c>
      <c r="SAH547" s="52"/>
      <c r="SAI547" s="53" t="s">
        <v>14</v>
      </c>
      <c r="SAJ547" s="52"/>
      <c r="SAK547" s="54"/>
      <c r="SAL547" s="54"/>
      <c r="SAM547" s="54"/>
      <c r="SAN547" s="55"/>
      <c r="SAO547" s="51">
        <v>27</v>
      </c>
      <c r="SAP547" s="52"/>
      <c r="SAQ547" s="53" t="s">
        <v>14</v>
      </c>
      <c r="SAR547" s="52"/>
      <c r="SAS547" s="54"/>
      <c r="SAT547" s="54"/>
      <c r="SAU547" s="54"/>
      <c r="SAV547" s="55"/>
      <c r="SAW547" s="51">
        <v>27</v>
      </c>
      <c r="SAX547" s="52"/>
      <c r="SAY547" s="53" t="s">
        <v>14</v>
      </c>
      <c r="SAZ547" s="52"/>
      <c r="SBA547" s="54"/>
      <c r="SBB547" s="54"/>
      <c r="SBC547" s="54"/>
      <c r="SBD547" s="55"/>
      <c r="SBE547" s="51">
        <v>27</v>
      </c>
      <c r="SBF547" s="52"/>
      <c r="SBG547" s="53" t="s">
        <v>14</v>
      </c>
      <c r="SBH547" s="52"/>
      <c r="SBI547" s="54"/>
      <c r="SBJ547" s="54"/>
      <c r="SBK547" s="54"/>
      <c r="SBL547" s="55"/>
      <c r="SBM547" s="51">
        <v>27</v>
      </c>
      <c r="SBN547" s="52"/>
      <c r="SBO547" s="53" t="s">
        <v>14</v>
      </c>
      <c r="SBP547" s="52"/>
      <c r="SBQ547" s="54"/>
      <c r="SBR547" s="54"/>
      <c r="SBS547" s="54"/>
      <c r="SBT547" s="55"/>
      <c r="SBU547" s="51">
        <v>27</v>
      </c>
      <c r="SBV547" s="52"/>
      <c r="SBW547" s="53" t="s">
        <v>14</v>
      </c>
      <c r="SBX547" s="52"/>
      <c r="SBY547" s="54"/>
      <c r="SBZ547" s="54"/>
      <c r="SCA547" s="54"/>
      <c r="SCB547" s="55"/>
      <c r="SCC547" s="51">
        <v>27</v>
      </c>
      <c r="SCD547" s="52"/>
      <c r="SCE547" s="53" t="s">
        <v>14</v>
      </c>
      <c r="SCF547" s="52"/>
      <c r="SCG547" s="54"/>
      <c r="SCH547" s="54"/>
      <c r="SCI547" s="54"/>
      <c r="SCJ547" s="55"/>
      <c r="SCK547" s="51">
        <v>27</v>
      </c>
      <c r="SCL547" s="52"/>
      <c r="SCM547" s="53" t="s">
        <v>14</v>
      </c>
      <c r="SCN547" s="52"/>
      <c r="SCO547" s="54"/>
      <c r="SCP547" s="54"/>
      <c r="SCQ547" s="54"/>
      <c r="SCR547" s="55"/>
      <c r="SCS547" s="51">
        <v>27</v>
      </c>
      <c r="SCT547" s="52"/>
      <c r="SCU547" s="53" t="s">
        <v>14</v>
      </c>
      <c r="SCV547" s="52"/>
      <c r="SCW547" s="54"/>
      <c r="SCX547" s="54"/>
      <c r="SCY547" s="54"/>
      <c r="SCZ547" s="55"/>
      <c r="SDA547" s="51">
        <v>27</v>
      </c>
      <c r="SDB547" s="52"/>
      <c r="SDC547" s="53" t="s">
        <v>14</v>
      </c>
      <c r="SDD547" s="52"/>
      <c r="SDE547" s="54"/>
      <c r="SDF547" s="54"/>
      <c r="SDG547" s="54"/>
      <c r="SDH547" s="55"/>
      <c r="SDI547" s="51">
        <v>27</v>
      </c>
      <c r="SDJ547" s="52"/>
      <c r="SDK547" s="53" t="s">
        <v>14</v>
      </c>
      <c r="SDL547" s="52"/>
      <c r="SDM547" s="54"/>
      <c r="SDN547" s="54"/>
      <c r="SDO547" s="54"/>
      <c r="SDP547" s="55"/>
      <c r="SDQ547" s="51">
        <v>27</v>
      </c>
      <c r="SDR547" s="52"/>
      <c r="SDS547" s="53" t="s">
        <v>14</v>
      </c>
      <c r="SDT547" s="52"/>
      <c r="SDU547" s="54"/>
      <c r="SDV547" s="54"/>
      <c r="SDW547" s="54"/>
      <c r="SDX547" s="55"/>
      <c r="SDY547" s="51">
        <v>27</v>
      </c>
      <c r="SDZ547" s="52"/>
      <c r="SEA547" s="53" t="s">
        <v>14</v>
      </c>
      <c r="SEB547" s="52"/>
      <c r="SEC547" s="54"/>
      <c r="SED547" s="54"/>
      <c r="SEE547" s="54"/>
      <c r="SEF547" s="55"/>
      <c r="SEG547" s="51">
        <v>27</v>
      </c>
      <c r="SEH547" s="52"/>
      <c r="SEI547" s="53" t="s">
        <v>14</v>
      </c>
      <c r="SEJ547" s="52"/>
      <c r="SEK547" s="54"/>
      <c r="SEL547" s="54"/>
      <c r="SEM547" s="54"/>
      <c r="SEN547" s="55"/>
      <c r="SEO547" s="51">
        <v>27</v>
      </c>
      <c r="SEP547" s="52"/>
      <c r="SEQ547" s="53" t="s">
        <v>14</v>
      </c>
      <c r="SER547" s="52"/>
      <c r="SES547" s="54"/>
      <c r="SET547" s="54"/>
      <c r="SEU547" s="54"/>
      <c r="SEV547" s="55"/>
      <c r="SEW547" s="51">
        <v>27</v>
      </c>
      <c r="SEX547" s="52"/>
      <c r="SEY547" s="53" t="s">
        <v>14</v>
      </c>
      <c r="SEZ547" s="52"/>
      <c r="SFA547" s="54"/>
      <c r="SFB547" s="54"/>
      <c r="SFC547" s="54"/>
      <c r="SFD547" s="55"/>
      <c r="SFE547" s="51">
        <v>27</v>
      </c>
      <c r="SFF547" s="52"/>
      <c r="SFG547" s="53" t="s">
        <v>14</v>
      </c>
      <c r="SFH547" s="52"/>
      <c r="SFI547" s="54"/>
      <c r="SFJ547" s="54"/>
      <c r="SFK547" s="54"/>
      <c r="SFL547" s="55"/>
      <c r="SFM547" s="51">
        <v>27</v>
      </c>
      <c r="SFN547" s="52"/>
      <c r="SFO547" s="53" t="s">
        <v>14</v>
      </c>
      <c r="SFP547" s="52"/>
      <c r="SFQ547" s="54"/>
      <c r="SFR547" s="54"/>
      <c r="SFS547" s="54"/>
      <c r="SFT547" s="55"/>
      <c r="SFU547" s="51">
        <v>27</v>
      </c>
      <c r="SFV547" s="52"/>
      <c r="SFW547" s="53" t="s">
        <v>14</v>
      </c>
      <c r="SFX547" s="52"/>
      <c r="SFY547" s="54"/>
      <c r="SFZ547" s="54"/>
      <c r="SGA547" s="54"/>
      <c r="SGB547" s="55"/>
      <c r="SGC547" s="51">
        <v>27</v>
      </c>
      <c r="SGD547" s="52"/>
      <c r="SGE547" s="53" t="s">
        <v>14</v>
      </c>
      <c r="SGF547" s="52"/>
      <c r="SGG547" s="54"/>
      <c r="SGH547" s="54"/>
      <c r="SGI547" s="54"/>
      <c r="SGJ547" s="55"/>
      <c r="SGK547" s="51">
        <v>27</v>
      </c>
      <c r="SGL547" s="52"/>
      <c r="SGM547" s="53" t="s">
        <v>14</v>
      </c>
      <c r="SGN547" s="52"/>
      <c r="SGO547" s="54"/>
      <c r="SGP547" s="54"/>
      <c r="SGQ547" s="54"/>
      <c r="SGR547" s="55"/>
      <c r="SGS547" s="51">
        <v>27</v>
      </c>
      <c r="SGT547" s="52"/>
      <c r="SGU547" s="53" t="s">
        <v>14</v>
      </c>
      <c r="SGV547" s="52"/>
      <c r="SGW547" s="54"/>
      <c r="SGX547" s="54"/>
      <c r="SGY547" s="54"/>
      <c r="SGZ547" s="55"/>
      <c r="SHA547" s="51">
        <v>27</v>
      </c>
      <c r="SHB547" s="52"/>
      <c r="SHC547" s="53" t="s">
        <v>14</v>
      </c>
      <c r="SHD547" s="52"/>
      <c r="SHE547" s="54"/>
      <c r="SHF547" s="54"/>
      <c r="SHG547" s="54"/>
      <c r="SHH547" s="55"/>
      <c r="SHI547" s="51">
        <v>27</v>
      </c>
      <c r="SHJ547" s="52"/>
      <c r="SHK547" s="53" t="s">
        <v>14</v>
      </c>
      <c r="SHL547" s="52"/>
      <c r="SHM547" s="54"/>
      <c r="SHN547" s="54"/>
      <c r="SHO547" s="54"/>
      <c r="SHP547" s="55"/>
      <c r="SHQ547" s="51">
        <v>27</v>
      </c>
      <c r="SHR547" s="52"/>
      <c r="SHS547" s="53" t="s">
        <v>14</v>
      </c>
      <c r="SHT547" s="52"/>
      <c r="SHU547" s="54"/>
      <c r="SHV547" s="54"/>
      <c r="SHW547" s="54"/>
      <c r="SHX547" s="55"/>
      <c r="SHY547" s="51">
        <v>27</v>
      </c>
      <c r="SHZ547" s="52"/>
      <c r="SIA547" s="53" t="s">
        <v>14</v>
      </c>
      <c r="SIB547" s="52"/>
      <c r="SIC547" s="54"/>
      <c r="SID547" s="54"/>
      <c r="SIE547" s="54"/>
      <c r="SIF547" s="55"/>
      <c r="SIG547" s="51">
        <v>27</v>
      </c>
      <c r="SIH547" s="52"/>
      <c r="SII547" s="53" t="s">
        <v>14</v>
      </c>
      <c r="SIJ547" s="52"/>
      <c r="SIK547" s="54"/>
      <c r="SIL547" s="54"/>
      <c r="SIM547" s="54"/>
      <c r="SIN547" s="55"/>
      <c r="SIO547" s="51">
        <v>27</v>
      </c>
      <c r="SIP547" s="52"/>
      <c r="SIQ547" s="53" t="s">
        <v>14</v>
      </c>
      <c r="SIR547" s="52"/>
      <c r="SIS547" s="54"/>
      <c r="SIT547" s="54"/>
      <c r="SIU547" s="54"/>
      <c r="SIV547" s="55"/>
      <c r="SIW547" s="51">
        <v>27</v>
      </c>
      <c r="SIX547" s="52"/>
      <c r="SIY547" s="53" t="s">
        <v>14</v>
      </c>
      <c r="SIZ547" s="52"/>
      <c r="SJA547" s="54"/>
      <c r="SJB547" s="54"/>
      <c r="SJC547" s="54"/>
      <c r="SJD547" s="55"/>
      <c r="SJE547" s="51">
        <v>27</v>
      </c>
      <c r="SJF547" s="52"/>
      <c r="SJG547" s="53" t="s">
        <v>14</v>
      </c>
      <c r="SJH547" s="52"/>
      <c r="SJI547" s="54"/>
      <c r="SJJ547" s="54"/>
      <c r="SJK547" s="54"/>
      <c r="SJL547" s="55"/>
      <c r="SJM547" s="51">
        <v>27</v>
      </c>
      <c r="SJN547" s="52"/>
      <c r="SJO547" s="53" t="s">
        <v>14</v>
      </c>
      <c r="SJP547" s="52"/>
      <c r="SJQ547" s="54"/>
      <c r="SJR547" s="54"/>
      <c r="SJS547" s="54"/>
      <c r="SJT547" s="55"/>
      <c r="SJU547" s="51">
        <v>27</v>
      </c>
      <c r="SJV547" s="52"/>
      <c r="SJW547" s="53" t="s">
        <v>14</v>
      </c>
      <c r="SJX547" s="52"/>
      <c r="SJY547" s="54"/>
      <c r="SJZ547" s="54"/>
      <c r="SKA547" s="54"/>
      <c r="SKB547" s="55"/>
      <c r="SKC547" s="51">
        <v>27</v>
      </c>
      <c r="SKD547" s="52"/>
      <c r="SKE547" s="53" t="s">
        <v>14</v>
      </c>
      <c r="SKF547" s="52"/>
      <c r="SKG547" s="54"/>
      <c r="SKH547" s="54"/>
      <c r="SKI547" s="54"/>
      <c r="SKJ547" s="55"/>
      <c r="SKK547" s="51">
        <v>27</v>
      </c>
      <c r="SKL547" s="52"/>
      <c r="SKM547" s="53" t="s">
        <v>14</v>
      </c>
      <c r="SKN547" s="52"/>
      <c r="SKO547" s="54"/>
      <c r="SKP547" s="54"/>
      <c r="SKQ547" s="54"/>
      <c r="SKR547" s="55"/>
      <c r="SKS547" s="51">
        <v>27</v>
      </c>
      <c r="SKT547" s="52"/>
      <c r="SKU547" s="53" t="s">
        <v>14</v>
      </c>
      <c r="SKV547" s="52"/>
      <c r="SKW547" s="54"/>
      <c r="SKX547" s="54"/>
      <c r="SKY547" s="54"/>
      <c r="SKZ547" s="55"/>
      <c r="SLA547" s="51">
        <v>27</v>
      </c>
      <c r="SLB547" s="52"/>
      <c r="SLC547" s="53" t="s">
        <v>14</v>
      </c>
      <c r="SLD547" s="52"/>
      <c r="SLE547" s="54"/>
      <c r="SLF547" s="54"/>
      <c r="SLG547" s="54"/>
      <c r="SLH547" s="55"/>
      <c r="SLI547" s="51">
        <v>27</v>
      </c>
      <c r="SLJ547" s="52"/>
      <c r="SLK547" s="53" t="s">
        <v>14</v>
      </c>
      <c r="SLL547" s="52"/>
      <c r="SLM547" s="54"/>
      <c r="SLN547" s="54"/>
      <c r="SLO547" s="54"/>
      <c r="SLP547" s="55"/>
      <c r="SLQ547" s="51">
        <v>27</v>
      </c>
      <c r="SLR547" s="52"/>
      <c r="SLS547" s="53" t="s">
        <v>14</v>
      </c>
      <c r="SLT547" s="52"/>
      <c r="SLU547" s="54"/>
      <c r="SLV547" s="54"/>
      <c r="SLW547" s="54"/>
      <c r="SLX547" s="55"/>
      <c r="SLY547" s="51">
        <v>27</v>
      </c>
      <c r="SLZ547" s="52"/>
      <c r="SMA547" s="53" t="s">
        <v>14</v>
      </c>
      <c r="SMB547" s="52"/>
      <c r="SMC547" s="54"/>
      <c r="SMD547" s="54"/>
      <c r="SME547" s="54"/>
      <c r="SMF547" s="55"/>
      <c r="SMG547" s="51">
        <v>27</v>
      </c>
      <c r="SMH547" s="52"/>
      <c r="SMI547" s="53" t="s">
        <v>14</v>
      </c>
      <c r="SMJ547" s="52"/>
      <c r="SMK547" s="54"/>
      <c r="SML547" s="54"/>
      <c r="SMM547" s="54"/>
      <c r="SMN547" s="55"/>
      <c r="SMO547" s="51">
        <v>27</v>
      </c>
      <c r="SMP547" s="52"/>
      <c r="SMQ547" s="53" t="s">
        <v>14</v>
      </c>
      <c r="SMR547" s="52"/>
      <c r="SMS547" s="54"/>
      <c r="SMT547" s="54"/>
      <c r="SMU547" s="54"/>
      <c r="SMV547" s="55"/>
      <c r="SMW547" s="51">
        <v>27</v>
      </c>
      <c r="SMX547" s="52"/>
      <c r="SMY547" s="53" t="s">
        <v>14</v>
      </c>
      <c r="SMZ547" s="52"/>
      <c r="SNA547" s="54"/>
      <c r="SNB547" s="54"/>
      <c r="SNC547" s="54"/>
      <c r="SND547" s="55"/>
      <c r="SNE547" s="51">
        <v>27</v>
      </c>
      <c r="SNF547" s="52"/>
      <c r="SNG547" s="53" t="s">
        <v>14</v>
      </c>
      <c r="SNH547" s="52"/>
      <c r="SNI547" s="54"/>
      <c r="SNJ547" s="54"/>
      <c r="SNK547" s="54"/>
      <c r="SNL547" s="55"/>
      <c r="SNM547" s="51">
        <v>27</v>
      </c>
      <c r="SNN547" s="52"/>
      <c r="SNO547" s="53" t="s">
        <v>14</v>
      </c>
      <c r="SNP547" s="52"/>
      <c r="SNQ547" s="54"/>
      <c r="SNR547" s="54"/>
      <c r="SNS547" s="54"/>
      <c r="SNT547" s="55"/>
      <c r="SNU547" s="51">
        <v>27</v>
      </c>
      <c r="SNV547" s="52"/>
      <c r="SNW547" s="53" t="s">
        <v>14</v>
      </c>
      <c r="SNX547" s="52"/>
      <c r="SNY547" s="54"/>
      <c r="SNZ547" s="54"/>
      <c r="SOA547" s="54"/>
      <c r="SOB547" s="55"/>
      <c r="SOC547" s="51">
        <v>27</v>
      </c>
      <c r="SOD547" s="52"/>
      <c r="SOE547" s="53" t="s">
        <v>14</v>
      </c>
      <c r="SOF547" s="52"/>
      <c r="SOG547" s="54"/>
      <c r="SOH547" s="54"/>
      <c r="SOI547" s="54"/>
      <c r="SOJ547" s="55"/>
      <c r="SOK547" s="51">
        <v>27</v>
      </c>
      <c r="SOL547" s="52"/>
      <c r="SOM547" s="53" t="s">
        <v>14</v>
      </c>
      <c r="SON547" s="52"/>
      <c r="SOO547" s="54"/>
      <c r="SOP547" s="54"/>
      <c r="SOQ547" s="54"/>
      <c r="SOR547" s="55"/>
      <c r="SOS547" s="51">
        <v>27</v>
      </c>
      <c r="SOT547" s="52"/>
      <c r="SOU547" s="53" t="s">
        <v>14</v>
      </c>
      <c r="SOV547" s="52"/>
      <c r="SOW547" s="54"/>
      <c r="SOX547" s="54"/>
      <c r="SOY547" s="54"/>
      <c r="SOZ547" s="55"/>
      <c r="SPA547" s="51">
        <v>27</v>
      </c>
      <c r="SPB547" s="52"/>
      <c r="SPC547" s="53" t="s">
        <v>14</v>
      </c>
      <c r="SPD547" s="52"/>
      <c r="SPE547" s="54"/>
      <c r="SPF547" s="54"/>
      <c r="SPG547" s="54"/>
      <c r="SPH547" s="55"/>
      <c r="SPI547" s="51">
        <v>27</v>
      </c>
      <c r="SPJ547" s="52"/>
      <c r="SPK547" s="53" t="s">
        <v>14</v>
      </c>
      <c r="SPL547" s="52"/>
      <c r="SPM547" s="54"/>
      <c r="SPN547" s="54"/>
      <c r="SPO547" s="54"/>
      <c r="SPP547" s="55"/>
      <c r="SPQ547" s="51">
        <v>27</v>
      </c>
      <c r="SPR547" s="52"/>
      <c r="SPS547" s="53" t="s">
        <v>14</v>
      </c>
      <c r="SPT547" s="52"/>
      <c r="SPU547" s="54"/>
      <c r="SPV547" s="54"/>
      <c r="SPW547" s="54"/>
      <c r="SPX547" s="55"/>
      <c r="SPY547" s="51">
        <v>27</v>
      </c>
      <c r="SPZ547" s="52"/>
      <c r="SQA547" s="53" t="s">
        <v>14</v>
      </c>
      <c r="SQB547" s="52"/>
      <c r="SQC547" s="54"/>
      <c r="SQD547" s="54"/>
      <c r="SQE547" s="54"/>
      <c r="SQF547" s="55"/>
      <c r="SQG547" s="51">
        <v>27</v>
      </c>
      <c r="SQH547" s="52"/>
      <c r="SQI547" s="53" t="s">
        <v>14</v>
      </c>
      <c r="SQJ547" s="52"/>
      <c r="SQK547" s="54"/>
      <c r="SQL547" s="54"/>
      <c r="SQM547" s="54"/>
      <c r="SQN547" s="55"/>
      <c r="SQO547" s="51">
        <v>27</v>
      </c>
      <c r="SQP547" s="52"/>
      <c r="SQQ547" s="53" t="s">
        <v>14</v>
      </c>
      <c r="SQR547" s="52"/>
      <c r="SQS547" s="54"/>
      <c r="SQT547" s="54"/>
      <c r="SQU547" s="54"/>
      <c r="SQV547" s="55"/>
      <c r="SQW547" s="51">
        <v>27</v>
      </c>
      <c r="SQX547" s="52"/>
      <c r="SQY547" s="53" t="s">
        <v>14</v>
      </c>
      <c r="SQZ547" s="52"/>
      <c r="SRA547" s="54"/>
      <c r="SRB547" s="54"/>
      <c r="SRC547" s="54"/>
      <c r="SRD547" s="55"/>
      <c r="SRE547" s="51">
        <v>27</v>
      </c>
      <c r="SRF547" s="52"/>
      <c r="SRG547" s="53" t="s">
        <v>14</v>
      </c>
      <c r="SRH547" s="52"/>
      <c r="SRI547" s="54"/>
      <c r="SRJ547" s="54"/>
      <c r="SRK547" s="54"/>
      <c r="SRL547" s="55"/>
      <c r="SRM547" s="51">
        <v>27</v>
      </c>
      <c r="SRN547" s="52"/>
      <c r="SRO547" s="53" t="s">
        <v>14</v>
      </c>
      <c r="SRP547" s="52"/>
      <c r="SRQ547" s="54"/>
      <c r="SRR547" s="54"/>
      <c r="SRS547" s="54"/>
      <c r="SRT547" s="55"/>
      <c r="SRU547" s="51">
        <v>27</v>
      </c>
      <c r="SRV547" s="52"/>
      <c r="SRW547" s="53" t="s">
        <v>14</v>
      </c>
      <c r="SRX547" s="52"/>
      <c r="SRY547" s="54"/>
      <c r="SRZ547" s="54"/>
      <c r="SSA547" s="54"/>
      <c r="SSB547" s="55"/>
      <c r="SSC547" s="51">
        <v>27</v>
      </c>
      <c r="SSD547" s="52"/>
      <c r="SSE547" s="53" t="s">
        <v>14</v>
      </c>
      <c r="SSF547" s="52"/>
      <c r="SSG547" s="54"/>
      <c r="SSH547" s="54"/>
      <c r="SSI547" s="54"/>
      <c r="SSJ547" s="55"/>
      <c r="SSK547" s="51">
        <v>27</v>
      </c>
      <c r="SSL547" s="52"/>
      <c r="SSM547" s="53" t="s">
        <v>14</v>
      </c>
      <c r="SSN547" s="52"/>
      <c r="SSO547" s="54"/>
      <c r="SSP547" s="54"/>
      <c r="SSQ547" s="54"/>
      <c r="SSR547" s="55"/>
      <c r="SSS547" s="51">
        <v>27</v>
      </c>
      <c r="SST547" s="52"/>
      <c r="SSU547" s="53" t="s">
        <v>14</v>
      </c>
      <c r="SSV547" s="52"/>
      <c r="SSW547" s="54"/>
      <c r="SSX547" s="54"/>
      <c r="SSY547" s="54"/>
      <c r="SSZ547" s="55"/>
      <c r="STA547" s="51">
        <v>27</v>
      </c>
      <c r="STB547" s="52"/>
      <c r="STC547" s="53" t="s">
        <v>14</v>
      </c>
      <c r="STD547" s="52"/>
      <c r="STE547" s="54"/>
      <c r="STF547" s="54"/>
      <c r="STG547" s="54"/>
      <c r="STH547" s="55"/>
      <c r="STI547" s="51">
        <v>27</v>
      </c>
      <c r="STJ547" s="52"/>
      <c r="STK547" s="53" t="s">
        <v>14</v>
      </c>
      <c r="STL547" s="52"/>
      <c r="STM547" s="54"/>
      <c r="STN547" s="54"/>
      <c r="STO547" s="54"/>
      <c r="STP547" s="55"/>
      <c r="STQ547" s="51">
        <v>27</v>
      </c>
      <c r="STR547" s="52"/>
      <c r="STS547" s="53" t="s">
        <v>14</v>
      </c>
      <c r="STT547" s="52"/>
      <c r="STU547" s="54"/>
      <c r="STV547" s="54"/>
      <c r="STW547" s="54"/>
      <c r="STX547" s="55"/>
      <c r="STY547" s="51">
        <v>27</v>
      </c>
      <c r="STZ547" s="52"/>
      <c r="SUA547" s="53" t="s">
        <v>14</v>
      </c>
      <c r="SUB547" s="52"/>
      <c r="SUC547" s="54"/>
      <c r="SUD547" s="54"/>
      <c r="SUE547" s="54"/>
      <c r="SUF547" s="55"/>
      <c r="SUG547" s="51">
        <v>27</v>
      </c>
      <c r="SUH547" s="52"/>
      <c r="SUI547" s="53" t="s">
        <v>14</v>
      </c>
      <c r="SUJ547" s="52"/>
      <c r="SUK547" s="54"/>
      <c r="SUL547" s="54"/>
      <c r="SUM547" s="54"/>
      <c r="SUN547" s="55"/>
      <c r="SUO547" s="51">
        <v>27</v>
      </c>
      <c r="SUP547" s="52"/>
      <c r="SUQ547" s="53" t="s">
        <v>14</v>
      </c>
      <c r="SUR547" s="52"/>
      <c r="SUS547" s="54"/>
      <c r="SUT547" s="54"/>
      <c r="SUU547" s="54"/>
      <c r="SUV547" s="55"/>
      <c r="SUW547" s="51">
        <v>27</v>
      </c>
      <c r="SUX547" s="52"/>
      <c r="SUY547" s="53" t="s">
        <v>14</v>
      </c>
      <c r="SUZ547" s="52"/>
      <c r="SVA547" s="54"/>
      <c r="SVB547" s="54"/>
      <c r="SVC547" s="54"/>
      <c r="SVD547" s="55"/>
      <c r="SVE547" s="51">
        <v>27</v>
      </c>
      <c r="SVF547" s="52"/>
      <c r="SVG547" s="53" t="s">
        <v>14</v>
      </c>
      <c r="SVH547" s="52"/>
      <c r="SVI547" s="54"/>
      <c r="SVJ547" s="54"/>
      <c r="SVK547" s="54"/>
      <c r="SVL547" s="55"/>
      <c r="SVM547" s="51">
        <v>27</v>
      </c>
      <c r="SVN547" s="52"/>
      <c r="SVO547" s="53" t="s">
        <v>14</v>
      </c>
      <c r="SVP547" s="52"/>
      <c r="SVQ547" s="54"/>
      <c r="SVR547" s="54"/>
      <c r="SVS547" s="54"/>
      <c r="SVT547" s="55"/>
      <c r="SVU547" s="51">
        <v>27</v>
      </c>
      <c r="SVV547" s="52"/>
      <c r="SVW547" s="53" t="s">
        <v>14</v>
      </c>
      <c r="SVX547" s="52"/>
      <c r="SVY547" s="54"/>
      <c r="SVZ547" s="54"/>
      <c r="SWA547" s="54"/>
      <c r="SWB547" s="55"/>
      <c r="SWC547" s="51">
        <v>27</v>
      </c>
      <c r="SWD547" s="52"/>
      <c r="SWE547" s="53" t="s">
        <v>14</v>
      </c>
      <c r="SWF547" s="52"/>
      <c r="SWG547" s="54"/>
      <c r="SWH547" s="54"/>
      <c r="SWI547" s="54"/>
      <c r="SWJ547" s="55"/>
      <c r="SWK547" s="51">
        <v>27</v>
      </c>
      <c r="SWL547" s="52"/>
      <c r="SWM547" s="53" t="s">
        <v>14</v>
      </c>
      <c r="SWN547" s="52"/>
      <c r="SWO547" s="54"/>
      <c r="SWP547" s="54"/>
      <c r="SWQ547" s="54"/>
      <c r="SWR547" s="55"/>
      <c r="SWS547" s="51">
        <v>27</v>
      </c>
      <c r="SWT547" s="52"/>
      <c r="SWU547" s="53" t="s">
        <v>14</v>
      </c>
      <c r="SWV547" s="52"/>
      <c r="SWW547" s="54"/>
      <c r="SWX547" s="54"/>
      <c r="SWY547" s="54"/>
      <c r="SWZ547" s="55"/>
      <c r="SXA547" s="51">
        <v>27</v>
      </c>
      <c r="SXB547" s="52"/>
      <c r="SXC547" s="53" t="s">
        <v>14</v>
      </c>
      <c r="SXD547" s="52"/>
      <c r="SXE547" s="54"/>
      <c r="SXF547" s="54"/>
      <c r="SXG547" s="54"/>
      <c r="SXH547" s="55"/>
      <c r="SXI547" s="51">
        <v>27</v>
      </c>
      <c r="SXJ547" s="52"/>
      <c r="SXK547" s="53" t="s">
        <v>14</v>
      </c>
      <c r="SXL547" s="52"/>
      <c r="SXM547" s="54"/>
      <c r="SXN547" s="54"/>
      <c r="SXO547" s="54"/>
      <c r="SXP547" s="55"/>
      <c r="SXQ547" s="51">
        <v>27</v>
      </c>
      <c r="SXR547" s="52"/>
      <c r="SXS547" s="53" t="s">
        <v>14</v>
      </c>
      <c r="SXT547" s="52"/>
      <c r="SXU547" s="54"/>
      <c r="SXV547" s="54"/>
      <c r="SXW547" s="54"/>
      <c r="SXX547" s="55"/>
      <c r="SXY547" s="51">
        <v>27</v>
      </c>
      <c r="SXZ547" s="52"/>
      <c r="SYA547" s="53" t="s">
        <v>14</v>
      </c>
      <c r="SYB547" s="52"/>
      <c r="SYC547" s="54"/>
      <c r="SYD547" s="54"/>
      <c r="SYE547" s="54"/>
      <c r="SYF547" s="55"/>
      <c r="SYG547" s="51">
        <v>27</v>
      </c>
      <c r="SYH547" s="52"/>
      <c r="SYI547" s="53" t="s">
        <v>14</v>
      </c>
      <c r="SYJ547" s="52"/>
      <c r="SYK547" s="54"/>
      <c r="SYL547" s="54"/>
      <c r="SYM547" s="54"/>
      <c r="SYN547" s="55"/>
      <c r="SYO547" s="51">
        <v>27</v>
      </c>
      <c r="SYP547" s="52"/>
      <c r="SYQ547" s="53" t="s">
        <v>14</v>
      </c>
      <c r="SYR547" s="52"/>
      <c r="SYS547" s="54"/>
      <c r="SYT547" s="54"/>
      <c r="SYU547" s="54"/>
      <c r="SYV547" s="55"/>
      <c r="SYW547" s="51">
        <v>27</v>
      </c>
      <c r="SYX547" s="52"/>
      <c r="SYY547" s="53" t="s">
        <v>14</v>
      </c>
      <c r="SYZ547" s="52"/>
      <c r="SZA547" s="54"/>
      <c r="SZB547" s="54"/>
      <c r="SZC547" s="54"/>
      <c r="SZD547" s="55"/>
      <c r="SZE547" s="51">
        <v>27</v>
      </c>
      <c r="SZF547" s="52"/>
      <c r="SZG547" s="53" t="s">
        <v>14</v>
      </c>
      <c r="SZH547" s="52"/>
      <c r="SZI547" s="54"/>
      <c r="SZJ547" s="54"/>
      <c r="SZK547" s="54"/>
      <c r="SZL547" s="55"/>
      <c r="SZM547" s="51">
        <v>27</v>
      </c>
      <c r="SZN547" s="52"/>
      <c r="SZO547" s="53" t="s">
        <v>14</v>
      </c>
      <c r="SZP547" s="52"/>
      <c r="SZQ547" s="54"/>
      <c r="SZR547" s="54"/>
      <c r="SZS547" s="54"/>
      <c r="SZT547" s="55"/>
      <c r="SZU547" s="51">
        <v>27</v>
      </c>
      <c r="SZV547" s="52"/>
      <c r="SZW547" s="53" t="s">
        <v>14</v>
      </c>
      <c r="SZX547" s="52"/>
      <c r="SZY547" s="54"/>
      <c r="SZZ547" s="54"/>
      <c r="TAA547" s="54"/>
      <c r="TAB547" s="55"/>
      <c r="TAC547" s="51">
        <v>27</v>
      </c>
      <c r="TAD547" s="52"/>
      <c r="TAE547" s="53" t="s">
        <v>14</v>
      </c>
      <c r="TAF547" s="52"/>
      <c r="TAG547" s="54"/>
      <c r="TAH547" s="54"/>
      <c r="TAI547" s="54"/>
      <c r="TAJ547" s="55"/>
      <c r="TAK547" s="51">
        <v>27</v>
      </c>
      <c r="TAL547" s="52"/>
      <c r="TAM547" s="53" t="s">
        <v>14</v>
      </c>
      <c r="TAN547" s="52"/>
      <c r="TAO547" s="54"/>
      <c r="TAP547" s="54"/>
      <c r="TAQ547" s="54"/>
      <c r="TAR547" s="55"/>
      <c r="TAS547" s="51">
        <v>27</v>
      </c>
      <c r="TAT547" s="52"/>
      <c r="TAU547" s="53" t="s">
        <v>14</v>
      </c>
      <c r="TAV547" s="52"/>
      <c r="TAW547" s="54"/>
      <c r="TAX547" s="54"/>
      <c r="TAY547" s="54"/>
      <c r="TAZ547" s="55"/>
      <c r="TBA547" s="51">
        <v>27</v>
      </c>
      <c r="TBB547" s="52"/>
      <c r="TBC547" s="53" t="s">
        <v>14</v>
      </c>
      <c r="TBD547" s="52"/>
      <c r="TBE547" s="54"/>
      <c r="TBF547" s="54"/>
      <c r="TBG547" s="54"/>
      <c r="TBH547" s="55"/>
      <c r="TBI547" s="51">
        <v>27</v>
      </c>
      <c r="TBJ547" s="52"/>
      <c r="TBK547" s="53" t="s">
        <v>14</v>
      </c>
      <c r="TBL547" s="52"/>
      <c r="TBM547" s="54"/>
      <c r="TBN547" s="54"/>
      <c r="TBO547" s="54"/>
      <c r="TBP547" s="55"/>
      <c r="TBQ547" s="51">
        <v>27</v>
      </c>
      <c r="TBR547" s="52"/>
      <c r="TBS547" s="53" t="s">
        <v>14</v>
      </c>
      <c r="TBT547" s="52"/>
      <c r="TBU547" s="54"/>
      <c r="TBV547" s="54"/>
      <c r="TBW547" s="54"/>
      <c r="TBX547" s="55"/>
      <c r="TBY547" s="51">
        <v>27</v>
      </c>
      <c r="TBZ547" s="52"/>
      <c r="TCA547" s="53" t="s">
        <v>14</v>
      </c>
      <c r="TCB547" s="52"/>
      <c r="TCC547" s="54"/>
      <c r="TCD547" s="54"/>
      <c r="TCE547" s="54"/>
      <c r="TCF547" s="55"/>
      <c r="TCG547" s="51">
        <v>27</v>
      </c>
      <c r="TCH547" s="52"/>
      <c r="TCI547" s="53" t="s">
        <v>14</v>
      </c>
      <c r="TCJ547" s="52"/>
      <c r="TCK547" s="54"/>
      <c r="TCL547" s="54"/>
      <c r="TCM547" s="54"/>
      <c r="TCN547" s="55"/>
      <c r="TCO547" s="51">
        <v>27</v>
      </c>
      <c r="TCP547" s="52"/>
      <c r="TCQ547" s="53" t="s">
        <v>14</v>
      </c>
      <c r="TCR547" s="52"/>
      <c r="TCS547" s="54"/>
      <c r="TCT547" s="54"/>
      <c r="TCU547" s="54"/>
      <c r="TCV547" s="55"/>
      <c r="TCW547" s="51">
        <v>27</v>
      </c>
      <c r="TCX547" s="52"/>
      <c r="TCY547" s="53" t="s">
        <v>14</v>
      </c>
      <c r="TCZ547" s="52"/>
      <c r="TDA547" s="54"/>
      <c r="TDB547" s="54"/>
      <c r="TDC547" s="54"/>
      <c r="TDD547" s="55"/>
      <c r="TDE547" s="51">
        <v>27</v>
      </c>
      <c r="TDF547" s="52"/>
      <c r="TDG547" s="53" t="s">
        <v>14</v>
      </c>
      <c r="TDH547" s="52"/>
      <c r="TDI547" s="54"/>
      <c r="TDJ547" s="54"/>
      <c r="TDK547" s="54"/>
      <c r="TDL547" s="55"/>
      <c r="TDM547" s="51">
        <v>27</v>
      </c>
      <c r="TDN547" s="52"/>
      <c r="TDO547" s="53" t="s">
        <v>14</v>
      </c>
      <c r="TDP547" s="52"/>
      <c r="TDQ547" s="54"/>
      <c r="TDR547" s="54"/>
      <c r="TDS547" s="54"/>
      <c r="TDT547" s="55"/>
      <c r="TDU547" s="51">
        <v>27</v>
      </c>
      <c r="TDV547" s="52"/>
      <c r="TDW547" s="53" t="s">
        <v>14</v>
      </c>
      <c r="TDX547" s="52"/>
      <c r="TDY547" s="54"/>
      <c r="TDZ547" s="54"/>
      <c r="TEA547" s="54"/>
      <c r="TEB547" s="55"/>
      <c r="TEC547" s="51">
        <v>27</v>
      </c>
      <c r="TED547" s="52"/>
      <c r="TEE547" s="53" t="s">
        <v>14</v>
      </c>
      <c r="TEF547" s="52"/>
      <c r="TEG547" s="54"/>
      <c r="TEH547" s="54"/>
      <c r="TEI547" s="54"/>
      <c r="TEJ547" s="55"/>
      <c r="TEK547" s="51">
        <v>27</v>
      </c>
      <c r="TEL547" s="52"/>
      <c r="TEM547" s="53" t="s">
        <v>14</v>
      </c>
      <c r="TEN547" s="52"/>
      <c r="TEO547" s="54"/>
      <c r="TEP547" s="54"/>
      <c r="TEQ547" s="54"/>
      <c r="TER547" s="55"/>
      <c r="TES547" s="51">
        <v>27</v>
      </c>
      <c r="TET547" s="52"/>
      <c r="TEU547" s="53" t="s">
        <v>14</v>
      </c>
      <c r="TEV547" s="52"/>
      <c r="TEW547" s="54"/>
      <c r="TEX547" s="54"/>
      <c r="TEY547" s="54"/>
      <c r="TEZ547" s="55"/>
      <c r="TFA547" s="51">
        <v>27</v>
      </c>
      <c r="TFB547" s="52"/>
      <c r="TFC547" s="53" t="s">
        <v>14</v>
      </c>
      <c r="TFD547" s="52"/>
      <c r="TFE547" s="54"/>
      <c r="TFF547" s="54"/>
      <c r="TFG547" s="54"/>
      <c r="TFH547" s="55"/>
      <c r="TFI547" s="51">
        <v>27</v>
      </c>
      <c r="TFJ547" s="52"/>
      <c r="TFK547" s="53" t="s">
        <v>14</v>
      </c>
      <c r="TFL547" s="52"/>
      <c r="TFM547" s="54"/>
      <c r="TFN547" s="54"/>
      <c r="TFO547" s="54"/>
      <c r="TFP547" s="55"/>
      <c r="TFQ547" s="51">
        <v>27</v>
      </c>
      <c r="TFR547" s="52"/>
      <c r="TFS547" s="53" t="s">
        <v>14</v>
      </c>
      <c r="TFT547" s="52"/>
      <c r="TFU547" s="54"/>
      <c r="TFV547" s="54"/>
      <c r="TFW547" s="54"/>
      <c r="TFX547" s="55"/>
      <c r="TFY547" s="51">
        <v>27</v>
      </c>
      <c r="TFZ547" s="52"/>
      <c r="TGA547" s="53" t="s">
        <v>14</v>
      </c>
      <c r="TGB547" s="52"/>
      <c r="TGC547" s="54"/>
      <c r="TGD547" s="54"/>
      <c r="TGE547" s="54"/>
      <c r="TGF547" s="55"/>
      <c r="TGG547" s="51">
        <v>27</v>
      </c>
      <c r="TGH547" s="52"/>
      <c r="TGI547" s="53" t="s">
        <v>14</v>
      </c>
      <c r="TGJ547" s="52"/>
      <c r="TGK547" s="54"/>
      <c r="TGL547" s="54"/>
      <c r="TGM547" s="54"/>
      <c r="TGN547" s="55"/>
      <c r="TGO547" s="51">
        <v>27</v>
      </c>
      <c r="TGP547" s="52"/>
      <c r="TGQ547" s="53" t="s">
        <v>14</v>
      </c>
      <c r="TGR547" s="52"/>
      <c r="TGS547" s="54"/>
      <c r="TGT547" s="54"/>
      <c r="TGU547" s="54"/>
      <c r="TGV547" s="55"/>
      <c r="TGW547" s="51">
        <v>27</v>
      </c>
      <c r="TGX547" s="52"/>
      <c r="TGY547" s="53" t="s">
        <v>14</v>
      </c>
      <c r="TGZ547" s="52"/>
      <c r="THA547" s="54"/>
      <c r="THB547" s="54"/>
      <c r="THC547" s="54"/>
      <c r="THD547" s="55"/>
      <c r="THE547" s="51">
        <v>27</v>
      </c>
      <c r="THF547" s="52"/>
      <c r="THG547" s="53" t="s">
        <v>14</v>
      </c>
      <c r="THH547" s="52"/>
      <c r="THI547" s="54"/>
      <c r="THJ547" s="54"/>
      <c r="THK547" s="54"/>
      <c r="THL547" s="55"/>
      <c r="THM547" s="51">
        <v>27</v>
      </c>
      <c r="THN547" s="52"/>
      <c r="THO547" s="53" t="s">
        <v>14</v>
      </c>
      <c r="THP547" s="52"/>
      <c r="THQ547" s="54"/>
      <c r="THR547" s="54"/>
      <c r="THS547" s="54"/>
      <c r="THT547" s="55"/>
      <c r="THU547" s="51">
        <v>27</v>
      </c>
      <c r="THV547" s="52"/>
      <c r="THW547" s="53" t="s">
        <v>14</v>
      </c>
      <c r="THX547" s="52"/>
      <c r="THY547" s="54"/>
      <c r="THZ547" s="54"/>
      <c r="TIA547" s="54"/>
      <c r="TIB547" s="55"/>
      <c r="TIC547" s="51">
        <v>27</v>
      </c>
      <c r="TID547" s="52"/>
      <c r="TIE547" s="53" t="s">
        <v>14</v>
      </c>
      <c r="TIF547" s="52"/>
      <c r="TIG547" s="54"/>
      <c r="TIH547" s="54"/>
      <c r="TII547" s="54"/>
      <c r="TIJ547" s="55"/>
      <c r="TIK547" s="51">
        <v>27</v>
      </c>
      <c r="TIL547" s="52"/>
      <c r="TIM547" s="53" t="s">
        <v>14</v>
      </c>
      <c r="TIN547" s="52"/>
      <c r="TIO547" s="54"/>
      <c r="TIP547" s="54"/>
      <c r="TIQ547" s="54"/>
      <c r="TIR547" s="55"/>
      <c r="TIS547" s="51">
        <v>27</v>
      </c>
      <c r="TIT547" s="52"/>
      <c r="TIU547" s="53" t="s">
        <v>14</v>
      </c>
      <c r="TIV547" s="52"/>
      <c r="TIW547" s="54"/>
      <c r="TIX547" s="54"/>
      <c r="TIY547" s="54"/>
      <c r="TIZ547" s="55"/>
      <c r="TJA547" s="51">
        <v>27</v>
      </c>
      <c r="TJB547" s="52"/>
      <c r="TJC547" s="53" t="s">
        <v>14</v>
      </c>
      <c r="TJD547" s="52"/>
      <c r="TJE547" s="54"/>
      <c r="TJF547" s="54"/>
      <c r="TJG547" s="54"/>
      <c r="TJH547" s="55"/>
      <c r="TJI547" s="51">
        <v>27</v>
      </c>
      <c r="TJJ547" s="52"/>
      <c r="TJK547" s="53" t="s">
        <v>14</v>
      </c>
      <c r="TJL547" s="52"/>
      <c r="TJM547" s="54"/>
      <c r="TJN547" s="54"/>
      <c r="TJO547" s="54"/>
      <c r="TJP547" s="55"/>
      <c r="TJQ547" s="51">
        <v>27</v>
      </c>
      <c r="TJR547" s="52"/>
      <c r="TJS547" s="53" t="s">
        <v>14</v>
      </c>
      <c r="TJT547" s="52"/>
      <c r="TJU547" s="54"/>
      <c r="TJV547" s="54"/>
      <c r="TJW547" s="54"/>
      <c r="TJX547" s="55"/>
      <c r="TJY547" s="51">
        <v>27</v>
      </c>
      <c r="TJZ547" s="52"/>
      <c r="TKA547" s="53" t="s">
        <v>14</v>
      </c>
      <c r="TKB547" s="52"/>
      <c r="TKC547" s="54"/>
      <c r="TKD547" s="54"/>
      <c r="TKE547" s="54"/>
      <c r="TKF547" s="55"/>
      <c r="TKG547" s="51">
        <v>27</v>
      </c>
      <c r="TKH547" s="52"/>
      <c r="TKI547" s="53" t="s">
        <v>14</v>
      </c>
      <c r="TKJ547" s="52"/>
      <c r="TKK547" s="54"/>
      <c r="TKL547" s="54"/>
      <c r="TKM547" s="54"/>
      <c r="TKN547" s="55"/>
      <c r="TKO547" s="51">
        <v>27</v>
      </c>
      <c r="TKP547" s="52"/>
      <c r="TKQ547" s="53" t="s">
        <v>14</v>
      </c>
      <c r="TKR547" s="52"/>
      <c r="TKS547" s="54"/>
      <c r="TKT547" s="54"/>
      <c r="TKU547" s="54"/>
      <c r="TKV547" s="55"/>
      <c r="TKW547" s="51">
        <v>27</v>
      </c>
      <c r="TKX547" s="52"/>
      <c r="TKY547" s="53" t="s">
        <v>14</v>
      </c>
      <c r="TKZ547" s="52"/>
      <c r="TLA547" s="54"/>
      <c r="TLB547" s="54"/>
      <c r="TLC547" s="54"/>
      <c r="TLD547" s="55"/>
      <c r="TLE547" s="51">
        <v>27</v>
      </c>
      <c r="TLF547" s="52"/>
      <c r="TLG547" s="53" t="s">
        <v>14</v>
      </c>
      <c r="TLH547" s="52"/>
      <c r="TLI547" s="54"/>
      <c r="TLJ547" s="54"/>
      <c r="TLK547" s="54"/>
      <c r="TLL547" s="55"/>
      <c r="TLM547" s="51">
        <v>27</v>
      </c>
      <c r="TLN547" s="52"/>
      <c r="TLO547" s="53" t="s">
        <v>14</v>
      </c>
      <c r="TLP547" s="52"/>
      <c r="TLQ547" s="54"/>
      <c r="TLR547" s="54"/>
      <c r="TLS547" s="54"/>
      <c r="TLT547" s="55"/>
      <c r="TLU547" s="51">
        <v>27</v>
      </c>
      <c r="TLV547" s="52"/>
      <c r="TLW547" s="53" t="s">
        <v>14</v>
      </c>
      <c r="TLX547" s="52"/>
      <c r="TLY547" s="54"/>
      <c r="TLZ547" s="54"/>
      <c r="TMA547" s="54"/>
      <c r="TMB547" s="55"/>
      <c r="TMC547" s="51">
        <v>27</v>
      </c>
      <c r="TMD547" s="52"/>
      <c r="TME547" s="53" t="s">
        <v>14</v>
      </c>
      <c r="TMF547" s="52"/>
      <c r="TMG547" s="54"/>
      <c r="TMH547" s="54"/>
      <c r="TMI547" s="54"/>
      <c r="TMJ547" s="55"/>
      <c r="TMK547" s="51">
        <v>27</v>
      </c>
      <c r="TML547" s="52"/>
      <c r="TMM547" s="53" t="s">
        <v>14</v>
      </c>
      <c r="TMN547" s="52"/>
      <c r="TMO547" s="54"/>
      <c r="TMP547" s="54"/>
      <c r="TMQ547" s="54"/>
      <c r="TMR547" s="55"/>
      <c r="TMS547" s="51">
        <v>27</v>
      </c>
      <c r="TMT547" s="52"/>
      <c r="TMU547" s="53" t="s">
        <v>14</v>
      </c>
      <c r="TMV547" s="52"/>
      <c r="TMW547" s="54"/>
      <c r="TMX547" s="54"/>
      <c r="TMY547" s="54"/>
      <c r="TMZ547" s="55"/>
      <c r="TNA547" s="51">
        <v>27</v>
      </c>
      <c r="TNB547" s="52"/>
      <c r="TNC547" s="53" t="s">
        <v>14</v>
      </c>
      <c r="TND547" s="52"/>
      <c r="TNE547" s="54"/>
      <c r="TNF547" s="54"/>
      <c r="TNG547" s="54"/>
      <c r="TNH547" s="55"/>
      <c r="TNI547" s="51">
        <v>27</v>
      </c>
      <c r="TNJ547" s="52"/>
      <c r="TNK547" s="53" t="s">
        <v>14</v>
      </c>
      <c r="TNL547" s="52"/>
      <c r="TNM547" s="54"/>
      <c r="TNN547" s="54"/>
      <c r="TNO547" s="54"/>
      <c r="TNP547" s="55"/>
      <c r="TNQ547" s="51">
        <v>27</v>
      </c>
      <c r="TNR547" s="52"/>
      <c r="TNS547" s="53" t="s">
        <v>14</v>
      </c>
      <c r="TNT547" s="52"/>
      <c r="TNU547" s="54"/>
      <c r="TNV547" s="54"/>
      <c r="TNW547" s="54"/>
      <c r="TNX547" s="55"/>
      <c r="TNY547" s="51">
        <v>27</v>
      </c>
      <c r="TNZ547" s="52"/>
      <c r="TOA547" s="53" t="s">
        <v>14</v>
      </c>
      <c r="TOB547" s="52"/>
      <c r="TOC547" s="54"/>
      <c r="TOD547" s="54"/>
      <c r="TOE547" s="54"/>
      <c r="TOF547" s="55"/>
      <c r="TOG547" s="51">
        <v>27</v>
      </c>
      <c r="TOH547" s="52"/>
      <c r="TOI547" s="53" t="s">
        <v>14</v>
      </c>
      <c r="TOJ547" s="52"/>
      <c r="TOK547" s="54"/>
      <c r="TOL547" s="54"/>
      <c r="TOM547" s="54"/>
      <c r="TON547" s="55"/>
      <c r="TOO547" s="51">
        <v>27</v>
      </c>
      <c r="TOP547" s="52"/>
      <c r="TOQ547" s="53" t="s">
        <v>14</v>
      </c>
      <c r="TOR547" s="52"/>
      <c r="TOS547" s="54"/>
      <c r="TOT547" s="54"/>
      <c r="TOU547" s="54"/>
      <c r="TOV547" s="55"/>
      <c r="TOW547" s="51">
        <v>27</v>
      </c>
      <c r="TOX547" s="52"/>
      <c r="TOY547" s="53" t="s">
        <v>14</v>
      </c>
      <c r="TOZ547" s="52"/>
      <c r="TPA547" s="54"/>
      <c r="TPB547" s="54"/>
      <c r="TPC547" s="54"/>
      <c r="TPD547" s="55"/>
      <c r="TPE547" s="51">
        <v>27</v>
      </c>
      <c r="TPF547" s="52"/>
      <c r="TPG547" s="53" t="s">
        <v>14</v>
      </c>
      <c r="TPH547" s="52"/>
      <c r="TPI547" s="54"/>
      <c r="TPJ547" s="54"/>
      <c r="TPK547" s="54"/>
      <c r="TPL547" s="55"/>
      <c r="TPM547" s="51">
        <v>27</v>
      </c>
      <c r="TPN547" s="52"/>
      <c r="TPO547" s="53" t="s">
        <v>14</v>
      </c>
      <c r="TPP547" s="52"/>
      <c r="TPQ547" s="54"/>
      <c r="TPR547" s="54"/>
      <c r="TPS547" s="54"/>
      <c r="TPT547" s="55"/>
      <c r="TPU547" s="51">
        <v>27</v>
      </c>
      <c r="TPV547" s="52"/>
      <c r="TPW547" s="53" t="s">
        <v>14</v>
      </c>
      <c r="TPX547" s="52"/>
      <c r="TPY547" s="54"/>
      <c r="TPZ547" s="54"/>
      <c r="TQA547" s="54"/>
      <c r="TQB547" s="55"/>
      <c r="TQC547" s="51">
        <v>27</v>
      </c>
      <c r="TQD547" s="52"/>
      <c r="TQE547" s="53" t="s">
        <v>14</v>
      </c>
      <c r="TQF547" s="52"/>
      <c r="TQG547" s="54"/>
      <c r="TQH547" s="54"/>
      <c r="TQI547" s="54"/>
      <c r="TQJ547" s="55"/>
      <c r="TQK547" s="51">
        <v>27</v>
      </c>
      <c r="TQL547" s="52"/>
      <c r="TQM547" s="53" t="s">
        <v>14</v>
      </c>
      <c r="TQN547" s="52"/>
      <c r="TQO547" s="54"/>
      <c r="TQP547" s="54"/>
      <c r="TQQ547" s="54"/>
      <c r="TQR547" s="55"/>
      <c r="TQS547" s="51">
        <v>27</v>
      </c>
      <c r="TQT547" s="52"/>
      <c r="TQU547" s="53" t="s">
        <v>14</v>
      </c>
      <c r="TQV547" s="52"/>
      <c r="TQW547" s="54"/>
      <c r="TQX547" s="54"/>
      <c r="TQY547" s="54"/>
      <c r="TQZ547" s="55"/>
      <c r="TRA547" s="51">
        <v>27</v>
      </c>
      <c r="TRB547" s="52"/>
      <c r="TRC547" s="53" t="s">
        <v>14</v>
      </c>
      <c r="TRD547" s="52"/>
      <c r="TRE547" s="54"/>
      <c r="TRF547" s="54"/>
      <c r="TRG547" s="54"/>
      <c r="TRH547" s="55"/>
      <c r="TRI547" s="51">
        <v>27</v>
      </c>
      <c r="TRJ547" s="52"/>
      <c r="TRK547" s="53" t="s">
        <v>14</v>
      </c>
      <c r="TRL547" s="52"/>
      <c r="TRM547" s="54"/>
      <c r="TRN547" s="54"/>
      <c r="TRO547" s="54"/>
      <c r="TRP547" s="55"/>
      <c r="TRQ547" s="51">
        <v>27</v>
      </c>
      <c r="TRR547" s="52"/>
      <c r="TRS547" s="53" t="s">
        <v>14</v>
      </c>
      <c r="TRT547" s="52"/>
      <c r="TRU547" s="54"/>
      <c r="TRV547" s="54"/>
      <c r="TRW547" s="54"/>
      <c r="TRX547" s="55"/>
      <c r="TRY547" s="51">
        <v>27</v>
      </c>
      <c r="TRZ547" s="52"/>
      <c r="TSA547" s="53" t="s">
        <v>14</v>
      </c>
      <c r="TSB547" s="52"/>
      <c r="TSC547" s="54"/>
      <c r="TSD547" s="54"/>
      <c r="TSE547" s="54"/>
      <c r="TSF547" s="55"/>
      <c r="TSG547" s="51">
        <v>27</v>
      </c>
      <c r="TSH547" s="52"/>
      <c r="TSI547" s="53" t="s">
        <v>14</v>
      </c>
      <c r="TSJ547" s="52"/>
      <c r="TSK547" s="54"/>
      <c r="TSL547" s="54"/>
      <c r="TSM547" s="54"/>
      <c r="TSN547" s="55"/>
      <c r="TSO547" s="51">
        <v>27</v>
      </c>
      <c r="TSP547" s="52"/>
      <c r="TSQ547" s="53" t="s">
        <v>14</v>
      </c>
      <c r="TSR547" s="52"/>
      <c r="TSS547" s="54"/>
      <c r="TST547" s="54"/>
      <c r="TSU547" s="54"/>
      <c r="TSV547" s="55"/>
      <c r="TSW547" s="51">
        <v>27</v>
      </c>
      <c r="TSX547" s="52"/>
      <c r="TSY547" s="53" t="s">
        <v>14</v>
      </c>
      <c r="TSZ547" s="52"/>
      <c r="TTA547" s="54"/>
      <c r="TTB547" s="54"/>
      <c r="TTC547" s="54"/>
      <c r="TTD547" s="55"/>
      <c r="TTE547" s="51">
        <v>27</v>
      </c>
      <c r="TTF547" s="52"/>
      <c r="TTG547" s="53" t="s">
        <v>14</v>
      </c>
      <c r="TTH547" s="52"/>
      <c r="TTI547" s="54"/>
      <c r="TTJ547" s="54"/>
      <c r="TTK547" s="54"/>
      <c r="TTL547" s="55"/>
      <c r="TTM547" s="51">
        <v>27</v>
      </c>
      <c r="TTN547" s="52"/>
      <c r="TTO547" s="53" t="s">
        <v>14</v>
      </c>
      <c r="TTP547" s="52"/>
      <c r="TTQ547" s="54"/>
      <c r="TTR547" s="54"/>
      <c r="TTS547" s="54"/>
      <c r="TTT547" s="55"/>
      <c r="TTU547" s="51">
        <v>27</v>
      </c>
      <c r="TTV547" s="52"/>
      <c r="TTW547" s="53" t="s">
        <v>14</v>
      </c>
      <c r="TTX547" s="52"/>
      <c r="TTY547" s="54"/>
      <c r="TTZ547" s="54"/>
      <c r="TUA547" s="54"/>
      <c r="TUB547" s="55"/>
      <c r="TUC547" s="51">
        <v>27</v>
      </c>
      <c r="TUD547" s="52"/>
      <c r="TUE547" s="53" t="s">
        <v>14</v>
      </c>
      <c r="TUF547" s="52"/>
      <c r="TUG547" s="54"/>
      <c r="TUH547" s="54"/>
      <c r="TUI547" s="54"/>
      <c r="TUJ547" s="55"/>
      <c r="TUK547" s="51">
        <v>27</v>
      </c>
      <c r="TUL547" s="52"/>
      <c r="TUM547" s="53" t="s">
        <v>14</v>
      </c>
      <c r="TUN547" s="52"/>
      <c r="TUO547" s="54"/>
      <c r="TUP547" s="54"/>
      <c r="TUQ547" s="54"/>
      <c r="TUR547" s="55"/>
      <c r="TUS547" s="51">
        <v>27</v>
      </c>
      <c r="TUT547" s="52"/>
      <c r="TUU547" s="53" t="s">
        <v>14</v>
      </c>
      <c r="TUV547" s="52"/>
      <c r="TUW547" s="54"/>
      <c r="TUX547" s="54"/>
      <c r="TUY547" s="54"/>
      <c r="TUZ547" s="55"/>
      <c r="TVA547" s="51">
        <v>27</v>
      </c>
      <c r="TVB547" s="52"/>
      <c r="TVC547" s="53" t="s">
        <v>14</v>
      </c>
      <c r="TVD547" s="52"/>
      <c r="TVE547" s="54"/>
      <c r="TVF547" s="54"/>
      <c r="TVG547" s="54"/>
      <c r="TVH547" s="55"/>
      <c r="TVI547" s="51">
        <v>27</v>
      </c>
      <c r="TVJ547" s="52"/>
      <c r="TVK547" s="53" t="s">
        <v>14</v>
      </c>
      <c r="TVL547" s="52"/>
      <c r="TVM547" s="54"/>
      <c r="TVN547" s="54"/>
      <c r="TVO547" s="54"/>
      <c r="TVP547" s="55"/>
      <c r="TVQ547" s="51">
        <v>27</v>
      </c>
      <c r="TVR547" s="52"/>
      <c r="TVS547" s="53" t="s">
        <v>14</v>
      </c>
      <c r="TVT547" s="52"/>
      <c r="TVU547" s="54"/>
      <c r="TVV547" s="54"/>
      <c r="TVW547" s="54"/>
      <c r="TVX547" s="55"/>
      <c r="TVY547" s="51">
        <v>27</v>
      </c>
      <c r="TVZ547" s="52"/>
      <c r="TWA547" s="53" t="s">
        <v>14</v>
      </c>
      <c r="TWB547" s="52"/>
      <c r="TWC547" s="54"/>
      <c r="TWD547" s="54"/>
      <c r="TWE547" s="54"/>
      <c r="TWF547" s="55"/>
      <c r="TWG547" s="51">
        <v>27</v>
      </c>
      <c r="TWH547" s="52"/>
      <c r="TWI547" s="53" t="s">
        <v>14</v>
      </c>
      <c r="TWJ547" s="52"/>
      <c r="TWK547" s="54"/>
      <c r="TWL547" s="54"/>
      <c r="TWM547" s="54"/>
      <c r="TWN547" s="55"/>
      <c r="TWO547" s="51">
        <v>27</v>
      </c>
      <c r="TWP547" s="52"/>
      <c r="TWQ547" s="53" t="s">
        <v>14</v>
      </c>
      <c r="TWR547" s="52"/>
      <c r="TWS547" s="54"/>
      <c r="TWT547" s="54"/>
      <c r="TWU547" s="54"/>
      <c r="TWV547" s="55"/>
      <c r="TWW547" s="51">
        <v>27</v>
      </c>
      <c r="TWX547" s="52"/>
      <c r="TWY547" s="53" t="s">
        <v>14</v>
      </c>
      <c r="TWZ547" s="52"/>
      <c r="TXA547" s="54"/>
      <c r="TXB547" s="54"/>
      <c r="TXC547" s="54"/>
      <c r="TXD547" s="55"/>
      <c r="TXE547" s="51">
        <v>27</v>
      </c>
      <c r="TXF547" s="52"/>
      <c r="TXG547" s="53" t="s">
        <v>14</v>
      </c>
      <c r="TXH547" s="52"/>
      <c r="TXI547" s="54"/>
      <c r="TXJ547" s="54"/>
      <c r="TXK547" s="54"/>
      <c r="TXL547" s="55"/>
      <c r="TXM547" s="51">
        <v>27</v>
      </c>
      <c r="TXN547" s="52"/>
      <c r="TXO547" s="53" t="s">
        <v>14</v>
      </c>
      <c r="TXP547" s="52"/>
      <c r="TXQ547" s="54"/>
      <c r="TXR547" s="54"/>
      <c r="TXS547" s="54"/>
      <c r="TXT547" s="55"/>
      <c r="TXU547" s="51">
        <v>27</v>
      </c>
      <c r="TXV547" s="52"/>
      <c r="TXW547" s="53" t="s">
        <v>14</v>
      </c>
      <c r="TXX547" s="52"/>
      <c r="TXY547" s="54"/>
      <c r="TXZ547" s="54"/>
      <c r="TYA547" s="54"/>
      <c r="TYB547" s="55"/>
      <c r="TYC547" s="51">
        <v>27</v>
      </c>
      <c r="TYD547" s="52"/>
      <c r="TYE547" s="53" t="s">
        <v>14</v>
      </c>
      <c r="TYF547" s="52"/>
      <c r="TYG547" s="54"/>
      <c r="TYH547" s="54"/>
      <c r="TYI547" s="54"/>
      <c r="TYJ547" s="55"/>
      <c r="TYK547" s="51">
        <v>27</v>
      </c>
      <c r="TYL547" s="52"/>
      <c r="TYM547" s="53" t="s">
        <v>14</v>
      </c>
      <c r="TYN547" s="52"/>
      <c r="TYO547" s="54"/>
      <c r="TYP547" s="54"/>
      <c r="TYQ547" s="54"/>
      <c r="TYR547" s="55"/>
      <c r="TYS547" s="51">
        <v>27</v>
      </c>
      <c r="TYT547" s="52"/>
      <c r="TYU547" s="53" t="s">
        <v>14</v>
      </c>
      <c r="TYV547" s="52"/>
      <c r="TYW547" s="54"/>
      <c r="TYX547" s="54"/>
      <c r="TYY547" s="54"/>
      <c r="TYZ547" s="55"/>
      <c r="TZA547" s="51">
        <v>27</v>
      </c>
      <c r="TZB547" s="52"/>
      <c r="TZC547" s="53" t="s">
        <v>14</v>
      </c>
      <c r="TZD547" s="52"/>
      <c r="TZE547" s="54"/>
      <c r="TZF547" s="54"/>
      <c r="TZG547" s="54"/>
      <c r="TZH547" s="55"/>
      <c r="TZI547" s="51">
        <v>27</v>
      </c>
      <c r="TZJ547" s="52"/>
      <c r="TZK547" s="53" t="s">
        <v>14</v>
      </c>
      <c r="TZL547" s="52"/>
      <c r="TZM547" s="54"/>
      <c r="TZN547" s="54"/>
      <c r="TZO547" s="54"/>
      <c r="TZP547" s="55"/>
      <c r="TZQ547" s="51">
        <v>27</v>
      </c>
      <c r="TZR547" s="52"/>
      <c r="TZS547" s="53" t="s">
        <v>14</v>
      </c>
      <c r="TZT547" s="52"/>
      <c r="TZU547" s="54"/>
      <c r="TZV547" s="54"/>
      <c r="TZW547" s="54"/>
      <c r="TZX547" s="55"/>
      <c r="TZY547" s="51">
        <v>27</v>
      </c>
      <c r="TZZ547" s="52"/>
      <c r="UAA547" s="53" t="s">
        <v>14</v>
      </c>
      <c r="UAB547" s="52"/>
      <c r="UAC547" s="54"/>
      <c r="UAD547" s="54"/>
      <c r="UAE547" s="54"/>
      <c r="UAF547" s="55"/>
      <c r="UAG547" s="51">
        <v>27</v>
      </c>
      <c r="UAH547" s="52"/>
      <c r="UAI547" s="53" t="s">
        <v>14</v>
      </c>
      <c r="UAJ547" s="52"/>
      <c r="UAK547" s="54"/>
      <c r="UAL547" s="54"/>
      <c r="UAM547" s="54"/>
      <c r="UAN547" s="55"/>
      <c r="UAO547" s="51">
        <v>27</v>
      </c>
      <c r="UAP547" s="52"/>
      <c r="UAQ547" s="53" t="s">
        <v>14</v>
      </c>
      <c r="UAR547" s="52"/>
      <c r="UAS547" s="54"/>
      <c r="UAT547" s="54"/>
      <c r="UAU547" s="54"/>
      <c r="UAV547" s="55"/>
      <c r="UAW547" s="51">
        <v>27</v>
      </c>
      <c r="UAX547" s="52"/>
      <c r="UAY547" s="53" t="s">
        <v>14</v>
      </c>
      <c r="UAZ547" s="52"/>
      <c r="UBA547" s="54"/>
      <c r="UBB547" s="54"/>
      <c r="UBC547" s="54"/>
      <c r="UBD547" s="55"/>
      <c r="UBE547" s="51">
        <v>27</v>
      </c>
      <c r="UBF547" s="52"/>
      <c r="UBG547" s="53" t="s">
        <v>14</v>
      </c>
      <c r="UBH547" s="52"/>
      <c r="UBI547" s="54"/>
      <c r="UBJ547" s="54"/>
      <c r="UBK547" s="54"/>
      <c r="UBL547" s="55"/>
      <c r="UBM547" s="51">
        <v>27</v>
      </c>
      <c r="UBN547" s="52"/>
      <c r="UBO547" s="53" t="s">
        <v>14</v>
      </c>
      <c r="UBP547" s="52"/>
      <c r="UBQ547" s="54"/>
      <c r="UBR547" s="54"/>
      <c r="UBS547" s="54"/>
      <c r="UBT547" s="55"/>
      <c r="UBU547" s="51">
        <v>27</v>
      </c>
      <c r="UBV547" s="52"/>
      <c r="UBW547" s="53" t="s">
        <v>14</v>
      </c>
      <c r="UBX547" s="52"/>
      <c r="UBY547" s="54"/>
      <c r="UBZ547" s="54"/>
      <c r="UCA547" s="54"/>
      <c r="UCB547" s="55"/>
      <c r="UCC547" s="51">
        <v>27</v>
      </c>
      <c r="UCD547" s="52"/>
      <c r="UCE547" s="53" t="s">
        <v>14</v>
      </c>
      <c r="UCF547" s="52"/>
      <c r="UCG547" s="54"/>
      <c r="UCH547" s="54"/>
      <c r="UCI547" s="54"/>
      <c r="UCJ547" s="55"/>
      <c r="UCK547" s="51">
        <v>27</v>
      </c>
      <c r="UCL547" s="52"/>
      <c r="UCM547" s="53" t="s">
        <v>14</v>
      </c>
      <c r="UCN547" s="52"/>
      <c r="UCO547" s="54"/>
      <c r="UCP547" s="54"/>
      <c r="UCQ547" s="54"/>
      <c r="UCR547" s="55"/>
      <c r="UCS547" s="51">
        <v>27</v>
      </c>
      <c r="UCT547" s="52"/>
      <c r="UCU547" s="53" t="s">
        <v>14</v>
      </c>
      <c r="UCV547" s="52"/>
      <c r="UCW547" s="54"/>
      <c r="UCX547" s="54"/>
      <c r="UCY547" s="54"/>
      <c r="UCZ547" s="55"/>
      <c r="UDA547" s="51">
        <v>27</v>
      </c>
      <c r="UDB547" s="52"/>
      <c r="UDC547" s="53" t="s">
        <v>14</v>
      </c>
      <c r="UDD547" s="52"/>
      <c r="UDE547" s="54"/>
      <c r="UDF547" s="54"/>
      <c r="UDG547" s="54"/>
      <c r="UDH547" s="55"/>
      <c r="UDI547" s="51">
        <v>27</v>
      </c>
      <c r="UDJ547" s="52"/>
      <c r="UDK547" s="53" t="s">
        <v>14</v>
      </c>
      <c r="UDL547" s="52"/>
      <c r="UDM547" s="54"/>
      <c r="UDN547" s="54"/>
      <c r="UDO547" s="54"/>
      <c r="UDP547" s="55"/>
      <c r="UDQ547" s="51">
        <v>27</v>
      </c>
      <c r="UDR547" s="52"/>
      <c r="UDS547" s="53" t="s">
        <v>14</v>
      </c>
      <c r="UDT547" s="52"/>
      <c r="UDU547" s="54"/>
      <c r="UDV547" s="54"/>
      <c r="UDW547" s="54"/>
      <c r="UDX547" s="55"/>
      <c r="UDY547" s="51">
        <v>27</v>
      </c>
      <c r="UDZ547" s="52"/>
      <c r="UEA547" s="53" t="s">
        <v>14</v>
      </c>
      <c r="UEB547" s="52"/>
      <c r="UEC547" s="54"/>
      <c r="UED547" s="54"/>
      <c r="UEE547" s="54"/>
      <c r="UEF547" s="55"/>
      <c r="UEG547" s="51">
        <v>27</v>
      </c>
      <c r="UEH547" s="52"/>
      <c r="UEI547" s="53" t="s">
        <v>14</v>
      </c>
      <c r="UEJ547" s="52"/>
      <c r="UEK547" s="54"/>
      <c r="UEL547" s="54"/>
      <c r="UEM547" s="54"/>
      <c r="UEN547" s="55"/>
      <c r="UEO547" s="51">
        <v>27</v>
      </c>
      <c r="UEP547" s="52"/>
      <c r="UEQ547" s="53" t="s">
        <v>14</v>
      </c>
      <c r="UER547" s="52"/>
      <c r="UES547" s="54"/>
      <c r="UET547" s="54"/>
      <c r="UEU547" s="54"/>
      <c r="UEV547" s="55"/>
      <c r="UEW547" s="51">
        <v>27</v>
      </c>
      <c r="UEX547" s="52"/>
      <c r="UEY547" s="53" t="s">
        <v>14</v>
      </c>
      <c r="UEZ547" s="52"/>
      <c r="UFA547" s="54"/>
      <c r="UFB547" s="54"/>
      <c r="UFC547" s="54"/>
      <c r="UFD547" s="55"/>
      <c r="UFE547" s="51">
        <v>27</v>
      </c>
      <c r="UFF547" s="52"/>
      <c r="UFG547" s="53" t="s">
        <v>14</v>
      </c>
      <c r="UFH547" s="52"/>
      <c r="UFI547" s="54"/>
      <c r="UFJ547" s="54"/>
      <c r="UFK547" s="54"/>
      <c r="UFL547" s="55"/>
      <c r="UFM547" s="51">
        <v>27</v>
      </c>
      <c r="UFN547" s="52"/>
      <c r="UFO547" s="53" t="s">
        <v>14</v>
      </c>
      <c r="UFP547" s="52"/>
      <c r="UFQ547" s="54"/>
      <c r="UFR547" s="54"/>
      <c r="UFS547" s="54"/>
      <c r="UFT547" s="55"/>
      <c r="UFU547" s="51">
        <v>27</v>
      </c>
      <c r="UFV547" s="52"/>
      <c r="UFW547" s="53" t="s">
        <v>14</v>
      </c>
      <c r="UFX547" s="52"/>
      <c r="UFY547" s="54"/>
      <c r="UFZ547" s="54"/>
      <c r="UGA547" s="54"/>
      <c r="UGB547" s="55"/>
      <c r="UGC547" s="51">
        <v>27</v>
      </c>
      <c r="UGD547" s="52"/>
      <c r="UGE547" s="53" t="s">
        <v>14</v>
      </c>
      <c r="UGF547" s="52"/>
      <c r="UGG547" s="54"/>
      <c r="UGH547" s="54"/>
      <c r="UGI547" s="54"/>
      <c r="UGJ547" s="55"/>
      <c r="UGK547" s="51">
        <v>27</v>
      </c>
      <c r="UGL547" s="52"/>
      <c r="UGM547" s="53" t="s">
        <v>14</v>
      </c>
      <c r="UGN547" s="52"/>
      <c r="UGO547" s="54"/>
      <c r="UGP547" s="54"/>
      <c r="UGQ547" s="54"/>
      <c r="UGR547" s="55"/>
      <c r="UGS547" s="51">
        <v>27</v>
      </c>
      <c r="UGT547" s="52"/>
      <c r="UGU547" s="53" t="s">
        <v>14</v>
      </c>
      <c r="UGV547" s="52"/>
      <c r="UGW547" s="54"/>
      <c r="UGX547" s="54"/>
      <c r="UGY547" s="54"/>
      <c r="UGZ547" s="55"/>
      <c r="UHA547" s="51">
        <v>27</v>
      </c>
      <c r="UHB547" s="52"/>
      <c r="UHC547" s="53" t="s">
        <v>14</v>
      </c>
      <c r="UHD547" s="52"/>
      <c r="UHE547" s="54"/>
      <c r="UHF547" s="54"/>
      <c r="UHG547" s="54"/>
      <c r="UHH547" s="55"/>
      <c r="UHI547" s="51">
        <v>27</v>
      </c>
      <c r="UHJ547" s="52"/>
      <c r="UHK547" s="53" t="s">
        <v>14</v>
      </c>
      <c r="UHL547" s="52"/>
      <c r="UHM547" s="54"/>
      <c r="UHN547" s="54"/>
      <c r="UHO547" s="54"/>
      <c r="UHP547" s="55"/>
      <c r="UHQ547" s="51">
        <v>27</v>
      </c>
      <c r="UHR547" s="52"/>
      <c r="UHS547" s="53" t="s">
        <v>14</v>
      </c>
      <c r="UHT547" s="52"/>
      <c r="UHU547" s="54"/>
      <c r="UHV547" s="54"/>
      <c r="UHW547" s="54"/>
      <c r="UHX547" s="55"/>
      <c r="UHY547" s="51">
        <v>27</v>
      </c>
      <c r="UHZ547" s="52"/>
      <c r="UIA547" s="53" t="s">
        <v>14</v>
      </c>
      <c r="UIB547" s="52"/>
      <c r="UIC547" s="54"/>
      <c r="UID547" s="54"/>
      <c r="UIE547" s="54"/>
      <c r="UIF547" s="55"/>
      <c r="UIG547" s="51">
        <v>27</v>
      </c>
      <c r="UIH547" s="52"/>
      <c r="UII547" s="53" t="s">
        <v>14</v>
      </c>
      <c r="UIJ547" s="52"/>
      <c r="UIK547" s="54"/>
      <c r="UIL547" s="54"/>
      <c r="UIM547" s="54"/>
      <c r="UIN547" s="55"/>
      <c r="UIO547" s="51">
        <v>27</v>
      </c>
      <c r="UIP547" s="52"/>
      <c r="UIQ547" s="53" t="s">
        <v>14</v>
      </c>
      <c r="UIR547" s="52"/>
      <c r="UIS547" s="54"/>
      <c r="UIT547" s="54"/>
      <c r="UIU547" s="54"/>
      <c r="UIV547" s="55"/>
      <c r="UIW547" s="51">
        <v>27</v>
      </c>
      <c r="UIX547" s="52"/>
      <c r="UIY547" s="53" t="s">
        <v>14</v>
      </c>
      <c r="UIZ547" s="52"/>
      <c r="UJA547" s="54"/>
      <c r="UJB547" s="54"/>
      <c r="UJC547" s="54"/>
      <c r="UJD547" s="55"/>
      <c r="UJE547" s="51">
        <v>27</v>
      </c>
      <c r="UJF547" s="52"/>
      <c r="UJG547" s="53" t="s">
        <v>14</v>
      </c>
      <c r="UJH547" s="52"/>
      <c r="UJI547" s="54"/>
      <c r="UJJ547" s="54"/>
      <c r="UJK547" s="54"/>
      <c r="UJL547" s="55"/>
      <c r="UJM547" s="51">
        <v>27</v>
      </c>
      <c r="UJN547" s="52"/>
      <c r="UJO547" s="53" t="s">
        <v>14</v>
      </c>
      <c r="UJP547" s="52"/>
      <c r="UJQ547" s="54"/>
      <c r="UJR547" s="54"/>
      <c r="UJS547" s="54"/>
      <c r="UJT547" s="55"/>
      <c r="UJU547" s="51">
        <v>27</v>
      </c>
      <c r="UJV547" s="52"/>
      <c r="UJW547" s="53" t="s">
        <v>14</v>
      </c>
      <c r="UJX547" s="52"/>
      <c r="UJY547" s="54"/>
      <c r="UJZ547" s="54"/>
      <c r="UKA547" s="54"/>
      <c r="UKB547" s="55"/>
      <c r="UKC547" s="51">
        <v>27</v>
      </c>
      <c r="UKD547" s="52"/>
      <c r="UKE547" s="53" t="s">
        <v>14</v>
      </c>
      <c r="UKF547" s="52"/>
      <c r="UKG547" s="54"/>
      <c r="UKH547" s="54"/>
      <c r="UKI547" s="54"/>
      <c r="UKJ547" s="55"/>
      <c r="UKK547" s="51">
        <v>27</v>
      </c>
      <c r="UKL547" s="52"/>
      <c r="UKM547" s="53" t="s">
        <v>14</v>
      </c>
      <c r="UKN547" s="52"/>
      <c r="UKO547" s="54"/>
      <c r="UKP547" s="54"/>
      <c r="UKQ547" s="54"/>
      <c r="UKR547" s="55"/>
      <c r="UKS547" s="51">
        <v>27</v>
      </c>
      <c r="UKT547" s="52"/>
      <c r="UKU547" s="53" t="s">
        <v>14</v>
      </c>
      <c r="UKV547" s="52"/>
      <c r="UKW547" s="54"/>
      <c r="UKX547" s="54"/>
      <c r="UKY547" s="54"/>
      <c r="UKZ547" s="55"/>
      <c r="ULA547" s="51">
        <v>27</v>
      </c>
      <c r="ULB547" s="52"/>
      <c r="ULC547" s="53" t="s">
        <v>14</v>
      </c>
      <c r="ULD547" s="52"/>
      <c r="ULE547" s="54"/>
      <c r="ULF547" s="54"/>
      <c r="ULG547" s="54"/>
      <c r="ULH547" s="55"/>
      <c r="ULI547" s="51">
        <v>27</v>
      </c>
      <c r="ULJ547" s="52"/>
      <c r="ULK547" s="53" t="s">
        <v>14</v>
      </c>
      <c r="ULL547" s="52"/>
      <c r="ULM547" s="54"/>
      <c r="ULN547" s="54"/>
      <c r="ULO547" s="54"/>
      <c r="ULP547" s="55"/>
      <c r="ULQ547" s="51">
        <v>27</v>
      </c>
      <c r="ULR547" s="52"/>
      <c r="ULS547" s="53" t="s">
        <v>14</v>
      </c>
      <c r="ULT547" s="52"/>
      <c r="ULU547" s="54"/>
      <c r="ULV547" s="54"/>
      <c r="ULW547" s="54"/>
      <c r="ULX547" s="55"/>
      <c r="ULY547" s="51">
        <v>27</v>
      </c>
      <c r="ULZ547" s="52"/>
      <c r="UMA547" s="53" t="s">
        <v>14</v>
      </c>
      <c r="UMB547" s="52"/>
      <c r="UMC547" s="54"/>
      <c r="UMD547" s="54"/>
      <c r="UME547" s="54"/>
      <c r="UMF547" s="55"/>
      <c r="UMG547" s="51">
        <v>27</v>
      </c>
      <c r="UMH547" s="52"/>
      <c r="UMI547" s="53" t="s">
        <v>14</v>
      </c>
      <c r="UMJ547" s="52"/>
      <c r="UMK547" s="54"/>
      <c r="UML547" s="54"/>
      <c r="UMM547" s="54"/>
      <c r="UMN547" s="55"/>
      <c r="UMO547" s="51">
        <v>27</v>
      </c>
      <c r="UMP547" s="52"/>
      <c r="UMQ547" s="53" t="s">
        <v>14</v>
      </c>
      <c r="UMR547" s="52"/>
      <c r="UMS547" s="54"/>
      <c r="UMT547" s="54"/>
      <c r="UMU547" s="54"/>
      <c r="UMV547" s="55"/>
      <c r="UMW547" s="51">
        <v>27</v>
      </c>
      <c r="UMX547" s="52"/>
      <c r="UMY547" s="53" t="s">
        <v>14</v>
      </c>
      <c r="UMZ547" s="52"/>
      <c r="UNA547" s="54"/>
      <c r="UNB547" s="54"/>
      <c r="UNC547" s="54"/>
      <c r="UND547" s="55"/>
      <c r="UNE547" s="51">
        <v>27</v>
      </c>
      <c r="UNF547" s="52"/>
      <c r="UNG547" s="53" t="s">
        <v>14</v>
      </c>
      <c r="UNH547" s="52"/>
      <c r="UNI547" s="54"/>
      <c r="UNJ547" s="54"/>
      <c r="UNK547" s="54"/>
      <c r="UNL547" s="55"/>
      <c r="UNM547" s="51">
        <v>27</v>
      </c>
      <c r="UNN547" s="52"/>
      <c r="UNO547" s="53" t="s">
        <v>14</v>
      </c>
      <c r="UNP547" s="52"/>
      <c r="UNQ547" s="54"/>
      <c r="UNR547" s="54"/>
      <c r="UNS547" s="54"/>
      <c r="UNT547" s="55"/>
      <c r="UNU547" s="51">
        <v>27</v>
      </c>
      <c r="UNV547" s="52"/>
      <c r="UNW547" s="53" t="s">
        <v>14</v>
      </c>
      <c r="UNX547" s="52"/>
      <c r="UNY547" s="54"/>
      <c r="UNZ547" s="54"/>
      <c r="UOA547" s="54"/>
      <c r="UOB547" s="55"/>
      <c r="UOC547" s="51">
        <v>27</v>
      </c>
      <c r="UOD547" s="52"/>
      <c r="UOE547" s="53" t="s">
        <v>14</v>
      </c>
      <c r="UOF547" s="52"/>
      <c r="UOG547" s="54"/>
      <c r="UOH547" s="54"/>
      <c r="UOI547" s="54"/>
      <c r="UOJ547" s="55"/>
      <c r="UOK547" s="51">
        <v>27</v>
      </c>
      <c r="UOL547" s="52"/>
      <c r="UOM547" s="53" t="s">
        <v>14</v>
      </c>
      <c r="UON547" s="52"/>
      <c r="UOO547" s="54"/>
      <c r="UOP547" s="54"/>
      <c r="UOQ547" s="54"/>
      <c r="UOR547" s="55"/>
      <c r="UOS547" s="51">
        <v>27</v>
      </c>
      <c r="UOT547" s="52"/>
      <c r="UOU547" s="53" t="s">
        <v>14</v>
      </c>
      <c r="UOV547" s="52"/>
      <c r="UOW547" s="54"/>
      <c r="UOX547" s="54"/>
      <c r="UOY547" s="54"/>
      <c r="UOZ547" s="55"/>
      <c r="UPA547" s="51">
        <v>27</v>
      </c>
      <c r="UPB547" s="52"/>
      <c r="UPC547" s="53" t="s">
        <v>14</v>
      </c>
      <c r="UPD547" s="52"/>
      <c r="UPE547" s="54"/>
      <c r="UPF547" s="54"/>
      <c r="UPG547" s="54"/>
      <c r="UPH547" s="55"/>
      <c r="UPI547" s="51">
        <v>27</v>
      </c>
      <c r="UPJ547" s="52"/>
      <c r="UPK547" s="53" t="s">
        <v>14</v>
      </c>
      <c r="UPL547" s="52"/>
      <c r="UPM547" s="54"/>
      <c r="UPN547" s="54"/>
      <c r="UPO547" s="54"/>
      <c r="UPP547" s="55"/>
      <c r="UPQ547" s="51">
        <v>27</v>
      </c>
      <c r="UPR547" s="52"/>
      <c r="UPS547" s="53" t="s">
        <v>14</v>
      </c>
      <c r="UPT547" s="52"/>
      <c r="UPU547" s="54"/>
      <c r="UPV547" s="54"/>
      <c r="UPW547" s="54"/>
      <c r="UPX547" s="55"/>
      <c r="UPY547" s="51">
        <v>27</v>
      </c>
      <c r="UPZ547" s="52"/>
      <c r="UQA547" s="53" t="s">
        <v>14</v>
      </c>
      <c r="UQB547" s="52"/>
      <c r="UQC547" s="54"/>
      <c r="UQD547" s="54"/>
      <c r="UQE547" s="54"/>
      <c r="UQF547" s="55"/>
      <c r="UQG547" s="51">
        <v>27</v>
      </c>
      <c r="UQH547" s="52"/>
      <c r="UQI547" s="53" t="s">
        <v>14</v>
      </c>
      <c r="UQJ547" s="52"/>
      <c r="UQK547" s="54"/>
      <c r="UQL547" s="54"/>
      <c r="UQM547" s="54"/>
      <c r="UQN547" s="55"/>
      <c r="UQO547" s="51">
        <v>27</v>
      </c>
      <c r="UQP547" s="52"/>
      <c r="UQQ547" s="53" t="s">
        <v>14</v>
      </c>
      <c r="UQR547" s="52"/>
      <c r="UQS547" s="54"/>
      <c r="UQT547" s="54"/>
      <c r="UQU547" s="54"/>
      <c r="UQV547" s="55"/>
      <c r="UQW547" s="51">
        <v>27</v>
      </c>
      <c r="UQX547" s="52"/>
      <c r="UQY547" s="53" t="s">
        <v>14</v>
      </c>
      <c r="UQZ547" s="52"/>
      <c r="URA547" s="54"/>
      <c r="URB547" s="54"/>
      <c r="URC547" s="54"/>
      <c r="URD547" s="55"/>
      <c r="URE547" s="51">
        <v>27</v>
      </c>
      <c r="URF547" s="52"/>
      <c r="URG547" s="53" t="s">
        <v>14</v>
      </c>
      <c r="URH547" s="52"/>
      <c r="URI547" s="54"/>
      <c r="URJ547" s="54"/>
      <c r="URK547" s="54"/>
      <c r="URL547" s="55"/>
      <c r="URM547" s="51">
        <v>27</v>
      </c>
      <c r="URN547" s="52"/>
      <c r="URO547" s="53" t="s">
        <v>14</v>
      </c>
      <c r="URP547" s="52"/>
      <c r="URQ547" s="54"/>
      <c r="URR547" s="54"/>
      <c r="URS547" s="54"/>
      <c r="URT547" s="55"/>
      <c r="URU547" s="51">
        <v>27</v>
      </c>
      <c r="URV547" s="52"/>
      <c r="URW547" s="53" t="s">
        <v>14</v>
      </c>
      <c r="URX547" s="52"/>
      <c r="URY547" s="54"/>
      <c r="URZ547" s="54"/>
      <c r="USA547" s="54"/>
      <c r="USB547" s="55"/>
      <c r="USC547" s="51">
        <v>27</v>
      </c>
      <c r="USD547" s="52"/>
      <c r="USE547" s="53" t="s">
        <v>14</v>
      </c>
      <c r="USF547" s="52"/>
      <c r="USG547" s="54"/>
      <c r="USH547" s="54"/>
      <c r="USI547" s="54"/>
      <c r="USJ547" s="55"/>
      <c r="USK547" s="51">
        <v>27</v>
      </c>
      <c r="USL547" s="52"/>
      <c r="USM547" s="53" t="s">
        <v>14</v>
      </c>
      <c r="USN547" s="52"/>
      <c r="USO547" s="54"/>
      <c r="USP547" s="54"/>
      <c r="USQ547" s="54"/>
      <c r="USR547" s="55"/>
      <c r="USS547" s="51">
        <v>27</v>
      </c>
      <c r="UST547" s="52"/>
      <c r="USU547" s="53" t="s">
        <v>14</v>
      </c>
      <c r="USV547" s="52"/>
      <c r="USW547" s="54"/>
      <c r="USX547" s="54"/>
      <c r="USY547" s="54"/>
      <c r="USZ547" s="55"/>
      <c r="UTA547" s="51">
        <v>27</v>
      </c>
      <c r="UTB547" s="52"/>
      <c r="UTC547" s="53" t="s">
        <v>14</v>
      </c>
      <c r="UTD547" s="52"/>
      <c r="UTE547" s="54"/>
      <c r="UTF547" s="54"/>
      <c r="UTG547" s="54"/>
      <c r="UTH547" s="55"/>
      <c r="UTI547" s="51">
        <v>27</v>
      </c>
      <c r="UTJ547" s="52"/>
      <c r="UTK547" s="53" t="s">
        <v>14</v>
      </c>
      <c r="UTL547" s="52"/>
      <c r="UTM547" s="54"/>
      <c r="UTN547" s="54"/>
      <c r="UTO547" s="54"/>
      <c r="UTP547" s="55"/>
      <c r="UTQ547" s="51">
        <v>27</v>
      </c>
      <c r="UTR547" s="52"/>
      <c r="UTS547" s="53" t="s">
        <v>14</v>
      </c>
      <c r="UTT547" s="52"/>
      <c r="UTU547" s="54"/>
      <c r="UTV547" s="54"/>
      <c r="UTW547" s="54"/>
      <c r="UTX547" s="55"/>
      <c r="UTY547" s="51">
        <v>27</v>
      </c>
      <c r="UTZ547" s="52"/>
      <c r="UUA547" s="53" t="s">
        <v>14</v>
      </c>
      <c r="UUB547" s="52"/>
      <c r="UUC547" s="54"/>
      <c r="UUD547" s="54"/>
      <c r="UUE547" s="54"/>
      <c r="UUF547" s="55"/>
      <c r="UUG547" s="51">
        <v>27</v>
      </c>
      <c r="UUH547" s="52"/>
      <c r="UUI547" s="53" t="s">
        <v>14</v>
      </c>
      <c r="UUJ547" s="52"/>
      <c r="UUK547" s="54"/>
      <c r="UUL547" s="54"/>
      <c r="UUM547" s="54"/>
      <c r="UUN547" s="55"/>
      <c r="UUO547" s="51">
        <v>27</v>
      </c>
      <c r="UUP547" s="52"/>
      <c r="UUQ547" s="53" t="s">
        <v>14</v>
      </c>
      <c r="UUR547" s="52"/>
      <c r="UUS547" s="54"/>
      <c r="UUT547" s="54"/>
      <c r="UUU547" s="54"/>
      <c r="UUV547" s="55"/>
      <c r="UUW547" s="51">
        <v>27</v>
      </c>
      <c r="UUX547" s="52"/>
      <c r="UUY547" s="53" t="s">
        <v>14</v>
      </c>
      <c r="UUZ547" s="52"/>
      <c r="UVA547" s="54"/>
      <c r="UVB547" s="54"/>
      <c r="UVC547" s="54"/>
      <c r="UVD547" s="55"/>
      <c r="UVE547" s="51">
        <v>27</v>
      </c>
      <c r="UVF547" s="52"/>
      <c r="UVG547" s="53" t="s">
        <v>14</v>
      </c>
      <c r="UVH547" s="52"/>
      <c r="UVI547" s="54"/>
      <c r="UVJ547" s="54"/>
      <c r="UVK547" s="54"/>
      <c r="UVL547" s="55"/>
      <c r="UVM547" s="51">
        <v>27</v>
      </c>
      <c r="UVN547" s="52"/>
      <c r="UVO547" s="53" t="s">
        <v>14</v>
      </c>
      <c r="UVP547" s="52"/>
      <c r="UVQ547" s="54"/>
      <c r="UVR547" s="54"/>
      <c r="UVS547" s="54"/>
      <c r="UVT547" s="55"/>
      <c r="UVU547" s="51">
        <v>27</v>
      </c>
      <c r="UVV547" s="52"/>
      <c r="UVW547" s="53" t="s">
        <v>14</v>
      </c>
      <c r="UVX547" s="52"/>
      <c r="UVY547" s="54"/>
      <c r="UVZ547" s="54"/>
      <c r="UWA547" s="54"/>
      <c r="UWB547" s="55"/>
      <c r="UWC547" s="51">
        <v>27</v>
      </c>
      <c r="UWD547" s="52"/>
      <c r="UWE547" s="53" t="s">
        <v>14</v>
      </c>
      <c r="UWF547" s="52"/>
      <c r="UWG547" s="54"/>
      <c r="UWH547" s="54"/>
      <c r="UWI547" s="54"/>
      <c r="UWJ547" s="55"/>
      <c r="UWK547" s="51">
        <v>27</v>
      </c>
      <c r="UWL547" s="52"/>
      <c r="UWM547" s="53" t="s">
        <v>14</v>
      </c>
      <c r="UWN547" s="52"/>
      <c r="UWO547" s="54"/>
      <c r="UWP547" s="54"/>
      <c r="UWQ547" s="54"/>
      <c r="UWR547" s="55"/>
      <c r="UWS547" s="51">
        <v>27</v>
      </c>
      <c r="UWT547" s="52"/>
      <c r="UWU547" s="53" t="s">
        <v>14</v>
      </c>
      <c r="UWV547" s="52"/>
      <c r="UWW547" s="54"/>
      <c r="UWX547" s="54"/>
      <c r="UWY547" s="54"/>
      <c r="UWZ547" s="55"/>
      <c r="UXA547" s="51">
        <v>27</v>
      </c>
      <c r="UXB547" s="52"/>
      <c r="UXC547" s="53" t="s">
        <v>14</v>
      </c>
      <c r="UXD547" s="52"/>
      <c r="UXE547" s="54"/>
      <c r="UXF547" s="54"/>
      <c r="UXG547" s="54"/>
      <c r="UXH547" s="55"/>
      <c r="UXI547" s="51">
        <v>27</v>
      </c>
      <c r="UXJ547" s="52"/>
      <c r="UXK547" s="53" t="s">
        <v>14</v>
      </c>
      <c r="UXL547" s="52"/>
      <c r="UXM547" s="54"/>
      <c r="UXN547" s="54"/>
      <c r="UXO547" s="54"/>
      <c r="UXP547" s="55"/>
      <c r="UXQ547" s="51">
        <v>27</v>
      </c>
      <c r="UXR547" s="52"/>
      <c r="UXS547" s="53" t="s">
        <v>14</v>
      </c>
      <c r="UXT547" s="52"/>
      <c r="UXU547" s="54"/>
      <c r="UXV547" s="54"/>
      <c r="UXW547" s="54"/>
      <c r="UXX547" s="55"/>
      <c r="UXY547" s="51">
        <v>27</v>
      </c>
      <c r="UXZ547" s="52"/>
      <c r="UYA547" s="53" t="s">
        <v>14</v>
      </c>
      <c r="UYB547" s="52"/>
      <c r="UYC547" s="54"/>
      <c r="UYD547" s="54"/>
      <c r="UYE547" s="54"/>
      <c r="UYF547" s="55"/>
      <c r="UYG547" s="51">
        <v>27</v>
      </c>
      <c r="UYH547" s="52"/>
      <c r="UYI547" s="53" t="s">
        <v>14</v>
      </c>
      <c r="UYJ547" s="52"/>
      <c r="UYK547" s="54"/>
      <c r="UYL547" s="54"/>
      <c r="UYM547" s="54"/>
      <c r="UYN547" s="55"/>
      <c r="UYO547" s="51">
        <v>27</v>
      </c>
      <c r="UYP547" s="52"/>
      <c r="UYQ547" s="53" t="s">
        <v>14</v>
      </c>
      <c r="UYR547" s="52"/>
      <c r="UYS547" s="54"/>
      <c r="UYT547" s="54"/>
      <c r="UYU547" s="54"/>
      <c r="UYV547" s="55"/>
      <c r="UYW547" s="51">
        <v>27</v>
      </c>
      <c r="UYX547" s="52"/>
      <c r="UYY547" s="53" t="s">
        <v>14</v>
      </c>
      <c r="UYZ547" s="52"/>
      <c r="UZA547" s="54"/>
      <c r="UZB547" s="54"/>
      <c r="UZC547" s="54"/>
      <c r="UZD547" s="55"/>
      <c r="UZE547" s="51">
        <v>27</v>
      </c>
      <c r="UZF547" s="52"/>
      <c r="UZG547" s="53" t="s">
        <v>14</v>
      </c>
      <c r="UZH547" s="52"/>
      <c r="UZI547" s="54"/>
      <c r="UZJ547" s="54"/>
      <c r="UZK547" s="54"/>
      <c r="UZL547" s="55"/>
      <c r="UZM547" s="51">
        <v>27</v>
      </c>
      <c r="UZN547" s="52"/>
      <c r="UZO547" s="53" t="s">
        <v>14</v>
      </c>
      <c r="UZP547" s="52"/>
      <c r="UZQ547" s="54"/>
      <c r="UZR547" s="54"/>
      <c r="UZS547" s="54"/>
      <c r="UZT547" s="55"/>
      <c r="UZU547" s="51">
        <v>27</v>
      </c>
      <c r="UZV547" s="52"/>
      <c r="UZW547" s="53" t="s">
        <v>14</v>
      </c>
      <c r="UZX547" s="52"/>
      <c r="UZY547" s="54"/>
      <c r="UZZ547" s="54"/>
      <c r="VAA547" s="54"/>
      <c r="VAB547" s="55"/>
      <c r="VAC547" s="51">
        <v>27</v>
      </c>
      <c r="VAD547" s="52"/>
      <c r="VAE547" s="53" t="s">
        <v>14</v>
      </c>
      <c r="VAF547" s="52"/>
      <c r="VAG547" s="54"/>
      <c r="VAH547" s="54"/>
      <c r="VAI547" s="54"/>
      <c r="VAJ547" s="55"/>
      <c r="VAK547" s="51">
        <v>27</v>
      </c>
      <c r="VAL547" s="52"/>
      <c r="VAM547" s="53" t="s">
        <v>14</v>
      </c>
      <c r="VAN547" s="52"/>
      <c r="VAO547" s="54"/>
      <c r="VAP547" s="54"/>
      <c r="VAQ547" s="54"/>
      <c r="VAR547" s="55"/>
      <c r="VAS547" s="51">
        <v>27</v>
      </c>
      <c r="VAT547" s="52"/>
      <c r="VAU547" s="53" t="s">
        <v>14</v>
      </c>
      <c r="VAV547" s="52"/>
      <c r="VAW547" s="54"/>
      <c r="VAX547" s="54"/>
      <c r="VAY547" s="54"/>
      <c r="VAZ547" s="55"/>
      <c r="VBA547" s="51">
        <v>27</v>
      </c>
      <c r="VBB547" s="52"/>
      <c r="VBC547" s="53" t="s">
        <v>14</v>
      </c>
      <c r="VBD547" s="52"/>
      <c r="VBE547" s="54"/>
      <c r="VBF547" s="54"/>
      <c r="VBG547" s="54"/>
      <c r="VBH547" s="55"/>
      <c r="VBI547" s="51">
        <v>27</v>
      </c>
      <c r="VBJ547" s="52"/>
      <c r="VBK547" s="53" t="s">
        <v>14</v>
      </c>
      <c r="VBL547" s="52"/>
      <c r="VBM547" s="54"/>
      <c r="VBN547" s="54"/>
      <c r="VBO547" s="54"/>
      <c r="VBP547" s="55"/>
      <c r="VBQ547" s="51">
        <v>27</v>
      </c>
      <c r="VBR547" s="52"/>
      <c r="VBS547" s="53" t="s">
        <v>14</v>
      </c>
      <c r="VBT547" s="52"/>
      <c r="VBU547" s="54"/>
      <c r="VBV547" s="54"/>
      <c r="VBW547" s="54"/>
      <c r="VBX547" s="55"/>
      <c r="VBY547" s="51">
        <v>27</v>
      </c>
      <c r="VBZ547" s="52"/>
      <c r="VCA547" s="53" t="s">
        <v>14</v>
      </c>
      <c r="VCB547" s="52"/>
      <c r="VCC547" s="54"/>
      <c r="VCD547" s="54"/>
      <c r="VCE547" s="54"/>
      <c r="VCF547" s="55"/>
      <c r="VCG547" s="51">
        <v>27</v>
      </c>
      <c r="VCH547" s="52"/>
      <c r="VCI547" s="53" t="s">
        <v>14</v>
      </c>
      <c r="VCJ547" s="52"/>
      <c r="VCK547" s="54"/>
      <c r="VCL547" s="54"/>
      <c r="VCM547" s="54"/>
      <c r="VCN547" s="55"/>
      <c r="VCO547" s="51">
        <v>27</v>
      </c>
      <c r="VCP547" s="52"/>
      <c r="VCQ547" s="53" t="s">
        <v>14</v>
      </c>
      <c r="VCR547" s="52"/>
      <c r="VCS547" s="54"/>
      <c r="VCT547" s="54"/>
      <c r="VCU547" s="54"/>
      <c r="VCV547" s="55"/>
      <c r="VCW547" s="51">
        <v>27</v>
      </c>
      <c r="VCX547" s="52"/>
      <c r="VCY547" s="53" t="s">
        <v>14</v>
      </c>
      <c r="VCZ547" s="52"/>
      <c r="VDA547" s="54"/>
      <c r="VDB547" s="54"/>
      <c r="VDC547" s="54"/>
      <c r="VDD547" s="55"/>
      <c r="VDE547" s="51">
        <v>27</v>
      </c>
      <c r="VDF547" s="52"/>
      <c r="VDG547" s="53" t="s">
        <v>14</v>
      </c>
      <c r="VDH547" s="52"/>
      <c r="VDI547" s="54"/>
      <c r="VDJ547" s="54"/>
      <c r="VDK547" s="54"/>
      <c r="VDL547" s="55"/>
      <c r="VDM547" s="51">
        <v>27</v>
      </c>
      <c r="VDN547" s="52"/>
      <c r="VDO547" s="53" t="s">
        <v>14</v>
      </c>
      <c r="VDP547" s="52"/>
      <c r="VDQ547" s="54"/>
      <c r="VDR547" s="54"/>
      <c r="VDS547" s="54"/>
      <c r="VDT547" s="55"/>
      <c r="VDU547" s="51">
        <v>27</v>
      </c>
      <c r="VDV547" s="52"/>
      <c r="VDW547" s="53" t="s">
        <v>14</v>
      </c>
      <c r="VDX547" s="52"/>
      <c r="VDY547" s="54"/>
      <c r="VDZ547" s="54"/>
      <c r="VEA547" s="54"/>
      <c r="VEB547" s="55"/>
      <c r="VEC547" s="51">
        <v>27</v>
      </c>
      <c r="VED547" s="52"/>
      <c r="VEE547" s="53" t="s">
        <v>14</v>
      </c>
      <c r="VEF547" s="52"/>
      <c r="VEG547" s="54"/>
      <c r="VEH547" s="54"/>
      <c r="VEI547" s="54"/>
      <c r="VEJ547" s="55"/>
      <c r="VEK547" s="51">
        <v>27</v>
      </c>
      <c r="VEL547" s="52"/>
      <c r="VEM547" s="53" t="s">
        <v>14</v>
      </c>
      <c r="VEN547" s="52"/>
      <c r="VEO547" s="54"/>
      <c r="VEP547" s="54"/>
      <c r="VEQ547" s="54"/>
      <c r="VER547" s="55"/>
      <c r="VES547" s="51">
        <v>27</v>
      </c>
      <c r="VET547" s="52"/>
      <c r="VEU547" s="53" t="s">
        <v>14</v>
      </c>
      <c r="VEV547" s="52"/>
      <c r="VEW547" s="54"/>
      <c r="VEX547" s="54"/>
      <c r="VEY547" s="54"/>
      <c r="VEZ547" s="55"/>
      <c r="VFA547" s="51">
        <v>27</v>
      </c>
      <c r="VFB547" s="52"/>
      <c r="VFC547" s="53" t="s">
        <v>14</v>
      </c>
      <c r="VFD547" s="52"/>
      <c r="VFE547" s="54"/>
      <c r="VFF547" s="54"/>
      <c r="VFG547" s="54"/>
      <c r="VFH547" s="55"/>
      <c r="VFI547" s="51">
        <v>27</v>
      </c>
      <c r="VFJ547" s="52"/>
      <c r="VFK547" s="53" t="s">
        <v>14</v>
      </c>
      <c r="VFL547" s="52"/>
      <c r="VFM547" s="54"/>
      <c r="VFN547" s="54"/>
      <c r="VFO547" s="54"/>
      <c r="VFP547" s="55"/>
      <c r="VFQ547" s="51">
        <v>27</v>
      </c>
      <c r="VFR547" s="52"/>
      <c r="VFS547" s="53" t="s">
        <v>14</v>
      </c>
      <c r="VFT547" s="52"/>
      <c r="VFU547" s="54"/>
      <c r="VFV547" s="54"/>
      <c r="VFW547" s="54"/>
      <c r="VFX547" s="55"/>
      <c r="VFY547" s="51">
        <v>27</v>
      </c>
      <c r="VFZ547" s="52"/>
      <c r="VGA547" s="53" t="s">
        <v>14</v>
      </c>
      <c r="VGB547" s="52"/>
      <c r="VGC547" s="54"/>
      <c r="VGD547" s="54"/>
      <c r="VGE547" s="54"/>
      <c r="VGF547" s="55"/>
      <c r="VGG547" s="51">
        <v>27</v>
      </c>
      <c r="VGH547" s="52"/>
      <c r="VGI547" s="53" t="s">
        <v>14</v>
      </c>
      <c r="VGJ547" s="52"/>
      <c r="VGK547" s="54"/>
      <c r="VGL547" s="54"/>
      <c r="VGM547" s="54"/>
      <c r="VGN547" s="55"/>
      <c r="VGO547" s="51">
        <v>27</v>
      </c>
      <c r="VGP547" s="52"/>
      <c r="VGQ547" s="53" t="s">
        <v>14</v>
      </c>
      <c r="VGR547" s="52"/>
      <c r="VGS547" s="54"/>
      <c r="VGT547" s="54"/>
      <c r="VGU547" s="54"/>
      <c r="VGV547" s="55"/>
      <c r="VGW547" s="51">
        <v>27</v>
      </c>
      <c r="VGX547" s="52"/>
      <c r="VGY547" s="53" t="s">
        <v>14</v>
      </c>
      <c r="VGZ547" s="52"/>
      <c r="VHA547" s="54"/>
      <c r="VHB547" s="54"/>
      <c r="VHC547" s="54"/>
      <c r="VHD547" s="55"/>
      <c r="VHE547" s="51">
        <v>27</v>
      </c>
      <c r="VHF547" s="52"/>
      <c r="VHG547" s="53" t="s">
        <v>14</v>
      </c>
      <c r="VHH547" s="52"/>
      <c r="VHI547" s="54"/>
      <c r="VHJ547" s="54"/>
      <c r="VHK547" s="54"/>
      <c r="VHL547" s="55"/>
      <c r="VHM547" s="51">
        <v>27</v>
      </c>
      <c r="VHN547" s="52"/>
      <c r="VHO547" s="53" t="s">
        <v>14</v>
      </c>
      <c r="VHP547" s="52"/>
      <c r="VHQ547" s="54"/>
      <c r="VHR547" s="54"/>
      <c r="VHS547" s="54"/>
      <c r="VHT547" s="55"/>
      <c r="VHU547" s="51">
        <v>27</v>
      </c>
      <c r="VHV547" s="52"/>
      <c r="VHW547" s="53" t="s">
        <v>14</v>
      </c>
      <c r="VHX547" s="52"/>
      <c r="VHY547" s="54"/>
      <c r="VHZ547" s="54"/>
      <c r="VIA547" s="54"/>
      <c r="VIB547" s="55"/>
      <c r="VIC547" s="51">
        <v>27</v>
      </c>
      <c r="VID547" s="52"/>
      <c r="VIE547" s="53" t="s">
        <v>14</v>
      </c>
      <c r="VIF547" s="52"/>
      <c r="VIG547" s="54"/>
      <c r="VIH547" s="54"/>
      <c r="VII547" s="54"/>
      <c r="VIJ547" s="55"/>
      <c r="VIK547" s="51">
        <v>27</v>
      </c>
      <c r="VIL547" s="52"/>
      <c r="VIM547" s="53" t="s">
        <v>14</v>
      </c>
      <c r="VIN547" s="52"/>
      <c r="VIO547" s="54"/>
      <c r="VIP547" s="54"/>
      <c r="VIQ547" s="54"/>
      <c r="VIR547" s="55"/>
      <c r="VIS547" s="51">
        <v>27</v>
      </c>
      <c r="VIT547" s="52"/>
      <c r="VIU547" s="53" t="s">
        <v>14</v>
      </c>
      <c r="VIV547" s="52"/>
      <c r="VIW547" s="54"/>
      <c r="VIX547" s="54"/>
      <c r="VIY547" s="54"/>
      <c r="VIZ547" s="55"/>
      <c r="VJA547" s="51">
        <v>27</v>
      </c>
      <c r="VJB547" s="52"/>
      <c r="VJC547" s="53" t="s">
        <v>14</v>
      </c>
      <c r="VJD547" s="52"/>
      <c r="VJE547" s="54"/>
      <c r="VJF547" s="54"/>
      <c r="VJG547" s="54"/>
      <c r="VJH547" s="55"/>
      <c r="VJI547" s="51">
        <v>27</v>
      </c>
      <c r="VJJ547" s="52"/>
      <c r="VJK547" s="53" t="s">
        <v>14</v>
      </c>
      <c r="VJL547" s="52"/>
      <c r="VJM547" s="54"/>
      <c r="VJN547" s="54"/>
      <c r="VJO547" s="54"/>
      <c r="VJP547" s="55"/>
      <c r="VJQ547" s="51">
        <v>27</v>
      </c>
      <c r="VJR547" s="52"/>
      <c r="VJS547" s="53" t="s">
        <v>14</v>
      </c>
      <c r="VJT547" s="52"/>
      <c r="VJU547" s="54"/>
      <c r="VJV547" s="54"/>
      <c r="VJW547" s="54"/>
      <c r="VJX547" s="55"/>
      <c r="VJY547" s="51">
        <v>27</v>
      </c>
      <c r="VJZ547" s="52"/>
      <c r="VKA547" s="53" t="s">
        <v>14</v>
      </c>
      <c r="VKB547" s="52"/>
      <c r="VKC547" s="54"/>
      <c r="VKD547" s="54"/>
      <c r="VKE547" s="54"/>
      <c r="VKF547" s="55"/>
      <c r="VKG547" s="51">
        <v>27</v>
      </c>
      <c r="VKH547" s="52"/>
      <c r="VKI547" s="53" t="s">
        <v>14</v>
      </c>
      <c r="VKJ547" s="52"/>
      <c r="VKK547" s="54"/>
      <c r="VKL547" s="54"/>
      <c r="VKM547" s="54"/>
      <c r="VKN547" s="55"/>
      <c r="VKO547" s="51">
        <v>27</v>
      </c>
      <c r="VKP547" s="52"/>
      <c r="VKQ547" s="53" t="s">
        <v>14</v>
      </c>
      <c r="VKR547" s="52"/>
      <c r="VKS547" s="54"/>
      <c r="VKT547" s="54"/>
      <c r="VKU547" s="54"/>
      <c r="VKV547" s="55"/>
      <c r="VKW547" s="51">
        <v>27</v>
      </c>
      <c r="VKX547" s="52"/>
      <c r="VKY547" s="53" t="s">
        <v>14</v>
      </c>
      <c r="VKZ547" s="52"/>
      <c r="VLA547" s="54"/>
      <c r="VLB547" s="54"/>
      <c r="VLC547" s="54"/>
      <c r="VLD547" s="55"/>
      <c r="VLE547" s="51">
        <v>27</v>
      </c>
      <c r="VLF547" s="52"/>
      <c r="VLG547" s="53" t="s">
        <v>14</v>
      </c>
      <c r="VLH547" s="52"/>
      <c r="VLI547" s="54"/>
      <c r="VLJ547" s="54"/>
      <c r="VLK547" s="54"/>
      <c r="VLL547" s="55"/>
      <c r="VLM547" s="51">
        <v>27</v>
      </c>
      <c r="VLN547" s="52"/>
      <c r="VLO547" s="53" t="s">
        <v>14</v>
      </c>
      <c r="VLP547" s="52"/>
      <c r="VLQ547" s="54"/>
      <c r="VLR547" s="54"/>
      <c r="VLS547" s="54"/>
      <c r="VLT547" s="55"/>
      <c r="VLU547" s="51">
        <v>27</v>
      </c>
      <c r="VLV547" s="52"/>
      <c r="VLW547" s="53" t="s">
        <v>14</v>
      </c>
      <c r="VLX547" s="52"/>
      <c r="VLY547" s="54"/>
      <c r="VLZ547" s="54"/>
      <c r="VMA547" s="54"/>
      <c r="VMB547" s="55"/>
      <c r="VMC547" s="51">
        <v>27</v>
      </c>
      <c r="VMD547" s="52"/>
      <c r="VME547" s="53" t="s">
        <v>14</v>
      </c>
      <c r="VMF547" s="52"/>
      <c r="VMG547" s="54"/>
      <c r="VMH547" s="54"/>
      <c r="VMI547" s="54"/>
      <c r="VMJ547" s="55"/>
      <c r="VMK547" s="51">
        <v>27</v>
      </c>
      <c r="VML547" s="52"/>
      <c r="VMM547" s="53" t="s">
        <v>14</v>
      </c>
      <c r="VMN547" s="52"/>
      <c r="VMO547" s="54"/>
      <c r="VMP547" s="54"/>
      <c r="VMQ547" s="54"/>
      <c r="VMR547" s="55"/>
      <c r="VMS547" s="51">
        <v>27</v>
      </c>
      <c r="VMT547" s="52"/>
      <c r="VMU547" s="53" t="s">
        <v>14</v>
      </c>
      <c r="VMV547" s="52"/>
      <c r="VMW547" s="54"/>
      <c r="VMX547" s="54"/>
      <c r="VMY547" s="54"/>
      <c r="VMZ547" s="55"/>
      <c r="VNA547" s="51">
        <v>27</v>
      </c>
      <c r="VNB547" s="52"/>
      <c r="VNC547" s="53" t="s">
        <v>14</v>
      </c>
      <c r="VND547" s="52"/>
      <c r="VNE547" s="54"/>
      <c r="VNF547" s="54"/>
      <c r="VNG547" s="54"/>
      <c r="VNH547" s="55"/>
      <c r="VNI547" s="51">
        <v>27</v>
      </c>
      <c r="VNJ547" s="52"/>
      <c r="VNK547" s="53" t="s">
        <v>14</v>
      </c>
      <c r="VNL547" s="52"/>
      <c r="VNM547" s="54"/>
      <c r="VNN547" s="54"/>
      <c r="VNO547" s="54"/>
      <c r="VNP547" s="55"/>
      <c r="VNQ547" s="51">
        <v>27</v>
      </c>
      <c r="VNR547" s="52"/>
      <c r="VNS547" s="53" t="s">
        <v>14</v>
      </c>
      <c r="VNT547" s="52"/>
      <c r="VNU547" s="54"/>
      <c r="VNV547" s="54"/>
      <c r="VNW547" s="54"/>
      <c r="VNX547" s="55"/>
      <c r="VNY547" s="51">
        <v>27</v>
      </c>
      <c r="VNZ547" s="52"/>
      <c r="VOA547" s="53" t="s">
        <v>14</v>
      </c>
      <c r="VOB547" s="52"/>
      <c r="VOC547" s="54"/>
      <c r="VOD547" s="54"/>
      <c r="VOE547" s="54"/>
      <c r="VOF547" s="55"/>
      <c r="VOG547" s="51">
        <v>27</v>
      </c>
      <c r="VOH547" s="52"/>
      <c r="VOI547" s="53" t="s">
        <v>14</v>
      </c>
      <c r="VOJ547" s="52"/>
      <c r="VOK547" s="54"/>
      <c r="VOL547" s="54"/>
      <c r="VOM547" s="54"/>
      <c r="VON547" s="55"/>
      <c r="VOO547" s="51">
        <v>27</v>
      </c>
      <c r="VOP547" s="52"/>
      <c r="VOQ547" s="53" t="s">
        <v>14</v>
      </c>
      <c r="VOR547" s="52"/>
      <c r="VOS547" s="54"/>
      <c r="VOT547" s="54"/>
      <c r="VOU547" s="54"/>
      <c r="VOV547" s="55"/>
      <c r="VOW547" s="51">
        <v>27</v>
      </c>
      <c r="VOX547" s="52"/>
      <c r="VOY547" s="53" t="s">
        <v>14</v>
      </c>
      <c r="VOZ547" s="52"/>
      <c r="VPA547" s="54"/>
      <c r="VPB547" s="54"/>
      <c r="VPC547" s="54"/>
      <c r="VPD547" s="55"/>
      <c r="VPE547" s="51">
        <v>27</v>
      </c>
      <c r="VPF547" s="52"/>
      <c r="VPG547" s="53" t="s">
        <v>14</v>
      </c>
      <c r="VPH547" s="52"/>
      <c r="VPI547" s="54"/>
      <c r="VPJ547" s="54"/>
      <c r="VPK547" s="54"/>
      <c r="VPL547" s="55"/>
      <c r="VPM547" s="51">
        <v>27</v>
      </c>
      <c r="VPN547" s="52"/>
      <c r="VPO547" s="53" t="s">
        <v>14</v>
      </c>
      <c r="VPP547" s="52"/>
      <c r="VPQ547" s="54"/>
      <c r="VPR547" s="54"/>
      <c r="VPS547" s="54"/>
      <c r="VPT547" s="55"/>
      <c r="VPU547" s="51">
        <v>27</v>
      </c>
      <c r="VPV547" s="52"/>
      <c r="VPW547" s="53" t="s">
        <v>14</v>
      </c>
      <c r="VPX547" s="52"/>
      <c r="VPY547" s="54"/>
      <c r="VPZ547" s="54"/>
      <c r="VQA547" s="54"/>
      <c r="VQB547" s="55"/>
      <c r="VQC547" s="51">
        <v>27</v>
      </c>
      <c r="VQD547" s="52"/>
      <c r="VQE547" s="53" t="s">
        <v>14</v>
      </c>
      <c r="VQF547" s="52"/>
      <c r="VQG547" s="54"/>
      <c r="VQH547" s="54"/>
      <c r="VQI547" s="54"/>
      <c r="VQJ547" s="55"/>
      <c r="VQK547" s="51">
        <v>27</v>
      </c>
      <c r="VQL547" s="52"/>
      <c r="VQM547" s="53" t="s">
        <v>14</v>
      </c>
      <c r="VQN547" s="52"/>
      <c r="VQO547" s="54"/>
      <c r="VQP547" s="54"/>
      <c r="VQQ547" s="54"/>
      <c r="VQR547" s="55"/>
      <c r="VQS547" s="51">
        <v>27</v>
      </c>
      <c r="VQT547" s="52"/>
      <c r="VQU547" s="53" t="s">
        <v>14</v>
      </c>
      <c r="VQV547" s="52"/>
      <c r="VQW547" s="54"/>
      <c r="VQX547" s="54"/>
      <c r="VQY547" s="54"/>
      <c r="VQZ547" s="55"/>
      <c r="VRA547" s="51">
        <v>27</v>
      </c>
      <c r="VRB547" s="52"/>
      <c r="VRC547" s="53" t="s">
        <v>14</v>
      </c>
      <c r="VRD547" s="52"/>
      <c r="VRE547" s="54"/>
      <c r="VRF547" s="54"/>
      <c r="VRG547" s="54"/>
      <c r="VRH547" s="55"/>
      <c r="VRI547" s="51">
        <v>27</v>
      </c>
      <c r="VRJ547" s="52"/>
      <c r="VRK547" s="53" t="s">
        <v>14</v>
      </c>
      <c r="VRL547" s="52"/>
      <c r="VRM547" s="54"/>
      <c r="VRN547" s="54"/>
      <c r="VRO547" s="54"/>
      <c r="VRP547" s="55"/>
      <c r="VRQ547" s="51">
        <v>27</v>
      </c>
      <c r="VRR547" s="52"/>
      <c r="VRS547" s="53" t="s">
        <v>14</v>
      </c>
      <c r="VRT547" s="52"/>
      <c r="VRU547" s="54"/>
      <c r="VRV547" s="54"/>
      <c r="VRW547" s="54"/>
      <c r="VRX547" s="55"/>
      <c r="VRY547" s="51">
        <v>27</v>
      </c>
      <c r="VRZ547" s="52"/>
      <c r="VSA547" s="53" t="s">
        <v>14</v>
      </c>
      <c r="VSB547" s="52"/>
      <c r="VSC547" s="54"/>
      <c r="VSD547" s="54"/>
      <c r="VSE547" s="54"/>
      <c r="VSF547" s="55"/>
      <c r="VSG547" s="51">
        <v>27</v>
      </c>
      <c r="VSH547" s="52"/>
      <c r="VSI547" s="53" t="s">
        <v>14</v>
      </c>
      <c r="VSJ547" s="52"/>
      <c r="VSK547" s="54"/>
      <c r="VSL547" s="54"/>
      <c r="VSM547" s="54"/>
      <c r="VSN547" s="55"/>
      <c r="VSO547" s="51">
        <v>27</v>
      </c>
      <c r="VSP547" s="52"/>
      <c r="VSQ547" s="53" t="s">
        <v>14</v>
      </c>
      <c r="VSR547" s="52"/>
      <c r="VSS547" s="54"/>
      <c r="VST547" s="54"/>
      <c r="VSU547" s="54"/>
      <c r="VSV547" s="55"/>
      <c r="VSW547" s="51">
        <v>27</v>
      </c>
      <c r="VSX547" s="52"/>
      <c r="VSY547" s="53" t="s">
        <v>14</v>
      </c>
      <c r="VSZ547" s="52"/>
      <c r="VTA547" s="54"/>
      <c r="VTB547" s="54"/>
      <c r="VTC547" s="54"/>
      <c r="VTD547" s="55"/>
      <c r="VTE547" s="51">
        <v>27</v>
      </c>
      <c r="VTF547" s="52"/>
      <c r="VTG547" s="53" t="s">
        <v>14</v>
      </c>
      <c r="VTH547" s="52"/>
      <c r="VTI547" s="54"/>
      <c r="VTJ547" s="54"/>
      <c r="VTK547" s="54"/>
      <c r="VTL547" s="55"/>
      <c r="VTM547" s="51">
        <v>27</v>
      </c>
      <c r="VTN547" s="52"/>
      <c r="VTO547" s="53" t="s">
        <v>14</v>
      </c>
      <c r="VTP547" s="52"/>
      <c r="VTQ547" s="54"/>
      <c r="VTR547" s="54"/>
      <c r="VTS547" s="54"/>
      <c r="VTT547" s="55"/>
      <c r="VTU547" s="51">
        <v>27</v>
      </c>
      <c r="VTV547" s="52"/>
      <c r="VTW547" s="53" t="s">
        <v>14</v>
      </c>
      <c r="VTX547" s="52"/>
      <c r="VTY547" s="54"/>
      <c r="VTZ547" s="54"/>
      <c r="VUA547" s="54"/>
      <c r="VUB547" s="55"/>
      <c r="VUC547" s="51">
        <v>27</v>
      </c>
      <c r="VUD547" s="52"/>
      <c r="VUE547" s="53" t="s">
        <v>14</v>
      </c>
      <c r="VUF547" s="52"/>
      <c r="VUG547" s="54"/>
      <c r="VUH547" s="54"/>
      <c r="VUI547" s="54"/>
      <c r="VUJ547" s="55"/>
      <c r="VUK547" s="51">
        <v>27</v>
      </c>
      <c r="VUL547" s="52"/>
      <c r="VUM547" s="53" t="s">
        <v>14</v>
      </c>
      <c r="VUN547" s="52"/>
      <c r="VUO547" s="54"/>
      <c r="VUP547" s="54"/>
      <c r="VUQ547" s="54"/>
      <c r="VUR547" s="55"/>
      <c r="VUS547" s="51">
        <v>27</v>
      </c>
      <c r="VUT547" s="52"/>
      <c r="VUU547" s="53" t="s">
        <v>14</v>
      </c>
      <c r="VUV547" s="52"/>
      <c r="VUW547" s="54"/>
      <c r="VUX547" s="54"/>
      <c r="VUY547" s="54"/>
      <c r="VUZ547" s="55"/>
      <c r="VVA547" s="51">
        <v>27</v>
      </c>
      <c r="VVB547" s="52"/>
      <c r="VVC547" s="53" t="s">
        <v>14</v>
      </c>
      <c r="VVD547" s="52"/>
      <c r="VVE547" s="54"/>
      <c r="VVF547" s="54"/>
      <c r="VVG547" s="54"/>
      <c r="VVH547" s="55"/>
      <c r="VVI547" s="51">
        <v>27</v>
      </c>
      <c r="VVJ547" s="52"/>
      <c r="VVK547" s="53" t="s">
        <v>14</v>
      </c>
      <c r="VVL547" s="52"/>
      <c r="VVM547" s="54"/>
      <c r="VVN547" s="54"/>
      <c r="VVO547" s="54"/>
      <c r="VVP547" s="55"/>
      <c r="VVQ547" s="51">
        <v>27</v>
      </c>
      <c r="VVR547" s="52"/>
      <c r="VVS547" s="53" t="s">
        <v>14</v>
      </c>
      <c r="VVT547" s="52"/>
      <c r="VVU547" s="54"/>
      <c r="VVV547" s="54"/>
      <c r="VVW547" s="54"/>
      <c r="VVX547" s="55"/>
      <c r="VVY547" s="51">
        <v>27</v>
      </c>
      <c r="VVZ547" s="52"/>
      <c r="VWA547" s="53" t="s">
        <v>14</v>
      </c>
      <c r="VWB547" s="52"/>
      <c r="VWC547" s="54"/>
      <c r="VWD547" s="54"/>
      <c r="VWE547" s="54"/>
      <c r="VWF547" s="55"/>
      <c r="VWG547" s="51">
        <v>27</v>
      </c>
      <c r="VWH547" s="52"/>
      <c r="VWI547" s="53" t="s">
        <v>14</v>
      </c>
      <c r="VWJ547" s="52"/>
      <c r="VWK547" s="54"/>
      <c r="VWL547" s="54"/>
      <c r="VWM547" s="54"/>
      <c r="VWN547" s="55"/>
      <c r="VWO547" s="51">
        <v>27</v>
      </c>
      <c r="VWP547" s="52"/>
      <c r="VWQ547" s="53" t="s">
        <v>14</v>
      </c>
      <c r="VWR547" s="52"/>
      <c r="VWS547" s="54"/>
      <c r="VWT547" s="54"/>
      <c r="VWU547" s="54"/>
      <c r="VWV547" s="55"/>
      <c r="VWW547" s="51">
        <v>27</v>
      </c>
      <c r="VWX547" s="52"/>
      <c r="VWY547" s="53" t="s">
        <v>14</v>
      </c>
      <c r="VWZ547" s="52"/>
      <c r="VXA547" s="54"/>
      <c r="VXB547" s="54"/>
      <c r="VXC547" s="54"/>
      <c r="VXD547" s="55"/>
      <c r="VXE547" s="51">
        <v>27</v>
      </c>
      <c r="VXF547" s="52"/>
      <c r="VXG547" s="53" t="s">
        <v>14</v>
      </c>
      <c r="VXH547" s="52"/>
      <c r="VXI547" s="54"/>
      <c r="VXJ547" s="54"/>
      <c r="VXK547" s="54"/>
      <c r="VXL547" s="55"/>
      <c r="VXM547" s="51">
        <v>27</v>
      </c>
      <c r="VXN547" s="52"/>
      <c r="VXO547" s="53" t="s">
        <v>14</v>
      </c>
      <c r="VXP547" s="52"/>
      <c r="VXQ547" s="54"/>
      <c r="VXR547" s="54"/>
      <c r="VXS547" s="54"/>
      <c r="VXT547" s="55"/>
      <c r="VXU547" s="51">
        <v>27</v>
      </c>
      <c r="VXV547" s="52"/>
      <c r="VXW547" s="53" t="s">
        <v>14</v>
      </c>
      <c r="VXX547" s="52"/>
      <c r="VXY547" s="54"/>
      <c r="VXZ547" s="54"/>
      <c r="VYA547" s="54"/>
      <c r="VYB547" s="55"/>
      <c r="VYC547" s="51">
        <v>27</v>
      </c>
      <c r="VYD547" s="52"/>
      <c r="VYE547" s="53" t="s">
        <v>14</v>
      </c>
      <c r="VYF547" s="52"/>
      <c r="VYG547" s="54"/>
      <c r="VYH547" s="54"/>
      <c r="VYI547" s="54"/>
      <c r="VYJ547" s="55"/>
      <c r="VYK547" s="51">
        <v>27</v>
      </c>
      <c r="VYL547" s="52"/>
      <c r="VYM547" s="53" t="s">
        <v>14</v>
      </c>
      <c r="VYN547" s="52"/>
      <c r="VYO547" s="54"/>
      <c r="VYP547" s="54"/>
      <c r="VYQ547" s="54"/>
      <c r="VYR547" s="55"/>
      <c r="VYS547" s="51">
        <v>27</v>
      </c>
      <c r="VYT547" s="52"/>
      <c r="VYU547" s="53" t="s">
        <v>14</v>
      </c>
      <c r="VYV547" s="52"/>
      <c r="VYW547" s="54"/>
      <c r="VYX547" s="54"/>
      <c r="VYY547" s="54"/>
      <c r="VYZ547" s="55"/>
      <c r="VZA547" s="51">
        <v>27</v>
      </c>
      <c r="VZB547" s="52"/>
      <c r="VZC547" s="53" t="s">
        <v>14</v>
      </c>
      <c r="VZD547" s="52"/>
      <c r="VZE547" s="54"/>
      <c r="VZF547" s="54"/>
      <c r="VZG547" s="54"/>
      <c r="VZH547" s="55"/>
      <c r="VZI547" s="51">
        <v>27</v>
      </c>
      <c r="VZJ547" s="52"/>
      <c r="VZK547" s="53" t="s">
        <v>14</v>
      </c>
      <c r="VZL547" s="52"/>
      <c r="VZM547" s="54"/>
      <c r="VZN547" s="54"/>
      <c r="VZO547" s="54"/>
      <c r="VZP547" s="55"/>
      <c r="VZQ547" s="51">
        <v>27</v>
      </c>
      <c r="VZR547" s="52"/>
      <c r="VZS547" s="53" t="s">
        <v>14</v>
      </c>
      <c r="VZT547" s="52"/>
      <c r="VZU547" s="54"/>
      <c r="VZV547" s="54"/>
      <c r="VZW547" s="54"/>
      <c r="VZX547" s="55"/>
      <c r="VZY547" s="51">
        <v>27</v>
      </c>
      <c r="VZZ547" s="52"/>
      <c r="WAA547" s="53" t="s">
        <v>14</v>
      </c>
      <c r="WAB547" s="52"/>
      <c r="WAC547" s="54"/>
      <c r="WAD547" s="54"/>
      <c r="WAE547" s="54"/>
      <c r="WAF547" s="55"/>
      <c r="WAG547" s="51">
        <v>27</v>
      </c>
      <c r="WAH547" s="52"/>
      <c r="WAI547" s="53" t="s">
        <v>14</v>
      </c>
      <c r="WAJ547" s="52"/>
      <c r="WAK547" s="54"/>
      <c r="WAL547" s="54"/>
      <c r="WAM547" s="54"/>
      <c r="WAN547" s="55"/>
      <c r="WAO547" s="51">
        <v>27</v>
      </c>
      <c r="WAP547" s="52"/>
      <c r="WAQ547" s="53" t="s">
        <v>14</v>
      </c>
      <c r="WAR547" s="52"/>
      <c r="WAS547" s="54"/>
      <c r="WAT547" s="54"/>
      <c r="WAU547" s="54"/>
      <c r="WAV547" s="55"/>
      <c r="WAW547" s="51">
        <v>27</v>
      </c>
      <c r="WAX547" s="52"/>
      <c r="WAY547" s="53" t="s">
        <v>14</v>
      </c>
      <c r="WAZ547" s="52"/>
      <c r="WBA547" s="54"/>
      <c r="WBB547" s="54"/>
      <c r="WBC547" s="54"/>
      <c r="WBD547" s="55"/>
      <c r="WBE547" s="51">
        <v>27</v>
      </c>
      <c r="WBF547" s="52"/>
      <c r="WBG547" s="53" t="s">
        <v>14</v>
      </c>
      <c r="WBH547" s="52"/>
      <c r="WBI547" s="54"/>
      <c r="WBJ547" s="54"/>
      <c r="WBK547" s="54"/>
      <c r="WBL547" s="55"/>
      <c r="WBM547" s="51">
        <v>27</v>
      </c>
      <c r="WBN547" s="52"/>
      <c r="WBO547" s="53" t="s">
        <v>14</v>
      </c>
      <c r="WBP547" s="52"/>
      <c r="WBQ547" s="54"/>
      <c r="WBR547" s="54"/>
      <c r="WBS547" s="54"/>
      <c r="WBT547" s="55"/>
      <c r="WBU547" s="51">
        <v>27</v>
      </c>
      <c r="WBV547" s="52"/>
      <c r="WBW547" s="53" t="s">
        <v>14</v>
      </c>
      <c r="WBX547" s="52"/>
      <c r="WBY547" s="54"/>
      <c r="WBZ547" s="54"/>
      <c r="WCA547" s="54"/>
      <c r="WCB547" s="55"/>
      <c r="WCC547" s="51">
        <v>27</v>
      </c>
      <c r="WCD547" s="52"/>
      <c r="WCE547" s="53" t="s">
        <v>14</v>
      </c>
      <c r="WCF547" s="52"/>
      <c r="WCG547" s="54"/>
      <c r="WCH547" s="54"/>
      <c r="WCI547" s="54"/>
      <c r="WCJ547" s="55"/>
      <c r="WCK547" s="51">
        <v>27</v>
      </c>
      <c r="WCL547" s="52"/>
      <c r="WCM547" s="53" t="s">
        <v>14</v>
      </c>
      <c r="WCN547" s="52"/>
      <c r="WCO547" s="54"/>
      <c r="WCP547" s="54"/>
      <c r="WCQ547" s="54"/>
      <c r="WCR547" s="55"/>
      <c r="WCS547" s="51">
        <v>27</v>
      </c>
      <c r="WCT547" s="52"/>
      <c r="WCU547" s="53" t="s">
        <v>14</v>
      </c>
      <c r="WCV547" s="52"/>
      <c r="WCW547" s="54"/>
      <c r="WCX547" s="54"/>
      <c r="WCY547" s="54"/>
      <c r="WCZ547" s="55"/>
      <c r="WDA547" s="51">
        <v>27</v>
      </c>
      <c r="WDB547" s="52"/>
      <c r="WDC547" s="53" t="s">
        <v>14</v>
      </c>
      <c r="WDD547" s="52"/>
      <c r="WDE547" s="54"/>
      <c r="WDF547" s="54"/>
      <c r="WDG547" s="54"/>
      <c r="WDH547" s="55"/>
      <c r="WDI547" s="51">
        <v>27</v>
      </c>
      <c r="WDJ547" s="52"/>
      <c r="WDK547" s="53" t="s">
        <v>14</v>
      </c>
      <c r="WDL547" s="52"/>
      <c r="WDM547" s="54"/>
      <c r="WDN547" s="54"/>
      <c r="WDO547" s="54"/>
      <c r="WDP547" s="55"/>
      <c r="WDQ547" s="51">
        <v>27</v>
      </c>
      <c r="WDR547" s="52"/>
      <c r="WDS547" s="53" t="s">
        <v>14</v>
      </c>
      <c r="WDT547" s="52"/>
      <c r="WDU547" s="54"/>
      <c r="WDV547" s="54"/>
      <c r="WDW547" s="54"/>
      <c r="WDX547" s="55"/>
      <c r="WDY547" s="51">
        <v>27</v>
      </c>
      <c r="WDZ547" s="52"/>
      <c r="WEA547" s="53" t="s">
        <v>14</v>
      </c>
      <c r="WEB547" s="52"/>
      <c r="WEC547" s="54"/>
      <c r="WED547" s="54"/>
      <c r="WEE547" s="54"/>
      <c r="WEF547" s="55"/>
      <c r="WEG547" s="51">
        <v>27</v>
      </c>
      <c r="WEH547" s="52"/>
      <c r="WEI547" s="53" t="s">
        <v>14</v>
      </c>
      <c r="WEJ547" s="52"/>
      <c r="WEK547" s="54"/>
      <c r="WEL547" s="54"/>
      <c r="WEM547" s="54"/>
      <c r="WEN547" s="55"/>
      <c r="WEO547" s="51">
        <v>27</v>
      </c>
      <c r="WEP547" s="52"/>
      <c r="WEQ547" s="53" t="s">
        <v>14</v>
      </c>
      <c r="WER547" s="52"/>
      <c r="WES547" s="54"/>
      <c r="WET547" s="54"/>
      <c r="WEU547" s="54"/>
      <c r="WEV547" s="55"/>
      <c r="WEW547" s="51">
        <v>27</v>
      </c>
      <c r="WEX547" s="52"/>
      <c r="WEY547" s="53" t="s">
        <v>14</v>
      </c>
      <c r="WEZ547" s="52"/>
      <c r="WFA547" s="54"/>
      <c r="WFB547" s="54"/>
      <c r="WFC547" s="54"/>
      <c r="WFD547" s="55"/>
      <c r="WFE547" s="51">
        <v>27</v>
      </c>
      <c r="WFF547" s="52"/>
      <c r="WFG547" s="53" t="s">
        <v>14</v>
      </c>
      <c r="WFH547" s="52"/>
      <c r="WFI547" s="54"/>
      <c r="WFJ547" s="54"/>
      <c r="WFK547" s="54"/>
      <c r="WFL547" s="55"/>
      <c r="WFM547" s="51">
        <v>27</v>
      </c>
      <c r="WFN547" s="52"/>
      <c r="WFO547" s="53" t="s">
        <v>14</v>
      </c>
      <c r="WFP547" s="52"/>
      <c r="WFQ547" s="54"/>
      <c r="WFR547" s="54"/>
      <c r="WFS547" s="54"/>
      <c r="WFT547" s="55"/>
      <c r="WFU547" s="51">
        <v>27</v>
      </c>
      <c r="WFV547" s="52"/>
      <c r="WFW547" s="53" t="s">
        <v>14</v>
      </c>
      <c r="WFX547" s="52"/>
      <c r="WFY547" s="54"/>
      <c r="WFZ547" s="54"/>
      <c r="WGA547" s="54"/>
      <c r="WGB547" s="55"/>
      <c r="WGC547" s="51">
        <v>27</v>
      </c>
      <c r="WGD547" s="52"/>
      <c r="WGE547" s="53" t="s">
        <v>14</v>
      </c>
      <c r="WGF547" s="52"/>
      <c r="WGG547" s="54"/>
      <c r="WGH547" s="54"/>
      <c r="WGI547" s="54"/>
      <c r="WGJ547" s="55"/>
      <c r="WGK547" s="51">
        <v>27</v>
      </c>
      <c r="WGL547" s="52"/>
      <c r="WGM547" s="53" t="s">
        <v>14</v>
      </c>
      <c r="WGN547" s="52"/>
      <c r="WGO547" s="54"/>
      <c r="WGP547" s="54"/>
      <c r="WGQ547" s="54"/>
      <c r="WGR547" s="55"/>
      <c r="WGS547" s="51">
        <v>27</v>
      </c>
      <c r="WGT547" s="52"/>
      <c r="WGU547" s="53" t="s">
        <v>14</v>
      </c>
      <c r="WGV547" s="52"/>
      <c r="WGW547" s="54"/>
      <c r="WGX547" s="54"/>
      <c r="WGY547" s="54"/>
      <c r="WGZ547" s="55"/>
      <c r="WHA547" s="51">
        <v>27</v>
      </c>
      <c r="WHB547" s="52"/>
      <c r="WHC547" s="53" t="s">
        <v>14</v>
      </c>
      <c r="WHD547" s="52"/>
      <c r="WHE547" s="54"/>
      <c r="WHF547" s="54"/>
      <c r="WHG547" s="54"/>
      <c r="WHH547" s="55"/>
      <c r="WHI547" s="51">
        <v>27</v>
      </c>
      <c r="WHJ547" s="52"/>
      <c r="WHK547" s="53" t="s">
        <v>14</v>
      </c>
      <c r="WHL547" s="52"/>
      <c r="WHM547" s="54"/>
      <c r="WHN547" s="54"/>
      <c r="WHO547" s="54"/>
      <c r="WHP547" s="55"/>
      <c r="WHQ547" s="51">
        <v>27</v>
      </c>
      <c r="WHR547" s="52"/>
      <c r="WHS547" s="53" t="s">
        <v>14</v>
      </c>
      <c r="WHT547" s="52"/>
      <c r="WHU547" s="54"/>
      <c r="WHV547" s="54"/>
      <c r="WHW547" s="54"/>
      <c r="WHX547" s="55"/>
      <c r="WHY547" s="51">
        <v>27</v>
      </c>
      <c r="WHZ547" s="52"/>
      <c r="WIA547" s="53" t="s">
        <v>14</v>
      </c>
      <c r="WIB547" s="52"/>
      <c r="WIC547" s="54"/>
      <c r="WID547" s="54"/>
      <c r="WIE547" s="54"/>
      <c r="WIF547" s="55"/>
      <c r="WIG547" s="51">
        <v>27</v>
      </c>
      <c r="WIH547" s="52"/>
      <c r="WII547" s="53" t="s">
        <v>14</v>
      </c>
      <c r="WIJ547" s="52"/>
      <c r="WIK547" s="54"/>
      <c r="WIL547" s="54"/>
      <c r="WIM547" s="54"/>
      <c r="WIN547" s="55"/>
      <c r="WIO547" s="51">
        <v>27</v>
      </c>
      <c r="WIP547" s="52"/>
      <c r="WIQ547" s="53" t="s">
        <v>14</v>
      </c>
      <c r="WIR547" s="52"/>
      <c r="WIS547" s="54"/>
      <c r="WIT547" s="54"/>
      <c r="WIU547" s="54"/>
      <c r="WIV547" s="55"/>
      <c r="WIW547" s="51">
        <v>27</v>
      </c>
      <c r="WIX547" s="52"/>
      <c r="WIY547" s="53" t="s">
        <v>14</v>
      </c>
      <c r="WIZ547" s="52"/>
      <c r="WJA547" s="54"/>
      <c r="WJB547" s="54"/>
      <c r="WJC547" s="54"/>
      <c r="WJD547" s="55"/>
      <c r="WJE547" s="51">
        <v>27</v>
      </c>
      <c r="WJF547" s="52"/>
      <c r="WJG547" s="53" t="s">
        <v>14</v>
      </c>
      <c r="WJH547" s="52"/>
      <c r="WJI547" s="54"/>
      <c r="WJJ547" s="54"/>
      <c r="WJK547" s="54"/>
      <c r="WJL547" s="55"/>
      <c r="WJM547" s="51">
        <v>27</v>
      </c>
      <c r="WJN547" s="52"/>
      <c r="WJO547" s="53" t="s">
        <v>14</v>
      </c>
      <c r="WJP547" s="52"/>
      <c r="WJQ547" s="54"/>
      <c r="WJR547" s="54"/>
      <c r="WJS547" s="54"/>
      <c r="WJT547" s="55"/>
      <c r="WJU547" s="51">
        <v>27</v>
      </c>
      <c r="WJV547" s="52"/>
      <c r="WJW547" s="53" t="s">
        <v>14</v>
      </c>
      <c r="WJX547" s="52"/>
      <c r="WJY547" s="54"/>
      <c r="WJZ547" s="54"/>
      <c r="WKA547" s="54"/>
      <c r="WKB547" s="55"/>
      <c r="WKC547" s="51">
        <v>27</v>
      </c>
      <c r="WKD547" s="52"/>
      <c r="WKE547" s="53" t="s">
        <v>14</v>
      </c>
      <c r="WKF547" s="52"/>
      <c r="WKG547" s="54"/>
      <c r="WKH547" s="54"/>
      <c r="WKI547" s="54"/>
      <c r="WKJ547" s="55"/>
      <c r="WKK547" s="51">
        <v>27</v>
      </c>
      <c r="WKL547" s="52"/>
      <c r="WKM547" s="53" t="s">
        <v>14</v>
      </c>
      <c r="WKN547" s="52"/>
      <c r="WKO547" s="54"/>
      <c r="WKP547" s="54"/>
      <c r="WKQ547" s="54"/>
      <c r="WKR547" s="55"/>
      <c r="WKS547" s="51">
        <v>27</v>
      </c>
      <c r="WKT547" s="52"/>
      <c r="WKU547" s="53" t="s">
        <v>14</v>
      </c>
      <c r="WKV547" s="52"/>
      <c r="WKW547" s="54"/>
      <c r="WKX547" s="54"/>
      <c r="WKY547" s="54"/>
      <c r="WKZ547" s="55"/>
      <c r="WLA547" s="51">
        <v>27</v>
      </c>
      <c r="WLB547" s="52"/>
      <c r="WLC547" s="53" t="s">
        <v>14</v>
      </c>
      <c r="WLD547" s="52"/>
      <c r="WLE547" s="54"/>
      <c r="WLF547" s="54"/>
      <c r="WLG547" s="54"/>
      <c r="WLH547" s="55"/>
      <c r="WLI547" s="51">
        <v>27</v>
      </c>
      <c r="WLJ547" s="52"/>
      <c r="WLK547" s="53" t="s">
        <v>14</v>
      </c>
      <c r="WLL547" s="52"/>
      <c r="WLM547" s="54"/>
      <c r="WLN547" s="54"/>
      <c r="WLO547" s="54"/>
      <c r="WLP547" s="55"/>
      <c r="WLQ547" s="51">
        <v>27</v>
      </c>
      <c r="WLR547" s="52"/>
      <c r="WLS547" s="53" t="s">
        <v>14</v>
      </c>
      <c r="WLT547" s="52"/>
      <c r="WLU547" s="54"/>
      <c r="WLV547" s="54"/>
      <c r="WLW547" s="54"/>
      <c r="WLX547" s="55"/>
      <c r="WLY547" s="51">
        <v>27</v>
      </c>
      <c r="WLZ547" s="52"/>
      <c r="WMA547" s="53" t="s">
        <v>14</v>
      </c>
      <c r="WMB547" s="52"/>
      <c r="WMC547" s="54"/>
      <c r="WMD547" s="54"/>
      <c r="WME547" s="54"/>
      <c r="WMF547" s="55"/>
      <c r="WMG547" s="51">
        <v>27</v>
      </c>
      <c r="WMH547" s="52"/>
      <c r="WMI547" s="53" t="s">
        <v>14</v>
      </c>
      <c r="WMJ547" s="52"/>
      <c r="WMK547" s="54"/>
      <c r="WML547" s="54"/>
      <c r="WMM547" s="54"/>
      <c r="WMN547" s="55"/>
      <c r="WMO547" s="51">
        <v>27</v>
      </c>
      <c r="WMP547" s="52"/>
      <c r="WMQ547" s="53" t="s">
        <v>14</v>
      </c>
      <c r="WMR547" s="52"/>
      <c r="WMS547" s="54"/>
      <c r="WMT547" s="54"/>
      <c r="WMU547" s="54"/>
      <c r="WMV547" s="55"/>
      <c r="WMW547" s="51">
        <v>27</v>
      </c>
      <c r="WMX547" s="52"/>
      <c r="WMY547" s="53" t="s">
        <v>14</v>
      </c>
      <c r="WMZ547" s="52"/>
      <c r="WNA547" s="54"/>
      <c r="WNB547" s="54"/>
      <c r="WNC547" s="54"/>
      <c r="WND547" s="55"/>
      <c r="WNE547" s="51">
        <v>27</v>
      </c>
      <c r="WNF547" s="52"/>
      <c r="WNG547" s="53" t="s">
        <v>14</v>
      </c>
      <c r="WNH547" s="52"/>
      <c r="WNI547" s="54"/>
      <c r="WNJ547" s="54"/>
      <c r="WNK547" s="54"/>
      <c r="WNL547" s="55"/>
      <c r="WNM547" s="51">
        <v>27</v>
      </c>
      <c r="WNN547" s="52"/>
      <c r="WNO547" s="53" t="s">
        <v>14</v>
      </c>
      <c r="WNP547" s="52"/>
      <c r="WNQ547" s="54"/>
      <c r="WNR547" s="54"/>
      <c r="WNS547" s="54"/>
      <c r="WNT547" s="55"/>
      <c r="WNU547" s="51">
        <v>27</v>
      </c>
      <c r="WNV547" s="52"/>
      <c r="WNW547" s="53" t="s">
        <v>14</v>
      </c>
      <c r="WNX547" s="52"/>
      <c r="WNY547" s="54"/>
      <c r="WNZ547" s="54"/>
      <c r="WOA547" s="54"/>
      <c r="WOB547" s="55"/>
      <c r="WOC547" s="51">
        <v>27</v>
      </c>
      <c r="WOD547" s="52"/>
      <c r="WOE547" s="53" t="s">
        <v>14</v>
      </c>
      <c r="WOF547" s="52"/>
      <c r="WOG547" s="54"/>
      <c r="WOH547" s="54"/>
      <c r="WOI547" s="54"/>
      <c r="WOJ547" s="55"/>
      <c r="WOK547" s="51">
        <v>27</v>
      </c>
      <c r="WOL547" s="52"/>
      <c r="WOM547" s="53" t="s">
        <v>14</v>
      </c>
      <c r="WON547" s="52"/>
      <c r="WOO547" s="54"/>
      <c r="WOP547" s="54"/>
      <c r="WOQ547" s="54"/>
      <c r="WOR547" s="55"/>
      <c r="WOS547" s="51">
        <v>27</v>
      </c>
      <c r="WOT547" s="52"/>
      <c r="WOU547" s="53" t="s">
        <v>14</v>
      </c>
      <c r="WOV547" s="52"/>
      <c r="WOW547" s="54"/>
      <c r="WOX547" s="54"/>
      <c r="WOY547" s="54"/>
      <c r="WOZ547" s="55"/>
      <c r="WPA547" s="51">
        <v>27</v>
      </c>
      <c r="WPB547" s="52"/>
      <c r="WPC547" s="53" t="s">
        <v>14</v>
      </c>
      <c r="WPD547" s="52"/>
      <c r="WPE547" s="54"/>
      <c r="WPF547" s="54"/>
      <c r="WPG547" s="54"/>
      <c r="WPH547" s="55"/>
      <c r="WPI547" s="51">
        <v>27</v>
      </c>
      <c r="WPJ547" s="52"/>
      <c r="WPK547" s="53" t="s">
        <v>14</v>
      </c>
      <c r="WPL547" s="52"/>
      <c r="WPM547" s="54"/>
      <c r="WPN547" s="54"/>
      <c r="WPO547" s="54"/>
      <c r="WPP547" s="55"/>
      <c r="WPQ547" s="51">
        <v>27</v>
      </c>
      <c r="WPR547" s="52"/>
      <c r="WPS547" s="53" t="s">
        <v>14</v>
      </c>
      <c r="WPT547" s="52"/>
      <c r="WPU547" s="54"/>
      <c r="WPV547" s="54"/>
      <c r="WPW547" s="54"/>
      <c r="WPX547" s="55"/>
      <c r="WPY547" s="51">
        <v>27</v>
      </c>
      <c r="WPZ547" s="52"/>
      <c r="WQA547" s="53" t="s">
        <v>14</v>
      </c>
      <c r="WQB547" s="52"/>
      <c r="WQC547" s="54"/>
      <c r="WQD547" s="54"/>
      <c r="WQE547" s="54"/>
      <c r="WQF547" s="55"/>
      <c r="WQG547" s="51">
        <v>27</v>
      </c>
      <c r="WQH547" s="52"/>
      <c r="WQI547" s="53" t="s">
        <v>14</v>
      </c>
      <c r="WQJ547" s="52"/>
      <c r="WQK547" s="54"/>
      <c r="WQL547" s="54"/>
      <c r="WQM547" s="54"/>
      <c r="WQN547" s="55"/>
      <c r="WQO547" s="51">
        <v>27</v>
      </c>
      <c r="WQP547" s="52"/>
      <c r="WQQ547" s="53" t="s">
        <v>14</v>
      </c>
      <c r="WQR547" s="52"/>
      <c r="WQS547" s="54"/>
      <c r="WQT547" s="54"/>
      <c r="WQU547" s="54"/>
      <c r="WQV547" s="55"/>
      <c r="WQW547" s="51">
        <v>27</v>
      </c>
      <c r="WQX547" s="52"/>
      <c r="WQY547" s="53" t="s">
        <v>14</v>
      </c>
      <c r="WQZ547" s="52"/>
      <c r="WRA547" s="54"/>
      <c r="WRB547" s="54"/>
      <c r="WRC547" s="54"/>
      <c r="WRD547" s="55"/>
      <c r="WRE547" s="51">
        <v>27</v>
      </c>
      <c r="WRF547" s="52"/>
      <c r="WRG547" s="53" t="s">
        <v>14</v>
      </c>
      <c r="WRH547" s="52"/>
      <c r="WRI547" s="54"/>
      <c r="WRJ547" s="54"/>
      <c r="WRK547" s="54"/>
      <c r="WRL547" s="55"/>
      <c r="WRM547" s="51">
        <v>27</v>
      </c>
      <c r="WRN547" s="52"/>
      <c r="WRO547" s="53" t="s">
        <v>14</v>
      </c>
      <c r="WRP547" s="52"/>
      <c r="WRQ547" s="54"/>
      <c r="WRR547" s="54"/>
      <c r="WRS547" s="54"/>
      <c r="WRT547" s="55"/>
      <c r="WRU547" s="51">
        <v>27</v>
      </c>
      <c r="WRV547" s="52"/>
      <c r="WRW547" s="53" t="s">
        <v>14</v>
      </c>
      <c r="WRX547" s="52"/>
      <c r="WRY547" s="54"/>
      <c r="WRZ547" s="54"/>
      <c r="WSA547" s="54"/>
      <c r="WSB547" s="55"/>
      <c r="WSC547" s="51">
        <v>27</v>
      </c>
      <c r="WSD547" s="52"/>
      <c r="WSE547" s="53" t="s">
        <v>14</v>
      </c>
      <c r="WSF547" s="52"/>
      <c r="WSG547" s="54"/>
      <c r="WSH547" s="54"/>
      <c r="WSI547" s="54"/>
      <c r="WSJ547" s="55"/>
      <c r="WSK547" s="51">
        <v>27</v>
      </c>
      <c r="WSL547" s="52"/>
      <c r="WSM547" s="53" t="s">
        <v>14</v>
      </c>
      <c r="WSN547" s="52"/>
      <c r="WSO547" s="54"/>
      <c r="WSP547" s="54"/>
      <c r="WSQ547" s="54"/>
      <c r="WSR547" s="55"/>
      <c r="WSS547" s="51">
        <v>27</v>
      </c>
      <c r="WST547" s="52"/>
      <c r="WSU547" s="53" t="s">
        <v>14</v>
      </c>
      <c r="WSV547" s="52"/>
      <c r="WSW547" s="54"/>
      <c r="WSX547" s="54"/>
      <c r="WSY547" s="54"/>
      <c r="WSZ547" s="55"/>
      <c r="WTA547" s="51">
        <v>27</v>
      </c>
      <c r="WTB547" s="52"/>
      <c r="WTC547" s="53" t="s">
        <v>14</v>
      </c>
      <c r="WTD547" s="52"/>
      <c r="WTE547" s="54"/>
      <c r="WTF547" s="54"/>
      <c r="WTG547" s="54"/>
      <c r="WTH547" s="55"/>
      <c r="WTI547" s="51">
        <v>27</v>
      </c>
      <c r="WTJ547" s="52"/>
      <c r="WTK547" s="53" t="s">
        <v>14</v>
      </c>
      <c r="WTL547" s="52"/>
      <c r="WTM547" s="54"/>
      <c r="WTN547" s="54"/>
      <c r="WTO547" s="54"/>
      <c r="WTP547" s="55"/>
      <c r="WTQ547" s="51">
        <v>27</v>
      </c>
      <c r="WTR547" s="52"/>
      <c r="WTS547" s="53" t="s">
        <v>14</v>
      </c>
      <c r="WTT547" s="52"/>
      <c r="WTU547" s="54"/>
      <c r="WTV547" s="54"/>
      <c r="WTW547" s="54"/>
      <c r="WTX547" s="55"/>
      <c r="WTY547" s="51">
        <v>27</v>
      </c>
      <c r="WTZ547" s="52"/>
      <c r="WUA547" s="53" t="s">
        <v>14</v>
      </c>
      <c r="WUB547" s="52"/>
      <c r="WUC547" s="54"/>
      <c r="WUD547" s="54"/>
      <c r="WUE547" s="54"/>
      <c r="WUF547" s="55"/>
      <c r="WUG547" s="51">
        <v>27</v>
      </c>
      <c r="WUH547" s="52"/>
      <c r="WUI547" s="53" t="s">
        <v>14</v>
      </c>
      <c r="WUJ547" s="52"/>
      <c r="WUK547" s="54"/>
      <c r="WUL547" s="54"/>
      <c r="WUM547" s="54"/>
      <c r="WUN547" s="55"/>
      <c r="WUO547" s="51">
        <v>27</v>
      </c>
      <c r="WUP547" s="52"/>
      <c r="WUQ547" s="53" t="s">
        <v>14</v>
      </c>
      <c r="WUR547" s="52"/>
      <c r="WUS547" s="54"/>
      <c r="WUT547" s="54"/>
      <c r="WUU547" s="54"/>
      <c r="WUV547" s="55"/>
      <c r="WUW547" s="51">
        <v>27</v>
      </c>
      <c r="WUX547" s="52"/>
      <c r="WUY547" s="53" t="s">
        <v>14</v>
      </c>
      <c r="WUZ547" s="52"/>
      <c r="WVA547" s="54"/>
      <c r="WVB547" s="54"/>
      <c r="WVC547" s="54"/>
      <c r="WVD547" s="55"/>
      <c r="WVE547" s="51">
        <v>27</v>
      </c>
      <c r="WVF547" s="52"/>
      <c r="WVG547" s="53" t="s">
        <v>14</v>
      </c>
      <c r="WVH547" s="52"/>
      <c r="WVI547" s="54"/>
      <c r="WVJ547" s="54"/>
      <c r="WVK547" s="54"/>
      <c r="WVL547" s="55"/>
      <c r="WVM547" s="51">
        <v>27</v>
      </c>
      <c r="WVN547" s="52"/>
      <c r="WVO547" s="53" t="s">
        <v>14</v>
      </c>
      <c r="WVP547" s="52"/>
      <c r="WVQ547" s="54"/>
      <c r="WVR547" s="54"/>
      <c r="WVS547" s="54"/>
      <c r="WVT547" s="55"/>
      <c r="WVU547" s="51">
        <v>27</v>
      </c>
      <c r="WVV547" s="52"/>
      <c r="WVW547" s="53" t="s">
        <v>14</v>
      </c>
      <c r="WVX547" s="52"/>
      <c r="WVY547" s="54"/>
      <c r="WVZ547" s="54"/>
      <c r="WWA547" s="54"/>
      <c r="WWB547" s="55"/>
      <c r="WWC547" s="51">
        <v>27</v>
      </c>
      <c r="WWD547" s="52"/>
      <c r="WWE547" s="53" t="s">
        <v>14</v>
      </c>
      <c r="WWF547" s="52"/>
      <c r="WWG547" s="54"/>
      <c r="WWH547" s="54"/>
      <c r="WWI547" s="54"/>
      <c r="WWJ547" s="55"/>
      <c r="WWK547" s="51">
        <v>27</v>
      </c>
      <c r="WWL547" s="52"/>
      <c r="WWM547" s="53" t="s">
        <v>14</v>
      </c>
      <c r="WWN547" s="52"/>
      <c r="WWO547" s="54"/>
      <c r="WWP547" s="54"/>
      <c r="WWQ547" s="54"/>
      <c r="WWR547" s="55"/>
      <c r="WWS547" s="51">
        <v>27</v>
      </c>
      <c r="WWT547" s="52"/>
      <c r="WWU547" s="53" t="s">
        <v>14</v>
      </c>
      <c r="WWV547" s="52"/>
      <c r="WWW547" s="54"/>
      <c r="WWX547" s="54"/>
      <c r="WWY547" s="54"/>
      <c r="WWZ547" s="55"/>
      <c r="WXA547" s="51">
        <v>27</v>
      </c>
      <c r="WXB547" s="52"/>
      <c r="WXC547" s="53" t="s">
        <v>14</v>
      </c>
      <c r="WXD547" s="52"/>
      <c r="WXE547" s="54"/>
      <c r="WXF547" s="54"/>
      <c r="WXG547" s="54"/>
      <c r="WXH547" s="55"/>
      <c r="WXI547" s="51">
        <v>27</v>
      </c>
      <c r="WXJ547" s="52"/>
      <c r="WXK547" s="53" t="s">
        <v>14</v>
      </c>
      <c r="WXL547" s="52"/>
      <c r="WXM547" s="54"/>
      <c r="WXN547" s="54"/>
      <c r="WXO547" s="54"/>
      <c r="WXP547" s="55"/>
      <c r="WXQ547" s="51">
        <v>27</v>
      </c>
      <c r="WXR547" s="52"/>
      <c r="WXS547" s="53" t="s">
        <v>14</v>
      </c>
      <c r="WXT547" s="52"/>
      <c r="WXU547" s="54"/>
      <c r="WXV547" s="54"/>
      <c r="WXW547" s="54"/>
      <c r="WXX547" s="55"/>
      <c r="WXY547" s="51">
        <v>27</v>
      </c>
      <c r="WXZ547" s="52"/>
      <c r="WYA547" s="53" t="s">
        <v>14</v>
      </c>
      <c r="WYB547" s="52"/>
      <c r="WYC547" s="54"/>
      <c r="WYD547" s="54"/>
      <c r="WYE547" s="54"/>
      <c r="WYF547" s="55"/>
      <c r="WYG547" s="51">
        <v>27</v>
      </c>
      <c r="WYH547" s="52"/>
      <c r="WYI547" s="53" t="s">
        <v>14</v>
      </c>
      <c r="WYJ547" s="52"/>
      <c r="WYK547" s="54"/>
      <c r="WYL547" s="54"/>
      <c r="WYM547" s="54"/>
      <c r="WYN547" s="55"/>
      <c r="WYO547" s="51">
        <v>27</v>
      </c>
      <c r="WYP547" s="52"/>
      <c r="WYQ547" s="53" t="s">
        <v>14</v>
      </c>
      <c r="WYR547" s="52"/>
      <c r="WYS547" s="54"/>
      <c r="WYT547" s="54"/>
      <c r="WYU547" s="54"/>
      <c r="WYV547" s="55"/>
      <c r="WYW547" s="51">
        <v>27</v>
      </c>
      <c r="WYX547" s="52"/>
      <c r="WYY547" s="53" t="s">
        <v>14</v>
      </c>
      <c r="WYZ547" s="52"/>
      <c r="WZA547" s="54"/>
      <c r="WZB547" s="54"/>
      <c r="WZC547" s="54"/>
      <c r="WZD547" s="55"/>
      <c r="WZE547" s="51">
        <v>27</v>
      </c>
      <c r="WZF547" s="52"/>
      <c r="WZG547" s="53" t="s">
        <v>14</v>
      </c>
      <c r="WZH547" s="52"/>
      <c r="WZI547" s="54"/>
      <c r="WZJ547" s="54"/>
      <c r="WZK547" s="54"/>
      <c r="WZL547" s="55"/>
      <c r="WZM547" s="51">
        <v>27</v>
      </c>
      <c r="WZN547" s="52"/>
      <c r="WZO547" s="53" t="s">
        <v>14</v>
      </c>
      <c r="WZP547" s="52"/>
      <c r="WZQ547" s="54"/>
      <c r="WZR547" s="54"/>
      <c r="WZS547" s="54"/>
      <c r="WZT547" s="55"/>
      <c r="WZU547" s="51">
        <v>27</v>
      </c>
      <c r="WZV547" s="52"/>
      <c r="WZW547" s="53" t="s">
        <v>14</v>
      </c>
      <c r="WZX547" s="52"/>
      <c r="WZY547" s="54"/>
      <c r="WZZ547" s="54"/>
      <c r="XAA547" s="54"/>
      <c r="XAB547" s="55"/>
      <c r="XAC547" s="51">
        <v>27</v>
      </c>
      <c r="XAD547" s="52"/>
      <c r="XAE547" s="53" t="s">
        <v>14</v>
      </c>
      <c r="XAF547" s="52"/>
      <c r="XAG547" s="54"/>
      <c r="XAH547" s="54"/>
      <c r="XAI547" s="54"/>
      <c r="XAJ547" s="55"/>
      <c r="XAK547" s="51">
        <v>27</v>
      </c>
      <c r="XAL547" s="52"/>
      <c r="XAM547" s="53" t="s">
        <v>14</v>
      </c>
      <c r="XAN547" s="52"/>
      <c r="XAO547" s="54"/>
      <c r="XAP547" s="54"/>
      <c r="XAQ547" s="54"/>
      <c r="XAR547" s="55"/>
      <c r="XAS547" s="51">
        <v>27</v>
      </c>
      <c r="XAT547" s="52"/>
      <c r="XAU547" s="53" t="s">
        <v>14</v>
      </c>
      <c r="XAV547" s="52"/>
      <c r="XAW547" s="54"/>
      <c r="XAX547" s="54"/>
      <c r="XAY547" s="54"/>
      <c r="XAZ547" s="55"/>
      <c r="XBA547" s="51">
        <v>27</v>
      </c>
      <c r="XBB547" s="52"/>
      <c r="XBC547" s="53" t="s">
        <v>14</v>
      </c>
      <c r="XBD547" s="52"/>
      <c r="XBE547" s="54"/>
      <c r="XBF547" s="54"/>
      <c r="XBG547" s="54"/>
      <c r="XBH547" s="55"/>
      <c r="XBI547" s="51">
        <v>27</v>
      </c>
      <c r="XBJ547" s="52"/>
      <c r="XBK547" s="53" t="s">
        <v>14</v>
      </c>
      <c r="XBL547" s="52"/>
      <c r="XBM547" s="54"/>
      <c r="XBN547" s="54"/>
      <c r="XBO547" s="54"/>
      <c r="XBP547" s="55"/>
      <c r="XBQ547" s="51">
        <v>27</v>
      </c>
      <c r="XBR547" s="52"/>
      <c r="XBS547" s="53" t="s">
        <v>14</v>
      </c>
      <c r="XBT547" s="52"/>
      <c r="XBU547" s="54"/>
      <c r="XBV547" s="54"/>
      <c r="XBW547" s="54"/>
      <c r="XBX547" s="55"/>
      <c r="XBY547" s="51">
        <v>27</v>
      </c>
      <c r="XBZ547" s="52"/>
      <c r="XCA547" s="53" t="s">
        <v>14</v>
      </c>
      <c r="XCB547" s="52"/>
      <c r="XCC547" s="54"/>
      <c r="XCD547" s="54"/>
      <c r="XCE547" s="54"/>
      <c r="XCF547" s="55"/>
      <c r="XCG547" s="51">
        <v>27</v>
      </c>
      <c r="XCH547" s="52"/>
      <c r="XCI547" s="53" t="s">
        <v>14</v>
      </c>
      <c r="XCJ547" s="52"/>
      <c r="XCK547" s="54"/>
      <c r="XCL547" s="54"/>
      <c r="XCM547" s="54"/>
      <c r="XCN547" s="55"/>
      <c r="XCO547" s="51">
        <v>27</v>
      </c>
      <c r="XCP547" s="52"/>
      <c r="XCQ547" s="53" t="s">
        <v>14</v>
      </c>
      <c r="XCR547" s="52"/>
      <c r="XCS547" s="54"/>
      <c r="XCT547" s="54"/>
      <c r="XCU547" s="54"/>
      <c r="XCV547" s="55"/>
      <c r="XCW547" s="51">
        <v>27</v>
      </c>
      <c r="XCX547" s="52"/>
      <c r="XCY547" s="53" t="s">
        <v>14</v>
      </c>
      <c r="XCZ547" s="52"/>
      <c r="XDA547" s="54"/>
      <c r="XDB547" s="54"/>
      <c r="XDC547" s="54"/>
      <c r="XDD547" s="55"/>
      <c r="XDE547" s="51">
        <v>27</v>
      </c>
      <c r="XDF547" s="52"/>
      <c r="XDG547" s="53" t="s">
        <v>14</v>
      </c>
      <c r="XDH547" s="52"/>
      <c r="XDI547" s="54"/>
      <c r="XDJ547" s="54"/>
      <c r="XDK547" s="54"/>
      <c r="XDL547" s="55"/>
      <c r="XDM547" s="51">
        <v>27</v>
      </c>
      <c r="XDN547" s="52"/>
      <c r="XDO547" s="53" t="s">
        <v>14</v>
      </c>
      <c r="XDP547" s="52"/>
      <c r="XDQ547" s="54"/>
      <c r="XDR547" s="54"/>
      <c r="XDS547" s="54"/>
      <c r="XDT547" s="55"/>
      <c r="XDU547" s="51">
        <v>27</v>
      </c>
      <c r="XDV547" s="52"/>
      <c r="XDW547" s="53" t="s">
        <v>14</v>
      </c>
      <c r="XDX547" s="52"/>
      <c r="XDY547" s="54"/>
      <c r="XDZ547" s="54"/>
      <c r="XEA547" s="54"/>
      <c r="XEB547" s="55"/>
      <c r="XEC547" s="51">
        <v>27</v>
      </c>
      <c r="XED547" s="52"/>
      <c r="XEE547" s="53" t="s">
        <v>14</v>
      </c>
      <c r="XEF547" s="52"/>
      <c r="XEG547" s="54"/>
      <c r="XEH547" s="54"/>
      <c r="XEI547" s="54"/>
      <c r="XEJ547" s="55"/>
      <c r="XEK547" s="51">
        <v>27</v>
      </c>
      <c r="XEL547" s="52"/>
      <c r="XEM547" s="53" t="s">
        <v>14</v>
      </c>
      <c r="XEN547" s="52"/>
      <c r="XEO547" s="54"/>
      <c r="XEP547" s="54"/>
      <c r="XEQ547" s="54"/>
      <c r="XER547" s="55"/>
      <c r="XES547" s="51">
        <v>27</v>
      </c>
      <c r="XET547" s="52"/>
      <c r="XEU547" s="53" t="s">
        <v>14</v>
      </c>
      <c r="XEV547" s="52"/>
      <c r="XEW547" s="54"/>
      <c r="XEX547" s="54"/>
      <c r="XEY547" s="54"/>
    </row>
    <row r="548" spans="1:16379" ht="12.75" outlineLevel="1" x14ac:dyDescent="0.2">
      <c r="A548" s="18" t="s">
        <v>2408</v>
      </c>
      <c r="B548" s="10">
        <v>30</v>
      </c>
      <c r="C548" s="10">
        <v>1</v>
      </c>
      <c r="D548" s="27" t="str">
        <f>+VLOOKUP(A:A,INSUMOS!A:B,2,FALSE)</f>
        <v>CARGOS DE CONEXIÓN-ACOMETIDA POR VANTI</v>
      </c>
      <c r="E548" s="10" t="str">
        <f>+VLOOKUP(A:A,INSUMOS!A:C,3,FALSE)</f>
        <v>UN</v>
      </c>
      <c r="F548" s="13">
        <f>+VLOOKUP(A:A,INSUMOS!A:D,4,FALSE)</f>
        <v>1</v>
      </c>
      <c r="G548" s="26">
        <f>VLOOKUP(A:A,MEMORIAS!B:M,12,0)</f>
        <v>0</v>
      </c>
      <c r="H548" s="462">
        <f>+F548*G548</f>
        <v>0</v>
      </c>
      <c r="I548" s="49"/>
      <c r="J548" s="49"/>
      <c r="K548" s="49"/>
      <c r="L548" s="46"/>
      <c r="M548" s="47"/>
      <c r="N548" s="47"/>
      <c r="O548" s="48"/>
      <c r="P548" s="47"/>
      <c r="Q548" s="49"/>
      <c r="R548" s="49"/>
      <c r="S548" s="49"/>
      <c r="T548" s="46"/>
      <c r="U548" s="47"/>
      <c r="V548" s="47"/>
      <c r="W548" s="48"/>
      <c r="X548" s="47"/>
      <c r="Y548" s="49"/>
      <c r="Z548" s="49"/>
      <c r="AA548" s="49"/>
      <c r="AB548" s="46"/>
      <c r="AC548" s="47"/>
      <c r="AD548" s="47"/>
      <c r="AE548" s="48"/>
      <c r="AF548" s="47"/>
      <c r="AG548" s="49"/>
      <c r="AH548" s="49"/>
      <c r="AI548" s="49"/>
      <c r="AJ548" s="46"/>
      <c r="AK548" s="47"/>
      <c r="AL548" s="47"/>
      <c r="AM548" s="48"/>
      <c r="AN548" s="47"/>
      <c r="AO548" s="49"/>
      <c r="AP548" s="49"/>
      <c r="AQ548" s="49"/>
      <c r="AR548" s="46"/>
      <c r="AS548" s="47"/>
      <c r="AT548" s="47"/>
      <c r="AU548" s="48"/>
      <c r="AV548" s="47"/>
      <c r="AW548" s="49"/>
      <c r="AX548" s="49"/>
      <c r="AY548" s="49"/>
      <c r="AZ548" s="46"/>
      <c r="BA548" s="47"/>
      <c r="BB548" s="47"/>
      <c r="BC548" s="48"/>
      <c r="BD548" s="47"/>
      <c r="BE548" s="49"/>
      <c r="BF548" s="49"/>
      <c r="BG548" s="49"/>
      <c r="BH548" s="46"/>
      <c r="BI548" s="47"/>
      <c r="BJ548" s="47"/>
      <c r="BK548" s="48"/>
      <c r="BL548" s="47"/>
      <c r="BM548" s="49"/>
      <c r="BN548" s="49"/>
      <c r="BO548" s="49"/>
      <c r="BP548" s="46"/>
      <c r="BQ548" s="47"/>
      <c r="BR548" s="47"/>
      <c r="BS548" s="48"/>
      <c r="BT548" s="47"/>
      <c r="BU548" s="49"/>
      <c r="BV548" s="49"/>
      <c r="BW548" s="49"/>
      <c r="BX548" s="46"/>
      <c r="BY548" s="47"/>
      <c r="BZ548" s="47"/>
      <c r="CA548" s="48"/>
      <c r="CB548" s="47"/>
      <c r="CC548" s="49"/>
      <c r="CD548" s="49"/>
      <c r="CE548" s="49"/>
      <c r="CF548" s="46"/>
      <c r="CG548" s="47"/>
      <c r="CH548" s="47"/>
      <c r="CI548" s="48"/>
      <c r="CJ548" s="47"/>
      <c r="CK548" s="49"/>
      <c r="CL548" s="49"/>
      <c r="CM548" s="49"/>
      <c r="CN548" s="46"/>
      <c r="CO548" s="47"/>
      <c r="CP548" s="47"/>
      <c r="CQ548" s="48"/>
      <c r="CR548" s="47"/>
      <c r="CS548" s="49"/>
      <c r="CT548" s="49"/>
      <c r="CU548" s="49"/>
      <c r="CV548" s="46"/>
      <c r="CW548" s="47"/>
      <c r="CX548" s="47"/>
      <c r="CY548" s="48"/>
      <c r="CZ548" s="47"/>
      <c r="DA548" s="49"/>
      <c r="DB548" s="49"/>
      <c r="DC548" s="49"/>
      <c r="DD548" s="46"/>
      <c r="DE548" s="47"/>
      <c r="DF548" s="47"/>
      <c r="DG548" s="48"/>
      <c r="DH548" s="47"/>
      <c r="DI548" s="49"/>
      <c r="DJ548" s="49"/>
      <c r="DK548" s="49"/>
      <c r="DL548" s="46"/>
      <c r="DM548" s="47"/>
      <c r="DN548" s="47"/>
      <c r="DO548" s="48"/>
      <c r="DP548" s="47"/>
      <c r="DQ548" s="49"/>
      <c r="DR548" s="49"/>
      <c r="DS548" s="49"/>
      <c r="DT548" s="46"/>
      <c r="DU548" s="47"/>
      <c r="DV548" s="47"/>
      <c r="DW548" s="48"/>
      <c r="DX548" s="47"/>
      <c r="DY548" s="49"/>
      <c r="DZ548" s="49"/>
      <c r="EA548" s="49"/>
      <c r="EB548" s="46"/>
      <c r="EC548" s="47"/>
      <c r="ED548" s="47"/>
      <c r="EE548" s="48"/>
      <c r="EF548" s="47"/>
      <c r="EG548" s="49"/>
      <c r="EH548" s="49"/>
      <c r="EI548" s="49"/>
      <c r="EJ548" s="46"/>
      <c r="EK548" s="47"/>
      <c r="EL548" s="47"/>
      <c r="EM548" s="48"/>
      <c r="EN548" s="47"/>
      <c r="EO548" s="49"/>
      <c r="EP548" s="49"/>
      <c r="EQ548" s="49"/>
      <c r="ER548" s="46"/>
      <c r="ES548" s="47"/>
      <c r="ET548" s="47"/>
      <c r="EU548" s="48"/>
      <c r="EV548" s="47"/>
      <c r="EW548" s="49"/>
      <c r="EX548" s="49"/>
      <c r="EY548" s="49"/>
      <c r="EZ548" s="46"/>
      <c r="FA548" s="47"/>
      <c r="FB548" s="47"/>
      <c r="FC548" s="48"/>
      <c r="FD548" s="47"/>
      <c r="FE548" s="49"/>
      <c r="FF548" s="49"/>
      <c r="FG548" s="49"/>
      <c r="FH548" s="46"/>
      <c r="FI548" s="47"/>
      <c r="FJ548" s="47"/>
      <c r="FK548" s="48"/>
      <c r="FL548" s="47"/>
      <c r="FM548" s="49"/>
      <c r="FN548" s="49"/>
      <c r="FO548" s="49"/>
      <c r="FP548" s="46"/>
      <c r="FQ548" s="47"/>
      <c r="FR548" s="47"/>
      <c r="FS548" s="48"/>
      <c r="FT548" s="47"/>
      <c r="FU548" s="49"/>
      <c r="FV548" s="49"/>
      <c r="FW548" s="49"/>
      <c r="FX548" s="46"/>
      <c r="FY548" s="47"/>
      <c r="FZ548" s="47"/>
      <c r="GA548" s="48"/>
      <c r="GB548" s="47"/>
      <c r="GC548" s="49"/>
      <c r="GD548" s="49"/>
      <c r="GE548" s="49"/>
      <c r="GF548" s="46"/>
      <c r="GG548" s="47"/>
      <c r="GH548" s="47"/>
      <c r="GI548" s="48"/>
      <c r="GJ548" s="47"/>
      <c r="GK548" s="49"/>
      <c r="GL548" s="49"/>
      <c r="GM548" s="49"/>
      <c r="GN548" s="46"/>
      <c r="GO548" s="47"/>
      <c r="GP548" s="47"/>
      <c r="GQ548" s="48"/>
      <c r="GR548" s="47"/>
      <c r="GS548" s="49"/>
      <c r="GT548" s="49"/>
      <c r="GU548" s="49"/>
      <c r="GV548" s="46"/>
      <c r="GW548" s="47"/>
      <c r="GX548" s="47"/>
      <c r="GY548" s="48"/>
      <c r="GZ548" s="47"/>
      <c r="HA548" s="49"/>
      <c r="HB548" s="49"/>
      <c r="HC548" s="49"/>
      <c r="HD548" s="46"/>
      <c r="HE548" s="47"/>
      <c r="HF548" s="47"/>
      <c r="HG548" s="48"/>
      <c r="HH548" s="47"/>
      <c r="HI548" s="49"/>
      <c r="HJ548" s="49"/>
      <c r="HK548" s="49"/>
      <c r="HL548" s="46"/>
      <c r="HM548" s="47"/>
      <c r="HN548" s="47"/>
      <c r="HO548" s="48"/>
      <c r="HP548" s="47"/>
      <c r="HQ548" s="49"/>
      <c r="HR548" s="49"/>
      <c r="HS548" s="49"/>
      <c r="HT548" s="46"/>
      <c r="HU548" s="47"/>
      <c r="HV548" s="47"/>
      <c r="HW548" s="48"/>
      <c r="HX548" s="47"/>
      <c r="HY548" s="49"/>
      <c r="HZ548" s="49"/>
      <c r="IA548" s="49"/>
      <c r="IB548" s="46"/>
      <c r="IC548" s="47"/>
      <c r="ID548" s="47"/>
      <c r="IE548" s="48"/>
      <c r="IF548" s="47"/>
      <c r="IG548" s="49"/>
      <c r="IH548" s="49"/>
      <c r="II548" s="49"/>
      <c r="IJ548" s="46"/>
      <c r="IK548" s="47"/>
      <c r="IL548" s="47"/>
      <c r="IM548" s="48"/>
      <c r="IN548" s="47"/>
      <c r="IO548" s="49"/>
      <c r="IP548" s="49"/>
      <c r="IQ548" s="49"/>
      <c r="IR548" s="46"/>
      <c r="IS548" s="47"/>
      <c r="IT548" s="47"/>
      <c r="IU548" s="48"/>
      <c r="IV548" s="47"/>
      <c r="IW548" s="49"/>
      <c r="IX548" s="49"/>
      <c r="IY548" s="49"/>
      <c r="IZ548" s="46"/>
      <c r="JA548" s="47"/>
      <c r="JB548" s="47"/>
      <c r="JC548" s="48"/>
      <c r="JD548" s="47"/>
      <c r="JE548" s="49"/>
      <c r="JF548" s="49"/>
      <c r="JG548" s="49"/>
      <c r="JH548" s="46"/>
      <c r="JI548" s="47"/>
      <c r="JJ548" s="47"/>
      <c r="JK548" s="48"/>
      <c r="JL548" s="47"/>
      <c r="JM548" s="49"/>
      <c r="JN548" s="49"/>
      <c r="JO548" s="49"/>
      <c r="JP548" s="46"/>
      <c r="JQ548" s="47"/>
      <c r="JR548" s="47"/>
      <c r="JS548" s="48"/>
      <c r="JT548" s="47"/>
      <c r="JU548" s="49"/>
      <c r="JV548" s="49"/>
      <c r="JW548" s="49"/>
      <c r="JX548" s="46"/>
      <c r="JY548" s="47"/>
      <c r="JZ548" s="47"/>
      <c r="KA548" s="48"/>
      <c r="KB548" s="47"/>
      <c r="KC548" s="49"/>
      <c r="KD548" s="49"/>
      <c r="KE548" s="49"/>
      <c r="KF548" s="46"/>
      <c r="KG548" s="47"/>
      <c r="KH548" s="47"/>
      <c r="KI548" s="48"/>
      <c r="KJ548" s="47"/>
      <c r="KK548" s="49"/>
      <c r="KL548" s="49"/>
      <c r="KM548" s="49"/>
      <c r="KN548" s="46"/>
      <c r="KO548" s="47"/>
      <c r="KP548" s="47"/>
      <c r="KQ548" s="48"/>
      <c r="KR548" s="47"/>
      <c r="KS548" s="49"/>
      <c r="KT548" s="49"/>
      <c r="KU548" s="49"/>
      <c r="KV548" s="46"/>
      <c r="KW548" s="47"/>
      <c r="KX548" s="47"/>
      <c r="KY548" s="48"/>
      <c r="KZ548" s="47"/>
      <c r="LA548" s="49"/>
      <c r="LB548" s="49"/>
      <c r="LC548" s="49"/>
      <c r="LD548" s="46"/>
      <c r="LE548" s="47"/>
      <c r="LF548" s="47"/>
      <c r="LG548" s="48"/>
      <c r="LH548" s="47"/>
      <c r="LI548" s="49"/>
      <c r="LJ548" s="49"/>
      <c r="LK548" s="49"/>
      <c r="LL548" s="46"/>
      <c r="LM548" s="47"/>
      <c r="LN548" s="47"/>
      <c r="LO548" s="48"/>
      <c r="LP548" s="47"/>
      <c r="LQ548" s="49"/>
      <c r="LR548" s="49"/>
      <c r="LS548" s="49"/>
      <c r="LT548" s="46"/>
      <c r="LU548" s="47"/>
      <c r="LV548" s="47"/>
      <c r="LW548" s="48"/>
      <c r="LX548" s="47"/>
      <c r="LY548" s="49"/>
      <c r="LZ548" s="49"/>
      <c r="MA548" s="49"/>
      <c r="MB548" s="46"/>
      <c r="MC548" s="47"/>
      <c r="MD548" s="47"/>
      <c r="ME548" s="48"/>
      <c r="MF548" s="47"/>
      <c r="MG548" s="49"/>
      <c r="MH548" s="49"/>
      <c r="MI548" s="49"/>
      <c r="MJ548" s="46"/>
      <c r="MK548" s="47"/>
      <c r="ML548" s="47"/>
      <c r="MM548" s="48"/>
      <c r="MN548" s="47"/>
      <c r="MO548" s="49"/>
      <c r="MP548" s="49"/>
      <c r="MQ548" s="49"/>
      <c r="MR548" s="46"/>
      <c r="MS548" s="47"/>
      <c r="MT548" s="47"/>
      <c r="MU548" s="48"/>
      <c r="MV548" s="47"/>
      <c r="MW548" s="49"/>
      <c r="MX548" s="49"/>
      <c r="MY548" s="49"/>
      <c r="MZ548" s="46"/>
      <c r="NA548" s="47"/>
      <c r="NB548" s="47"/>
      <c r="NC548" s="48"/>
      <c r="ND548" s="47"/>
      <c r="NE548" s="49"/>
      <c r="NF548" s="49"/>
      <c r="NG548" s="49"/>
      <c r="NH548" s="46"/>
      <c r="NI548" s="47"/>
      <c r="NJ548" s="47"/>
      <c r="NK548" s="48"/>
      <c r="NL548" s="47"/>
      <c r="NM548" s="49"/>
      <c r="NN548" s="49"/>
      <c r="NO548" s="49"/>
      <c r="NP548" s="46"/>
      <c r="NQ548" s="47"/>
      <c r="NR548" s="47"/>
      <c r="NS548" s="48"/>
      <c r="NT548" s="47"/>
      <c r="NU548" s="49"/>
      <c r="NV548" s="49"/>
      <c r="NW548" s="49"/>
      <c r="NX548" s="46"/>
      <c r="NY548" s="47"/>
      <c r="NZ548" s="47"/>
      <c r="OA548" s="48"/>
      <c r="OB548" s="47"/>
      <c r="OC548" s="49"/>
      <c r="OD548" s="49"/>
      <c r="OE548" s="49"/>
      <c r="OF548" s="46"/>
      <c r="OG548" s="47"/>
      <c r="OH548" s="47"/>
      <c r="OI548" s="48"/>
      <c r="OJ548" s="47"/>
      <c r="OK548" s="49"/>
      <c r="OL548" s="49"/>
      <c r="OM548" s="49"/>
      <c r="ON548" s="46"/>
      <c r="OO548" s="47"/>
      <c r="OP548" s="47"/>
      <c r="OQ548" s="48"/>
      <c r="OR548" s="47"/>
      <c r="OS548" s="49"/>
      <c r="OT548" s="49"/>
      <c r="OU548" s="49"/>
      <c r="OV548" s="46"/>
      <c r="OW548" s="47"/>
      <c r="OX548" s="47"/>
      <c r="OY548" s="48"/>
      <c r="OZ548" s="47"/>
      <c r="PA548" s="49"/>
      <c r="PB548" s="49"/>
      <c r="PC548" s="49"/>
      <c r="PD548" s="46"/>
      <c r="PE548" s="47"/>
      <c r="PF548" s="47"/>
      <c r="PG548" s="48"/>
      <c r="PH548" s="47"/>
      <c r="PI548" s="49"/>
      <c r="PJ548" s="49"/>
      <c r="PK548" s="49"/>
      <c r="PL548" s="46"/>
      <c r="PM548" s="47"/>
      <c r="PN548" s="47"/>
      <c r="PO548" s="48"/>
      <c r="PP548" s="47"/>
      <c r="PQ548" s="49"/>
      <c r="PR548" s="49"/>
      <c r="PS548" s="49"/>
      <c r="PT548" s="46"/>
      <c r="PU548" s="47"/>
      <c r="PV548" s="47"/>
      <c r="PW548" s="48"/>
      <c r="PX548" s="47"/>
      <c r="PY548" s="49"/>
      <c r="PZ548" s="49"/>
      <c r="QA548" s="49"/>
      <c r="QB548" s="46"/>
      <c r="QC548" s="47"/>
      <c r="QD548" s="47"/>
      <c r="QE548" s="48"/>
      <c r="QF548" s="47"/>
      <c r="QG548" s="49"/>
      <c r="QH548" s="49"/>
      <c r="QI548" s="49"/>
      <c r="QJ548" s="46"/>
      <c r="QK548" s="47"/>
      <c r="QL548" s="47"/>
      <c r="QM548" s="48"/>
      <c r="QN548" s="47"/>
      <c r="QO548" s="49"/>
      <c r="QP548" s="49"/>
      <c r="QQ548" s="49"/>
      <c r="QR548" s="46"/>
      <c r="QS548" s="47"/>
      <c r="QT548" s="47"/>
      <c r="QU548" s="48"/>
      <c r="QV548" s="47"/>
      <c r="QW548" s="49"/>
      <c r="QX548" s="49"/>
      <c r="QY548" s="49"/>
      <c r="QZ548" s="46"/>
      <c r="RA548" s="47"/>
      <c r="RB548" s="47"/>
      <c r="RC548" s="48"/>
      <c r="RD548" s="47"/>
      <c r="RE548" s="49"/>
      <c r="RF548" s="49"/>
      <c r="RG548" s="49"/>
      <c r="RH548" s="46"/>
      <c r="RI548" s="47"/>
      <c r="RJ548" s="47"/>
      <c r="RK548" s="48"/>
      <c r="RL548" s="47"/>
      <c r="RM548" s="49"/>
      <c r="RN548" s="49"/>
      <c r="RO548" s="49"/>
      <c r="RP548" s="46"/>
      <c r="RQ548" s="47"/>
      <c r="RR548" s="47"/>
      <c r="RS548" s="48"/>
      <c r="RT548" s="47"/>
      <c r="RU548" s="49"/>
      <c r="RV548" s="49"/>
      <c r="RW548" s="49"/>
      <c r="RX548" s="46"/>
      <c r="RY548" s="47"/>
      <c r="RZ548" s="47"/>
      <c r="SA548" s="48"/>
      <c r="SB548" s="47"/>
      <c r="SC548" s="49"/>
      <c r="SD548" s="49"/>
      <c r="SE548" s="49"/>
      <c r="SF548" s="46"/>
      <c r="SG548" s="47"/>
      <c r="SH548" s="47"/>
      <c r="SI548" s="48"/>
      <c r="SJ548" s="47"/>
      <c r="SK548" s="49"/>
      <c r="SL548" s="49"/>
      <c r="SM548" s="49"/>
      <c r="SN548" s="46"/>
      <c r="SO548" s="47"/>
      <c r="SP548" s="47"/>
      <c r="SQ548" s="48"/>
      <c r="SR548" s="47"/>
      <c r="SS548" s="49"/>
      <c r="ST548" s="49"/>
      <c r="SU548" s="49"/>
      <c r="SV548" s="46"/>
      <c r="SW548" s="47"/>
      <c r="SX548" s="47"/>
      <c r="SY548" s="48"/>
      <c r="SZ548" s="47"/>
      <c r="TA548" s="49"/>
      <c r="TB548" s="49"/>
      <c r="TC548" s="49"/>
      <c r="TD548" s="46"/>
      <c r="TE548" s="47"/>
      <c r="TF548" s="47"/>
      <c r="TG548" s="48"/>
      <c r="TH548" s="47"/>
      <c r="TI548" s="49"/>
      <c r="TJ548" s="49"/>
      <c r="TK548" s="49"/>
      <c r="TL548" s="46"/>
      <c r="TM548" s="47"/>
      <c r="TN548" s="47"/>
      <c r="TO548" s="48"/>
      <c r="TP548" s="47"/>
      <c r="TQ548" s="49"/>
      <c r="TR548" s="49"/>
      <c r="TS548" s="49"/>
      <c r="TT548" s="46"/>
      <c r="TU548" s="47"/>
      <c r="TV548" s="47"/>
      <c r="TW548" s="48"/>
      <c r="TX548" s="47"/>
      <c r="TY548" s="49"/>
      <c r="TZ548" s="49"/>
      <c r="UA548" s="49"/>
      <c r="UB548" s="46"/>
      <c r="UC548" s="47"/>
      <c r="UD548" s="47"/>
      <c r="UE548" s="48"/>
      <c r="UF548" s="47"/>
      <c r="UG548" s="49"/>
      <c r="UH548" s="49"/>
      <c r="UI548" s="49"/>
      <c r="UJ548" s="46"/>
      <c r="UK548" s="47"/>
      <c r="UL548" s="47"/>
      <c r="UM548" s="48"/>
      <c r="UN548" s="47"/>
      <c r="UO548" s="49"/>
      <c r="UP548" s="49"/>
      <c r="UQ548" s="49"/>
      <c r="UR548" s="46"/>
      <c r="US548" s="47"/>
      <c r="UT548" s="47"/>
      <c r="UU548" s="48"/>
      <c r="UV548" s="47"/>
      <c r="UW548" s="49"/>
      <c r="UX548" s="49"/>
      <c r="UY548" s="49"/>
      <c r="UZ548" s="46"/>
      <c r="VA548" s="47"/>
      <c r="VB548" s="47"/>
      <c r="VC548" s="48"/>
      <c r="VD548" s="47"/>
      <c r="VE548" s="49"/>
      <c r="VF548" s="49"/>
      <c r="VG548" s="49"/>
      <c r="VH548" s="46"/>
      <c r="VI548" s="47"/>
      <c r="VJ548" s="47"/>
      <c r="VK548" s="48"/>
      <c r="VL548" s="47"/>
      <c r="VM548" s="49"/>
      <c r="VN548" s="49"/>
      <c r="VO548" s="49"/>
      <c r="VP548" s="46"/>
      <c r="VQ548" s="47"/>
      <c r="VR548" s="47"/>
      <c r="VS548" s="48"/>
      <c r="VT548" s="47"/>
      <c r="VU548" s="49"/>
      <c r="VV548" s="49"/>
      <c r="VW548" s="49"/>
      <c r="VX548" s="46"/>
      <c r="VY548" s="47"/>
      <c r="VZ548" s="47"/>
      <c r="WA548" s="48"/>
      <c r="WB548" s="47"/>
      <c r="WC548" s="49"/>
      <c r="WD548" s="49"/>
      <c r="WE548" s="49"/>
      <c r="WF548" s="46"/>
      <c r="WG548" s="47"/>
      <c r="WH548" s="47"/>
      <c r="WI548" s="48"/>
      <c r="WJ548" s="47"/>
      <c r="WK548" s="49"/>
      <c r="WL548" s="49"/>
      <c r="WM548" s="49"/>
      <c r="WN548" s="46"/>
      <c r="WO548" s="47"/>
      <c r="WP548" s="47"/>
      <c r="WQ548" s="48"/>
      <c r="WR548" s="47"/>
      <c r="WS548" s="49"/>
      <c r="WT548" s="49"/>
      <c r="WU548" s="49"/>
      <c r="WV548" s="46"/>
      <c r="WW548" s="47"/>
      <c r="WX548" s="47"/>
      <c r="WY548" s="48"/>
      <c r="WZ548" s="47"/>
      <c r="XA548" s="49"/>
      <c r="XB548" s="49"/>
      <c r="XC548" s="49"/>
      <c r="XD548" s="46"/>
      <c r="XE548" s="47"/>
      <c r="XF548" s="47"/>
      <c r="XG548" s="48"/>
      <c r="XH548" s="47"/>
      <c r="XI548" s="49"/>
      <c r="XJ548" s="49"/>
      <c r="XK548" s="49"/>
      <c r="XL548" s="46"/>
      <c r="XM548" s="47"/>
      <c r="XN548" s="47"/>
      <c r="XO548" s="48"/>
      <c r="XP548" s="47"/>
      <c r="XQ548" s="49"/>
      <c r="XR548" s="49"/>
      <c r="XS548" s="49"/>
      <c r="XT548" s="46"/>
      <c r="XU548" s="47"/>
      <c r="XV548" s="47"/>
      <c r="XW548" s="48"/>
      <c r="XX548" s="47"/>
      <c r="XY548" s="49"/>
      <c r="XZ548" s="49"/>
      <c r="YA548" s="49"/>
      <c r="YB548" s="46"/>
      <c r="YC548" s="47"/>
      <c r="YD548" s="47"/>
      <c r="YE548" s="48"/>
      <c r="YF548" s="47"/>
      <c r="YG548" s="49"/>
      <c r="YH548" s="49"/>
      <c r="YI548" s="49"/>
      <c r="YJ548" s="46"/>
      <c r="YK548" s="47"/>
      <c r="YL548" s="47"/>
      <c r="YM548" s="48"/>
      <c r="YN548" s="47"/>
      <c r="YO548" s="49"/>
      <c r="YP548" s="49"/>
      <c r="YQ548" s="49"/>
      <c r="YR548" s="46"/>
      <c r="YS548" s="47"/>
      <c r="YT548" s="47"/>
      <c r="YU548" s="48"/>
      <c r="YV548" s="47"/>
      <c r="YW548" s="49"/>
      <c r="YX548" s="49"/>
      <c r="YY548" s="49"/>
      <c r="YZ548" s="46"/>
      <c r="ZA548" s="47"/>
      <c r="ZB548" s="47"/>
      <c r="ZC548" s="48"/>
      <c r="ZD548" s="47"/>
      <c r="ZE548" s="49"/>
      <c r="ZF548" s="49"/>
      <c r="ZG548" s="49"/>
      <c r="ZH548" s="46"/>
      <c r="ZI548" s="47"/>
      <c r="ZJ548" s="47"/>
      <c r="ZK548" s="48"/>
      <c r="ZL548" s="47"/>
      <c r="ZM548" s="49"/>
      <c r="ZN548" s="49"/>
      <c r="ZO548" s="49"/>
      <c r="ZP548" s="46"/>
      <c r="ZQ548" s="47"/>
      <c r="ZR548" s="47"/>
      <c r="ZS548" s="48"/>
      <c r="ZT548" s="47"/>
      <c r="ZU548" s="49"/>
      <c r="ZV548" s="49"/>
      <c r="ZW548" s="49"/>
      <c r="ZX548" s="465"/>
      <c r="ZY548" s="466"/>
      <c r="ZZ548" s="467"/>
      <c r="AAA548" s="468"/>
      <c r="AAB548" s="467"/>
      <c r="AAC548" s="469"/>
      <c r="AAD548" s="469"/>
      <c r="AAE548" s="469"/>
      <c r="AAF548" s="465"/>
      <c r="AAG548" s="466"/>
      <c r="AAH548" s="467"/>
      <c r="AAI548" s="468"/>
      <c r="AAJ548" s="467"/>
      <c r="AAK548" s="469"/>
      <c r="AAL548" s="469"/>
      <c r="AAM548" s="469"/>
      <c r="AAN548" s="465"/>
      <c r="AAO548" s="466"/>
      <c r="AAP548" s="467"/>
      <c r="AAQ548" s="468"/>
      <c r="AAR548" s="467"/>
      <c r="AAS548" s="469"/>
      <c r="AAT548" s="469"/>
      <c r="AAU548" s="469"/>
      <c r="AAV548" s="465"/>
      <c r="AAW548" s="466"/>
      <c r="AAX548" s="467"/>
      <c r="AAY548" s="468"/>
      <c r="AAZ548" s="467"/>
      <c r="ABA548" s="469"/>
      <c r="ABB548" s="469"/>
      <c r="ABC548" s="469"/>
      <c r="ABD548" s="465"/>
      <c r="ABE548" s="466"/>
      <c r="ABF548" s="467"/>
      <c r="ABG548" s="468"/>
      <c r="ABH548" s="467"/>
      <c r="ABI548" s="469"/>
      <c r="ABJ548" s="469"/>
      <c r="ABK548" s="469"/>
      <c r="ABL548" s="465"/>
      <c r="ABM548" s="466"/>
      <c r="ABN548" s="467"/>
      <c r="ABO548" s="468"/>
      <c r="ABP548" s="467"/>
      <c r="ABQ548" s="469"/>
      <c r="ABR548" s="469"/>
      <c r="ABS548" s="469"/>
      <c r="ABT548" s="465"/>
      <c r="ABU548" s="466"/>
      <c r="ABV548" s="467"/>
      <c r="ABW548" s="468"/>
      <c r="ABX548" s="467"/>
      <c r="ABY548" s="469"/>
      <c r="ABZ548" s="469"/>
      <c r="ACA548" s="469"/>
      <c r="ACB548" s="465"/>
      <c r="ACC548" s="466"/>
      <c r="ACD548" s="467"/>
      <c r="ACE548" s="468"/>
      <c r="ACF548" s="467"/>
      <c r="ACG548" s="469"/>
      <c r="ACH548" s="469"/>
      <c r="ACI548" s="469"/>
      <c r="ACJ548" s="465"/>
      <c r="ACK548" s="466"/>
      <c r="ACL548" s="467"/>
      <c r="ACM548" s="468"/>
      <c r="ACN548" s="467"/>
      <c r="ACO548" s="469"/>
      <c r="ACP548" s="469"/>
      <c r="ACQ548" s="469"/>
      <c r="ACR548" s="465"/>
      <c r="ACS548" s="466"/>
      <c r="ACT548" s="467"/>
      <c r="ACU548" s="468"/>
      <c r="ACV548" s="467"/>
      <c r="ACW548" s="469"/>
      <c r="ACX548" s="469"/>
      <c r="ACY548" s="469"/>
      <c r="ACZ548" s="465"/>
      <c r="ADA548" s="466"/>
      <c r="ADB548" s="467"/>
      <c r="ADC548" s="468"/>
      <c r="ADD548" s="467"/>
      <c r="ADE548" s="469"/>
      <c r="ADF548" s="469"/>
      <c r="ADG548" s="469"/>
      <c r="ADH548" s="465"/>
      <c r="ADI548" s="466"/>
      <c r="ADJ548" s="467"/>
      <c r="ADK548" s="468"/>
      <c r="ADL548" s="467"/>
      <c r="ADM548" s="469"/>
      <c r="ADN548" s="469"/>
      <c r="ADO548" s="469"/>
      <c r="ADP548" s="465"/>
      <c r="ADQ548" s="466"/>
      <c r="ADR548" s="467"/>
      <c r="ADS548" s="468"/>
      <c r="ADT548" s="467"/>
      <c r="ADU548" s="469"/>
      <c r="ADV548" s="469"/>
      <c r="ADW548" s="469"/>
      <c r="ADX548" s="465"/>
      <c r="ADY548" s="466"/>
      <c r="ADZ548" s="467"/>
      <c r="AEA548" s="468"/>
      <c r="AEB548" s="467"/>
      <c r="AEC548" s="469"/>
      <c r="AED548" s="469"/>
      <c r="AEE548" s="469"/>
      <c r="AEF548" s="465"/>
      <c r="AEG548" s="466"/>
      <c r="AEH548" s="467"/>
      <c r="AEI548" s="468"/>
      <c r="AEJ548" s="467"/>
      <c r="AEK548" s="469"/>
      <c r="AEL548" s="469"/>
      <c r="AEM548" s="469"/>
      <c r="AEN548" s="465"/>
      <c r="AEO548" s="466"/>
      <c r="AEP548" s="467"/>
      <c r="AEQ548" s="468"/>
      <c r="AER548" s="467"/>
      <c r="AES548" s="469"/>
      <c r="AET548" s="469"/>
      <c r="AEU548" s="469"/>
      <c r="AEV548" s="465"/>
      <c r="AEW548" s="466"/>
      <c r="AEX548" s="467"/>
      <c r="AEY548" s="468"/>
      <c r="AEZ548" s="467"/>
      <c r="AFA548" s="469"/>
      <c r="AFB548" s="469"/>
      <c r="AFC548" s="469"/>
      <c r="AFD548" s="465"/>
      <c r="AFE548" s="466"/>
      <c r="AFF548" s="467"/>
      <c r="AFG548" s="468"/>
      <c r="AFH548" s="467"/>
      <c r="AFI548" s="469"/>
      <c r="AFJ548" s="469"/>
      <c r="AFK548" s="469"/>
      <c r="AFL548" s="465"/>
      <c r="AFM548" s="466"/>
      <c r="AFN548" s="467"/>
      <c r="AFO548" s="468"/>
      <c r="AFP548" s="467"/>
      <c r="AFQ548" s="469"/>
      <c r="AFR548" s="469"/>
      <c r="AFS548" s="469"/>
      <c r="AFT548" s="465"/>
      <c r="AFU548" s="466"/>
      <c r="AFV548" s="467"/>
      <c r="AFW548" s="468"/>
      <c r="AFX548" s="467"/>
      <c r="AFY548" s="469"/>
      <c r="AFZ548" s="469"/>
      <c r="AGA548" s="469"/>
      <c r="AGB548" s="465"/>
      <c r="AGC548" s="466"/>
      <c r="AGD548" s="467"/>
      <c r="AGE548" s="468"/>
      <c r="AGF548" s="467"/>
      <c r="AGG548" s="469"/>
      <c r="AGH548" s="469"/>
      <c r="AGI548" s="469"/>
      <c r="AGJ548" s="465"/>
      <c r="AGK548" s="466"/>
      <c r="AGL548" s="467"/>
      <c r="AGM548" s="468"/>
      <c r="AGN548" s="467"/>
      <c r="AGO548" s="469"/>
      <c r="AGP548" s="469"/>
      <c r="AGQ548" s="469"/>
      <c r="AGR548" s="465"/>
      <c r="AGS548" s="466"/>
      <c r="AGT548" s="467"/>
      <c r="AGU548" s="468"/>
      <c r="AGV548" s="467"/>
      <c r="AGW548" s="469"/>
      <c r="AGX548" s="469"/>
      <c r="AGY548" s="469"/>
      <c r="AGZ548" s="465"/>
      <c r="AHA548" s="466"/>
      <c r="AHB548" s="467"/>
      <c r="AHC548" s="468"/>
      <c r="AHD548" s="467"/>
      <c r="AHE548" s="469"/>
      <c r="AHF548" s="469"/>
      <c r="AHG548" s="469"/>
      <c r="AHH548" s="465"/>
      <c r="AHI548" s="466"/>
      <c r="AHJ548" s="467"/>
      <c r="AHK548" s="468"/>
      <c r="AHL548" s="467"/>
      <c r="AHM548" s="469"/>
      <c r="AHN548" s="469"/>
      <c r="AHO548" s="469"/>
      <c r="AHP548" s="465"/>
      <c r="AHQ548" s="466"/>
      <c r="AHR548" s="467"/>
      <c r="AHS548" s="468"/>
      <c r="AHT548" s="467"/>
      <c r="AHU548" s="469"/>
      <c r="AHV548" s="469"/>
      <c r="AHW548" s="469"/>
      <c r="AHX548" s="465"/>
      <c r="AHY548" s="466"/>
      <c r="AHZ548" s="467"/>
      <c r="AIA548" s="468"/>
      <c r="AIB548" s="467"/>
      <c r="AIC548" s="469"/>
      <c r="AID548" s="469"/>
      <c r="AIE548" s="469"/>
      <c r="AIF548" s="465"/>
      <c r="AIG548" s="466"/>
      <c r="AIH548" s="467"/>
      <c r="AII548" s="468"/>
      <c r="AIJ548" s="467"/>
      <c r="AIK548" s="469"/>
      <c r="AIL548" s="469"/>
      <c r="AIM548" s="469"/>
      <c r="AIN548" s="465"/>
      <c r="AIO548" s="466"/>
      <c r="AIP548" s="467"/>
      <c r="AIQ548" s="468"/>
      <c r="AIR548" s="467"/>
      <c r="AIS548" s="469"/>
      <c r="AIT548" s="469"/>
      <c r="AIU548" s="469"/>
      <c r="AIV548" s="465"/>
      <c r="AIW548" s="466"/>
      <c r="AIX548" s="467"/>
      <c r="AIY548" s="468"/>
      <c r="AIZ548" s="467"/>
      <c r="AJA548" s="469"/>
      <c r="AJB548" s="469"/>
      <c r="AJC548" s="469"/>
      <c r="AJD548" s="465"/>
      <c r="AJE548" s="466"/>
      <c r="AJF548" s="467"/>
      <c r="AJG548" s="468"/>
      <c r="AJH548" s="467"/>
      <c r="AJI548" s="469"/>
      <c r="AJJ548" s="469"/>
      <c r="AJK548" s="469"/>
      <c r="AJL548" s="465"/>
      <c r="AJM548" s="466"/>
      <c r="AJN548" s="467"/>
      <c r="AJO548" s="468"/>
      <c r="AJP548" s="467"/>
      <c r="AJQ548" s="469"/>
      <c r="AJR548" s="469"/>
      <c r="AJS548" s="469"/>
      <c r="AJT548" s="465"/>
      <c r="AJU548" s="466"/>
      <c r="AJV548" s="467"/>
      <c r="AJW548" s="468"/>
      <c r="AJX548" s="467"/>
      <c r="AJY548" s="469"/>
      <c r="AJZ548" s="469"/>
      <c r="AKA548" s="469"/>
      <c r="AKB548" s="465"/>
      <c r="AKC548" s="466"/>
      <c r="AKD548" s="467"/>
      <c r="AKE548" s="468"/>
      <c r="AKF548" s="467"/>
      <c r="AKG548" s="469"/>
      <c r="AKH548" s="469"/>
      <c r="AKI548" s="469"/>
      <c r="AKJ548" s="465"/>
      <c r="AKK548" s="466"/>
      <c r="AKL548" s="467"/>
      <c r="AKM548" s="468"/>
      <c r="AKN548" s="467"/>
      <c r="AKO548" s="469"/>
      <c r="AKP548" s="469"/>
      <c r="AKQ548" s="469"/>
      <c r="AKR548" s="465"/>
      <c r="AKS548" s="466"/>
      <c r="AKT548" s="467"/>
      <c r="AKU548" s="468"/>
      <c r="AKV548" s="467"/>
      <c r="AKW548" s="469"/>
      <c r="AKX548" s="469"/>
      <c r="AKY548" s="469"/>
      <c r="AKZ548" s="465"/>
      <c r="ALA548" s="466"/>
      <c r="ALB548" s="467"/>
      <c r="ALC548" s="468"/>
      <c r="ALD548" s="467"/>
      <c r="ALE548" s="469"/>
      <c r="ALF548" s="469"/>
      <c r="ALG548" s="469"/>
      <c r="ALH548" s="465"/>
      <c r="ALI548" s="466"/>
      <c r="ALJ548" s="467"/>
      <c r="ALK548" s="468"/>
      <c r="ALL548" s="467"/>
      <c r="ALM548" s="469"/>
      <c r="ALN548" s="469"/>
      <c r="ALO548" s="469"/>
      <c r="ALP548" s="465"/>
      <c r="ALQ548" s="466"/>
      <c r="ALR548" s="467"/>
      <c r="ALS548" s="468"/>
      <c r="ALT548" s="467"/>
      <c r="ALU548" s="469"/>
      <c r="ALV548" s="469"/>
      <c r="ALW548" s="469"/>
      <c r="ALX548" s="465"/>
      <c r="ALY548" s="466"/>
      <c r="ALZ548" s="467"/>
      <c r="AMA548" s="468"/>
      <c r="AMB548" s="467"/>
      <c r="AMC548" s="469"/>
      <c r="AMD548" s="469"/>
      <c r="AME548" s="469"/>
      <c r="AMF548" s="465"/>
      <c r="AMG548" s="466"/>
      <c r="AMH548" s="467"/>
      <c r="AMI548" s="468"/>
      <c r="AMJ548" s="467"/>
      <c r="AMK548" s="469"/>
      <c r="AML548" s="469"/>
      <c r="AMM548" s="469"/>
      <c r="AMN548" s="465"/>
      <c r="AMO548" s="466"/>
      <c r="AMP548" s="467"/>
      <c r="AMQ548" s="468"/>
      <c r="AMR548" s="467"/>
      <c r="AMS548" s="469"/>
      <c r="AMT548" s="469"/>
      <c r="AMU548" s="469"/>
      <c r="AMV548" s="465"/>
      <c r="AMW548" s="466"/>
      <c r="AMX548" s="467"/>
      <c r="AMY548" s="468"/>
      <c r="AMZ548" s="467"/>
      <c r="ANA548" s="469"/>
      <c r="ANB548" s="469"/>
      <c r="ANC548" s="469"/>
      <c r="AND548" s="465"/>
      <c r="ANE548" s="466"/>
      <c r="ANF548" s="467"/>
      <c r="ANG548" s="468"/>
      <c r="ANH548" s="467"/>
      <c r="ANI548" s="469"/>
      <c r="ANJ548" s="469"/>
      <c r="ANK548" s="469"/>
      <c r="ANL548" s="465"/>
      <c r="ANM548" s="466"/>
      <c r="ANN548" s="467"/>
      <c r="ANO548" s="468"/>
      <c r="ANP548" s="467"/>
      <c r="ANQ548" s="469"/>
      <c r="ANR548" s="469"/>
      <c r="ANS548" s="469"/>
      <c r="ANT548" s="465"/>
      <c r="ANU548" s="466"/>
      <c r="ANV548" s="467"/>
      <c r="ANW548" s="468"/>
      <c r="ANX548" s="467"/>
      <c r="ANY548" s="469"/>
      <c r="ANZ548" s="469"/>
      <c r="AOA548" s="469"/>
      <c r="AOB548" s="465"/>
      <c r="AOC548" s="466"/>
      <c r="AOD548" s="467"/>
      <c r="AOE548" s="468"/>
      <c r="AOF548" s="467"/>
      <c r="AOG548" s="469"/>
      <c r="AOH548" s="469"/>
      <c r="AOI548" s="469"/>
      <c r="AOJ548" s="465"/>
      <c r="AOK548" s="466"/>
      <c r="AOL548" s="467"/>
      <c r="AOM548" s="468"/>
      <c r="AON548" s="467"/>
      <c r="AOO548" s="469"/>
      <c r="AOP548" s="469"/>
      <c r="AOQ548" s="469"/>
      <c r="AOR548" s="465"/>
      <c r="AOS548" s="466"/>
      <c r="AOT548" s="467"/>
      <c r="AOU548" s="468"/>
      <c r="AOV548" s="467"/>
      <c r="AOW548" s="469"/>
      <c r="AOX548" s="469"/>
      <c r="AOY548" s="469"/>
      <c r="AOZ548" s="465"/>
      <c r="APA548" s="466"/>
      <c r="APB548" s="467"/>
      <c r="APC548" s="468"/>
      <c r="APD548" s="467"/>
      <c r="APE548" s="469"/>
      <c r="APF548" s="469"/>
      <c r="APG548" s="469"/>
      <c r="APH548" s="465"/>
      <c r="API548" s="466"/>
      <c r="APJ548" s="467"/>
      <c r="APK548" s="468"/>
      <c r="APL548" s="467"/>
      <c r="APM548" s="469"/>
      <c r="APN548" s="469"/>
      <c r="APO548" s="469"/>
      <c r="APP548" s="465"/>
      <c r="APQ548" s="466"/>
      <c r="APR548" s="467"/>
      <c r="APS548" s="468"/>
      <c r="APT548" s="467"/>
      <c r="APU548" s="469"/>
      <c r="APV548" s="469"/>
      <c r="APW548" s="469"/>
      <c r="APX548" s="465"/>
      <c r="APY548" s="466"/>
      <c r="APZ548" s="467"/>
      <c r="AQA548" s="468"/>
      <c r="AQB548" s="467"/>
      <c r="AQC548" s="469"/>
      <c r="AQD548" s="469"/>
      <c r="AQE548" s="469"/>
      <c r="AQF548" s="465"/>
      <c r="AQG548" s="466"/>
      <c r="AQH548" s="467"/>
      <c r="AQI548" s="468"/>
      <c r="AQJ548" s="467"/>
      <c r="AQK548" s="469"/>
      <c r="AQL548" s="469"/>
      <c r="AQM548" s="469"/>
      <c r="AQN548" s="465"/>
      <c r="AQO548" s="466"/>
      <c r="AQP548" s="467"/>
      <c r="AQQ548" s="468"/>
      <c r="AQR548" s="467"/>
      <c r="AQS548" s="469"/>
      <c r="AQT548" s="469"/>
      <c r="AQU548" s="469"/>
      <c r="AQV548" s="465"/>
      <c r="AQW548" s="466"/>
      <c r="AQX548" s="467"/>
      <c r="AQY548" s="468"/>
      <c r="AQZ548" s="467"/>
      <c r="ARA548" s="469"/>
      <c r="ARB548" s="469"/>
      <c r="ARC548" s="469"/>
      <c r="ARD548" s="465"/>
      <c r="ARE548" s="466"/>
      <c r="ARF548" s="467"/>
      <c r="ARG548" s="468"/>
      <c r="ARH548" s="467"/>
      <c r="ARI548" s="469"/>
      <c r="ARJ548" s="469"/>
      <c r="ARK548" s="469"/>
      <c r="ARL548" s="465"/>
      <c r="ARM548" s="466"/>
      <c r="ARN548" s="467"/>
      <c r="ARO548" s="468"/>
      <c r="ARP548" s="467"/>
      <c r="ARQ548" s="469"/>
      <c r="ARR548" s="469"/>
      <c r="ARS548" s="469"/>
      <c r="ART548" s="465"/>
      <c r="ARU548" s="466"/>
      <c r="ARV548" s="467"/>
      <c r="ARW548" s="468"/>
      <c r="ARX548" s="467"/>
      <c r="ARY548" s="469"/>
      <c r="ARZ548" s="469"/>
      <c r="ASA548" s="469"/>
      <c r="ASB548" s="465"/>
      <c r="ASC548" s="466"/>
      <c r="ASD548" s="467"/>
      <c r="ASE548" s="468"/>
      <c r="ASF548" s="467"/>
      <c r="ASG548" s="469"/>
      <c r="ASH548" s="469"/>
      <c r="ASI548" s="469"/>
      <c r="ASJ548" s="465"/>
      <c r="ASK548" s="466"/>
      <c r="ASL548" s="467"/>
      <c r="ASM548" s="468"/>
      <c r="ASN548" s="467"/>
      <c r="ASO548" s="469"/>
      <c r="ASP548" s="469"/>
      <c r="ASQ548" s="469"/>
      <c r="ASR548" s="465"/>
      <c r="ASS548" s="466"/>
      <c r="AST548" s="467"/>
      <c r="ASU548" s="468"/>
      <c r="ASV548" s="467"/>
      <c r="ASW548" s="469"/>
      <c r="ASX548" s="469"/>
      <c r="ASY548" s="469"/>
      <c r="ASZ548" s="465"/>
      <c r="ATA548" s="466"/>
      <c r="ATB548" s="467"/>
      <c r="ATC548" s="468"/>
      <c r="ATD548" s="467"/>
      <c r="ATE548" s="469"/>
      <c r="ATF548" s="469"/>
      <c r="ATG548" s="469"/>
      <c r="ATH548" s="465"/>
      <c r="ATI548" s="466"/>
      <c r="ATJ548" s="467"/>
      <c r="ATK548" s="468"/>
      <c r="ATL548" s="467"/>
      <c r="ATM548" s="469"/>
      <c r="ATN548" s="469"/>
      <c r="ATO548" s="469"/>
      <c r="ATP548" s="465"/>
      <c r="ATQ548" s="466"/>
      <c r="ATR548" s="467"/>
      <c r="ATS548" s="468"/>
      <c r="ATT548" s="467"/>
      <c r="ATU548" s="469"/>
      <c r="ATV548" s="469"/>
      <c r="ATW548" s="469"/>
      <c r="ATX548" s="465"/>
      <c r="ATY548" s="466"/>
      <c r="ATZ548" s="467"/>
      <c r="AUA548" s="468"/>
      <c r="AUB548" s="467"/>
      <c r="AUC548" s="469"/>
      <c r="AUD548" s="469"/>
      <c r="AUE548" s="469"/>
      <c r="AUF548" s="465"/>
      <c r="AUG548" s="466"/>
      <c r="AUH548" s="467"/>
      <c r="AUI548" s="468"/>
      <c r="AUJ548" s="467"/>
      <c r="AUK548" s="469"/>
      <c r="AUL548" s="469"/>
      <c r="AUM548" s="469"/>
      <c r="AUN548" s="465"/>
      <c r="AUO548" s="466"/>
      <c r="AUP548" s="467"/>
      <c r="AUQ548" s="468"/>
      <c r="AUR548" s="467"/>
      <c r="AUS548" s="469"/>
      <c r="AUT548" s="469"/>
      <c r="AUU548" s="469"/>
      <c r="AUV548" s="465"/>
      <c r="AUW548" s="466"/>
      <c r="AUX548" s="467"/>
      <c r="AUY548" s="468"/>
      <c r="AUZ548" s="467"/>
      <c r="AVA548" s="469"/>
      <c r="AVB548" s="469"/>
      <c r="AVC548" s="469"/>
      <c r="AVD548" s="465"/>
      <c r="AVE548" s="466"/>
      <c r="AVF548" s="467"/>
      <c r="AVG548" s="468"/>
      <c r="AVH548" s="467"/>
      <c r="AVI548" s="469"/>
      <c r="AVJ548" s="469"/>
      <c r="AVK548" s="469"/>
      <c r="AVL548" s="465"/>
      <c r="AVM548" s="466"/>
      <c r="AVN548" s="467"/>
      <c r="AVO548" s="468"/>
      <c r="AVP548" s="467"/>
      <c r="AVQ548" s="469"/>
      <c r="AVR548" s="469"/>
      <c r="AVS548" s="469"/>
      <c r="AVT548" s="465"/>
      <c r="AVU548" s="466"/>
      <c r="AVV548" s="467"/>
      <c r="AVW548" s="468"/>
      <c r="AVX548" s="467"/>
      <c r="AVY548" s="469"/>
      <c r="AVZ548" s="469"/>
      <c r="AWA548" s="469"/>
      <c r="AWB548" s="465"/>
      <c r="AWC548" s="466"/>
      <c r="AWD548" s="467"/>
      <c r="AWE548" s="468"/>
      <c r="AWF548" s="467"/>
      <c r="AWG548" s="469"/>
      <c r="AWH548" s="469"/>
      <c r="AWI548" s="469"/>
      <c r="AWJ548" s="465"/>
      <c r="AWK548" s="466"/>
      <c r="AWL548" s="467"/>
      <c r="AWM548" s="468"/>
      <c r="AWN548" s="467"/>
      <c r="AWO548" s="469"/>
      <c r="AWP548" s="469"/>
      <c r="AWQ548" s="469"/>
      <c r="AWR548" s="465"/>
      <c r="AWS548" s="466"/>
      <c r="AWT548" s="467"/>
      <c r="AWU548" s="468"/>
      <c r="AWV548" s="467"/>
      <c r="AWW548" s="469"/>
      <c r="AWX548" s="469"/>
      <c r="AWY548" s="469"/>
      <c r="AWZ548" s="465"/>
      <c r="AXA548" s="466"/>
      <c r="AXB548" s="467"/>
      <c r="AXC548" s="468"/>
      <c r="AXD548" s="467"/>
      <c r="AXE548" s="469"/>
      <c r="AXF548" s="469"/>
      <c r="AXG548" s="469"/>
      <c r="AXH548" s="465"/>
      <c r="AXI548" s="466"/>
      <c r="AXJ548" s="467"/>
      <c r="AXK548" s="468"/>
      <c r="AXL548" s="467"/>
      <c r="AXM548" s="469"/>
      <c r="AXN548" s="469"/>
      <c r="AXO548" s="469"/>
      <c r="AXP548" s="465"/>
      <c r="AXQ548" s="466"/>
      <c r="AXR548" s="467"/>
      <c r="AXS548" s="468"/>
      <c r="AXT548" s="467"/>
      <c r="AXU548" s="469"/>
      <c r="AXV548" s="469"/>
      <c r="AXW548" s="469"/>
      <c r="AXX548" s="465"/>
      <c r="AXY548" s="466"/>
      <c r="AXZ548" s="467"/>
      <c r="AYA548" s="468"/>
      <c r="AYB548" s="467"/>
      <c r="AYC548" s="469"/>
      <c r="AYD548" s="469"/>
      <c r="AYE548" s="469"/>
      <c r="AYF548" s="465"/>
      <c r="AYG548" s="466"/>
      <c r="AYH548" s="467"/>
      <c r="AYI548" s="468"/>
      <c r="AYJ548" s="467"/>
      <c r="AYK548" s="469"/>
      <c r="AYL548" s="469"/>
      <c r="AYM548" s="469"/>
      <c r="AYN548" s="465"/>
      <c r="AYO548" s="466"/>
      <c r="AYP548" s="467"/>
      <c r="AYQ548" s="468"/>
      <c r="AYR548" s="467"/>
      <c r="AYS548" s="469"/>
      <c r="AYT548" s="469"/>
      <c r="AYU548" s="469"/>
      <c r="AYV548" s="465"/>
      <c r="AYW548" s="466"/>
      <c r="AYX548" s="467"/>
      <c r="AYY548" s="468"/>
      <c r="AYZ548" s="467"/>
      <c r="AZA548" s="469"/>
      <c r="AZB548" s="469"/>
      <c r="AZC548" s="469"/>
      <c r="AZD548" s="465"/>
      <c r="AZE548" s="466"/>
      <c r="AZF548" s="467"/>
      <c r="AZG548" s="468"/>
      <c r="AZH548" s="467"/>
      <c r="AZI548" s="469"/>
      <c r="AZJ548" s="469"/>
      <c r="AZK548" s="469"/>
      <c r="AZL548" s="465"/>
      <c r="AZM548" s="466"/>
      <c r="AZN548" s="467"/>
      <c r="AZO548" s="468"/>
      <c r="AZP548" s="467"/>
      <c r="AZQ548" s="469"/>
      <c r="AZR548" s="469"/>
      <c r="AZS548" s="469"/>
      <c r="AZT548" s="465"/>
      <c r="AZU548" s="466"/>
      <c r="AZV548" s="467"/>
      <c r="AZW548" s="468"/>
      <c r="AZX548" s="467"/>
      <c r="AZY548" s="469"/>
      <c r="AZZ548" s="469"/>
      <c r="BAA548" s="469"/>
      <c r="BAB548" s="465"/>
      <c r="BAC548" s="466"/>
      <c r="BAD548" s="467"/>
      <c r="BAE548" s="468"/>
      <c r="BAF548" s="467"/>
      <c r="BAG548" s="469"/>
      <c r="BAH548" s="469"/>
      <c r="BAI548" s="469"/>
      <c r="BAJ548" s="465"/>
      <c r="BAK548" s="466"/>
      <c r="BAL548" s="467"/>
      <c r="BAM548" s="468"/>
      <c r="BAN548" s="467"/>
      <c r="BAO548" s="469"/>
      <c r="BAP548" s="469"/>
      <c r="BAQ548" s="469"/>
      <c r="BAR548" s="465"/>
      <c r="BAS548" s="466"/>
      <c r="BAT548" s="467"/>
      <c r="BAU548" s="468"/>
      <c r="BAV548" s="467"/>
      <c r="BAW548" s="469"/>
      <c r="BAX548" s="469"/>
      <c r="BAY548" s="469"/>
      <c r="BAZ548" s="465"/>
      <c r="BBA548" s="466"/>
      <c r="BBB548" s="467"/>
      <c r="BBC548" s="468"/>
      <c r="BBD548" s="467"/>
      <c r="BBE548" s="469"/>
      <c r="BBF548" s="469"/>
      <c r="BBG548" s="469"/>
      <c r="BBH548" s="465"/>
      <c r="BBI548" s="466"/>
      <c r="BBJ548" s="467"/>
      <c r="BBK548" s="468"/>
      <c r="BBL548" s="467"/>
      <c r="BBM548" s="469"/>
      <c r="BBN548" s="469"/>
      <c r="BBO548" s="469"/>
      <c r="BBP548" s="465"/>
      <c r="BBQ548" s="466"/>
      <c r="BBR548" s="467"/>
      <c r="BBS548" s="468"/>
      <c r="BBT548" s="467"/>
      <c r="BBU548" s="469"/>
      <c r="BBV548" s="469"/>
      <c r="BBW548" s="469"/>
      <c r="BBX548" s="465"/>
      <c r="BBY548" s="466"/>
      <c r="BBZ548" s="467"/>
      <c r="BCA548" s="468"/>
      <c r="BCB548" s="467"/>
      <c r="BCC548" s="469"/>
      <c r="BCD548" s="469"/>
      <c r="BCE548" s="469"/>
      <c r="BCF548" s="465"/>
      <c r="BCG548" s="466"/>
      <c r="BCH548" s="467"/>
      <c r="BCI548" s="468"/>
      <c r="BCJ548" s="467"/>
      <c r="BCK548" s="469"/>
      <c r="BCL548" s="469"/>
      <c r="BCM548" s="469"/>
      <c r="BCN548" s="465"/>
      <c r="BCO548" s="466"/>
      <c r="BCP548" s="467"/>
      <c r="BCQ548" s="468"/>
      <c r="BCR548" s="467"/>
      <c r="BCS548" s="469"/>
      <c r="BCT548" s="469"/>
      <c r="BCU548" s="469"/>
      <c r="BCV548" s="465"/>
      <c r="BCW548" s="466"/>
      <c r="BCX548" s="467"/>
      <c r="BCY548" s="468"/>
      <c r="BCZ548" s="467"/>
      <c r="BDA548" s="469"/>
      <c r="BDB548" s="469"/>
      <c r="BDC548" s="469"/>
      <c r="BDD548" s="465"/>
      <c r="BDE548" s="466"/>
      <c r="BDF548" s="467"/>
      <c r="BDG548" s="468"/>
      <c r="BDH548" s="467"/>
      <c r="BDI548" s="469"/>
      <c r="BDJ548" s="469"/>
      <c r="BDK548" s="469"/>
      <c r="BDL548" s="465"/>
      <c r="BDM548" s="466"/>
      <c r="BDN548" s="467"/>
      <c r="BDO548" s="468"/>
      <c r="BDP548" s="467"/>
      <c r="BDQ548" s="469"/>
      <c r="BDR548" s="469"/>
      <c r="BDS548" s="469"/>
      <c r="BDT548" s="465"/>
      <c r="BDU548" s="466"/>
      <c r="BDV548" s="467"/>
      <c r="BDW548" s="468"/>
      <c r="BDX548" s="467"/>
      <c r="BDY548" s="469"/>
      <c r="BDZ548" s="469"/>
      <c r="BEA548" s="469"/>
      <c r="BEB548" s="465"/>
      <c r="BEC548" s="466"/>
      <c r="BED548" s="467"/>
      <c r="BEE548" s="468"/>
      <c r="BEF548" s="467"/>
      <c r="BEG548" s="469"/>
      <c r="BEH548" s="469"/>
      <c r="BEI548" s="469"/>
      <c r="BEJ548" s="465"/>
      <c r="BEK548" s="466"/>
      <c r="BEL548" s="467"/>
      <c r="BEM548" s="468"/>
      <c r="BEN548" s="467"/>
      <c r="BEO548" s="469"/>
      <c r="BEP548" s="469"/>
      <c r="BEQ548" s="469"/>
      <c r="BER548" s="465"/>
      <c r="BES548" s="466"/>
      <c r="BET548" s="467"/>
      <c r="BEU548" s="468"/>
      <c r="BEV548" s="467"/>
      <c r="BEW548" s="469"/>
      <c r="BEX548" s="469"/>
      <c r="BEY548" s="469"/>
      <c r="BEZ548" s="465"/>
      <c r="BFA548" s="466"/>
      <c r="BFB548" s="467"/>
      <c r="BFC548" s="468"/>
      <c r="BFD548" s="467"/>
      <c r="BFE548" s="469"/>
      <c r="BFF548" s="469"/>
      <c r="BFG548" s="469"/>
      <c r="BFH548" s="465"/>
      <c r="BFI548" s="466"/>
      <c r="BFJ548" s="467"/>
      <c r="BFK548" s="468"/>
      <c r="BFL548" s="467"/>
      <c r="BFM548" s="469"/>
      <c r="BFN548" s="469"/>
      <c r="BFO548" s="469"/>
      <c r="BFP548" s="465"/>
      <c r="BFQ548" s="466"/>
      <c r="BFR548" s="467"/>
      <c r="BFS548" s="468"/>
      <c r="BFT548" s="467"/>
      <c r="BFU548" s="469"/>
      <c r="BFV548" s="469"/>
      <c r="BFW548" s="469"/>
      <c r="BFX548" s="465"/>
      <c r="BFY548" s="466"/>
      <c r="BFZ548" s="467"/>
      <c r="BGA548" s="468"/>
      <c r="BGB548" s="467"/>
      <c r="BGC548" s="469"/>
      <c r="BGD548" s="469"/>
      <c r="BGE548" s="469"/>
      <c r="BGF548" s="465"/>
      <c r="BGG548" s="466"/>
      <c r="BGH548" s="467"/>
      <c r="BGI548" s="468"/>
      <c r="BGJ548" s="467"/>
      <c r="BGK548" s="469"/>
      <c r="BGL548" s="469"/>
      <c r="BGM548" s="469"/>
      <c r="BGN548" s="465"/>
      <c r="BGO548" s="466"/>
      <c r="BGP548" s="467"/>
      <c r="BGQ548" s="468"/>
      <c r="BGR548" s="467"/>
      <c r="BGS548" s="469"/>
      <c r="BGT548" s="469"/>
      <c r="BGU548" s="469"/>
      <c r="BGV548" s="465"/>
      <c r="BGW548" s="466"/>
      <c r="BGX548" s="467"/>
      <c r="BGY548" s="468"/>
      <c r="BGZ548" s="467"/>
      <c r="BHA548" s="469"/>
      <c r="BHB548" s="469"/>
      <c r="BHC548" s="469"/>
      <c r="BHD548" s="465"/>
      <c r="BHE548" s="466"/>
      <c r="BHF548" s="467"/>
      <c r="BHG548" s="468"/>
      <c r="BHH548" s="467"/>
      <c r="BHI548" s="469"/>
      <c r="BHJ548" s="469"/>
      <c r="BHK548" s="469"/>
      <c r="BHL548" s="465"/>
      <c r="BHM548" s="466"/>
      <c r="BHN548" s="467"/>
      <c r="BHO548" s="468"/>
      <c r="BHP548" s="467"/>
      <c r="BHQ548" s="469"/>
      <c r="BHR548" s="469"/>
      <c r="BHS548" s="469"/>
      <c r="BHT548" s="465"/>
      <c r="BHU548" s="466"/>
      <c r="BHV548" s="467"/>
      <c r="BHW548" s="468"/>
      <c r="BHX548" s="467"/>
      <c r="BHY548" s="469"/>
      <c r="BHZ548" s="469"/>
      <c r="BIA548" s="469"/>
      <c r="BIB548" s="465"/>
      <c r="BIC548" s="466"/>
      <c r="BID548" s="467"/>
      <c r="BIE548" s="468"/>
      <c r="BIF548" s="467"/>
      <c r="BIG548" s="469"/>
      <c r="BIH548" s="469"/>
      <c r="BII548" s="469"/>
      <c r="BIJ548" s="465"/>
      <c r="BIK548" s="466"/>
      <c r="BIL548" s="467"/>
      <c r="BIM548" s="468"/>
      <c r="BIN548" s="467"/>
      <c r="BIO548" s="469"/>
      <c r="BIP548" s="469"/>
      <c r="BIQ548" s="469"/>
      <c r="BIR548" s="465"/>
      <c r="BIS548" s="466"/>
      <c r="BIT548" s="467"/>
      <c r="BIU548" s="468"/>
      <c r="BIV548" s="467"/>
      <c r="BIW548" s="469"/>
      <c r="BIX548" s="469"/>
      <c r="BIY548" s="469"/>
      <c r="BIZ548" s="465"/>
      <c r="BJA548" s="466"/>
      <c r="BJB548" s="467"/>
      <c r="BJC548" s="468"/>
      <c r="BJD548" s="467"/>
      <c r="BJE548" s="469"/>
      <c r="BJF548" s="469"/>
      <c r="BJG548" s="469"/>
      <c r="BJH548" s="465"/>
      <c r="BJI548" s="466"/>
      <c r="BJJ548" s="467"/>
      <c r="BJK548" s="468"/>
      <c r="BJL548" s="467"/>
      <c r="BJM548" s="469"/>
      <c r="BJN548" s="469"/>
      <c r="BJO548" s="469"/>
      <c r="BJP548" s="465"/>
      <c r="BJQ548" s="466"/>
      <c r="BJR548" s="467"/>
      <c r="BJS548" s="468"/>
      <c r="BJT548" s="467"/>
      <c r="BJU548" s="469"/>
      <c r="BJV548" s="469"/>
      <c r="BJW548" s="469"/>
      <c r="BJX548" s="465"/>
      <c r="BJY548" s="466"/>
      <c r="BJZ548" s="467"/>
      <c r="BKA548" s="468"/>
      <c r="BKB548" s="467"/>
      <c r="BKC548" s="469"/>
      <c r="BKD548" s="469"/>
      <c r="BKE548" s="469"/>
      <c r="BKF548" s="465"/>
      <c r="BKG548" s="466"/>
      <c r="BKH548" s="467"/>
      <c r="BKI548" s="468"/>
      <c r="BKJ548" s="467"/>
      <c r="BKK548" s="469"/>
      <c r="BKL548" s="469"/>
      <c r="BKM548" s="469"/>
      <c r="BKN548" s="465"/>
      <c r="BKO548" s="466"/>
      <c r="BKP548" s="467"/>
      <c r="BKQ548" s="468"/>
      <c r="BKR548" s="467"/>
      <c r="BKS548" s="469"/>
      <c r="BKT548" s="469"/>
      <c r="BKU548" s="469"/>
      <c r="BKV548" s="465"/>
      <c r="BKW548" s="466"/>
      <c r="BKX548" s="467"/>
      <c r="BKY548" s="468"/>
      <c r="BKZ548" s="467"/>
      <c r="BLA548" s="469"/>
      <c r="BLB548" s="469"/>
      <c r="BLC548" s="469"/>
      <c r="BLD548" s="465"/>
      <c r="BLE548" s="466"/>
      <c r="BLF548" s="467"/>
      <c r="BLG548" s="468"/>
      <c r="BLH548" s="467"/>
      <c r="BLI548" s="469"/>
      <c r="BLJ548" s="469"/>
      <c r="BLK548" s="469"/>
      <c r="BLL548" s="465"/>
      <c r="BLM548" s="466"/>
      <c r="BLN548" s="467"/>
      <c r="BLO548" s="468"/>
      <c r="BLP548" s="467"/>
      <c r="BLQ548" s="469"/>
      <c r="BLR548" s="469"/>
      <c r="BLS548" s="469"/>
      <c r="BLT548" s="465"/>
      <c r="BLU548" s="466"/>
      <c r="BLV548" s="467"/>
      <c r="BLW548" s="468"/>
      <c r="BLX548" s="467"/>
      <c r="BLY548" s="469"/>
      <c r="BLZ548" s="469"/>
      <c r="BMA548" s="469"/>
      <c r="BMB548" s="465"/>
      <c r="BMC548" s="466"/>
      <c r="BMD548" s="467"/>
      <c r="BME548" s="468"/>
      <c r="BMF548" s="467"/>
      <c r="BMG548" s="469"/>
      <c r="BMH548" s="469"/>
      <c r="BMI548" s="469"/>
      <c r="BMJ548" s="465"/>
      <c r="BMK548" s="466"/>
      <c r="BML548" s="467"/>
      <c r="BMM548" s="468"/>
      <c r="BMN548" s="467"/>
      <c r="BMO548" s="469"/>
      <c r="BMP548" s="469"/>
      <c r="BMQ548" s="469"/>
      <c r="BMR548" s="465"/>
      <c r="BMS548" s="466"/>
      <c r="BMT548" s="467"/>
      <c r="BMU548" s="468"/>
      <c r="BMV548" s="467"/>
      <c r="BMW548" s="469"/>
      <c r="BMX548" s="469"/>
      <c r="BMY548" s="469"/>
      <c r="BMZ548" s="465"/>
      <c r="BNA548" s="466"/>
      <c r="BNB548" s="467"/>
      <c r="BNC548" s="468"/>
      <c r="BND548" s="467"/>
      <c r="BNE548" s="469"/>
      <c r="BNF548" s="469"/>
      <c r="BNG548" s="469"/>
      <c r="BNH548" s="465"/>
      <c r="BNI548" s="466"/>
      <c r="BNJ548" s="467"/>
      <c r="BNK548" s="468"/>
      <c r="BNL548" s="467"/>
      <c r="BNM548" s="469"/>
      <c r="BNN548" s="469"/>
      <c r="BNO548" s="469"/>
      <c r="BNP548" s="465"/>
      <c r="BNQ548" s="466"/>
      <c r="BNR548" s="467"/>
      <c r="BNS548" s="468"/>
      <c r="BNT548" s="467"/>
      <c r="BNU548" s="469"/>
      <c r="BNV548" s="469"/>
      <c r="BNW548" s="469"/>
      <c r="BNX548" s="465"/>
      <c r="BNY548" s="466"/>
      <c r="BNZ548" s="467"/>
      <c r="BOA548" s="468"/>
      <c r="BOB548" s="467"/>
      <c r="BOC548" s="469"/>
      <c r="BOD548" s="469"/>
      <c r="BOE548" s="469"/>
      <c r="BOF548" s="465"/>
      <c r="BOG548" s="466"/>
      <c r="BOH548" s="467"/>
      <c r="BOI548" s="468"/>
      <c r="BOJ548" s="467"/>
      <c r="BOK548" s="469"/>
      <c r="BOL548" s="469"/>
      <c r="BOM548" s="469"/>
      <c r="BON548" s="465"/>
      <c r="BOO548" s="466"/>
      <c r="BOP548" s="467"/>
      <c r="BOQ548" s="468"/>
      <c r="BOR548" s="467"/>
      <c r="BOS548" s="469"/>
      <c r="BOT548" s="469"/>
      <c r="BOU548" s="469"/>
      <c r="BOV548" s="465"/>
      <c r="BOW548" s="466"/>
      <c r="BOX548" s="467"/>
      <c r="BOY548" s="468"/>
      <c r="BOZ548" s="467"/>
      <c r="BPA548" s="469"/>
      <c r="BPB548" s="469"/>
      <c r="BPC548" s="469"/>
      <c r="BPD548" s="465"/>
      <c r="BPE548" s="466"/>
      <c r="BPF548" s="467"/>
      <c r="BPG548" s="468"/>
      <c r="BPH548" s="467"/>
      <c r="BPI548" s="469"/>
      <c r="BPJ548" s="469"/>
      <c r="BPK548" s="469"/>
      <c r="BPL548" s="465"/>
      <c r="BPM548" s="466"/>
      <c r="BPN548" s="467"/>
      <c r="BPO548" s="468"/>
      <c r="BPP548" s="467"/>
      <c r="BPQ548" s="469"/>
      <c r="BPR548" s="469"/>
      <c r="BPS548" s="469"/>
      <c r="BPT548" s="465"/>
      <c r="BPU548" s="466"/>
      <c r="BPV548" s="467"/>
      <c r="BPW548" s="468"/>
      <c r="BPX548" s="467"/>
      <c r="BPY548" s="469"/>
      <c r="BPZ548" s="469"/>
      <c r="BQA548" s="469"/>
      <c r="BQB548" s="465"/>
      <c r="BQC548" s="466"/>
      <c r="BQD548" s="467"/>
      <c r="BQE548" s="468"/>
      <c r="BQF548" s="467"/>
      <c r="BQG548" s="469"/>
      <c r="BQH548" s="469"/>
      <c r="BQI548" s="469"/>
      <c r="BQJ548" s="465"/>
      <c r="BQK548" s="466"/>
      <c r="BQL548" s="467"/>
      <c r="BQM548" s="468"/>
      <c r="BQN548" s="467"/>
      <c r="BQO548" s="469"/>
      <c r="BQP548" s="469"/>
      <c r="BQQ548" s="469"/>
      <c r="BQR548" s="465"/>
      <c r="BQS548" s="466"/>
      <c r="BQT548" s="467"/>
      <c r="BQU548" s="468"/>
      <c r="BQV548" s="467"/>
      <c r="BQW548" s="469"/>
      <c r="BQX548" s="469"/>
      <c r="BQY548" s="469"/>
      <c r="BQZ548" s="465"/>
      <c r="BRA548" s="466"/>
      <c r="BRB548" s="467"/>
      <c r="BRC548" s="468"/>
      <c r="BRD548" s="467"/>
      <c r="BRE548" s="469"/>
      <c r="BRF548" s="469"/>
      <c r="BRG548" s="469"/>
      <c r="BRH548" s="465"/>
      <c r="BRI548" s="466"/>
      <c r="BRJ548" s="467"/>
      <c r="BRK548" s="468"/>
      <c r="BRL548" s="467"/>
      <c r="BRM548" s="469"/>
      <c r="BRN548" s="469"/>
      <c r="BRO548" s="469"/>
      <c r="BRP548" s="465"/>
      <c r="BRQ548" s="466"/>
      <c r="BRR548" s="467"/>
      <c r="BRS548" s="468"/>
      <c r="BRT548" s="467"/>
      <c r="BRU548" s="469"/>
      <c r="BRV548" s="469"/>
      <c r="BRW548" s="469"/>
      <c r="BRX548" s="465"/>
      <c r="BRY548" s="466"/>
      <c r="BRZ548" s="467"/>
      <c r="BSA548" s="468"/>
      <c r="BSB548" s="467"/>
      <c r="BSC548" s="469"/>
      <c r="BSD548" s="469"/>
      <c r="BSE548" s="469"/>
      <c r="BSF548" s="465"/>
      <c r="BSG548" s="466"/>
      <c r="BSH548" s="467"/>
      <c r="BSI548" s="468"/>
      <c r="BSJ548" s="467"/>
      <c r="BSK548" s="469"/>
      <c r="BSL548" s="469"/>
      <c r="BSM548" s="469"/>
      <c r="BSN548" s="465"/>
      <c r="BSO548" s="466"/>
      <c r="BSP548" s="467"/>
      <c r="BSQ548" s="468"/>
      <c r="BSR548" s="467"/>
      <c r="BSS548" s="469"/>
      <c r="BST548" s="469"/>
      <c r="BSU548" s="469"/>
      <c r="BSV548" s="465"/>
      <c r="BSW548" s="466"/>
      <c r="BSX548" s="467"/>
      <c r="BSY548" s="468"/>
      <c r="BSZ548" s="467"/>
      <c r="BTA548" s="469"/>
      <c r="BTB548" s="469"/>
      <c r="BTC548" s="469"/>
      <c r="BTD548" s="465"/>
      <c r="BTE548" s="466"/>
      <c r="BTF548" s="467"/>
      <c r="BTG548" s="468"/>
      <c r="BTH548" s="467"/>
      <c r="BTI548" s="469"/>
      <c r="BTJ548" s="469"/>
      <c r="BTK548" s="469"/>
      <c r="BTL548" s="465"/>
      <c r="BTM548" s="466"/>
      <c r="BTN548" s="467"/>
      <c r="BTO548" s="468"/>
      <c r="BTP548" s="467"/>
      <c r="BTQ548" s="469"/>
      <c r="BTR548" s="469"/>
      <c r="BTS548" s="469"/>
      <c r="BTT548" s="465"/>
      <c r="BTU548" s="466"/>
      <c r="BTV548" s="467"/>
      <c r="BTW548" s="468"/>
      <c r="BTX548" s="467"/>
      <c r="BTY548" s="469"/>
      <c r="BTZ548" s="469"/>
      <c r="BUA548" s="469"/>
      <c r="BUB548" s="465"/>
      <c r="BUC548" s="466"/>
      <c r="BUD548" s="467"/>
      <c r="BUE548" s="468"/>
      <c r="BUF548" s="467"/>
      <c r="BUG548" s="469"/>
      <c r="BUH548" s="469"/>
      <c r="BUI548" s="469"/>
      <c r="BUJ548" s="465"/>
      <c r="BUK548" s="466"/>
      <c r="BUL548" s="467"/>
      <c r="BUM548" s="468"/>
      <c r="BUN548" s="467"/>
      <c r="BUO548" s="469"/>
      <c r="BUP548" s="469"/>
      <c r="BUQ548" s="469"/>
      <c r="BUR548" s="465"/>
      <c r="BUS548" s="466"/>
      <c r="BUT548" s="467"/>
      <c r="BUU548" s="468"/>
      <c r="BUV548" s="467"/>
      <c r="BUW548" s="469"/>
      <c r="BUX548" s="469"/>
      <c r="BUY548" s="469"/>
      <c r="BUZ548" s="465"/>
      <c r="BVA548" s="466"/>
      <c r="BVB548" s="467"/>
      <c r="BVC548" s="468"/>
      <c r="BVD548" s="467"/>
      <c r="BVE548" s="469"/>
      <c r="BVF548" s="469"/>
      <c r="BVG548" s="469"/>
      <c r="BVH548" s="465"/>
      <c r="BVI548" s="466"/>
      <c r="BVJ548" s="467"/>
      <c r="BVK548" s="468"/>
      <c r="BVL548" s="467"/>
      <c r="BVM548" s="469"/>
      <c r="BVN548" s="469"/>
      <c r="BVO548" s="469"/>
      <c r="BVP548" s="465"/>
      <c r="BVQ548" s="466"/>
      <c r="BVR548" s="467"/>
      <c r="BVS548" s="468"/>
      <c r="BVT548" s="467"/>
      <c r="BVU548" s="469"/>
      <c r="BVV548" s="469"/>
      <c r="BVW548" s="469"/>
      <c r="BVX548" s="465"/>
      <c r="BVY548" s="466"/>
      <c r="BVZ548" s="467"/>
      <c r="BWA548" s="468"/>
      <c r="BWB548" s="467"/>
      <c r="BWC548" s="469"/>
      <c r="BWD548" s="469"/>
      <c r="BWE548" s="469"/>
      <c r="BWF548" s="465"/>
      <c r="BWG548" s="466"/>
      <c r="BWH548" s="467"/>
      <c r="BWI548" s="468"/>
      <c r="BWJ548" s="467"/>
      <c r="BWK548" s="469"/>
      <c r="BWL548" s="469"/>
      <c r="BWM548" s="469"/>
      <c r="BWN548" s="465"/>
      <c r="BWO548" s="466"/>
      <c r="BWP548" s="467"/>
      <c r="BWQ548" s="468"/>
      <c r="BWR548" s="467"/>
      <c r="BWS548" s="469"/>
      <c r="BWT548" s="469"/>
      <c r="BWU548" s="469"/>
      <c r="BWV548" s="465"/>
      <c r="BWW548" s="466"/>
      <c r="BWX548" s="467"/>
      <c r="BWY548" s="468"/>
      <c r="BWZ548" s="467"/>
      <c r="BXA548" s="469"/>
      <c r="BXB548" s="469"/>
      <c r="BXC548" s="469"/>
      <c r="BXD548" s="465"/>
      <c r="BXE548" s="466"/>
      <c r="BXF548" s="467"/>
      <c r="BXG548" s="468"/>
      <c r="BXH548" s="467"/>
      <c r="BXI548" s="469"/>
      <c r="BXJ548" s="469"/>
      <c r="BXK548" s="469"/>
      <c r="BXL548" s="465"/>
      <c r="BXM548" s="466"/>
      <c r="BXN548" s="467"/>
      <c r="BXO548" s="468"/>
      <c r="BXP548" s="467"/>
      <c r="BXQ548" s="469"/>
      <c r="BXR548" s="469"/>
      <c r="BXS548" s="469"/>
      <c r="BXT548" s="465"/>
      <c r="BXU548" s="466"/>
      <c r="BXV548" s="467"/>
      <c r="BXW548" s="468"/>
      <c r="BXX548" s="467"/>
      <c r="BXY548" s="469"/>
      <c r="BXZ548" s="469"/>
      <c r="BYA548" s="469"/>
      <c r="BYB548" s="465"/>
      <c r="BYC548" s="466"/>
      <c r="BYD548" s="467"/>
      <c r="BYE548" s="468"/>
      <c r="BYF548" s="467"/>
      <c r="BYG548" s="469"/>
      <c r="BYH548" s="469"/>
      <c r="BYI548" s="469"/>
      <c r="BYJ548" s="465"/>
      <c r="BYK548" s="466"/>
      <c r="BYL548" s="467"/>
      <c r="BYM548" s="468"/>
      <c r="BYN548" s="467"/>
      <c r="BYO548" s="469"/>
      <c r="BYP548" s="469"/>
      <c r="BYQ548" s="469"/>
      <c r="BYR548" s="465"/>
      <c r="BYS548" s="466"/>
      <c r="BYT548" s="467"/>
      <c r="BYU548" s="468"/>
      <c r="BYV548" s="467"/>
      <c r="BYW548" s="469"/>
      <c r="BYX548" s="469"/>
      <c r="BYY548" s="469"/>
      <c r="BYZ548" s="465"/>
      <c r="BZA548" s="466"/>
      <c r="BZB548" s="467"/>
      <c r="BZC548" s="468"/>
      <c r="BZD548" s="467"/>
      <c r="BZE548" s="469"/>
      <c r="BZF548" s="469"/>
      <c r="BZG548" s="469"/>
      <c r="BZH548" s="465"/>
      <c r="BZI548" s="466"/>
      <c r="BZJ548" s="467"/>
      <c r="BZK548" s="468"/>
      <c r="BZL548" s="467"/>
      <c r="BZM548" s="469"/>
      <c r="BZN548" s="469"/>
      <c r="BZO548" s="469"/>
      <c r="BZP548" s="465"/>
      <c r="BZQ548" s="466"/>
      <c r="BZR548" s="467"/>
      <c r="BZS548" s="468"/>
      <c r="BZT548" s="467"/>
      <c r="BZU548" s="469"/>
      <c r="BZV548" s="469"/>
      <c r="BZW548" s="469"/>
      <c r="BZX548" s="465"/>
      <c r="BZY548" s="466"/>
      <c r="BZZ548" s="467"/>
      <c r="CAA548" s="468"/>
      <c r="CAB548" s="467"/>
      <c r="CAC548" s="469"/>
      <c r="CAD548" s="469"/>
      <c r="CAE548" s="469"/>
      <c r="CAF548" s="465"/>
      <c r="CAG548" s="466"/>
      <c r="CAH548" s="467"/>
      <c r="CAI548" s="468"/>
      <c r="CAJ548" s="467"/>
      <c r="CAK548" s="469"/>
      <c r="CAL548" s="469"/>
      <c r="CAM548" s="469"/>
      <c r="CAN548" s="465"/>
      <c r="CAO548" s="466"/>
      <c r="CAP548" s="467"/>
      <c r="CAQ548" s="468"/>
      <c r="CAR548" s="467"/>
      <c r="CAS548" s="469"/>
      <c r="CAT548" s="469"/>
      <c r="CAU548" s="469"/>
      <c r="CAV548" s="465"/>
      <c r="CAW548" s="466"/>
      <c r="CAX548" s="467"/>
      <c r="CAY548" s="468"/>
      <c r="CAZ548" s="467"/>
      <c r="CBA548" s="469"/>
      <c r="CBB548" s="469"/>
      <c r="CBC548" s="469"/>
      <c r="CBD548" s="465"/>
      <c r="CBE548" s="466"/>
      <c r="CBF548" s="467"/>
      <c r="CBG548" s="468"/>
      <c r="CBH548" s="467"/>
      <c r="CBI548" s="469"/>
      <c r="CBJ548" s="469"/>
      <c r="CBK548" s="469"/>
      <c r="CBL548" s="465"/>
      <c r="CBM548" s="466"/>
      <c r="CBN548" s="467"/>
      <c r="CBO548" s="468"/>
      <c r="CBP548" s="467"/>
      <c r="CBQ548" s="469"/>
      <c r="CBR548" s="469"/>
      <c r="CBS548" s="469"/>
      <c r="CBT548" s="465"/>
      <c r="CBU548" s="466"/>
      <c r="CBV548" s="467"/>
      <c r="CBW548" s="468"/>
      <c r="CBX548" s="467"/>
      <c r="CBY548" s="469"/>
      <c r="CBZ548" s="469"/>
      <c r="CCA548" s="469"/>
      <c r="CCB548" s="465"/>
      <c r="CCC548" s="466"/>
      <c r="CCD548" s="467"/>
      <c r="CCE548" s="468"/>
      <c r="CCF548" s="467"/>
      <c r="CCG548" s="469"/>
      <c r="CCH548" s="469"/>
      <c r="CCI548" s="469"/>
      <c r="CCJ548" s="465"/>
      <c r="CCK548" s="466"/>
      <c r="CCL548" s="467"/>
      <c r="CCM548" s="468"/>
      <c r="CCN548" s="467"/>
      <c r="CCO548" s="469"/>
      <c r="CCP548" s="469"/>
      <c r="CCQ548" s="469"/>
      <c r="CCR548" s="465"/>
      <c r="CCS548" s="466"/>
      <c r="CCT548" s="467"/>
      <c r="CCU548" s="468"/>
      <c r="CCV548" s="467"/>
      <c r="CCW548" s="469"/>
      <c r="CCX548" s="469"/>
      <c r="CCY548" s="469"/>
      <c r="CCZ548" s="465"/>
      <c r="CDA548" s="466"/>
      <c r="CDB548" s="467"/>
      <c r="CDC548" s="468"/>
      <c r="CDD548" s="467"/>
      <c r="CDE548" s="469"/>
      <c r="CDF548" s="469"/>
      <c r="CDG548" s="469"/>
      <c r="CDH548" s="465"/>
      <c r="CDI548" s="466"/>
      <c r="CDJ548" s="467"/>
      <c r="CDK548" s="468"/>
      <c r="CDL548" s="467"/>
      <c r="CDM548" s="469"/>
      <c r="CDN548" s="469"/>
      <c r="CDO548" s="469"/>
      <c r="CDP548" s="465"/>
      <c r="CDQ548" s="466"/>
      <c r="CDR548" s="467"/>
      <c r="CDS548" s="468"/>
      <c r="CDT548" s="467"/>
      <c r="CDU548" s="469"/>
      <c r="CDV548" s="469"/>
      <c r="CDW548" s="469"/>
      <c r="CDX548" s="465"/>
      <c r="CDY548" s="466"/>
      <c r="CDZ548" s="467"/>
      <c r="CEA548" s="468"/>
      <c r="CEB548" s="467"/>
      <c r="CEC548" s="469"/>
      <c r="CED548" s="469"/>
      <c r="CEE548" s="469"/>
      <c r="CEF548" s="465"/>
      <c r="CEG548" s="466"/>
      <c r="CEH548" s="467"/>
      <c r="CEI548" s="468"/>
      <c r="CEJ548" s="467"/>
      <c r="CEK548" s="469"/>
      <c r="CEL548" s="469"/>
      <c r="CEM548" s="469"/>
      <c r="CEN548" s="465"/>
      <c r="CEO548" s="466"/>
      <c r="CEP548" s="467"/>
      <c r="CEQ548" s="468"/>
      <c r="CER548" s="467"/>
      <c r="CES548" s="469"/>
      <c r="CET548" s="469"/>
      <c r="CEU548" s="469"/>
      <c r="CEV548" s="465"/>
      <c r="CEW548" s="466"/>
      <c r="CEX548" s="467"/>
      <c r="CEY548" s="468"/>
      <c r="CEZ548" s="467"/>
      <c r="CFA548" s="469"/>
      <c r="CFB548" s="469"/>
      <c r="CFC548" s="469"/>
      <c r="CFD548" s="465"/>
      <c r="CFE548" s="466"/>
      <c r="CFF548" s="467"/>
      <c r="CFG548" s="468"/>
      <c r="CFH548" s="467"/>
      <c r="CFI548" s="469"/>
      <c r="CFJ548" s="469"/>
      <c r="CFK548" s="469"/>
      <c r="CFL548" s="465"/>
      <c r="CFM548" s="466"/>
      <c r="CFN548" s="467"/>
      <c r="CFO548" s="468"/>
      <c r="CFP548" s="467"/>
      <c r="CFQ548" s="469"/>
      <c r="CFR548" s="469"/>
      <c r="CFS548" s="469"/>
      <c r="CFT548" s="465"/>
      <c r="CFU548" s="466"/>
      <c r="CFV548" s="467"/>
      <c r="CFW548" s="468"/>
      <c r="CFX548" s="467"/>
      <c r="CFY548" s="469"/>
      <c r="CFZ548" s="469"/>
      <c r="CGA548" s="469"/>
      <c r="CGB548" s="465"/>
      <c r="CGC548" s="466"/>
      <c r="CGD548" s="467"/>
      <c r="CGE548" s="468"/>
      <c r="CGF548" s="467"/>
      <c r="CGG548" s="469"/>
      <c r="CGH548" s="469"/>
      <c r="CGI548" s="469"/>
      <c r="CGJ548" s="465"/>
      <c r="CGK548" s="466"/>
      <c r="CGL548" s="467"/>
      <c r="CGM548" s="468"/>
      <c r="CGN548" s="467"/>
      <c r="CGO548" s="469"/>
      <c r="CGP548" s="469"/>
      <c r="CGQ548" s="469"/>
      <c r="CGR548" s="465"/>
      <c r="CGS548" s="466"/>
      <c r="CGT548" s="467"/>
      <c r="CGU548" s="468"/>
      <c r="CGV548" s="467"/>
      <c r="CGW548" s="469"/>
      <c r="CGX548" s="469"/>
      <c r="CGY548" s="469"/>
      <c r="CGZ548" s="465"/>
      <c r="CHA548" s="466"/>
      <c r="CHB548" s="467"/>
      <c r="CHC548" s="468"/>
      <c r="CHD548" s="467"/>
      <c r="CHE548" s="469"/>
      <c r="CHF548" s="469"/>
      <c r="CHG548" s="469"/>
      <c r="CHH548" s="465"/>
      <c r="CHI548" s="466"/>
      <c r="CHJ548" s="467"/>
      <c r="CHK548" s="468"/>
      <c r="CHL548" s="467"/>
      <c r="CHM548" s="469"/>
      <c r="CHN548" s="469"/>
      <c r="CHO548" s="469"/>
      <c r="CHP548" s="465"/>
      <c r="CHQ548" s="466"/>
      <c r="CHR548" s="467"/>
      <c r="CHS548" s="468"/>
      <c r="CHT548" s="467"/>
      <c r="CHU548" s="469"/>
      <c r="CHV548" s="469"/>
      <c r="CHW548" s="469"/>
      <c r="CHX548" s="465"/>
      <c r="CHY548" s="466"/>
      <c r="CHZ548" s="467"/>
      <c r="CIA548" s="468"/>
      <c r="CIB548" s="467"/>
      <c r="CIC548" s="469"/>
      <c r="CID548" s="469"/>
      <c r="CIE548" s="469"/>
      <c r="CIF548" s="465"/>
      <c r="CIG548" s="466"/>
      <c r="CIH548" s="467"/>
      <c r="CII548" s="468"/>
      <c r="CIJ548" s="467"/>
      <c r="CIK548" s="469"/>
      <c r="CIL548" s="469"/>
      <c r="CIM548" s="469"/>
      <c r="CIN548" s="465"/>
      <c r="CIO548" s="466"/>
      <c r="CIP548" s="467"/>
      <c r="CIQ548" s="468"/>
      <c r="CIR548" s="467"/>
      <c r="CIS548" s="469"/>
      <c r="CIT548" s="469"/>
      <c r="CIU548" s="469"/>
      <c r="CIV548" s="465"/>
      <c r="CIW548" s="466"/>
      <c r="CIX548" s="467"/>
      <c r="CIY548" s="468"/>
      <c r="CIZ548" s="467"/>
      <c r="CJA548" s="469"/>
      <c r="CJB548" s="469"/>
      <c r="CJC548" s="469"/>
      <c r="CJD548" s="465"/>
      <c r="CJE548" s="466"/>
      <c r="CJF548" s="467"/>
      <c r="CJG548" s="468"/>
      <c r="CJH548" s="467"/>
      <c r="CJI548" s="469"/>
      <c r="CJJ548" s="469"/>
      <c r="CJK548" s="469"/>
      <c r="CJL548" s="465"/>
      <c r="CJM548" s="466"/>
      <c r="CJN548" s="467"/>
      <c r="CJO548" s="468"/>
      <c r="CJP548" s="467"/>
      <c r="CJQ548" s="469"/>
      <c r="CJR548" s="469"/>
      <c r="CJS548" s="469"/>
      <c r="CJT548" s="465"/>
      <c r="CJU548" s="466"/>
      <c r="CJV548" s="467"/>
      <c r="CJW548" s="468"/>
      <c r="CJX548" s="467"/>
      <c r="CJY548" s="469"/>
      <c r="CJZ548" s="469"/>
      <c r="CKA548" s="469"/>
      <c r="CKB548" s="465"/>
      <c r="CKC548" s="466"/>
      <c r="CKD548" s="467"/>
      <c r="CKE548" s="468"/>
      <c r="CKF548" s="467"/>
      <c r="CKG548" s="469"/>
      <c r="CKH548" s="469"/>
      <c r="CKI548" s="469"/>
      <c r="CKJ548" s="465"/>
      <c r="CKK548" s="466"/>
      <c r="CKL548" s="467"/>
      <c r="CKM548" s="468"/>
      <c r="CKN548" s="467"/>
      <c r="CKO548" s="469"/>
      <c r="CKP548" s="469"/>
      <c r="CKQ548" s="469"/>
      <c r="CKR548" s="465"/>
      <c r="CKS548" s="466"/>
      <c r="CKT548" s="467"/>
      <c r="CKU548" s="468"/>
      <c r="CKV548" s="467"/>
      <c r="CKW548" s="469"/>
      <c r="CKX548" s="469"/>
      <c r="CKY548" s="469"/>
      <c r="CKZ548" s="465"/>
      <c r="CLA548" s="466"/>
      <c r="CLB548" s="467"/>
      <c r="CLC548" s="468"/>
      <c r="CLD548" s="467"/>
      <c r="CLE548" s="469"/>
      <c r="CLF548" s="469"/>
      <c r="CLG548" s="469"/>
      <c r="CLH548" s="465"/>
      <c r="CLI548" s="466"/>
      <c r="CLJ548" s="467"/>
      <c r="CLK548" s="468"/>
      <c r="CLL548" s="467"/>
      <c r="CLM548" s="469"/>
      <c r="CLN548" s="469"/>
      <c r="CLO548" s="469"/>
      <c r="CLP548" s="465"/>
      <c r="CLQ548" s="466"/>
      <c r="CLR548" s="467"/>
      <c r="CLS548" s="468"/>
      <c r="CLT548" s="467"/>
      <c r="CLU548" s="469"/>
      <c r="CLV548" s="469"/>
      <c r="CLW548" s="469"/>
      <c r="CLX548" s="465"/>
      <c r="CLY548" s="466"/>
      <c r="CLZ548" s="467"/>
      <c r="CMA548" s="468"/>
      <c r="CMB548" s="467"/>
      <c r="CMC548" s="469"/>
      <c r="CMD548" s="469"/>
      <c r="CME548" s="469"/>
      <c r="CMF548" s="465"/>
      <c r="CMG548" s="466"/>
      <c r="CMH548" s="467"/>
      <c r="CMI548" s="468"/>
      <c r="CMJ548" s="467"/>
      <c r="CMK548" s="469"/>
      <c r="CML548" s="469"/>
      <c r="CMM548" s="469"/>
      <c r="CMN548" s="465"/>
      <c r="CMO548" s="466"/>
      <c r="CMP548" s="467"/>
      <c r="CMQ548" s="468"/>
      <c r="CMR548" s="467"/>
      <c r="CMS548" s="469"/>
      <c r="CMT548" s="469"/>
      <c r="CMU548" s="469"/>
      <c r="CMV548" s="465"/>
      <c r="CMW548" s="466"/>
      <c r="CMX548" s="467"/>
      <c r="CMY548" s="468"/>
      <c r="CMZ548" s="467"/>
      <c r="CNA548" s="469"/>
      <c r="CNB548" s="469"/>
      <c r="CNC548" s="469"/>
      <c r="CND548" s="465"/>
      <c r="CNE548" s="466"/>
      <c r="CNF548" s="467"/>
      <c r="CNG548" s="468"/>
      <c r="CNH548" s="467"/>
      <c r="CNI548" s="469"/>
      <c r="CNJ548" s="469"/>
      <c r="CNK548" s="469"/>
      <c r="CNL548" s="465"/>
      <c r="CNM548" s="466"/>
      <c r="CNN548" s="467"/>
      <c r="CNO548" s="468"/>
      <c r="CNP548" s="467"/>
      <c r="CNQ548" s="469"/>
      <c r="CNR548" s="469"/>
      <c r="CNS548" s="469"/>
      <c r="CNT548" s="465"/>
      <c r="CNU548" s="466"/>
      <c r="CNV548" s="467"/>
      <c r="CNW548" s="468"/>
      <c r="CNX548" s="467"/>
      <c r="CNY548" s="469"/>
      <c r="CNZ548" s="469"/>
      <c r="COA548" s="469"/>
      <c r="COB548" s="465"/>
      <c r="COC548" s="466"/>
      <c r="COD548" s="467"/>
      <c r="COE548" s="468"/>
      <c r="COF548" s="467"/>
      <c r="COG548" s="469"/>
      <c r="COH548" s="469"/>
      <c r="COI548" s="469"/>
      <c r="COJ548" s="465"/>
      <c r="COK548" s="466"/>
      <c r="COL548" s="467"/>
      <c r="COM548" s="468"/>
      <c r="CON548" s="467"/>
      <c r="COO548" s="469"/>
      <c r="COP548" s="469"/>
      <c r="COQ548" s="469"/>
      <c r="COR548" s="465"/>
      <c r="COS548" s="466"/>
      <c r="COT548" s="467"/>
      <c r="COU548" s="468"/>
      <c r="COV548" s="467"/>
      <c r="COW548" s="469"/>
      <c r="COX548" s="469"/>
      <c r="COY548" s="469"/>
      <c r="COZ548" s="465"/>
      <c r="CPA548" s="466"/>
      <c r="CPB548" s="467"/>
      <c r="CPC548" s="468"/>
      <c r="CPD548" s="467"/>
      <c r="CPE548" s="469"/>
      <c r="CPF548" s="469"/>
      <c r="CPG548" s="469"/>
      <c r="CPH548" s="465"/>
      <c r="CPI548" s="466"/>
      <c r="CPJ548" s="467"/>
      <c r="CPK548" s="468"/>
      <c r="CPL548" s="467"/>
      <c r="CPM548" s="469"/>
      <c r="CPN548" s="469"/>
      <c r="CPO548" s="469"/>
      <c r="CPP548" s="465"/>
      <c r="CPQ548" s="466"/>
      <c r="CPR548" s="467"/>
      <c r="CPS548" s="468"/>
      <c r="CPT548" s="467"/>
      <c r="CPU548" s="469"/>
      <c r="CPV548" s="469"/>
      <c r="CPW548" s="469"/>
      <c r="CPX548" s="465"/>
      <c r="CPY548" s="466"/>
      <c r="CPZ548" s="467"/>
      <c r="CQA548" s="468"/>
      <c r="CQB548" s="467"/>
      <c r="CQC548" s="469"/>
      <c r="CQD548" s="469"/>
      <c r="CQE548" s="469"/>
      <c r="CQF548" s="465"/>
      <c r="CQG548" s="466"/>
      <c r="CQH548" s="467"/>
      <c r="CQI548" s="468"/>
      <c r="CQJ548" s="467"/>
      <c r="CQK548" s="469"/>
      <c r="CQL548" s="469"/>
      <c r="CQM548" s="469"/>
      <c r="CQN548" s="465"/>
      <c r="CQO548" s="466"/>
      <c r="CQP548" s="467"/>
      <c r="CQQ548" s="468"/>
      <c r="CQR548" s="467"/>
      <c r="CQS548" s="469"/>
      <c r="CQT548" s="469"/>
      <c r="CQU548" s="469"/>
      <c r="CQV548" s="465"/>
      <c r="CQW548" s="466"/>
      <c r="CQX548" s="467"/>
      <c r="CQY548" s="468"/>
      <c r="CQZ548" s="467"/>
      <c r="CRA548" s="469"/>
      <c r="CRB548" s="469"/>
      <c r="CRC548" s="469"/>
      <c r="CRD548" s="465"/>
      <c r="CRE548" s="466"/>
      <c r="CRF548" s="467"/>
      <c r="CRG548" s="468"/>
      <c r="CRH548" s="467"/>
      <c r="CRI548" s="469"/>
      <c r="CRJ548" s="469"/>
      <c r="CRK548" s="469"/>
      <c r="CRL548" s="465"/>
      <c r="CRM548" s="466"/>
      <c r="CRN548" s="467"/>
      <c r="CRO548" s="468"/>
      <c r="CRP548" s="467"/>
      <c r="CRQ548" s="469"/>
      <c r="CRR548" s="469"/>
      <c r="CRS548" s="469"/>
      <c r="CRT548" s="465"/>
      <c r="CRU548" s="466"/>
      <c r="CRV548" s="467"/>
      <c r="CRW548" s="468"/>
      <c r="CRX548" s="467"/>
      <c r="CRY548" s="469"/>
      <c r="CRZ548" s="469"/>
      <c r="CSA548" s="469"/>
      <c r="CSB548" s="465"/>
      <c r="CSC548" s="466"/>
      <c r="CSD548" s="467"/>
      <c r="CSE548" s="468"/>
      <c r="CSF548" s="467"/>
      <c r="CSG548" s="469"/>
      <c r="CSH548" s="469"/>
      <c r="CSI548" s="469"/>
      <c r="CSJ548" s="465"/>
      <c r="CSK548" s="466"/>
      <c r="CSL548" s="467"/>
      <c r="CSM548" s="468"/>
      <c r="CSN548" s="467"/>
      <c r="CSO548" s="469"/>
      <c r="CSP548" s="469"/>
      <c r="CSQ548" s="469"/>
      <c r="CSR548" s="465"/>
      <c r="CSS548" s="466"/>
      <c r="CST548" s="467"/>
      <c r="CSU548" s="468"/>
      <c r="CSV548" s="467"/>
      <c r="CSW548" s="469"/>
      <c r="CSX548" s="469"/>
      <c r="CSY548" s="469"/>
      <c r="CSZ548" s="465"/>
      <c r="CTA548" s="466"/>
      <c r="CTB548" s="467"/>
      <c r="CTC548" s="468"/>
      <c r="CTD548" s="467"/>
      <c r="CTE548" s="469"/>
      <c r="CTF548" s="469"/>
      <c r="CTG548" s="469"/>
      <c r="CTH548" s="465"/>
      <c r="CTI548" s="466"/>
      <c r="CTJ548" s="467"/>
      <c r="CTK548" s="468"/>
      <c r="CTL548" s="467"/>
      <c r="CTM548" s="469"/>
      <c r="CTN548" s="469"/>
      <c r="CTO548" s="469"/>
      <c r="CTP548" s="465"/>
      <c r="CTQ548" s="466"/>
      <c r="CTR548" s="467"/>
      <c r="CTS548" s="468"/>
      <c r="CTT548" s="467"/>
      <c r="CTU548" s="469"/>
      <c r="CTV548" s="469"/>
      <c r="CTW548" s="469"/>
      <c r="CTX548" s="465"/>
      <c r="CTY548" s="466"/>
      <c r="CTZ548" s="467"/>
      <c r="CUA548" s="468"/>
      <c r="CUB548" s="467"/>
      <c r="CUC548" s="469"/>
      <c r="CUD548" s="469"/>
      <c r="CUE548" s="469"/>
      <c r="CUF548" s="465"/>
      <c r="CUG548" s="466"/>
      <c r="CUH548" s="467"/>
      <c r="CUI548" s="468"/>
      <c r="CUJ548" s="467"/>
      <c r="CUK548" s="469"/>
      <c r="CUL548" s="469"/>
      <c r="CUM548" s="469"/>
      <c r="CUN548" s="465"/>
      <c r="CUO548" s="466"/>
      <c r="CUP548" s="467"/>
      <c r="CUQ548" s="468"/>
      <c r="CUR548" s="467"/>
      <c r="CUS548" s="469"/>
      <c r="CUT548" s="469"/>
      <c r="CUU548" s="469"/>
      <c r="CUV548" s="465"/>
      <c r="CUW548" s="466"/>
      <c r="CUX548" s="467"/>
      <c r="CUY548" s="468"/>
      <c r="CUZ548" s="467"/>
      <c r="CVA548" s="469"/>
      <c r="CVB548" s="469"/>
      <c r="CVC548" s="469"/>
      <c r="CVD548" s="465"/>
      <c r="CVE548" s="466"/>
      <c r="CVF548" s="467"/>
      <c r="CVG548" s="468"/>
      <c r="CVH548" s="467"/>
      <c r="CVI548" s="469"/>
      <c r="CVJ548" s="469"/>
      <c r="CVK548" s="469"/>
      <c r="CVL548" s="465"/>
      <c r="CVM548" s="466"/>
      <c r="CVN548" s="467"/>
      <c r="CVO548" s="468"/>
      <c r="CVP548" s="467"/>
      <c r="CVQ548" s="469"/>
      <c r="CVR548" s="469"/>
      <c r="CVS548" s="469"/>
      <c r="CVT548" s="465"/>
      <c r="CVU548" s="466"/>
      <c r="CVV548" s="467"/>
      <c r="CVW548" s="468"/>
      <c r="CVX548" s="467"/>
      <c r="CVY548" s="469"/>
      <c r="CVZ548" s="469"/>
      <c r="CWA548" s="469"/>
      <c r="CWB548" s="465"/>
      <c r="CWC548" s="466"/>
      <c r="CWD548" s="467"/>
      <c r="CWE548" s="468"/>
      <c r="CWF548" s="467"/>
      <c r="CWG548" s="469"/>
      <c r="CWH548" s="469"/>
      <c r="CWI548" s="469"/>
      <c r="CWJ548" s="465"/>
      <c r="CWK548" s="466"/>
      <c r="CWL548" s="467"/>
      <c r="CWM548" s="468"/>
      <c r="CWN548" s="467"/>
      <c r="CWO548" s="469"/>
      <c r="CWP548" s="469"/>
      <c r="CWQ548" s="469"/>
      <c r="CWR548" s="465"/>
      <c r="CWS548" s="466"/>
      <c r="CWT548" s="467"/>
      <c r="CWU548" s="468"/>
      <c r="CWV548" s="467"/>
      <c r="CWW548" s="469"/>
      <c r="CWX548" s="469"/>
      <c r="CWY548" s="469"/>
      <c r="CWZ548" s="465"/>
      <c r="CXA548" s="466"/>
      <c r="CXB548" s="467"/>
      <c r="CXC548" s="468"/>
      <c r="CXD548" s="467"/>
      <c r="CXE548" s="469"/>
      <c r="CXF548" s="469"/>
      <c r="CXG548" s="469"/>
      <c r="CXH548" s="465"/>
      <c r="CXI548" s="466"/>
      <c r="CXJ548" s="467"/>
      <c r="CXK548" s="468"/>
      <c r="CXL548" s="467"/>
      <c r="CXM548" s="469"/>
      <c r="CXN548" s="469"/>
      <c r="CXO548" s="469"/>
      <c r="CXP548" s="465"/>
      <c r="CXQ548" s="466"/>
      <c r="CXR548" s="467"/>
      <c r="CXS548" s="468"/>
      <c r="CXT548" s="467"/>
      <c r="CXU548" s="469"/>
      <c r="CXV548" s="469"/>
      <c r="CXW548" s="469"/>
      <c r="CXX548" s="465"/>
      <c r="CXY548" s="466"/>
      <c r="CXZ548" s="467"/>
      <c r="CYA548" s="468"/>
      <c r="CYB548" s="467"/>
      <c r="CYC548" s="469"/>
      <c r="CYD548" s="469"/>
      <c r="CYE548" s="469"/>
      <c r="CYF548" s="465"/>
      <c r="CYG548" s="466"/>
      <c r="CYH548" s="467"/>
      <c r="CYI548" s="468"/>
      <c r="CYJ548" s="467"/>
      <c r="CYK548" s="469"/>
      <c r="CYL548" s="469"/>
      <c r="CYM548" s="469"/>
      <c r="CYN548" s="465"/>
      <c r="CYO548" s="466"/>
      <c r="CYP548" s="467"/>
      <c r="CYQ548" s="468"/>
      <c r="CYR548" s="467"/>
      <c r="CYS548" s="469"/>
      <c r="CYT548" s="469"/>
      <c r="CYU548" s="469"/>
      <c r="CYV548" s="465"/>
      <c r="CYW548" s="466"/>
      <c r="CYX548" s="467"/>
      <c r="CYY548" s="468"/>
      <c r="CYZ548" s="467"/>
      <c r="CZA548" s="469"/>
      <c r="CZB548" s="469"/>
      <c r="CZC548" s="469"/>
      <c r="CZD548" s="465"/>
      <c r="CZE548" s="466"/>
      <c r="CZF548" s="467"/>
      <c r="CZG548" s="468"/>
      <c r="CZH548" s="467"/>
      <c r="CZI548" s="469"/>
      <c r="CZJ548" s="469"/>
      <c r="CZK548" s="469"/>
      <c r="CZL548" s="465"/>
      <c r="CZM548" s="466"/>
      <c r="CZN548" s="467"/>
      <c r="CZO548" s="468"/>
      <c r="CZP548" s="467"/>
      <c r="CZQ548" s="469"/>
      <c r="CZR548" s="469"/>
      <c r="CZS548" s="469"/>
      <c r="CZT548" s="465"/>
      <c r="CZU548" s="466"/>
      <c r="CZV548" s="467"/>
      <c r="CZW548" s="468"/>
      <c r="CZX548" s="467"/>
      <c r="CZY548" s="469"/>
      <c r="CZZ548" s="469"/>
      <c r="DAA548" s="469"/>
      <c r="DAB548" s="465"/>
      <c r="DAC548" s="466"/>
      <c r="DAD548" s="467"/>
      <c r="DAE548" s="468"/>
      <c r="DAF548" s="467"/>
      <c r="DAG548" s="469"/>
      <c r="DAH548" s="469"/>
      <c r="DAI548" s="469"/>
      <c r="DAJ548" s="465"/>
      <c r="DAK548" s="466"/>
      <c r="DAL548" s="467"/>
      <c r="DAM548" s="468"/>
      <c r="DAN548" s="467"/>
      <c r="DAO548" s="469"/>
      <c r="DAP548" s="469"/>
      <c r="DAQ548" s="469"/>
      <c r="DAR548" s="465"/>
      <c r="DAS548" s="466"/>
      <c r="DAT548" s="467"/>
      <c r="DAU548" s="468"/>
      <c r="DAV548" s="467"/>
      <c r="DAW548" s="469"/>
      <c r="DAX548" s="469"/>
      <c r="DAY548" s="469"/>
      <c r="DAZ548" s="465"/>
      <c r="DBA548" s="466"/>
      <c r="DBB548" s="467"/>
      <c r="DBC548" s="468"/>
      <c r="DBD548" s="467"/>
      <c r="DBE548" s="469"/>
      <c r="DBF548" s="469"/>
      <c r="DBG548" s="469"/>
      <c r="DBH548" s="465"/>
      <c r="DBI548" s="466"/>
      <c r="DBJ548" s="467"/>
      <c r="DBK548" s="468"/>
      <c r="DBL548" s="467"/>
      <c r="DBM548" s="469"/>
      <c r="DBN548" s="469"/>
      <c r="DBO548" s="469"/>
      <c r="DBP548" s="465"/>
      <c r="DBQ548" s="466"/>
      <c r="DBR548" s="467"/>
      <c r="DBS548" s="468"/>
      <c r="DBT548" s="467"/>
      <c r="DBU548" s="469"/>
      <c r="DBV548" s="469"/>
      <c r="DBW548" s="469"/>
      <c r="DBX548" s="465"/>
      <c r="DBY548" s="466"/>
      <c r="DBZ548" s="467"/>
      <c r="DCA548" s="468"/>
      <c r="DCB548" s="467"/>
      <c r="DCC548" s="469"/>
      <c r="DCD548" s="469"/>
      <c r="DCE548" s="469"/>
      <c r="DCF548" s="465"/>
      <c r="DCG548" s="466"/>
      <c r="DCH548" s="467"/>
      <c r="DCI548" s="468"/>
      <c r="DCJ548" s="467"/>
      <c r="DCK548" s="469"/>
      <c r="DCL548" s="469"/>
      <c r="DCM548" s="469"/>
      <c r="DCN548" s="465"/>
      <c r="DCO548" s="466"/>
      <c r="DCP548" s="467"/>
      <c r="DCQ548" s="468"/>
      <c r="DCR548" s="467"/>
      <c r="DCS548" s="469"/>
      <c r="DCT548" s="469"/>
      <c r="DCU548" s="469"/>
      <c r="DCV548" s="465"/>
      <c r="DCW548" s="466"/>
      <c r="DCX548" s="467"/>
      <c r="DCY548" s="468"/>
      <c r="DCZ548" s="467"/>
      <c r="DDA548" s="469"/>
      <c r="DDB548" s="469"/>
      <c r="DDC548" s="469"/>
      <c r="DDD548" s="465"/>
      <c r="DDE548" s="466"/>
      <c r="DDF548" s="467"/>
      <c r="DDG548" s="468"/>
      <c r="DDH548" s="467"/>
      <c r="DDI548" s="469"/>
      <c r="DDJ548" s="469"/>
      <c r="DDK548" s="469"/>
      <c r="DDL548" s="465"/>
      <c r="DDM548" s="466"/>
      <c r="DDN548" s="467"/>
      <c r="DDO548" s="468"/>
      <c r="DDP548" s="467"/>
      <c r="DDQ548" s="469"/>
      <c r="DDR548" s="469"/>
      <c r="DDS548" s="469"/>
      <c r="DDT548" s="465"/>
      <c r="DDU548" s="466"/>
      <c r="DDV548" s="467"/>
      <c r="DDW548" s="468"/>
      <c r="DDX548" s="467"/>
      <c r="DDY548" s="469"/>
      <c r="DDZ548" s="469"/>
      <c r="DEA548" s="469"/>
      <c r="DEB548" s="465"/>
      <c r="DEC548" s="466"/>
      <c r="DED548" s="467"/>
      <c r="DEE548" s="468"/>
      <c r="DEF548" s="467"/>
      <c r="DEG548" s="469"/>
      <c r="DEH548" s="469"/>
      <c r="DEI548" s="469"/>
      <c r="DEJ548" s="465"/>
      <c r="DEK548" s="466"/>
      <c r="DEL548" s="467"/>
      <c r="DEM548" s="468"/>
      <c r="DEN548" s="467"/>
      <c r="DEO548" s="469"/>
      <c r="DEP548" s="469"/>
      <c r="DEQ548" s="469"/>
      <c r="DER548" s="465"/>
      <c r="DES548" s="466"/>
      <c r="DET548" s="467"/>
      <c r="DEU548" s="468"/>
      <c r="DEV548" s="467"/>
      <c r="DEW548" s="469"/>
      <c r="DEX548" s="469"/>
      <c r="DEY548" s="469"/>
      <c r="DEZ548" s="465"/>
      <c r="DFA548" s="466"/>
      <c r="DFB548" s="467"/>
      <c r="DFC548" s="468"/>
      <c r="DFD548" s="467"/>
      <c r="DFE548" s="469"/>
      <c r="DFF548" s="469"/>
      <c r="DFG548" s="469"/>
      <c r="DFH548" s="465"/>
      <c r="DFI548" s="466"/>
      <c r="DFJ548" s="467"/>
      <c r="DFK548" s="468"/>
      <c r="DFL548" s="467"/>
      <c r="DFM548" s="469"/>
      <c r="DFN548" s="469"/>
      <c r="DFO548" s="469"/>
      <c r="DFP548" s="465"/>
      <c r="DFQ548" s="466"/>
      <c r="DFR548" s="467"/>
      <c r="DFS548" s="468"/>
      <c r="DFT548" s="467"/>
      <c r="DFU548" s="469"/>
      <c r="DFV548" s="469"/>
      <c r="DFW548" s="469"/>
      <c r="DFX548" s="465"/>
      <c r="DFY548" s="466"/>
      <c r="DFZ548" s="467"/>
      <c r="DGA548" s="468"/>
      <c r="DGB548" s="467"/>
      <c r="DGC548" s="469"/>
      <c r="DGD548" s="469"/>
      <c r="DGE548" s="469"/>
      <c r="DGF548" s="465"/>
      <c r="DGG548" s="466"/>
      <c r="DGH548" s="467"/>
      <c r="DGI548" s="468"/>
      <c r="DGJ548" s="467"/>
      <c r="DGK548" s="469"/>
      <c r="DGL548" s="469"/>
      <c r="DGM548" s="469"/>
      <c r="DGN548" s="465"/>
      <c r="DGO548" s="466"/>
      <c r="DGP548" s="467"/>
      <c r="DGQ548" s="468"/>
      <c r="DGR548" s="467"/>
      <c r="DGS548" s="469"/>
      <c r="DGT548" s="469"/>
      <c r="DGU548" s="469"/>
      <c r="DGV548" s="465"/>
      <c r="DGW548" s="466"/>
      <c r="DGX548" s="467"/>
      <c r="DGY548" s="468"/>
      <c r="DGZ548" s="467"/>
      <c r="DHA548" s="469"/>
      <c r="DHB548" s="469"/>
      <c r="DHC548" s="469"/>
      <c r="DHD548" s="465"/>
      <c r="DHE548" s="466"/>
      <c r="DHF548" s="467"/>
      <c r="DHG548" s="468"/>
      <c r="DHH548" s="467"/>
      <c r="DHI548" s="469"/>
      <c r="DHJ548" s="469"/>
      <c r="DHK548" s="469"/>
      <c r="DHL548" s="465"/>
      <c r="DHM548" s="466"/>
      <c r="DHN548" s="467"/>
      <c r="DHO548" s="468"/>
      <c r="DHP548" s="467"/>
      <c r="DHQ548" s="469"/>
      <c r="DHR548" s="469"/>
      <c r="DHS548" s="469"/>
      <c r="DHT548" s="465"/>
      <c r="DHU548" s="466"/>
      <c r="DHV548" s="467"/>
      <c r="DHW548" s="468"/>
      <c r="DHX548" s="467"/>
      <c r="DHY548" s="469"/>
      <c r="DHZ548" s="469"/>
      <c r="DIA548" s="469"/>
      <c r="DIB548" s="465"/>
      <c r="DIC548" s="466"/>
      <c r="DID548" s="467"/>
      <c r="DIE548" s="468"/>
      <c r="DIF548" s="467"/>
      <c r="DIG548" s="469"/>
      <c r="DIH548" s="469"/>
      <c r="DII548" s="469"/>
      <c r="DIJ548" s="465"/>
      <c r="DIK548" s="466"/>
      <c r="DIL548" s="467"/>
      <c r="DIM548" s="468"/>
      <c r="DIN548" s="467"/>
      <c r="DIO548" s="469"/>
      <c r="DIP548" s="469"/>
      <c r="DIQ548" s="469"/>
      <c r="DIR548" s="465"/>
      <c r="DIS548" s="466"/>
      <c r="DIT548" s="467"/>
      <c r="DIU548" s="468"/>
      <c r="DIV548" s="467"/>
      <c r="DIW548" s="469"/>
      <c r="DIX548" s="469"/>
      <c r="DIY548" s="469"/>
      <c r="DIZ548" s="465"/>
      <c r="DJA548" s="466"/>
      <c r="DJB548" s="467"/>
      <c r="DJC548" s="468"/>
      <c r="DJD548" s="467"/>
      <c r="DJE548" s="469"/>
      <c r="DJF548" s="469"/>
      <c r="DJG548" s="469"/>
      <c r="DJH548" s="465"/>
      <c r="DJI548" s="466"/>
      <c r="DJJ548" s="467"/>
      <c r="DJK548" s="468"/>
      <c r="DJL548" s="467"/>
      <c r="DJM548" s="469"/>
      <c r="DJN548" s="469"/>
      <c r="DJO548" s="469"/>
      <c r="DJP548" s="465"/>
      <c r="DJQ548" s="466"/>
      <c r="DJR548" s="467"/>
      <c r="DJS548" s="468"/>
      <c r="DJT548" s="467"/>
      <c r="DJU548" s="469"/>
      <c r="DJV548" s="469"/>
      <c r="DJW548" s="469"/>
      <c r="DJX548" s="465"/>
      <c r="DJY548" s="466"/>
      <c r="DJZ548" s="467"/>
      <c r="DKA548" s="468"/>
      <c r="DKB548" s="467"/>
      <c r="DKC548" s="469"/>
      <c r="DKD548" s="469"/>
      <c r="DKE548" s="469"/>
      <c r="DKF548" s="465"/>
      <c r="DKG548" s="466"/>
      <c r="DKH548" s="467"/>
      <c r="DKI548" s="468"/>
      <c r="DKJ548" s="467"/>
      <c r="DKK548" s="469"/>
      <c r="DKL548" s="469"/>
      <c r="DKM548" s="469"/>
      <c r="DKN548" s="465"/>
      <c r="DKO548" s="466"/>
      <c r="DKP548" s="467"/>
      <c r="DKQ548" s="468"/>
      <c r="DKR548" s="467"/>
      <c r="DKS548" s="469"/>
      <c r="DKT548" s="469"/>
      <c r="DKU548" s="469"/>
      <c r="DKV548" s="465"/>
      <c r="DKW548" s="466"/>
      <c r="DKX548" s="467"/>
      <c r="DKY548" s="468"/>
      <c r="DKZ548" s="467"/>
      <c r="DLA548" s="469"/>
      <c r="DLB548" s="469"/>
      <c r="DLC548" s="469"/>
      <c r="DLD548" s="465"/>
      <c r="DLE548" s="466"/>
      <c r="DLF548" s="467"/>
      <c r="DLG548" s="468"/>
      <c r="DLH548" s="467"/>
      <c r="DLI548" s="469"/>
      <c r="DLJ548" s="469"/>
      <c r="DLK548" s="469"/>
      <c r="DLL548" s="465"/>
      <c r="DLM548" s="466"/>
      <c r="DLN548" s="467"/>
      <c r="DLO548" s="468"/>
      <c r="DLP548" s="467"/>
      <c r="DLQ548" s="469"/>
      <c r="DLR548" s="469"/>
      <c r="DLS548" s="469"/>
      <c r="DLT548" s="465"/>
      <c r="DLU548" s="466"/>
      <c r="DLV548" s="467"/>
      <c r="DLW548" s="468"/>
      <c r="DLX548" s="467"/>
      <c r="DLY548" s="469"/>
      <c r="DLZ548" s="469"/>
      <c r="DMA548" s="469"/>
      <c r="DMB548" s="465"/>
      <c r="DMC548" s="466"/>
      <c r="DMD548" s="467"/>
      <c r="DME548" s="468"/>
      <c r="DMF548" s="467"/>
      <c r="DMG548" s="469"/>
      <c r="DMH548" s="469"/>
      <c r="DMI548" s="469"/>
      <c r="DMJ548" s="465"/>
      <c r="DMK548" s="466"/>
      <c r="DML548" s="467"/>
      <c r="DMM548" s="468"/>
      <c r="DMN548" s="467"/>
      <c r="DMO548" s="469"/>
      <c r="DMP548" s="469"/>
      <c r="DMQ548" s="469"/>
      <c r="DMR548" s="465"/>
      <c r="DMS548" s="466"/>
      <c r="DMT548" s="467"/>
      <c r="DMU548" s="468"/>
      <c r="DMV548" s="467"/>
      <c r="DMW548" s="469"/>
      <c r="DMX548" s="469"/>
      <c r="DMY548" s="469"/>
      <c r="DMZ548" s="465"/>
      <c r="DNA548" s="466"/>
      <c r="DNB548" s="467"/>
      <c r="DNC548" s="468"/>
      <c r="DND548" s="467"/>
      <c r="DNE548" s="469"/>
      <c r="DNF548" s="469"/>
      <c r="DNG548" s="469"/>
      <c r="DNH548" s="465"/>
      <c r="DNI548" s="466"/>
      <c r="DNJ548" s="467"/>
      <c r="DNK548" s="468"/>
      <c r="DNL548" s="467"/>
      <c r="DNM548" s="469"/>
      <c r="DNN548" s="469"/>
      <c r="DNO548" s="469"/>
      <c r="DNP548" s="465"/>
      <c r="DNQ548" s="466"/>
      <c r="DNR548" s="467"/>
      <c r="DNS548" s="468"/>
      <c r="DNT548" s="467"/>
      <c r="DNU548" s="469"/>
      <c r="DNV548" s="469"/>
      <c r="DNW548" s="469"/>
      <c r="DNX548" s="465"/>
      <c r="DNY548" s="466"/>
      <c r="DNZ548" s="467"/>
      <c r="DOA548" s="468"/>
      <c r="DOB548" s="467"/>
      <c r="DOC548" s="469"/>
      <c r="DOD548" s="469"/>
      <c r="DOE548" s="469"/>
      <c r="DOF548" s="465"/>
      <c r="DOG548" s="466"/>
      <c r="DOH548" s="467"/>
      <c r="DOI548" s="468"/>
      <c r="DOJ548" s="467"/>
      <c r="DOK548" s="469"/>
      <c r="DOL548" s="469"/>
      <c r="DOM548" s="469"/>
      <c r="DON548" s="465"/>
      <c r="DOO548" s="466"/>
      <c r="DOP548" s="467"/>
      <c r="DOQ548" s="468"/>
      <c r="DOR548" s="467"/>
      <c r="DOS548" s="469"/>
      <c r="DOT548" s="469"/>
      <c r="DOU548" s="469"/>
      <c r="DOV548" s="465"/>
      <c r="DOW548" s="466"/>
      <c r="DOX548" s="467"/>
      <c r="DOY548" s="468"/>
      <c r="DOZ548" s="467"/>
      <c r="DPA548" s="469"/>
      <c r="DPB548" s="469"/>
      <c r="DPC548" s="469"/>
      <c r="DPD548" s="465"/>
      <c r="DPE548" s="466"/>
      <c r="DPF548" s="467"/>
      <c r="DPG548" s="468"/>
      <c r="DPH548" s="467"/>
      <c r="DPI548" s="469"/>
      <c r="DPJ548" s="469"/>
      <c r="DPK548" s="469"/>
      <c r="DPL548" s="465"/>
      <c r="DPM548" s="466"/>
      <c r="DPN548" s="467"/>
      <c r="DPO548" s="468"/>
      <c r="DPP548" s="467"/>
      <c r="DPQ548" s="469"/>
      <c r="DPR548" s="469"/>
      <c r="DPS548" s="469"/>
      <c r="DPT548" s="465"/>
      <c r="DPU548" s="466"/>
      <c r="DPV548" s="467"/>
      <c r="DPW548" s="468"/>
      <c r="DPX548" s="467"/>
      <c r="DPY548" s="469"/>
      <c r="DPZ548" s="469"/>
      <c r="DQA548" s="469"/>
      <c r="DQB548" s="465"/>
      <c r="DQC548" s="466"/>
      <c r="DQD548" s="467"/>
      <c r="DQE548" s="468"/>
      <c r="DQF548" s="467"/>
      <c r="DQG548" s="469"/>
      <c r="DQH548" s="469"/>
      <c r="DQI548" s="469"/>
      <c r="DQJ548" s="465"/>
      <c r="DQK548" s="466"/>
      <c r="DQL548" s="467"/>
      <c r="DQM548" s="468"/>
      <c r="DQN548" s="467"/>
      <c r="DQO548" s="469"/>
      <c r="DQP548" s="469"/>
      <c r="DQQ548" s="469"/>
      <c r="DQR548" s="465"/>
      <c r="DQS548" s="466"/>
      <c r="DQT548" s="467"/>
      <c r="DQU548" s="468"/>
      <c r="DQV548" s="467"/>
      <c r="DQW548" s="469"/>
      <c r="DQX548" s="469"/>
      <c r="DQY548" s="469"/>
      <c r="DQZ548" s="465"/>
      <c r="DRA548" s="466"/>
      <c r="DRB548" s="467"/>
      <c r="DRC548" s="468"/>
      <c r="DRD548" s="467"/>
      <c r="DRE548" s="469"/>
      <c r="DRF548" s="469"/>
      <c r="DRG548" s="469"/>
      <c r="DRH548" s="465"/>
      <c r="DRI548" s="466"/>
      <c r="DRJ548" s="467"/>
      <c r="DRK548" s="468"/>
      <c r="DRL548" s="467"/>
      <c r="DRM548" s="469"/>
      <c r="DRN548" s="469"/>
      <c r="DRO548" s="469"/>
      <c r="DRP548" s="465"/>
      <c r="DRQ548" s="466"/>
      <c r="DRR548" s="467"/>
      <c r="DRS548" s="468"/>
      <c r="DRT548" s="467"/>
      <c r="DRU548" s="469"/>
      <c r="DRV548" s="469"/>
      <c r="DRW548" s="469"/>
      <c r="DRX548" s="465"/>
      <c r="DRY548" s="466"/>
      <c r="DRZ548" s="467"/>
      <c r="DSA548" s="468"/>
      <c r="DSB548" s="467"/>
      <c r="DSC548" s="469"/>
      <c r="DSD548" s="469"/>
      <c r="DSE548" s="469"/>
      <c r="DSF548" s="465"/>
      <c r="DSG548" s="466"/>
      <c r="DSH548" s="467"/>
      <c r="DSI548" s="468"/>
      <c r="DSJ548" s="467"/>
      <c r="DSK548" s="469"/>
      <c r="DSL548" s="469"/>
      <c r="DSM548" s="469"/>
      <c r="DSN548" s="465"/>
      <c r="DSO548" s="466"/>
      <c r="DSP548" s="467"/>
      <c r="DSQ548" s="468"/>
      <c r="DSR548" s="467"/>
      <c r="DSS548" s="469"/>
      <c r="DST548" s="469"/>
      <c r="DSU548" s="469"/>
      <c r="DSV548" s="465"/>
      <c r="DSW548" s="466"/>
      <c r="DSX548" s="467"/>
      <c r="DSY548" s="468"/>
      <c r="DSZ548" s="467"/>
      <c r="DTA548" s="469"/>
      <c r="DTB548" s="469"/>
      <c r="DTC548" s="469"/>
      <c r="DTD548" s="465"/>
      <c r="DTE548" s="466"/>
      <c r="DTF548" s="467"/>
      <c r="DTG548" s="468"/>
      <c r="DTH548" s="467"/>
      <c r="DTI548" s="469"/>
      <c r="DTJ548" s="469"/>
      <c r="DTK548" s="469"/>
      <c r="DTL548" s="465"/>
      <c r="DTM548" s="466"/>
      <c r="DTN548" s="467"/>
      <c r="DTO548" s="468"/>
      <c r="DTP548" s="467"/>
      <c r="DTQ548" s="469"/>
      <c r="DTR548" s="469"/>
      <c r="DTS548" s="469"/>
      <c r="DTT548" s="465"/>
      <c r="DTU548" s="466"/>
      <c r="DTV548" s="467"/>
      <c r="DTW548" s="468"/>
      <c r="DTX548" s="467"/>
      <c r="DTY548" s="469"/>
      <c r="DTZ548" s="469"/>
      <c r="DUA548" s="469"/>
      <c r="DUB548" s="465"/>
      <c r="DUC548" s="466"/>
      <c r="DUD548" s="467"/>
      <c r="DUE548" s="468"/>
      <c r="DUF548" s="467"/>
      <c r="DUG548" s="469"/>
      <c r="DUH548" s="469"/>
      <c r="DUI548" s="469"/>
      <c r="DUJ548" s="465"/>
      <c r="DUK548" s="466"/>
      <c r="DUL548" s="467"/>
      <c r="DUM548" s="468"/>
      <c r="DUN548" s="467"/>
      <c r="DUO548" s="469"/>
      <c r="DUP548" s="469"/>
      <c r="DUQ548" s="469"/>
      <c r="DUR548" s="465"/>
      <c r="DUS548" s="466"/>
      <c r="DUT548" s="467"/>
      <c r="DUU548" s="468"/>
      <c r="DUV548" s="467"/>
      <c r="DUW548" s="469"/>
      <c r="DUX548" s="469"/>
      <c r="DUY548" s="469"/>
      <c r="DUZ548" s="465"/>
      <c r="DVA548" s="466"/>
      <c r="DVB548" s="467"/>
      <c r="DVC548" s="468"/>
      <c r="DVD548" s="467"/>
      <c r="DVE548" s="469"/>
      <c r="DVF548" s="469"/>
      <c r="DVG548" s="469"/>
      <c r="DVH548" s="465"/>
      <c r="DVI548" s="466"/>
      <c r="DVJ548" s="467"/>
      <c r="DVK548" s="468"/>
      <c r="DVL548" s="467"/>
      <c r="DVM548" s="469"/>
      <c r="DVN548" s="469"/>
      <c r="DVO548" s="469"/>
      <c r="DVP548" s="465"/>
      <c r="DVQ548" s="466"/>
      <c r="DVR548" s="467"/>
      <c r="DVS548" s="468"/>
      <c r="DVT548" s="467"/>
      <c r="DVU548" s="469"/>
      <c r="DVV548" s="469"/>
      <c r="DVW548" s="469"/>
      <c r="DVX548" s="465"/>
      <c r="DVY548" s="466"/>
      <c r="DVZ548" s="467"/>
      <c r="DWA548" s="468"/>
      <c r="DWB548" s="467"/>
      <c r="DWC548" s="469"/>
      <c r="DWD548" s="469"/>
      <c r="DWE548" s="469"/>
      <c r="DWF548" s="465"/>
      <c r="DWG548" s="466"/>
      <c r="DWH548" s="467"/>
      <c r="DWI548" s="468"/>
      <c r="DWJ548" s="467"/>
      <c r="DWK548" s="469"/>
      <c r="DWL548" s="469"/>
      <c r="DWM548" s="469"/>
      <c r="DWN548" s="465"/>
      <c r="DWO548" s="466"/>
      <c r="DWP548" s="467"/>
      <c r="DWQ548" s="468"/>
      <c r="DWR548" s="467"/>
      <c r="DWS548" s="469"/>
      <c r="DWT548" s="469"/>
      <c r="DWU548" s="469"/>
      <c r="DWV548" s="465"/>
      <c r="DWW548" s="466"/>
      <c r="DWX548" s="467"/>
      <c r="DWY548" s="468"/>
      <c r="DWZ548" s="467"/>
      <c r="DXA548" s="469"/>
      <c r="DXB548" s="469"/>
      <c r="DXC548" s="469"/>
      <c r="DXD548" s="465"/>
      <c r="DXE548" s="466"/>
      <c r="DXF548" s="467"/>
      <c r="DXG548" s="468"/>
      <c r="DXH548" s="467"/>
      <c r="DXI548" s="469"/>
      <c r="DXJ548" s="469"/>
      <c r="DXK548" s="469"/>
      <c r="DXL548" s="465"/>
      <c r="DXM548" s="466"/>
      <c r="DXN548" s="467"/>
      <c r="DXO548" s="468"/>
      <c r="DXP548" s="467"/>
      <c r="DXQ548" s="469"/>
      <c r="DXR548" s="469"/>
      <c r="DXS548" s="469"/>
      <c r="DXT548" s="465"/>
      <c r="DXU548" s="466"/>
      <c r="DXV548" s="467"/>
      <c r="DXW548" s="468"/>
      <c r="DXX548" s="467"/>
      <c r="DXY548" s="469"/>
      <c r="DXZ548" s="469"/>
      <c r="DYA548" s="469"/>
      <c r="DYB548" s="465"/>
      <c r="DYC548" s="466"/>
      <c r="DYD548" s="467"/>
      <c r="DYE548" s="468"/>
      <c r="DYF548" s="467"/>
      <c r="DYG548" s="469"/>
      <c r="DYH548" s="469"/>
      <c r="DYI548" s="469"/>
      <c r="DYJ548" s="465"/>
      <c r="DYK548" s="466"/>
      <c r="DYL548" s="467"/>
      <c r="DYM548" s="468"/>
      <c r="DYN548" s="467"/>
      <c r="DYO548" s="469"/>
      <c r="DYP548" s="469"/>
      <c r="DYQ548" s="469"/>
      <c r="DYR548" s="465"/>
      <c r="DYS548" s="466"/>
      <c r="DYT548" s="467"/>
      <c r="DYU548" s="468"/>
      <c r="DYV548" s="467"/>
      <c r="DYW548" s="469"/>
      <c r="DYX548" s="469"/>
      <c r="DYY548" s="469"/>
      <c r="DYZ548" s="465"/>
      <c r="DZA548" s="466"/>
      <c r="DZB548" s="467"/>
      <c r="DZC548" s="468"/>
      <c r="DZD548" s="467"/>
      <c r="DZE548" s="469"/>
      <c r="DZF548" s="469"/>
      <c r="DZG548" s="469"/>
      <c r="DZH548" s="465"/>
      <c r="DZI548" s="466"/>
      <c r="DZJ548" s="467"/>
      <c r="DZK548" s="468"/>
      <c r="DZL548" s="467"/>
      <c r="DZM548" s="469"/>
      <c r="DZN548" s="469"/>
      <c r="DZO548" s="469"/>
      <c r="DZP548" s="465"/>
      <c r="DZQ548" s="466"/>
      <c r="DZR548" s="467"/>
      <c r="DZS548" s="468"/>
      <c r="DZT548" s="467"/>
      <c r="DZU548" s="469"/>
      <c r="DZV548" s="469"/>
      <c r="DZW548" s="469"/>
      <c r="DZX548" s="465"/>
      <c r="DZY548" s="466"/>
      <c r="DZZ548" s="467"/>
      <c r="EAA548" s="468"/>
      <c r="EAB548" s="467"/>
      <c r="EAC548" s="469"/>
      <c r="EAD548" s="469"/>
      <c r="EAE548" s="469"/>
      <c r="EAF548" s="465"/>
      <c r="EAG548" s="466"/>
      <c r="EAH548" s="467"/>
      <c r="EAI548" s="468"/>
      <c r="EAJ548" s="467"/>
      <c r="EAK548" s="469"/>
      <c r="EAL548" s="469"/>
      <c r="EAM548" s="469"/>
      <c r="EAN548" s="465"/>
      <c r="EAO548" s="466"/>
      <c r="EAP548" s="467"/>
      <c r="EAQ548" s="468"/>
      <c r="EAR548" s="467"/>
      <c r="EAS548" s="469"/>
      <c r="EAT548" s="469"/>
      <c r="EAU548" s="469"/>
      <c r="EAV548" s="465"/>
      <c r="EAW548" s="466"/>
      <c r="EAX548" s="467"/>
      <c r="EAY548" s="468"/>
      <c r="EAZ548" s="467"/>
      <c r="EBA548" s="469"/>
      <c r="EBB548" s="469"/>
      <c r="EBC548" s="469"/>
      <c r="EBD548" s="465"/>
      <c r="EBE548" s="466"/>
      <c r="EBF548" s="467"/>
      <c r="EBG548" s="468"/>
      <c r="EBH548" s="467"/>
      <c r="EBI548" s="469"/>
      <c r="EBJ548" s="469"/>
      <c r="EBK548" s="469"/>
      <c r="EBL548" s="465"/>
      <c r="EBM548" s="466"/>
      <c r="EBN548" s="467"/>
      <c r="EBO548" s="468"/>
      <c r="EBP548" s="467"/>
      <c r="EBQ548" s="469"/>
      <c r="EBR548" s="469"/>
      <c r="EBS548" s="469"/>
      <c r="EBT548" s="465"/>
      <c r="EBU548" s="466"/>
      <c r="EBV548" s="467"/>
      <c r="EBW548" s="468"/>
      <c r="EBX548" s="467"/>
      <c r="EBY548" s="469"/>
      <c r="EBZ548" s="469"/>
      <c r="ECA548" s="469"/>
      <c r="ECB548" s="465"/>
      <c r="ECC548" s="466"/>
      <c r="ECD548" s="467"/>
      <c r="ECE548" s="468"/>
      <c r="ECF548" s="467"/>
      <c r="ECG548" s="469"/>
      <c r="ECH548" s="469"/>
      <c r="ECI548" s="469"/>
      <c r="ECJ548" s="465"/>
      <c r="ECK548" s="466"/>
      <c r="ECL548" s="467"/>
      <c r="ECM548" s="468"/>
      <c r="ECN548" s="467"/>
      <c r="ECO548" s="469"/>
      <c r="ECP548" s="469"/>
      <c r="ECQ548" s="469"/>
      <c r="ECR548" s="465"/>
      <c r="ECS548" s="466"/>
      <c r="ECT548" s="467"/>
      <c r="ECU548" s="468"/>
      <c r="ECV548" s="467"/>
      <c r="ECW548" s="469"/>
      <c r="ECX548" s="469"/>
      <c r="ECY548" s="469"/>
      <c r="ECZ548" s="465"/>
      <c r="EDA548" s="466"/>
      <c r="EDB548" s="467"/>
      <c r="EDC548" s="468"/>
      <c r="EDD548" s="467"/>
      <c r="EDE548" s="469"/>
      <c r="EDF548" s="469"/>
      <c r="EDG548" s="469"/>
      <c r="EDH548" s="465"/>
      <c r="EDI548" s="466"/>
      <c r="EDJ548" s="467"/>
      <c r="EDK548" s="468"/>
      <c r="EDL548" s="467"/>
      <c r="EDM548" s="469"/>
      <c r="EDN548" s="469"/>
      <c r="EDO548" s="469"/>
      <c r="EDP548" s="465"/>
      <c r="EDQ548" s="466"/>
      <c r="EDR548" s="467"/>
      <c r="EDS548" s="468"/>
      <c r="EDT548" s="467"/>
      <c r="EDU548" s="469"/>
      <c r="EDV548" s="469"/>
      <c r="EDW548" s="469"/>
      <c r="EDX548" s="465"/>
      <c r="EDY548" s="466"/>
      <c r="EDZ548" s="467"/>
      <c r="EEA548" s="468"/>
      <c r="EEB548" s="467"/>
      <c r="EEC548" s="469"/>
      <c r="EED548" s="469"/>
      <c r="EEE548" s="469"/>
      <c r="EEF548" s="465"/>
      <c r="EEG548" s="466"/>
      <c r="EEH548" s="467"/>
      <c r="EEI548" s="468"/>
      <c r="EEJ548" s="467"/>
      <c r="EEK548" s="469"/>
      <c r="EEL548" s="469"/>
      <c r="EEM548" s="469"/>
      <c r="EEN548" s="465"/>
      <c r="EEO548" s="466"/>
      <c r="EEP548" s="467"/>
      <c r="EEQ548" s="468"/>
      <c r="EER548" s="467"/>
      <c r="EES548" s="469"/>
      <c r="EET548" s="469"/>
      <c r="EEU548" s="469"/>
      <c r="EEV548" s="465"/>
      <c r="EEW548" s="466"/>
      <c r="EEX548" s="467"/>
      <c r="EEY548" s="468"/>
      <c r="EEZ548" s="467"/>
      <c r="EFA548" s="469"/>
      <c r="EFB548" s="469"/>
      <c r="EFC548" s="469"/>
      <c r="EFD548" s="465"/>
      <c r="EFE548" s="466"/>
      <c r="EFF548" s="467"/>
      <c r="EFG548" s="468"/>
      <c r="EFH548" s="467"/>
      <c r="EFI548" s="469"/>
      <c r="EFJ548" s="469"/>
      <c r="EFK548" s="469"/>
      <c r="EFL548" s="465"/>
      <c r="EFM548" s="466"/>
      <c r="EFN548" s="467"/>
      <c r="EFO548" s="468"/>
      <c r="EFP548" s="467"/>
      <c r="EFQ548" s="469"/>
      <c r="EFR548" s="469"/>
      <c r="EFS548" s="469"/>
      <c r="EFT548" s="465"/>
      <c r="EFU548" s="466"/>
      <c r="EFV548" s="467"/>
      <c r="EFW548" s="468"/>
      <c r="EFX548" s="467"/>
      <c r="EFY548" s="469"/>
      <c r="EFZ548" s="469"/>
      <c r="EGA548" s="469"/>
      <c r="EGB548" s="465"/>
      <c r="EGC548" s="466"/>
      <c r="EGD548" s="467"/>
      <c r="EGE548" s="468"/>
      <c r="EGF548" s="467"/>
      <c r="EGG548" s="469"/>
      <c r="EGH548" s="469"/>
      <c r="EGI548" s="469"/>
      <c r="EGJ548" s="465"/>
      <c r="EGK548" s="466"/>
      <c r="EGL548" s="467"/>
      <c r="EGM548" s="468"/>
      <c r="EGN548" s="467"/>
      <c r="EGO548" s="469"/>
      <c r="EGP548" s="469"/>
      <c r="EGQ548" s="469"/>
      <c r="EGR548" s="465"/>
      <c r="EGS548" s="466"/>
      <c r="EGT548" s="467"/>
      <c r="EGU548" s="468"/>
      <c r="EGV548" s="467"/>
      <c r="EGW548" s="469"/>
      <c r="EGX548" s="469"/>
      <c r="EGY548" s="469"/>
      <c r="EGZ548" s="465"/>
      <c r="EHA548" s="466"/>
      <c r="EHB548" s="467"/>
      <c r="EHC548" s="468"/>
      <c r="EHD548" s="467"/>
      <c r="EHE548" s="469"/>
      <c r="EHF548" s="469"/>
      <c r="EHG548" s="469"/>
      <c r="EHH548" s="465"/>
      <c r="EHI548" s="466"/>
      <c r="EHJ548" s="467"/>
      <c r="EHK548" s="468"/>
      <c r="EHL548" s="467"/>
      <c r="EHM548" s="469"/>
      <c r="EHN548" s="469"/>
      <c r="EHO548" s="469"/>
      <c r="EHP548" s="465"/>
      <c r="EHQ548" s="466"/>
      <c r="EHR548" s="467"/>
      <c r="EHS548" s="468"/>
      <c r="EHT548" s="467"/>
      <c r="EHU548" s="469"/>
      <c r="EHV548" s="469"/>
      <c r="EHW548" s="469"/>
      <c r="EHX548" s="465"/>
      <c r="EHY548" s="466"/>
      <c r="EHZ548" s="467"/>
      <c r="EIA548" s="468"/>
      <c r="EIB548" s="467"/>
      <c r="EIC548" s="469"/>
      <c r="EID548" s="469"/>
      <c r="EIE548" s="469"/>
      <c r="EIF548" s="465"/>
      <c r="EIG548" s="466"/>
      <c r="EIH548" s="467"/>
      <c r="EII548" s="468"/>
      <c r="EIJ548" s="467"/>
      <c r="EIK548" s="469"/>
      <c r="EIL548" s="469"/>
      <c r="EIM548" s="469"/>
      <c r="EIN548" s="465"/>
      <c r="EIO548" s="466"/>
      <c r="EIP548" s="467"/>
      <c r="EIQ548" s="468"/>
      <c r="EIR548" s="467"/>
      <c r="EIS548" s="469"/>
      <c r="EIT548" s="469"/>
      <c r="EIU548" s="469"/>
      <c r="EIV548" s="465"/>
      <c r="EIW548" s="466"/>
      <c r="EIX548" s="467"/>
      <c r="EIY548" s="468"/>
      <c r="EIZ548" s="467"/>
      <c r="EJA548" s="469"/>
      <c r="EJB548" s="469"/>
      <c r="EJC548" s="469"/>
      <c r="EJD548" s="465"/>
      <c r="EJE548" s="466"/>
      <c r="EJF548" s="467"/>
      <c r="EJG548" s="468"/>
      <c r="EJH548" s="467"/>
      <c r="EJI548" s="469"/>
      <c r="EJJ548" s="469"/>
      <c r="EJK548" s="469"/>
      <c r="EJL548" s="465"/>
      <c r="EJM548" s="466"/>
      <c r="EJN548" s="467"/>
      <c r="EJO548" s="468"/>
      <c r="EJP548" s="467"/>
      <c r="EJQ548" s="469"/>
      <c r="EJR548" s="469"/>
      <c r="EJS548" s="469"/>
      <c r="EJT548" s="465"/>
      <c r="EJU548" s="466"/>
      <c r="EJV548" s="467"/>
      <c r="EJW548" s="468"/>
      <c r="EJX548" s="467"/>
      <c r="EJY548" s="469"/>
      <c r="EJZ548" s="469"/>
      <c r="EKA548" s="469"/>
      <c r="EKB548" s="465"/>
      <c r="EKC548" s="466"/>
      <c r="EKD548" s="467"/>
      <c r="EKE548" s="468"/>
      <c r="EKF548" s="467"/>
      <c r="EKG548" s="469"/>
      <c r="EKH548" s="469"/>
      <c r="EKI548" s="469"/>
      <c r="EKJ548" s="465"/>
      <c r="EKK548" s="466"/>
      <c r="EKL548" s="467"/>
      <c r="EKM548" s="468"/>
      <c r="EKN548" s="467"/>
      <c r="EKO548" s="469"/>
      <c r="EKP548" s="469"/>
      <c r="EKQ548" s="469"/>
      <c r="EKR548" s="465"/>
      <c r="EKS548" s="466"/>
      <c r="EKT548" s="467"/>
      <c r="EKU548" s="468"/>
      <c r="EKV548" s="467"/>
      <c r="EKW548" s="469"/>
      <c r="EKX548" s="469"/>
      <c r="EKY548" s="469"/>
      <c r="EKZ548" s="465"/>
      <c r="ELA548" s="466"/>
      <c r="ELB548" s="467"/>
      <c r="ELC548" s="468"/>
      <c r="ELD548" s="467"/>
      <c r="ELE548" s="469"/>
      <c r="ELF548" s="469"/>
      <c r="ELG548" s="469"/>
      <c r="ELH548" s="465"/>
      <c r="ELI548" s="466"/>
      <c r="ELJ548" s="467"/>
      <c r="ELK548" s="468"/>
      <c r="ELL548" s="467"/>
      <c r="ELM548" s="469"/>
      <c r="ELN548" s="469"/>
      <c r="ELO548" s="469"/>
      <c r="ELP548" s="465"/>
      <c r="ELQ548" s="466"/>
      <c r="ELR548" s="467"/>
      <c r="ELS548" s="468"/>
      <c r="ELT548" s="467"/>
      <c r="ELU548" s="469"/>
      <c r="ELV548" s="469"/>
      <c r="ELW548" s="469"/>
      <c r="ELX548" s="465"/>
      <c r="ELY548" s="466"/>
      <c r="ELZ548" s="467"/>
      <c r="EMA548" s="468"/>
      <c r="EMB548" s="467"/>
      <c r="EMC548" s="469"/>
      <c r="EMD548" s="469"/>
      <c r="EME548" s="469"/>
      <c r="EMF548" s="465"/>
      <c r="EMG548" s="466"/>
      <c r="EMH548" s="467"/>
      <c r="EMI548" s="468"/>
      <c r="EMJ548" s="467"/>
      <c r="EMK548" s="469"/>
      <c r="EML548" s="469"/>
      <c r="EMM548" s="469"/>
      <c r="EMN548" s="465"/>
      <c r="EMO548" s="466"/>
      <c r="EMP548" s="467"/>
      <c r="EMQ548" s="468"/>
      <c r="EMR548" s="467"/>
      <c r="EMS548" s="469"/>
      <c r="EMT548" s="469"/>
      <c r="EMU548" s="469"/>
      <c r="EMV548" s="465"/>
      <c r="EMW548" s="466"/>
      <c r="EMX548" s="467"/>
      <c r="EMY548" s="468"/>
      <c r="EMZ548" s="467"/>
      <c r="ENA548" s="469"/>
      <c r="ENB548" s="469"/>
      <c r="ENC548" s="469"/>
      <c r="END548" s="465"/>
      <c r="ENE548" s="466"/>
      <c r="ENF548" s="467"/>
      <c r="ENG548" s="468"/>
      <c r="ENH548" s="467"/>
      <c r="ENI548" s="469"/>
      <c r="ENJ548" s="469"/>
      <c r="ENK548" s="469"/>
      <c r="ENL548" s="465"/>
      <c r="ENM548" s="466"/>
      <c r="ENN548" s="467"/>
      <c r="ENO548" s="468"/>
      <c r="ENP548" s="467"/>
      <c r="ENQ548" s="469"/>
      <c r="ENR548" s="469"/>
      <c r="ENS548" s="469"/>
      <c r="ENT548" s="465"/>
      <c r="ENU548" s="466"/>
      <c r="ENV548" s="467"/>
      <c r="ENW548" s="468"/>
      <c r="ENX548" s="467"/>
      <c r="ENY548" s="469"/>
      <c r="ENZ548" s="469"/>
      <c r="EOA548" s="469"/>
      <c r="EOB548" s="465"/>
      <c r="EOC548" s="466"/>
      <c r="EOD548" s="467"/>
      <c r="EOE548" s="468"/>
      <c r="EOF548" s="467"/>
      <c r="EOG548" s="469"/>
      <c r="EOH548" s="469"/>
      <c r="EOI548" s="469"/>
      <c r="EOJ548" s="465"/>
      <c r="EOK548" s="466"/>
      <c r="EOL548" s="467"/>
      <c r="EOM548" s="468"/>
      <c r="EON548" s="467"/>
      <c r="EOO548" s="469"/>
      <c r="EOP548" s="469"/>
      <c r="EOQ548" s="469"/>
      <c r="EOR548" s="465"/>
      <c r="EOS548" s="466"/>
      <c r="EOT548" s="467"/>
      <c r="EOU548" s="468"/>
      <c r="EOV548" s="467"/>
      <c r="EOW548" s="469"/>
      <c r="EOX548" s="469"/>
      <c r="EOY548" s="469"/>
      <c r="EOZ548" s="465"/>
      <c r="EPA548" s="466"/>
      <c r="EPB548" s="467"/>
      <c r="EPC548" s="468"/>
      <c r="EPD548" s="467"/>
      <c r="EPE548" s="469"/>
      <c r="EPF548" s="469"/>
      <c r="EPG548" s="469"/>
      <c r="EPH548" s="465"/>
      <c r="EPI548" s="466"/>
      <c r="EPJ548" s="467"/>
      <c r="EPK548" s="468"/>
      <c r="EPL548" s="467"/>
      <c r="EPM548" s="469"/>
      <c r="EPN548" s="469"/>
      <c r="EPO548" s="469"/>
      <c r="EPP548" s="465"/>
      <c r="EPQ548" s="466"/>
      <c r="EPR548" s="467"/>
      <c r="EPS548" s="468"/>
      <c r="EPT548" s="467"/>
      <c r="EPU548" s="469"/>
      <c r="EPV548" s="469"/>
      <c r="EPW548" s="469"/>
      <c r="EPX548" s="465"/>
      <c r="EPY548" s="466"/>
      <c r="EPZ548" s="467"/>
      <c r="EQA548" s="468"/>
      <c r="EQB548" s="467"/>
      <c r="EQC548" s="469"/>
      <c r="EQD548" s="469"/>
      <c r="EQE548" s="469"/>
      <c r="EQF548" s="465"/>
      <c r="EQG548" s="466"/>
      <c r="EQH548" s="467"/>
      <c r="EQI548" s="468"/>
      <c r="EQJ548" s="467"/>
      <c r="EQK548" s="469"/>
      <c r="EQL548" s="469"/>
      <c r="EQM548" s="469"/>
      <c r="EQN548" s="465"/>
      <c r="EQO548" s="466"/>
      <c r="EQP548" s="467"/>
      <c r="EQQ548" s="468"/>
      <c r="EQR548" s="467"/>
      <c r="EQS548" s="469"/>
      <c r="EQT548" s="469"/>
      <c r="EQU548" s="469"/>
      <c r="EQV548" s="465"/>
      <c r="EQW548" s="466"/>
      <c r="EQX548" s="467"/>
      <c r="EQY548" s="468"/>
      <c r="EQZ548" s="467"/>
      <c r="ERA548" s="469"/>
      <c r="ERB548" s="469"/>
      <c r="ERC548" s="469"/>
      <c r="ERD548" s="465"/>
      <c r="ERE548" s="466"/>
      <c r="ERF548" s="467"/>
      <c r="ERG548" s="468"/>
      <c r="ERH548" s="467"/>
      <c r="ERI548" s="469"/>
      <c r="ERJ548" s="469"/>
      <c r="ERK548" s="469"/>
      <c r="ERL548" s="465"/>
      <c r="ERM548" s="466"/>
      <c r="ERN548" s="467"/>
      <c r="ERO548" s="468"/>
      <c r="ERP548" s="467"/>
      <c r="ERQ548" s="469"/>
      <c r="ERR548" s="469"/>
      <c r="ERS548" s="469"/>
      <c r="ERT548" s="465"/>
      <c r="ERU548" s="466"/>
      <c r="ERV548" s="467"/>
      <c r="ERW548" s="468"/>
      <c r="ERX548" s="467"/>
      <c r="ERY548" s="469"/>
      <c r="ERZ548" s="469"/>
      <c r="ESA548" s="469"/>
      <c r="ESB548" s="465"/>
      <c r="ESC548" s="466"/>
      <c r="ESD548" s="467"/>
      <c r="ESE548" s="468"/>
      <c r="ESF548" s="467"/>
      <c r="ESG548" s="469"/>
      <c r="ESH548" s="469"/>
      <c r="ESI548" s="469"/>
      <c r="ESJ548" s="465"/>
      <c r="ESK548" s="466"/>
      <c r="ESL548" s="467"/>
      <c r="ESM548" s="468"/>
      <c r="ESN548" s="467"/>
      <c r="ESO548" s="469"/>
      <c r="ESP548" s="469"/>
      <c r="ESQ548" s="469"/>
      <c r="ESR548" s="465"/>
      <c r="ESS548" s="466"/>
      <c r="EST548" s="467"/>
      <c r="ESU548" s="468"/>
      <c r="ESV548" s="467"/>
      <c r="ESW548" s="469"/>
      <c r="ESX548" s="469"/>
      <c r="ESY548" s="469"/>
      <c r="ESZ548" s="465"/>
      <c r="ETA548" s="466"/>
      <c r="ETB548" s="467"/>
      <c r="ETC548" s="468"/>
      <c r="ETD548" s="467"/>
      <c r="ETE548" s="469"/>
      <c r="ETF548" s="469"/>
      <c r="ETG548" s="469"/>
      <c r="ETH548" s="465"/>
      <c r="ETI548" s="466"/>
      <c r="ETJ548" s="467"/>
      <c r="ETK548" s="468"/>
      <c r="ETL548" s="467"/>
      <c r="ETM548" s="469"/>
      <c r="ETN548" s="469"/>
      <c r="ETO548" s="469"/>
      <c r="ETP548" s="465"/>
      <c r="ETQ548" s="466"/>
      <c r="ETR548" s="467"/>
      <c r="ETS548" s="468"/>
      <c r="ETT548" s="467"/>
      <c r="ETU548" s="469"/>
      <c r="ETV548" s="469"/>
      <c r="ETW548" s="469"/>
      <c r="ETX548" s="465"/>
      <c r="ETY548" s="466"/>
      <c r="ETZ548" s="467"/>
      <c r="EUA548" s="468"/>
      <c r="EUB548" s="467"/>
      <c r="EUC548" s="469"/>
      <c r="EUD548" s="469"/>
      <c r="EUE548" s="469"/>
      <c r="EUF548" s="465"/>
      <c r="EUG548" s="466"/>
      <c r="EUH548" s="467"/>
      <c r="EUI548" s="468"/>
      <c r="EUJ548" s="467"/>
      <c r="EUK548" s="469"/>
      <c r="EUL548" s="469"/>
      <c r="EUM548" s="469"/>
      <c r="EUN548" s="465"/>
      <c r="EUO548" s="466"/>
      <c r="EUP548" s="467"/>
      <c r="EUQ548" s="468"/>
      <c r="EUR548" s="467"/>
      <c r="EUS548" s="469"/>
      <c r="EUT548" s="469"/>
      <c r="EUU548" s="469"/>
      <c r="EUV548" s="465"/>
      <c r="EUW548" s="466"/>
      <c r="EUX548" s="467"/>
      <c r="EUY548" s="468"/>
      <c r="EUZ548" s="467"/>
      <c r="EVA548" s="469"/>
      <c r="EVB548" s="469"/>
      <c r="EVC548" s="469"/>
      <c r="EVD548" s="465"/>
      <c r="EVE548" s="466"/>
      <c r="EVF548" s="467"/>
      <c r="EVG548" s="468"/>
      <c r="EVH548" s="467"/>
      <c r="EVI548" s="469"/>
      <c r="EVJ548" s="469"/>
      <c r="EVK548" s="469"/>
      <c r="EVL548" s="465"/>
      <c r="EVM548" s="466"/>
      <c r="EVN548" s="467"/>
      <c r="EVO548" s="468"/>
      <c r="EVP548" s="467"/>
      <c r="EVQ548" s="469"/>
      <c r="EVR548" s="469"/>
      <c r="EVS548" s="469"/>
      <c r="EVT548" s="465"/>
      <c r="EVU548" s="466"/>
      <c r="EVV548" s="467"/>
      <c r="EVW548" s="468"/>
      <c r="EVX548" s="467"/>
      <c r="EVY548" s="469"/>
      <c r="EVZ548" s="469"/>
      <c r="EWA548" s="469"/>
      <c r="EWB548" s="465"/>
      <c r="EWC548" s="466"/>
      <c r="EWD548" s="467"/>
      <c r="EWE548" s="468"/>
      <c r="EWF548" s="467"/>
      <c r="EWG548" s="469"/>
      <c r="EWH548" s="469"/>
      <c r="EWI548" s="469"/>
      <c r="EWJ548" s="465"/>
      <c r="EWK548" s="466"/>
      <c r="EWL548" s="467"/>
      <c r="EWM548" s="468"/>
      <c r="EWN548" s="467"/>
      <c r="EWO548" s="469"/>
      <c r="EWP548" s="469"/>
      <c r="EWQ548" s="469"/>
      <c r="EWR548" s="465"/>
      <c r="EWS548" s="466"/>
      <c r="EWT548" s="467"/>
      <c r="EWU548" s="468"/>
      <c r="EWV548" s="467"/>
      <c r="EWW548" s="469"/>
      <c r="EWX548" s="469"/>
      <c r="EWY548" s="469"/>
      <c r="EWZ548" s="465"/>
      <c r="EXA548" s="466"/>
      <c r="EXB548" s="467"/>
      <c r="EXC548" s="468"/>
      <c r="EXD548" s="467"/>
      <c r="EXE548" s="469"/>
      <c r="EXF548" s="469"/>
      <c r="EXG548" s="469"/>
      <c r="EXH548" s="465"/>
      <c r="EXI548" s="466"/>
      <c r="EXJ548" s="467"/>
      <c r="EXK548" s="468"/>
      <c r="EXL548" s="467"/>
      <c r="EXM548" s="469"/>
      <c r="EXN548" s="469"/>
      <c r="EXO548" s="469"/>
      <c r="EXP548" s="465"/>
      <c r="EXQ548" s="466"/>
      <c r="EXR548" s="467"/>
      <c r="EXS548" s="468"/>
      <c r="EXT548" s="467"/>
      <c r="EXU548" s="469"/>
      <c r="EXV548" s="469"/>
      <c r="EXW548" s="469"/>
      <c r="EXX548" s="465"/>
      <c r="EXY548" s="466"/>
      <c r="EXZ548" s="467"/>
      <c r="EYA548" s="468"/>
      <c r="EYB548" s="467"/>
      <c r="EYC548" s="469"/>
      <c r="EYD548" s="469"/>
      <c r="EYE548" s="469"/>
      <c r="EYF548" s="465"/>
      <c r="EYG548" s="466"/>
      <c r="EYH548" s="467"/>
      <c r="EYI548" s="468"/>
      <c r="EYJ548" s="467"/>
      <c r="EYK548" s="469"/>
      <c r="EYL548" s="469"/>
      <c r="EYM548" s="469"/>
      <c r="EYN548" s="465"/>
      <c r="EYO548" s="466"/>
      <c r="EYP548" s="467"/>
      <c r="EYQ548" s="468"/>
      <c r="EYR548" s="467"/>
      <c r="EYS548" s="469"/>
      <c r="EYT548" s="469"/>
      <c r="EYU548" s="469"/>
      <c r="EYV548" s="465"/>
      <c r="EYW548" s="466"/>
      <c r="EYX548" s="467"/>
      <c r="EYY548" s="468"/>
      <c r="EYZ548" s="467"/>
      <c r="EZA548" s="469"/>
      <c r="EZB548" s="469"/>
      <c r="EZC548" s="469"/>
      <c r="EZD548" s="465"/>
      <c r="EZE548" s="466"/>
      <c r="EZF548" s="467"/>
      <c r="EZG548" s="468"/>
      <c r="EZH548" s="467"/>
      <c r="EZI548" s="469"/>
      <c r="EZJ548" s="469"/>
      <c r="EZK548" s="469"/>
      <c r="EZL548" s="465"/>
      <c r="EZM548" s="466"/>
      <c r="EZN548" s="467"/>
      <c r="EZO548" s="468"/>
      <c r="EZP548" s="467"/>
      <c r="EZQ548" s="469"/>
      <c r="EZR548" s="469"/>
      <c r="EZS548" s="469"/>
      <c r="EZT548" s="465"/>
      <c r="EZU548" s="466"/>
      <c r="EZV548" s="467"/>
      <c r="EZW548" s="468"/>
      <c r="EZX548" s="467"/>
      <c r="EZY548" s="469"/>
      <c r="EZZ548" s="469"/>
      <c r="FAA548" s="469"/>
      <c r="FAB548" s="465"/>
      <c r="FAC548" s="466"/>
      <c r="FAD548" s="467"/>
      <c r="FAE548" s="468"/>
      <c r="FAF548" s="467"/>
      <c r="FAG548" s="469"/>
      <c r="FAH548" s="469"/>
      <c r="FAI548" s="469"/>
      <c r="FAJ548" s="465"/>
      <c r="FAK548" s="466"/>
      <c r="FAL548" s="467"/>
      <c r="FAM548" s="468"/>
      <c r="FAN548" s="467"/>
      <c r="FAO548" s="469"/>
      <c r="FAP548" s="469"/>
      <c r="FAQ548" s="469"/>
      <c r="FAR548" s="465"/>
      <c r="FAS548" s="466"/>
      <c r="FAT548" s="467"/>
      <c r="FAU548" s="468"/>
      <c r="FAV548" s="467"/>
      <c r="FAW548" s="469"/>
      <c r="FAX548" s="469"/>
      <c r="FAY548" s="469"/>
      <c r="FAZ548" s="465"/>
      <c r="FBA548" s="466"/>
      <c r="FBB548" s="467"/>
      <c r="FBC548" s="468"/>
      <c r="FBD548" s="467"/>
      <c r="FBE548" s="469"/>
      <c r="FBF548" s="469"/>
      <c r="FBG548" s="469"/>
      <c r="FBH548" s="465"/>
      <c r="FBI548" s="466"/>
      <c r="FBJ548" s="467"/>
      <c r="FBK548" s="468"/>
      <c r="FBL548" s="467"/>
      <c r="FBM548" s="469"/>
      <c r="FBN548" s="469"/>
      <c r="FBO548" s="469"/>
      <c r="FBP548" s="465"/>
      <c r="FBQ548" s="466"/>
      <c r="FBR548" s="467"/>
      <c r="FBS548" s="468"/>
      <c r="FBT548" s="467"/>
      <c r="FBU548" s="469"/>
      <c r="FBV548" s="469"/>
      <c r="FBW548" s="469"/>
      <c r="FBX548" s="465"/>
      <c r="FBY548" s="466"/>
      <c r="FBZ548" s="467"/>
      <c r="FCA548" s="468"/>
      <c r="FCB548" s="467"/>
      <c r="FCC548" s="469"/>
      <c r="FCD548" s="469"/>
      <c r="FCE548" s="469"/>
      <c r="FCF548" s="465"/>
      <c r="FCG548" s="466"/>
      <c r="FCH548" s="467"/>
      <c r="FCI548" s="468"/>
      <c r="FCJ548" s="467"/>
      <c r="FCK548" s="469"/>
      <c r="FCL548" s="469"/>
      <c r="FCM548" s="469"/>
      <c r="FCN548" s="465"/>
      <c r="FCO548" s="466"/>
      <c r="FCP548" s="467"/>
      <c r="FCQ548" s="468"/>
      <c r="FCR548" s="467"/>
      <c r="FCS548" s="469"/>
      <c r="FCT548" s="469"/>
      <c r="FCU548" s="469"/>
      <c r="FCV548" s="465"/>
      <c r="FCW548" s="466"/>
      <c r="FCX548" s="467"/>
      <c r="FCY548" s="468"/>
      <c r="FCZ548" s="467"/>
      <c r="FDA548" s="469"/>
      <c r="FDB548" s="469"/>
      <c r="FDC548" s="469"/>
      <c r="FDD548" s="465"/>
      <c r="FDE548" s="466"/>
      <c r="FDF548" s="467"/>
      <c r="FDG548" s="468"/>
      <c r="FDH548" s="467"/>
      <c r="FDI548" s="469"/>
      <c r="FDJ548" s="469"/>
      <c r="FDK548" s="469"/>
      <c r="FDL548" s="465"/>
      <c r="FDM548" s="466"/>
      <c r="FDN548" s="467"/>
      <c r="FDO548" s="468"/>
      <c r="FDP548" s="467"/>
      <c r="FDQ548" s="469"/>
      <c r="FDR548" s="469"/>
      <c r="FDS548" s="469"/>
      <c r="FDT548" s="465"/>
      <c r="FDU548" s="466"/>
      <c r="FDV548" s="467"/>
      <c r="FDW548" s="468"/>
      <c r="FDX548" s="467"/>
      <c r="FDY548" s="469"/>
      <c r="FDZ548" s="469"/>
      <c r="FEA548" s="469"/>
      <c r="FEB548" s="465"/>
      <c r="FEC548" s="466"/>
      <c r="FED548" s="467"/>
      <c r="FEE548" s="468"/>
      <c r="FEF548" s="467"/>
      <c r="FEG548" s="469"/>
      <c r="FEH548" s="469"/>
      <c r="FEI548" s="469"/>
      <c r="FEJ548" s="465"/>
      <c r="FEK548" s="466"/>
      <c r="FEL548" s="467"/>
      <c r="FEM548" s="468"/>
      <c r="FEN548" s="467"/>
      <c r="FEO548" s="469"/>
      <c r="FEP548" s="469"/>
      <c r="FEQ548" s="469"/>
      <c r="FER548" s="465"/>
      <c r="FES548" s="466"/>
      <c r="FET548" s="467"/>
      <c r="FEU548" s="468"/>
      <c r="FEV548" s="467"/>
      <c r="FEW548" s="469"/>
      <c r="FEX548" s="469"/>
      <c r="FEY548" s="469"/>
      <c r="FEZ548" s="465"/>
      <c r="FFA548" s="466"/>
      <c r="FFB548" s="467"/>
      <c r="FFC548" s="468"/>
      <c r="FFD548" s="467"/>
      <c r="FFE548" s="469"/>
      <c r="FFF548" s="469"/>
      <c r="FFG548" s="469"/>
      <c r="FFH548" s="465"/>
      <c r="FFI548" s="466"/>
      <c r="FFJ548" s="467"/>
      <c r="FFK548" s="468"/>
      <c r="FFL548" s="467"/>
      <c r="FFM548" s="469"/>
      <c r="FFN548" s="469"/>
      <c r="FFO548" s="469"/>
      <c r="FFP548" s="465"/>
      <c r="FFQ548" s="466"/>
      <c r="FFR548" s="467"/>
      <c r="FFS548" s="468"/>
      <c r="FFT548" s="467"/>
      <c r="FFU548" s="469"/>
      <c r="FFV548" s="469"/>
      <c r="FFW548" s="469"/>
      <c r="FFX548" s="465"/>
      <c r="FFY548" s="466"/>
      <c r="FFZ548" s="467"/>
      <c r="FGA548" s="468"/>
      <c r="FGB548" s="467"/>
      <c r="FGC548" s="469"/>
      <c r="FGD548" s="469"/>
      <c r="FGE548" s="469"/>
      <c r="FGF548" s="465"/>
      <c r="FGG548" s="466"/>
      <c r="FGH548" s="467"/>
      <c r="FGI548" s="468"/>
      <c r="FGJ548" s="467"/>
      <c r="FGK548" s="469"/>
      <c r="FGL548" s="469"/>
      <c r="FGM548" s="469"/>
      <c r="FGN548" s="465"/>
      <c r="FGO548" s="466"/>
      <c r="FGP548" s="467"/>
      <c r="FGQ548" s="468"/>
      <c r="FGR548" s="467"/>
      <c r="FGS548" s="469"/>
      <c r="FGT548" s="469"/>
      <c r="FGU548" s="469"/>
      <c r="FGV548" s="465"/>
      <c r="FGW548" s="466"/>
      <c r="FGX548" s="467"/>
      <c r="FGY548" s="468"/>
      <c r="FGZ548" s="467"/>
      <c r="FHA548" s="469"/>
      <c r="FHB548" s="469"/>
      <c r="FHC548" s="469"/>
      <c r="FHD548" s="465"/>
      <c r="FHE548" s="466"/>
      <c r="FHF548" s="467"/>
      <c r="FHG548" s="468"/>
      <c r="FHH548" s="467"/>
      <c r="FHI548" s="469"/>
      <c r="FHJ548" s="469"/>
      <c r="FHK548" s="469"/>
      <c r="FHL548" s="465"/>
      <c r="FHM548" s="466"/>
      <c r="FHN548" s="467"/>
      <c r="FHO548" s="468"/>
      <c r="FHP548" s="467"/>
      <c r="FHQ548" s="469"/>
      <c r="FHR548" s="469"/>
      <c r="FHS548" s="469"/>
      <c r="FHT548" s="465"/>
      <c r="FHU548" s="466"/>
      <c r="FHV548" s="467"/>
      <c r="FHW548" s="468"/>
      <c r="FHX548" s="467"/>
      <c r="FHY548" s="469"/>
      <c r="FHZ548" s="469"/>
      <c r="FIA548" s="469"/>
      <c r="FIB548" s="465"/>
      <c r="FIC548" s="466"/>
      <c r="FID548" s="467"/>
      <c r="FIE548" s="468"/>
      <c r="FIF548" s="467"/>
      <c r="FIG548" s="469"/>
      <c r="FIH548" s="469"/>
      <c r="FII548" s="469"/>
      <c r="FIJ548" s="465"/>
      <c r="FIK548" s="466"/>
      <c r="FIL548" s="467"/>
      <c r="FIM548" s="468"/>
      <c r="FIN548" s="467"/>
      <c r="FIO548" s="469"/>
      <c r="FIP548" s="469"/>
      <c r="FIQ548" s="469"/>
      <c r="FIR548" s="465"/>
      <c r="FIS548" s="466"/>
      <c r="FIT548" s="467"/>
      <c r="FIU548" s="468"/>
      <c r="FIV548" s="467"/>
      <c r="FIW548" s="469"/>
      <c r="FIX548" s="469"/>
      <c r="FIY548" s="469"/>
      <c r="FIZ548" s="465"/>
      <c r="FJA548" s="466"/>
      <c r="FJB548" s="467"/>
      <c r="FJC548" s="468"/>
      <c r="FJD548" s="467"/>
      <c r="FJE548" s="469"/>
      <c r="FJF548" s="469"/>
      <c r="FJG548" s="469"/>
      <c r="FJH548" s="465"/>
      <c r="FJI548" s="466"/>
      <c r="FJJ548" s="467"/>
      <c r="FJK548" s="468"/>
      <c r="FJL548" s="467"/>
      <c r="FJM548" s="469"/>
      <c r="FJN548" s="469"/>
      <c r="FJO548" s="469"/>
      <c r="FJP548" s="465"/>
      <c r="FJQ548" s="466"/>
      <c r="FJR548" s="467"/>
      <c r="FJS548" s="468"/>
      <c r="FJT548" s="467"/>
      <c r="FJU548" s="469"/>
      <c r="FJV548" s="469"/>
      <c r="FJW548" s="469"/>
      <c r="FJX548" s="465"/>
      <c r="FJY548" s="466"/>
      <c r="FJZ548" s="467"/>
      <c r="FKA548" s="468"/>
      <c r="FKB548" s="467"/>
      <c r="FKC548" s="469"/>
      <c r="FKD548" s="469"/>
      <c r="FKE548" s="469"/>
      <c r="FKF548" s="465"/>
      <c r="FKG548" s="466"/>
      <c r="FKH548" s="467"/>
      <c r="FKI548" s="468"/>
      <c r="FKJ548" s="467"/>
      <c r="FKK548" s="469"/>
      <c r="FKL548" s="469"/>
      <c r="FKM548" s="469"/>
      <c r="FKN548" s="465"/>
      <c r="FKO548" s="466"/>
      <c r="FKP548" s="467"/>
      <c r="FKQ548" s="468"/>
      <c r="FKR548" s="467"/>
      <c r="FKS548" s="469"/>
      <c r="FKT548" s="469"/>
      <c r="FKU548" s="469"/>
      <c r="FKV548" s="465"/>
      <c r="FKW548" s="466"/>
      <c r="FKX548" s="467"/>
      <c r="FKY548" s="468"/>
      <c r="FKZ548" s="467"/>
      <c r="FLA548" s="469"/>
      <c r="FLB548" s="469"/>
      <c r="FLC548" s="469"/>
      <c r="FLD548" s="465"/>
      <c r="FLE548" s="466"/>
      <c r="FLF548" s="467"/>
      <c r="FLG548" s="468"/>
      <c r="FLH548" s="467"/>
      <c r="FLI548" s="469"/>
      <c r="FLJ548" s="469"/>
      <c r="FLK548" s="469"/>
      <c r="FLL548" s="465"/>
      <c r="FLM548" s="466"/>
      <c r="FLN548" s="467"/>
      <c r="FLO548" s="468"/>
      <c r="FLP548" s="467"/>
      <c r="FLQ548" s="469"/>
      <c r="FLR548" s="469"/>
      <c r="FLS548" s="469"/>
      <c r="FLT548" s="465"/>
      <c r="FLU548" s="466"/>
      <c r="FLV548" s="467"/>
      <c r="FLW548" s="468"/>
      <c r="FLX548" s="467"/>
      <c r="FLY548" s="469"/>
      <c r="FLZ548" s="469"/>
      <c r="FMA548" s="469"/>
      <c r="FMB548" s="465"/>
      <c r="FMC548" s="466"/>
      <c r="FMD548" s="467"/>
      <c r="FME548" s="468"/>
      <c r="FMF548" s="467"/>
      <c r="FMG548" s="469"/>
      <c r="FMH548" s="469"/>
      <c r="FMI548" s="469"/>
      <c r="FMJ548" s="465"/>
      <c r="FMK548" s="466"/>
      <c r="FML548" s="467"/>
      <c r="FMM548" s="468"/>
      <c r="FMN548" s="467"/>
      <c r="FMO548" s="469"/>
      <c r="FMP548" s="469"/>
      <c r="FMQ548" s="469"/>
      <c r="FMR548" s="465"/>
      <c r="FMS548" s="466"/>
      <c r="FMT548" s="467"/>
      <c r="FMU548" s="468"/>
      <c r="FMV548" s="467"/>
      <c r="FMW548" s="469"/>
      <c r="FMX548" s="469"/>
      <c r="FMY548" s="469"/>
      <c r="FMZ548" s="465"/>
      <c r="FNA548" s="466"/>
      <c r="FNB548" s="467"/>
      <c r="FNC548" s="468"/>
      <c r="FND548" s="467"/>
      <c r="FNE548" s="469"/>
      <c r="FNF548" s="469"/>
      <c r="FNG548" s="469"/>
      <c r="FNH548" s="465"/>
      <c r="FNI548" s="466"/>
      <c r="FNJ548" s="467"/>
      <c r="FNK548" s="468"/>
      <c r="FNL548" s="467"/>
      <c r="FNM548" s="469"/>
      <c r="FNN548" s="469"/>
      <c r="FNO548" s="469"/>
      <c r="FNP548" s="465"/>
      <c r="FNQ548" s="466"/>
      <c r="FNR548" s="467"/>
      <c r="FNS548" s="468"/>
      <c r="FNT548" s="467"/>
      <c r="FNU548" s="469"/>
      <c r="FNV548" s="469"/>
      <c r="FNW548" s="469"/>
      <c r="FNX548" s="465"/>
      <c r="FNY548" s="466"/>
      <c r="FNZ548" s="467"/>
      <c r="FOA548" s="468"/>
      <c r="FOB548" s="467"/>
      <c r="FOC548" s="469"/>
      <c r="FOD548" s="469"/>
      <c r="FOE548" s="469"/>
      <c r="FOF548" s="465"/>
      <c r="FOG548" s="466"/>
      <c r="FOH548" s="467"/>
      <c r="FOI548" s="468"/>
      <c r="FOJ548" s="467"/>
      <c r="FOK548" s="469"/>
      <c r="FOL548" s="469"/>
      <c r="FOM548" s="469"/>
      <c r="FON548" s="465"/>
      <c r="FOO548" s="466"/>
      <c r="FOP548" s="467"/>
      <c r="FOQ548" s="468"/>
      <c r="FOR548" s="467"/>
      <c r="FOS548" s="469"/>
      <c r="FOT548" s="469"/>
      <c r="FOU548" s="469"/>
      <c r="FOV548" s="465"/>
      <c r="FOW548" s="466"/>
      <c r="FOX548" s="467"/>
      <c r="FOY548" s="468"/>
      <c r="FOZ548" s="467"/>
      <c r="FPA548" s="469"/>
      <c r="FPB548" s="469"/>
      <c r="FPC548" s="469"/>
      <c r="FPD548" s="465"/>
      <c r="FPE548" s="466"/>
      <c r="FPF548" s="467"/>
      <c r="FPG548" s="468"/>
      <c r="FPH548" s="467"/>
      <c r="FPI548" s="469"/>
      <c r="FPJ548" s="469"/>
      <c r="FPK548" s="469"/>
      <c r="FPL548" s="465"/>
      <c r="FPM548" s="466"/>
      <c r="FPN548" s="467"/>
      <c r="FPO548" s="468"/>
      <c r="FPP548" s="467"/>
      <c r="FPQ548" s="469"/>
      <c r="FPR548" s="469"/>
      <c r="FPS548" s="469"/>
      <c r="FPT548" s="465"/>
      <c r="FPU548" s="466"/>
      <c r="FPV548" s="467"/>
      <c r="FPW548" s="468"/>
      <c r="FPX548" s="467"/>
      <c r="FPY548" s="469"/>
      <c r="FPZ548" s="469"/>
      <c r="FQA548" s="469"/>
      <c r="FQB548" s="465"/>
      <c r="FQC548" s="466"/>
      <c r="FQD548" s="467"/>
      <c r="FQE548" s="468"/>
      <c r="FQF548" s="467"/>
      <c r="FQG548" s="469"/>
      <c r="FQH548" s="469"/>
      <c r="FQI548" s="469"/>
      <c r="FQJ548" s="465"/>
      <c r="FQK548" s="466"/>
      <c r="FQL548" s="467"/>
      <c r="FQM548" s="468"/>
      <c r="FQN548" s="467"/>
      <c r="FQO548" s="469"/>
      <c r="FQP548" s="469"/>
      <c r="FQQ548" s="469"/>
      <c r="FQR548" s="465"/>
      <c r="FQS548" s="466"/>
      <c r="FQT548" s="467"/>
      <c r="FQU548" s="468"/>
      <c r="FQV548" s="467"/>
      <c r="FQW548" s="469"/>
      <c r="FQX548" s="469"/>
      <c r="FQY548" s="469"/>
      <c r="FQZ548" s="465"/>
      <c r="FRA548" s="466"/>
      <c r="FRB548" s="467"/>
      <c r="FRC548" s="468"/>
      <c r="FRD548" s="467"/>
      <c r="FRE548" s="469"/>
      <c r="FRF548" s="469"/>
      <c r="FRG548" s="469"/>
      <c r="FRH548" s="465"/>
      <c r="FRI548" s="466"/>
      <c r="FRJ548" s="467"/>
      <c r="FRK548" s="468"/>
      <c r="FRL548" s="467"/>
      <c r="FRM548" s="469"/>
      <c r="FRN548" s="469"/>
      <c r="FRO548" s="469"/>
      <c r="FRP548" s="465"/>
      <c r="FRQ548" s="466"/>
      <c r="FRR548" s="467"/>
      <c r="FRS548" s="468"/>
      <c r="FRT548" s="467"/>
      <c r="FRU548" s="469"/>
      <c r="FRV548" s="469"/>
      <c r="FRW548" s="469"/>
      <c r="FRX548" s="465"/>
      <c r="FRY548" s="466"/>
      <c r="FRZ548" s="467"/>
      <c r="FSA548" s="468"/>
      <c r="FSB548" s="467"/>
      <c r="FSC548" s="469"/>
      <c r="FSD548" s="469"/>
      <c r="FSE548" s="469"/>
      <c r="FSF548" s="465"/>
      <c r="FSG548" s="466"/>
      <c r="FSH548" s="467"/>
      <c r="FSI548" s="468"/>
      <c r="FSJ548" s="467"/>
      <c r="FSK548" s="469"/>
      <c r="FSL548" s="469"/>
      <c r="FSM548" s="469"/>
      <c r="FSN548" s="465"/>
      <c r="FSO548" s="466"/>
      <c r="FSP548" s="467"/>
      <c r="FSQ548" s="468"/>
      <c r="FSR548" s="467"/>
      <c r="FSS548" s="469"/>
      <c r="FST548" s="469"/>
      <c r="FSU548" s="469"/>
      <c r="FSV548" s="465"/>
      <c r="FSW548" s="466"/>
      <c r="FSX548" s="467"/>
      <c r="FSY548" s="468"/>
      <c r="FSZ548" s="467"/>
      <c r="FTA548" s="469"/>
      <c r="FTB548" s="469"/>
      <c r="FTC548" s="469"/>
      <c r="FTD548" s="465"/>
      <c r="FTE548" s="466"/>
      <c r="FTF548" s="467"/>
      <c r="FTG548" s="468"/>
      <c r="FTH548" s="467"/>
      <c r="FTI548" s="469"/>
      <c r="FTJ548" s="469"/>
      <c r="FTK548" s="469"/>
      <c r="FTL548" s="465"/>
      <c r="FTM548" s="466"/>
      <c r="FTN548" s="467"/>
      <c r="FTO548" s="468"/>
      <c r="FTP548" s="467"/>
      <c r="FTQ548" s="469"/>
      <c r="FTR548" s="469"/>
      <c r="FTS548" s="469"/>
      <c r="FTT548" s="465"/>
      <c r="FTU548" s="466"/>
      <c r="FTV548" s="467"/>
      <c r="FTW548" s="468"/>
      <c r="FTX548" s="467"/>
      <c r="FTY548" s="469"/>
      <c r="FTZ548" s="469"/>
      <c r="FUA548" s="469"/>
      <c r="FUB548" s="465"/>
      <c r="FUC548" s="466"/>
      <c r="FUD548" s="467"/>
      <c r="FUE548" s="468"/>
      <c r="FUF548" s="467"/>
      <c r="FUG548" s="469"/>
      <c r="FUH548" s="469"/>
      <c r="FUI548" s="469"/>
      <c r="FUJ548" s="465"/>
      <c r="FUK548" s="466"/>
      <c r="FUL548" s="467"/>
      <c r="FUM548" s="468"/>
      <c r="FUN548" s="467"/>
      <c r="FUO548" s="469"/>
      <c r="FUP548" s="469"/>
      <c r="FUQ548" s="469"/>
      <c r="FUR548" s="465"/>
      <c r="FUS548" s="466"/>
      <c r="FUT548" s="467"/>
      <c r="FUU548" s="468"/>
      <c r="FUV548" s="467"/>
      <c r="FUW548" s="469"/>
      <c r="FUX548" s="469"/>
      <c r="FUY548" s="469"/>
      <c r="FUZ548" s="465"/>
      <c r="FVA548" s="466"/>
      <c r="FVB548" s="467"/>
      <c r="FVC548" s="468"/>
      <c r="FVD548" s="467"/>
      <c r="FVE548" s="469"/>
      <c r="FVF548" s="469"/>
      <c r="FVG548" s="469"/>
      <c r="FVH548" s="465"/>
      <c r="FVI548" s="466"/>
      <c r="FVJ548" s="467"/>
      <c r="FVK548" s="468"/>
      <c r="FVL548" s="467"/>
      <c r="FVM548" s="469"/>
      <c r="FVN548" s="469"/>
      <c r="FVO548" s="469"/>
      <c r="FVP548" s="465"/>
      <c r="FVQ548" s="466"/>
      <c r="FVR548" s="467"/>
      <c r="FVS548" s="468"/>
      <c r="FVT548" s="467"/>
      <c r="FVU548" s="469"/>
      <c r="FVV548" s="469"/>
      <c r="FVW548" s="469"/>
      <c r="FVX548" s="465"/>
      <c r="FVY548" s="466"/>
      <c r="FVZ548" s="467"/>
      <c r="FWA548" s="468"/>
      <c r="FWB548" s="467"/>
      <c r="FWC548" s="469"/>
      <c r="FWD548" s="469"/>
      <c r="FWE548" s="469"/>
      <c r="FWF548" s="465"/>
      <c r="FWG548" s="466"/>
      <c r="FWH548" s="467"/>
      <c r="FWI548" s="468"/>
      <c r="FWJ548" s="467"/>
      <c r="FWK548" s="469"/>
      <c r="FWL548" s="469"/>
      <c r="FWM548" s="469"/>
      <c r="FWN548" s="465"/>
      <c r="FWO548" s="466"/>
      <c r="FWP548" s="467"/>
      <c r="FWQ548" s="468"/>
      <c r="FWR548" s="467"/>
      <c r="FWS548" s="469"/>
      <c r="FWT548" s="469"/>
      <c r="FWU548" s="469"/>
      <c r="FWV548" s="465"/>
      <c r="FWW548" s="466"/>
      <c r="FWX548" s="467"/>
      <c r="FWY548" s="468"/>
      <c r="FWZ548" s="467"/>
      <c r="FXA548" s="469"/>
      <c r="FXB548" s="469"/>
      <c r="FXC548" s="469"/>
      <c r="FXD548" s="465"/>
      <c r="FXE548" s="466"/>
      <c r="FXF548" s="467"/>
      <c r="FXG548" s="468"/>
      <c r="FXH548" s="467"/>
      <c r="FXI548" s="469"/>
      <c r="FXJ548" s="469"/>
      <c r="FXK548" s="469"/>
      <c r="FXL548" s="465"/>
      <c r="FXM548" s="466"/>
      <c r="FXN548" s="467"/>
      <c r="FXO548" s="468"/>
      <c r="FXP548" s="467"/>
      <c r="FXQ548" s="469"/>
      <c r="FXR548" s="469"/>
      <c r="FXS548" s="469"/>
      <c r="FXT548" s="465"/>
      <c r="FXU548" s="466"/>
      <c r="FXV548" s="467"/>
      <c r="FXW548" s="468"/>
      <c r="FXX548" s="467"/>
      <c r="FXY548" s="469"/>
      <c r="FXZ548" s="469"/>
      <c r="FYA548" s="469"/>
      <c r="FYB548" s="465"/>
      <c r="FYC548" s="466"/>
      <c r="FYD548" s="467"/>
      <c r="FYE548" s="468"/>
      <c r="FYF548" s="467"/>
      <c r="FYG548" s="469"/>
      <c r="FYH548" s="469"/>
      <c r="FYI548" s="469"/>
      <c r="FYJ548" s="465"/>
      <c r="FYK548" s="466"/>
      <c r="FYL548" s="467"/>
      <c r="FYM548" s="468"/>
      <c r="FYN548" s="467"/>
      <c r="FYO548" s="469"/>
      <c r="FYP548" s="469"/>
      <c r="FYQ548" s="469"/>
      <c r="FYR548" s="465"/>
      <c r="FYS548" s="466"/>
      <c r="FYT548" s="467"/>
      <c r="FYU548" s="468"/>
      <c r="FYV548" s="467"/>
      <c r="FYW548" s="469"/>
      <c r="FYX548" s="469"/>
      <c r="FYY548" s="469"/>
      <c r="FYZ548" s="465"/>
      <c r="FZA548" s="466"/>
      <c r="FZB548" s="467"/>
      <c r="FZC548" s="468"/>
      <c r="FZD548" s="467"/>
      <c r="FZE548" s="469"/>
      <c r="FZF548" s="469"/>
      <c r="FZG548" s="469"/>
      <c r="FZH548" s="465"/>
      <c r="FZI548" s="466"/>
      <c r="FZJ548" s="467"/>
      <c r="FZK548" s="468"/>
      <c r="FZL548" s="467"/>
      <c r="FZM548" s="469"/>
      <c r="FZN548" s="469"/>
      <c r="FZO548" s="469"/>
      <c r="FZP548" s="465"/>
      <c r="FZQ548" s="466"/>
      <c r="FZR548" s="467"/>
      <c r="FZS548" s="468"/>
      <c r="FZT548" s="467"/>
      <c r="FZU548" s="469"/>
      <c r="FZV548" s="469"/>
      <c r="FZW548" s="469"/>
      <c r="FZX548" s="465"/>
      <c r="FZY548" s="466"/>
      <c r="FZZ548" s="467"/>
      <c r="GAA548" s="468"/>
      <c r="GAB548" s="467"/>
      <c r="GAC548" s="469"/>
      <c r="GAD548" s="469"/>
      <c r="GAE548" s="469"/>
      <c r="GAF548" s="465"/>
      <c r="GAG548" s="466"/>
      <c r="GAH548" s="467"/>
      <c r="GAI548" s="468"/>
      <c r="GAJ548" s="467"/>
      <c r="GAK548" s="469"/>
      <c r="GAL548" s="469"/>
      <c r="GAM548" s="469"/>
      <c r="GAN548" s="465"/>
      <c r="GAO548" s="466"/>
      <c r="GAP548" s="467"/>
      <c r="GAQ548" s="468"/>
      <c r="GAR548" s="467"/>
      <c r="GAS548" s="469"/>
      <c r="GAT548" s="469"/>
      <c r="GAU548" s="469"/>
      <c r="GAV548" s="465"/>
      <c r="GAW548" s="466"/>
      <c r="GAX548" s="467"/>
      <c r="GAY548" s="468"/>
      <c r="GAZ548" s="467"/>
      <c r="GBA548" s="469"/>
      <c r="GBB548" s="469"/>
      <c r="GBC548" s="469"/>
      <c r="GBD548" s="465"/>
      <c r="GBE548" s="466"/>
      <c r="GBF548" s="467"/>
      <c r="GBG548" s="468"/>
      <c r="GBH548" s="467"/>
      <c r="GBI548" s="469"/>
      <c r="GBJ548" s="469"/>
      <c r="GBK548" s="469"/>
      <c r="GBL548" s="465"/>
      <c r="GBM548" s="466"/>
      <c r="GBN548" s="467"/>
      <c r="GBO548" s="468"/>
      <c r="GBP548" s="467"/>
      <c r="GBQ548" s="469"/>
      <c r="GBR548" s="469"/>
      <c r="GBS548" s="469"/>
      <c r="GBT548" s="465"/>
      <c r="GBU548" s="466"/>
      <c r="GBV548" s="467"/>
      <c r="GBW548" s="468"/>
      <c r="GBX548" s="467"/>
      <c r="GBY548" s="469"/>
      <c r="GBZ548" s="469"/>
      <c r="GCA548" s="469"/>
      <c r="GCB548" s="465"/>
      <c r="GCC548" s="466"/>
      <c r="GCD548" s="467"/>
      <c r="GCE548" s="468"/>
      <c r="GCF548" s="467"/>
      <c r="GCG548" s="469"/>
      <c r="GCH548" s="469"/>
      <c r="GCI548" s="469"/>
      <c r="GCJ548" s="465"/>
      <c r="GCK548" s="466"/>
      <c r="GCL548" s="467"/>
      <c r="GCM548" s="468"/>
      <c r="GCN548" s="467"/>
      <c r="GCO548" s="469"/>
      <c r="GCP548" s="469"/>
      <c r="GCQ548" s="469"/>
      <c r="GCR548" s="465"/>
      <c r="GCS548" s="466"/>
      <c r="GCT548" s="467"/>
      <c r="GCU548" s="468"/>
      <c r="GCV548" s="467"/>
      <c r="GCW548" s="469"/>
      <c r="GCX548" s="469"/>
      <c r="GCY548" s="469"/>
      <c r="GCZ548" s="465"/>
      <c r="GDA548" s="466"/>
      <c r="GDB548" s="467"/>
      <c r="GDC548" s="468"/>
      <c r="GDD548" s="467"/>
      <c r="GDE548" s="469"/>
      <c r="GDF548" s="469"/>
      <c r="GDG548" s="469"/>
      <c r="GDH548" s="465"/>
      <c r="GDI548" s="466"/>
      <c r="GDJ548" s="467"/>
      <c r="GDK548" s="468"/>
      <c r="GDL548" s="467"/>
      <c r="GDM548" s="469"/>
      <c r="GDN548" s="469"/>
      <c r="GDO548" s="469"/>
      <c r="GDP548" s="465"/>
      <c r="GDQ548" s="466"/>
      <c r="GDR548" s="467"/>
      <c r="GDS548" s="468"/>
      <c r="GDT548" s="467"/>
      <c r="GDU548" s="469"/>
      <c r="GDV548" s="469"/>
      <c r="GDW548" s="469"/>
      <c r="GDX548" s="465"/>
      <c r="GDY548" s="466"/>
      <c r="GDZ548" s="467"/>
      <c r="GEA548" s="468"/>
      <c r="GEB548" s="467"/>
      <c r="GEC548" s="469"/>
      <c r="GED548" s="469"/>
      <c r="GEE548" s="469"/>
      <c r="GEF548" s="465"/>
      <c r="GEG548" s="466"/>
      <c r="GEH548" s="467"/>
      <c r="GEI548" s="468"/>
      <c r="GEJ548" s="467"/>
      <c r="GEK548" s="469"/>
      <c r="GEL548" s="469"/>
      <c r="GEM548" s="469"/>
      <c r="GEN548" s="465"/>
      <c r="GEO548" s="466"/>
      <c r="GEP548" s="467"/>
      <c r="GEQ548" s="468"/>
      <c r="GER548" s="467"/>
      <c r="GES548" s="469"/>
      <c r="GET548" s="469"/>
      <c r="GEU548" s="469"/>
      <c r="GEV548" s="465"/>
      <c r="GEW548" s="466"/>
      <c r="GEX548" s="467"/>
      <c r="GEY548" s="468"/>
      <c r="GEZ548" s="467"/>
      <c r="GFA548" s="469"/>
      <c r="GFB548" s="469"/>
      <c r="GFC548" s="469"/>
      <c r="GFD548" s="465"/>
      <c r="GFE548" s="466"/>
      <c r="GFF548" s="467"/>
      <c r="GFG548" s="468"/>
      <c r="GFH548" s="467"/>
      <c r="GFI548" s="469"/>
      <c r="GFJ548" s="469"/>
      <c r="GFK548" s="469"/>
      <c r="GFL548" s="465"/>
      <c r="GFM548" s="466"/>
      <c r="GFN548" s="467"/>
      <c r="GFO548" s="468"/>
      <c r="GFP548" s="467"/>
      <c r="GFQ548" s="469"/>
      <c r="GFR548" s="469"/>
      <c r="GFS548" s="469"/>
      <c r="GFT548" s="465"/>
      <c r="GFU548" s="466"/>
      <c r="GFV548" s="467"/>
      <c r="GFW548" s="468"/>
      <c r="GFX548" s="467"/>
      <c r="GFY548" s="469"/>
      <c r="GFZ548" s="469"/>
      <c r="GGA548" s="469"/>
      <c r="GGB548" s="465"/>
      <c r="GGC548" s="466"/>
      <c r="GGD548" s="467"/>
      <c r="GGE548" s="468"/>
      <c r="GGF548" s="467"/>
      <c r="GGG548" s="469"/>
      <c r="GGH548" s="469"/>
      <c r="GGI548" s="469"/>
      <c r="GGJ548" s="465"/>
      <c r="GGK548" s="466"/>
      <c r="GGL548" s="467"/>
      <c r="GGM548" s="468"/>
      <c r="GGN548" s="467"/>
      <c r="GGO548" s="469"/>
      <c r="GGP548" s="469"/>
      <c r="GGQ548" s="469"/>
      <c r="GGR548" s="465"/>
      <c r="GGS548" s="466"/>
      <c r="GGT548" s="467"/>
      <c r="GGU548" s="468"/>
      <c r="GGV548" s="467"/>
      <c r="GGW548" s="469"/>
      <c r="GGX548" s="469"/>
      <c r="GGY548" s="469"/>
      <c r="GGZ548" s="465"/>
      <c r="GHA548" s="466"/>
      <c r="GHB548" s="467"/>
      <c r="GHC548" s="468"/>
      <c r="GHD548" s="467"/>
      <c r="GHE548" s="469"/>
      <c r="GHF548" s="469"/>
      <c r="GHG548" s="469"/>
      <c r="GHH548" s="465"/>
      <c r="GHI548" s="466"/>
      <c r="GHJ548" s="467"/>
      <c r="GHK548" s="468"/>
      <c r="GHL548" s="467"/>
      <c r="GHM548" s="469"/>
      <c r="GHN548" s="469"/>
      <c r="GHO548" s="469"/>
      <c r="GHP548" s="465"/>
      <c r="GHQ548" s="466"/>
      <c r="GHR548" s="467"/>
      <c r="GHS548" s="468"/>
      <c r="GHT548" s="467"/>
      <c r="GHU548" s="469"/>
      <c r="GHV548" s="469"/>
      <c r="GHW548" s="469"/>
      <c r="GHX548" s="465"/>
      <c r="GHY548" s="466"/>
      <c r="GHZ548" s="467"/>
      <c r="GIA548" s="468"/>
      <c r="GIB548" s="467"/>
      <c r="GIC548" s="469"/>
      <c r="GID548" s="469"/>
      <c r="GIE548" s="469"/>
      <c r="GIF548" s="465"/>
      <c r="GIG548" s="466"/>
      <c r="GIH548" s="467"/>
      <c r="GII548" s="468"/>
      <c r="GIJ548" s="467"/>
      <c r="GIK548" s="469"/>
      <c r="GIL548" s="469"/>
      <c r="GIM548" s="469"/>
      <c r="GIN548" s="465"/>
      <c r="GIO548" s="466"/>
      <c r="GIP548" s="467"/>
      <c r="GIQ548" s="468"/>
      <c r="GIR548" s="467"/>
      <c r="GIS548" s="469"/>
      <c r="GIT548" s="469"/>
      <c r="GIU548" s="469"/>
      <c r="GIV548" s="465"/>
      <c r="GIW548" s="466"/>
      <c r="GIX548" s="467"/>
      <c r="GIY548" s="468"/>
      <c r="GIZ548" s="467"/>
      <c r="GJA548" s="469"/>
      <c r="GJB548" s="469"/>
      <c r="GJC548" s="469"/>
      <c r="GJD548" s="465"/>
      <c r="GJE548" s="466"/>
      <c r="GJF548" s="467"/>
      <c r="GJG548" s="468"/>
      <c r="GJH548" s="467"/>
      <c r="GJI548" s="469"/>
      <c r="GJJ548" s="469"/>
      <c r="GJK548" s="469"/>
      <c r="GJL548" s="465"/>
      <c r="GJM548" s="466"/>
      <c r="GJN548" s="467"/>
      <c r="GJO548" s="468"/>
      <c r="GJP548" s="467"/>
      <c r="GJQ548" s="469"/>
      <c r="GJR548" s="469"/>
      <c r="GJS548" s="469"/>
      <c r="GJT548" s="465"/>
      <c r="GJU548" s="466"/>
      <c r="GJV548" s="467"/>
      <c r="GJW548" s="468"/>
      <c r="GJX548" s="467"/>
      <c r="GJY548" s="469"/>
      <c r="GJZ548" s="469"/>
      <c r="GKA548" s="469"/>
      <c r="GKB548" s="465"/>
      <c r="GKC548" s="466"/>
      <c r="GKD548" s="467"/>
      <c r="GKE548" s="468"/>
      <c r="GKF548" s="467"/>
      <c r="GKG548" s="469"/>
      <c r="GKH548" s="469"/>
      <c r="GKI548" s="469"/>
      <c r="GKJ548" s="465"/>
      <c r="GKK548" s="466"/>
      <c r="GKL548" s="467"/>
      <c r="GKM548" s="468"/>
      <c r="GKN548" s="467"/>
      <c r="GKO548" s="469"/>
      <c r="GKP548" s="469"/>
      <c r="GKQ548" s="469"/>
      <c r="GKR548" s="465"/>
      <c r="GKS548" s="466"/>
      <c r="GKT548" s="467"/>
      <c r="GKU548" s="468"/>
      <c r="GKV548" s="467"/>
      <c r="GKW548" s="469"/>
      <c r="GKX548" s="469"/>
      <c r="GKY548" s="469"/>
      <c r="GKZ548" s="465"/>
      <c r="GLA548" s="466"/>
      <c r="GLB548" s="467"/>
      <c r="GLC548" s="468"/>
      <c r="GLD548" s="467"/>
      <c r="GLE548" s="469"/>
      <c r="GLF548" s="469"/>
      <c r="GLG548" s="469"/>
      <c r="GLH548" s="465"/>
      <c r="GLI548" s="466"/>
      <c r="GLJ548" s="467"/>
      <c r="GLK548" s="468"/>
      <c r="GLL548" s="467"/>
      <c r="GLM548" s="469"/>
      <c r="GLN548" s="469"/>
      <c r="GLO548" s="469"/>
      <c r="GLP548" s="465"/>
      <c r="GLQ548" s="466"/>
      <c r="GLR548" s="467"/>
      <c r="GLS548" s="468"/>
      <c r="GLT548" s="467"/>
      <c r="GLU548" s="469"/>
      <c r="GLV548" s="469"/>
      <c r="GLW548" s="469"/>
      <c r="GLX548" s="465"/>
      <c r="GLY548" s="466"/>
      <c r="GLZ548" s="467"/>
      <c r="GMA548" s="468"/>
      <c r="GMB548" s="467"/>
      <c r="GMC548" s="469"/>
      <c r="GMD548" s="469"/>
      <c r="GME548" s="469"/>
      <c r="GMF548" s="465"/>
      <c r="GMG548" s="466"/>
      <c r="GMH548" s="467"/>
      <c r="GMI548" s="468"/>
      <c r="GMJ548" s="467"/>
      <c r="GMK548" s="469"/>
      <c r="GML548" s="469"/>
      <c r="GMM548" s="469"/>
      <c r="GMN548" s="465"/>
      <c r="GMO548" s="466"/>
      <c r="GMP548" s="467"/>
      <c r="GMQ548" s="468"/>
      <c r="GMR548" s="467"/>
      <c r="GMS548" s="469"/>
      <c r="GMT548" s="469"/>
      <c r="GMU548" s="469"/>
      <c r="GMV548" s="465"/>
      <c r="GMW548" s="466"/>
      <c r="GMX548" s="467"/>
      <c r="GMY548" s="468"/>
      <c r="GMZ548" s="467"/>
      <c r="GNA548" s="469"/>
      <c r="GNB548" s="469"/>
      <c r="GNC548" s="469"/>
      <c r="GND548" s="465"/>
      <c r="GNE548" s="466"/>
      <c r="GNF548" s="467"/>
      <c r="GNG548" s="468"/>
      <c r="GNH548" s="467"/>
      <c r="GNI548" s="469"/>
      <c r="GNJ548" s="469"/>
      <c r="GNK548" s="469"/>
      <c r="GNL548" s="465"/>
      <c r="GNM548" s="466"/>
      <c r="GNN548" s="467"/>
      <c r="GNO548" s="468"/>
      <c r="GNP548" s="467"/>
      <c r="GNQ548" s="469"/>
      <c r="GNR548" s="469"/>
      <c r="GNS548" s="469"/>
      <c r="GNT548" s="465"/>
      <c r="GNU548" s="466"/>
      <c r="GNV548" s="467"/>
      <c r="GNW548" s="468"/>
      <c r="GNX548" s="467"/>
      <c r="GNY548" s="469"/>
      <c r="GNZ548" s="469"/>
      <c r="GOA548" s="469"/>
      <c r="GOB548" s="465"/>
      <c r="GOC548" s="466"/>
      <c r="GOD548" s="467"/>
      <c r="GOE548" s="468"/>
      <c r="GOF548" s="467"/>
      <c r="GOG548" s="469"/>
      <c r="GOH548" s="469"/>
      <c r="GOI548" s="469"/>
      <c r="GOJ548" s="465"/>
      <c r="GOK548" s="466"/>
      <c r="GOL548" s="467"/>
      <c r="GOM548" s="468"/>
      <c r="GON548" s="467"/>
      <c r="GOO548" s="469"/>
      <c r="GOP548" s="469"/>
      <c r="GOQ548" s="469"/>
      <c r="GOR548" s="465"/>
      <c r="GOS548" s="466"/>
      <c r="GOT548" s="467"/>
      <c r="GOU548" s="468"/>
      <c r="GOV548" s="467"/>
      <c r="GOW548" s="469"/>
      <c r="GOX548" s="469"/>
      <c r="GOY548" s="469"/>
      <c r="GOZ548" s="465"/>
      <c r="GPA548" s="466"/>
      <c r="GPB548" s="467"/>
      <c r="GPC548" s="468"/>
      <c r="GPD548" s="467"/>
      <c r="GPE548" s="469"/>
      <c r="GPF548" s="469"/>
      <c r="GPG548" s="469"/>
      <c r="GPH548" s="465"/>
      <c r="GPI548" s="466"/>
      <c r="GPJ548" s="467"/>
      <c r="GPK548" s="468"/>
      <c r="GPL548" s="467"/>
      <c r="GPM548" s="469"/>
      <c r="GPN548" s="469"/>
      <c r="GPO548" s="469"/>
      <c r="GPP548" s="465"/>
      <c r="GPQ548" s="466"/>
      <c r="GPR548" s="467"/>
      <c r="GPS548" s="468"/>
      <c r="GPT548" s="467"/>
      <c r="GPU548" s="469"/>
      <c r="GPV548" s="469"/>
      <c r="GPW548" s="469"/>
      <c r="GPX548" s="465"/>
      <c r="GPY548" s="466"/>
      <c r="GPZ548" s="467"/>
      <c r="GQA548" s="468"/>
      <c r="GQB548" s="467"/>
      <c r="GQC548" s="469"/>
      <c r="GQD548" s="469"/>
      <c r="GQE548" s="469"/>
      <c r="GQF548" s="465"/>
      <c r="GQG548" s="466"/>
      <c r="GQH548" s="467"/>
      <c r="GQI548" s="468"/>
      <c r="GQJ548" s="467"/>
      <c r="GQK548" s="469"/>
      <c r="GQL548" s="469"/>
      <c r="GQM548" s="469"/>
      <c r="GQN548" s="465"/>
      <c r="GQO548" s="466"/>
      <c r="GQP548" s="467"/>
      <c r="GQQ548" s="468"/>
      <c r="GQR548" s="467"/>
      <c r="GQS548" s="469"/>
      <c r="GQT548" s="469"/>
      <c r="GQU548" s="469"/>
      <c r="GQV548" s="465"/>
      <c r="GQW548" s="466"/>
      <c r="GQX548" s="467"/>
      <c r="GQY548" s="468"/>
      <c r="GQZ548" s="467"/>
      <c r="GRA548" s="469"/>
      <c r="GRB548" s="469"/>
      <c r="GRC548" s="469"/>
      <c r="GRD548" s="465"/>
      <c r="GRE548" s="466"/>
      <c r="GRF548" s="467"/>
      <c r="GRG548" s="468"/>
      <c r="GRH548" s="467"/>
      <c r="GRI548" s="469"/>
      <c r="GRJ548" s="469"/>
      <c r="GRK548" s="469"/>
      <c r="GRL548" s="465"/>
      <c r="GRM548" s="466"/>
      <c r="GRN548" s="467"/>
      <c r="GRO548" s="468"/>
      <c r="GRP548" s="467"/>
      <c r="GRQ548" s="469"/>
      <c r="GRR548" s="469"/>
      <c r="GRS548" s="469"/>
      <c r="GRT548" s="465"/>
      <c r="GRU548" s="466"/>
      <c r="GRV548" s="467"/>
      <c r="GRW548" s="468"/>
      <c r="GRX548" s="467"/>
      <c r="GRY548" s="469"/>
      <c r="GRZ548" s="469"/>
      <c r="GSA548" s="469"/>
      <c r="GSB548" s="465"/>
      <c r="GSC548" s="466"/>
      <c r="GSD548" s="467"/>
      <c r="GSE548" s="468"/>
      <c r="GSF548" s="467"/>
      <c r="GSG548" s="469"/>
      <c r="GSH548" s="469"/>
      <c r="GSI548" s="469"/>
      <c r="GSJ548" s="465"/>
      <c r="GSK548" s="466"/>
      <c r="GSL548" s="467"/>
      <c r="GSM548" s="468"/>
      <c r="GSN548" s="467"/>
      <c r="GSO548" s="469"/>
      <c r="GSP548" s="469"/>
      <c r="GSQ548" s="469"/>
      <c r="GSR548" s="465"/>
      <c r="GSS548" s="466"/>
      <c r="GST548" s="467"/>
      <c r="GSU548" s="468"/>
      <c r="GSV548" s="467"/>
      <c r="GSW548" s="469"/>
      <c r="GSX548" s="469"/>
      <c r="GSY548" s="469"/>
      <c r="GSZ548" s="465"/>
      <c r="GTA548" s="466"/>
      <c r="GTB548" s="467"/>
      <c r="GTC548" s="468"/>
      <c r="GTD548" s="467"/>
      <c r="GTE548" s="469"/>
      <c r="GTF548" s="469"/>
      <c r="GTG548" s="469"/>
      <c r="GTH548" s="465"/>
      <c r="GTI548" s="466"/>
      <c r="GTJ548" s="467"/>
      <c r="GTK548" s="468"/>
      <c r="GTL548" s="467"/>
      <c r="GTM548" s="469"/>
      <c r="GTN548" s="469"/>
      <c r="GTO548" s="469"/>
      <c r="GTP548" s="465"/>
      <c r="GTQ548" s="466"/>
      <c r="GTR548" s="467"/>
      <c r="GTS548" s="468"/>
      <c r="GTT548" s="467"/>
      <c r="GTU548" s="469"/>
      <c r="GTV548" s="469"/>
      <c r="GTW548" s="469"/>
      <c r="GTX548" s="465"/>
      <c r="GTY548" s="466"/>
      <c r="GTZ548" s="467"/>
      <c r="GUA548" s="468"/>
      <c r="GUB548" s="467"/>
      <c r="GUC548" s="469"/>
      <c r="GUD548" s="469"/>
      <c r="GUE548" s="469"/>
      <c r="GUF548" s="465"/>
      <c r="GUG548" s="466"/>
      <c r="GUH548" s="467"/>
      <c r="GUI548" s="468"/>
      <c r="GUJ548" s="467"/>
      <c r="GUK548" s="469"/>
      <c r="GUL548" s="469"/>
      <c r="GUM548" s="469"/>
      <c r="GUN548" s="465"/>
      <c r="GUO548" s="466"/>
      <c r="GUP548" s="467"/>
      <c r="GUQ548" s="468"/>
      <c r="GUR548" s="467"/>
      <c r="GUS548" s="469"/>
      <c r="GUT548" s="469"/>
      <c r="GUU548" s="469"/>
      <c r="GUV548" s="465"/>
      <c r="GUW548" s="466"/>
      <c r="GUX548" s="467"/>
      <c r="GUY548" s="468"/>
      <c r="GUZ548" s="467"/>
      <c r="GVA548" s="469"/>
      <c r="GVB548" s="469"/>
      <c r="GVC548" s="469"/>
      <c r="GVD548" s="465"/>
      <c r="GVE548" s="466"/>
      <c r="GVF548" s="467"/>
      <c r="GVG548" s="468"/>
      <c r="GVH548" s="467"/>
      <c r="GVI548" s="469"/>
      <c r="GVJ548" s="469"/>
      <c r="GVK548" s="469"/>
      <c r="GVL548" s="465"/>
      <c r="GVM548" s="466"/>
      <c r="GVN548" s="467"/>
      <c r="GVO548" s="468"/>
      <c r="GVP548" s="467"/>
      <c r="GVQ548" s="469"/>
      <c r="GVR548" s="469"/>
      <c r="GVS548" s="469"/>
      <c r="GVT548" s="465"/>
      <c r="GVU548" s="466"/>
      <c r="GVV548" s="467"/>
      <c r="GVW548" s="468"/>
      <c r="GVX548" s="467"/>
      <c r="GVY548" s="469"/>
      <c r="GVZ548" s="469"/>
      <c r="GWA548" s="469"/>
      <c r="GWB548" s="465"/>
      <c r="GWC548" s="466"/>
      <c r="GWD548" s="467"/>
      <c r="GWE548" s="468"/>
      <c r="GWF548" s="467"/>
      <c r="GWG548" s="469"/>
      <c r="GWH548" s="469"/>
      <c r="GWI548" s="469"/>
      <c r="GWJ548" s="465"/>
      <c r="GWK548" s="466"/>
      <c r="GWL548" s="467"/>
      <c r="GWM548" s="468"/>
      <c r="GWN548" s="467"/>
      <c r="GWO548" s="469"/>
      <c r="GWP548" s="469"/>
      <c r="GWQ548" s="469"/>
      <c r="GWR548" s="465"/>
      <c r="GWS548" s="466"/>
      <c r="GWT548" s="467"/>
      <c r="GWU548" s="468"/>
      <c r="GWV548" s="467"/>
      <c r="GWW548" s="469"/>
      <c r="GWX548" s="469"/>
      <c r="GWY548" s="469"/>
      <c r="GWZ548" s="465"/>
      <c r="GXA548" s="466"/>
      <c r="GXB548" s="467"/>
      <c r="GXC548" s="468"/>
      <c r="GXD548" s="467"/>
      <c r="GXE548" s="469"/>
      <c r="GXF548" s="469"/>
      <c r="GXG548" s="469"/>
      <c r="GXH548" s="465"/>
      <c r="GXI548" s="466"/>
      <c r="GXJ548" s="467"/>
      <c r="GXK548" s="468"/>
      <c r="GXL548" s="467"/>
      <c r="GXM548" s="469"/>
      <c r="GXN548" s="469"/>
      <c r="GXO548" s="469"/>
      <c r="GXP548" s="465"/>
      <c r="GXQ548" s="466"/>
      <c r="GXR548" s="467"/>
      <c r="GXS548" s="468"/>
      <c r="GXT548" s="467"/>
      <c r="GXU548" s="469"/>
      <c r="GXV548" s="469"/>
      <c r="GXW548" s="469"/>
      <c r="GXX548" s="465"/>
      <c r="GXY548" s="466"/>
      <c r="GXZ548" s="467"/>
      <c r="GYA548" s="468"/>
      <c r="GYB548" s="467"/>
      <c r="GYC548" s="469"/>
      <c r="GYD548" s="469"/>
      <c r="GYE548" s="469"/>
      <c r="GYF548" s="465"/>
      <c r="GYG548" s="466"/>
      <c r="GYH548" s="467"/>
      <c r="GYI548" s="468"/>
      <c r="GYJ548" s="467"/>
      <c r="GYK548" s="469"/>
      <c r="GYL548" s="469"/>
      <c r="GYM548" s="469"/>
      <c r="GYN548" s="465"/>
      <c r="GYO548" s="466"/>
      <c r="GYP548" s="467"/>
      <c r="GYQ548" s="468"/>
      <c r="GYR548" s="467"/>
      <c r="GYS548" s="469"/>
      <c r="GYT548" s="469"/>
      <c r="GYU548" s="469"/>
      <c r="GYV548" s="465"/>
      <c r="GYW548" s="466"/>
      <c r="GYX548" s="467"/>
      <c r="GYY548" s="468"/>
      <c r="GYZ548" s="467"/>
      <c r="GZA548" s="469"/>
      <c r="GZB548" s="469"/>
      <c r="GZC548" s="469"/>
      <c r="GZD548" s="465"/>
      <c r="GZE548" s="466"/>
      <c r="GZF548" s="467"/>
      <c r="GZG548" s="468"/>
      <c r="GZH548" s="467"/>
      <c r="GZI548" s="469"/>
      <c r="GZJ548" s="469"/>
      <c r="GZK548" s="469"/>
      <c r="GZL548" s="465"/>
      <c r="GZM548" s="466"/>
      <c r="GZN548" s="467"/>
      <c r="GZO548" s="468"/>
      <c r="GZP548" s="467"/>
      <c r="GZQ548" s="469"/>
      <c r="GZR548" s="469"/>
      <c r="GZS548" s="469"/>
      <c r="GZT548" s="465"/>
      <c r="GZU548" s="466"/>
      <c r="GZV548" s="467"/>
      <c r="GZW548" s="468"/>
      <c r="GZX548" s="467"/>
      <c r="GZY548" s="469"/>
      <c r="GZZ548" s="469"/>
      <c r="HAA548" s="469"/>
      <c r="HAB548" s="465"/>
      <c r="HAC548" s="466"/>
      <c r="HAD548" s="467"/>
      <c r="HAE548" s="468"/>
      <c r="HAF548" s="467"/>
      <c r="HAG548" s="469"/>
      <c r="HAH548" s="469"/>
      <c r="HAI548" s="469"/>
      <c r="HAJ548" s="465"/>
      <c r="HAK548" s="466"/>
      <c r="HAL548" s="467"/>
      <c r="HAM548" s="468"/>
      <c r="HAN548" s="467"/>
      <c r="HAO548" s="469"/>
      <c r="HAP548" s="469"/>
      <c r="HAQ548" s="469"/>
      <c r="HAR548" s="465"/>
      <c r="HAS548" s="466"/>
      <c r="HAT548" s="467"/>
      <c r="HAU548" s="468"/>
      <c r="HAV548" s="467"/>
      <c r="HAW548" s="469"/>
      <c r="HAX548" s="469"/>
      <c r="HAY548" s="469"/>
      <c r="HAZ548" s="465"/>
      <c r="HBA548" s="466"/>
      <c r="HBB548" s="467"/>
      <c r="HBC548" s="468"/>
      <c r="HBD548" s="467"/>
      <c r="HBE548" s="469"/>
      <c r="HBF548" s="469"/>
      <c r="HBG548" s="469"/>
      <c r="HBH548" s="465"/>
      <c r="HBI548" s="466"/>
      <c r="HBJ548" s="467"/>
      <c r="HBK548" s="468"/>
      <c r="HBL548" s="467"/>
      <c r="HBM548" s="469"/>
      <c r="HBN548" s="469"/>
      <c r="HBO548" s="469"/>
      <c r="HBP548" s="465"/>
      <c r="HBQ548" s="466"/>
      <c r="HBR548" s="467"/>
      <c r="HBS548" s="468"/>
      <c r="HBT548" s="467"/>
      <c r="HBU548" s="469"/>
      <c r="HBV548" s="469"/>
      <c r="HBW548" s="469"/>
      <c r="HBX548" s="465"/>
      <c r="HBY548" s="466"/>
      <c r="HBZ548" s="467"/>
      <c r="HCA548" s="468"/>
      <c r="HCB548" s="467"/>
      <c r="HCC548" s="469"/>
      <c r="HCD548" s="469"/>
      <c r="HCE548" s="469"/>
      <c r="HCF548" s="465"/>
      <c r="HCG548" s="466"/>
      <c r="HCH548" s="467"/>
      <c r="HCI548" s="468"/>
      <c r="HCJ548" s="467"/>
      <c r="HCK548" s="469"/>
      <c r="HCL548" s="469"/>
      <c r="HCM548" s="469"/>
      <c r="HCN548" s="465"/>
      <c r="HCO548" s="466"/>
      <c r="HCP548" s="467"/>
      <c r="HCQ548" s="468"/>
      <c r="HCR548" s="467"/>
      <c r="HCS548" s="469"/>
      <c r="HCT548" s="469"/>
      <c r="HCU548" s="469"/>
      <c r="HCV548" s="465"/>
      <c r="HCW548" s="466"/>
      <c r="HCX548" s="467"/>
      <c r="HCY548" s="468"/>
      <c r="HCZ548" s="467"/>
      <c r="HDA548" s="469"/>
      <c r="HDB548" s="469"/>
      <c r="HDC548" s="469"/>
      <c r="HDD548" s="465"/>
      <c r="HDE548" s="466"/>
      <c r="HDF548" s="467"/>
      <c r="HDG548" s="468"/>
      <c r="HDH548" s="467"/>
      <c r="HDI548" s="469"/>
      <c r="HDJ548" s="469"/>
      <c r="HDK548" s="469"/>
      <c r="HDL548" s="465"/>
      <c r="HDM548" s="466"/>
      <c r="HDN548" s="467"/>
      <c r="HDO548" s="468"/>
      <c r="HDP548" s="467"/>
      <c r="HDQ548" s="469"/>
      <c r="HDR548" s="469"/>
      <c r="HDS548" s="469"/>
      <c r="HDT548" s="465"/>
      <c r="HDU548" s="466"/>
      <c r="HDV548" s="467"/>
      <c r="HDW548" s="468"/>
      <c r="HDX548" s="467"/>
      <c r="HDY548" s="469"/>
      <c r="HDZ548" s="469"/>
      <c r="HEA548" s="469"/>
      <c r="HEB548" s="465"/>
      <c r="HEC548" s="466"/>
      <c r="HED548" s="467"/>
      <c r="HEE548" s="468"/>
      <c r="HEF548" s="467"/>
      <c r="HEG548" s="469"/>
      <c r="HEH548" s="469"/>
      <c r="HEI548" s="469"/>
      <c r="HEJ548" s="465"/>
      <c r="HEK548" s="466"/>
      <c r="HEL548" s="467"/>
      <c r="HEM548" s="468"/>
      <c r="HEN548" s="467"/>
      <c r="HEO548" s="469"/>
      <c r="HEP548" s="469"/>
      <c r="HEQ548" s="469"/>
      <c r="HER548" s="465"/>
      <c r="HES548" s="466"/>
      <c r="HET548" s="467"/>
      <c r="HEU548" s="468"/>
      <c r="HEV548" s="467"/>
      <c r="HEW548" s="469"/>
      <c r="HEX548" s="469"/>
      <c r="HEY548" s="469"/>
      <c r="HEZ548" s="465"/>
      <c r="HFA548" s="466"/>
      <c r="HFB548" s="467"/>
      <c r="HFC548" s="468"/>
      <c r="HFD548" s="467"/>
      <c r="HFE548" s="469"/>
      <c r="HFF548" s="469"/>
      <c r="HFG548" s="469"/>
      <c r="HFH548" s="465"/>
      <c r="HFI548" s="466"/>
      <c r="HFJ548" s="467"/>
      <c r="HFK548" s="468"/>
      <c r="HFL548" s="467"/>
      <c r="HFM548" s="469"/>
      <c r="HFN548" s="469"/>
      <c r="HFO548" s="469"/>
      <c r="HFP548" s="465"/>
      <c r="HFQ548" s="466"/>
      <c r="HFR548" s="467"/>
      <c r="HFS548" s="468"/>
      <c r="HFT548" s="467"/>
      <c r="HFU548" s="469"/>
      <c r="HFV548" s="469"/>
      <c r="HFW548" s="469"/>
      <c r="HFX548" s="465"/>
      <c r="HFY548" s="466"/>
      <c r="HFZ548" s="467"/>
      <c r="HGA548" s="468"/>
      <c r="HGB548" s="467"/>
      <c r="HGC548" s="469"/>
      <c r="HGD548" s="469"/>
      <c r="HGE548" s="469"/>
      <c r="HGF548" s="465"/>
      <c r="HGG548" s="466"/>
      <c r="HGH548" s="467"/>
      <c r="HGI548" s="468"/>
      <c r="HGJ548" s="467"/>
      <c r="HGK548" s="469"/>
      <c r="HGL548" s="469"/>
      <c r="HGM548" s="469"/>
      <c r="HGN548" s="465"/>
      <c r="HGO548" s="466"/>
      <c r="HGP548" s="467"/>
      <c r="HGQ548" s="468"/>
      <c r="HGR548" s="467"/>
      <c r="HGS548" s="469"/>
      <c r="HGT548" s="469"/>
      <c r="HGU548" s="469"/>
      <c r="HGV548" s="465"/>
      <c r="HGW548" s="466"/>
      <c r="HGX548" s="467"/>
      <c r="HGY548" s="468"/>
      <c r="HGZ548" s="467"/>
      <c r="HHA548" s="469"/>
      <c r="HHB548" s="469"/>
      <c r="HHC548" s="469"/>
      <c r="HHD548" s="465"/>
      <c r="HHE548" s="466"/>
      <c r="HHF548" s="467"/>
      <c r="HHG548" s="468"/>
      <c r="HHH548" s="467"/>
      <c r="HHI548" s="469"/>
      <c r="HHJ548" s="469"/>
      <c r="HHK548" s="469"/>
      <c r="HHL548" s="465"/>
      <c r="HHM548" s="466"/>
      <c r="HHN548" s="467"/>
      <c r="HHO548" s="468"/>
      <c r="HHP548" s="467"/>
      <c r="HHQ548" s="469"/>
      <c r="HHR548" s="469"/>
      <c r="HHS548" s="469"/>
      <c r="HHT548" s="465"/>
      <c r="HHU548" s="466"/>
      <c r="HHV548" s="467"/>
      <c r="HHW548" s="468"/>
      <c r="HHX548" s="467"/>
      <c r="HHY548" s="469"/>
      <c r="HHZ548" s="469"/>
      <c r="HIA548" s="469"/>
      <c r="HIB548" s="465"/>
      <c r="HIC548" s="466"/>
      <c r="HID548" s="467"/>
      <c r="HIE548" s="468"/>
      <c r="HIF548" s="467"/>
      <c r="HIG548" s="469"/>
      <c r="HIH548" s="469"/>
      <c r="HII548" s="469"/>
      <c r="HIJ548" s="465"/>
      <c r="HIK548" s="466"/>
      <c r="HIL548" s="467"/>
      <c r="HIM548" s="468"/>
      <c r="HIN548" s="467"/>
      <c r="HIO548" s="469"/>
      <c r="HIP548" s="469"/>
      <c r="HIQ548" s="469"/>
      <c r="HIR548" s="465"/>
      <c r="HIS548" s="466"/>
      <c r="HIT548" s="467"/>
      <c r="HIU548" s="468"/>
      <c r="HIV548" s="467"/>
      <c r="HIW548" s="469"/>
      <c r="HIX548" s="469"/>
      <c r="HIY548" s="469"/>
      <c r="HIZ548" s="465"/>
      <c r="HJA548" s="466"/>
      <c r="HJB548" s="467"/>
      <c r="HJC548" s="468"/>
      <c r="HJD548" s="467"/>
      <c r="HJE548" s="469"/>
      <c r="HJF548" s="469"/>
      <c r="HJG548" s="469"/>
      <c r="HJH548" s="465"/>
      <c r="HJI548" s="466"/>
      <c r="HJJ548" s="467"/>
      <c r="HJK548" s="468"/>
      <c r="HJL548" s="467"/>
      <c r="HJM548" s="469"/>
      <c r="HJN548" s="469"/>
      <c r="HJO548" s="469"/>
      <c r="HJP548" s="465"/>
      <c r="HJQ548" s="466"/>
      <c r="HJR548" s="467"/>
      <c r="HJS548" s="468"/>
      <c r="HJT548" s="467"/>
      <c r="HJU548" s="469"/>
      <c r="HJV548" s="469"/>
      <c r="HJW548" s="469"/>
      <c r="HJX548" s="465"/>
      <c r="HJY548" s="466"/>
      <c r="HJZ548" s="467"/>
      <c r="HKA548" s="468"/>
      <c r="HKB548" s="467"/>
      <c r="HKC548" s="469"/>
      <c r="HKD548" s="469"/>
      <c r="HKE548" s="469"/>
      <c r="HKF548" s="465"/>
      <c r="HKG548" s="466"/>
      <c r="HKH548" s="467"/>
      <c r="HKI548" s="468"/>
      <c r="HKJ548" s="467"/>
      <c r="HKK548" s="469"/>
      <c r="HKL548" s="469"/>
      <c r="HKM548" s="469"/>
      <c r="HKN548" s="465"/>
      <c r="HKO548" s="466"/>
      <c r="HKP548" s="467"/>
      <c r="HKQ548" s="468"/>
      <c r="HKR548" s="467"/>
      <c r="HKS548" s="469"/>
      <c r="HKT548" s="469"/>
      <c r="HKU548" s="469"/>
      <c r="HKV548" s="465"/>
      <c r="HKW548" s="466"/>
      <c r="HKX548" s="467"/>
      <c r="HKY548" s="468"/>
      <c r="HKZ548" s="467"/>
      <c r="HLA548" s="469"/>
      <c r="HLB548" s="469"/>
      <c r="HLC548" s="469"/>
      <c r="HLD548" s="465"/>
      <c r="HLE548" s="466"/>
      <c r="HLF548" s="467"/>
      <c r="HLG548" s="468"/>
      <c r="HLH548" s="467"/>
      <c r="HLI548" s="469"/>
      <c r="HLJ548" s="469"/>
      <c r="HLK548" s="469"/>
      <c r="HLL548" s="465"/>
      <c r="HLM548" s="466"/>
      <c r="HLN548" s="467"/>
      <c r="HLO548" s="468"/>
      <c r="HLP548" s="467"/>
      <c r="HLQ548" s="469"/>
      <c r="HLR548" s="469"/>
      <c r="HLS548" s="469"/>
      <c r="HLT548" s="465"/>
      <c r="HLU548" s="466"/>
      <c r="HLV548" s="467"/>
      <c r="HLW548" s="468"/>
      <c r="HLX548" s="467"/>
      <c r="HLY548" s="469"/>
      <c r="HLZ548" s="469"/>
      <c r="HMA548" s="469"/>
      <c r="HMB548" s="465"/>
      <c r="HMC548" s="466"/>
      <c r="HMD548" s="467"/>
      <c r="HME548" s="468"/>
      <c r="HMF548" s="467"/>
      <c r="HMG548" s="469"/>
      <c r="HMH548" s="469"/>
      <c r="HMI548" s="469"/>
      <c r="HMJ548" s="465"/>
      <c r="HMK548" s="466"/>
      <c r="HML548" s="467"/>
      <c r="HMM548" s="468"/>
      <c r="HMN548" s="467"/>
      <c r="HMO548" s="469"/>
      <c r="HMP548" s="469"/>
      <c r="HMQ548" s="469"/>
      <c r="HMR548" s="465"/>
      <c r="HMS548" s="466"/>
      <c r="HMT548" s="467"/>
      <c r="HMU548" s="468"/>
      <c r="HMV548" s="467"/>
      <c r="HMW548" s="469"/>
      <c r="HMX548" s="469"/>
      <c r="HMY548" s="469"/>
      <c r="HMZ548" s="465"/>
      <c r="HNA548" s="466"/>
      <c r="HNB548" s="467"/>
      <c r="HNC548" s="468"/>
      <c r="HND548" s="467"/>
      <c r="HNE548" s="469"/>
      <c r="HNF548" s="469"/>
      <c r="HNG548" s="469"/>
      <c r="HNH548" s="465"/>
      <c r="HNI548" s="466"/>
      <c r="HNJ548" s="467"/>
      <c r="HNK548" s="468"/>
      <c r="HNL548" s="467"/>
      <c r="HNM548" s="469"/>
      <c r="HNN548" s="469"/>
      <c r="HNO548" s="469"/>
      <c r="HNP548" s="465"/>
      <c r="HNQ548" s="466"/>
      <c r="HNR548" s="467"/>
      <c r="HNS548" s="468"/>
      <c r="HNT548" s="467"/>
      <c r="HNU548" s="469"/>
      <c r="HNV548" s="469"/>
      <c r="HNW548" s="469"/>
      <c r="HNX548" s="465"/>
      <c r="HNY548" s="466"/>
      <c r="HNZ548" s="467"/>
      <c r="HOA548" s="468"/>
      <c r="HOB548" s="467"/>
      <c r="HOC548" s="469"/>
      <c r="HOD548" s="469"/>
      <c r="HOE548" s="469"/>
      <c r="HOF548" s="465"/>
      <c r="HOG548" s="466"/>
      <c r="HOH548" s="467"/>
      <c r="HOI548" s="468"/>
      <c r="HOJ548" s="467"/>
      <c r="HOK548" s="469"/>
      <c r="HOL548" s="469"/>
      <c r="HOM548" s="469"/>
      <c r="HON548" s="465"/>
      <c r="HOO548" s="466"/>
      <c r="HOP548" s="467"/>
      <c r="HOQ548" s="468"/>
      <c r="HOR548" s="467"/>
      <c r="HOS548" s="469"/>
      <c r="HOT548" s="469"/>
      <c r="HOU548" s="469"/>
      <c r="HOV548" s="465"/>
      <c r="HOW548" s="466"/>
      <c r="HOX548" s="467"/>
      <c r="HOY548" s="468"/>
      <c r="HOZ548" s="467"/>
      <c r="HPA548" s="469"/>
      <c r="HPB548" s="469"/>
      <c r="HPC548" s="469"/>
      <c r="HPD548" s="465"/>
      <c r="HPE548" s="466"/>
      <c r="HPF548" s="467"/>
      <c r="HPG548" s="468"/>
      <c r="HPH548" s="467"/>
      <c r="HPI548" s="469"/>
      <c r="HPJ548" s="469"/>
      <c r="HPK548" s="469"/>
      <c r="HPL548" s="465"/>
      <c r="HPM548" s="466"/>
      <c r="HPN548" s="467"/>
      <c r="HPO548" s="468"/>
      <c r="HPP548" s="467"/>
      <c r="HPQ548" s="469"/>
      <c r="HPR548" s="469"/>
      <c r="HPS548" s="469"/>
      <c r="HPT548" s="465"/>
      <c r="HPU548" s="466"/>
      <c r="HPV548" s="467"/>
      <c r="HPW548" s="468"/>
      <c r="HPX548" s="467"/>
      <c r="HPY548" s="469"/>
      <c r="HPZ548" s="469"/>
      <c r="HQA548" s="469"/>
      <c r="HQB548" s="465"/>
      <c r="HQC548" s="466"/>
      <c r="HQD548" s="467"/>
      <c r="HQE548" s="468"/>
      <c r="HQF548" s="467"/>
      <c r="HQG548" s="469"/>
      <c r="HQH548" s="469"/>
      <c r="HQI548" s="469"/>
      <c r="HQJ548" s="465"/>
      <c r="HQK548" s="466"/>
      <c r="HQL548" s="467"/>
      <c r="HQM548" s="468"/>
      <c r="HQN548" s="467"/>
      <c r="HQO548" s="469"/>
      <c r="HQP548" s="469"/>
      <c r="HQQ548" s="469"/>
      <c r="HQR548" s="465"/>
      <c r="HQS548" s="466"/>
      <c r="HQT548" s="467"/>
      <c r="HQU548" s="468"/>
      <c r="HQV548" s="467"/>
      <c r="HQW548" s="469"/>
      <c r="HQX548" s="469"/>
      <c r="HQY548" s="469"/>
      <c r="HQZ548" s="465"/>
      <c r="HRA548" s="466"/>
      <c r="HRB548" s="467"/>
      <c r="HRC548" s="468"/>
      <c r="HRD548" s="467"/>
      <c r="HRE548" s="469"/>
      <c r="HRF548" s="469"/>
      <c r="HRG548" s="469"/>
      <c r="HRH548" s="465"/>
      <c r="HRI548" s="466"/>
      <c r="HRJ548" s="467"/>
      <c r="HRK548" s="468"/>
      <c r="HRL548" s="467"/>
      <c r="HRM548" s="469"/>
      <c r="HRN548" s="469"/>
      <c r="HRO548" s="469"/>
      <c r="HRP548" s="465"/>
      <c r="HRQ548" s="466"/>
      <c r="HRR548" s="467"/>
      <c r="HRS548" s="468"/>
      <c r="HRT548" s="467"/>
      <c r="HRU548" s="469"/>
      <c r="HRV548" s="469"/>
      <c r="HRW548" s="469"/>
      <c r="HRX548" s="465"/>
      <c r="HRY548" s="466"/>
      <c r="HRZ548" s="467"/>
      <c r="HSA548" s="468"/>
      <c r="HSB548" s="467"/>
      <c r="HSC548" s="469"/>
      <c r="HSD548" s="469"/>
      <c r="HSE548" s="469"/>
      <c r="HSF548" s="465"/>
      <c r="HSG548" s="466"/>
      <c r="HSH548" s="467"/>
      <c r="HSI548" s="468"/>
      <c r="HSJ548" s="467"/>
      <c r="HSK548" s="469"/>
      <c r="HSL548" s="469"/>
      <c r="HSM548" s="469"/>
      <c r="HSN548" s="465"/>
      <c r="HSO548" s="466"/>
      <c r="HSP548" s="467"/>
      <c r="HSQ548" s="468"/>
      <c r="HSR548" s="467"/>
      <c r="HSS548" s="469"/>
      <c r="HST548" s="469"/>
      <c r="HSU548" s="469"/>
      <c r="HSV548" s="465"/>
      <c r="HSW548" s="466"/>
      <c r="HSX548" s="467"/>
      <c r="HSY548" s="468"/>
      <c r="HSZ548" s="467"/>
      <c r="HTA548" s="469"/>
      <c r="HTB548" s="469"/>
      <c r="HTC548" s="469"/>
      <c r="HTD548" s="465"/>
      <c r="HTE548" s="466"/>
      <c r="HTF548" s="467"/>
      <c r="HTG548" s="468"/>
      <c r="HTH548" s="467"/>
      <c r="HTI548" s="469"/>
      <c r="HTJ548" s="469"/>
      <c r="HTK548" s="469"/>
      <c r="HTL548" s="465"/>
      <c r="HTM548" s="466"/>
      <c r="HTN548" s="467"/>
      <c r="HTO548" s="468"/>
      <c r="HTP548" s="467"/>
      <c r="HTQ548" s="469"/>
      <c r="HTR548" s="469"/>
      <c r="HTS548" s="469"/>
      <c r="HTT548" s="465"/>
      <c r="HTU548" s="466"/>
      <c r="HTV548" s="467"/>
      <c r="HTW548" s="468"/>
      <c r="HTX548" s="467"/>
      <c r="HTY548" s="469"/>
      <c r="HTZ548" s="469"/>
      <c r="HUA548" s="469"/>
      <c r="HUB548" s="465"/>
      <c r="HUC548" s="466"/>
      <c r="HUD548" s="467"/>
      <c r="HUE548" s="468"/>
      <c r="HUF548" s="467"/>
      <c r="HUG548" s="469"/>
      <c r="HUH548" s="469"/>
      <c r="HUI548" s="469"/>
      <c r="HUJ548" s="465"/>
      <c r="HUK548" s="466"/>
      <c r="HUL548" s="467"/>
      <c r="HUM548" s="468"/>
      <c r="HUN548" s="467"/>
      <c r="HUO548" s="469"/>
      <c r="HUP548" s="469"/>
      <c r="HUQ548" s="469"/>
      <c r="HUR548" s="465"/>
      <c r="HUS548" s="466"/>
      <c r="HUT548" s="467"/>
      <c r="HUU548" s="468"/>
      <c r="HUV548" s="467"/>
      <c r="HUW548" s="469"/>
      <c r="HUX548" s="469"/>
      <c r="HUY548" s="469"/>
      <c r="HUZ548" s="465"/>
      <c r="HVA548" s="466"/>
      <c r="HVB548" s="467"/>
      <c r="HVC548" s="468"/>
      <c r="HVD548" s="467"/>
      <c r="HVE548" s="469"/>
      <c r="HVF548" s="469"/>
      <c r="HVG548" s="469"/>
      <c r="HVH548" s="465"/>
      <c r="HVI548" s="466"/>
      <c r="HVJ548" s="467"/>
      <c r="HVK548" s="468"/>
      <c r="HVL548" s="467"/>
      <c r="HVM548" s="469"/>
      <c r="HVN548" s="469"/>
      <c r="HVO548" s="469"/>
      <c r="HVP548" s="465"/>
      <c r="HVQ548" s="466"/>
      <c r="HVR548" s="467"/>
      <c r="HVS548" s="468"/>
      <c r="HVT548" s="467"/>
      <c r="HVU548" s="469"/>
      <c r="HVV548" s="469"/>
      <c r="HVW548" s="469"/>
      <c r="HVX548" s="465"/>
      <c r="HVY548" s="466"/>
      <c r="HVZ548" s="467"/>
      <c r="HWA548" s="468"/>
      <c r="HWB548" s="467"/>
      <c r="HWC548" s="469"/>
      <c r="HWD548" s="469"/>
      <c r="HWE548" s="469"/>
      <c r="HWF548" s="465"/>
      <c r="HWG548" s="466"/>
      <c r="HWH548" s="467"/>
      <c r="HWI548" s="468"/>
      <c r="HWJ548" s="467"/>
      <c r="HWK548" s="469"/>
      <c r="HWL548" s="469"/>
      <c r="HWM548" s="469"/>
      <c r="HWN548" s="465"/>
      <c r="HWO548" s="466"/>
      <c r="HWP548" s="467"/>
      <c r="HWQ548" s="468"/>
      <c r="HWR548" s="467"/>
      <c r="HWS548" s="469"/>
      <c r="HWT548" s="469"/>
      <c r="HWU548" s="469"/>
      <c r="HWV548" s="465"/>
      <c r="HWW548" s="466"/>
      <c r="HWX548" s="467"/>
      <c r="HWY548" s="468"/>
      <c r="HWZ548" s="467"/>
      <c r="HXA548" s="469"/>
      <c r="HXB548" s="469"/>
      <c r="HXC548" s="469"/>
      <c r="HXD548" s="465"/>
      <c r="HXE548" s="466"/>
      <c r="HXF548" s="467"/>
      <c r="HXG548" s="468"/>
      <c r="HXH548" s="467"/>
      <c r="HXI548" s="469"/>
      <c r="HXJ548" s="469"/>
      <c r="HXK548" s="469"/>
      <c r="HXL548" s="465"/>
      <c r="HXM548" s="466"/>
      <c r="HXN548" s="467"/>
      <c r="HXO548" s="468"/>
      <c r="HXP548" s="467"/>
      <c r="HXQ548" s="469"/>
      <c r="HXR548" s="469"/>
      <c r="HXS548" s="469"/>
      <c r="HXT548" s="465"/>
      <c r="HXU548" s="466"/>
      <c r="HXV548" s="467"/>
      <c r="HXW548" s="468"/>
      <c r="HXX548" s="467"/>
      <c r="HXY548" s="469"/>
      <c r="HXZ548" s="469"/>
      <c r="HYA548" s="469"/>
      <c r="HYB548" s="465"/>
      <c r="HYC548" s="466"/>
      <c r="HYD548" s="467"/>
      <c r="HYE548" s="468"/>
      <c r="HYF548" s="467"/>
      <c r="HYG548" s="469"/>
      <c r="HYH548" s="469"/>
      <c r="HYI548" s="469"/>
      <c r="HYJ548" s="465"/>
      <c r="HYK548" s="466"/>
      <c r="HYL548" s="467"/>
      <c r="HYM548" s="468"/>
      <c r="HYN548" s="467"/>
      <c r="HYO548" s="469"/>
      <c r="HYP548" s="469"/>
      <c r="HYQ548" s="469"/>
      <c r="HYR548" s="465"/>
      <c r="HYS548" s="466"/>
      <c r="HYT548" s="467"/>
      <c r="HYU548" s="468"/>
      <c r="HYV548" s="467"/>
      <c r="HYW548" s="469"/>
      <c r="HYX548" s="469"/>
      <c r="HYY548" s="469"/>
      <c r="HYZ548" s="465"/>
      <c r="HZA548" s="466"/>
      <c r="HZB548" s="467"/>
      <c r="HZC548" s="468"/>
      <c r="HZD548" s="467"/>
      <c r="HZE548" s="469"/>
      <c r="HZF548" s="469"/>
      <c r="HZG548" s="469"/>
      <c r="HZH548" s="465"/>
      <c r="HZI548" s="466"/>
      <c r="HZJ548" s="467"/>
      <c r="HZK548" s="468"/>
      <c r="HZL548" s="467"/>
      <c r="HZM548" s="469"/>
      <c r="HZN548" s="469"/>
      <c r="HZO548" s="469"/>
      <c r="HZP548" s="465"/>
      <c r="HZQ548" s="466"/>
      <c r="HZR548" s="467"/>
      <c r="HZS548" s="468"/>
      <c r="HZT548" s="467"/>
      <c r="HZU548" s="469"/>
      <c r="HZV548" s="469"/>
      <c r="HZW548" s="469"/>
      <c r="HZX548" s="465"/>
      <c r="HZY548" s="466"/>
      <c r="HZZ548" s="467"/>
      <c r="IAA548" s="468"/>
      <c r="IAB548" s="467"/>
      <c r="IAC548" s="469"/>
      <c r="IAD548" s="469"/>
      <c r="IAE548" s="469"/>
      <c r="IAF548" s="465"/>
      <c r="IAG548" s="466"/>
      <c r="IAH548" s="467"/>
      <c r="IAI548" s="468"/>
      <c r="IAJ548" s="467"/>
      <c r="IAK548" s="469"/>
      <c r="IAL548" s="469"/>
      <c r="IAM548" s="469"/>
      <c r="IAN548" s="465"/>
      <c r="IAO548" s="466"/>
      <c r="IAP548" s="467"/>
      <c r="IAQ548" s="468"/>
      <c r="IAR548" s="467"/>
      <c r="IAS548" s="469"/>
      <c r="IAT548" s="469"/>
      <c r="IAU548" s="469"/>
      <c r="IAV548" s="465"/>
      <c r="IAW548" s="466"/>
      <c r="IAX548" s="467"/>
      <c r="IAY548" s="468"/>
      <c r="IAZ548" s="467"/>
      <c r="IBA548" s="469"/>
      <c r="IBB548" s="469"/>
      <c r="IBC548" s="469"/>
      <c r="IBD548" s="465"/>
      <c r="IBE548" s="466"/>
      <c r="IBF548" s="467"/>
      <c r="IBG548" s="468"/>
      <c r="IBH548" s="467"/>
      <c r="IBI548" s="469"/>
      <c r="IBJ548" s="469"/>
      <c r="IBK548" s="469"/>
      <c r="IBL548" s="465"/>
      <c r="IBM548" s="466"/>
      <c r="IBN548" s="467"/>
      <c r="IBO548" s="468"/>
      <c r="IBP548" s="467"/>
      <c r="IBQ548" s="469"/>
      <c r="IBR548" s="469"/>
      <c r="IBS548" s="469"/>
      <c r="IBT548" s="465"/>
      <c r="IBU548" s="466"/>
      <c r="IBV548" s="467"/>
      <c r="IBW548" s="468"/>
      <c r="IBX548" s="467"/>
      <c r="IBY548" s="469"/>
      <c r="IBZ548" s="469"/>
      <c r="ICA548" s="469"/>
      <c r="ICB548" s="465"/>
      <c r="ICC548" s="466"/>
      <c r="ICD548" s="467"/>
      <c r="ICE548" s="468"/>
      <c r="ICF548" s="467"/>
      <c r="ICG548" s="469"/>
      <c r="ICH548" s="469"/>
      <c r="ICI548" s="469"/>
      <c r="ICJ548" s="465"/>
      <c r="ICK548" s="466"/>
      <c r="ICL548" s="467"/>
      <c r="ICM548" s="468"/>
      <c r="ICN548" s="467"/>
      <c r="ICO548" s="469"/>
      <c r="ICP548" s="469"/>
      <c r="ICQ548" s="469"/>
      <c r="ICR548" s="465"/>
      <c r="ICS548" s="466"/>
      <c r="ICT548" s="467"/>
      <c r="ICU548" s="468"/>
      <c r="ICV548" s="467"/>
      <c r="ICW548" s="469"/>
      <c r="ICX548" s="469"/>
      <c r="ICY548" s="469"/>
      <c r="ICZ548" s="465"/>
      <c r="IDA548" s="466"/>
      <c r="IDB548" s="467"/>
      <c r="IDC548" s="468"/>
      <c r="IDD548" s="467"/>
      <c r="IDE548" s="469"/>
      <c r="IDF548" s="469"/>
      <c r="IDG548" s="469"/>
      <c r="IDH548" s="465"/>
      <c r="IDI548" s="466"/>
      <c r="IDJ548" s="467"/>
      <c r="IDK548" s="468"/>
      <c r="IDL548" s="467"/>
      <c r="IDM548" s="469"/>
      <c r="IDN548" s="469"/>
      <c r="IDO548" s="469"/>
      <c r="IDP548" s="465"/>
      <c r="IDQ548" s="466"/>
      <c r="IDR548" s="467"/>
      <c r="IDS548" s="468"/>
      <c r="IDT548" s="467"/>
      <c r="IDU548" s="469"/>
      <c r="IDV548" s="469"/>
      <c r="IDW548" s="469"/>
      <c r="IDX548" s="465"/>
      <c r="IDY548" s="466"/>
      <c r="IDZ548" s="467"/>
      <c r="IEA548" s="468"/>
      <c r="IEB548" s="467"/>
      <c r="IEC548" s="469"/>
      <c r="IED548" s="469"/>
      <c r="IEE548" s="469"/>
      <c r="IEF548" s="465"/>
      <c r="IEG548" s="466"/>
      <c r="IEH548" s="467"/>
      <c r="IEI548" s="468"/>
      <c r="IEJ548" s="467"/>
      <c r="IEK548" s="469"/>
      <c r="IEL548" s="469"/>
      <c r="IEM548" s="469"/>
      <c r="IEN548" s="465"/>
      <c r="IEO548" s="466"/>
      <c r="IEP548" s="467"/>
      <c r="IEQ548" s="468"/>
      <c r="IER548" s="467"/>
      <c r="IES548" s="469"/>
      <c r="IET548" s="469"/>
      <c r="IEU548" s="469"/>
      <c r="IEV548" s="465"/>
      <c r="IEW548" s="466"/>
      <c r="IEX548" s="467"/>
      <c r="IEY548" s="468"/>
      <c r="IEZ548" s="467"/>
      <c r="IFA548" s="469"/>
      <c r="IFB548" s="469"/>
      <c r="IFC548" s="469"/>
      <c r="IFD548" s="465"/>
      <c r="IFE548" s="466"/>
      <c r="IFF548" s="467"/>
      <c r="IFG548" s="468"/>
      <c r="IFH548" s="467"/>
      <c r="IFI548" s="469"/>
      <c r="IFJ548" s="469"/>
      <c r="IFK548" s="469"/>
      <c r="IFL548" s="465"/>
      <c r="IFM548" s="466"/>
      <c r="IFN548" s="467"/>
      <c r="IFO548" s="468"/>
      <c r="IFP548" s="467"/>
      <c r="IFQ548" s="469"/>
      <c r="IFR548" s="469"/>
      <c r="IFS548" s="469"/>
      <c r="IFT548" s="465"/>
      <c r="IFU548" s="466"/>
      <c r="IFV548" s="467"/>
      <c r="IFW548" s="468"/>
      <c r="IFX548" s="467"/>
      <c r="IFY548" s="469"/>
      <c r="IFZ548" s="469"/>
      <c r="IGA548" s="469"/>
      <c r="IGB548" s="465"/>
      <c r="IGC548" s="466"/>
      <c r="IGD548" s="467"/>
      <c r="IGE548" s="468"/>
      <c r="IGF548" s="467"/>
      <c r="IGG548" s="469"/>
      <c r="IGH548" s="469"/>
      <c r="IGI548" s="469"/>
      <c r="IGJ548" s="465"/>
      <c r="IGK548" s="466"/>
      <c r="IGL548" s="467"/>
      <c r="IGM548" s="468"/>
      <c r="IGN548" s="467"/>
      <c r="IGO548" s="469"/>
      <c r="IGP548" s="469"/>
      <c r="IGQ548" s="469"/>
      <c r="IGR548" s="465"/>
      <c r="IGS548" s="466"/>
      <c r="IGT548" s="467"/>
      <c r="IGU548" s="468"/>
      <c r="IGV548" s="467"/>
      <c r="IGW548" s="469"/>
      <c r="IGX548" s="469"/>
      <c r="IGY548" s="469"/>
      <c r="IGZ548" s="465"/>
      <c r="IHA548" s="466"/>
      <c r="IHB548" s="467"/>
      <c r="IHC548" s="468"/>
      <c r="IHD548" s="467"/>
      <c r="IHE548" s="469"/>
      <c r="IHF548" s="469"/>
      <c r="IHG548" s="469"/>
      <c r="IHH548" s="465"/>
      <c r="IHI548" s="466"/>
      <c r="IHJ548" s="467"/>
      <c r="IHK548" s="468"/>
      <c r="IHL548" s="467"/>
      <c r="IHM548" s="469"/>
      <c r="IHN548" s="469"/>
      <c r="IHO548" s="469"/>
      <c r="IHP548" s="465"/>
      <c r="IHQ548" s="466"/>
      <c r="IHR548" s="467"/>
      <c r="IHS548" s="468"/>
      <c r="IHT548" s="467"/>
      <c r="IHU548" s="469"/>
      <c r="IHV548" s="469"/>
      <c r="IHW548" s="469"/>
      <c r="IHX548" s="465"/>
      <c r="IHY548" s="466"/>
      <c r="IHZ548" s="467"/>
      <c r="IIA548" s="468"/>
      <c r="IIB548" s="467"/>
      <c r="IIC548" s="469"/>
      <c r="IID548" s="469"/>
      <c r="IIE548" s="469"/>
      <c r="IIF548" s="465"/>
      <c r="IIG548" s="466"/>
      <c r="IIH548" s="467"/>
      <c r="III548" s="468"/>
      <c r="IIJ548" s="467"/>
      <c r="IIK548" s="469"/>
      <c r="IIL548" s="469"/>
      <c r="IIM548" s="469"/>
      <c r="IIN548" s="465"/>
      <c r="IIO548" s="466"/>
      <c r="IIP548" s="467"/>
      <c r="IIQ548" s="468"/>
      <c r="IIR548" s="467"/>
      <c r="IIS548" s="469"/>
      <c r="IIT548" s="469"/>
      <c r="IIU548" s="469"/>
      <c r="IIV548" s="465"/>
      <c r="IIW548" s="466"/>
      <c r="IIX548" s="467"/>
      <c r="IIY548" s="468"/>
      <c r="IIZ548" s="467"/>
      <c r="IJA548" s="469"/>
      <c r="IJB548" s="469"/>
      <c r="IJC548" s="469"/>
      <c r="IJD548" s="465"/>
      <c r="IJE548" s="466"/>
      <c r="IJF548" s="467"/>
      <c r="IJG548" s="468"/>
      <c r="IJH548" s="467"/>
      <c r="IJI548" s="469"/>
      <c r="IJJ548" s="469"/>
      <c r="IJK548" s="469"/>
      <c r="IJL548" s="465"/>
      <c r="IJM548" s="466"/>
      <c r="IJN548" s="467"/>
      <c r="IJO548" s="468"/>
      <c r="IJP548" s="467"/>
      <c r="IJQ548" s="469"/>
      <c r="IJR548" s="469"/>
      <c r="IJS548" s="469"/>
      <c r="IJT548" s="465"/>
      <c r="IJU548" s="466"/>
      <c r="IJV548" s="467"/>
      <c r="IJW548" s="468"/>
      <c r="IJX548" s="467"/>
      <c r="IJY548" s="469"/>
      <c r="IJZ548" s="469"/>
      <c r="IKA548" s="469"/>
      <c r="IKB548" s="465"/>
      <c r="IKC548" s="466"/>
      <c r="IKD548" s="467"/>
      <c r="IKE548" s="468"/>
      <c r="IKF548" s="467"/>
      <c r="IKG548" s="469"/>
      <c r="IKH548" s="469"/>
      <c r="IKI548" s="469"/>
      <c r="IKJ548" s="465"/>
      <c r="IKK548" s="466"/>
      <c r="IKL548" s="467"/>
      <c r="IKM548" s="468"/>
      <c r="IKN548" s="467"/>
      <c r="IKO548" s="469"/>
      <c r="IKP548" s="469"/>
      <c r="IKQ548" s="469"/>
      <c r="IKR548" s="465"/>
      <c r="IKS548" s="466"/>
      <c r="IKT548" s="467"/>
      <c r="IKU548" s="468"/>
      <c r="IKV548" s="467"/>
      <c r="IKW548" s="469"/>
      <c r="IKX548" s="469"/>
      <c r="IKY548" s="469"/>
      <c r="IKZ548" s="465"/>
      <c r="ILA548" s="466"/>
      <c r="ILB548" s="467"/>
      <c r="ILC548" s="468"/>
      <c r="ILD548" s="467"/>
      <c r="ILE548" s="469"/>
      <c r="ILF548" s="469"/>
      <c r="ILG548" s="469"/>
      <c r="ILH548" s="465"/>
      <c r="ILI548" s="466"/>
      <c r="ILJ548" s="467"/>
      <c r="ILK548" s="468"/>
      <c r="ILL548" s="467"/>
      <c r="ILM548" s="469"/>
      <c r="ILN548" s="469"/>
      <c r="ILO548" s="469"/>
      <c r="ILP548" s="465"/>
      <c r="ILQ548" s="466"/>
      <c r="ILR548" s="467"/>
      <c r="ILS548" s="468"/>
      <c r="ILT548" s="467"/>
      <c r="ILU548" s="469"/>
      <c r="ILV548" s="469"/>
      <c r="ILW548" s="469"/>
      <c r="ILX548" s="465"/>
      <c r="ILY548" s="466"/>
      <c r="ILZ548" s="467"/>
      <c r="IMA548" s="468"/>
      <c r="IMB548" s="467"/>
      <c r="IMC548" s="469"/>
      <c r="IMD548" s="469"/>
      <c r="IME548" s="469"/>
      <c r="IMF548" s="465"/>
      <c r="IMG548" s="466"/>
      <c r="IMH548" s="467"/>
      <c r="IMI548" s="468"/>
      <c r="IMJ548" s="467"/>
      <c r="IMK548" s="469"/>
      <c r="IML548" s="469"/>
      <c r="IMM548" s="469"/>
      <c r="IMN548" s="465"/>
      <c r="IMO548" s="466"/>
      <c r="IMP548" s="467"/>
      <c r="IMQ548" s="468"/>
      <c r="IMR548" s="467"/>
      <c r="IMS548" s="469"/>
      <c r="IMT548" s="469"/>
      <c r="IMU548" s="469"/>
      <c r="IMV548" s="465"/>
      <c r="IMW548" s="466"/>
      <c r="IMX548" s="467"/>
      <c r="IMY548" s="468"/>
      <c r="IMZ548" s="467"/>
      <c r="INA548" s="469"/>
      <c r="INB548" s="469"/>
      <c r="INC548" s="469"/>
      <c r="IND548" s="465"/>
      <c r="INE548" s="466"/>
      <c r="INF548" s="467"/>
      <c r="ING548" s="468"/>
      <c r="INH548" s="467"/>
      <c r="INI548" s="469"/>
      <c r="INJ548" s="469"/>
      <c r="INK548" s="469"/>
      <c r="INL548" s="465"/>
      <c r="INM548" s="466"/>
      <c r="INN548" s="467"/>
      <c r="INO548" s="468"/>
      <c r="INP548" s="467"/>
      <c r="INQ548" s="469"/>
      <c r="INR548" s="469"/>
      <c r="INS548" s="469"/>
      <c r="INT548" s="465"/>
      <c r="INU548" s="466"/>
      <c r="INV548" s="467"/>
      <c r="INW548" s="468"/>
      <c r="INX548" s="467"/>
      <c r="INY548" s="469"/>
      <c r="INZ548" s="469"/>
      <c r="IOA548" s="469"/>
      <c r="IOB548" s="465"/>
      <c r="IOC548" s="466"/>
      <c r="IOD548" s="467"/>
      <c r="IOE548" s="468"/>
      <c r="IOF548" s="467"/>
      <c r="IOG548" s="469"/>
      <c r="IOH548" s="469"/>
      <c r="IOI548" s="469"/>
      <c r="IOJ548" s="465"/>
      <c r="IOK548" s="466"/>
      <c r="IOL548" s="467"/>
      <c r="IOM548" s="468"/>
      <c r="ION548" s="467"/>
      <c r="IOO548" s="469"/>
      <c r="IOP548" s="469"/>
      <c r="IOQ548" s="469"/>
      <c r="IOR548" s="465"/>
      <c r="IOS548" s="466"/>
      <c r="IOT548" s="467"/>
      <c r="IOU548" s="468"/>
      <c r="IOV548" s="467"/>
      <c r="IOW548" s="469"/>
      <c r="IOX548" s="469"/>
      <c r="IOY548" s="469"/>
      <c r="IOZ548" s="465"/>
      <c r="IPA548" s="466"/>
      <c r="IPB548" s="467"/>
      <c r="IPC548" s="468"/>
      <c r="IPD548" s="467"/>
      <c r="IPE548" s="469"/>
      <c r="IPF548" s="469"/>
      <c r="IPG548" s="469"/>
      <c r="IPH548" s="465"/>
      <c r="IPI548" s="466"/>
      <c r="IPJ548" s="467"/>
      <c r="IPK548" s="468"/>
      <c r="IPL548" s="467"/>
      <c r="IPM548" s="469"/>
      <c r="IPN548" s="469"/>
      <c r="IPO548" s="469"/>
      <c r="IPP548" s="465"/>
      <c r="IPQ548" s="466"/>
      <c r="IPR548" s="467"/>
      <c r="IPS548" s="468"/>
      <c r="IPT548" s="467"/>
      <c r="IPU548" s="469"/>
      <c r="IPV548" s="469"/>
      <c r="IPW548" s="469"/>
      <c r="IPX548" s="465"/>
      <c r="IPY548" s="466"/>
      <c r="IPZ548" s="467"/>
      <c r="IQA548" s="468"/>
      <c r="IQB548" s="467"/>
      <c r="IQC548" s="469"/>
      <c r="IQD548" s="469"/>
      <c r="IQE548" s="469"/>
      <c r="IQF548" s="465"/>
      <c r="IQG548" s="466"/>
      <c r="IQH548" s="467"/>
      <c r="IQI548" s="468"/>
      <c r="IQJ548" s="467"/>
      <c r="IQK548" s="469"/>
      <c r="IQL548" s="469"/>
      <c r="IQM548" s="469"/>
      <c r="IQN548" s="465"/>
      <c r="IQO548" s="466"/>
      <c r="IQP548" s="467"/>
      <c r="IQQ548" s="468"/>
      <c r="IQR548" s="467"/>
      <c r="IQS548" s="469"/>
      <c r="IQT548" s="469"/>
      <c r="IQU548" s="469"/>
      <c r="IQV548" s="465"/>
      <c r="IQW548" s="466"/>
      <c r="IQX548" s="467"/>
      <c r="IQY548" s="468"/>
      <c r="IQZ548" s="467"/>
      <c r="IRA548" s="469"/>
      <c r="IRB548" s="469"/>
      <c r="IRC548" s="469"/>
      <c r="IRD548" s="465"/>
      <c r="IRE548" s="466"/>
      <c r="IRF548" s="467"/>
      <c r="IRG548" s="468"/>
      <c r="IRH548" s="467"/>
      <c r="IRI548" s="469"/>
      <c r="IRJ548" s="469"/>
      <c r="IRK548" s="469"/>
      <c r="IRL548" s="465"/>
      <c r="IRM548" s="466"/>
      <c r="IRN548" s="467"/>
      <c r="IRO548" s="468"/>
      <c r="IRP548" s="467"/>
      <c r="IRQ548" s="469"/>
      <c r="IRR548" s="469"/>
      <c r="IRS548" s="469"/>
      <c r="IRT548" s="465"/>
      <c r="IRU548" s="466"/>
      <c r="IRV548" s="467"/>
      <c r="IRW548" s="468"/>
      <c r="IRX548" s="467"/>
      <c r="IRY548" s="469"/>
      <c r="IRZ548" s="469"/>
      <c r="ISA548" s="469"/>
      <c r="ISB548" s="465"/>
      <c r="ISC548" s="466"/>
      <c r="ISD548" s="467"/>
      <c r="ISE548" s="468"/>
      <c r="ISF548" s="467"/>
      <c r="ISG548" s="469"/>
      <c r="ISH548" s="469"/>
      <c r="ISI548" s="469"/>
      <c r="ISJ548" s="465"/>
      <c r="ISK548" s="466"/>
      <c r="ISL548" s="467"/>
      <c r="ISM548" s="468"/>
      <c r="ISN548" s="467"/>
      <c r="ISO548" s="469"/>
      <c r="ISP548" s="469"/>
      <c r="ISQ548" s="469"/>
      <c r="ISR548" s="465"/>
      <c r="ISS548" s="466"/>
      <c r="IST548" s="467"/>
      <c r="ISU548" s="468"/>
      <c r="ISV548" s="467"/>
      <c r="ISW548" s="469"/>
      <c r="ISX548" s="469"/>
      <c r="ISY548" s="469"/>
      <c r="ISZ548" s="465"/>
      <c r="ITA548" s="466"/>
      <c r="ITB548" s="467"/>
      <c r="ITC548" s="468"/>
      <c r="ITD548" s="467"/>
      <c r="ITE548" s="469"/>
      <c r="ITF548" s="469"/>
      <c r="ITG548" s="469"/>
      <c r="ITH548" s="465"/>
      <c r="ITI548" s="466"/>
      <c r="ITJ548" s="467"/>
      <c r="ITK548" s="468"/>
      <c r="ITL548" s="467"/>
      <c r="ITM548" s="469"/>
      <c r="ITN548" s="469"/>
      <c r="ITO548" s="469"/>
      <c r="ITP548" s="465"/>
      <c r="ITQ548" s="466"/>
      <c r="ITR548" s="467"/>
      <c r="ITS548" s="468"/>
      <c r="ITT548" s="467"/>
      <c r="ITU548" s="469"/>
      <c r="ITV548" s="469"/>
      <c r="ITW548" s="469"/>
      <c r="ITX548" s="465"/>
      <c r="ITY548" s="466"/>
      <c r="ITZ548" s="467"/>
      <c r="IUA548" s="468"/>
      <c r="IUB548" s="467"/>
      <c r="IUC548" s="469"/>
      <c r="IUD548" s="469"/>
      <c r="IUE548" s="469"/>
      <c r="IUF548" s="465"/>
      <c r="IUG548" s="466"/>
      <c r="IUH548" s="467"/>
      <c r="IUI548" s="468"/>
      <c r="IUJ548" s="467"/>
      <c r="IUK548" s="469"/>
      <c r="IUL548" s="469"/>
      <c r="IUM548" s="469"/>
      <c r="IUN548" s="465"/>
      <c r="IUO548" s="466"/>
      <c r="IUP548" s="467"/>
      <c r="IUQ548" s="468"/>
      <c r="IUR548" s="467"/>
      <c r="IUS548" s="469"/>
      <c r="IUT548" s="469"/>
      <c r="IUU548" s="469"/>
      <c r="IUV548" s="465"/>
      <c r="IUW548" s="466"/>
      <c r="IUX548" s="467"/>
      <c r="IUY548" s="468"/>
      <c r="IUZ548" s="467"/>
      <c r="IVA548" s="469"/>
      <c r="IVB548" s="469"/>
      <c r="IVC548" s="469"/>
      <c r="IVD548" s="465"/>
      <c r="IVE548" s="466"/>
      <c r="IVF548" s="467"/>
      <c r="IVG548" s="468"/>
      <c r="IVH548" s="467"/>
      <c r="IVI548" s="469"/>
      <c r="IVJ548" s="469"/>
      <c r="IVK548" s="469"/>
      <c r="IVL548" s="465"/>
      <c r="IVM548" s="466"/>
      <c r="IVN548" s="467"/>
      <c r="IVO548" s="468"/>
      <c r="IVP548" s="467"/>
      <c r="IVQ548" s="469"/>
      <c r="IVR548" s="469"/>
      <c r="IVS548" s="469"/>
      <c r="IVT548" s="465"/>
      <c r="IVU548" s="466"/>
      <c r="IVV548" s="467"/>
      <c r="IVW548" s="468"/>
      <c r="IVX548" s="467"/>
      <c r="IVY548" s="469"/>
      <c r="IVZ548" s="469"/>
      <c r="IWA548" s="469"/>
      <c r="IWB548" s="465"/>
      <c r="IWC548" s="466"/>
      <c r="IWD548" s="467"/>
      <c r="IWE548" s="468"/>
      <c r="IWF548" s="467"/>
      <c r="IWG548" s="469"/>
      <c r="IWH548" s="469"/>
      <c r="IWI548" s="469"/>
      <c r="IWJ548" s="465"/>
      <c r="IWK548" s="466"/>
      <c r="IWL548" s="467"/>
      <c r="IWM548" s="468"/>
      <c r="IWN548" s="467"/>
      <c r="IWO548" s="469"/>
      <c r="IWP548" s="469"/>
      <c r="IWQ548" s="469"/>
      <c r="IWR548" s="465"/>
      <c r="IWS548" s="466"/>
      <c r="IWT548" s="467"/>
      <c r="IWU548" s="468"/>
      <c r="IWV548" s="467"/>
      <c r="IWW548" s="469"/>
      <c r="IWX548" s="469"/>
      <c r="IWY548" s="469"/>
      <c r="IWZ548" s="465"/>
      <c r="IXA548" s="466"/>
      <c r="IXB548" s="467"/>
      <c r="IXC548" s="468"/>
      <c r="IXD548" s="467"/>
      <c r="IXE548" s="469"/>
      <c r="IXF548" s="469"/>
      <c r="IXG548" s="469"/>
      <c r="IXH548" s="465"/>
      <c r="IXI548" s="466"/>
      <c r="IXJ548" s="467"/>
      <c r="IXK548" s="468"/>
      <c r="IXL548" s="467"/>
      <c r="IXM548" s="469"/>
      <c r="IXN548" s="469"/>
      <c r="IXO548" s="469"/>
      <c r="IXP548" s="465"/>
      <c r="IXQ548" s="466"/>
      <c r="IXR548" s="467"/>
      <c r="IXS548" s="468"/>
      <c r="IXT548" s="467"/>
      <c r="IXU548" s="469"/>
      <c r="IXV548" s="469"/>
      <c r="IXW548" s="469"/>
      <c r="IXX548" s="465"/>
      <c r="IXY548" s="466"/>
      <c r="IXZ548" s="467"/>
      <c r="IYA548" s="468"/>
      <c r="IYB548" s="467"/>
      <c r="IYC548" s="469"/>
      <c r="IYD548" s="469"/>
      <c r="IYE548" s="469"/>
      <c r="IYF548" s="465"/>
      <c r="IYG548" s="466"/>
      <c r="IYH548" s="467"/>
      <c r="IYI548" s="468"/>
      <c r="IYJ548" s="467"/>
      <c r="IYK548" s="469"/>
      <c r="IYL548" s="469"/>
      <c r="IYM548" s="469"/>
      <c r="IYN548" s="465"/>
      <c r="IYO548" s="466"/>
      <c r="IYP548" s="467"/>
      <c r="IYQ548" s="468"/>
      <c r="IYR548" s="467"/>
      <c r="IYS548" s="469"/>
      <c r="IYT548" s="469"/>
      <c r="IYU548" s="469"/>
      <c r="IYV548" s="465"/>
      <c r="IYW548" s="466"/>
      <c r="IYX548" s="467"/>
      <c r="IYY548" s="468"/>
      <c r="IYZ548" s="467"/>
      <c r="IZA548" s="469"/>
      <c r="IZB548" s="469"/>
      <c r="IZC548" s="469"/>
      <c r="IZD548" s="465"/>
      <c r="IZE548" s="466"/>
      <c r="IZF548" s="467"/>
      <c r="IZG548" s="468"/>
      <c r="IZH548" s="467"/>
      <c r="IZI548" s="469"/>
      <c r="IZJ548" s="469"/>
      <c r="IZK548" s="469"/>
      <c r="IZL548" s="465"/>
      <c r="IZM548" s="466"/>
      <c r="IZN548" s="467"/>
      <c r="IZO548" s="468"/>
      <c r="IZP548" s="467"/>
      <c r="IZQ548" s="469"/>
      <c r="IZR548" s="469"/>
      <c r="IZS548" s="469"/>
      <c r="IZT548" s="465"/>
      <c r="IZU548" s="466"/>
      <c r="IZV548" s="467"/>
      <c r="IZW548" s="468"/>
      <c r="IZX548" s="467"/>
      <c r="IZY548" s="469"/>
      <c r="IZZ548" s="469"/>
      <c r="JAA548" s="469"/>
      <c r="JAB548" s="465"/>
      <c r="JAC548" s="466"/>
      <c r="JAD548" s="467"/>
      <c r="JAE548" s="468"/>
      <c r="JAF548" s="467"/>
      <c r="JAG548" s="469"/>
      <c r="JAH548" s="469"/>
      <c r="JAI548" s="469"/>
      <c r="JAJ548" s="465"/>
      <c r="JAK548" s="466"/>
      <c r="JAL548" s="467"/>
      <c r="JAM548" s="468"/>
      <c r="JAN548" s="467"/>
      <c r="JAO548" s="469"/>
      <c r="JAP548" s="469"/>
      <c r="JAQ548" s="469"/>
      <c r="JAR548" s="465"/>
      <c r="JAS548" s="466"/>
      <c r="JAT548" s="467"/>
      <c r="JAU548" s="468"/>
      <c r="JAV548" s="467"/>
      <c r="JAW548" s="469"/>
      <c r="JAX548" s="469"/>
      <c r="JAY548" s="469"/>
      <c r="JAZ548" s="465"/>
      <c r="JBA548" s="466"/>
      <c r="JBB548" s="467"/>
      <c r="JBC548" s="468"/>
      <c r="JBD548" s="467"/>
      <c r="JBE548" s="469"/>
      <c r="JBF548" s="469"/>
      <c r="JBG548" s="469"/>
      <c r="JBH548" s="465"/>
      <c r="JBI548" s="466"/>
      <c r="JBJ548" s="467"/>
      <c r="JBK548" s="468"/>
      <c r="JBL548" s="467"/>
      <c r="JBM548" s="469"/>
      <c r="JBN548" s="469"/>
      <c r="JBO548" s="469"/>
      <c r="JBP548" s="465"/>
      <c r="JBQ548" s="466"/>
      <c r="JBR548" s="467"/>
      <c r="JBS548" s="468"/>
      <c r="JBT548" s="467"/>
      <c r="JBU548" s="469"/>
      <c r="JBV548" s="469"/>
      <c r="JBW548" s="469"/>
      <c r="JBX548" s="465"/>
      <c r="JBY548" s="466"/>
      <c r="JBZ548" s="467"/>
      <c r="JCA548" s="468"/>
      <c r="JCB548" s="467"/>
      <c r="JCC548" s="469"/>
      <c r="JCD548" s="469"/>
      <c r="JCE548" s="469"/>
      <c r="JCF548" s="465"/>
      <c r="JCG548" s="466"/>
      <c r="JCH548" s="467"/>
      <c r="JCI548" s="468"/>
      <c r="JCJ548" s="467"/>
      <c r="JCK548" s="469"/>
      <c r="JCL548" s="469"/>
      <c r="JCM548" s="469"/>
      <c r="JCN548" s="465"/>
      <c r="JCO548" s="466"/>
      <c r="JCP548" s="467"/>
      <c r="JCQ548" s="468"/>
      <c r="JCR548" s="467"/>
      <c r="JCS548" s="469"/>
      <c r="JCT548" s="469"/>
      <c r="JCU548" s="469"/>
      <c r="JCV548" s="465"/>
      <c r="JCW548" s="466"/>
      <c r="JCX548" s="467"/>
      <c r="JCY548" s="468"/>
      <c r="JCZ548" s="467"/>
      <c r="JDA548" s="469"/>
      <c r="JDB548" s="469"/>
      <c r="JDC548" s="469"/>
      <c r="JDD548" s="465"/>
      <c r="JDE548" s="466"/>
      <c r="JDF548" s="467"/>
      <c r="JDG548" s="468"/>
      <c r="JDH548" s="467"/>
      <c r="JDI548" s="469"/>
      <c r="JDJ548" s="469"/>
      <c r="JDK548" s="469"/>
      <c r="JDL548" s="465"/>
      <c r="JDM548" s="466"/>
      <c r="JDN548" s="467"/>
      <c r="JDO548" s="468"/>
      <c r="JDP548" s="467"/>
      <c r="JDQ548" s="469"/>
      <c r="JDR548" s="469"/>
      <c r="JDS548" s="469"/>
      <c r="JDT548" s="465"/>
      <c r="JDU548" s="466"/>
      <c r="JDV548" s="467"/>
      <c r="JDW548" s="468"/>
      <c r="JDX548" s="467"/>
      <c r="JDY548" s="469"/>
      <c r="JDZ548" s="469"/>
      <c r="JEA548" s="469"/>
      <c r="JEB548" s="465"/>
      <c r="JEC548" s="466"/>
      <c r="JED548" s="467"/>
      <c r="JEE548" s="468"/>
      <c r="JEF548" s="467"/>
      <c r="JEG548" s="469"/>
      <c r="JEH548" s="469"/>
      <c r="JEI548" s="469"/>
      <c r="JEJ548" s="465"/>
      <c r="JEK548" s="466"/>
      <c r="JEL548" s="467"/>
      <c r="JEM548" s="468"/>
      <c r="JEN548" s="467"/>
      <c r="JEO548" s="469"/>
      <c r="JEP548" s="469"/>
      <c r="JEQ548" s="469"/>
      <c r="JER548" s="465"/>
      <c r="JES548" s="466"/>
      <c r="JET548" s="467"/>
      <c r="JEU548" s="468"/>
      <c r="JEV548" s="467"/>
      <c r="JEW548" s="469"/>
      <c r="JEX548" s="469"/>
      <c r="JEY548" s="469"/>
      <c r="JEZ548" s="465"/>
      <c r="JFA548" s="466"/>
      <c r="JFB548" s="467"/>
      <c r="JFC548" s="468"/>
      <c r="JFD548" s="467"/>
      <c r="JFE548" s="469"/>
      <c r="JFF548" s="469"/>
      <c r="JFG548" s="469"/>
      <c r="JFH548" s="465"/>
      <c r="JFI548" s="466"/>
      <c r="JFJ548" s="467"/>
      <c r="JFK548" s="468"/>
      <c r="JFL548" s="467"/>
      <c r="JFM548" s="469"/>
      <c r="JFN548" s="469"/>
      <c r="JFO548" s="469"/>
      <c r="JFP548" s="465"/>
      <c r="JFQ548" s="466"/>
      <c r="JFR548" s="467"/>
      <c r="JFS548" s="468"/>
      <c r="JFT548" s="467"/>
      <c r="JFU548" s="469"/>
      <c r="JFV548" s="469"/>
      <c r="JFW548" s="469"/>
      <c r="JFX548" s="465"/>
      <c r="JFY548" s="466"/>
      <c r="JFZ548" s="467"/>
      <c r="JGA548" s="468"/>
      <c r="JGB548" s="467"/>
      <c r="JGC548" s="469"/>
      <c r="JGD548" s="469"/>
      <c r="JGE548" s="469"/>
      <c r="JGF548" s="465"/>
      <c r="JGG548" s="466"/>
      <c r="JGH548" s="467"/>
      <c r="JGI548" s="468"/>
      <c r="JGJ548" s="467"/>
      <c r="JGK548" s="469"/>
      <c r="JGL548" s="469"/>
      <c r="JGM548" s="469"/>
      <c r="JGN548" s="465"/>
      <c r="JGO548" s="466"/>
      <c r="JGP548" s="467"/>
      <c r="JGQ548" s="468"/>
      <c r="JGR548" s="467"/>
      <c r="JGS548" s="469"/>
      <c r="JGT548" s="469"/>
      <c r="JGU548" s="469"/>
      <c r="JGV548" s="465"/>
      <c r="JGW548" s="466"/>
      <c r="JGX548" s="467"/>
      <c r="JGY548" s="468"/>
      <c r="JGZ548" s="467"/>
      <c r="JHA548" s="469"/>
      <c r="JHB548" s="469"/>
      <c r="JHC548" s="469"/>
      <c r="JHD548" s="465"/>
      <c r="JHE548" s="466"/>
      <c r="JHF548" s="467"/>
      <c r="JHG548" s="468"/>
      <c r="JHH548" s="467"/>
      <c r="JHI548" s="469"/>
      <c r="JHJ548" s="469"/>
      <c r="JHK548" s="469"/>
      <c r="JHL548" s="465"/>
      <c r="JHM548" s="466"/>
      <c r="JHN548" s="467"/>
      <c r="JHO548" s="468"/>
      <c r="JHP548" s="467"/>
      <c r="JHQ548" s="469"/>
      <c r="JHR548" s="469"/>
      <c r="JHS548" s="469"/>
      <c r="JHT548" s="465"/>
      <c r="JHU548" s="466"/>
      <c r="JHV548" s="467"/>
      <c r="JHW548" s="468"/>
      <c r="JHX548" s="467"/>
      <c r="JHY548" s="469"/>
      <c r="JHZ548" s="469"/>
      <c r="JIA548" s="469"/>
      <c r="JIB548" s="465"/>
      <c r="JIC548" s="466"/>
      <c r="JID548" s="467"/>
      <c r="JIE548" s="468"/>
      <c r="JIF548" s="467"/>
      <c r="JIG548" s="469"/>
      <c r="JIH548" s="469"/>
      <c r="JII548" s="469"/>
      <c r="JIJ548" s="465"/>
      <c r="JIK548" s="466"/>
      <c r="JIL548" s="467"/>
      <c r="JIM548" s="468"/>
      <c r="JIN548" s="467"/>
      <c r="JIO548" s="469"/>
      <c r="JIP548" s="469"/>
      <c r="JIQ548" s="469"/>
      <c r="JIR548" s="465"/>
      <c r="JIS548" s="466"/>
      <c r="JIT548" s="467"/>
      <c r="JIU548" s="468"/>
      <c r="JIV548" s="467"/>
      <c r="JIW548" s="469"/>
      <c r="JIX548" s="469"/>
      <c r="JIY548" s="469"/>
      <c r="JIZ548" s="465"/>
      <c r="JJA548" s="466"/>
      <c r="JJB548" s="467"/>
      <c r="JJC548" s="468"/>
      <c r="JJD548" s="467"/>
      <c r="JJE548" s="469"/>
      <c r="JJF548" s="469"/>
      <c r="JJG548" s="469"/>
      <c r="JJH548" s="465"/>
      <c r="JJI548" s="466"/>
      <c r="JJJ548" s="467"/>
      <c r="JJK548" s="468"/>
      <c r="JJL548" s="467"/>
      <c r="JJM548" s="469"/>
      <c r="JJN548" s="469"/>
      <c r="JJO548" s="469"/>
      <c r="JJP548" s="465"/>
      <c r="JJQ548" s="466"/>
      <c r="JJR548" s="467"/>
      <c r="JJS548" s="468"/>
      <c r="JJT548" s="467"/>
      <c r="JJU548" s="469"/>
      <c r="JJV548" s="469"/>
      <c r="JJW548" s="469"/>
      <c r="JJX548" s="465"/>
      <c r="JJY548" s="466"/>
      <c r="JJZ548" s="467"/>
      <c r="JKA548" s="468"/>
      <c r="JKB548" s="467"/>
      <c r="JKC548" s="469"/>
      <c r="JKD548" s="469"/>
      <c r="JKE548" s="469"/>
      <c r="JKF548" s="465"/>
      <c r="JKG548" s="466"/>
      <c r="JKH548" s="467"/>
      <c r="JKI548" s="468"/>
      <c r="JKJ548" s="467"/>
      <c r="JKK548" s="469"/>
      <c r="JKL548" s="469"/>
      <c r="JKM548" s="469"/>
      <c r="JKN548" s="465"/>
      <c r="JKO548" s="466"/>
      <c r="JKP548" s="467"/>
      <c r="JKQ548" s="468"/>
      <c r="JKR548" s="467"/>
      <c r="JKS548" s="469"/>
      <c r="JKT548" s="469"/>
      <c r="JKU548" s="469"/>
      <c r="JKV548" s="465"/>
      <c r="JKW548" s="466"/>
      <c r="JKX548" s="467"/>
      <c r="JKY548" s="468"/>
      <c r="JKZ548" s="467"/>
      <c r="JLA548" s="469"/>
      <c r="JLB548" s="469"/>
      <c r="JLC548" s="469"/>
      <c r="JLD548" s="465"/>
      <c r="JLE548" s="466"/>
      <c r="JLF548" s="467"/>
      <c r="JLG548" s="468"/>
      <c r="JLH548" s="467"/>
      <c r="JLI548" s="469"/>
      <c r="JLJ548" s="469"/>
      <c r="JLK548" s="469"/>
      <c r="JLL548" s="465"/>
      <c r="JLM548" s="466"/>
      <c r="JLN548" s="467"/>
      <c r="JLO548" s="468"/>
      <c r="JLP548" s="467"/>
      <c r="JLQ548" s="469"/>
      <c r="JLR548" s="469"/>
      <c r="JLS548" s="469"/>
      <c r="JLT548" s="465"/>
      <c r="JLU548" s="466"/>
      <c r="JLV548" s="467"/>
      <c r="JLW548" s="468"/>
      <c r="JLX548" s="467"/>
      <c r="JLY548" s="469"/>
      <c r="JLZ548" s="469"/>
      <c r="JMA548" s="469"/>
      <c r="JMB548" s="465"/>
      <c r="JMC548" s="466"/>
      <c r="JMD548" s="467"/>
      <c r="JME548" s="468"/>
      <c r="JMF548" s="467"/>
      <c r="JMG548" s="469"/>
      <c r="JMH548" s="469"/>
      <c r="JMI548" s="469"/>
      <c r="JMJ548" s="465"/>
      <c r="JMK548" s="466"/>
      <c r="JML548" s="467"/>
      <c r="JMM548" s="468"/>
      <c r="JMN548" s="467"/>
      <c r="JMO548" s="469"/>
      <c r="JMP548" s="469"/>
      <c r="JMQ548" s="469"/>
      <c r="JMR548" s="465"/>
      <c r="JMS548" s="466"/>
      <c r="JMT548" s="467"/>
      <c r="JMU548" s="468"/>
      <c r="JMV548" s="467"/>
      <c r="JMW548" s="469"/>
      <c r="JMX548" s="469"/>
      <c r="JMY548" s="469"/>
      <c r="JMZ548" s="465"/>
      <c r="JNA548" s="466"/>
      <c r="JNB548" s="467"/>
      <c r="JNC548" s="468"/>
      <c r="JND548" s="467"/>
      <c r="JNE548" s="469"/>
      <c r="JNF548" s="469"/>
      <c r="JNG548" s="469"/>
      <c r="JNH548" s="465"/>
      <c r="JNI548" s="466"/>
      <c r="JNJ548" s="467"/>
      <c r="JNK548" s="468"/>
      <c r="JNL548" s="467"/>
      <c r="JNM548" s="469"/>
      <c r="JNN548" s="469"/>
      <c r="JNO548" s="469"/>
      <c r="JNP548" s="465"/>
      <c r="JNQ548" s="466"/>
      <c r="JNR548" s="467"/>
      <c r="JNS548" s="468"/>
      <c r="JNT548" s="467"/>
      <c r="JNU548" s="469"/>
      <c r="JNV548" s="469"/>
      <c r="JNW548" s="469"/>
      <c r="JNX548" s="465"/>
      <c r="JNY548" s="466"/>
      <c r="JNZ548" s="467"/>
      <c r="JOA548" s="468"/>
      <c r="JOB548" s="467"/>
      <c r="JOC548" s="469"/>
      <c r="JOD548" s="469"/>
      <c r="JOE548" s="469"/>
      <c r="JOF548" s="465"/>
      <c r="JOG548" s="466"/>
      <c r="JOH548" s="467"/>
      <c r="JOI548" s="468"/>
      <c r="JOJ548" s="467"/>
      <c r="JOK548" s="469"/>
      <c r="JOL548" s="469"/>
      <c r="JOM548" s="469"/>
      <c r="JON548" s="465"/>
      <c r="JOO548" s="466"/>
      <c r="JOP548" s="467"/>
      <c r="JOQ548" s="468"/>
      <c r="JOR548" s="467"/>
      <c r="JOS548" s="469"/>
      <c r="JOT548" s="469"/>
      <c r="JOU548" s="469"/>
      <c r="JOV548" s="465"/>
      <c r="JOW548" s="466"/>
      <c r="JOX548" s="467"/>
      <c r="JOY548" s="468"/>
      <c r="JOZ548" s="467"/>
      <c r="JPA548" s="469"/>
      <c r="JPB548" s="469"/>
      <c r="JPC548" s="469"/>
      <c r="JPD548" s="465"/>
      <c r="JPE548" s="466"/>
      <c r="JPF548" s="467"/>
      <c r="JPG548" s="468"/>
      <c r="JPH548" s="467"/>
      <c r="JPI548" s="469"/>
      <c r="JPJ548" s="469"/>
      <c r="JPK548" s="469"/>
      <c r="JPL548" s="465"/>
      <c r="JPM548" s="466"/>
      <c r="JPN548" s="467"/>
      <c r="JPO548" s="468"/>
      <c r="JPP548" s="467"/>
      <c r="JPQ548" s="469"/>
      <c r="JPR548" s="469"/>
      <c r="JPS548" s="469"/>
      <c r="JPT548" s="465"/>
      <c r="JPU548" s="466"/>
      <c r="JPV548" s="467"/>
      <c r="JPW548" s="468"/>
      <c r="JPX548" s="467"/>
      <c r="JPY548" s="469"/>
      <c r="JPZ548" s="469"/>
      <c r="JQA548" s="469"/>
      <c r="JQB548" s="465"/>
      <c r="JQC548" s="466"/>
      <c r="JQD548" s="467"/>
      <c r="JQE548" s="468"/>
      <c r="JQF548" s="467"/>
      <c r="JQG548" s="469"/>
      <c r="JQH548" s="469"/>
      <c r="JQI548" s="469"/>
      <c r="JQJ548" s="465"/>
      <c r="JQK548" s="466"/>
      <c r="JQL548" s="467"/>
      <c r="JQM548" s="468"/>
      <c r="JQN548" s="467"/>
      <c r="JQO548" s="469"/>
      <c r="JQP548" s="469"/>
      <c r="JQQ548" s="469"/>
      <c r="JQR548" s="465"/>
      <c r="JQS548" s="466"/>
      <c r="JQT548" s="467"/>
      <c r="JQU548" s="468"/>
      <c r="JQV548" s="467"/>
      <c r="JQW548" s="469"/>
      <c r="JQX548" s="469"/>
      <c r="JQY548" s="469"/>
      <c r="JQZ548" s="465"/>
      <c r="JRA548" s="466"/>
      <c r="JRB548" s="467"/>
      <c r="JRC548" s="468"/>
      <c r="JRD548" s="467"/>
      <c r="JRE548" s="469"/>
      <c r="JRF548" s="469"/>
      <c r="JRG548" s="469"/>
      <c r="JRH548" s="465"/>
      <c r="JRI548" s="466"/>
      <c r="JRJ548" s="467"/>
      <c r="JRK548" s="468"/>
      <c r="JRL548" s="467"/>
      <c r="JRM548" s="469"/>
      <c r="JRN548" s="469"/>
      <c r="JRO548" s="469"/>
      <c r="JRP548" s="465"/>
      <c r="JRQ548" s="466"/>
      <c r="JRR548" s="467"/>
      <c r="JRS548" s="468"/>
      <c r="JRT548" s="467"/>
      <c r="JRU548" s="469"/>
      <c r="JRV548" s="469"/>
      <c r="JRW548" s="469"/>
      <c r="JRX548" s="465"/>
      <c r="JRY548" s="466"/>
      <c r="JRZ548" s="467"/>
      <c r="JSA548" s="468"/>
      <c r="JSB548" s="467"/>
      <c r="JSC548" s="469"/>
      <c r="JSD548" s="469"/>
      <c r="JSE548" s="469"/>
      <c r="JSF548" s="465"/>
      <c r="JSG548" s="466"/>
      <c r="JSH548" s="467"/>
      <c r="JSI548" s="468"/>
      <c r="JSJ548" s="467"/>
      <c r="JSK548" s="469"/>
      <c r="JSL548" s="469"/>
      <c r="JSM548" s="469"/>
      <c r="JSN548" s="465"/>
      <c r="JSO548" s="466"/>
      <c r="JSP548" s="467"/>
      <c r="JSQ548" s="468"/>
      <c r="JSR548" s="467"/>
      <c r="JSS548" s="469"/>
      <c r="JST548" s="469"/>
      <c r="JSU548" s="469"/>
      <c r="JSV548" s="465"/>
      <c r="JSW548" s="466"/>
      <c r="JSX548" s="467"/>
      <c r="JSY548" s="468"/>
      <c r="JSZ548" s="467"/>
      <c r="JTA548" s="469"/>
      <c r="JTB548" s="469"/>
      <c r="JTC548" s="469"/>
      <c r="JTD548" s="465"/>
      <c r="JTE548" s="466"/>
      <c r="JTF548" s="467"/>
      <c r="JTG548" s="468"/>
      <c r="JTH548" s="467"/>
      <c r="JTI548" s="469"/>
      <c r="JTJ548" s="469"/>
      <c r="JTK548" s="469"/>
      <c r="JTL548" s="465"/>
      <c r="JTM548" s="466"/>
      <c r="JTN548" s="467"/>
      <c r="JTO548" s="468"/>
      <c r="JTP548" s="467"/>
      <c r="JTQ548" s="469"/>
      <c r="JTR548" s="469"/>
      <c r="JTS548" s="469"/>
      <c r="JTT548" s="465"/>
      <c r="JTU548" s="466"/>
      <c r="JTV548" s="467"/>
      <c r="JTW548" s="468"/>
      <c r="JTX548" s="467"/>
      <c r="JTY548" s="469"/>
      <c r="JTZ548" s="469"/>
      <c r="JUA548" s="469"/>
      <c r="JUB548" s="465"/>
      <c r="JUC548" s="466"/>
      <c r="JUD548" s="467"/>
      <c r="JUE548" s="468"/>
      <c r="JUF548" s="467"/>
      <c r="JUG548" s="469"/>
      <c r="JUH548" s="469"/>
      <c r="JUI548" s="469"/>
      <c r="JUJ548" s="465"/>
      <c r="JUK548" s="466"/>
      <c r="JUL548" s="467"/>
      <c r="JUM548" s="468"/>
      <c r="JUN548" s="467"/>
      <c r="JUO548" s="469"/>
      <c r="JUP548" s="469"/>
      <c r="JUQ548" s="469"/>
      <c r="JUR548" s="465"/>
      <c r="JUS548" s="466"/>
      <c r="JUT548" s="467"/>
      <c r="JUU548" s="468"/>
      <c r="JUV548" s="467"/>
      <c r="JUW548" s="469"/>
      <c r="JUX548" s="469"/>
      <c r="JUY548" s="469"/>
      <c r="JUZ548" s="465"/>
      <c r="JVA548" s="466"/>
      <c r="JVB548" s="467"/>
      <c r="JVC548" s="468"/>
      <c r="JVD548" s="467"/>
      <c r="JVE548" s="469"/>
      <c r="JVF548" s="469"/>
      <c r="JVG548" s="469"/>
      <c r="JVH548" s="465"/>
      <c r="JVI548" s="466"/>
      <c r="JVJ548" s="467"/>
      <c r="JVK548" s="468"/>
      <c r="JVL548" s="467"/>
      <c r="JVM548" s="469"/>
      <c r="JVN548" s="469"/>
      <c r="JVO548" s="469"/>
      <c r="JVP548" s="465"/>
      <c r="JVQ548" s="466"/>
      <c r="JVR548" s="467"/>
      <c r="JVS548" s="468"/>
      <c r="JVT548" s="467"/>
      <c r="JVU548" s="469"/>
      <c r="JVV548" s="469"/>
      <c r="JVW548" s="469"/>
      <c r="JVX548" s="465"/>
      <c r="JVY548" s="466"/>
      <c r="JVZ548" s="467"/>
      <c r="JWA548" s="468"/>
      <c r="JWB548" s="467"/>
      <c r="JWC548" s="469"/>
      <c r="JWD548" s="469"/>
      <c r="JWE548" s="469"/>
      <c r="JWF548" s="465"/>
      <c r="JWG548" s="466"/>
      <c r="JWH548" s="467"/>
      <c r="JWI548" s="468"/>
      <c r="JWJ548" s="467"/>
      <c r="JWK548" s="469"/>
      <c r="JWL548" s="469"/>
      <c r="JWM548" s="469"/>
      <c r="JWN548" s="465"/>
      <c r="JWO548" s="466"/>
      <c r="JWP548" s="467"/>
      <c r="JWQ548" s="468"/>
      <c r="JWR548" s="467"/>
      <c r="JWS548" s="469"/>
      <c r="JWT548" s="469"/>
      <c r="JWU548" s="469"/>
      <c r="JWV548" s="465"/>
      <c r="JWW548" s="466"/>
      <c r="JWX548" s="467"/>
      <c r="JWY548" s="468"/>
      <c r="JWZ548" s="467"/>
      <c r="JXA548" s="469"/>
      <c r="JXB548" s="469"/>
      <c r="JXC548" s="469"/>
      <c r="JXD548" s="465"/>
      <c r="JXE548" s="466"/>
      <c r="JXF548" s="467"/>
      <c r="JXG548" s="468"/>
      <c r="JXH548" s="467"/>
      <c r="JXI548" s="469"/>
      <c r="JXJ548" s="469"/>
      <c r="JXK548" s="469"/>
      <c r="JXL548" s="465"/>
      <c r="JXM548" s="466"/>
      <c r="JXN548" s="467"/>
      <c r="JXO548" s="468"/>
      <c r="JXP548" s="467"/>
      <c r="JXQ548" s="469"/>
      <c r="JXR548" s="469"/>
      <c r="JXS548" s="469"/>
      <c r="JXT548" s="465"/>
      <c r="JXU548" s="466"/>
      <c r="JXV548" s="467"/>
      <c r="JXW548" s="468"/>
      <c r="JXX548" s="467"/>
      <c r="JXY548" s="469"/>
      <c r="JXZ548" s="469"/>
      <c r="JYA548" s="469"/>
      <c r="JYB548" s="465"/>
      <c r="JYC548" s="466"/>
      <c r="JYD548" s="467"/>
      <c r="JYE548" s="468"/>
      <c r="JYF548" s="467"/>
      <c r="JYG548" s="469"/>
      <c r="JYH548" s="469"/>
      <c r="JYI548" s="469"/>
      <c r="JYJ548" s="465"/>
      <c r="JYK548" s="466"/>
      <c r="JYL548" s="467"/>
      <c r="JYM548" s="468"/>
      <c r="JYN548" s="467"/>
      <c r="JYO548" s="469"/>
      <c r="JYP548" s="469"/>
      <c r="JYQ548" s="469"/>
      <c r="JYR548" s="465"/>
      <c r="JYS548" s="466"/>
      <c r="JYT548" s="467"/>
      <c r="JYU548" s="468"/>
      <c r="JYV548" s="467"/>
      <c r="JYW548" s="469"/>
      <c r="JYX548" s="469"/>
      <c r="JYY548" s="469"/>
      <c r="JYZ548" s="465"/>
      <c r="JZA548" s="466"/>
      <c r="JZB548" s="467"/>
      <c r="JZC548" s="468"/>
      <c r="JZD548" s="467"/>
      <c r="JZE548" s="469"/>
      <c r="JZF548" s="469"/>
      <c r="JZG548" s="469"/>
      <c r="JZH548" s="465"/>
      <c r="JZI548" s="466"/>
      <c r="JZJ548" s="467"/>
      <c r="JZK548" s="468"/>
      <c r="JZL548" s="467"/>
      <c r="JZM548" s="469"/>
      <c r="JZN548" s="469"/>
      <c r="JZO548" s="469"/>
      <c r="JZP548" s="465"/>
      <c r="JZQ548" s="466"/>
      <c r="JZR548" s="467"/>
      <c r="JZS548" s="468"/>
      <c r="JZT548" s="467"/>
      <c r="JZU548" s="469"/>
      <c r="JZV548" s="469"/>
      <c r="JZW548" s="469"/>
      <c r="JZX548" s="465"/>
      <c r="JZY548" s="466"/>
      <c r="JZZ548" s="467"/>
      <c r="KAA548" s="468"/>
      <c r="KAB548" s="467"/>
      <c r="KAC548" s="469"/>
      <c r="KAD548" s="469"/>
      <c r="KAE548" s="469"/>
      <c r="KAF548" s="465"/>
      <c r="KAG548" s="466"/>
      <c r="KAH548" s="467"/>
      <c r="KAI548" s="468"/>
      <c r="KAJ548" s="467"/>
      <c r="KAK548" s="469"/>
      <c r="KAL548" s="469"/>
      <c r="KAM548" s="469"/>
      <c r="KAN548" s="465"/>
      <c r="KAO548" s="466"/>
      <c r="KAP548" s="467"/>
      <c r="KAQ548" s="468"/>
      <c r="KAR548" s="467"/>
      <c r="KAS548" s="469"/>
      <c r="KAT548" s="469"/>
      <c r="KAU548" s="469"/>
      <c r="KAV548" s="465"/>
      <c r="KAW548" s="466"/>
      <c r="KAX548" s="467"/>
      <c r="KAY548" s="468"/>
      <c r="KAZ548" s="467"/>
      <c r="KBA548" s="469"/>
      <c r="KBB548" s="469"/>
      <c r="KBC548" s="469"/>
      <c r="KBD548" s="465"/>
      <c r="KBE548" s="466"/>
      <c r="KBF548" s="467"/>
      <c r="KBG548" s="468"/>
      <c r="KBH548" s="467"/>
      <c r="KBI548" s="469"/>
      <c r="KBJ548" s="469"/>
      <c r="KBK548" s="469"/>
      <c r="KBL548" s="465"/>
      <c r="KBM548" s="466"/>
      <c r="KBN548" s="467"/>
      <c r="KBO548" s="468"/>
      <c r="KBP548" s="467"/>
      <c r="KBQ548" s="469"/>
      <c r="KBR548" s="469"/>
      <c r="KBS548" s="469"/>
      <c r="KBT548" s="465"/>
      <c r="KBU548" s="466"/>
      <c r="KBV548" s="467"/>
      <c r="KBW548" s="468"/>
      <c r="KBX548" s="467"/>
      <c r="KBY548" s="469"/>
      <c r="KBZ548" s="469"/>
      <c r="KCA548" s="469"/>
      <c r="KCB548" s="465"/>
      <c r="KCC548" s="466"/>
      <c r="KCD548" s="467"/>
      <c r="KCE548" s="468"/>
      <c r="KCF548" s="467"/>
      <c r="KCG548" s="469"/>
      <c r="KCH548" s="469"/>
      <c r="KCI548" s="469"/>
      <c r="KCJ548" s="465"/>
      <c r="KCK548" s="466"/>
      <c r="KCL548" s="467"/>
      <c r="KCM548" s="468"/>
      <c r="KCN548" s="467"/>
      <c r="KCO548" s="469"/>
      <c r="KCP548" s="469"/>
      <c r="KCQ548" s="469"/>
      <c r="KCR548" s="465"/>
      <c r="KCS548" s="466"/>
      <c r="KCT548" s="467"/>
      <c r="KCU548" s="468"/>
      <c r="KCV548" s="467"/>
      <c r="KCW548" s="469"/>
      <c r="KCX548" s="469"/>
      <c r="KCY548" s="469"/>
      <c r="KCZ548" s="465"/>
      <c r="KDA548" s="466"/>
      <c r="KDB548" s="467"/>
      <c r="KDC548" s="468"/>
      <c r="KDD548" s="467"/>
      <c r="KDE548" s="469"/>
      <c r="KDF548" s="469"/>
      <c r="KDG548" s="469"/>
      <c r="KDH548" s="465"/>
      <c r="KDI548" s="466"/>
      <c r="KDJ548" s="467"/>
      <c r="KDK548" s="468"/>
      <c r="KDL548" s="467"/>
      <c r="KDM548" s="469"/>
      <c r="KDN548" s="469"/>
      <c r="KDO548" s="469"/>
      <c r="KDP548" s="465"/>
      <c r="KDQ548" s="466"/>
      <c r="KDR548" s="467"/>
      <c r="KDS548" s="468"/>
      <c r="KDT548" s="467"/>
      <c r="KDU548" s="469"/>
      <c r="KDV548" s="469"/>
      <c r="KDW548" s="469"/>
      <c r="KDX548" s="465"/>
      <c r="KDY548" s="466"/>
      <c r="KDZ548" s="467"/>
      <c r="KEA548" s="468"/>
      <c r="KEB548" s="467"/>
      <c r="KEC548" s="469"/>
      <c r="KED548" s="469"/>
      <c r="KEE548" s="469"/>
      <c r="KEF548" s="465"/>
      <c r="KEG548" s="466"/>
      <c r="KEH548" s="467"/>
      <c r="KEI548" s="468"/>
      <c r="KEJ548" s="467"/>
      <c r="KEK548" s="469"/>
      <c r="KEL548" s="469"/>
      <c r="KEM548" s="469"/>
      <c r="KEN548" s="465"/>
      <c r="KEO548" s="466"/>
      <c r="KEP548" s="467"/>
      <c r="KEQ548" s="468"/>
      <c r="KER548" s="467"/>
      <c r="KES548" s="469"/>
      <c r="KET548" s="469"/>
      <c r="KEU548" s="469"/>
      <c r="KEV548" s="465"/>
      <c r="KEW548" s="466"/>
      <c r="KEX548" s="467"/>
      <c r="KEY548" s="468"/>
      <c r="KEZ548" s="467"/>
      <c r="KFA548" s="469"/>
      <c r="KFB548" s="469"/>
      <c r="KFC548" s="469"/>
      <c r="KFD548" s="465"/>
      <c r="KFE548" s="466"/>
      <c r="KFF548" s="467"/>
      <c r="KFG548" s="468"/>
      <c r="KFH548" s="467"/>
      <c r="KFI548" s="469"/>
      <c r="KFJ548" s="469"/>
      <c r="KFK548" s="469"/>
      <c r="KFL548" s="465"/>
      <c r="KFM548" s="466"/>
      <c r="KFN548" s="467"/>
      <c r="KFO548" s="468"/>
      <c r="KFP548" s="467"/>
      <c r="KFQ548" s="469"/>
      <c r="KFR548" s="469"/>
      <c r="KFS548" s="469"/>
      <c r="KFT548" s="465"/>
      <c r="KFU548" s="466"/>
      <c r="KFV548" s="467"/>
      <c r="KFW548" s="468"/>
      <c r="KFX548" s="467"/>
      <c r="KFY548" s="469"/>
      <c r="KFZ548" s="469"/>
      <c r="KGA548" s="469"/>
      <c r="KGB548" s="465"/>
      <c r="KGC548" s="466"/>
      <c r="KGD548" s="467"/>
      <c r="KGE548" s="468"/>
      <c r="KGF548" s="467"/>
      <c r="KGG548" s="469"/>
      <c r="KGH548" s="469"/>
      <c r="KGI548" s="469"/>
      <c r="KGJ548" s="465"/>
      <c r="KGK548" s="466"/>
      <c r="KGL548" s="467"/>
      <c r="KGM548" s="468"/>
      <c r="KGN548" s="467"/>
      <c r="KGO548" s="469"/>
      <c r="KGP548" s="469"/>
      <c r="KGQ548" s="469"/>
      <c r="KGR548" s="465"/>
      <c r="KGS548" s="466"/>
      <c r="KGT548" s="467"/>
      <c r="KGU548" s="468"/>
      <c r="KGV548" s="467"/>
      <c r="KGW548" s="469"/>
      <c r="KGX548" s="469"/>
      <c r="KGY548" s="469"/>
      <c r="KGZ548" s="465"/>
      <c r="KHA548" s="466"/>
      <c r="KHB548" s="467"/>
      <c r="KHC548" s="468"/>
      <c r="KHD548" s="467"/>
      <c r="KHE548" s="469"/>
      <c r="KHF548" s="469"/>
      <c r="KHG548" s="469"/>
      <c r="KHH548" s="465"/>
      <c r="KHI548" s="466"/>
      <c r="KHJ548" s="467"/>
      <c r="KHK548" s="468"/>
      <c r="KHL548" s="467"/>
      <c r="KHM548" s="469"/>
      <c r="KHN548" s="469"/>
      <c r="KHO548" s="469"/>
      <c r="KHP548" s="465"/>
      <c r="KHQ548" s="466"/>
      <c r="KHR548" s="467"/>
      <c r="KHS548" s="468"/>
      <c r="KHT548" s="467"/>
      <c r="KHU548" s="469"/>
      <c r="KHV548" s="469"/>
      <c r="KHW548" s="469"/>
      <c r="KHX548" s="465"/>
      <c r="KHY548" s="466"/>
      <c r="KHZ548" s="467"/>
      <c r="KIA548" s="468"/>
      <c r="KIB548" s="467"/>
      <c r="KIC548" s="469"/>
      <c r="KID548" s="469"/>
      <c r="KIE548" s="469"/>
      <c r="KIF548" s="465"/>
      <c r="KIG548" s="466"/>
      <c r="KIH548" s="467"/>
      <c r="KII548" s="468"/>
      <c r="KIJ548" s="467"/>
      <c r="KIK548" s="469"/>
      <c r="KIL548" s="469"/>
      <c r="KIM548" s="469"/>
      <c r="KIN548" s="465"/>
      <c r="KIO548" s="466"/>
      <c r="KIP548" s="467"/>
      <c r="KIQ548" s="468"/>
      <c r="KIR548" s="467"/>
      <c r="KIS548" s="469"/>
      <c r="KIT548" s="469"/>
      <c r="KIU548" s="469"/>
      <c r="KIV548" s="465"/>
      <c r="KIW548" s="466"/>
      <c r="KIX548" s="467"/>
      <c r="KIY548" s="468"/>
      <c r="KIZ548" s="467"/>
      <c r="KJA548" s="469"/>
      <c r="KJB548" s="469"/>
      <c r="KJC548" s="469"/>
      <c r="KJD548" s="465"/>
      <c r="KJE548" s="466"/>
      <c r="KJF548" s="467"/>
      <c r="KJG548" s="468"/>
      <c r="KJH548" s="467"/>
      <c r="KJI548" s="469"/>
      <c r="KJJ548" s="469"/>
      <c r="KJK548" s="469"/>
      <c r="KJL548" s="465"/>
      <c r="KJM548" s="466"/>
      <c r="KJN548" s="467"/>
      <c r="KJO548" s="468"/>
      <c r="KJP548" s="467"/>
      <c r="KJQ548" s="469"/>
      <c r="KJR548" s="469"/>
      <c r="KJS548" s="469"/>
      <c r="KJT548" s="465"/>
      <c r="KJU548" s="466"/>
      <c r="KJV548" s="467"/>
      <c r="KJW548" s="468"/>
      <c r="KJX548" s="467"/>
      <c r="KJY548" s="469"/>
      <c r="KJZ548" s="469"/>
      <c r="KKA548" s="469"/>
      <c r="KKB548" s="465"/>
      <c r="KKC548" s="466"/>
      <c r="KKD548" s="467"/>
      <c r="KKE548" s="468"/>
      <c r="KKF548" s="467"/>
      <c r="KKG548" s="469"/>
      <c r="KKH548" s="469"/>
      <c r="KKI548" s="469"/>
      <c r="KKJ548" s="465"/>
      <c r="KKK548" s="466"/>
      <c r="KKL548" s="467"/>
      <c r="KKM548" s="468"/>
      <c r="KKN548" s="467"/>
      <c r="KKO548" s="469"/>
      <c r="KKP548" s="469"/>
      <c r="KKQ548" s="469"/>
      <c r="KKR548" s="465"/>
      <c r="KKS548" s="466"/>
      <c r="KKT548" s="467"/>
      <c r="KKU548" s="468"/>
      <c r="KKV548" s="467"/>
      <c r="KKW548" s="469"/>
      <c r="KKX548" s="469"/>
      <c r="KKY548" s="469"/>
      <c r="KKZ548" s="465"/>
      <c r="KLA548" s="466"/>
      <c r="KLB548" s="467"/>
      <c r="KLC548" s="468"/>
      <c r="KLD548" s="467"/>
      <c r="KLE548" s="469"/>
      <c r="KLF548" s="469"/>
      <c r="KLG548" s="469"/>
      <c r="KLH548" s="465"/>
      <c r="KLI548" s="466"/>
      <c r="KLJ548" s="467"/>
      <c r="KLK548" s="468"/>
      <c r="KLL548" s="467"/>
      <c r="KLM548" s="469"/>
      <c r="KLN548" s="469"/>
      <c r="KLO548" s="469"/>
      <c r="KLP548" s="465"/>
      <c r="KLQ548" s="466"/>
      <c r="KLR548" s="467"/>
      <c r="KLS548" s="468"/>
      <c r="KLT548" s="467"/>
      <c r="KLU548" s="469"/>
      <c r="KLV548" s="469"/>
      <c r="KLW548" s="469"/>
      <c r="KLX548" s="465"/>
      <c r="KLY548" s="466"/>
      <c r="KLZ548" s="467"/>
      <c r="KMA548" s="468"/>
      <c r="KMB548" s="467"/>
      <c r="KMC548" s="469"/>
      <c r="KMD548" s="469"/>
      <c r="KME548" s="469"/>
      <c r="KMF548" s="465"/>
      <c r="KMG548" s="466"/>
      <c r="KMH548" s="467"/>
      <c r="KMI548" s="468"/>
      <c r="KMJ548" s="467"/>
      <c r="KMK548" s="469"/>
      <c r="KML548" s="469"/>
      <c r="KMM548" s="469"/>
      <c r="KMN548" s="465"/>
      <c r="KMO548" s="466"/>
      <c r="KMP548" s="467"/>
      <c r="KMQ548" s="468"/>
      <c r="KMR548" s="467"/>
      <c r="KMS548" s="469"/>
      <c r="KMT548" s="469"/>
      <c r="KMU548" s="469"/>
      <c r="KMV548" s="465"/>
      <c r="KMW548" s="466"/>
      <c r="KMX548" s="467"/>
      <c r="KMY548" s="468"/>
      <c r="KMZ548" s="467"/>
      <c r="KNA548" s="469"/>
      <c r="KNB548" s="469"/>
      <c r="KNC548" s="469"/>
      <c r="KND548" s="465"/>
      <c r="KNE548" s="466"/>
      <c r="KNF548" s="467"/>
      <c r="KNG548" s="468"/>
      <c r="KNH548" s="467"/>
      <c r="KNI548" s="469"/>
      <c r="KNJ548" s="469"/>
      <c r="KNK548" s="469"/>
      <c r="KNL548" s="465"/>
      <c r="KNM548" s="466"/>
      <c r="KNN548" s="467"/>
      <c r="KNO548" s="468"/>
      <c r="KNP548" s="467"/>
      <c r="KNQ548" s="469"/>
      <c r="KNR548" s="469"/>
      <c r="KNS548" s="469"/>
      <c r="KNT548" s="465"/>
      <c r="KNU548" s="466"/>
      <c r="KNV548" s="467"/>
      <c r="KNW548" s="468"/>
      <c r="KNX548" s="467"/>
      <c r="KNY548" s="469"/>
      <c r="KNZ548" s="469"/>
      <c r="KOA548" s="469"/>
      <c r="KOB548" s="465"/>
      <c r="KOC548" s="466"/>
      <c r="KOD548" s="467"/>
      <c r="KOE548" s="468"/>
      <c r="KOF548" s="467"/>
      <c r="KOG548" s="469"/>
      <c r="KOH548" s="469"/>
      <c r="KOI548" s="469"/>
      <c r="KOJ548" s="465"/>
      <c r="KOK548" s="466"/>
      <c r="KOL548" s="467"/>
      <c r="KOM548" s="468"/>
      <c r="KON548" s="467"/>
      <c r="KOO548" s="469"/>
      <c r="KOP548" s="469"/>
      <c r="KOQ548" s="469"/>
      <c r="KOR548" s="465"/>
      <c r="KOS548" s="466"/>
      <c r="KOT548" s="467"/>
      <c r="KOU548" s="468"/>
      <c r="KOV548" s="467"/>
      <c r="KOW548" s="469"/>
      <c r="KOX548" s="469"/>
      <c r="KOY548" s="469"/>
      <c r="KOZ548" s="465"/>
      <c r="KPA548" s="466"/>
      <c r="KPB548" s="467"/>
      <c r="KPC548" s="468"/>
      <c r="KPD548" s="467"/>
      <c r="KPE548" s="469"/>
      <c r="KPF548" s="469"/>
      <c r="KPG548" s="469"/>
      <c r="KPH548" s="465"/>
      <c r="KPI548" s="466"/>
      <c r="KPJ548" s="467"/>
      <c r="KPK548" s="468"/>
      <c r="KPL548" s="467"/>
      <c r="KPM548" s="469"/>
      <c r="KPN548" s="469"/>
      <c r="KPO548" s="469"/>
      <c r="KPP548" s="465"/>
      <c r="KPQ548" s="466"/>
      <c r="KPR548" s="467"/>
      <c r="KPS548" s="468"/>
      <c r="KPT548" s="467"/>
      <c r="KPU548" s="469"/>
      <c r="KPV548" s="469"/>
      <c r="KPW548" s="469"/>
      <c r="KPX548" s="465"/>
      <c r="KPY548" s="466"/>
      <c r="KPZ548" s="467"/>
      <c r="KQA548" s="468"/>
      <c r="KQB548" s="467"/>
      <c r="KQC548" s="469"/>
      <c r="KQD548" s="469"/>
      <c r="KQE548" s="469"/>
      <c r="KQF548" s="465"/>
      <c r="KQG548" s="466"/>
      <c r="KQH548" s="467"/>
      <c r="KQI548" s="468"/>
      <c r="KQJ548" s="467"/>
      <c r="KQK548" s="469"/>
      <c r="KQL548" s="469"/>
      <c r="KQM548" s="469"/>
      <c r="KQN548" s="465"/>
      <c r="KQO548" s="466"/>
      <c r="KQP548" s="467"/>
      <c r="KQQ548" s="468"/>
      <c r="KQR548" s="467"/>
      <c r="KQS548" s="469"/>
      <c r="KQT548" s="469"/>
      <c r="KQU548" s="469"/>
      <c r="KQV548" s="465"/>
      <c r="KQW548" s="466"/>
      <c r="KQX548" s="467"/>
      <c r="KQY548" s="468"/>
      <c r="KQZ548" s="467"/>
      <c r="KRA548" s="469"/>
      <c r="KRB548" s="469"/>
      <c r="KRC548" s="469"/>
      <c r="KRD548" s="465"/>
      <c r="KRE548" s="466"/>
      <c r="KRF548" s="467"/>
      <c r="KRG548" s="468"/>
      <c r="KRH548" s="467"/>
      <c r="KRI548" s="469"/>
      <c r="KRJ548" s="469"/>
      <c r="KRK548" s="469"/>
      <c r="KRL548" s="465"/>
      <c r="KRM548" s="466"/>
      <c r="KRN548" s="467"/>
      <c r="KRO548" s="468"/>
      <c r="KRP548" s="467"/>
      <c r="KRQ548" s="469"/>
      <c r="KRR548" s="469"/>
      <c r="KRS548" s="469"/>
      <c r="KRT548" s="465"/>
      <c r="KRU548" s="466"/>
      <c r="KRV548" s="467"/>
      <c r="KRW548" s="468"/>
      <c r="KRX548" s="467"/>
      <c r="KRY548" s="469"/>
      <c r="KRZ548" s="469"/>
      <c r="KSA548" s="469"/>
      <c r="KSB548" s="465"/>
      <c r="KSC548" s="466"/>
      <c r="KSD548" s="467"/>
      <c r="KSE548" s="468"/>
      <c r="KSF548" s="467"/>
      <c r="KSG548" s="469"/>
      <c r="KSH548" s="469"/>
      <c r="KSI548" s="469"/>
      <c r="KSJ548" s="465"/>
      <c r="KSK548" s="466"/>
      <c r="KSL548" s="467"/>
      <c r="KSM548" s="468"/>
      <c r="KSN548" s="467"/>
      <c r="KSO548" s="469"/>
      <c r="KSP548" s="469"/>
      <c r="KSQ548" s="469"/>
      <c r="KSR548" s="465"/>
      <c r="KSS548" s="466"/>
      <c r="KST548" s="467"/>
      <c r="KSU548" s="468"/>
      <c r="KSV548" s="467"/>
      <c r="KSW548" s="469"/>
      <c r="KSX548" s="469"/>
      <c r="KSY548" s="469"/>
      <c r="KSZ548" s="465"/>
      <c r="KTA548" s="466"/>
      <c r="KTB548" s="467"/>
      <c r="KTC548" s="468"/>
      <c r="KTD548" s="467"/>
      <c r="KTE548" s="469"/>
      <c r="KTF548" s="469"/>
      <c r="KTG548" s="469"/>
      <c r="KTH548" s="465"/>
      <c r="KTI548" s="466"/>
      <c r="KTJ548" s="467"/>
      <c r="KTK548" s="468"/>
      <c r="KTL548" s="467"/>
      <c r="KTM548" s="469"/>
      <c r="KTN548" s="469"/>
      <c r="KTO548" s="469"/>
      <c r="KTP548" s="465"/>
      <c r="KTQ548" s="466"/>
      <c r="KTR548" s="467"/>
      <c r="KTS548" s="468"/>
      <c r="KTT548" s="467"/>
      <c r="KTU548" s="469"/>
      <c r="KTV548" s="469"/>
      <c r="KTW548" s="469"/>
      <c r="KTX548" s="465"/>
      <c r="KTY548" s="466"/>
      <c r="KTZ548" s="467"/>
      <c r="KUA548" s="468"/>
      <c r="KUB548" s="467"/>
      <c r="KUC548" s="469"/>
      <c r="KUD548" s="469"/>
      <c r="KUE548" s="469"/>
      <c r="KUF548" s="465"/>
      <c r="KUG548" s="466"/>
      <c r="KUH548" s="467"/>
      <c r="KUI548" s="468"/>
      <c r="KUJ548" s="467"/>
      <c r="KUK548" s="469"/>
      <c r="KUL548" s="469"/>
      <c r="KUM548" s="469"/>
      <c r="KUN548" s="465"/>
      <c r="KUO548" s="466"/>
      <c r="KUP548" s="467"/>
      <c r="KUQ548" s="468"/>
      <c r="KUR548" s="467"/>
      <c r="KUS548" s="469"/>
      <c r="KUT548" s="469"/>
      <c r="KUU548" s="469"/>
      <c r="KUV548" s="465"/>
      <c r="KUW548" s="466"/>
      <c r="KUX548" s="467"/>
      <c r="KUY548" s="468"/>
      <c r="KUZ548" s="467"/>
      <c r="KVA548" s="469"/>
      <c r="KVB548" s="469"/>
      <c r="KVC548" s="469"/>
      <c r="KVD548" s="465"/>
      <c r="KVE548" s="466"/>
      <c r="KVF548" s="467"/>
      <c r="KVG548" s="468"/>
      <c r="KVH548" s="467"/>
      <c r="KVI548" s="469"/>
      <c r="KVJ548" s="469"/>
      <c r="KVK548" s="469"/>
      <c r="KVL548" s="465"/>
      <c r="KVM548" s="466"/>
      <c r="KVN548" s="467"/>
      <c r="KVO548" s="468"/>
      <c r="KVP548" s="467"/>
      <c r="KVQ548" s="469"/>
      <c r="KVR548" s="469"/>
      <c r="KVS548" s="469"/>
      <c r="KVT548" s="465"/>
      <c r="KVU548" s="466"/>
      <c r="KVV548" s="467"/>
      <c r="KVW548" s="468"/>
      <c r="KVX548" s="467"/>
      <c r="KVY548" s="469"/>
      <c r="KVZ548" s="469"/>
      <c r="KWA548" s="469"/>
      <c r="KWB548" s="465"/>
      <c r="KWC548" s="466"/>
      <c r="KWD548" s="467"/>
      <c r="KWE548" s="468"/>
      <c r="KWF548" s="467"/>
      <c r="KWG548" s="469"/>
      <c r="KWH548" s="469"/>
      <c r="KWI548" s="469"/>
      <c r="KWJ548" s="465"/>
      <c r="KWK548" s="466"/>
      <c r="KWL548" s="467"/>
      <c r="KWM548" s="468"/>
      <c r="KWN548" s="467"/>
      <c r="KWO548" s="469"/>
      <c r="KWP548" s="469"/>
      <c r="KWQ548" s="469"/>
      <c r="KWR548" s="465"/>
      <c r="KWS548" s="466"/>
      <c r="KWT548" s="467"/>
      <c r="KWU548" s="468"/>
      <c r="KWV548" s="467"/>
      <c r="KWW548" s="469"/>
      <c r="KWX548" s="469"/>
      <c r="KWY548" s="469"/>
      <c r="KWZ548" s="465"/>
      <c r="KXA548" s="466"/>
      <c r="KXB548" s="467"/>
      <c r="KXC548" s="468"/>
      <c r="KXD548" s="467"/>
      <c r="KXE548" s="469"/>
      <c r="KXF548" s="469"/>
      <c r="KXG548" s="469"/>
      <c r="KXH548" s="465"/>
      <c r="KXI548" s="466"/>
      <c r="KXJ548" s="467"/>
      <c r="KXK548" s="468"/>
      <c r="KXL548" s="467"/>
      <c r="KXM548" s="469"/>
      <c r="KXN548" s="469"/>
      <c r="KXO548" s="469"/>
      <c r="KXP548" s="465"/>
      <c r="KXQ548" s="466"/>
      <c r="KXR548" s="467"/>
      <c r="KXS548" s="468"/>
      <c r="KXT548" s="467"/>
      <c r="KXU548" s="469"/>
      <c r="KXV548" s="469"/>
      <c r="KXW548" s="469"/>
      <c r="KXX548" s="465"/>
      <c r="KXY548" s="466"/>
      <c r="KXZ548" s="467"/>
      <c r="KYA548" s="468"/>
      <c r="KYB548" s="467"/>
      <c r="KYC548" s="469"/>
      <c r="KYD548" s="469"/>
      <c r="KYE548" s="469"/>
      <c r="KYF548" s="465"/>
      <c r="KYG548" s="466"/>
      <c r="KYH548" s="467"/>
      <c r="KYI548" s="468"/>
      <c r="KYJ548" s="467"/>
      <c r="KYK548" s="469"/>
      <c r="KYL548" s="469"/>
      <c r="KYM548" s="469"/>
      <c r="KYN548" s="465"/>
      <c r="KYO548" s="466"/>
      <c r="KYP548" s="467"/>
      <c r="KYQ548" s="468"/>
      <c r="KYR548" s="467"/>
      <c r="KYS548" s="469"/>
      <c r="KYT548" s="469"/>
      <c r="KYU548" s="469"/>
      <c r="KYV548" s="465"/>
      <c r="KYW548" s="466"/>
      <c r="KYX548" s="467"/>
      <c r="KYY548" s="468"/>
      <c r="KYZ548" s="467"/>
      <c r="KZA548" s="469"/>
      <c r="KZB548" s="469"/>
      <c r="KZC548" s="469"/>
      <c r="KZD548" s="465"/>
      <c r="KZE548" s="466"/>
      <c r="KZF548" s="467"/>
      <c r="KZG548" s="468"/>
      <c r="KZH548" s="467"/>
      <c r="KZI548" s="469"/>
      <c r="KZJ548" s="469"/>
      <c r="KZK548" s="469"/>
      <c r="KZL548" s="465"/>
      <c r="KZM548" s="466"/>
      <c r="KZN548" s="467"/>
      <c r="KZO548" s="468"/>
      <c r="KZP548" s="467"/>
      <c r="KZQ548" s="469"/>
      <c r="KZR548" s="469"/>
      <c r="KZS548" s="469"/>
      <c r="KZT548" s="465"/>
      <c r="KZU548" s="466"/>
      <c r="KZV548" s="467"/>
      <c r="KZW548" s="468"/>
      <c r="KZX548" s="467"/>
      <c r="KZY548" s="469"/>
      <c r="KZZ548" s="469"/>
      <c r="LAA548" s="469"/>
      <c r="LAB548" s="465"/>
      <c r="LAC548" s="466"/>
      <c r="LAD548" s="467"/>
      <c r="LAE548" s="468"/>
      <c r="LAF548" s="467"/>
      <c r="LAG548" s="469"/>
      <c r="LAH548" s="469"/>
      <c r="LAI548" s="469"/>
      <c r="LAJ548" s="465"/>
      <c r="LAK548" s="466"/>
      <c r="LAL548" s="467"/>
      <c r="LAM548" s="468"/>
      <c r="LAN548" s="467"/>
      <c r="LAO548" s="469"/>
      <c r="LAP548" s="469"/>
      <c r="LAQ548" s="469"/>
      <c r="LAR548" s="465"/>
      <c r="LAS548" s="466"/>
      <c r="LAT548" s="467"/>
      <c r="LAU548" s="468"/>
      <c r="LAV548" s="467"/>
      <c r="LAW548" s="469"/>
      <c r="LAX548" s="469"/>
      <c r="LAY548" s="469"/>
      <c r="LAZ548" s="465"/>
      <c r="LBA548" s="466"/>
      <c r="LBB548" s="467"/>
      <c r="LBC548" s="468"/>
      <c r="LBD548" s="467"/>
      <c r="LBE548" s="469"/>
      <c r="LBF548" s="469"/>
      <c r="LBG548" s="469"/>
      <c r="LBH548" s="465"/>
      <c r="LBI548" s="466"/>
      <c r="LBJ548" s="467"/>
      <c r="LBK548" s="468"/>
      <c r="LBL548" s="467"/>
      <c r="LBM548" s="469"/>
      <c r="LBN548" s="469"/>
      <c r="LBO548" s="469"/>
      <c r="LBP548" s="465"/>
      <c r="LBQ548" s="466"/>
      <c r="LBR548" s="467"/>
      <c r="LBS548" s="468"/>
      <c r="LBT548" s="467"/>
      <c r="LBU548" s="469"/>
      <c r="LBV548" s="469"/>
      <c r="LBW548" s="469"/>
      <c r="LBX548" s="465"/>
      <c r="LBY548" s="466"/>
      <c r="LBZ548" s="467"/>
      <c r="LCA548" s="468"/>
      <c r="LCB548" s="467"/>
      <c r="LCC548" s="469"/>
      <c r="LCD548" s="469"/>
      <c r="LCE548" s="469"/>
      <c r="LCF548" s="465"/>
      <c r="LCG548" s="466"/>
      <c r="LCH548" s="467"/>
      <c r="LCI548" s="468"/>
      <c r="LCJ548" s="467"/>
      <c r="LCK548" s="469"/>
      <c r="LCL548" s="469"/>
      <c r="LCM548" s="469"/>
      <c r="LCN548" s="465"/>
      <c r="LCO548" s="466"/>
      <c r="LCP548" s="467"/>
      <c r="LCQ548" s="468"/>
      <c r="LCR548" s="467"/>
      <c r="LCS548" s="469"/>
      <c r="LCT548" s="469"/>
      <c r="LCU548" s="469"/>
      <c r="LCV548" s="465"/>
      <c r="LCW548" s="466"/>
      <c r="LCX548" s="467"/>
      <c r="LCY548" s="468"/>
      <c r="LCZ548" s="467"/>
      <c r="LDA548" s="469"/>
      <c r="LDB548" s="469"/>
      <c r="LDC548" s="469"/>
      <c r="LDD548" s="465"/>
      <c r="LDE548" s="466"/>
      <c r="LDF548" s="467"/>
      <c r="LDG548" s="468"/>
      <c r="LDH548" s="467"/>
      <c r="LDI548" s="469"/>
      <c r="LDJ548" s="469"/>
      <c r="LDK548" s="469"/>
      <c r="LDL548" s="465"/>
      <c r="LDM548" s="466"/>
      <c r="LDN548" s="467"/>
      <c r="LDO548" s="468"/>
      <c r="LDP548" s="467"/>
      <c r="LDQ548" s="469"/>
      <c r="LDR548" s="469"/>
      <c r="LDS548" s="469"/>
      <c r="LDT548" s="465"/>
      <c r="LDU548" s="466"/>
      <c r="LDV548" s="467"/>
      <c r="LDW548" s="468"/>
      <c r="LDX548" s="467"/>
      <c r="LDY548" s="469"/>
      <c r="LDZ548" s="469"/>
      <c r="LEA548" s="469"/>
      <c r="LEB548" s="465"/>
      <c r="LEC548" s="466"/>
      <c r="LED548" s="467"/>
      <c r="LEE548" s="468"/>
      <c r="LEF548" s="467"/>
      <c r="LEG548" s="469"/>
      <c r="LEH548" s="469"/>
      <c r="LEI548" s="469"/>
      <c r="LEJ548" s="465"/>
      <c r="LEK548" s="466"/>
      <c r="LEL548" s="467"/>
      <c r="LEM548" s="468"/>
      <c r="LEN548" s="467"/>
      <c r="LEO548" s="469"/>
      <c r="LEP548" s="469"/>
      <c r="LEQ548" s="469"/>
      <c r="LER548" s="465"/>
      <c r="LES548" s="466"/>
      <c r="LET548" s="467"/>
      <c r="LEU548" s="468"/>
      <c r="LEV548" s="467"/>
      <c r="LEW548" s="469"/>
      <c r="LEX548" s="469"/>
      <c r="LEY548" s="469"/>
      <c r="LEZ548" s="465"/>
      <c r="LFA548" s="466"/>
      <c r="LFB548" s="467"/>
      <c r="LFC548" s="468"/>
      <c r="LFD548" s="467"/>
      <c r="LFE548" s="469"/>
      <c r="LFF548" s="469"/>
      <c r="LFG548" s="469"/>
      <c r="LFH548" s="465"/>
      <c r="LFI548" s="466"/>
      <c r="LFJ548" s="467"/>
      <c r="LFK548" s="468"/>
      <c r="LFL548" s="467"/>
      <c r="LFM548" s="469"/>
      <c r="LFN548" s="469"/>
      <c r="LFO548" s="469"/>
      <c r="LFP548" s="465"/>
      <c r="LFQ548" s="466"/>
      <c r="LFR548" s="467"/>
      <c r="LFS548" s="468"/>
      <c r="LFT548" s="467"/>
      <c r="LFU548" s="469"/>
      <c r="LFV548" s="469"/>
      <c r="LFW548" s="469"/>
      <c r="LFX548" s="465"/>
      <c r="LFY548" s="466"/>
      <c r="LFZ548" s="467"/>
      <c r="LGA548" s="468"/>
      <c r="LGB548" s="467"/>
      <c r="LGC548" s="469"/>
      <c r="LGD548" s="469"/>
      <c r="LGE548" s="469"/>
      <c r="LGF548" s="465"/>
      <c r="LGG548" s="466"/>
      <c r="LGH548" s="467"/>
      <c r="LGI548" s="468"/>
      <c r="LGJ548" s="467"/>
      <c r="LGK548" s="469"/>
      <c r="LGL548" s="469"/>
      <c r="LGM548" s="469"/>
      <c r="LGN548" s="465"/>
      <c r="LGO548" s="466"/>
      <c r="LGP548" s="467"/>
      <c r="LGQ548" s="468"/>
      <c r="LGR548" s="467"/>
      <c r="LGS548" s="469"/>
      <c r="LGT548" s="469"/>
      <c r="LGU548" s="469"/>
      <c r="LGV548" s="465"/>
      <c r="LGW548" s="466"/>
      <c r="LGX548" s="467"/>
      <c r="LGY548" s="468"/>
      <c r="LGZ548" s="467"/>
      <c r="LHA548" s="469"/>
      <c r="LHB548" s="469"/>
      <c r="LHC548" s="469"/>
      <c r="LHD548" s="465"/>
      <c r="LHE548" s="466"/>
      <c r="LHF548" s="467"/>
      <c r="LHG548" s="468"/>
      <c r="LHH548" s="467"/>
      <c r="LHI548" s="469"/>
      <c r="LHJ548" s="469"/>
      <c r="LHK548" s="469"/>
      <c r="LHL548" s="465"/>
      <c r="LHM548" s="466"/>
      <c r="LHN548" s="467"/>
      <c r="LHO548" s="468"/>
      <c r="LHP548" s="467"/>
      <c r="LHQ548" s="469"/>
      <c r="LHR548" s="469"/>
      <c r="LHS548" s="469"/>
      <c r="LHT548" s="465"/>
      <c r="LHU548" s="466"/>
      <c r="LHV548" s="467"/>
      <c r="LHW548" s="468"/>
      <c r="LHX548" s="467"/>
      <c r="LHY548" s="469"/>
      <c r="LHZ548" s="469"/>
      <c r="LIA548" s="469"/>
      <c r="LIB548" s="465"/>
      <c r="LIC548" s="466"/>
      <c r="LID548" s="467"/>
      <c r="LIE548" s="468"/>
      <c r="LIF548" s="467"/>
      <c r="LIG548" s="469"/>
      <c r="LIH548" s="469"/>
      <c r="LII548" s="469"/>
      <c r="LIJ548" s="465"/>
      <c r="LIK548" s="466"/>
      <c r="LIL548" s="467"/>
      <c r="LIM548" s="468"/>
      <c r="LIN548" s="467"/>
      <c r="LIO548" s="469"/>
      <c r="LIP548" s="469"/>
      <c r="LIQ548" s="469"/>
      <c r="LIR548" s="465"/>
      <c r="LIS548" s="466"/>
      <c r="LIT548" s="467"/>
      <c r="LIU548" s="468"/>
      <c r="LIV548" s="467"/>
      <c r="LIW548" s="469"/>
      <c r="LIX548" s="469"/>
      <c r="LIY548" s="469"/>
      <c r="LIZ548" s="465"/>
      <c r="LJA548" s="466"/>
      <c r="LJB548" s="467"/>
      <c r="LJC548" s="468"/>
      <c r="LJD548" s="467"/>
      <c r="LJE548" s="469"/>
      <c r="LJF548" s="469"/>
      <c r="LJG548" s="469"/>
      <c r="LJH548" s="465"/>
      <c r="LJI548" s="466"/>
      <c r="LJJ548" s="467"/>
      <c r="LJK548" s="468"/>
      <c r="LJL548" s="467"/>
      <c r="LJM548" s="469"/>
      <c r="LJN548" s="469"/>
      <c r="LJO548" s="469"/>
      <c r="LJP548" s="465"/>
      <c r="LJQ548" s="466"/>
      <c r="LJR548" s="467"/>
      <c r="LJS548" s="468"/>
      <c r="LJT548" s="467"/>
      <c r="LJU548" s="469"/>
      <c r="LJV548" s="469"/>
      <c r="LJW548" s="469"/>
      <c r="LJX548" s="465"/>
      <c r="LJY548" s="466"/>
      <c r="LJZ548" s="467"/>
      <c r="LKA548" s="468"/>
      <c r="LKB548" s="467"/>
      <c r="LKC548" s="469"/>
      <c r="LKD548" s="469"/>
      <c r="LKE548" s="469"/>
      <c r="LKF548" s="465"/>
      <c r="LKG548" s="466"/>
      <c r="LKH548" s="467"/>
      <c r="LKI548" s="468"/>
      <c r="LKJ548" s="467"/>
      <c r="LKK548" s="469"/>
      <c r="LKL548" s="469"/>
      <c r="LKM548" s="469"/>
      <c r="LKN548" s="465"/>
      <c r="LKO548" s="466"/>
      <c r="LKP548" s="467"/>
      <c r="LKQ548" s="468"/>
      <c r="LKR548" s="467"/>
      <c r="LKS548" s="469"/>
      <c r="LKT548" s="469"/>
      <c r="LKU548" s="469"/>
      <c r="LKV548" s="465"/>
      <c r="LKW548" s="466"/>
      <c r="LKX548" s="467"/>
      <c r="LKY548" s="468"/>
      <c r="LKZ548" s="467"/>
      <c r="LLA548" s="469"/>
      <c r="LLB548" s="469"/>
      <c r="LLC548" s="469"/>
      <c r="LLD548" s="465"/>
      <c r="LLE548" s="466"/>
      <c r="LLF548" s="467"/>
      <c r="LLG548" s="468"/>
      <c r="LLH548" s="467"/>
      <c r="LLI548" s="469"/>
      <c r="LLJ548" s="469"/>
      <c r="LLK548" s="469"/>
      <c r="LLL548" s="465"/>
      <c r="LLM548" s="466"/>
      <c r="LLN548" s="467"/>
      <c r="LLO548" s="468"/>
      <c r="LLP548" s="467"/>
      <c r="LLQ548" s="469"/>
      <c r="LLR548" s="469"/>
      <c r="LLS548" s="469"/>
      <c r="LLT548" s="465"/>
      <c r="LLU548" s="466"/>
      <c r="LLV548" s="467"/>
      <c r="LLW548" s="468"/>
      <c r="LLX548" s="467"/>
      <c r="LLY548" s="469"/>
      <c r="LLZ548" s="469"/>
      <c r="LMA548" s="469"/>
      <c r="LMB548" s="465"/>
      <c r="LMC548" s="466"/>
      <c r="LMD548" s="467"/>
      <c r="LME548" s="468"/>
      <c r="LMF548" s="467"/>
      <c r="LMG548" s="469"/>
      <c r="LMH548" s="469"/>
      <c r="LMI548" s="469"/>
      <c r="LMJ548" s="465"/>
      <c r="LMK548" s="466"/>
      <c r="LML548" s="467"/>
      <c r="LMM548" s="468"/>
      <c r="LMN548" s="467"/>
      <c r="LMO548" s="469"/>
      <c r="LMP548" s="469"/>
      <c r="LMQ548" s="469"/>
      <c r="LMR548" s="465"/>
      <c r="LMS548" s="466"/>
      <c r="LMT548" s="467"/>
      <c r="LMU548" s="468"/>
      <c r="LMV548" s="467"/>
      <c r="LMW548" s="469"/>
      <c r="LMX548" s="469"/>
      <c r="LMY548" s="469"/>
      <c r="LMZ548" s="465"/>
      <c r="LNA548" s="466"/>
      <c r="LNB548" s="467"/>
      <c r="LNC548" s="468"/>
      <c r="LND548" s="467"/>
      <c r="LNE548" s="469"/>
      <c r="LNF548" s="469"/>
      <c r="LNG548" s="469"/>
      <c r="LNH548" s="465"/>
      <c r="LNI548" s="466"/>
      <c r="LNJ548" s="467"/>
      <c r="LNK548" s="468"/>
      <c r="LNL548" s="467"/>
      <c r="LNM548" s="469"/>
      <c r="LNN548" s="469"/>
      <c r="LNO548" s="469"/>
      <c r="LNP548" s="465"/>
      <c r="LNQ548" s="466"/>
      <c r="LNR548" s="467"/>
      <c r="LNS548" s="468"/>
      <c r="LNT548" s="467"/>
      <c r="LNU548" s="469"/>
      <c r="LNV548" s="469"/>
      <c r="LNW548" s="469"/>
      <c r="LNX548" s="465"/>
      <c r="LNY548" s="466"/>
      <c r="LNZ548" s="467"/>
      <c r="LOA548" s="468"/>
      <c r="LOB548" s="467"/>
      <c r="LOC548" s="469"/>
      <c r="LOD548" s="469"/>
      <c r="LOE548" s="469"/>
      <c r="LOF548" s="465"/>
      <c r="LOG548" s="466"/>
      <c r="LOH548" s="467"/>
      <c r="LOI548" s="468"/>
      <c r="LOJ548" s="467"/>
      <c r="LOK548" s="469"/>
      <c r="LOL548" s="469"/>
      <c r="LOM548" s="469"/>
      <c r="LON548" s="465"/>
      <c r="LOO548" s="466"/>
      <c r="LOP548" s="467"/>
      <c r="LOQ548" s="468"/>
      <c r="LOR548" s="467"/>
      <c r="LOS548" s="469"/>
      <c r="LOT548" s="469"/>
      <c r="LOU548" s="469"/>
      <c r="LOV548" s="465"/>
      <c r="LOW548" s="466"/>
      <c r="LOX548" s="467"/>
      <c r="LOY548" s="468"/>
      <c r="LOZ548" s="467"/>
      <c r="LPA548" s="469"/>
      <c r="LPB548" s="469"/>
      <c r="LPC548" s="469"/>
      <c r="LPD548" s="465"/>
      <c r="LPE548" s="466"/>
      <c r="LPF548" s="467"/>
      <c r="LPG548" s="468"/>
      <c r="LPH548" s="467"/>
      <c r="LPI548" s="469"/>
      <c r="LPJ548" s="469"/>
      <c r="LPK548" s="469"/>
      <c r="LPL548" s="465"/>
      <c r="LPM548" s="466"/>
      <c r="LPN548" s="467"/>
      <c r="LPO548" s="468"/>
      <c r="LPP548" s="467"/>
      <c r="LPQ548" s="469"/>
      <c r="LPR548" s="469"/>
      <c r="LPS548" s="469"/>
      <c r="LPT548" s="465"/>
      <c r="LPU548" s="466"/>
      <c r="LPV548" s="467"/>
      <c r="LPW548" s="468"/>
      <c r="LPX548" s="467"/>
      <c r="LPY548" s="469"/>
      <c r="LPZ548" s="469"/>
      <c r="LQA548" s="469"/>
      <c r="LQB548" s="465"/>
      <c r="LQC548" s="466"/>
      <c r="LQD548" s="467"/>
      <c r="LQE548" s="468"/>
      <c r="LQF548" s="467"/>
      <c r="LQG548" s="469"/>
      <c r="LQH548" s="469"/>
      <c r="LQI548" s="469"/>
      <c r="LQJ548" s="465"/>
      <c r="LQK548" s="466"/>
      <c r="LQL548" s="467"/>
      <c r="LQM548" s="468"/>
      <c r="LQN548" s="467"/>
      <c r="LQO548" s="469"/>
      <c r="LQP548" s="469"/>
      <c r="LQQ548" s="469"/>
      <c r="LQR548" s="465"/>
      <c r="LQS548" s="466"/>
      <c r="LQT548" s="467"/>
      <c r="LQU548" s="468"/>
      <c r="LQV548" s="467"/>
      <c r="LQW548" s="469"/>
      <c r="LQX548" s="469"/>
      <c r="LQY548" s="469"/>
      <c r="LQZ548" s="465"/>
      <c r="LRA548" s="466"/>
      <c r="LRB548" s="467"/>
      <c r="LRC548" s="468"/>
      <c r="LRD548" s="467"/>
      <c r="LRE548" s="469"/>
      <c r="LRF548" s="469"/>
      <c r="LRG548" s="469"/>
      <c r="LRH548" s="465"/>
      <c r="LRI548" s="466"/>
      <c r="LRJ548" s="467"/>
      <c r="LRK548" s="468"/>
      <c r="LRL548" s="467"/>
      <c r="LRM548" s="469"/>
      <c r="LRN548" s="469"/>
      <c r="LRO548" s="469"/>
      <c r="LRP548" s="465"/>
      <c r="LRQ548" s="466"/>
      <c r="LRR548" s="467"/>
      <c r="LRS548" s="468"/>
      <c r="LRT548" s="467"/>
      <c r="LRU548" s="469"/>
      <c r="LRV548" s="469"/>
      <c r="LRW548" s="469"/>
      <c r="LRX548" s="465"/>
      <c r="LRY548" s="466"/>
      <c r="LRZ548" s="467"/>
      <c r="LSA548" s="468"/>
      <c r="LSB548" s="467"/>
      <c r="LSC548" s="469"/>
      <c r="LSD548" s="469"/>
      <c r="LSE548" s="469"/>
      <c r="LSF548" s="465"/>
      <c r="LSG548" s="466"/>
      <c r="LSH548" s="467"/>
      <c r="LSI548" s="468"/>
      <c r="LSJ548" s="467"/>
      <c r="LSK548" s="469"/>
      <c r="LSL548" s="469"/>
      <c r="LSM548" s="469"/>
      <c r="LSN548" s="465"/>
      <c r="LSO548" s="466"/>
      <c r="LSP548" s="467"/>
      <c r="LSQ548" s="468"/>
      <c r="LSR548" s="467"/>
      <c r="LSS548" s="469"/>
      <c r="LST548" s="469"/>
      <c r="LSU548" s="469"/>
      <c r="LSV548" s="465"/>
      <c r="LSW548" s="466"/>
      <c r="LSX548" s="467"/>
      <c r="LSY548" s="468"/>
      <c r="LSZ548" s="467"/>
      <c r="LTA548" s="469"/>
      <c r="LTB548" s="469"/>
      <c r="LTC548" s="469"/>
      <c r="LTD548" s="465"/>
      <c r="LTE548" s="466"/>
      <c r="LTF548" s="467"/>
      <c r="LTG548" s="468"/>
      <c r="LTH548" s="467"/>
      <c r="LTI548" s="469"/>
      <c r="LTJ548" s="469"/>
      <c r="LTK548" s="469"/>
      <c r="LTL548" s="465"/>
      <c r="LTM548" s="466"/>
      <c r="LTN548" s="467"/>
      <c r="LTO548" s="468"/>
      <c r="LTP548" s="467"/>
      <c r="LTQ548" s="469"/>
      <c r="LTR548" s="469"/>
      <c r="LTS548" s="469"/>
      <c r="LTT548" s="465"/>
      <c r="LTU548" s="466"/>
      <c r="LTV548" s="467"/>
      <c r="LTW548" s="468"/>
      <c r="LTX548" s="467"/>
      <c r="LTY548" s="469"/>
      <c r="LTZ548" s="469"/>
      <c r="LUA548" s="469"/>
      <c r="LUB548" s="465"/>
      <c r="LUC548" s="466"/>
      <c r="LUD548" s="467"/>
      <c r="LUE548" s="468"/>
      <c r="LUF548" s="467"/>
      <c r="LUG548" s="469"/>
      <c r="LUH548" s="469"/>
      <c r="LUI548" s="469"/>
      <c r="LUJ548" s="465"/>
      <c r="LUK548" s="466"/>
      <c r="LUL548" s="467"/>
      <c r="LUM548" s="468"/>
      <c r="LUN548" s="467"/>
      <c r="LUO548" s="469"/>
      <c r="LUP548" s="469"/>
      <c r="LUQ548" s="469"/>
      <c r="LUR548" s="465"/>
      <c r="LUS548" s="466"/>
      <c r="LUT548" s="467"/>
      <c r="LUU548" s="468"/>
      <c r="LUV548" s="467"/>
      <c r="LUW548" s="469"/>
      <c r="LUX548" s="469"/>
      <c r="LUY548" s="469"/>
      <c r="LUZ548" s="465"/>
      <c r="LVA548" s="466"/>
      <c r="LVB548" s="467"/>
      <c r="LVC548" s="468"/>
      <c r="LVD548" s="467"/>
      <c r="LVE548" s="469"/>
      <c r="LVF548" s="469"/>
      <c r="LVG548" s="469"/>
      <c r="LVH548" s="465"/>
      <c r="LVI548" s="466"/>
      <c r="LVJ548" s="467"/>
      <c r="LVK548" s="468"/>
      <c r="LVL548" s="467"/>
      <c r="LVM548" s="469"/>
      <c r="LVN548" s="469"/>
      <c r="LVO548" s="469"/>
      <c r="LVP548" s="465"/>
      <c r="LVQ548" s="466"/>
      <c r="LVR548" s="467"/>
      <c r="LVS548" s="468"/>
      <c r="LVT548" s="467"/>
      <c r="LVU548" s="469"/>
      <c r="LVV548" s="469"/>
      <c r="LVW548" s="469"/>
      <c r="LVX548" s="465"/>
      <c r="LVY548" s="466"/>
      <c r="LVZ548" s="467"/>
      <c r="LWA548" s="468"/>
      <c r="LWB548" s="467"/>
      <c r="LWC548" s="469"/>
      <c r="LWD548" s="469"/>
      <c r="LWE548" s="469"/>
      <c r="LWF548" s="465"/>
      <c r="LWG548" s="466"/>
      <c r="LWH548" s="467"/>
      <c r="LWI548" s="468"/>
      <c r="LWJ548" s="467"/>
      <c r="LWK548" s="469"/>
      <c r="LWL548" s="469"/>
      <c r="LWM548" s="469"/>
      <c r="LWN548" s="465"/>
      <c r="LWO548" s="466"/>
      <c r="LWP548" s="467"/>
      <c r="LWQ548" s="468"/>
      <c r="LWR548" s="467"/>
      <c r="LWS548" s="469"/>
      <c r="LWT548" s="469"/>
      <c r="LWU548" s="469"/>
      <c r="LWV548" s="465"/>
      <c r="LWW548" s="466"/>
      <c r="LWX548" s="467"/>
      <c r="LWY548" s="468"/>
      <c r="LWZ548" s="467"/>
      <c r="LXA548" s="469"/>
      <c r="LXB548" s="469"/>
      <c r="LXC548" s="469"/>
      <c r="LXD548" s="465"/>
      <c r="LXE548" s="466"/>
      <c r="LXF548" s="467"/>
      <c r="LXG548" s="468"/>
      <c r="LXH548" s="467"/>
      <c r="LXI548" s="469"/>
      <c r="LXJ548" s="469"/>
      <c r="LXK548" s="469"/>
      <c r="LXL548" s="465"/>
      <c r="LXM548" s="466"/>
      <c r="LXN548" s="467"/>
      <c r="LXO548" s="468"/>
      <c r="LXP548" s="467"/>
      <c r="LXQ548" s="469"/>
      <c r="LXR548" s="469"/>
      <c r="LXS548" s="469"/>
      <c r="LXT548" s="465"/>
      <c r="LXU548" s="466"/>
      <c r="LXV548" s="467"/>
      <c r="LXW548" s="468"/>
      <c r="LXX548" s="467"/>
      <c r="LXY548" s="469"/>
      <c r="LXZ548" s="469"/>
      <c r="LYA548" s="469"/>
      <c r="LYB548" s="465"/>
      <c r="LYC548" s="466"/>
      <c r="LYD548" s="467"/>
      <c r="LYE548" s="468"/>
      <c r="LYF548" s="467"/>
      <c r="LYG548" s="469"/>
      <c r="LYH548" s="469"/>
      <c r="LYI548" s="469"/>
      <c r="LYJ548" s="465"/>
      <c r="LYK548" s="466"/>
      <c r="LYL548" s="467"/>
      <c r="LYM548" s="468"/>
      <c r="LYN548" s="467"/>
      <c r="LYO548" s="469"/>
      <c r="LYP548" s="469"/>
      <c r="LYQ548" s="469"/>
      <c r="LYR548" s="465"/>
      <c r="LYS548" s="466"/>
      <c r="LYT548" s="467"/>
      <c r="LYU548" s="468"/>
      <c r="LYV548" s="467"/>
      <c r="LYW548" s="469"/>
      <c r="LYX548" s="469"/>
      <c r="LYY548" s="469"/>
      <c r="LYZ548" s="465"/>
      <c r="LZA548" s="466"/>
      <c r="LZB548" s="467"/>
      <c r="LZC548" s="468"/>
      <c r="LZD548" s="467"/>
      <c r="LZE548" s="469"/>
      <c r="LZF548" s="469"/>
      <c r="LZG548" s="469"/>
      <c r="LZH548" s="465"/>
      <c r="LZI548" s="466"/>
      <c r="LZJ548" s="467"/>
      <c r="LZK548" s="468"/>
      <c r="LZL548" s="467"/>
      <c r="LZM548" s="469"/>
      <c r="LZN548" s="469"/>
      <c r="LZO548" s="469"/>
      <c r="LZP548" s="465"/>
      <c r="LZQ548" s="466"/>
      <c r="LZR548" s="467"/>
      <c r="LZS548" s="468"/>
      <c r="LZT548" s="467"/>
      <c r="LZU548" s="469"/>
      <c r="LZV548" s="469"/>
      <c r="LZW548" s="469"/>
      <c r="LZX548" s="465"/>
      <c r="LZY548" s="466"/>
      <c r="LZZ548" s="467"/>
      <c r="MAA548" s="468"/>
      <c r="MAB548" s="467"/>
      <c r="MAC548" s="469"/>
      <c r="MAD548" s="469"/>
      <c r="MAE548" s="469"/>
      <c r="MAF548" s="465"/>
      <c r="MAG548" s="466"/>
      <c r="MAH548" s="467"/>
      <c r="MAI548" s="468"/>
      <c r="MAJ548" s="467"/>
      <c r="MAK548" s="469"/>
      <c r="MAL548" s="469"/>
      <c r="MAM548" s="469"/>
      <c r="MAN548" s="465"/>
      <c r="MAO548" s="466"/>
      <c r="MAP548" s="467"/>
      <c r="MAQ548" s="468"/>
      <c r="MAR548" s="467"/>
      <c r="MAS548" s="469"/>
      <c r="MAT548" s="469"/>
      <c r="MAU548" s="469"/>
      <c r="MAV548" s="465"/>
      <c r="MAW548" s="466"/>
      <c r="MAX548" s="467"/>
      <c r="MAY548" s="468"/>
      <c r="MAZ548" s="467"/>
      <c r="MBA548" s="469"/>
      <c r="MBB548" s="469"/>
      <c r="MBC548" s="469"/>
      <c r="MBD548" s="465"/>
      <c r="MBE548" s="466"/>
      <c r="MBF548" s="467"/>
      <c r="MBG548" s="468"/>
      <c r="MBH548" s="467"/>
      <c r="MBI548" s="469"/>
      <c r="MBJ548" s="469"/>
      <c r="MBK548" s="469"/>
      <c r="MBL548" s="465"/>
      <c r="MBM548" s="466"/>
      <c r="MBN548" s="467"/>
      <c r="MBO548" s="468"/>
      <c r="MBP548" s="467"/>
      <c r="MBQ548" s="469"/>
      <c r="MBR548" s="469"/>
      <c r="MBS548" s="469"/>
      <c r="MBT548" s="465"/>
      <c r="MBU548" s="466"/>
      <c r="MBV548" s="467"/>
      <c r="MBW548" s="468"/>
      <c r="MBX548" s="467"/>
      <c r="MBY548" s="469"/>
      <c r="MBZ548" s="469"/>
      <c r="MCA548" s="469"/>
      <c r="MCB548" s="465"/>
      <c r="MCC548" s="466"/>
      <c r="MCD548" s="467"/>
      <c r="MCE548" s="468"/>
      <c r="MCF548" s="467"/>
      <c r="MCG548" s="469"/>
      <c r="MCH548" s="469"/>
      <c r="MCI548" s="469"/>
      <c r="MCJ548" s="465"/>
      <c r="MCK548" s="466"/>
      <c r="MCL548" s="467"/>
      <c r="MCM548" s="468"/>
      <c r="MCN548" s="467"/>
      <c r="MCO548" s="469"/>
      <c r="MCP548" s="469"/>
      <c r="MCQ548" s="469"/>
      <c r="MCR548" s="465"/>
      <c r="MCS548" s="466"/>
      <c r="MCT548" s="467"/>
      <c r="MCU548" s="468"/>
      <c r="MCV548" s="467"/>
      <c r="MCW548" s="469"/>
      <c r="MCX548" s="469"/>
      <c r="MCY548" s="469"/>
      <c r="MCZ548" s="465"/>
      <c r="MDA548" s="466"/>
      <c r="MDB548" s="467"/>
      <c r="MDC548" s="468"/>
      <c r="MDD548" s="467"/>
      <c r="MDE548" s="469"/>
      <c r="MDF548" s="469"/>
      <c r="MDG548" s="469"/>
      <c r="MDH548" s="465"/>
      <c r="MDI548" s="466"/>
      <c r="MDJ548" s="467"/>
      <c r="MDK548" s="468"/>
      <c r="MDL548" s="467"/>
      <c r="MDM548" s="469"/>
      <c r="MDN548" s="469"/>
      <c r="MDO548" s="469"/>
      <c r="MDP548" s="465"/>
      <c r="MDQ548" s="466"/>
      <c r="MDR548" s="467"/>
      <c r="MDS548" s="468"/>
      <c r="MDT548" s="467"/>
      <c r="MDU548" s="469"/>
      <c r="MDV548" s="469"/>
      <c r="MDW548" s="469"/>
      <c r="MDX548" s="465"/>
      <c r="MDY548" s="466"/>
      <c r="MDZ548" s="467"/>
      <c r="MEA548" s="468"/>
      <c r="MEB548" s="467"/>
      <c r="MEC548" s="469"/>
      <c r="MED548" s="469"/>
      <c r="MEE548" s="469"/>
      <c r="MEF548" s="465"/>
      <c r="MEG548" s="466"/>
      <c r="MEH548" s="467"/>
      <c r="MEI548" s="468"/>
      <c r="MEJ548" s="467"/>
      <c r="MEK548" s="469"/>
      <c r="MEL548" s="469"/>
      <c r="MEM548" s="469"/>
      <c r="MEN548" s="465"/>
      <c r="MEO548" s="466"/>
      <c r="MEP548" s="467"/>
      <c r="MEQ548" s="468"/>
      <c r="MER548" s="467"/>
      <c r="MES548" s="469"/>
      <c r="MET548" s="469"/>
      <c r="MEU548" s="469"/>
      <c r="MEV548" s="465"/>
      <c r="MEW548" s="466"/>
      <c r="MEX548" s="467"/>
      <c r="MEY548" s="468"/>
      <c r="MEZ548" s="467"/>
      <c r="MFA548" s="469"/>
      <c r="MFB548" s="469"/>
      <c r="MFC548" s="469"/>
      <c r="MFD548" s="465"/>
      <c r="MFE548" s="466"/>
      <c r="MFF548" s="467"/>
      <c r="MFG548" s="468"/>
      <c r="MFH548" s="467"/>
      <c r="MFI548" s="469"/>
      <c r="MFJ548" s="469"/>
      <c r="MFK548" s="469"/>
      <c r="MFL548" s="465"/>
      <c r="MFM548" s="466"/>
      <c r="MFN548" s="467"/>
      <c r="MFO548" s="468"/>
      <c r="MFP548" s="467"/>
      <c r="MFQ548" s="469"/>
      <c r="MFR548" s="469"/>
      <c r="MFS548" s="469"/>
      <c r="MFT548" s="465"/>
      <c r="MFU548" s="466"/>
      <c r="MFV548" s="467"/>
      <c r="MFW548" s="468"/>
      <c r="MFX548" s="467"/>
      <c r="MFY548" s="469"/>
      <c r="MFZ548" s="469"/>
      <c r="MGA548" s="469"/>
      <c r="MGB548" s="465"/>
      <c r="MGC548" s="466"/>
      <c r="MGD548" s="467"/>
      <c r="MGE548" s="468"/>
      <c r="MGF548" s="467"/>
      <c r="MGG548" s="469"/>
      <c r="MGH548" s="469"/>
      <c r="MGI548" s="469"/>
      <c r="MGJ548" s="465"/>
      <c r="MGK548" s="466"/>
      <c r="MGL548" s="467"/>
      <c r="MGM548" s="468"/>
      <c r="MGN548" s="467"/>
      <c r="MGO548" s="469"/>
      <c r="MGP548" s="469"/>
      <c r="MGQ548" s="469"/>
      <c r="MGR548" s="465"/>
      <c r="MGS548" s="466"/>
      <c r="MGT548" s="467"/>
      <c r="MGU548" s="468"/>
      <c r="MGV548" s="467"/>
      <c r="MGW548" s="469"/>
      <c r="MGX548" s="469"/>
      <c r="MGY548" s="469"/>
      <c r="MGZ548" s="465"/>
      <c r="MHA548" s="466"/>
      <c r="MHB548" s="467"/>
      <c r="MHC548" s="468"/>
      <c r="MHD548" s="467"/>
      <c r="MHE548" s="469"/>
      <c r="MHF548" s="469"/>
      <c r="MHG548" s="469"/>
      <c r="MHH548" s="465"/>
      <c r="MHI548" s="466"/>
      <c r="MHJ548" s="467"/>
      <c r="MHK548" s="468"/>
      <c r="MHL548" s="467"/>
      <c r="MHM548" s="469"/>
      <c r="MHN548" s="469"/>
      <c r="MHO548" s="469"/>
      <c r="MHP548" s="465"/>
      <c r="MHQ548" s="466"/>
      <c r="MHR548" s="467"/>
      <c r="MHS548" s="468"/>
      <c r="MHT548" s="467"/>
      <c r="MHU548" s="469"/>
      <c r="MHV548" s="469"/>
      <c r="MHW548" s="469"/>
      <c r="MHX548" s="465"/>
      <c r="MHY548" s="466"/>
      <c r="MHZ548" s="467"/>
      <c r="MIA548" s="468"/>
      <c r="MIB548" s="467"/>
      <c r="MIC548" s="469"/>
      <c r="MID548" s="469"/>
      <c r="MIE548" s="469"/>
      <c r="MIF548" s="465"/>
      <c r="MIG548" s="466"/>
      <c r="MIH548" s="467"/>
      <c r="MII548" s="468"/>
      <c r="MIJ548" s="467"/>
      <c r="MIK548" s="469"/>
      <c r="MIL548" s="469"/>
      <c r="MIM548" s="469"/>
      <c r="MIN548" s="465"/>
      <c r="MIO548" s="466"/>
      <c r="MIP548" s="467"/>
      <c r="MIQ548" s="468"/>
      <c r="MIR548" s="467"/>
      <c r="MIS548" s="469"/>
      <c r="MIT548" s="469"/>
      <c r="MIU548" s="469"/>
      <c r="MIV548" s="465"/>
      <c r="MIW548" s="466"/>
      <c r="MIX548" s="467"/>
      <c r="MIY548" s="468"/>
      <c r="MIZ548" s="467"/>
      <c r="MJA548" s="469"/>
      <c r="MJB548" s="469"/>
      <c r="MJC548" s="469"/>
      <c r="MJD548" s="465"/>
      <c r="MJE548" s="466"/>
      <c r="MJF548" s="467"/>
      <c r="MJG548" s="468"/>
      <c r="MJH548" s="467"/>
      <c r="MJI548" s="469"/>
      <c r="MJJ548" s="469"/>
      <c r="MJK548" s="469"/>
      <c r="MJL548" s="465"/>
      <c r="MJM548" s="466"/>
      <c r="MJN548" s="467"/>
      <c r="MJO548" s="468"/>
      <c r="MJP548" s="467"/>
      <c r="MJQ548" s="469"/>
      <c r="MJR548" s="469"/>
      <c r="MJS548" s="469"/>
      <c r="MJT548" s="465"/>
      <c r="MJU548" s="466"/>
      <c r="MJV548" s="467"/>
      <c r="MJW548" s="468"/>
      <c r="MJX548" s="467"/>
      <c r="MJY548" s="469"/>
      <c r="MJZ548" s="469"/>
      <c r="MKA548" s="469"/>
      <c r="MKB548" s="465"/>
      <c r="MKC548" s="466"/>
      <c r="MKD548" s="467"/>
      <c r="MKE548" s="468"/>
      <c r="MKF548" s="467"/>
      <c r="MKG548" s="469"/>
      <c r="MKH548" s="469"/>
      <c r="MKI548" s="469"/>
      <c r="MKJ548" s="465"/>
      <c r="MKK548" s="466"/>
      <c r="MKL548" s="467"/>
      <c r="MKM548" s="468"/>
      <c r="MKN548" s="467"/>
      <c r="MKO548" s="469"/>
      <c r="MKP548" s="469"/>
      <c r="MKQ548" s="469"/>
      <c r="MKR548" s="465"/>
      <c r="MKS548" s="466"/>
      <c r="MKT548" s="467"/>
      <c r="MKU548" s="468"/>
      <c r="MKV548" s="467"/>
      <c r="MKW548" s="469"/>
      <c r="MKX548" s="469"/>
      <c r="MKY548" s="469"/>
      <c r="MKZ548" s="465"/>
      <c r="MLA548" s="466"/>
      <c r="MLB548" s="467"/>
      <c r="MLC548" s="468"/>
      <c r="MLD548" s="467"/>
      <c r="MLE548" s="469"/>
      <c r="MLF548" s="469"/>
      <c r="MLG548" s="469"/>
      <c r="MLH548" s="465"/>
      <c r="MLI548" s="466"/>
      <c r="MLJ548" s="467"/>
      <c r="MLK548" s="468"/>
      <c r="MLL548" s="467"/>
      <c r="MLM548" s="469"/>
      <c r="MLN548" s="469"/>
      <c r="MLO548" s="469"/>
      <c r="MLP548" s="465"/>
      <c r="MLQ548" s="466"/>
      <c r="MLR548" s="467"/>
      <c r="MLS548" s="468"/>
      <c r="MLT548" s="467"/>
      <c r="MLU548" s="469"/>
      <c r="MLV548" s="469"/>
      <c r="MLW548" s="469"/>
      <c r="MLX548" s="465"/>
      <c r="MLY548" s="466"/>
      <c r="MLZ548" s="467"/>
      <c r="MMA548" s="468"/>
      <c r="MMB548" s="467"/>
      <c r="MMC548" s="469"/>
      <c r="MMD548" s="469"/>
      <c r="MME548" s="469"/>
      <c r="MMF548" s="465"/>
      <c r="MMG548" s="466"/>
      <c r="MMH548" s="467"/>
      <c r="MMI548" s="468"/>
      <c r="MMJ548" s="467"/>
      <c r="MMK548" s="469"/>
      <c r="MML548" s="469"/>
      <c r="MMM548" s="469"/>
      <c r="MMN548" s="465"/>
      <c r="MMO548" s="466"/>
      <c r="MMP548" s="467"/>
      <c r="MMQ548" s="468"/>
      <c r="MMR548" s="467"/>
      <c r="MMS548" s="469"/>
      <c r="MMT548" s="469"/>
      <c r="MMU548" s="469"/>
      <c r="MMV548" s="465"/>
      <c r="MMW548" s="466"/>
      <c r="MMX548" s="467"/>
      <c r="MMY548" s="468"/>
      <c r="MMZ548" s="467"/>
      <c r="MNA548" s="469"/>
      <c r="MNB548" s="469"/>
      <c r="MNC548" s="469"/>
      <c r="MND548" s="465"/>
      <c r="MNE548" s="466"/>
      <c r="MNF548" s="467"/>
      <c r="MNG548" s="468"/>
      <c r="MNH548" s="467"/>
      <c r="MNI548" s="469"/>
      <c r="MNJ548" s="469"/>
      <c r="MNK548" s="469"/>
      <c r="MNL548" s="465"/>
      <c r="MNM548" s="466"/>
      <c r="MNN548" s="467"/>
      <c r="MNO548" s="468"/>
      <c r="MNP548" s="467"/>
      <c r="MNQ548" s="469"/>
      <c r="MNR548" s="469"/>
      <c r="MNS548" s="469"/>
      <c r="MNT548" s="465"/>
      <c r="MNU548" s="466"/>
      <c r="MNV548" s="467"/>
      <c r="MNW548" s="468"/>
      <c r="MNX548" s="467"/>
      <c r="MNY548" s="469"/>
      <c r="MNZ548" s="469"/>
      <c r="MOA548" s="469"/>
      <c r="MOB548" s="465"/>
      <c r="MOC548" s="466"/>
      <c r="MOD548" s="467"/>
      <c r="MOE548" s="468"/>
      <c r="MOF548" s="467"/>
      <c r="MOG548" s="469"/>
      <c r="MOH548" s="469"/>
      <c r="MOI548" s="469"/>
      <c r="MOJ548" s="465"/>
      <c r="MOK548" s="466"/>
      <c r="MOL548" s="467"/>
      <c r="MOM548" s="468"/>
      <c r="MON548" s="467"/>
      <c r="MOO548" s="469"/>
      <c r="MOP548" s="469"/>
      <c r="MOQ548" s="469"/>
      <c r="MOR548" s="465"/>
      <c r="MOS548" s="466"/>
      <c r="MOT548" s="467"/>
      <c r="MOU548" s="468"/>
      <c r="MOV548" s="467"/>
      <c r="MOW548" s="469"/>
      <c r="MOX548" s="469"/>
      <c r="MOY548" s="469"/>
      <c r="MOZ548" s="465"/>
      <c r="MPA548" s="466"/>
      <c r="MPB548" s="467"/>
      <c r="MPC548" s="468"/>
      <c r="MPD548" s="467"/>
      <c r="MPE548" s="469"/>
      <c r="MPF548" s="469"/>
      <c r="MPG548" s="469"/>
      <c r="MPH548" s="465"/>
      <c r="MPI548" s="466"/>
      <c r="MPJ548" s="467"/>
      <c r="MPK548" s="468"/>
      <c r="MPL548" s="467"/>
      <c r="MPM548" s="469"/>
      <c r="MPN548" s="469"/>
      <c r="MPO548" s="469"/>
      <c r="MPP548" s="465"/>
      <c r="MPQ548" s="466"/>
      <c r="MPR548" s="467"/>
      <c r="MPS548" s="468"/>
      <c r="MPT548" s="467"/>
      <c r="MPU548" s="469"/>
      <c r="MPV548" s="469"/>
      <c r="MPW548" s="469"/>
      <c r="MPX548" s="465"/>
      <c r="MPY548" s="466"/>
      <c r="MPZ548" s="467"/>
      <c r="MQA548" s="468"/>
      <c r="MQB548" s="467"/>
      <c r="MQC548" s="469"/>
      <c r="MQD548" s="469"/>
      <c r="MQE548" s="469"/>
      <c r="MQF548" s="465"/>
      <c r="MQG548" s="466"/>
      <c r="MQH548" s="467"/>
      <c r="MQI548" s="468"/>
      <c r="MQJ548" s="467"/>
      <c r="MQK548" s="469"/>
      <c r="MQL548" s="469"/>
      <c r="MQM548" s="469"/>
      <c r="MQN548" s="465"/>
      <c r="MQO548" s="466"/>
      <c r="MQP548" s="467"/>
      <c r="MQQ548" s="468"/>
      <c r="MQR548" s="467"/>
      <c r="MQS548" s="469"/>
      <c r="MQT548" s="469"/>
      <c r="MQU548" s="469"/>
      <c r="MQV548" s="465"/>
      <c r="MQW548" s="466"/>
      <c r="MQX548" s="467"/>
      <c r="MQY548" s="468"/>
      <c r="MQZ548" s="467"/>
      <c r="MRA548" s="469"/>
      <c r="MRB548" s="469"/>
      <c r="MRC548" s="469"/>
      <c r="MRD548" s="465"/>
      <c r="MRE548" s="466"/>
      <c r="MRF548" s="467"/>
      <c r="MRG548" s="468"/>
      <c r="MRH548" s="467"/>
      <c r="MRI548" s="469"/>
      <c r="MRJ548" s="469"/>
      <c r="MRK548" s="469"/>
      <c r="MRL548" s="465"/>
      <c r="MRM548" s="466"/>
      <c r="MRN548" s="467"/>
      <c r="MRO548" s="468"/>
      <c r="MRP548" s="467"/>
      <c r="MRQ548" s="469"/>
      <c r="MRR548" s="469"/>
      <c r="MRS548" s="469"/>
      <c r="MRT548" s="465"/>
      <c r="MRU548" s="466"/>
      <c r="MRV548" s="467"/>
      <c r="MRW548" s="468"/>
      <c r="MRX548" s="467"/>
      <c r="MRY548" s="469"/>
      <c r="MRZ548" s="469"/>
      <c r="MSA548" s="469"/>
      <c r="MSB548" s="465"/>
      <c r="MSC548" s="466"/>
      <c r="MSD548" s="467"/>
      <c r="MSE548" s="468"/>
      <c r="MSF548" s="467"/>
      <c r="MSG548" s="469"/>
      <c r="MSH548" s="469"/>
      <c r="MSI548" s="469"/>
      <c r="MSJ548" s="465"/>
      <c r="MSK548" s="466"/>
      <c r="MSL548" s="467"/>
      <c r="MSM548" s="468"/>
      <c r="MSN548" s="467"/>
      <c r="MSO548" s="469"/>
      <c r="MSP548" s="469"/>
      <c r="MSQ548" s="469"/>
      <c r="MSR548" s="465"/>
      <c r="MSS548" s="466"/>
      <c r="MST548" s="467"/>
      <c r="MSU548" s="468"/>
      <c r="MSV548" s="467"/>
      <c r="MSW548" s="469"/>
      <c r="MSX548" s="469"/>
      <c r="MSY548" s="469"/>
      <c r="MSZ548" s="465"/>
      <c r="MTA548" s="466"/>
      <c r="MTB548" s="467"/>
      <c r="MTC548" s="468"/>
      <c r="MTD548" s="467"/>
      <c r="MTE548" s="469"/>
      <c r="MTF548" s="469"/>
      <c r="MTG548" s="469"/>
      <c r="MTH548" s="465"/>
      <c r="MTI548" s="466"/>
      <c r="MTJ548" s="467"/>
      <c r="MTK548" s="468"/>
      <c r="MTL548" s="467"/>
      <c r="MTM548" s="469"/>
      <c r="MTN548" s="469"/>
      <c r="MTO548" s="469"/>
      <c r="MTP548" s="465"/>
      <c r="MTQ548" s="466"/>
      <c r="MTR548" s="467"/>
      <c r="MTS548" s="468"/>
      <c r="MTT548" s="467"/>
      <c r="MTU548" s="469"/>
      <c r="MTV548" s="469"/>
      <c r="MTW548" s="469"/>
      <c r="MTX548" s="465"/>
      <c r="MTY548" s="466"/>
      <c r="MTZ548" s="467"/>
      <c r="MUA548" s="468"/>
      <c r="MUB548" s="467"/>
      <c r="MUC548" s="469"/>
      <c r="MUD548" s="469"/>
      <c r="MUE548" s="469"/>
      <c r="MUF548" s="465"/>
      <c r="MUG548" s="466"/>
      <c r="MUH548" s="467"/>
      <c r="MUI548" s="468"/>
      <c r="MUJ548" s="467"/>
      <c r="MUK548" s="469"/>
      <c r="MUL548" s="469"/>
      <c r="MUM548" s="469"/>
      <c r="MUN548" s="465"/>
      <c r="MUO548" s="466"/>
      <c r="MUP548" s="467"/>
      <c r="MUQ548" s="468"/>
      <c r="MUR548" s="467"/>
      <c r="MUS548" s="469"/>
      <c r="MUT548" s="469"/>
      <c r="MUU548" s="469"/>
      <c r="MUV548" s="465"/>
      <c r="MUW548" s="466"/>
      <c r="MUX548" s="467"/>
      <c r="MUY548" s="468"/>
      <c r="MUZ548" s="467"/>
      <c r="MVA548" s="469"/>
      <c r="MVB548" s="469"/>
      <c r="MVC548" s="469"/>
      <c r="MVD548" s="465"/>
      <c r="MVE548" s="466"/>
      <c r="MVF548" s="467"/>
      <c r="MVG548" s="468"/>
      <c r="MVH548" s="467"/>
      <c r="MVI548" s="469"/>
      <c r="MVJ548" s="469"/>
      <c r="MVK548" s="469"/>
      <c r="MVL548" s="465"/>
      <c r="MVM548" s="466"/>
      <c r="MVN548" s="467"/>
      <c r="MVO548" s="468"/>
      <c r="MVP548" s="467"/>
      <c r="MVQ548" s="469"/>
      <c r="MVR548" s="469"/>
      <c r="MVS548" s="469"/>
      <c r="MVT548" s="465"/>
      <c r="MVU548" s="466"/>
      <c r="MVV548" s="467"/>
      <c r="MVW548" s="468"/>
      <c r="MVX548" s="467"/>
      <c r="MVY548" s="469"/>
      <c r="MVZ548" s="469"/>
      <c r="MWA548" s="469"/>
      <c r="MWB548" s="465"/>
      <c r="MWC548" s="466"/>
      <c r="MWD548" s="467"/>
      <c r="MWE548" s="468"/>
      <c r="MWF548" s="467"/>
      <c r="MWG548" s="469"/>
      <c r="MWH548" s="469"/>
      <c r="MWI548" s="469"/>
      <c r="MWJ548" s="465"/>
      <c r="MWK548" s="466"/>
      <c r="MWL548" s="467"/>
      <c r="MWM548" s="468"/>
      <c r="MWN548" s="467"/>
      <c r="MWO548" s="469"/>
      <c r="MWP548" s="469"/>
      <c r="MWQ548" s="469"/>
      <c r="MWR548" s="465"/>
      <c r="MWS548" s="466"/>
      <c r="MWT548" s="467"/>
      <c r="MWU548" s="468"/>
      <c r="MWV548" s="467"/>
      <c r="MWW548" s="469"/>
      <c r="MWX548" s="469"/>
      <c r="MWY548" s="469"/>
      <c r="MWZ548" s="465"/>
      <c r="MXA548" s="466"/>
      <c r="MXB548" s="467"/>
      <c r="MXC548" s="468"/>
      <c r="MXD548" s="467"/>
      <c r="MXE548" s="469"/>
      <c r="MXF548" s="469"/>
      <c r="MXG548" s="469"/>
      <c r="MXH548" s="465"/>
      <c r="MXI548" s="466"/>
      <c r="MXJ548" s="467"/>
      <c r="MXK548" s="468"/>
      <c r="MXL548" s="467"/>
      <c r="MXM548" s="469"/>
      <c r="MXN548" s="469"/>
      <c r="MXO548" s="469"/>
      <c r="MXP548" s="465"/>
      <c r="MXQ548" s="466"/>
      <c r="MXR548" s="467"/>
      <c r="MXS548" s="468"/>
      <c r="MXT548" s="467"/>
      <c r="MXU548" s="469"/>
      <c r="MXV548" s="469"/>
      <c r="MXW548" s="469"/>
      <c r="MXX548" s="465"/>
      <c r="MXY548" s="466"/>
      <c r="MXZ548" s="467"/>
      <c r="MYA548" s="468"/>
      <c r="MYB548" s="467"/>
      <c r="MYC548" s="469"/>
      <c r="MYD548" s="469"/>
      <c r="MYE548" s="469"/>
      <c r="MYF548" s="465"/>
      <c r="MYG548" s="466"/>
      <c r="MYH548" s="467"/>
      <c r="MYI548" s="468"/>
      <c r="MYJ548" s="467"/>
      <c r="MYK548" s="469"/>
      <c r="MYL548" s="469"/>
      <c r="MYM548" s="469"/>
      <c r="MYN548" s="465"/>
      <c r="MYO548" s="466"/>
      <c r="MYP548" s="467"/>
      <c r="MYQ548" s="468"/>
      <c r="MYR548" s="467"/>
      <c r="MYS548" s="469"/>
      <c r="MYT548" s="469"/>
      <c r="MYU548" s="469"/>
      <c r="MYV548" s="465"/>
      <c r="MYW548" s="466"/>
      <c r="MYX548" s="467"/>
      <c r="MYY548" s="468"/>
      <c r="MYZ548" s="467"/>
      <c r="MZA548" s="469"/>
      <c r="MZB548" s="469"/>
      <c r="MZC548" s="469"/>
      <c r="MZD548" s="465"/>
      <c r="MZE548" s="466"/>
      <c r="MZF548" s="467"/>
      <c r="MZG548" s="468"/>
      <c r="MZH548" s="467"/>
      <c r="MZI548" s="469"/>
      <c r="MZJ548" s="469"/>
      <c r="MZK548" s="469"/>
      <c r="MZL548" s="465"/>
      <c r="MZM548" s="466"/>
      <c r="MZN548" s="467"/>
      <c r="MZO548" s="468"/>
      <c r="MZP548" s="467"/>
      <c r="MZQ548" s="469"/>
      <c r="MZR548" s="469"/>
      <c r="MZS548" s="469"/>
      <c r="MZT548" s="465"/>
      <c r="MZU548" s="466"/>
      <c r="MZV548" s="467"/>
      <c r="MZW548" s="468"/>
      <c r="MZX548" s="467"/>
      <c r="MZY548" s="469"/>
      <c r="MZZ548" s="469"/>
      <c r="NAA548" s="469"/>
      <c r="NAB548" s="465"/>
      <c r="NAC548" s="466"/>
      <c r="NAD548" s="467"/>
      <c r="NAE548" s="468"/>
      <c r="NAF548" s="467"/>
      <c r="NAG548" s="469"/>
      <c r="NAH548" s="469"/>
      <c r="NAI548" s="469"/>
      <c r="NAJ548" s="465"/>
      <c r="NAK548" s="466"/>
      <c r="NAL548" s="467"/>
      <c r="NAM548" s="468"/>
      <c r="NAN548" s="467"/>
      <c r="NAO548" s="469"/>
      <c r="NAP548" s="469"/>
      <c r="NAQ548" s="469"/>
      <c r="NAR548" s="465"/>
      <c r="NAS548" s="466"/>
      <c r="NAT548" s="467"/>
      <c r="NAU548" s="468"/>
      <c r="NAV548" s="467"/>
      <c r="NAW548" s="469"/>
      <c r="NAX548" s="469"/>
      <c r="NAY548" s="469"/>
      <c r="NAZ548" s="465"/>
      <c r="NBA548" s="466"/>
      <c r="NBB548" s="467"/>
      <c r="NBC548" s="468"/>
      <c r="NBD548" s="467"/>
      <c r="NBE548" s="469"/>
      <c r="NBF548" s="469"/>
      <c r="NBG548" s="469"/>
      <c r="NBH548" s="465"/>
      <c r="NBI548" s="466"/>
      <c r="NBJ548" s="467"/>
      <c r="NBK548" s="468"/>
      <c r="NBL548" s="467"/>
      <c r="NBM548" s="469"/>
      <c r="NBN548" s="469"/>
      <c r="NBO548" s="469"/>
      <c r="NBP548" s="465"/>
      <c r="NBQ548" s="466"/>
      <c r="NBR548" s="467"/>
      <c r="NBS548" s="468"/>
      <c r="NBT548" s="467"/>
      <c r="NBU548" s="469"/>
      <c r="NBV548" s="469"/>
      <c r="NBW548" s="469"/>
      <c r="NBX548" s="465"/>
      <c r="NBY548" s="466"/>
      <c r="NBZ548" s="467"/>
      <c r="NCA548" s="468"/>
      <c r="NCB548" s="467"/>
      <c r="NCC548" s="469"/>
      <c r="NCD548" s="469"/>
      <c r="NCE548" s="469"/>
      <c r="NCF548" s="465"/>
      <c r="NCG548" s="466"/>
      <c r="NCH548" s="467"/>
      <c r="NCI548" s="468"/>
      <c r="NCJ548" s="467"/>
      <c r="NCK548" s="469"/>
      <c r="NCL548" s="469"/>
      <c r="NCM548" s="469"/>
      <c r="NCN548" s="465"/>
      <c r="NCO548" s="466"/>
      <c r="NCP548" s="467"/>
      <c r="NCQ548" s="468"/>
      <c r="NCR548" s="467"/>
      <c r="NCS548" s="469"/>
      <c r="NCT548" s="469"/>
      <c r="NCU548" s="469"/>
      <c r="NCV548" s="465"/>
      <c r="NCW548" s="466"/>
      <c r="NCX548" s="467"/>
      <c r="NCY548" s="468"/>
      <c r="NCZ548" s="467"/>
      <c r="NDA548" s="469"/>
      <c r="NDB548" s="469"/>
      <c r="NDC548" s="469"/>
      <c r="NDD548" s="465"/>
      <c r="NDE548" s="466"/>
      <c r="NDF548" s="467"/>
      <c r="NDG548" s="468"/>
      <c r="NDH548" s="467"/>
      <c r="NDI548" s="469"/>
      <c r="NDJ548" s="469"/>
      <c r="NDK548" s="469"/>
      <c r="NDL548" s="465"/>
      <c r="NDM548" s="466"/>
      <c r="NDN548" s="467"/>
      <c r="NDO548" s="468"/>
      <c r="NDP548" s="467"/>
      <c r="NDQ548" s="469"/>
      <c r="NDR548" s="469"/>
      <c r="NDS548" s="469"/>
      <c r="NDT548" s="465"/>
      <c r="NDU548" s="466"/>
      <c r="NDV548" s="467"/>
      <c r="NDW548" s="468"/>
      <c r="NDX548" s="467"/>
      <c r="NDY548" s="469"/>
      <c r="NDZ548" s="469"/>
      <c r="NEA548" s="469"/>
      <c r="NEB548" s="465"/>
      <c r="NEC548" s="466"/>
      <c r="NED548" s="467"/>
      <c r="NEE548" s="468"/>
      <c r="NEF548" s="467"/>
      <c r="NEG548" s="469"/>
      <c r="NEH548" s="469"/>
      <c r="NEI548" s="469"/>
      <c r="NEJ548" s="465"/>
      <c r="NEK548" s="466"/>
      <c r="NEL548" s="467"/>
      <c r="NEM548" s="468"/>
      <c r="NEN548" s="467"/>
      <c r="NEO548" s="469"/>
      <c r="NEP548" s="469"/>
      <c r="NEQ548" s="469"/>
      <c r="NER548" s="465"/>
      <c r="NES548" s="466"/>
      <c r="NET548" s="467"/>
      <c r="NEU548" s="468"/>
      <c r="NEV548" s="467"/>
      <c r="NEW548" s="469"/>
      <c r="NEX548" s="469"/>
      <c r="NEY548" s="469"/>
      <c r="NEZ548" s="465"/>
      <c r="NFA548" s="466"/>
      <c r="NFB548" s="467"/>
      <c r="NFC548" s="468"/>
      <c r="NFD548" s="467"/>
      <c r="NFE548" s="469"/>
      <c r="NFF548" s="469"/>
      <c r="NFG548" s="469"/>
      <c r="NFH548" s="465"/>
      <c r="NFI548" s="466"/>
      <c r="NFJ548" s="467"/>
      <c r="NFK548" s="468"/>
      <c r="NFL548" s="467"/>
      <c r="NFM548" s="469"/>
      <c r="NFN548" s="469"/>
      <c r="NFO548" s="469"/>
      <c r="NFP548" s="465"/>
      <c r="NFQ548" s="466"/>
      <c r="NFR548" s="467"/>
      <c r="NFS548" s="468"/>
      <c r="NFT548" s="467"/>
      <c r="NFU548" s="469"/>
      <c r="NFV548" s="469"/>
      <c r="NFW548" s="469"/>
      <c r="NFX548" s="465"/>
      <c r="NFY548" s="466"/>
      <c r="NFZ548" s="467"/>
      <c r="NGA548" s="468"/>
      <c r="NGB548" s="467"/>
      <c r="NGC548" s="469"/>
      <c r="NGD548" s="469"/>
      <c r="NGE548" s="469"/>
      <c r="NGF548" s="465"/>
      <c r="NGG548" s="466"/>
      <c r="NGH548" s="467"/>
      <c r="NGI548" s="468"/>
      <c r="NGJ548" s="467"/>
      <c r="NGK548" s="469"/>
      <c r="NGL548" s="469"/>
      <c r="NGM548" s="469"/>
      <c r="NGN548" s="465"/>
      <c r="NGO548" s="466"/>
      <c r="NGP548" s="467"/>
      <c r="NGQ548" s="468"/>
      <c r="NGR548" s="467"/>
      <c r="NGS548" s="469"/>
      <c r="NGT548" s="469"/>
      <c r="NGU548" s="469"/>
      <c r="NGV548" s="465"/>
      <c r="NGW548" s="466"/>
      <c r="NGX548" s="467"/>
      <c r="NGY548" s="468"/>
      <c r="NGZ548" s="467"/>
      <c r="NHA548" s="469"/>
      <c r="NHB548" s="469"/>
      <c r="NHC548" s="469"/>
      <c r="NHD548" s="465"/>
      <c r="NHE548" s="466"/>
      <c r="NHF548" s="467"/>
      <c r="NHG548" s="468"/>
      <c r="NHH548" s="467"/>
      <c r="NHI548" s="469"/>
      <c r="NHJ548" s="469"/>
      <c r="NHK548" s="469"/>
      <c r="NHL548" s="465"/>
      <c r="NHM548" s="466"/>
      <c r="NHN548" s="467"/>
      <c r="NHO548" s="468"/>
      <c r="NHP548" s="467"/>
      <c r="NHQ548" s="469"/>
      <c r="NHR548" s="469"/>
      <c r="NHS548" s="469"/>
      <c r="NHT548" s="465"/>
      <c r="NHU548" s="466"/>
      <c r="NHV548" s="467"/>
      <c r="NHW548" s="468"/>
      <c r="NHX548" s="467"/>
      <c r="NHY548" s="469"/>
      <c r="NHZ548" s="469"/>
      <c r="NIA548" s="469"/>
      <c r="NIB548" s="465"/>
      <c r="NIC548" s="466"/>
      <c r="NID548" s="467"/>
      <c r="NIE548" s="468"/>
      <c r="NIF548" s="467"/>
      <c r="NIG548" s="469"/>
      <c r="NIH548" s="469"/>
      <c r="NII548" s="469"/>
      <c r="NIJ548" s="465"/>
      <c r="NIK548" s="466"/>
      <c r="NIL548" s="467"/>
      <c r="NIM548" s="468"/>
      <c r="NIN548" s="467"/>
      <c r="NIO548" s="469"/>
      <c r="NIP548" s="469"/>
      <c r="NIQ548" s="469"/>
      <c r="NIR548" s="465"/>
      <c r="NIS548" s="466"/>
      <c r="NIT548" s="467"/>
      <c r="NIU548" s="468"/>
      <c r="NIV548" s="467"/>
      <c r="NIW548" s="469"/>
      <c r="NIX548" s="469"/>
      <c r="NIY548" s="469"/>
      <c r="NIZ548" s="465"/>
      <c r="NJA548" s="466"/>
      <c r="NJB548" s="467"/>
      <c r="NJC548" s="468"/>
      <c r="NJD548" s="467"/>
      <c r="NJE548" s="469"/>
      <c r="NJF548" s="469"/>
      <c r="NJG548" s="469"/>
      <c r="NJH548" s="465"/>
      <c r="NJI548" s="466"/>
      <c r="NJJ548" s="467"/>
      <c r="NJK548" s="468"/>
      <c r="NJL548" s="467"/>
      <c r="NJM548" s="469"/>
      <c r="NJN548" s="469"/>
      <c r="NJO548" s="469"/>
      <c r="NJP548" s="465"/>
      <c r="NJQ548" s="466"/>
      <c r="NJR548" s="467"/>
      <c r="NJS548" s="468"/>
      <c r="NJT548" s="467"/>
      <c r="NJU548" s="469"/>
      <c r="NJV548" s="469"/>
      <c r="NJW548" s="469"/>
      <c r="NJX548" s="465"/>
      <c r="NJY548" s="466"/>
      <c r="NJZ548" s="467"/>
      <c r="NKA548" s="468"/>
      <c r="NKB548" s="467"/>
      <c r="NKC548" s="469"/>
      <c r="NKD548" s="469"/>
      <c r="NKE548" s="469"/>
      <c r="NKF548" s="465"/>
      <c r="NKG548" s="466"/>
      <c r="NKH548" s="467"/>
      <c r="NKI548" s="468"/>
      <c r="NKJ548" s="467"/>
      <c r="NKK548" s="469"/>
      <c r="NKL548" s="469"/>
      <c r="NKM548" s="469"/>
      <c r="NKN548" s="465"/>
      <c r="NKO548" s="466"/>
      <c r="NKP548" s="467"/>
      <c r="NKQ548" s="468"/>
      <c r="NKR548" s="467"/>
      <c r="NKS548" s="469"/>
      <c r="NKT548" s="469"/>
      <c r="NKU548" s="469"/>
      <c r="NKV548" s="465"/>
      <c r="NKW548" s="466"/>
      <c r="NKX548" s="467"/>
      <c r="NKY548" s="468"/>
      <c r="NKZ548" s="467"/>
      <c r="NLA548" s="469"/>
      <c r="NLB548" s="469"/>
      <c r="NLC548" s="469"/>
      <c r="NLD548" s="465"/>
      <c r="NLE548" s="466"/>
      <c r="NLF548" s="467"/>
      <c r="NLG548" s="468"/>
      <c r="NLH548" s="467"/>
      <c r="NLI548" s="469"/>
      <c r="NLJ548" s="469"/>
      <c r="NLK548" s="469"/>
      <c r="NLL548" s="465"/>
      <c r="NLM548" s="466"/>
      <c r="NLN548" s="467"/>
      <c r="NLO548" s="468"/>
      <c r="NLP548" s="467"/>
      <c r="NLQ548" s="469"/>
      <c r="NLR548" s="469"/>
      <c r="NLS548" s="469"/>
      <c r="NLT548" s="465"/>
      <c r="NLU548" s="466"/>
      <c r="NLV548" s="467"/>
      <c r="NLW548" s="468"/>
      <c r="NLX548" s="467"/>
      <c r="NLY548" s="469"/>
      <c r="NLZ548" s="469"/>
      <c r="NMA548" s="469"/>
      <c r="NMB548" s="465"/>
      <c r="NMC548" s="466"/>
      <c r="NMD548" s="467"/>
      <c r="NME548" s="468"/>
      <c r="NMF548" s="467"/>
      <c r="NMG548" s="469"/>
      <c r="NMH548" s="469"/>
      <c r="NMI548" s="469"/>
      <c r="NMJ548" s="465"/>
      <c r="NMK548" s="466"/>
      <c r="NML548" s="467"/>
      <c r="NMM548" s="468"/>
      <c r="NMN548" s="467"/>
      <c r="NMO548" s="469"/>
      <c r="NMP548" s="469"/>
      <c r="NMQ548" s="469"/>
      <c r="NMR548" s="465"/>
      <c r="NMS548" s="466"/>
      <c r="NMT548" s="467"/>
      <c r="NMU548" s="468"/>
      <c r="NMV548" s="467"/>
      <c r="NMW548" s="469"/>
      <c r="NMX548" s="469"/>
      <c r="NMY548" s="469"/>
      <c r="NMZ548" s="465"/>
      <c r="NNA548" s="466"/>
      <c r="NNB548" s="467"/>
      <c r="NNC548" s="468"/>
      <c r="NND548" s="467"/>
      <c r="NNE548" s="469"/>
      <c r="NNF548" s="469"/>
      <c r="NNG548" s="469"/>
      <c r="NNH548" s="465"/>
      <c r="NNI548" s="466"/>
      <c r="NNJ548" s="467"/>
      <c r="NNK548" s="468"/>
      <c r="NNL548" s="467"/>
      <c r="NNM548" s="469"/>
      <c r="NNN548" s="469"/>
      <c r="NNO548" s="469"/>
      <c r="NNP548" s="465"/>
      <c r="NNQ548" s="466"/>
      <c r="NNR548" s="467"/>
      <c r="NNS548" s="468"/>
      <c r="NNT548" s="467"/>
      <c r="NNU548" s="469"/>
      <c r="NNV548" s="469"/>
      <c r="NNW548" s="469"/>
      <c r="NNX548" s="465"/>
      <c r="NNY548" s="466"/>
      <c r="NNZ548" s="467"/>
      <c r="NOA548" s="468"/>
      <c r="NOB548" s="467"/>
      <c r="NOC548" s="469"/>
      <c r="NOD548" s="469"/>
      <c r="NOE548" s="469"/>
      <c r="NOF548" s="465"/>
      <c r="NOG548" s="466"/>
      <c r="NOH548" s="467"/>
      <c r="NOI548" s="468"/>
      <c r="NOJ548" s="467"/>
      <c r="NOK548" s="469"/>
      <c r="NOL548" s="469"/>
      <c r="NOM548" s="469"/>
      <c r="NON548" s="465"/>
      <c r="NOO548" s="466"/>
      <c r="NOP548" s="467"/>
      <c r="NOQ548" s="468"/>
      <c r="NOR548" s="467"/>
      <c r="NOS548" s="469"/>
      <c r="NOT548" s="469"/>
      <c r="NOU548" s="469"/>
      <c r="NOV548" s="465"/>
      <c r="NOW548" s="466"/>
      <c r="NOX548" s="467"/>
      <c r="NOY548" s="468"/>
      <c r="NOZ548" s="467"/>
      <c r="NPA548" s="469"/>
      <c r="NPB548" s="469"/>
      <c r="NPC548" s="469"/>
      <c r="NPD548" s="465"/>
      <c r="NPE548" s="466"/>
      <c r="NPF548" s="467"/>
      <c r="NPG548" s="468"/>
      <c r="NPH548" s="467"/>
      <c r="NPI548" s="469"/>
      <c r="NPJ548" s="469"/>
      <c r="NPK548" s="469"/>
      <c r="NPL548" s="465"/>
      <c r="NPM548" s="466"/>
      <c r="NPN548" s="467"/>
      <c r="NPO548" s="468"/>
      <c r="NPP548" s="467"/>
      <c r="NPQ548" s="469"/>
      <c r="NPR548" s="469"/>
      <c r="NPS548" s="469"/>
      <c r="NPT548" s="465"/>
      <c r="NPU548" s="466"/>
      <c r="NPV548" s="467"/>
      <c r="NPW548" s="468"/>
      <c r="NPX548" s="467"/>
      <c r="NPY548" s="469"/>
      <c r="NPZ548" s="469"/>
      <c r="NQA548" s="469"/>
      <c r="NQB548" s="465"/>
      <c r="NQC548" s="466"/>
      <c r="NQD548" s="467"/>
      <c r="NQE548" s="468"/>
      <c r="NQF548" s="467"/>
      <c r="NQG548" s="469"/>
      <c r="NQH548" s="469"/>
      <c r="NQI548" s="469"/>
      <c r="NQJ548" s="465"/>
      <c r="NQK548" s="466"/>
      <c r="NQL548" s="467"/>
      <c r="NQM548" s="468"/>
      <c r="NQN548" s="467"/>
      <c r="NQO548" s="469"/>
      <c r="NQP548" s="469"/>
      <c r="NQQ548" s="469"/>
      <c r="NQR548" s="465"/>
      <c r="NQS548" s="466"/>
      <c r="NQT548" s="467"/>
      <c r="NQU548" s="468"/>
      <c r="NQV548" s="467"/>
      <c r="NQW548" s="469"/>
      <c r="NQX548" s="469"/>
      <c r="NQY548" s="469"/>
      <c r="NQZ548" s="465"/>
      <c r="NRA548" s="466"/>
      <c r="NRB548" s="467"/>
      <c r="NRC548" s="468"/>
      <c r="NRD548" s="467"/>
      <c r="NRE548" s="469"/>
      <c r="NRF548" s="469"/>
      <c r="NRG548" s="469"/>
      <c r="NRH548" s="465"/>
      <c r="NRI548" s="466"/>
      <c r="NRJ548" s="467"/>
      <c r="NRK548" s="468"/>
      <c r="NRL548" s="467"/>
      <c r="NRM548" s="469"/>
      <c r="NRN548" s="469"/>
      <c r="NRO548" s="469"/>
      <c r="NRP548" s="465"/>
      <c r="NRQ548" s="466"/>
      <c r="NRR548" s="467"/>
      <c r="NRS548" s="468"/>
      <c r="NRT548" s="467"/>
      <c r="NRU548" s="469"/>
      <c r="NRV548" s="469"/>
      <c r="NRW548" s="469"/>
      <c r="NRX548" s="465"/>
      <c r="NRY548" s="466"/>
      <c r="NRZ548" s="467"/>
      <c r="NSA548" s="468"/>
      <c r="NSB548" s="467"/>
      <c r="NSC548" s="469"/>
      <c r="NSD548" s="469"/>
      <c r="NSE548" s="469"/>
      <c r="NSF548" s="465"/>
      <c r="NSG548" s="466"/>
      <c r="NSH548" s="467"/>
      <c r="NSI548" s="468"/>
      <c r="NSJ548" s="467"/>
      <c r="NSK548" s="469"/>
      <c r="NSL548" s="469"/>
      <c r="NSM548" s="469"/>
      <c r="NSN548" s="465"/>
      <c r="NSO548" s="466"/>
      <c r="NSP548" s="467"/>
      <c r="NSQ548" s="468"/>
      <c r="NSR548" s="467"/>
      <c r="NSS548" s="469"/>
      <c r="NST548" s="469"/>
      <c r="NSU548" s="469"/>
      <c r="NSV548" s="465"/>
      <c r="NSW548" s="466"/>
      <c r="NSX548" s="467"/>
      <c r="NSY548" s="468"/>
      <c r="NSZ548" s="467"/>
      <c r="NTA548" s="469"/>
      <c r="NTB548" s="469"/>
      <c r="NTC548" s="469"/>
      <c r="NTD548" s="465"/>
      <c r="NTE548" s="466"/>
      <c r="NTF548" s="467"/>
      <c r="NTG548" s="468"/>
      <c r="NTH548" s="467"/>
      <c r="NTI548" s="469"/>
      <c r="NTJ548" s="469"/>
      <c r="NTK548" s="469"/>
      <c r="NTL548" s="465"/>
      <c r="NTM548" s="466"/>
      <c r="NTN548" s="467"/>
      <c r="NTO548" s="468"/>
      <c r="NTP548" s="467"/>
      <c r="NTQ548" s="469"/>
      <c r="NTR548" s="469"/>
      <c r="NTS548" s="469"/>
      <c r="NTT548" s="465"/>
      <c r="NTU548" s="466"/>
      <c r="NTV548" s="467"/>
      <c r="NTW548" s="468"/>
      <c r="NTX548" s="467"/>
      <c r="NTY548" s="469"/>
      <c r="NTZ548" s="469"/>
      <c r="NUA548" s="469"/>
      <c r="NUB548" s="465"/>
      <c r="NUC548" s="466"/>
      <c r="NUD548" s="467"/>
      <c r="NUE548" s="468"/>
      <c r="NUF548" s="467"/>
      <c r="NUG548" s="469"/>
      <c r="NUH548" s="469"/>
      <c r="NUI548" s="469"/>
      <c r="NUJ548" s="465"/>
      <c r="NUK548" s="466"/>
      <c r="NUL548" s="467"/>
      <c r="NUM548" s="468"/>
      <c r="NUN548" s="467"/>
      <c r="NUO548" s="469"/>
      <c r="NUP548" s="469"/>
      <c r="NUQ548" s="469"/>
      <c r="NUR548" s="465"/>
      <c r="NUS548" s="466"/>
      <c r="NUT548" s="467"/>
      <c r="NUU548" s="468"/>
      <c r="NUV548" s="467"/>
      <c r="NUW548" s="469"/>
      <c r="NUX548" s="469"/>
      <c r="NUY548" s="469"/>
      <c r="NUZ548" s="465"/>
      <c r="NVA548" s="466"/>
      <c r="NVB548" s="467"/>
      <c r="NVC548" s="468"/>
      <c r="NVD548" s="467"/>
      <c r="NVE548" s="469"/>
      <c r="NVF548" s="469"/>
      <c r="NVG548" s="469"/>
      <c r="NVH548" s="465"/>
      <c r="NVI548" s="466"/>
      <c r="NVJ548" s="467"/>
      <c r="NVK548" s="468"/>
      <c r="NVL548" s="467"/>
      <c r="NVM548" s="469"/>
      <c r="NVN548" s="469"/>
      <c r="NVO548" s="469"/>
      <c r="NVP548" s="465"/>
      <c r="NVQ548" s="466"/>
      <c r="NVR548" s="467"/>
      <c r="NVS548" s="468"/>
      <c r="NVT548" s="467"/>
      <c r="NVU548" s="469"/>
      <c r="NVV548" s="469"/>
      <c r="NVW548" s="469"/>
      <c r="NVX548" s="465"/>
      <c r="NVY548" s="466"/>
      <c r="NVZ548" s="467"/>
      <c r="NWA548" s="468"/>
      <c r="NWB548" s="467"/>
      <c r="NWC548" s="469"/>
      <c r="NWD548" s="469"/>
      <c r="NWE548" s="469"/>
      <c r="NWF548" s="465"/>
      <c r="NWG548" s="466"/>
      <c r="NWH548" s="467"/>
      <c r="NWI548" s="468"/>
      <c r="NWJ548" s="467"/>
      <c r="NWK548" s="469"/>
      <c r="NWL548" s="469"/>
      <c r="NWM548" s="469"/>
      <c r="NWN548" s="465"/>
      <c r="NWO548" s="466"/>
      <c r="NWP548" s="467"/>
      <c r="NWQ548" s="468"/>
      <c r="NWR548" s="467"/>
      <c r="NWS548" s="469"/>
      <c r="NWT548" s="469"/>
      <c r="NWU548" s="469"/>
      <c r="NWV548" s="465"/>
      <c r="NWW548" s="466"/>
      <c r="NWX548" s="467"/>
      <c r="NWY548" s="468"/>
      <c r="NWZ548" s="467"/>
      <c r="NXA548" s="469"/>
      <c r="NXB548" s="469"/>
      <c r="NXC548" s="469"/>
      <c r="NXD548" s="465"/>
      <c r="NXE548" s="466"/>
      <c r="NXF548" s="467"/>
      <c r="NXG548" s="468"/>
      <c r="NXH548" s="467"/>
      <c r="NXI548" s="469"/>
      <c r="NXJ548" s="469"/>
      <c r="NXK548" s="469"/>
      <c r="NXL548" s="465"/>
      <c r="NXM548" s="466"/>
      <c r="NXN548" s="467"/>
      <c r="NXO548" s="468"/>
      <c r="NXP548" s="467"/>
      <c r="NXQ548" s="469"/>
      <c r="NXR548" s="469"/>
      <c r="NXS548" s="469"/>
      <c r="NXT548" s="465"/>
      <c r="NXU548" s="466"/>
      <c r="NXV548" s="467"/>
      <c r="NXW548" s="468"/>
      <c r="NXX548" s="467"/>
      <c r="NXY548" s="469"/>
      <c r="NXZ548" s="469"/>
      <c r="NYA548" s="469"/>
      <c r="NYB548" s="465"/>
      <c r="NYC548" s="466"/>
      <c r="NYD548" s="467"/>
      <c r="NYE548" s="468"/>
      <c r="NYF548" s="467"/>
      <c r="NYG548" s="469"/>
      <c r="NYH548" s="469"/>
      <c r="NYI548" s="469"/>
      <c r="NYJ548" s="465"/>
      <c r="NYK548" s="466"/>
      <c r="NYL548" s="467"/>
      <c r="NYM548" s="468"/>
      <c r="NYN548" s="467"/>
      <c r="NYO548" s="469"/>
      <c r="NYP548" s="469"/>
      <c r="NYQ548" s="469"/>
      <c r="NYR548" s="465"/>
      <c r="NYS548" s="466"/>
      <c r="NYT548" s="467"/>
      <c r="NYU548" s="468"/>
      <c r="NYV548" s="467"/>
      <c r="NYW548" s="469"/>
      <c r="NYX548" s="469"/>
      <c r="NYY548" s="469"/>
      <c r="NYZ548" s="465"/>
      <c r="NZA548" s="466"/>
      <c r="NZB548" s="467"/>
      <c r="NZC548" s="468"/>
      <c r="NZD548" s="467"/>
      <c r="NZE548" s="469"/>
      <c r="NZF548" s="469"/>
      <c r="NZG548" s="469"/>
      <c r="NZH548" s="465"/>
      <c r="NZI548" s="466"/>
      <c r="NZJ548" s="467"/>
      <c r="NZK548" s="468"/>
      <c r="NZL548" s="467"/>
      <c r="NZM548" s="469"/>
      <c r="NZN548" s="469"/>
      <c r="NZO548" s="469"/>
      <c r="NZP548" s="465"/>
      <c r="NZQ548" s="466"/>
      <c r="NZR548" s="467"/>
      <c r="NZS548" s="468"/>
      <c r="NZT548" s="467"/>
      <c r="NZU548" s="469"/>
      <c r="NZV548" s="469"/>
      <c r="NZW548" s="469"/>
      <c r="NZX548" s="465"/>
      <c r="NZY548" s="466"/>
      <c r="NZZ548" s="467"/>
      <c r="OAA548" s="468"/>
      <c r="OAB548" s="467"/>
      <c r="OAC548" s="469"/>
      <c r="OAD548" s="469"/>
      <c r="OAE548" s="469"/>
      <c r="OAF548" s="465"/>
      <c r="OAG548" s="466"/>
      <c r="OAH548" s="467"/>
      <c r="OAI548" s="468"/>
      <c r="OAJ548" s="467"/>
      <c r="OAK548" s="469"/>
      <c r="OAL548" s="469"/>
      <c r="OAM548" s="469"/>
      <c r="OAN548" s="465"/>
      <c r="OAO548" s="466"/>
      <c r="OAP548" s="467"/>
      <c r="OAQ548" s="468"/>
      <c r="OAR548" s="467"/>
      <c r="OAS548" s="469"/>
      <c r="OAT548" s="469"/>
      <c r="OAU548" s="469"/>
      <c r="OAV548" s="465"/>
      <c r="OAW548" s="466"/>
      <c r="OAX548" s="467"/>
      <c r="OAY548" s="468"/>
      <c r="OAZ548" s="467"/>
      <c r="OBA548" s="469"/>
      <c r="OBB548" s="469"/>
      <c r="OBC548" s="469"/>
      <c r="OBD548" s="465"/>
      <c r="OBE548" s="466"/>
      <c r="OBF548" s="467"/>
      <c r="OBG548" s="468"/>
      <c r="OBH548" s="467"/>
      <c r="OBI548" s="469"/>
      <c r="OBJ548" s="469"/>
      <c r="OBK548" s="469"/>
      <c r="OBL548" s="465"/>
      <c r="OBM548" s="466"/>
      <c r="OBN548" s="467"/>
      <c r="OBO548" s="468"/>
      <c r="OBP548" s="467"/>
      <c r="OBQ548" s="469"/>
      <c r="OBR548" s="469"/>
      <c r="OBS548" s="469"/>
      <c r="OBT548" s="465"/>
      <c r="OBU548" s="466"/>
      <c r="OBV548" s="467"/>
      <c r="OBW548" s="468"/>
      <c r="OBX548" s="467"/>
      <c r="OBY548" s="469"/>
      <c r="OBZ548" s="469"/>
      <c r="OCA548" s="469"/>
      <c r="OCB548" s="465"/>
      <c r="OCC548" s="466"/>
      <c r="OCD548" s="467"/>
      <c r="OCE548" s="468"/>
      <c r="OCF548" s="467"/>
      <c r="OCG548" s="469"/>
      <c r="OCH548" s="469"/>
      <c r="OCI548" s="469"/>
      <c r="OCJ548" s="465"/>
      <c r="OCK548" s="466"/>
      <c r="OCL548" s="467"/>
      <c r="OCM548" s="468"/>
      <c r="OCN548" s="467"/>
      <c r="OCO548" s="469"/>
      <c r="OCP548" s="469"/>
      <c r="OCQ548" s="469"/>
      <c r="OCR548" s="465"/>
      <c r="OCS548" s="466"/>
      <c r="OCT548" s="467"/>
      <c r="OCU548" s="468"/>
      <c r="OCV548" s="467"/>
      <c r="OCW548" s="469"/>
      <c r="OCX548" s="469"/>
      <c r="OCY548" s="469"/>
      <c r="OCZ548" s="465"/>
      <c r="ODA548" s="466"/>
      <c r="ODB548" s="467"/>
      <c r="ODC548" s="468"/>
      <c r="ODD548" s="467"/>
      <c r="ODE548" s="469"/>
      <c r="ODF548" s="469"/>
      <c r="ODG548" s="469"/>
      <c r="ODH548" s="465"/>
      <c r="ODI548" s="466"/>
      <c r="ODJ548" s="467"/>
      <c r="ODK548" s="468"/>
      <c r="ODL548" s="467"/>
      <c r="ODM548" s="469"/>
      <c r="ODN548" s="469"/>
      <c r="ODO548" s="469"/>
      <c r="ODP548" s="465"/>
      <c r="ODQ548" s="466"/>
      <c r="ODR548" s="467"/>
      <c r="ODS548" s="468"/>
      <c r="ODT548" s="467"/>
      <c r="ODU548" s="469"/>
      <c r="ODV548" s="469"/>
      <c r="ODW548" s="469"/>
      <c r="ODX548" s="465"/>
      <c r="ODY548" s="466"/>
      <c r="ODZ548" s="467"/>
      <c r="OEA548" s="468"/>
      <c r="OEB548" s="467"/>
      <c r="OEC548" s="469"/>
      <c r="OED548" s="469"/>
      <c r="OEE548" s="469"/>
      <c r="OEF548" s="465"/>
      <c r="OEG548" s="466"/>
      <c r="OEH548" s="467"/>
      <c r="OEI548" s="468"/>
      <c r="OEJ548" s="467"/>
      <c r="OEK548" s="469"/>
      <c r="OEL548" s="469"/>
      <c r="OEM548" s="469"/>
      <c r="OEN548" s="465"/>
      <c r="OEO548" s="466"/>
      <c r="OEP548" s="467"/>
      <c r="OEQ548" s="468"/>
      <c r="OER548" s="467"/>
      <c r="OES548" s="469"/>
      <c r="OET548" s="469"/>
      <c r="OEU548" s="469"/>
      <c r="OEV548" s="465"/>
      <c r="OEW548" s="466"/>
      <c r="OEX548" s="467"/>
      <c r="OEY548" s="468"/>
      <c r="OEZ548" s="467"/>
      <c r="OFA548" s="469"/>
      <c r="OFB548" s="469"/>
      <c r="OFC548" s="469"/>
      <c r="OFD548" s="465"/>
      <c r="OFE548" s="466"/>
      <c r="OFF548" s="467"/>
      <c r="OFG548" s="468"/>
      <c r="OFH548" s="467"/>
      <c r="OFI548" s="469"/>
      <c r="OFJ548" s="469"/>
      <c r="OFK548" s="469"/>
      <c r="OFL548" s="465"/>
      <c r="OFM548" s="466"/>
      <c r="OFN548" s="467"/>
      <c r="OFO548" s="468"/>
      <c r="OFP548" s="467"/>
      <c r="OFQ548" s="469"/>
      <c r="OFR548" s="469"/>
      <c r="OFS548" s="469"/>
      <c r="OFT548" s="465"/>
      <c r="OFU548" s="466"/>
      <c r="OFV548" s="467"/>
      <c r="OFW548" s="468"/>
      <c r="OFX548" s="467"/>
      <c r="OFY548" s="469"/>
      <c r="OFZ548" s="469"/>
      <c r="OGA548" s="469"/>
      <c r="OGB548" s="465"/>
      <c r="OGC548" s="466"/>
      <c r="OGD548" s="467"/>
      <c r="OGE548" s="468"/>
      <c r="OGF548" s="467"/>
      <c r="OGG548" s="469"/>
      <c r="OGH548" s="469"/>
      <c r="OGI548" s="469"/>
      <c r="OGJ548" s="465"/>
      <c r="OGK548" s="466"/>
      <c r="OGL548" s="467"/>
      <c r="OGM548" s="468"/>
      <c r="OGN548" s="467"/>
      <c r="OGO548" s="469"/>
      <c r="OGP548" s="469"/>
      <c r="OGQ548" s="469"/>
      <c r="OGR548" s="465"/>
      <c r="OGS548" s="466"/>
      <c r="OGT548" s="467"/>
      <c r="OGU548" s="468"/>
      <c r="OGV548" s="467"/>
      <c r="OGW548" s="469"/>
      <c r="OGX548" s="469"/>
      <c r="OGY548" s="469"/>
      <c r="OGZ548" s="465"/>
      <c r="OHA548" s="466"/>
      <c r="OHB548" s="467"/>
      <c r="OHC548" s="468"/>
      <c r="OHD548" s="467"/>
      <c r="OHE548" s="469"/>
      <c r="OHF548" s="469"/>
      <c r="OHG548" s="469"/>
      <c r="OHH548" s="465"/>
      <c r="OHI548" s="466"/>
      <c r="OHJ548" s="467"/>
      <c r="OHK548" s="468"/>
      <c r="OHL548" s="467"/>
      <c r="OHM548" s="469"/>
      <c r="OHN548" s="469"/>
      <c r="OHO548" s="469"/>
      <c r="OHP548" s="465"/>
      <c r="OHQ548" s="466"/>
      <c r="OHR548" s="467"/>
      <c r="OHS548" s="468"/>
      <c r="OHT548" s="467"/>
      <c r="OHU548" s="469"/>
      <c r="OHV548" s="469"/>
      <c r="OHW548" s="469"/>
      <c r="OHX548" s="465"/>
      <c r="OHY548" s="466"/>
      <c r="OHZ548" s="467"/>
      <c r="OIA548" s="468"/>
      <c r="OIB548" s="467"/>
      <c r="OIC548" s="469"/>
      <c r="OID548" s="469"/>
      <c r="OIE548" s="469"/>
      <c r="OIF548" s="465"/>
      <c r="OIG548" s="466"/>
      <c r="OIH548" s="467"/>
      <c r="OII548" s="468"/>
      <c r="OIJ548" s="467"/>
      <c r="OIK548" s="469"/>
      <c r="OIL548" s="469"/>
      <c r="OIM548" s="469"/>
      <c r="OIN548" s="465"/>
      <c r="OIO548" s="466"/>
      <c r="OIP548" s="467"/>
      <c r="OIQ548" s="468"/>
      <c r="OIR548" s="467"/>
      <c r="OIS548" s="469"/>
      <c r="OIT548" s="469"/>
      <c r="OIU548" s="469"/>
      <c r="OIV548" s="465"/>
      <c r="OIW548" s="466"/>
      <c r="OIX548" s="467"/>
      <c r="OIY548" s="468"/>
      <c r="OIZ548" s="467"/>
      <c r="OJA548" s="469"/>
      <c r="OJB548" s="469"/>
      <c r="OJC548" s="469"/>
      <c r="OJD548" s="465"/>
      <c r="OJE548" s="466"/>
      <c r="OJF548" s="467"/>
      <c r="OJG548" s="468"/>
      <c r="OJH548" s="467"/>
      <c r="OJI548" s="469"/>
      <c r="OJJ548" s="469"/>
      <c r="OJK548" s="469"/>
      <c r="OJL548" s="465"/>
      <c r="OJM548" s="466"/>
      <c r="OJN548" s="467"/>
      <c r="OJO548" s="468"/>
      <c r="OJP548" s="467"/>
      <c r="OJQ548" s="469"/>
      <c r="OJR548" s="469"/>
      <c r="OJS548" s="469"/>
      <c r="OJT548" s="465"/>
      <c r="OJU548" s="466"/>
      <c r="OJV548" s="467"/>
      <c r="OJW548" s="468"/>
      <c r="OJX548" s="467"/>
      <c r="OJY548" s="469"/>
      <c r="OJZ548" s="469"/>
      <c r="OKA548" s="469"/>
      <c r="OKB548" s="465"/>
      <c r="OKC548" s="466"/>
      <c r="OKD548" s="467"/>
      <c r="OKE548" s="468"/>
      <c r="OKF548" s="467"/>
      <c r="OKG548" s="469"/>
      <c r="OKH548" s="469"/>
      <c r="OKI548" s="469"/>
      <c r="OKJ548" s="465"/>
      <c r="OKK548" s="466"/>
      <c r="OKL548" s="467"/>
      <c r="OKM548" s="468"/>
      <c r="OKN548" s="467"/>
      <c r="OKO548" s="469"/>
      <c r="OKP548" s="469"/>
      <c r="OKQ548" s="469"/>
      <c r="OKR548" s="465"/>
      <c r="OKS548" s="466"/>
      <c r="OKT548" s="467"/>
      <c r="OKU548" s="468"/>
      <c r="OKV548" s="467"/>
      <c r="OKW548" s="469"/>
      <c r="OKX548" s="469"/>
      <c r="OKY548" s="469"/>
      <c r="OKZ548" s="465"/>
      <c r="OLA548" s="466"/>
      <c r="OLB548" s="467"/>
      <c r="OLC548" s="468"/>
      <c r="OLD548" s="467"/>
      <c r="OLE548" s="469"/>
      <c r="OLF548" s="469"/>
      <c r="OLG548" s="469"/>
      <c r="OLH548" s="465"/>
      <c r="OLI548" s="466"/>
      <c r="OLJ548" s="467"/>
      <c r="OLK548" s="468"/>
      <c r="OLL548" s="467"/>
      <c r="OLM548" s="469"/>
      <c r="OLN548" s="469"/>
      <c r="OLO548" s="469"/>
      <c r="OLP548" s="465"/>
      <c r="OLQ548" s="466"/>
      <c r="OLR548" s="467"/>
      <c r="OLS548" s="468"/>
      <c r="OLT548" s="467"/>
      <c r="OLU548" s="469"/>
      <c r="OLV548" s="469"/>
      <c r="OLW548" s="469"/>
      <c r="OLX548" s="465"/>
      <c r="OLY548" s="466"/>
      <c r="OLZ548" s="467"/>
      <c r="OMA548" s="468"/>
      <c r="OMB548" s="467"/>
      <c r="OMC548" s="469"/>
      <c r="OMD548" s="469"/>
      <c r="OME548" s="469"/>
      <c r="OMF548" s="465"/>
      <c r="OMG548" s="466"/>
      <c r="OMH548" s="467"/>
      <c r="OMI548" s="468"/>
      <c r="OMJ548" s="467"/>
      <c r="OMK548" s="469"/>
      <c r="OML548" s="469"/>
      <c r="OMM548" s="469"/>
      <c r="OMN548" s="465"/>
      <c r="OMO548" s="466"/>
      <c r="OMP548" s="467"/>
      <c r="OMQ548" s="468"/>
      <c r="OMR548" s="467"/>
      <c r="OMS548" s="469"/>
      <c r="OMT548" s="469"/>
      <c r="OMU548" s="469"/>
      <c r="OMV548" s="465"/>
      <c r="OMW548" s="466"/>
      <c r="OMX548" s="467"/>
      <c r="OMY548" s="468"/>
      <c r="OMZ548" s="467"/>
      <c r="ONA548" s="469"/>
      <c r="ONB548" s="469"/>
      <c r="ONC548" s="469"/>
      <c r="OND548" s="465"/>
      <c r="ONE548" s="466"/>
      <c r="ONF548" s="467"/>
      <c r="ONG548" s="468"/>
      <c r="ONH548" s="467"/>
      <c r="ONI548" s="469"/>
      <c r="ONJ548" s="469"/>
      <c r="ONK548" s="469"/>
      <c r="ONL548" s="465"/>
      <c r="ONM548" s="466"/>
      <c r="ONN548" s="467"/>
      <c r="ONO548" s="468"/>
      <c r="ONP548" s="467"/>
      <c r="ONQ548" s="469"/>
      <c r="ONR548" s="469"/>
      <c r="ONS548" s="469"/>
      <c r="ONT548" s="465"/>
      <c r="ONU548" s="466"/>
      <c r="ONV548" s="467"/>
      <c r="ONW548" s="468"/>
      <c r="ONX548" s="467"/>
      <c r="ONY548" s="469"/>
      <c r="ONZ548" s="469"/>
      <c r="OOA548" s="469"/>
      <c r="OOB548" s="465"/>
      <c r="OOC548" s="466"/>
      <c r="OOD548" s="467"/>
      <c r="OOE548" s="468"/>
      <c r="OOF548" s="467"/>
      <c r="OOG548" s="469"/>
      <c r="OOH548" s="469"/>
      <c r="OOI548" s="469"/>
      <c r="OOJ548" s="465"/>
      <c r="OOK548" s="466"/>
      <c r="OOL548" s="467"/>
      <c r="OOM548" s="468"/>
      <c r="OON548" s="467"/>
      <c r="OOO548" s="469"/>
      <c r="OOP548" s="469"/>
      <c r="OOQ548" s="469"/>
      <c r="OOR548" s="465"/>
      <c r="OOS548" s="466"/>
      <c r="OOT548" s="467"/>
      <c r="OOU548" s="468"/>
      <c r="OOV548" s="467"/>
      <c r="OOW548" s="469"/>
      <c r="OOX548" s="469"/>
      <c r="OOY548" s="469"/>
      <c r="OOZ548" s="465"/>
      <c r="OPA548" s="466"/>
      <c r="OPB548" s="467"/>
      <c r="OPC548" s="468"/>
      <c r="OPD548" s="467"/>
      <c r="OPE548" s="469"/>
      <c r="OPF548" s="469"/>
      <c r="OPG548" s="469"/>
      <c r="OPH548" s="465"/>
      <c r="OPI548" s="466"/>
      <c r="OPJ548" s="467"/>
      <c r="OPK548" s="468"/>
      <c r="OPL548" s="467"/>
      <c r="OPM548" s="469"/>
      <c r="OPN548" s="469"/>
      <c r="OPO548" s="469"/>
      <c r="OPP548" s="465"/>
      <c r="OPQ548" s="466"/>
      <c r="OPR548" s="467"/>
      <c r="OPS548" s="468"/>
      <c r="OPT548" s="467"/>
      <c r="OPU548" s="469"/>
      <c r="OPV548" s="469"/>
      <c r="OPW548" s="469"/>
      <c r="OPX548" s="465"/>
      <c r="OPY548" s="466"/>
      <c r="OPZ548" s="467"/>
      <c r="OQA548" s="468"/>
      <c r="OQB548" s="467"/>
      <c r="OQC548" s="469"/>
      <c r="OQD548" s="469"/>
      <c r="OQE548" s="469"/>
      <c r="OQF548" s="465"/>
      <c r="OQG548" s="466"/>
      <c r="OQH548" s="467"/>
      <c r="OQI548" s="468"/>
      <c r="OQJ548" s="467"/>
      <c r="OQK548" s="469"/>
      <c r="OQL548" s="469"/>
      <c r="OQM548" s="469"/>
      <c r="OQN548" s="465"/>
      <c r="OQO548" s="466"/>
      <c r="OQP548" s="467"/>
      <c r="OQQ548" s="468"/>
      <c r="OQR548" s="467"/>
      <c r="OQS548" s="469"/>
      <c r="OQT548" s="469"/>
      <c r="OQU548" s="469"/>
      <c r="OQV548" s="465"/>
      <c r="OQW548" s="466"/>
      <c r="OQX548" s="467"/>
      <c r="OQY548" s="468"/>
      <c r="OQZ548" s="467"/>
      <c r="ORA548" s="469"/>
      <c r="ORB548" s="469"/>
      <c r="ORC548" s="469"/>
      <c r="ORD548" s="465"/>
      <c r="ORE548" s="466"/>
      <c r="ORF548" s="467"/>
      <c r="ORG548" s="468"/>
      <c r="ORH548" s="467"/>
      <c r="ORI548" s="469"/>
      <c r="ORJ548" s="469"/>
      <c r="ORK548" s="469"/>
      <c r="ORL548" s="465"/>
      <c r="ORM548" s="466"/>
      <c r="ORN548" s="467"/>
      <c r="ORO548" s="468"/>
      <c r="ORP548" s="467"/>
      <c r="ORQ548" s="469"/>
      <c r="ORR548" s="469"/>
      <c r="ORS548" s="469"/>
      <c r="ORT548" s="465"/>
      <c r="ORU548" s="466"/>
      <c r="ORV548" s="467"/>
      <c r="ORW548" s="468"/>
      <c r="ORX548" s="467"/>
      <c r="ORY548" s="469"/>
      <c r="ORZ548" s="469"/>
      <c r="OSA548" s="469"/>
      <c r="OSB548" s="465"/>
      <c r="OSC548" s="466"/>
      <c r="OSD548" s="467"/>
      <c r="OSE548" s="468"/>
      <c r="OSF548" s="467"/>
      <c r="OSG548" s="469"/>
      <c r="OSH548" s="469"/>
      <c r="OSI548" s="469"/>
      <c r="OSJ548" s="465"/>
      <c r="OSK548" s="466"/>
      <c r="OSL548" s="467"/>
      <c r="OSM548" s="468"/>
      <c r="OSN548" s="467"/>
      <c r="OSO548" s="469"/>
      <c r="OSP548" s="469"/>
      <c r="OSQ548" s="469"/>
      <c r="OSR548" s="465"/>
      <c r="OSS548" s="466"/>
      <c r="OST548" s="467"/>
      <c r="OSU548" s="468"/>
      <c r="OSV548" s="467"/>
      <c r="OSW548" s="469"/>
      <c r="OSX548" s="469"/>
      <c r="OSY548" s="469"/>
      <c r="OSZ548" s="465"/>
      <c r="OTA548" s="466"/>
      <c r="OTB548" s="467"/>
      <c r="OTC548" s="468"/>
      <c r="OTD548" s="467"/>
      <c r="OTE548" s="469"/>
      <c r="OTF548" s="469"/>
      <c r="OTG548" s="469"/>
      <c r="OTH548" s="465"/>
      <c r="OTI548" s="466"/>
      <c r="OTJ548" s="467"/>
      <c r="OTK548" s="468"/>
      <c r="OTL548" s="467"/>
      <c r="OTM548" s="469"/>
      <c r="OTN548" s="469"/>
      <c r="OTO548" s="469"/>
      <c r="OTP548" s="465"/>
      <c r="OTQ548" s="466"/>
      <c r="OTR548" s="467"/>
      <c r="OTS548" s="468"/>
      <c r="OTT548" s="467"/>
      <c r="OTU548" s="469"/>
      <c r="OTV548" s="469"/>
      <c r="OTW548" s="469"/>
      <c r="OTX548" s="465"/>
      <c r="OTY548" s="466"/>
      <c r="OTZ548" s="467"/>
      <c r="OUA548" s="468"/>
      <c r="OUB548" s="467"/>
      <c r="OUC548" s="469"/>
      <c r="OUD548" s="469"/>
      <c r="OUE548" s="469"/>
      <c r="OUF548" s="465"/>
      <c r="OUG548" s="466"/>
      <c r="OUH548" s="467"/>
      <c r="OUI548" s="468"/>
      <c r="OUJ548" s="467"/>
      <c r="OUK548" s="469"/>
      <c r="OUL548" s="469"/>
      <c r="OUM548" s="469"/>
      <c r="OUN548" s="465"/>
      <c r="OUO548" s="466"/>
      <c r="OUP548" s="467"/>
      <c r="OUQ548" s="468"/>
      <c r="OUR548" s="467"/>
      <c r="OUS548" s="469"/>
      <c r="OUT548" s="469"/>
      <c r="OUU548" s="469"/>
      <c r="OUV548" s="465"/>
      <c r="OUW548" s="466"/>
      <c r="OUX548" s="467"/>
      <c r="OUY548" s="468"/>
      <c r="OUZ548" s="467"/>
      <c r="OVA548" s="469"/>
      <c r="OVB548" s="469"/>
      <c r="OVC548" s="469"/>
      <c r="OVD548" s="465"/>
      <c r="OVE548" s="466"/>
      <c r="OVF548" s="467"/>
      <c r="OVG548" s="468"/>
      <c r="OVH548" s="467"/>
      <c r="OVI548" s="469"/>
      <c r="OVJ548" s="469"/>
      <c r="OVK548" s="469"/>
      <c r="OVL548" s="465"/>
      <c r="OVM548" s="466"/>
      <c r="OVN548" s="467"/>
      <c r="OVO548" s="468"/>
      <c r="OVP548" s="467"/>
      <c r="OVQ548" s="469"/>
      <c r="OVR548" s="469"/>
      <c r="OVS548" s="469"/>
      <c r="OVT548" s="465"/>
      <c r="OVU548" s="466"/>
      <c r="OVV548" s="467"/>
      <c r="OVW548" s="468"/>
      <c r="OVX548" s="467"/>
      <c r="OVY548" s="469"/>
      <c r="OVZ548" s="469"/>
      <c r="OWA548" s="469"/>
      <c r="OWB548" s="465"/>
      <c r="OWC548" s="466"/>
      <c r="OWD548" s="467"/>
      <c r="OWE548" s="468"/>
      <c r="OWF548" s="467"/>
      <c r="OWG548" s="469"/>
      <c r="OWH548" s="469"/>
      <c r="OWI548" s="469"/>
      <c r="OWJ548" s="465"/>
      <c r="OWK548" s="466"/>
      <c r="OWL548" s="467"/>
      <c r="OWM548" s="468"/>
      <c r="OWN548" s="467"/>
      <c r="OWO548" s="469"/>
      <c r="OWP548" s="469"/>
      <c r="OWQ548" s="469"/>
      <c r="OWR548" s="465"/>
      <c r="OWS548" s="466"/>
      <c r="OWT548" s="467"/>
      <c r="OWU548" s="468"/>
      <c r="OWV548" s="467"/>
      <c r="OWW548" s="469"/>
      <c r="OWX548" s="469"/>
      <c r="OWY548" s="469"/>
      <c r="OWZ548" s="465"/>
      <c r="OXA548" s="466"/>
      <c r="OXB548" s="467"/>
      <c r="OXC548" s="468"/>
      <c r="OXD548" s="467"/>
      <c r="OXE548" s="469"/>
      <c r="OXF548" s="469"/>
      <c r="OXG548" s="469"/>
      <c r="OXH548" s="465"/>
      <c r="OXI548" s="466"/>
      <c r="OXJ548" s="467"/>
      <c r="OXK548" s="468"/>
      <c r="OXL548" s="467"/>
      <c r="OXM548" s="469"/>
      <c r="OXN548" s="469"/>
      <c r="OXO548" s="469"/>
      <c r="OXP548" s="465"/>
      <c r="OXQ548" s="466"/>
      <c r="OXR548" s="467"/>
      <c r="OXS548" s="468"/>
      <c r="OXT548" s="467"/>
      <c r="OXU548" s="469"/>
      <c r="OXV548" s="469"/>
      <c r="OXW548" s="469"/>
      <c r="OXX548" s="465"/>
      <c r="OXY548" s="466"/>
      <c r="OXZ548" s="467"/>
      <c r="OYA548" s="468"/>
      <c r="OYB548" s="467"/>
      <c r="OYC548" s="469"/>
      <c r="OYD548" s="469"/>
      <c r="OYE548" s="469"/>
      <c r="OYF548" s="465"/>
      <c r="OYG548" s="466"/>
      <c r="OYH548" s="467"/>
      <c r="OYI548" s="468"/>
      <c r="OYJ548" s="467"/>
      <c r="OYK548" s="469"/>
      <c r="OYL548" s="469"/>
      <c r="OYM548" s="469"/>
      <c r="OYN548" s="465"/>
      <c r="OYO548" s="466"/>
      <c r="OYP548" s="467"/>
      <c r="OYQ548" s="468"/>
      <c r="OYR548" s="467"/>
      <c r="OYS548" s="469"/>
      <c r="OYT548" s="469"/>
      <c r="OYU548" s="469"/>
      <c r="OYV548" s="465"/>
      <c r="OYW548" s="466"/>
      <c r="OYX548" s="467"/>
      <c r="OYY548" s="468"/>
      <c r="OYZ548" s="467"/>
      <c r="OZA548" s="469"/>
      <c r="OZB548" s="469"/>
      <c r="OZC548" s="469"/>
      <c r="OZD548" s="465"/>
      <c r="OZE548" s="466"/>
      <c r="OZF548" s="467"/>
      <c r="OZG548" s="468"/>
      <c r="OZH548" s="467"/>
      <c r="OZI548" s="469"/>
      <c r="OZJ548" s="469"/>
      <c r="OZK548" s="469"/>
      <c r="OZL548" s="465"/>
      <c r="OZM548" s="466"/>
      <c r="OZN548" s="467"/>
      <c r="OZO548" s="468"/>
      <c r="OZP548" s="467"/>
      <c r="OZQ548" s="469"/>
      <c r="OZR548" s="469"/>
      <c r="OZS548" s="469"/>
      <c r="OZT548" s="465"/>
      <c r="OZU548" s="466"/>
      <c r="OZV548" s="467"/>
      <c r="OZW548" s="468"/>
      <c r="OZX548" s="467"/>
      <c r="OZY548" s="469"/>
      <c r="OZZ548" s="469"/>
      <c r="PAA548" s="469"/>
      <c r="PAB548" s="465"/>
      <c r="PAC548" s="466"/>
      <c r="PAD548" s="467"/>
      <c r="PAE548" s="468"/>
      <c r="PAF548" s="467"/>
      <c r="PAG548" s="469"/>
      <c r="PAH548" s="469"/>
      <c r="PAI548" s="469"/>
      <c r="PAJ548" s="465"/>
      <c r="PAK548" s="466"/>
      <c r="PAL548" s="467"/>
      <c r="PAM548" s="468"/>
      <c r="PAN548" s="467"/>
      <c r="PAO548" s="469"/>
      <c r="PAP548" s="469"/>
      <c r="PAQ548" s="469"/>
      <c r="PAR548" s="465"/>
      <c r="PAS548" s="466"/>
      <c r="PAT548" s="467"/>
      <c r="PAU548" s="468"/>
      <c r="PAV548" s="467"/>
      <c r="PAW548" s="469"/>
      <c r="PAX548" s="469"/>
      <c r="PAY548" s="469"/>
      <c r="PAZ548" s="465"/>
      <c r="PBA548" s="466"/>
      <c r="PBB548" s="467"/>
      <c r="PBC548" s="468"/>
      <c r="PBD548" s="467"/>
      <c r="PBE548" s="469"/>
      <c r="PBF548" s="469"/>
      <c r="PBG548" s="469"/>
      <c r="PBH548" s="465"/>
      <c r="PBI548" s="466"/>
      <c r="PBJ548" s="467"/>
      <c r="PBK548" s="468"/>
      <c r="PBL548" s="467"/>
      <c r="PBM548" s="469"/>
      <c r="PBN548" s="469"/>
      <c r="PBO548" s="469"/>
      <c r="PBP548" s="465"/>
      <c r="PBQ548" s="466"/>
      <c r="PBR548" s="467"/>
      <c r="PBS548" s="468"/>
      <c r="PBT548" s="467"/>
      <c r="PBU548" s="469"/>
      <c r="PBV548" s="469"/>
      <c r="PBW548" s="469"/>
      <c r="PBX548" s="465"/>
      <c r="PBY548" s="466"/>
      <c r="PBZ548" s="467"/>
      <c r="PCA548" s="468"/>
      <c r="PCB548" s="467"/>
      <c r="PCC548" s="469"/>
      <c r="PCD548" s="469"/>
      <c r="PCE548" s="469"/>
      <c r="PCF548" s="465"/>
      <c r="PCG548" s="466"/>
      <c r="PCH548" s="467"/>
      <c r="PCI548" s="468"/>
      <c r="PCJ548" s="467"/>
      <c r="PCK548" s="469"/>
      <c r="PCL548" s="469"/>
      <c r="PCM548" s="469"/>
      <c r="PCN548" s="465"/>
      <c r="PCO548" s="466"/>
      <c r="PCP548" s="467"/>
      <c r="PCQ548" s="468"/>
      <c r="PCR548" s="467"/>
      <c r="PCS548" s="469"/>
      <c r="PCT548" s="469"/>
      <c r="PCU548" s="469"/>
      <c r="PCV548" s="465"/>
      <c r="PCW548" s="466"/>
      <c r="PCX548" s="467"/>
      <c r="PCY548" s="468"/>
      <c r="PCZ548" s="467"/>
      <c r="PDA548" s="469"/>
      <c r="PDB548" s="469"/>
      <c r="PDC548" s="469"/>
      <c r="PDD548" s="465"/>
      <c r="PDE548" s="466"/>
      <c r="PDF548" s="467"/>
      <c r="PDG548" s="468"/>
      <c r="PDH548" s="467"/>
      <c r="PDI548" s="469"/>
      <c r="PDJ548" s="469"/>
      <c r="PDK548" s="469"/>
      <c r="PDL548" s="465"/>
      <c r="PDM548" s="466"/>
      <c r="PDN548" s="467"/>
      <c r="PDO548" s="468"/>
      <c r="PDP548" s="467"/>
      <c r="PDQ548" s="469"/>
      <c r="PDR548" s="469"/>
      <c r="PDS548" s="469"/>
      <c r="PDT548" s="465"/>
      <c r="PDU548" s="466"/>
      <c r="PDV548" s="467"/>
      <c r="PDW548" s="468"/>
      <c r="PDX548" s="467"/>
      <c r="PDY548" s="469"/>
      <c r="PDZ548" s="469"/>
      <c r="PEA548" s="469"/>
      <c r="PEB548" s="465"/>
      <c r="PEC548" s="466"/>
      <c r="PED548" s="467"/>
      <c r="PEE548" s="468"/>
      <c r="PEF548" s="467"/>
      <c r="PEG548" s="469"/>
      <c r="PEH548" s="469"/>
      <c r="PEI548" s="469"/>
      <c r="PEJ548" s="465"/>
      <c r="PEK548" s="466"/>
      <c r="PEL548" s="467"/>
      <c r="PEM548" s="468"/>
      <c r="PEN548" s="467"/>
      <c r="PEO548" s="469"/>
      <c r="PEP548" s="469"/>
      <c r="PEQ548" s="469"/>
      <c r="PER548" s="465"/>
      <c r="PES548" s="466"/>
      <c r="PET548" s="467"/>
      <c r="PEU548" s="468"/>
      <c r="PEV548" s="467"/>
      <c r="PEW548" s="469"/>
      <c r="PEX548" s="469"/>
      <c r="PEY548" s="469"/>
      <c r="PEZ548" s="465"/>
      <c r="PFA548" s="466"/>
      <c r="PFB548" s="467"/>
      <c r="PFC548" s="468"/>
      <c r="PFD548" s="467"/>
      <c r="PFE548" s="469"/>
      <c r="PFF548" s="469"/>
      <c r="PFG548" s="469"/>
      <c r="PFH548" s="465"/>
      <c r="PFI548" s="466"/>
      <c r="PFJ548" s="467"/>
      <c r="PFK548" s="468"/>
      <c r="PFL548" s="467"/>
      <c r="PFM548" s="469"/>
      <c r="PFN548" s="469"/>
      <c r="PFO548" s="469"/>
      <c r="PFP548" s="465"/>
      <c r="PFQ548" s="466"/>
      <c r="PFR548" s="467"/>
      <c r="PFS548" s="468"/>
      <c r="PFT548" s="467"/>
      <c r="PFU548" s="469"/>
      <c r="PFV548" s="469"/>
      <c r="PFW548" s="469"/>
      <c r="PFX548" s="465"/>
      <c r="PFY548" s="466"/>
      <c r="PFZ548" s="467"/>
      <c r="PGA548" s="468"/>
      <c r="PGB548" s="467"/>
      <c r="PGC548" s="469"/>
      <c r="PGD548" s="469"/>
      <c r="PGE548" s="469"/>
      <c r="PGF548" s="465"/>
      <c r="PGG548" s="466"/>
      <c r="PGH548" s="467"/>
      <c r="PGI548" s="468"/>
      <c r="PGJ548" s="467"/>
      <c r="PGK548" s="469"/>
      <c r="PGL548" s="469"/>
      <c r="PGM548" s="469"/>
      <c r="PGN548" s="465"/>
      <c r="PGO548" s="466"/>
      <c r="PGP548" s="467"/>
      <c r="PGQ548" s="468"/>
      <c r="PGR548" s="467"/>
      <c r="PGS548" s="469"/>
      <c r="PGT548" s="469"/>
      <c r="PGU548" s="469"/>
      <c r="PGV548" s="465"/>
      <c r="PGW548" s="466"/>
      <c r="PGX548" s="467"/>
      <c r="PGY548" s="468"/>
      <c r="PGZ548" s="467"/>
      <c r="PHA548" s="469"/>
      <c r="PHB548" s="469"/>
      <c r="PHC548" s="469"/>
      <c r="PHD548" s="465"/>
      <c r="PHE548" s="466"/>
      <c r="PHF548" s="467"/>
      <c r="PHG548" s="468"/>
      <c r="PHH548" s="467"/>
      <c r="PHI548" s="469"/>
      <c r="PHJ548" s="469"/>
      <c r="PHK548" s="469"/>
      <c r="PHL548" s="465"/>
      <c r="PHM548" s="466"/>
      <c r="PHN548" s="467"/>
      <c r="PHO548" s="468"/>
      <c r="PHP548" s="467"/>
      <c r="PHQ548" s="469"/>
      <c r="PHR548" s="469"/>
      <c r="PHS548" s="469"/>
      <c r="PHT548" s="465"/>
      <c r="PHU548" s="466"/>
      <c r="PHV548" s="467"/>
      <c r="PHW548" s="468"/>
      <c r="PHX548" s="467"/>
      <c r="PHY548" s="469"/>
      <c r="PHZ548" s="469"/>
      <c r="PIA548" s="469"/>
      <c r="PIB548" s="465"/>
      <c r="PIC548" s="466"/>
      <c r="PID548" s="467"/>
      <c r="PIE548" s="468"/>
      <c r="PIF548" s="467"/>
      <c r="PIG548" s="469"/>
      <c r="PIH548" s="469"/>
      <c r="PII548" s="469"/>
      <c r="PIJ548" s="465"/>
      <c r="PIK548" s="466"/>
      <c r="PIL548" s="467"/>
      <c r="PIM548" s="468"/>
      <c r="PIN548" s="467"/>
      <c r="PIO548" s="469"/>
      <c r="PIP548" s="469"/>
      <c r="PIQ548" s="469"/>
      <c r="PIR548" s="465"/>
      <c r="PIS548" s="466"/>
      <c r="PIT548" s="467"/>
      <c r="PIU548" s="468"/>
      <c r="PIV548" s="467"/>
      <c r="PIW548" s="469"/>
      <c r="PIX548" s="469"/>
      <c r="PIY548" s="469"/>
      <c r="PIZ548" s="465"/>
      <c r="PJA548" s="466"/>
      <c r="PJB548" s="467"/>
      <c r="PJC548" s="468"/>
      <c r="PJD548" s="467"/>
      <c r="PJE548" s="469"/>
      <c r="PJF548" s="469"/>
      <c r="PJG548" s="469"/>
      <c r="PJH548" s="465"/>
      <c r="PJI548" s="466"/>
      <c r="PJJ548" s="467"/>
      <c r="PJK548" s="468"/>
      <c r="PJL548" s="467"/>
      <c r="PJM548" s="469"/>
      <c r="PJN548" s="469"/>
      <c r="PJO548" s="469"/>
      <c r="PJP548" s="465"/>
      <c r="PJQ548" s="466"/>
      <c r="PJR548" s="467"/>
      <c r="PJS548" s="468"/>
      <c r="PJT548" s="467"/>
      <c r="PJU548" s="469"/>
      <c r="PJV548" s="469"/>
      <c r="PJW548" s="469"/>
      <c r="PJX548" s="465"/>
      <c r="PJY548" s="466"/>
      <c r="PJZ548" s="467"/>
      <c r="PKA548" s="468"/>
      <c r="PKB548" s="467"/>
      <c r="PKC548" s="469"/>
      <c r="PKD548" s="469"/>
      <c r="PKE548" s="469"/>
      <c r="PKF548" s="465"/>
      <c r="PKG548" s="466"/>
      <c r="PKH548" s="467"/>
      <c r="PKI548" s="468"/>
      <c r="PKJ548" s="467"/>
      <c r="PKK548" s="469"/>
      <c r="PKL548" s="469"/>
      <c r="PKM548" s="469"/>
      <c r="PKN548" s="465"/>
      <c r="PKO548" s="466"/>
      <c r="PKP548" s="467"/>
      <c r="PKQ548" s="468"/>
      <c r="PKR548" s="467"/>
      <c r="PKS548" s="469"/>
      <c r="PKT548" s="469"/>
      <c r="PKU548" s="469"/>
      <c r="PKV548" s="465"/>
      <c r="PKW548" s="466"/>
      <c r="PKX548" s="467"/>
      <c r="PKY548" s="468"/>
      <c r="PKZ548" s="467"/>
      <c r="PLA548" s="469"/>
      <c r="PLB548" s="469"/>
      <c r="PLC548" s="469"/>
      <c r="PLD548" s="465"/>
      <c r="PLE548" s="466"/>
      <c r="PLF548" s="467"/>
      <c r="PLG548" s="468"/>
      <c r="PLH548" s="467"/>
      <c r="PLI548" s="469"/>
      <c r="PLJ548" s="469"/>
      <c r="PLK548" s="469"/>
      <c r="PLL548" s="465"/>
      <c r="PLM548" s="466"/>
      <c r="PLN548" s="467"/>
      <c r="PLO548" s="468"/>
      <c r="PLP548" s="467"/>
      <c r="PLQ548" s="469"/>
      <c r="PLR548" s="469"/>
      <c r="PLS548" s="469"/>
      <c r="PLT548" s="465"/>
      <c r="PLU548" s="466"/>
      <c r="PLV548" s="467"/>
      <c r="PLW548" s="468"/>
      <c r="PLX548" s="467"/>
      <c r="PLY548" s="469"/>
      <c r="PLZ548" s="469"/>
      <c r="PMA548" s="469"/>
      <c r="PMB548" s="465"/>
      <c r="PMC548" s="466"/>
      <c r="PMD548" s="467"/>
      <c r="PME548" s="468"/>
      <c r="PMF548" s="467"/>
      <c r="PMG548" s="469"/>
      <c r="PMH548" s="469"/>
      <c r="PMI548" s="469"/>
      <c r="PMJ548" s="465"/>
      <c r="PMK548" s="466"/>
      <c r="PML548" s="467"/>
      <c r="PMM548" s="468"/>
      <c r="PMN548" s="467"/>
      <c r="PMO548" s="469"/>
      <c r="PMP548" s="469"/>
      <c r="PMQ548" s="469"/>
      <c r="PMR548" s="465"/>
      <c r="PMS548" s="466"/>
      <c r="PMT548" s="467"/>
      <c r="PMU548" s="468"/>
      <c r="PMV548" s="467"/>
      <c r="PMW548" s="469"/>
      <c r="PMX548" s="469"/>
      <c r="PMY548" s="469"/>
      <c r="PMZ548" s="465"/>
      <c r="PNA548" s="466"/>
      <c r="PNB548" s="467"/>
      <c r="PNC548" s="468"/>
      <c r="PND548" s="467"/>
      <c r="PNE548" s="469"/>
      <c r="PNF548" s="469"/>
      <c r="PNG548" s="469"/>
      <c r="PNH548" s="465"/>
      <c r="PNI548" s="466"/>
      <c r="PNJ548" s="467"/>
      <c r="PNK548" s="468"/>
      <c r="PNL548" s="467"/>
      <c r="PNM548" s="469"/>
      <c r="PNN548" s="469"/>
      <c r="PNO548" s="469"/>
      <c r="PNP548" s="465"/>
      <c r="PNQ548" s="466"/>
      <c r="PNR548" s="467"/>
      <c r="PNS548" s="468"/>
      <c r="PNT548" s="467"/>
      <c r="PNU548" s="469"/>
      <c r="PNV548" s="469"/>
      <c r="PNW548" s="469"/>
      <c r="PNX548" s="465"/>
      <c r="PNY548" s="466"/>
      <c r="PNZ548" s="467"/>
      <c r="POA548" s="468"/>
      <c r="POB548" s="467"/>
      <c r="POC548" s="469"/>
      <c r="POD548" s="469"/>
      <c r="POE548" s="469"/>
      <c r="POF548" s="465"/>
      <c r="POG548" s="466"/>
      <c r="POH548" s="467"/>
      <c r="POI548" s="468"/>
      <c r="POJ548" s="467"/>
      <c r="POK548" s="469"/>
      <c r="POL548" s="469"/>
      <c r="POM548" s="469"/>
      <c r="PON548" s="465"/>
      <c r="POO548" s="466"/>
      <c r="POP548" s="467"/>
      <c r="POQ548" s="468"/>
      <c r="POR548" s="467"/>
      <c r="POS548" s="469"/>
      <c r="POT548" s="469"/>
      <c r="POU548" s="469"/>
      <c r="POV548" s="465"/>
      <c r="POW548" s="466"/>
      <c r="POX548" s="467"/>
      <c r="POY548" s="468"/>
      <c r="POZ548" s="467"/>
      <c r="PPA548" s="469"/>
      <c r="PPB548" s="469"/>
      <c r="PPC548" s="469"/>
      <c r="PPD548" s="465"/>
      <c r="PPE548" s="466"/>
      <c r="PPF548" s="467"/>
      <c r="PPG548" s="468"/>
      <c r="PPH548" s="467"/>
      <c r="PPI548" s="469"/>
      <c r="PPJ548" s="469"/>
      <c r="PPK548" s="469"/>
      <c r="PPL548" s="465"/>
      <c r="PPM548" s="466"/>
      <c r="PPN548" s="467"/>
      <c r="PPO548" s="468"/>
      <c r="PPP548" s="467"/>
      <c r="PPQ548" s="469"/>
      <c r="PPR548" s="469"/>
      <c r="PPS548" s="469"/>
      <c r="PPT548" s="465"/>
      <c r="PPU548" s="466"/>
      <c r="PPV548" s="467"/>
      <c r="PPW548" s="468"/>
      <c r="PPX548" s="467"/>
      <c r="PPY548" s="469"/>
      <c r="PPZ548" s="469"/>
      <c r="PQA548" s="469"/>
      <c r="PQB548" s="465"/>
      <c r="PQC548" s="466"/>
      <c r="PQD548" s="467"/>
      <c r="PQE548" s="468"/>
      <c r="PQF548" s="467"/>
      <c r="PQG548" s="469"/>
      <c r="PQH548" s="469"/>
      <c r="PQI548" s="469"/>
      <c r="PQJ548" s="465"/>
      <c r="PQK548" s="466"/>
      <c r="PQL548" s="467"/>
      <c r="PQM548" s="468"/>
      <c r="PQN548" s="467"/>
      <c r="PQO548" s="469"/>
      <c r="PQP548" s="469"/>
      <c r="PQQ548" s="469"/>
      <c r="PQR548" s="465"/>
      <c r="PQS548" s="466"/>
      <c r="PQT548" s="467"/>
      <c r="PQU548" s="468"/>
      <c r="PQV548" s="467"/>
      <c r="PQW548" s="469"/>
      <c r="PQX548" s="469"/>
      <c r="PQY548" s="469"/>
      <c r="PQZ548" s="465"/>
      <c r="PRA548" s="466"/>
      <c r="PRB548" s="467"/>
      <c r="PRC548" s="468"/>
      <c r="PRD548" s="467"/>
      <c r="PRE548" s="469"/>
      <c r="PRF548" s="469"/>
      <c r="PRG548" s="469"/>
      <c r="PRH548" s="465"/>
      <c r="PRI548" s="466"/>
      <c r="PRJ548" s="467"/>
      <c r="PRK548" s="468"/>
      <c r="PRL548" s="467"/>
      <c r="PRM548" s="469"/>
      <c r="PRN548" s="469"/>
      <c r="PRO548" s="469"/>
      <c r="PRP548" s="465"/>
      <c r="PRQ548" s="466"/>
      <c r="PRR548" s="467"/>
      <c r="PRS548" s="468"/>
      <c r="PRT548" s="467"/>
      <c r="PRU548" s="469"/>
      <c r="PRV548" s="469"/>
      <c r="PRW548" s="469"/>
      <c r="PRX548" s="465"/>
      <c r="PRY548" s="466"/>
      <c r="PRZ548" s="467"/>
      <c r="PSA548" s="468"/>
      <c r="PSB548" s="467"/>
      <c r="PSC548" s="469"/>
      <c r="PSD548" s="469"/>
      <c r="PSE548" s="469"/>
      <c r="PSF548" s="465"/>
      <c r="PSG548" s="466"/>
      <c r="PSH548" s="467"/>
      <c r="PSI548" s="468"/>
      <c r="PSJ548" s="467"/>
      <c r="PSK548" s="469"/>
      <c r="PSL548" s="469"/>
      <c r="PSM548" s="469"/>
      <c r="PSN548" s="465"/>
      <c r="PSO548" s="466"/>
      <c r="PSP548" s="467"/>
      <c r="PSQ548" s="468"/>
      <c r="PSR548" s="467"/>
      <c r="PSS548" s="469"/>
      <c r="PST548" s="469"/>
      <c r="PSU548" s="469"/>
      <c r="PSV548" s="465"/>
      <c r="PSW548" s="466"/>
      <c r="PSX548" s="467"/>
      <c r="PSY548" s="468"/>
      <c r="PSZ548" s="467"/>
      <c r="PTA548" s="469"/>
      <c r="PTB548" s="469"/>
      <c r="PTC548" s="469"/>
      <c r="PTD548" s="465"/>
      <c r="PTE548" s="466"/>
      <c r="PTF548" s="467"/>
      <c r="PTG548" s="468"/>
      <c r="PTH548" s="467"/>
      <c r="PTI548" s="469"/>
      <c r="PTJ548" s="469"/>
      <c r="PTK548" s="469"/>
      <c r="PTL548" s="465"/>
      <c r="PTM548" s="466"/>
      <c r="PTN548" s="467"/>
      <c r="PTO548" s="468"/>
      <c r="PTP548" s="467"/>
      <c r="PTQ548" s="469"/>
      <c r="PTR548" s="469"/>
      <c r="PTS548" s="469"/>
      <c r="PTT548" s="465"/>
      <c r="PTU548" s="466"/>
      <c r="PTV548" s="467"/>
      <c r="PTW548" s="468"/>
      <c r="PTX548" s="467"/>
      <c r="PTY548" s="469"/>
      <c r="PTZ548" s="469"/>
      <c r="PUA548" s="469"/>
      <c r="PUB548" s="465"/>
      <c r="PUC548" s="466"/>
      <c r="PUD548" s="467"/>
      <c r="PUE548" s="468"/>
      <c r="PUF548" s="467"/>
      <c r="PUG548" s="469"/>
      <c r="PUH548" s="469"/>
      <c r="PUI548" s="469"/>
      <c r="PUJ548" s="465"/>
      <c r="PUK548" s="466"/>
      <c r="PUL548" s="467"/>
      <c r="PUM548" s="468"/>
      <c r="PUN548" s="467"/>
      <c r="PUO548" s="469"/>
      <c r="PUP548" s="469"/>
      <c r="PUQ548" s="469"/>
      <c r="PUR548" s="465"/>
      <c r="PUS548" s="466"/>
      <c r="PUT548" s="467"/>
      <c r="PUU548" s="468"/>
      <c r="PUV548" s="467"/>
      <c r="PUW548" s="469"/>
      <c r="PUX548" s="469"/>
      <c r="PUY548" s="469"/>
      <c r="PUZ548" s="465"/>
      <c r="PVA548" s="466"/>
      <c r="PVB548" s="467"/>
      <c r="PVC548" s="468"/>
      <c r="PVD548" s="467"/>
      <c r="PVE548" s="469"/>
      <c r="PVF548" s="469"/>
      <c r="PVG548" s="469"/>
      <c r="PVH548" s="465"/>
      <c r="PVI548" s="466"/>
      <c r="PVJ548" s="467"/>
      <c r="PVK548" s="468"/>
      <c r="PVL548" s="467"/>
      <c r="PVM548" s="469"/>
      <c r="PVN548" s="469"/>
      <c r="PVO548" s="469"/>
      <c r="PVP548" s="465"/>
      <c r="PVQ548" s="466"/>
      <c r="PVR548" s="467"/>
      <c r="PVS548" s="468"/>
      <c r="PVT548" s="467"/>
      <c r="PVU548" s="469"/>
      <c r="PVV548" s="469"/>
      <c r="PVW548" s="469"/>
      <c r="PVX548" s="465"/>
      <c r="PVY548" s="466"/>
      <c r="PVZ548" s="467"/>
      <c r="PWA548" s="468"/>
      <c r="PWB548" s="467"/>
      <c r="PWC548" s="469"/>
      <c r="PWD548" s="469"/>
      <c r="PWE548" s="469"/>
      <c r="PWF548" s="465"/>
      <c r="PWG548" s="466"/>
      <c r="PWH548" s="467"/>
      <c r="PWI548" s="468"/>
      <c r="PWJ548" s="467"/>
      <c r="PWK548" s="469"/>
      <c r="PWL548" s="469"/>
      <c r="PWM548" s="469"/>
      <c r="PWN548" s="465"/>
      <c r="PWO548" s="466"/>
      <c r="PWP548" s="467"/>
      <c r="PWQ548" s="468"/>
      <c r="PWR548" s="467"/>
      <c r="PWS548" s="469"/>
      <c r="PWT548" s="469"/>
      <c r="PWU548" s="469"/>
      <c r="PWV548" s="465"/>
      <c r="PWW548" s="466"/>
      <c r="PWX548" s="467"/>
      <c r="PWY548" s="468"/>
      <c r="PWZ548" s="467"/>
      <c r="PXA548" s="469"/>
      <c r="PXB548" s="469"/>
      <c r="PXC548" s="469"/>
      <c r="PXD548" s="465"/>
      <c r="PXE548" s="466"/>
      <c r="PXF548" s="467"/>
      <c r="PXG548" s="468"/>
      <c r="PXH548" s="467"/>
      <c r="PXI548" s="469"/>
      <c r="PXJ548" s="469"/>
      <c r="PXK548" s="469"/>
      <c r="PXL548" s="465"/>
      <c r="PXM548" s="466"/>
      <c r="PXN548" s="467"/>
      <c r="PXO548" s="468"/>
      <c r="PXP548" s="467"/>
      <c r="PXQ548" s="469"/>
      <c r="PXR548" s="469"/>
      <c r="PXS548" s="469"/>
      <c r="PXT548" s="465"/>
      <c r="PXU548" s="466"/>
      <c r="PXV548" s="467"/>
      <c r="PXW548" s="468"/>
      <c r="PXX548" s="467"/>
      <c r="PXY548" s="469"/>
      <c r="PXZ548" s="469"/>
      <c r="PYA548" s="469"/>
      <c r="PYB548" s="465"/>
      <c r="PYC548" s="466"/>
      <c r="PYD548" s="467"/>
      <c r="PYE548" s="468"/>
      <c r="PYF548" s="467"/>
      <c r="PYG548" s="469"/>
      <c r="PYH548" s="469"/>
      <c r="PYI548" s="469"/>
      <c r="PYJ548" s="465"/>
      <c r="PYK548" s="466"/>
      <c r="PYL548" s="467"/>
      <c r="PYM548" s="468"/>
      <c r="PYN548" s="467"/>
      <c r="PYO548" s="469"/>
      <c r="PYP548" s="469"/>
      <c r="PYQ548" s="469"/>
      <c r="PYR548" s="465"/>
      <c r="PYS548" s="466"/>
      <c r="PYT548" s="467"/>
      <c r="PYU548" s="468"/>
      <c r="PYV548" s="467"/>
      <c r="PYW548" s="469"/>
      <c r="PYX548" s="469"/>
      <c r="PYY548" s="469"/>
      <c r="PYZ548" s="465"/>
      <c r="PZA548" s="466"/>
      <c r="PZB548" s="467"/>
      <c r="PZC548" s="468"/>
      <c r="PZD548" s="467"/>
      <c r="PZE548" s="469"/>
      <c r="PZF548" s="469"/>
      <c r="PZG548" s="469"/>
      <c r="PZH548" s="465"/>
      <c r="PZI548" s="466"/>
      <c r="PZJ548" s="467"/>
      <c r="PZK548" s="468"/>
      <c r="PZL548" s="467"/>
      <c r="PZM548" s="469"/>
      <c r="PZN548" s="469"/>
      <c r="PZO548" s="469"/>
      <c r="PZP548" s="465"/>
      <c r="PZQ548" s="466"/>
      <c r="PZR548" s="467"/>
      <c r="PZS548" s="468"/>
      <c r="PZT548" s="467"/>
      <c r="PZU548" s="469"/>
      <c r="PZV548" s="469"/>
      <c r="PZW548" s="469"/>
      <c r="PZX548" s="465"/>
      <c r="PZY548" s="466"/>
      <c r="PZZ548" s="467"/>
      <c r="QAA548" s="468"/>
      <c r="QAB548" s="467"/>
      <c r="QAC548" s="469"/>
      <c r="QAD548" s="469"/>
      <c r="QAE548" s="469"/>
      <c r="QAF548" s="465"/>
      <c r="QAG548" s="466"/>
      <c r="QAH548" s="467"/>
      <c r="QAI548" s="468"/>
      <c r="QAJ548" s="467"/>
      <c r="QAK548" s="469"/>
      <c r="QAL548" s="469"/>
      <c r="QAM548" s="469"/>
      <c r="QAN548" s="465"/>
      <c r="QAO548" s="466"/>
      <c r="QAP548" s="467"/>
      <c r="QAQ548" s="468"/>
      <c r="QAR548" s="467"/>
      <c r="QAS548" s="469"/>
      <c r="QAT548" s="469"/>
      <c r="QAU548" s="469"/>
      <c r="QAV548" s="465"/>
      <c r="QAW548" s="466"/>
      <c r="QAX548" s="467"/>
      <c r="QAY548" s="468"/>
      <c r="QAZ548" s="467"/>
      <c r="QBA548" s="469"/>
      <c r="QBB548" s="469"/>
      <c r="QBC548" s="469"/>
      <c r="QBD548" s="465"/>
      <c r="QBE548" s="466"/>
      <c r="QBF548" s="467"/>
      <c r="QBG548" s="468"/>
      <c r="QBH548" s="467"/>
      <c r="QBI548" s="469"/>
      <c r="QBJ548" s="469"/>
      <c r="QBK548" s="469"/>
      <c r="QBL548" s="465"/>
      <c r="QBM548" s="466"/>
      <c r="QBN548" s="467"/>
      <c r="QBO548" s="468"/>
      <c r="QBP548" s="467"/>
      <c r="QBQ548" s="469"/>
      <c r="QBR548" s="469"/>
      <c r="QBS548" s="469"/>
      <c r="QBT548" s="465"/>
      <c r="QBU548" s="466"/>
      <c r="QBV548" s="467"/>
      <c r="QBW548" s="468"/>
      <c r="QBX548" s="467"/>
      <c r="QBY548" s="469"/>
      <c r="QBZ548" s="469"/>
      <c r="QCA548" s="469"/>
      <c r="QCB548" s="465"/>
      <c r="QCC548" s="466"/>
      <c r="QCD548" s="467"/>
      <c r="QCE548" s="468"/>
      <c r="QCF548" s="467"/>
      <c r="QCG548" s="469"/>
      <c r="QCH548" s="469"/>
      <c r="QCI548" s="469"/>
      <c r="QCJ548" s="465"/>
      <c r="QCK548" s="466"/>
      <c r="QCL548" s="467"/>
      <c r="QCM548" s="468"/>
      <c r="QCN548" s="467"/>
      <c r="QCO548" s="469"/>
      <c r="QCP548" s="469"/>
      <c r="QCQ548" s="469"/>
      <c r="QCR548" s="465"/>
      <c r="QCS548" s="466"/>
      <c r="QCT548" s="467"/>
      <c r="QCU548" s="468"/>
      <c r="QCV548" s="467"/>
      <c r="QCW548" s="469"/>
      <c r="QCX548" s="469"/>
      <c r="QCY548" s="469"/>
      <c r="QCZ548" s="465"/>
      <c r="QDA548" s="466"/>
      <c r="QDB548" s="467"/>
      <c r="QDC548" s="468"/>
      <c r="QDD548" s="467"/>
      <c r="QDE548" s="469"/>
      <c r="QDF548" s="469"/>
      <c r="QDG548" s="469"/>
      <c r="QDH548" s="465"/>
      <c r="QDI548" s="466"/>
      <c r="QDJ548" s="467"/>
      <c r="QDK548" s="468"/>
      <c r="QDL548" s="467"/>
      <c r="QDM548" s="469"/>
      <c r="QDN548" s="469"/>
      <c r="QDO548" s="469"/>
      <c r="QDP548" s="465"/>
      <c r="QDQ548" s="466"/>
      <c r="QDR548" s="467"/>
      <c r="QDS548" s="468"/>
      <c r="QDT548" s="467"/>
      <c r="QDU548" s="469"/>
      <c r="QDV548" s="469"/>
      <c r="QDW548" s="469"/>
      <c r="QDX548" s="465"/>
      <c r="QDY548" s="466"/>
      <c r="QDZ548" s="467"/>
      <c r="QEA548" s="468"/>
      <c r="QEB548" s="467"/>
      <c r="QEC548" s="469"/>
      <c r="QED548" s="469"/>
      <c r="QEE548" s="469"/>
      <c r="QEF548" s="465"/>
      <c r="QEG548" s="466"/>
      <c r="QEH548" s="467"/>
      <c r="QEI548" s="468"/>
      <c r="QEJ548" s="467"/>
      <c r="QEK548" s="469"/>
      <c r="QEL548" s="469"/>
      <c r="QEM548" s="469"/>
      <c r="QEN548" s="465"/>
      <c r="QEO548" s="466"/>
      <c r="QEP548" s="467"/>
      <c r="QEQ548" s="468"/>
      <c r="QER548" s="467"/>
      <c r="QES548" s="469"/>
      <c r="QET548" s="469"/>
      <c r="QEU548" s="469"/>
      <c r="QEV548" s="465"/>
      <c r="QEW548" s="466"/>
      <c r="QEX548" s="467"/>
      <c r="QEY548" s="468"/>
      <c r="QEZ548" s="467"/>
      <c r="QFA548" s="469"/>
      <c r="QFB548" s="469"/>
      <c r="QFC548" s="469"/>
      <c r="QFD548" s="465"/>
      <c r="QFE548" s="466"/>
      <c r="QFF548" s="467"/>
      <c r="QFG548" s="468"/>
      <c r="QFH548" s="467"/>
      <c r="QFI548" s="469"/>
      <c r="QFJ548" s="469"/>
      <c r="QFK548" s="469"/>
      <c r="QFL548" s="465"/>
      <c r="QFM548" s="466"/>
      <c r="QFN548" s="467"/>
      <c r="QFO548" s="468"/>
      <c r="QFP548" s="467"/>
      <c r="QFQ548" s="469"/>
      <c r="QFR548" s="469"/>
      <c r="QFS548" s="469"/>
      <c r="QFT548" s="465"/>
      <c r="QFU548" s="466"/>
      <c r="QFV548" s="467"/>
      <c r="QFW548" s="468"/>
      <c r="QFX548" s="467"/>
      <c r="QFY548" s="469"/>
      <c r="QFZ548" s="469"/>
      <c r="QGA548" s="469"/>
      <c r="QGB548" s="465"/>
      <c r="QGC548" s="466"/>
      <c r="QGD548" s="467"/>
      <c r="QGE548" s="468"/>
      <c r="QGF548" s="467"/>
      <c r="QGG548" s="469"/>
      <c r="QGH548" s="469"/>
      <c r="QGI548" s="469"/>
      <c r="QGJ548" s="465"/>
      <c r="QGK548" s="466"/>
      <c r="QGL548" s="467"/>
      <c r="QGM548" s="468"/>
      <c r="QGN548" s="467"/>
      <c r="QGO548" s="469"/>
      <c r="QGP548" s="469"/>
      <c r="QGQ548" s="469"/>
      <c r="QGR548" s="465"/>
      <c r="QGS548" s="466"/>
      <c r="QGT548" s="467"/>
      <c r="QGU548" s="468"/>
      <c r="QGV548" s="467"/>
      <c r="QGW548" s="469"/>
      <c r="QGX548" s="469"/>
      <c r="QGY548" s="469"/>
      <c r="QGZ548" s="465"/>
      <c r="QHA548" s="466"/>
      <c r="QHB548" s="467"/>
      <c r="QHC548" s="468"/>
      <c r="QHD548" s="467"/>
      <c r="QHE548" s="469"/>
      <c r="QHF548" s="469"/>
      <c r="QHG548" s="469"/>
      <c r="QHH548" s="465"/>
      <c r="QHI548" s="466"/>
      <c r="QHJ548" s="467"/>
      <c r="QHK548" s="468"/>
      <c r="QHL548" s="467"/>
      <c r="QHM548" s="469"/>
      <c r="QHN548" s="469"/>
      <c r="QHO548" s="469"/>
      <c r="QHP548" s="465"/>
      <c r="QHQ548" s="466"/>
      <c r="QHR548" s="467"/>
      <c r="QHS548" s="468"/>
      <c r="QHT548" s="467"/>
      <c r="QHU548" s="469"/>
      <c r="QHV548" s="469"/>
      <c r="QHW548" s="469"/>
      <c r="QHX548" s="465"/>
      <c r="QHY548" s="466"/>
      <c r="QHZ548" s="467"/>
      <c r="QIA548" s="468"/>
      <c r="QIB548" s="467"/>
      <c r="QIC548" s="469"/>
      <c r="QID548" s="469"/>
      <c r="QIE548" s="469"/>
      <c r="QIF548" s="465"/>
      <c r="QIG548" s="466"/>
      <c r="QIH548" s="467"/>
      <c r="QII548" s="468"/>
      <c r="QIJ548" s="467"/>
      <c r="QIK548" s="469"/>
      <c r="QIL548" s="469"/>
      <c r="QIM548" s="469"/>
      <c r="QIN548" s="465"/>
      <c r="QIO548" s="466"/>
      <c r="QIP548" s="467"/>
      <c r="QIQ548" s="468"/>
      <c r="QIR548" s="467"/>
      <c r="QIS548" s="469"/>
      <c r="QIT548" s="469"/>
      <c r="QIU548" s="469"/>
      <c r="QIV548" s="465"/>
      <c r="QIW548" s="466"/>
      <c r="QIX548" s="467"/>
      <c r="QIY548" s="468"/>
      <c r="QIZ548" s="467"/>
      <c r="QJA548" s="469"/>
      <c r="QJB548" s="469"/>
      <c r="QJC548" s="469"/>
      <c r="QJD548" s="465"/>
      <c r="QJE548" s="466"/>
      <c r="QJF548" s="467"/>
      <c r="QJG548" s="468"/>
      <c r="QJH548" s="467"/>
      <c r="QJI548" s="469"/>
      <c r="QJJ548" s="469"/>
      <c r="QJK548" s="469"/>
      <c r="QJL548" s="465"/>
      <c r="QJM548" s="466"/>
      <c r="QJN548" s="467"/>
      <c r="QJO548" s="468"/>
      <c r="QJP548" s="467"/>
      <c r="QJQ548" s="469"/>
      <c r="QJR548" s="469"/>
      <c r="QJS548" s="469"/>
      <c r="QJT548" s="465"/>
      <c r="QJU548" s="466"/>
      <c r="QJV548" s="467"/>
      <c r="QJW548" s="468"/>
      <c r="QJX548" s="467"/>
      <c r="QJY548" s="469"/>
      <c r="QJZ548" s="469"/>
      <c r="QKA548" s="469"/>
      <c r="QKB548" s="465"/>
      <c r="QKC548" s="466"/>
      <c r="QKD548" s="467"/>
      <c r="QKE548" s="468"/>
      <c r="QKF548" s="467"/>
      <c r="QKG548" s="469"/>
      <c r="QKH548" s="469"/>
      <c r="QKI548" s="469"/>
      <c r="QKJ548" s="465"/>
      <c r="QKK548" s="466"/>
      <c r="QKL548" s="467"/>
      <c r="QKM548" s="468"/>
      <c r="QKN548" s="467"/>
      <c r="QKO548" s="469"/>
      <c r="QKP548" s="469"/>
      <c r="QKQ548" s="469"/>
      <c r="QKR548" s="465"/>
      <c r="QKS548" s="466"/>
      <c r="QKT548" s="467"/>
      <c r="QKU548" s="468"/>
      <c r="QKV548" s="467"/>
      <c r="QKW548" s="469"/>
      <c r="QKX548" s="469"/>
      <c r="QKY548" s="469"/>
      <c r="QKZ548" s="465"/>
      <c r="QLA548" s="466"/>
      <c r="QLB548" s="467"/>
      <c r="QLC548" s="468"/>
      <c r="QLD548" s="467"/>
      <c r="QLE548" s="469"/>
      <c r="QLF548" s="469"/>
      <c r="QLG548" s="469"/>
      <c r="QLH548" s="465"/>
      <c r="QLI548" s="466"/>
      <c r="QLJ548" s="467"/>
      <c r="QLK548" s="468"/>
      <c r="QLL548" s="467"/>
      <c r="QLM548" s="469"/>
      <c r="QLN548" s="469"/>
      <c r="QLO548" s="469"/>
      <c r="QLP548" s="465"/>
      <c r="QLQ548" s="466"/>
      <c r="QLR548" s="467"/>
      <c r="QLS548" s="468"/>
      <c r="QLT548" s="467"/>
      <c r="QLU548" s="469"/>
      <c r="QLV548" s="469"/>
      <c r="QLW548" s="469"/>
      <c r="QLX548" s="465"/>
      <c r="QLY548" s="466"/>
      <c r="QLZ548" s="467"/>
      <c r="QMA548" s="468"/>
      <c r="QMB548" s="467"/>
      <c r="QMC548" s="469"/>
      <c r="QMD548" s="469"/>
      <c r="QME548" s="469"/>
      <c r="QMF548" s="465"/>
      <c r="QMG548" s="466"/>
      <c r="QMH548" s="467"/>
      <c r="QMI548" s="468"/>
      <c r="QMJ548" s="467"/>
      <c r="QMK548" s="469"/>
      <c r="QML548" s="469"/>
      <c r="QMM548" s="469"/>
      <c r="QMN548" s="465"/>
      <c r="QMO548" s="466"/>
      <c r="QMP548" s="467"/>
      <c r="QMQ548" s="468"/>
      <c r="QMR548" s="467"/>
      <c r="QMS548" s="469"/>
      <c r="QMT548" s="469"/>
      <c r="QMU548" s="469"/>
      <c r="QMV548" s="465"/>
      <c r="QMW548" s="466"/>
      <c r="QMX548" s="467"/>
      <c r="QMY548" s="468"/>
      <c r="QMZ548" s="467"/>
      <c r="QNA548" s="469"/>
      <c r="QNB548" s="469"/>
      <c r="QNC548" s="469"/>
      <c r="QND548" s="465"/>
      <c r="QNE548" s="466"/>
      <c r="QNF548" s="467"/>
      <c r="QNG548" s="468"/>
      <c r="QNH548" s="467"/>
      <c r="QNI548" s="469"/>
      <c r="QNJ548" s="469"/>
      <c r="QNK548" s="469"/>
      <c r="QNL548" s="465"/>
      <c r="QNM548" s="466"/>
      <c r="QNN548" s="467"/>
      <c r="QNO548" s="468"/>
      <c r="QNP548" s="467"/>
      <c r="QNQ548" s="469"/>
      <c r="QNR548" s="469"/>
      <c r="QNS548" s="469"/>
      <c r="QNT548" s="465"/>
      <c r="QNU548" s="466"/>
      <c r="QNV548" s="467"/>
      <c r="QNW548" s="468"/>
      <c r="QNX548" s="467"/>
      <c r="QNY548" s="469"/>
      <c r="QNZ548" s="469"/>
      <c r="QOA548" s="469"/>
      <c r="QOB548" s="465"/>
      <c r="QOC548" s="466"/>
      <c r="QOD548" s="467"/>
      <c r="QOE548" s="468"/>
      <c r="QOF548" s="467"/>
      <c r="QOG548" s="469"/>
      <c r="QOH548" s="469"/>
      <c r="QOI548" s="469"/>
      <c r="QOJ548" s="465"/>
      <c r="QOK548" s="466"/>
      <c r="QOL548" s="467"/>
      <c r="QOM548" s="468"/>
      <c r="QON548" s="467"/>
      <c r="QOO548" s="469"/>
      <c r="QOP548" s="469"/>
      <c r="QOQ548" s="469"/>
      <c r="QOR548" s="465"/>
      <c r="QOS548" s="466"/>
      <c r="QOT548" s="467"/>
      <c r="QOU548" s="468"/>
      <c r="QOV548" s="467"/>
      <c r="QOW548" s="469"/>
      <c r="QOX548" s="469"/>
      <c r="QOY548" s="469"/>
      <c r="QOZ548" s="465"/>
      <c r="QPA548" s="466"/>
      <c r="QPB548" s="467"/>
      <c r="QPC548" s="468"/>
      <c r="QPD548" s="467"/>
      <c r="QPE548" s="469"/>
      <c r="QPF548" s="469"/>
      <c r="QPG548" s="469"/>
      <c r="QPH548" s="465"/>
      <c r="QPI548" s="466"/>
      <c r="QPJ548" s="467"/>
      <c r="QPK548" s="468"/>
      <c r="QPL548" s="467"/>
      <c r="QPM548" s="469"/>
      <c r="QPN548" s="469"/>
      <c r="QPO548" s="469"/>
      <c r="QPP548" s="465"/>
      <c r="QPQ548" s="466"/>
      <c r="QPR548" s="467"/>
      <c r="QPS548" s="468"/>
      <c r="QPT548" s="467"/>
      <c r="QPU548" s="469"/>
      <c r="QPV548" s="469"/>
      <c r="QPW548" s="469"/>
      <c r="QPX548" s="465"/>
      <c r="QPY548" s="466"/>
      <c r="QPZ548" s="467"/>
      <c r="QQA548" s="468"/>
      <c r="QQB548" s="467"/>
      <c r="QQC548" s="469"/>
      <c r="QQD548" s="469"/>
      <c r="QQE548" s="469"/>
      <c r="QQF548" s="465"/>
      <c r="QQG548" s="466"/>
      <c r="QQH548" s="467"/>
      <c r="QQI548" s="468"/>
      <c r="QQJ548" s="467"/>
      <c r="QQK548" s="469"/>
      <c r="QQL548" s="469"/>
      <c r="QQM548" s="469"/>
      <c r="QQN548" s="465"/>
      <c r="QQO548" s="466"/>
      <c r="QQP548" s="467"/>
      <c r="QQQ548" s="468"/>
      <c r="QQR548" s="467"/>
      <c r="QQS548" s="469"/>
      <c r="QQT548" s="469"/>
      <c r="QQU548" s="469"/>
      <c r="QQV548" s="465"/>
      <c r="QQW548" s="466"/>
      <c r="QQX548" s="467"/>
      <c r="QQY548" s="468"/>
      <c r="QQZ548" s="467"/>
      <c r="QRA548" s="469"/>
      <c r="QRB548" s="469"/>
      <c r="QRC548" s="469"/>
      <c r="QRD548" s="465"/>
      <c r="QRE548" s="466"/>
      <c r="QRF548" s="467"/>
      <c r="QRG548" s="468"/>
      <c r="QRH548" s="467"/>
      <c r="QRI548" s="469"/>
      <c r="QRJ548" s="469"/>
      <c r="QRK548" s="469"/>
      <c r="QRL548" s="465"/>
      <c r="QRM548" s="466"/>
      <c r="QRN548" s="467"/>
      <c r="QRO548" s="468"/>
      <c r="QRP548" s="467"/>
      <c r="QRQ548" s="469"/>
      <c r="QRR548" s="469"/>
      <c r="QRS548" s="469"/>
      <c r="QRT548" s="465"/>
      <c r="QRU548" s="466"/>
      <c r="QRV548" s="467"/>
      <c r="QRW548" s="468"/>
      <c r="QRX548" s="467"/>
      <c r="QRY548" s="469"/>
      <c r="QRZ548" s="469"/>
      <c r="QSA548" s="469"/>
      <c r="QSB548" s="465"/>
      <c r="QSC548" s="466"/>
      <c r="QSD548" s="467"/>
      <c r="QSE548" s="468"/>
      <c r="QSF548" s="467"/>
      <c r="QSG548" s="469"/>
      <c r="QSH548" s="469"/>
      <c r="QSI548" s="469"/>
      <c r="QSJ548" s="465"/>
      <c r="QSK548" s="466"/>
      <c r="QSL548" s="467"/>
      <c r="QSM548" s="468"/>
      <c r="QSN548" s="467"/>
      <c r="QSO548" s="469"/>
      <c r="QSP548" s="469"/>
      <c r="QSQ548" s="469"/>
      <c r="QSR548" s="465"/>
      <c r="QSS548" s="466"/>
      <c r="QST548" s="467"/>
      <c r="QSU548" s="468"/>
      <c r="QSV548" s="467"/>
      <c r="QSW548" s="469"/>
      <c r="QSX548" s="469"/>
      <c r="QSY548" s="469"/>
      <c r="QSZ548" s="465"/>
      <c r="QTA548" s="466"/>
      <c r="QTB548" s="467"/>
      <c r="QTC548" s="468"/>
      <c r="QTD548" s="467"/>
      <c r="QTE548" s="469"/>
      <c r="QTF548" s="469"/>
      <c r="QTG548" s="469"/>
      <c r="QTH548" s="465"/>
      <c r="QTI548" s="466"/>
      <c r="QTJ548" s="467"/>
      <c r="QTK548" s="468"/>
      <c r="QTL548" s="467"/>
      <c r="QTM548" s="469"/>
      <c r="QTN548" s="469"/>
      <c r="QTO548" s="469"/>
      <c r="QTP548" s="465"/>
      <c r="QTQ548" s="466"/>
      <c r="QTR548" s="467"/>
      <c r="QTS548" s="468"/>
      <c r="QTT548" s="467"/>
      <c r="QTU548" s="469"/>
      <c r="QTV548" s="469"/>
      <c r="QTW548" s="469"/>
      <c r="QTX548" s="465"/>
      <c r="QTY548" s="466"/>
      <c r="QTZ548" s="467"/>
      <c r="QUA548" s="468"/>
      <c r="QUB548" s="467"/>
      <c r="QUC548" s="469"/>
      <c r="QUD548" s="469"/>
      <c r="QUE548" s="469"/>
      <c r="QUF548" s="465"/>
      <c r="QUG548" s="466"/>
      <c r="QUH548" s="467"/>
      <c r="QUI548" s="468"/>
      <c r="QUJ548" s="467"/>
      <c r="QUK548" s="469"/>
      <c r="QUL548" s="469"/>
      <c r="QUM548" s="469"/>
      <c r="QUN548" s="465"/>
      <c r="QUO548" s="466"/>
      <c r="QUP548" s="467"/>
      <c r="QUQ548" s="468"/>
      <c r="QUR548" s="467"/>
      <c r="QUS548" s="469"/>
      <c r="QUT548" s="469"/>
      <c r="QUU548" s="469"/>
      <c r="QUV548" s="465"/>
      <c r="QUW548" s="466"/>
      <c r="QUX548" s="467"/>
      <c r="QUY548" s="468"/>
      <c r="QUZ548" s="467"/>
      <c r="QVA548" s="469"/>
      <c r="QVB548" s="469"/>
      <c r="QVC548" s="469"/>
      <c r="QVD548" s="465"/>
      <c r="QVE548" s="466"/>
      <c r="QVF548" s="467"/>
      <c r="QVG548" s="468"/>
      <c r="QVH548" s="467"/>
      <c r="QVI548" s="469"/>
      <c r="QVJ548" s="469"/>
      <c r="QVK548" s="469"/>
      <c r="QVL548" s="465"/>
      <c r="QVM548" s="466"/>
      <c r="QVN548" s="467"/>
      <c r="QVO548" s="468"/>
      <c r="QVP548" s="467"/>
      <c r="QVQ548" s="469"/>
      <c r="QVR548" s="469"/>
      <c r="QVS548" s="469"/>
      <c r="QVT548" s="465"/>
      <c r="QVU548" s="466"/>
      <c r="QVV548" s="467"/>
      <c r="QVW548" s="468"/>
      <c r="QVX548" s="467"/>
      <c r="QVY548" s="469"/>
      <c r="QVZ548" s="469"/>
      <c r="QWA548" s="469"/>
      <c r="QWB548" s="465"/>
      <c r="QWC548" s="466"/>
      <c r="QWD548" s="467"/>
      <c r="QWE548" s="468"/>
      <c r="QWF548" s="467"/>
      <c r="QWG548" s="469"/>
      <c r="QWH548" s="469"/>
      <c r="QWI548" s="469"/>
      <c r="QWJ548" s="465"/>
      <c r="QWK548" s="466"/>
      <c r="QWL548" s="467"/>
      <c r="QWM548" s="468"/>
      <c r="QWN548" s="467"/>
      <c r="QWO548" s="469"/>
      <c r="QWP548" s="469"/>
      <c r="QWQ548" s="469"/>
      <c r="QWR548" s="465"/>
      <c r="QWS548" s="466"/>
      <c r="QWT548" s="467"/>
      <c r="QWU548" s="468"/>
      <c r="QWV548" s="467"/>
      <c r="QWW548" s="469"/>
      <c r="QWX548" s="469"/>
      <c r="QWY548" s="469"/>
      <c r="QWZ548" s="465"/>
      <c r="QXA548" s="466"/>
      <c r="QXB548" s="467"/>
      <c r="QXC548" s="468"/>
      <c r="QXD548" s="467"/>
      <c r="QXE548" s="469"/>
      <c r="QXF548" s="469"/>
      <c r="QXG548" s="469"/>
      <c r="QXH548" s="465"/>
      <c r="QXI548" s="466"/>
      <c r="QXJ548" s="467"/>
      <c r="QXK548" s="468"/>
      <c r="QXL548" s="467"/>
      <c r="QXM548" s="469"/>
      <c r="QXN548" s="469"/>
      <c r="QXO548" s="469"/>
      <c r="QXP548" s="465"/>
      <c r="QXQ548" s="466"/>
      <c r="QXR548" s="467"/>
      <c r="QXS548" s="468"/>
      <c r="QXT548" s="467"/>
      <c r="QXU548" s="469"/>
      <c r="QXV548" s="469"/>
      <c r="QXW548" s="469"/>
      <c r="QXX548" s="465"/>
      <c r="QXY548" s="466"/>
      <c r="QXZ548" s="467"/>
      <c r="QYA548" s="468"/>
      <c r="QYB548" s="467"/>
      <c r="QYC548" s="469"/>
      <c r="QYD548" s="469"/>
      <c r="QYE548" s="469"/>
      <c r="QYF548" s="465"/>
      <c r="QYG548" s="466"/>
      <c r="QYH548" s="467"/>
      <c r="QYI548" s="468"/>
      <c r="QYJ548" s="467"/>
      <c r="QYK548" s="469"/>
      <c r="QYL548" s="469"/>
      <c r="QYM548" s="469"/>
      <c r="QYN548" s="465"/>
      <c r="QYO548" s="466"/>
      <c r="QYP548" s="467"/>
      <c r="QYQ548" s="468"/>
      <c r="QYR548" s="467"/>
      <c r="QYS548" s="469"/>
      <c r="QYT548" s="469"/>
      <c r="QYU548" s="469"/>
      <c r="QYV548" s="465"/>
      <c r="QYW548" s="466"/>
      <c r="QYX548" s="467"/>
      <c r="QYY548" s="468"/>
      <c r="QYZ548" s="467"/>
      <c r="QZA548" s="469"/>
      <c r="QZB548" s="469"/>
      <c r="QZC548" s="469"/>
      <c r="QZD548" s="465"/>
      <c r="QZE548" s="466"/>
      <c r="QZF548" s="467"/>
      <c r="QZG548" s="468"/>
      <c r="QZH548" s="467"/>
      <c r="QZI548" s="469"/>
      <c r="QZJ548" s="469"/>
      <c r="QZK548" s="469"/>
      <c r="QZL548" s="465"/>
      <c r="QZM548" s="466"/>
      <c r="QZN548" s="467"/>
      <c r="QZO548" s="468"/>
      <c r="QZP548" s="467"/>
      <c r="QZQ548" s="469"/>
      <c r="QZR548" s="469"/>
      <c r="QZS548" s="469"/>
      <c r="QZT548" s="465"/>
      <c r="QZU548" s="466"/>
      <c r="QZV548" s="467"/>
      <c r="QZW548" s="468"/>
      <c r="QZX548" s="467"/>
      <c r="QZY548" s="469"/>
      <c r="QZZ548" s="469"/>
      <c r="RAA548" s="469"/>
      <c r="RAB548" s="465"/>
      <c r="RAC548" s="466"/>
      <c r="RAD548" s="467"/>
      <c r="RAE548" s="468"/>
      <c r="RAF548" s="467"/>
      <c r="RAG548" s="469"/>
      <c r="RAH548" s="469"/>
      <c r="RAI548" s="469"/>
      <c r="RAJ548" s="465"/>
      <c r="RAK548" s="466"/>
      <c r="RAL548" s="467"/>
      <c r="RAM548" s="468"/>
      <c r="RAN548" s="467"/>
      <c r="RAO548" s="469"/>
      <c r="RAP548" s="469"/>
      <c r="RAQ548" s="469"/>
      <c r="RAR548" s="465"/>
      <c r="RAS548" s="466"/>
      <c r="RAT548" s="467"/>
      <c r="RAU548" s="468"/>
      <c r="RAV548" s="467"/>
      <c r="RAW548" s="469"/>
      <c r="RAX548" s="469"/>
      <c r="RAY548" s="469"/>
      <c r="RAZ548" s="465"/>
      <c r="RBA548" s="466"/>
      <c r="RBB548" s="467"/>
      <c r="RBC548" s="468"/>
      <c r="RBD548" s="467"/>
      <c r="RBE548" s="469"/>
      <c r="RBF548" s="469"/>
      <c r="RBG548" s="469"/>
      <c r="RBH548" s="465"/>
      <c r="RBI548" s="466"/>
      <c r="RBJ548" s="467"/>
      <c r="RBK548" s="468"/>
      <c r="RBL548" s="467"/>
      <c r="RBM548" s="469"/>
      <c r="RBN548" s="469"/>
      <c r="RBO548" s="469"/>
      <c r="RBP548" s="465"/>
      <c r="RBQ548" s="466"/>
      <c r="RBR548" s="467"/>
      <c r="RBS548" s="468"/>
      <c r="RBT548" s="467"/>
      <c r="RBU548" s="469"/>
      <c r="RBV548" s="469"/>
      <c r="RBW548" s="469"/>
      <c r="RBX548" s="465"/>
      <c r="RBY548" s="466"/>
      <c r="RBZ548" s="467"/>
      <c r="RCA548" s="468"/>
      <c r="RCB548" s="467"/>
      <c r="RCC548" s="469"/>
      <c r="RCD548" s="469"/>
      <c r="RCE548" s="469"/>
      <c r="RCF548" s="465"/>
      <c r="RCG548" s="466"/>
      <c r="RCH548" s="467"/>
      <c r="RCI548" s="468"/>
      <c r="RCJ548" s="467"/>
      <c r="RCK548" s="469"/>
      <c r="RCL548" s="469"/>
      <c r="RCM548" s="469"/>
      <c r="RCN548" s="465"/>
      <c r="RCO548" s="466"/>
      <c r="RCP548" s="467"/>
      <c r="RCQ548" s="468"/>
      <c r="RCR548" s="467"/>
      <c r="RCS548" s="469"/>
      <c r="RCT548" s="469"/>
      <c r="RCU548" s="469"/>
      <c r="RCV548" s="465"/>
      <c r="RCW548" s="466"/>
      <c r="RCX548" s="467"/>
      <c r="RCY548" s="468"/>
      <c r="RCZ548" s="467"/>
      <c r="RDA548" s="469"/>
      <c r="RDB548" s="469"/>
      <c r="RDC548" s="469"/>
      <c r="RDD548" s="465"/>
      <c r="RDE548" s="466"/>
      <c r="RDF548" s="467"/>
      <c r="RDG548" s="468"/>
      <c r="RDH548" s="467"/>
      <c r="RDI548" s="469"/>
      <c r="RDJ548" s="469"/>
      <c r="RDK548" s="469"/>
      <c r="RDL548" s="465"/>
      <c r="RDM548" s="466"/>
      <c r="RDN548" s="467"/>
      <c r="RDO548" s="468"/>
      <c r="RDP548" s="467"/>
      <c r="RDQ548" s="469"/>
      <c r="RDR548" s="469"/>
      <c r="RDS548" s="469"/>
      <c r="RDT548" s="465"/>
      <c r="RDU548" s="466"/>
      <c r="RDV548" s="467"/>
      <c r="RDW548" s="468"/>
      <c r="RDX548" s="467"/>
      <c r="RDY548" s="469"/>
      <c r="RDZ548" s="469"/>
      <c r="REA548" s="469"/>
      <c r="REB548" s="465"/>
      <c r="REC548" s="466"/>
      <c r="RED548" s="467"/>
      <c r="REE548" s="468"/>
      <c r="REF548" s="467"/>
      <c r="REG548" s="469"/>
      <c r="REH548" s="469"/>
      <c r="REI548" s="469"/>
      <c r="REJ548" s="465"/>
      <c r="REK548" s="466"/>
      <c r="REL548" s="467"/>
      <c r="REM548" s="468"/>
      <c r="REN548" s="467"/>
      <c r="REO548" s="469"/>
      <c r="REP548" s="469"/>
      <c r="REQ548" s="469"/>
      <c r="RER548" s="465"/>
      <c r="RES548" s="466"/>
      <c r="RET548" s="467"/>
      <c r="REU548" s="468"/>
      <c r="REV548" s="467"/>
      <c r="REW548" s="469"/>
      <c r="REX548" s="469"/>
      <c r="REY548" s="469"/>
      <c r="REZ548" s="465"/>
      <c r="RFA548" s="466"/>
      <c r="RFB548" s="467"/>
      <c r="RFC548" s="468"/>
      <c r="RFD548" s="467"/>
      <c r="RFE548" s="469"/>
      <c r="RFF548" s="469"/>
      <c r="RFG548" s="469"/>
      <c r="RFH548" s="465"/>
      <c r="RFI548" s="466"/>
      <c r="RFJ548" s="467"/>
      <c r="RFK548" s="468"/>
      <c r="RFL548" s="467"/>
      <c r="RFM548" s="469"/>
      <c r="RFN548" s="469"/>
      <c r="RFO548" s="469"/>
      <c r="RFP548" s="465"/>
      <c r="RFQ548" s="466"/>
      <c r="RFR548" s="467"/>
      <c r="RFS548" s="468"/>
      <c r="RFT548" s="467"/>
      <c r="RFU548" s="469"/>
      <c r="RFV548" s="469"/>
      <c r="RFW548" s="469"/>
      <c r="RFX548" s="465"/>
      <c r="RFY548" s="466"/>
      <c r="RFZ548" s="467"/>
      <c r="RGA548" s="468"/>
      <c r="RGB548" s="467"/>
      <c r="RGC548" s="469"/>
      <c r="RGD548" s="469"/>
      <c r="RGE548" s="469"/>
      <c r="RGF548" s="465"/>
      <c r="RGG548" s="466"/>
      <c r="RGH548" s="467"/>
      <c r="RGI548" s="468"/>
      <c r="RGJ548" s="467"/>
      <c r="RGK548" s="469"/>
      <c r="RGL548" s="469"/>
      <c r="RGM548" s="469"/>
      <c r="RGN548" s="465"/>
      <c r="RGO548" s="466"/>
      <c r="RGP548" s="467"/>
      <c r="RGQ548" s="468"/>
      <c r="RGR548" s="467"/>
      <c r="RGS548" s="469"/>
      <c r="RGT548" s="469"/>
      <c r="RGU548" s="469"/>
      <c r="RGV548" s="465"/>
      <c r="RGW548" s="466"/>
      <c r="RGX548" s="467"/>
      <c r="RGY548" s="468"/>
      <c r="RGZ548" s="467"/>
      <c r="RHA548" s="469"/>
      <c r="RHB548" s="469"/>
      <c r="RHC548" s="469"/>
      <c r="RHD548" s="465"/>
      <c r="RHE548" s="466"/>
      <c r="RHF548" s="467"/>
      <c r="RHG548" s="468"/>
      <c r="RHH548" s="467"/>
      <c r="RHI548" s="469"/>
      <c r="RHJ548" s="469"/>
      <c r="RHK548" s="469"/>
      <c r="RHL548" s="465"/>
      <c r="RHM548" s="466"/>
      <c r="RHN548" s="467"/>
      <c r="RHO548" s="468"/>
      <c r="RHP548" s="467"/>
      <c r="RHQ548" s="469"/>
      <c r="RHR548" s="469"/>
      <c r="RHS548" s="469"/>
      <c r="RHT548" s="465"/>
      <c r="RHU548" s="466"/>
      <c r="RHV548" s="467"/>
      <c r="RHW548" s="468"/>
      <c r="RHX548" s="467"/>
      <c r="RHY548" s="469"/>
      <c r="RHZ548" s="469"/>
      <c r="RIA548" s="469"/>
      <c r="RIB548" s="465"/>
      <c r="RIC548" s="466"/>
      <c r="RID548" s="467"/>
      <c r="RIE548" s="468"/>
      <c r="RIF548" s="467"/>
      <c r="RIG548" s="469"/>
      <c r="RIH548" s="469"/>
      <c r="RII548" s="469"/>
      <c r="RIJ548" s="465"/>
      <c r="RIK548" s="466"/>
      <c r="RIL548" s="467"/>
      <c r="RIM548" s="468"/>
      <c r="RIN548" s="467"/>
      <c r="RIO548" s="469"/>
      <c r="RIP548" s="469"/>
      <c r="RIQ548" s="469"/>
      <c r="RIR548" s="465"/>
      <c r="RIS548" s="466"/>
      <c r="RIT548" s="467"/>
      <c r="RIU548" s="468"/>
      <c r="RIV548" s="467"/>
      <c r="RIW548" s="469"/>
      <c r="RIX548" s="469"/>
      <c r="RIY548" s="469"/>
      <c r="RIZ548" s="465"/>
      <c r="RJA548" s="466"/>
      <c r="RJB548" s="467"/>
      <c r="RJC548" s="468"/>
      <c r="RJD548" s="467"/>
      <c r="RJE548" s="469"/>
      <c r="RJF548" s="469"/>
      <c r="RJG548" s="469"/>
      <c r="RJH548" s="465"/>
      <c r="RJI548" s="466"/>
      <c r="RJJ548" s="467"/>
      <c r="RJK548" s="468"/>
      <c r="RJL548" s="467"/>
      <c r="RJM548" s="469"/>
      <c r="RJN548" s="469"/>
      <c r="RJO548" s="469"/>
      <c r="RJP548" s="465"/>
      <c r="RJQ548" s="466"/>
      <c r="RJR548" s="467"/>
      <c r="RJS548" s="468"/>
      <c r="RJT548" s="467"/>
      <c r="RJU548" s="469"/>
      <c r="RJV548" s="469"/>
      <c r="RJW548" s="469"/>
      <c r="RJX548" s="465"/>
      <c r="RJY548" s="466"/>
      <c r="RJZ548" s="467"/>
      <c r="RKA548" s="468"/>
      <c r="RKB548" s="467"/>
      <c r="RKC548" s="469"/>
      <c r="RKD548" s="469"/>
      <c r="RKE548" s="469"/>
      <c r="RKF548" s="465"/>
      <c r="RKG548" s="466"/>
      <c r="RKH548" s="467"/>
      <c r="RKI548" s="468"/>
      <c r="RKJ548" s="467"/>
      <c r="RKK548" s="469"/>
      <c r="RKL548" s="469"/>
      <c r="RKM548" s="469"/>
      <c r="RKN548" s="465"/>
      <c r="RKO548" s="466"/>
      <c r="RKP548" s="467"/>
      <c r="RKQ548" s="468"/>
      <c r="RKR548" s="467"/>
      <c r="RKS548" s="469"/>
      <c r="RKT548" s="469"/>
      <c r="RKU548" s="469"/>
      <c r="RKV548" s="465"/>
      <c r="RKW548" s="466"/>
      <c r="RKX548" s="467"/>
      <c r="RKY548" s="468"/>
      <c r="RKZ548" s="467"/>
      <c r="RLA548" s="469"/>
      <c r="RLB548" s="469"/>
      <c r="RLC548" s="469"/>
      <c r="RLD548" s="465"/>
      <c r="RLE548" s="466"/>
      <c r="RLF548" s="467"/>
      <c r="RLG548" s="468"/>
      <c r="RLH548" s="467"/>
      <c r="RLI548" s="469"/>
      <c r="RLJ548" s="469"/>
      <c r="RLK548" s="469"/>
      <c r="RLL548" s="465"/>
      <c r="RLM548" s="466"/>
      <c r="RLN548" s="467"/>
      <c r="RLO548" s="468"/>
      <c r="RLP548" s="467"/>
      <c r="RLQ548" s="469"/>
      <c r="RLR548" s="469"/>
      <c r="RLS548" s="469"/>
      <c r="RLT548" s="465"/>
      <c r="RLU548" s="466"/>
      <c r="RLV548" s="467"/>
      <c r="RLW548" s="468"/>
      <c r="RLX548" s="467"/>
      <c r="RLY548" s="469"/>
      <c r="RLZ548" s="469"/>
      <c r="RMA548" s="469"/>
      <c r="RMB548" s="465"/>
      <c r="RMC548" s="466"/>
      <c r="RMD548" s="467"/>
      <c r="RME548" s="468"/>
      <c r="RMF548" s="467"/>
      <c r="RMG548" s="469"/>
      <c r="RMH548" s="469"/>
      <c r="RMI548" s="469"/>
      <c r="RMJ548" s="465"/>
      <c r="RMK548" s="466"/>
      <c r="RML548" s="467"/>
      <c r="RMM548" s="468"/>
      <c r="RMN548" s="467"/>
      <c r="RMO548" s="469"/>
      <c r="RMP548" s="469"/>
      <c r="RMQ548" s="469"/>
      <c r="RMR548" s="465"/>
      <c r="RMS548" s="466"/>
      <c r="RMT548" s="467"/>
      <c r="RMU548" s="468"/>
      <c r="RMV548" s="467"/>
      <c r="RMW548" s="469"/>
      <c r="RMX548" s="469"/>
      <c r="RMY548" s="469"/>
      <c r="RMZ548" s="465"/>
      <c r="RNA548" s="466"/>
      <c r="RNB548" s="467"/>
      <c r="RNC548" s="468"/>
      <c r="RND548" s="467"/>
      <c r="RNE548" s="469"/>
      <c r="RNF548" s="469"/>
      <c r="RNG548" s="469"/>
      <c r="RNH548" s="465"/>
      <c r="RNI548" s="466"/>
      <c r="RNJ548" s="467"/>
      <c r="RNK548" s="468"/>
      <c r="RNL548" s="467"/>
      <c r="RNM548" s="469"/>
      <c r="RNN548" s="469"/>
      <c r="RNO548" s="469"/>
      <c r="RNP548" s="465"/>
      <c r="RNQ548" s="466"/>
      <c r="RNR548" s="467"/>
      <c r="RNS548" s="468"/>
      <c r="RNT548" s="467"/>
      <c r="RNU548" s="469"/>
      <c r="RNV548" s="469"/>
      <c r="RNW548" s="469"/>
      <c r="RNX548" s="465"/>
      <c r="RNY548" s="466"/>
      <c r="RNZ548" s="467"/>
      <c r="ROA548" s="468"/>
      <c r="ROB548" s="467"/>
      <c r="ROC548" s="469"/>
      <c r="ROD548" s="469"/>
      <c r="ROE548" s="469"/>
      <c r="ROF548" s="465"/>
      <c r="ROG548" s="466"/>
      <c r="ROH548" s="467"/>
      <c r="ROI548" s="468"/>
      <c r="ROJ548" s="467"/>
      <c r="ROK548" s="469"/>
      <c r="ROL548" s="469"/>
      <c r="ROM548" s="469"/>
      <c r="RON548" s="465"/>
      <c r="ROO548" s="466"/>
      <c r="ROP548" s="467"/>
      <c r="ROQ548" s="468"/>
      <c r="ROR548" s="467"/>
      <c r="ROS548" s="469"/>
      <c r="ROT548" s="469"/>
      <c r="ROU548" s="469"/>
      <c r="ROV548" s="465"/>
      <c r="ROW548" s="466"/>
      <c r="ROX548" s="467"/>
      <c r="ROY548" s="468"/>
      <c r="ROZ548" s="467"/>
      <c r="RPA548" s="469"/>
      <c r="RPB548" s="469"/>
      <c r="RPC548" s="469"/>
      <c r="RPD548" s="465"/>
      <c r="RPE548" s="466"/>
      <c r="RPF548" s="467"/>
      <c r="RPG548" s="468"/>
      <c r="RPH548" s="467"/>
      <c r="RPI548" s="469"/>
      <c r="RPJ548" s="469"/>
      <c r="RPK548" s="469"/>
      <c r="RPL548" s="465"/>
      <c r="RPM548" s="466"/>
      <c r="RPN548" s="467"/>
      <c r="RPO548" s="468"/>
      <c r="RPP548" s="467"/>
      <c r="RPQ548" s="469"/>
      <c r="RPR548" s="469"/>
      <c r="RPS548" s="469"/>
      <c r="RPT548" s="465"/>
      <c r="RPU548" s="466"/>
      <c r="RPV548" s="467"/>
      <c r="RPW548" s="468"/>
      <c r="RPX548" s="467"/>
      <c r="RPY548" s="469"/>
      <c r="RPZ548" s="469"/>
      <c r="RQA548" s="469"/>
      <c r="RQB548" s="465"/>
      <c r="RQC548" s="466"/>
      <c r="RQD548" s="467"/>
      <c r="RQE548" s="468"/>
      <c r="RQF548" s="467"/>
      <c r="RQG548" s="469"/>
      <c r="RQH548" s="469"/>
      <c r="RQI548" s="469"/>
      <c r="RQJ548" s="465"/>
      <c r="RQK548" s="466"/>
      <c r="RQL548" s="467"/>
      <c r="RQM548" s="468"/>
      <c r="RQN548" s="467"/>
      <c r="RQO548" s="469"/>
      <c r="RQP548" s="469"/>
      <c r="RQQ548" s="469"/>
      <c r="RQR548" s="465"/>
      <c r="RQS548" s="466"/>
      <c r="RQT548" s="467"/>
      <c r="RQU548" s="468"/>
      <c r="RQV548" s="467"/>
      <c r="RQW548" s="469"/>
      <c r="RQX548" s="469"/>
      <c r="RQY548" s="469"/>
      <c r="RQZ548" s="465"/>
      <c r="RRA548" s="466"/>
      <c r="RRB548" s="467"/>
      <c r="RRC548" s="468"/>
      <c r="RRD548" s="467"/>
      <c r="RRE548" s="469"/>
      <c r="RRF548" s="469"/>
      <c r="RRG548" s="469"/>
      <c r="RRH548" s="465"/>
      <c r="RRI548" s="466"/>
      <c r="RRJ548" s="467"/>
      <c r="RRK548" s="468"/>
      <c r="RRL548" s="467"/>
      <c r="RRM548" s="469"/>
      <c r="RRN548" s="469"/>
      <c r="RRO548" s="469"/>
      <c r="RRP548" s="465"/>
      <c r="RRQ548" s="466"/>
      <c r="RRR548" s="467"/>
      <c r="RRS548" s="468"/>
      <c r="RRT548" s="467"/>
      <c r="RRU548" s="469"/>
      <c r="RRV548" s="469"/>
      <c r="RRW548" s="469"/>
      <c r="RRX548" s="465"/>
      <c r="RRY548" s="466"/>
      <c r="RRZ548" s="467"/>
      <c r="RSA548" s="468"/>
      <c r="RSB548" s="467"/>
      <c r="RSC548" s="469"/>
      <c r="RSD548" s="469"/>
      <c r="RSE548" s="469"/>
      <c r="RSF548" s="465"/>
      <c r="RSG548" s="466"/>
      <c r="RSH548" s="467"/>
      <c r="RSI548" s="468"/>
      <c r="RSJ548" s="467"/>
      <c r="RSK548" s="469"/>
      <c r="RSL548" s="469"/>
      <c r="RSM548" s="469"/>
      <c r="RSN548" s="465"/>
      <c r="RSO548" s="466"/>
      <c r="RSP548" s="467"/>
      <c r="RSQ548" s="468"/>
      <c r="RSR548" s="467"/>
      <c r="RSS548" s="469"/>
      <c r="RST548" s="469"/>
      <c r="RSU548" s="469"/>
      <c r="RSV548" s="465"/>
      <c r="RSW548" s="466"/>
      <c r="RSX548" s="467"/>
      <c r="RSY548" s="468"/>
      <c r="RSZ548" s="467"/>
      <c r="RTA548" s="469"/>
      <c r="RTB548" s="469"/>
      <c r="RTC548" s="469"/>
      <c r="RTD548" s="465"/>
      <c r="RTE548" s="466"/>
      <c r="RTF548" s="467"/>
      <c r="RTG548" s="468"/>
      <c r="RTH548" s="467"/>
      <c r="RTI548" s="469"/>
      <c r="RTJ548" s="469"/>
      <c r="RTK548" s="469"/>
      <c r="RTL548" s="465"/>
      <c r="RTM548" s="466"/>
      <c r="RTN548" s="467"/>
      <c r="RTO548" s="468"/>
      <c r="RTP548" s="467"/>
      <c r="RTQ548" s="469"/>
      <c r="RTR548" s="469"/>
      <c r="RTS548" s="469"/>
      <c r="RTT548" s="465"/>
      <c r="RTU548" s="466"/>
      <c r="RTV548" s="467"/>
      <c r="RTW548" s="468"/>
      <c r="RTX548" s="467"/>
      <c r="RTY548" s="469"/>
      <c r="RTZ548" s="469"/>
      <c r="RUA548" s="469"/>
      <c r="RUB548" s="465"/>
      <c r="RUC548" s="466"/>
      <c r="RUD548" s="467"/>
      <c r="RUE548" s="468"/>
      <c r="RUF548" s="467"/>
      <c r="RUG548" s="469"/>
      <c r="RUH548" s="469"/>
      <c r="RUI548" s="469"/>
      <c r="RUJ548" s="465"/>
      <c r="RUK548" s="466"/>
      <c r="RUL548" s="467"/>
      <c r="RUM548" s="468"/>
      <c r="RUN548" s="467"/>
      <c r="RUO548" s="469"/>
      <c r="RUP548" s="469"/>
      <c r="RUQ548" s="469"/>
      <c r="RUR548" s="465"/>
      <c r="RUS548" s="466"/>
      <c r="RUT548" s="467"/>
      <c r="RUU548" s="468"/>
      <c r="RUV548" s="467"/>
      <c r="RUW548" s="469"/>
      <c r="RUX548" s="469"/>
      <c r="RUY548" s="469"/>
      <c r="RUZ548" s="465"/>
      <c r="RVA548" s="466"/>
      <c r="RVB548" s="467"/>
      <c r="RVC548" s="468"/>
      <c r="RVD548" s="467"/>
      <c r="RVE548" s="469"/>
      <c r="RVF548" s="469"/>
      <c r="RVG548" s="469"/>
      <c r="RVH548" s="465"/>
      <c r="RVI548" s="466"/>
      <c r="RVJ548" s="467"/>
      <c r="RVK548" s="468"/>
      <c r="RVL548" s="467"/>
      <c r="RVM548" s="469"/>
      <c r="RVN548" s="469"/>
      <c r="RVO548" s="469"/>
      <c r="RVP548" s="465"/>
      <c r="RVQ548" s="466"/>
      <c r="RVR548" s="467"/>
      <c r="RVS548" s="468"/>
      <c r="RVT548" s="467"/>
      <c r="RVU548" s="469"/>
      <c r="RVV548" s="469"/>
      <c r="RVW548" s="469"/>
      <c r="RVX548" s="465"/>
      <c r="RVY548" s="466"/>
      <c r="RVZ548" s="467"/>
      <c r="RWA548" s="468"/>
      <c r="RWB548" s="467"/>
      <c r="RWC548" s="469"/>
      <c r="RWD548" s="469"/>
      <c r="RWE548" s="469"/>
      <c r="RWF548" s="465"/>
      <c r="RWG548" s="466"/>
      <c r="RWH548" s="467"/>
      <c r="RWI548" s="468"/>
      <c r="RWJ548" s="467"/>
      <c r="RWK548" s="469"/>
      <c r="RWL548" s="469"/>
      <c r="RWM548" s="469"/>
      <c r="RWN548" s="465"/>
      <c r="RWO548" s="466"/>
      <c r="RWP548" s="467"/>
      <c r="RWQ548" s="468"/>
      <c r="RWR548" s="467"/>
      <c r="RWS548" s="469"/>
      <c r="RWT548" s="469"/>
      <c r="RWU548" s="469"/>
      <c r="RWV548" s="465"/>
      <c r="RWW548" s="466"/>
      <c r="RWX548" s="467"/>
      <c r="RWY548" s="468"/>
      <c r="RWZ548" s="467"/>
      <c r="RXA548" s="469"/>
      <c r="RXB548" s="469"/>
      <c r="RXC548" s="469"/>
      <c r="RXD548" s="465"/>
      <c r="RXE548" s="466"/>
      <c r="RXF548" s="467"/>
      <c r="RXG548" s="468"/>
      <c r="RXH548" s="467"/>
      <c r="RXI548" s="469"/>
      <c r="RXJ548" s="469"/>
      <c r="RXK548" s="469"/>
      <c r="RXL548" s="465"/>
      <c r="RXM548" s="466"/>
      <c r="RXN548" s="467"/>
      <c r="RXO548" s="468"/>
      <c r="RXP548" s="467"/>
      <c r="RXQ548" s="469"/>
      <c r="RXR548" s="469"/>
      <c r="RXS548" s="469"/>
      <c r="RXT548" s="465"/>
      <c r="RXU548" s="466"/>
      <c r="RXV548" s="467"/>
      <c r="RXW548" s="468"/>
      <c r="RXX548" s="467"/>
      <c r="RXY548" s="469"/>
      <c r="RXZ548" s="469"/>
      <c r="RYA548" s="469"/>
      <c r="RYB548" s="465"/>
      <c r="RYC548" s="466"/>
      <c r="RYD548" s="467"/>
      <c r="RYE548" s="468"/>
      <c r="RYF548" s="467"/>
      <c r="RYG548" s="469"/>
      <c r="RYH548" s="469"/>
      <c r="RYI548" s="469"/>
      <c r="RYJ548" s="465"/>
      <c r="RYK548" s="466"/>
      <c r="RYL548" s="467"/>
      <c r="RYM548" s="468"/>
      <c r="RYN548" s="467"/>
      <c r="RYO548" s="469"/>
      <c r="RYP548" s="469"/>
      <c r="RYQ548" s="469"/>
      <c r="RYR548" s="465"/>
      <c r="RYS548" s="466"/>
      <c r="RYT548" s="467"/>
      <c r="RYU548" s="468"/>
      <c r="RYV548" s="467"/>
      <c r="RYW548" s="469"/>
      <c r="RYX548" s="469"/>
      <c r="RYY548" s="469"/>
      <c r="RYZ548" s="465"/>
      <c r="RZA548" s="466"/>
      <c r="RZB548" s="467"/>
      <c r="RZC548" s="468"/>
      <c r="RZD548" s="467"/>
      <c r="RZE548" s="469"/>
      <c r="RZF548" s="469"/>
      <c r="RZG548" s="469"/>
      <c r="RZH548" s="465"/>
      <c r="RZI548" s="466"/>
      <c r="RZJ548" s="467"/>
      <c r="RZK548" s="468"/>
      <c r="RZL548" s="467"/>
      <c r="RZM548" s="469"/>
      <c r="RZN548" s="469"/>
      <c r="RZO548" s="469"/>
      <c r="RZP548" s="465"/>
      <c r="RZQ548" s="466"/>
      <c r="RZR548" s="467"/>
      <c r="RZS548" s="468"/>
      <c r="RZT548" s="467"/>
      <c r="RZU548" s="469"/>
      <c r="RZV548" s="469"/>
      <c r="RZW548" s="469"/>
      <c r="RZX548" s="465"/>
      <c r="RZY548" s="466"/>
      <c r="RZZ548" s="467"/>
      <c r="SAA548" s="468"/>
      <c r="SAB548" s="467"/>
      <c r="SAC548" s="469"/>
      <c r="SAD548" s="469"/>
      <c r="SAE548" s="469"/>
      <c r="SAF548" s="465"/>
      <c r="SAG548" s="466"/>
      <c r="SAH548" s="467"/>
      <c r="SAI548" s="468"/>
      <c r="SAJ548" s="467"/>
      <c r="SAK548" s="469"/>
      <c r="SAL548" s="469"/>
      <c r="SAM548" s="469"/>
      <c r="SAN548" s="465"/>
      <c r="SAO548" s="466"/>
      <c r="SAP548" s="467"/>
      <c r="SAQ548" s="468"/>
      <c r="SAR548" s="467"/>
      <c r="SAS548" s="469"/>
      <c r="SAT548" s="469"/>
      <c r="SAU548" s="469"/>
      <c r="SAV548" s="465"/>
      <c r="SAW548" s="466"/>
      <c r="SAX548" s="467"/>
      <c r="SAY548" s="468"/>
      <c r="SAZ548" s="467"/>
      <c r="SBA548" s="469"/>
      <c r="SBB548" s="469"/>
      <c r="SBC548" s="469"/>
      <c r="SBD548" s="465"/>
      <c r="SBE548" s="466"/>
      <c r="SBF548" s="467"/>
      <c r="SBG548" s="468"/>
      <c r="SBH548" s="467"/>
      <c r="SBI548" s="469"/>
      <c r="SBJ548" s="469"/>
      <c r="SBK548" s="469"/>
      <c r="SBL548" s="465"/>
      <c r="SBM548" s="466"/>
      <c r="SBN548" s="467"/>
      <c r="SBO548" s="468"/>
      <c r="SBP548" s="467"/>
      <c r="SBQ548" s="469"/>
      <c r="SBR548" s="469"/>
      <c r="SBS548" s="469"/>
      <c r="SBT548" s="465"/>
      <c r="SBU548" s="466"/>
      <c r="SBV548" s="467"/>
      <c r="SBW548" s="468"/>
      <c r="SBX548" s="467"/>
      <c r="SBY548" s="469"/>
      <c r="SBZ548" s="469"/>
      <c r="SCA548" s="469"/>
      <c r="SCB548" s="465"/>
      <c r="SCC548" s="466"/>
      <c r="SCD548" s="467"/>
      <c r="SCE548" s="468"/>
      <c r="SCF548" s="467"/>
      <c r="SCG548" s="469"/>
      <c r="SCH548" s="469"/>
      <c r="SCI548" s="469"/>
      <c r="SCJ548" s="465"/>
      <c r="SCK548" s="466"/>
      <c r="SCL548" s="467"/>
      <c r="SCM548" s="468"/>
      <c r="SCN548" s="467"/>
      <c r="SCO548" s="469"/>
      <c r="SCP548" s="469"/>
      <c r="SCQ548" s="469"/>
      <c r="SCR548" s="465"/>
      <c r="SCS548" s="466"/>
      <c r="SCT548" s="467"/>
      <c r="SCU548" s="468"/>
      <c r="SCV548" s="467"/>
      <c r="SCW548" s="469"/>
      <c r="SCX548" s="469"/>
      <c r="SCY548" s="469"/>
      <c r="SCZ548" s="465"/>
      <c r="SDA548" s="466"/>
      <c r="SDB548" s="467"/>
      <c r="SDC548" s="468"/>
      <c r="SDD548" s="467"/>
      <c r="SDE548" s="469"/>
      <c r="SDF548" s="469"/>
      <c r="SDG548" s="469"/>
      <c r="SDH548" s="465"/>
      <c r="SDI548" s="466"/>
      <c r="SDJ548" s="467"/>
      <c r="SDK548" s="468"/>
      <c r="SDL548" s="467"/>
      <c r="SDM548" s="469"/>
      <c r="SDN548" s="469"/>
      <c r="SDO548" s="469"/>
      <c r="SDP548" s="465"/>
      <c r="SDQ548" s="466"/>
      <c r="SDR548" s="467"/>
      <c r="SDS548" s="468"/>
      <c r="SDT548" s="467"/>
      <c r="SDU548" s="469"/>
      <c r="SDV548" s="469"/>
      <c r="SDW548" s="469"/>
      <c r="SDX548" s="465"/>
      <c r="SDY548" s="466"/>
      <c r="SDZ548" s="467"/>
      <c r="SEA548" s="468"/>
      <c r="SEB548" s="467"/>
      <c r="SEC548" s="469"/>
      <c r="SED548" s="469"/>
      <c r="SEE548" s="469"/>
      <c r="SEF548" s="465"/>
      <c r="SEG548" s="466"/>
      <c r="SEH548" s="467"/>
      <c r="SEI548" s="468"/>
      <c r="SEJ548" s="467"/>
      <c r="SEK548" s="469"/>
      <c r="SEL548" s="469"/>
      <c r="SEM548" s="469"/>
      <c r="SEN548" s="465"/>
      <c r="SEO548" s="466"/>
      <c r="SEP548" s="467"/>
      <c r="SEQ548" s="468"/>
      <c r="SER548" s="467"/>
      <c r="SES548" s="469"/>
      <c r="SET548" s="469"/>
      <c r="SEU548" s="469"/>
      <c r="SEV548" s="465"/>
      <c r="SEW548" s="466"/>
      <c r="SEX548" s="467"/>
      <c r="SEY548" s="468"/>
      <c r="SEZ548" s="467"/>
      <c r="SFA548" s="469"/>
      <c r="SFB548" s="469"/>
      <c r="SFC548" s="469"/>
      <c r="SFD548" s="465"/>
      <c r="SFE548" s="466"/>
      <c r="SFF548" s="467"/>
      <c r="SFG548" s="468"/>
      <c r="SFH548" s="467"/>
      <c r="SFI548" s="469"/>
      <c r="SFJ548" s="469"/>
      <c r="SFK548" s="469"/>
      <c r="SFL548" s="465"/>
      <c r="SFM548" s="466"/>
      <c r="SFN548" s="467"/>
      <c r="SFO548" s="468"/>
      <c r="SFP548" s="467"/>
      <c r="SFQ548" s="469"/>
      <c r="SFR548" s="469"/>
      <c r="SFS548" s="469"/>
      <c r="SFT548" s="465"/>
      <c r="SFU548" s="466"/>
      <c r="SFV548" s="467"/>
      <c r="SFW548" s="468"/>
      <c r="SFX548" s="467"/>
      <c r="SFY548" s="469"/>
      <c r="SFZ548" s="469"/>
      <c r="SGA548" s="469"/>
      <c r="SGB548" s="465"/>
      <c r="SGC548" s="466"/>
      <c r="SGD548" s="467"/>
      <c r="SGE548" s="468"/>
      <c r="SGF548" s="467"/>
      <c r="SGG548" s="469"/>
      <c r="SGH548" s="469"/>
      <c r="SGI548" s="469"/>
      <c r="SGJ548" s="465"/>
      <c r="SGK548" s="466"/>
      <c r="SGL548" s="467"/>
      <c r="SGM548" s="468"/>
      <c r="SGN548" s="467"/>
      <c r="SGO548" s="469"/>
      <c r="SGP548" s="469"/>
      <c r="SGQ548" s="469"/>
      <c r="SGR548" s="465"/>
      <c r="SGS548" s="466"/>
      <c r="SGT548" s="467"/>
      <c r="SGU548" s="468"/>
      <c r="SGV548" s="467"/>
      <c r="SGW548" s="469"/>
      <c r="SGX548" s="469"/>
      <c r="SGY548" s="469"/>
      <c r="SGZ548" s="465"/>
      <c r="SHA548" s="466"/>
      <c r="SHB548" s="467"/>
      <c r="SHC548" s="468"/>
      <c r="SHD548" s="467"/>
      <c r="SHE548" s="469"/>
      <c r="SHF548" s="469"/>
      <c r="SHG548" s="469"/>
      <c r="SHH548" s="465"/>
      <c r="SHI548" s="466"/>
      <c r="SHJ548" s="467"/>
      <c r="SHK548" s="468"/>
      <c r="SHL548" s="467"/>
      <c r="SHM548" s="469"/>
      <c r="SHN548" s="469"/>
      <c r="SHO548" s="469"/>
      <c r="SHP548" s="465"/>
      <c r="SHQ548" s="466"/>
      <c r="SHR548" s="467"/>
      <c r="SHS548" s="468"/>
      <c r="SHT548" s="467"/>
      <c r="SHU548" s="469"/>
      <c r="SHV548" s="469"/>
      <c r="SHW548" s="469"/>
      <c r="SHX548" s="465"/>
      <c r="SHY548" s="466"/>
      <c r="SHZ548" s="467"/>
      <c r="SIA548" s="468"/>
      <c r="SIB548" s="467"/>
      <c r="SIC548" s="469"/>
      <c r="SID548" s="469"/>
      <c r="SIE548" s="469"/>
      <c r="SIF548" s="465"/>
      <c r="SIG548" s="466"/>
      <c r="SIH548" s="467"/>
      <c r="SII548" s="468"/>
      <c r="SIJ548" s="467"/>
      <c r="SIK548" s="469"/>
      <c r="SIL548" s="469"/>
      <c r="SIM548" s="469"/>
      <c r="SIN548" s="465"/>
      <c r="SIO548" s="466"/>
      <c r="SIP548" s="467"/>
      <c r="SIQ548" s="468"/>
      <c r="SIR548" s="467"/>
      <c r="SIS548" s="469"/>
      <c r="SIT548" s="469"/>
      <c r="SIU548" s="469"/>
      <c r="SIV548" s="465"/>
      <c r="SIW548" s="466"/>
      <c r="SIX548" s="467"/>
      <c r="SIY548" s="468"/>
      <c r="SIZ548" s="467"/>
      <c r="SJA548" s="469"/>
      <c r="SJB548" s="469"/>
      <c r="SJC548" s="469"/>
      <c r="SJD548" s="465"/>
      <c r="SJE548" s="466"/>
      <c r="SJF548" s="467"/>
      <c r="SJG548" s="468"/>
      <c r="SJH548" s="467"/>
      <c r="SJI548" s="469"/>
      <c r="SJJ548" s="469"/>
      <c r="SJK548" s="469"/>
      <c r="SJL548" s="465"/>
      <c r="SJM548" s="466"/>
      <c r="SJN548" s="467"/>
      <c r="SJO548" s="468"/>
      <c r="SJP548" s="467"/>
      <c r="SJQ548" s="469"/>
      <c r="SJR548" s="469"/>
      <c r="SJS548" s="469"/>
      <c r="SJT548" s="465"/>
      <c r="SJU548" s="466"/>
      <c r="SJV548" s="467"/>
      <c r="SJW548" s="468"/>
      <c r="SJX548" s="467"/>
      <c r="SJY548" s="469"/>
      <c r="SJZ548" s="469"/>
      <c r="SKA548" s="469"/>
      <c r="SKB548" s="465"/>
      <c r="SKC548" s="466"/>
      <c r="SKD548" s="467"/>
      <c r="SKE548" s="468"/>
      <c r="SKF548" s="467"/>
      <c r="SKG548" s="469"/>
      <c r="SKH548" s="469"/>
      <c r="SKI548" s="469"/>
      <c r="SKJ548" s="465"/>
      <c r="SKK548" s="466"/>
      <c r="SKL548" s="467"/>
      <c r="SKM548" s="468"/>
      <c r="SKN548" s="467"/>
      <c r="SKO548" s="469"/>
      <c r="SKP548" s="469"/>
      <c r="SKQ548" s="469"/>
      <c r="SKR548" s="465"/>
      <c r="SKS548" s="466"/>
      <c r="SKT548" s="467"/>
      <c r="SKU548" s="468"/>
      <c r="SKV548" s="467"/>
      <c r="SKW548" s="469"/>
      <c r="SKX548" s="469"/>
      <c r="SKY548" s="469"/>
      <c r="SKZ548" s="465"/>
      <c r="SLA548" s="466"/>
      <c r="SLB548" s="467"/>
      <c r="SLC548" s="468"/>
      <c r="SLD548" s="467"/>
      <c r="SLE548" s="469"/>
      <c r="SLF548" s="469"/>
      <c r="SLG548" s="469"/>
      <c r="SLH548" s="465"/>
      <c r="SLI548" s="466"/>
      <c r="SLJ548" s="467"/>
      <c r="SLK548" s="468"/>
      <c r="SLL548" s="467"/>
      <c r="SLM548" s="469"/>
      <c r="SLN548" s="469"/>
      <c r="SLO548" s="469"/>
      <c r="SLP548" s="465"/>
      <c r="SLQ548" s="466"/>
      <c r="SLR548" s="467"/>
      <c r="SLS548" s="468"/>
      <c r="SLT548" s="467"/>
      <c r="SLU548" s="469"/>
      <c r="SLV548" s="469"/>
      <c r="SLW548" s="469"/>
      <c r="SLX548" s="465"/>
      <c r="SLY548" s="466"/>
      <c r="SLZ548" s="467"/>
      <c r="SMA548" s="468"/>
      <c r="SMB548" s="467"/>
      <c r="SMC548" s="469"/>
      <c r="SMD548" s="469"/>
      <c r="SME548" s="469"/>
      <c r="SMF548" s="465"/>
      <c r="SMG548" s="466"/>
      <c r="SMH548" s="467"/>
      <c r="SMI548" s="468"/>
      <c r="SMJ548" s="467"/>
      <c r="SMK548" s="469"/>
      <c r="SML548" s="469"/>
      <c r="SMM548" s="469"/>
      <c r="SMN548" s="465"/>
      <c r="SMO548" s="466"/>
      <c r="SMP548" s="467"/>
      <c r="SMQ548" s="468"/>
      <c r="SMR548" s="467"/>
      <c r="SMS548" s="469"/>
      <c r="SMT548" s="469"/>
      <c r="SMU548" s="469"/>
      <c r="SMV548" s="465"/>
      <c r="SMW548" s="466"/>
      <c r="SMX548" s="467"/>
      <c r="SMY548" s="468"/>
      <c r="SMZ548" s="467"/>
      <c r="SNA548" s="469"/>
      <c r="SNB548" s="469"/>
      <c r="SNC548" s="469"/>
      <c r="SND548" s="465"/>
      <c r="SNE548" s="466"/>
      <c r="SNF548" s="467"/>
      <c r="SNG548" s="468"/>
      <c r="SNH548" s="467"/>
      <c r="SNI548" s="469"/>
      <c r="SNJ548" s="469"/>
      <c r="SNK548" s="469"/>
      <c r="SNL548" s="465"/>
      <c r="SNM548" s="466"/>
      <c r="SNN548" s="467"/>
      <c r="SNO548" s="468"/>
      <c r="SNP548" s="467"/>
      <c r="SNQ548" s="469"/>
      <c r="SNR548" s="469"/>
      <c r="SNS548" s="469"/>
      <c r="SNT548" s="465"/>
      <c r="SNU548" s="466"/>
      <c r="SNV548" s="467"/>
      <c r="SNW548" s="468"/>
      <c r="SNX548" s="467"/>
      <c r="SNY548" s="469"/>
      <c r="SNZ548" s="469"/>
      <c r="SOA548" s="469"/>
      <c r="SOB548" s="465"/>
      <c r="SOC548" s="466"/>
      <c r="SOD548" s="467"/>
      <c r="SOE548" s="468"/>
      <c r="SOF548" s="467"/>
      <c r="SOG548" s="469"/>
      <c r="SOH548" s="469"/>
      <c r="SOI548" s="469"/>
      <c r="SOJ548" s="465"/>
      <c r="SOK548" s="466"/>
      <c r="SOL548" s="467"/>
      <c r="SOM548" s="468"/>
      <c r="SON548" s="467"/>
      <c r="SOO548" s="469"/>
      <c r="SOP548" s="469"/>
      <c r="SOQ548" s="469"/>
      <c r="SOR548" s="465"/>
      <c r="SOS548" s="466"/>
      <c r="SOT548" s="467"/>
      <c r="SOU548" s="468"/>
      <c r="SOV548" s="467"/>
      <c r="SOW548" s="469"/>
      <c r="SOX548" s="469"/>
      <c r="SOY548" s="469"/>
      <c r="SOZ548" s="465"/>
      <c r="SPA548" s="466"/>
      <c r="SPB548" s="467"/>
      <c r="SPC548" s="468"/>
      <c r="SPD548" s="467"/>
      <c r="SPE548" s="469"/>
      <c r="SPF548" s="469"/>
      <c r="SPG548" s="469"/>
      <c r="SPH548" s="465"/>
      <c r="SPI548" s="466"/>
      <c r="SPJ548" s="467"/>
      <c r="SPK548" s="468"/>
      <c r="SPL548" s="467"/>
      <c r="SPM548" s="469"/>
      <c r="SPN548" s="469"/>
      <c r="SPO548" s="469"/>
      <c r="SPP548" s="465"/>
      <c r="SPQ548" s="466"/>
      <c r="SPR548" s="467"/>
      <c r="SPS548" s="468"/>
      <c r="SPT548" s="467"/>
      <c r="SPU548" s="469"/>
      <c r="SPV548" s="469"/>
      <c r="SPW548" s="469"/>
      <c r="SPX548" s="465"/>
      <c r="SPY548" s="466"/>
      <c r="SPZ548" s="467"/>
      <c r="SQA548" s="468"/>
      <c r="SQB548" s="467"/>
      <c r="SQC548" s="469"/>
      <c r="SQD548" s="469"/>
      <c r="SQE548" s="469"/>
      <c r="SQF548" s="465"/>
      <c r="SQG548" s="466"/>
      <c r="SQH548" s="467"/>
      <c r="SQI548" s="468"/>
      <c r="SQJ548" s="467"/>
      <c r="SQK548" s="469"/>
      <c r="SQL548" s="469"/>
      <c r="SQM548" s="469"/>
      <c r="SQN548" s="465"/>
      <c r="SQO548" s="466"/>
      <c r="SQP548" s="467"/>
      <c r="SQQ548" s="468"/>
      <c r="SQR548" s="467"/>
      <c r="SQS548" s="469"/>
      <c r="SQT548" s="469"/>
      <c r="SQU548" s="469"/>
      <c r="SQV548" s="465"/>
      <c r="SQW548" s="466"/>
      <c r="SQX548" s="467"/>
      <c r="SQY548" s="468"/>
      <c r="SQZ548" s="467"/>
      <c r="SRA548" s="469"/>
      <c r="SRB548" s="469"/>
      <c r="SRC548" s="469"/>
      <c r="SRD548" s="465"/>
      <c r="SRE548" s="466"/>
      <c r="SRF548" s="467"/>
      <c r="SRG548" s="468"/>
      <c r="SRH548" s="467"/>
      <c r="SRI548" s="469"/>
      <c r="SRJ548" s="469"/>
      <c r="SRK548" s="469"/>
      <c r="SRL548" s="465"/>
      <c r="SRM548" s="466"/>
      <c r="SRN548" s="467"/>
      <c r="SRO548" s="468"/>
      <c r="SRP548" s="467"/>
      <c r="SRQ548" s="469"/>
      <c r="SRR548" s="469"/>
      <c r="SRS548" s="469"/>
      <c r="SRT548" s="465"/>
      <c r="SRU548" s="466"/>
      <c r="SRV548" s="467"/>
      <c r="SRW548" s="468"/>
      <c r="SRX548" s="467"/>
      <c r="SRY548" s="469"/>
      <c r="SRZ548" s="469"/>
      <c r="SSA548" s="469"/>
      <c r="SSB548" s="465"/>
      <c r="SSC548" s="466"/>
      <c r="SSD548" s="467"/>
      <c r="SSE548" s="468"/>
      <c r="SSF548" s="467"/>
      <c r="SSG548" s="469"/>
      <c r="SSH548" s="469"/>
      <c r="SSI548" s="469"/>
      <c r="SSJ548" s="465"/>
      <c r="SSK548" s="466"/>
      <c r="SSL548" s="467"/>
      <c r="SSM548" s="468"/>
      <c r="SSN548" s="467"/>
      <c r="SSO548" s="469"/>
      <c r="SSP548" s="469"/>
      <c r="SSQ548" s="469"/>
      <c r="SSR548" s="465"/>
      <c r="SSS548" s="466"/>
      <c r="SST548" s="467"/>
      <c r="SSU548" s="468"/>
      <c r="SSV548" s="467"/>
      <c r="SSW548" s="469"/>
      <c r="SSX548" s="469"/>
      <c r="SSY548" s="469"/>
      <c r="SSZ548" s="465"/>
      <c r="STA548" s="466"/>
      <c r="STB548" s="467"/>
      <c r="STC548" s="468"/>
      <c r="STD548" s="467"/>
      <c r="STE548" s="469"/>
      <c r="STF548" s="469"/>
      <c r="STG548" s="469"/>
      <c r="STH548" s="465"/>
      <c r="STI548" s="466"/>
      <c r="STJ548" s="467"/>
      <c r="STK548" s="468"/>
      <c r="STL548" s="467"/>
      <c r="STM548" s="469"/>
      <c r="STN548" s="469"/>
      <c r="STO548" s="469"/>
      <c r="STP548" s="465"/>
      <c r="STQ548" s="466"/>
      <c r="STR548" s="467"/>
      <c r="STS548" s="468"/>
      <c r="STT548" s="467"/>
      <c r="STU548" s="469"/>
      <c r="STV548" s="469"/>
      <c r="STW548" s="469"/>
      <c r="STX548" s="465"/>
      <c r="STY548" s="466"/>
      <c r="STZ548" s="467"/>
      <c r="SUA548" s="468"/>
      <c r="SUB548" s="467"/>
      <c r="SUC548" s="469"/>
      <c r="SUD548" s="469"/>
      <c r="SUE548" s="469"/>
      <c r="SUF548" s="465"/>
      <c r="SUG548" s="466"/>
      <c r="SUH548" s="467"/>
      <c r="SUI548" s="468"/>
      <c r="SUJ548" s="467"/>
      <c r="SUK548" s="469"/>
      <c r="SUL548" s="469"/>
      <c r="SUM548" s="469"/>
      <c r="SUN548" s="465"/>
      <c r="SUO548" s="466"/>
      <c r="SUP548" s="467"/>
      <c r="SUQ548" s="468"/>
      <c r="SUR548" s="467"/>
      <c r="SUS548" s="469"/>
      <c r="SUT548" s="469"/>
      <c r="SUU548" s="469"/>
      <c r="SUV548" s="465"/>
      <c r="SUW548" s="466"/>
      <c r="SUX548" s="467"/>
      <c r="SUY548" s="468"/>
      <c r="SUZ548" s="467"/>
      <c r="SVA548" s="469"/>
      <c r="SVB548" s="469"/>
      <c r="SVC548" s="469"/>
      <c r="SVD548" s="465"/>
      <c r="SVE548" s="466"/>
      <c r="SVF548" s="467"/>
      <c r="SVG548" s="468"/>
      <c r="SVH548" s="467"/>
      <c r="SVI548" s="469"/>
      <c r="SVJ548" s="469"/>
      <c r="SVK548" s="469"/>
      <c r="SVL548" s="465"/>
      <c r="SVM548" s="466"/>
      <c r="SVN548" s="467"/>
      <c r="SVO548" s="468"/>
      <c r="SVP548" s="467"/>
      <c r="SVQ548" s="469"/>
      <c r="SVR548" s="469"/>
      <c r="SVS548" s="469"/>
      <c r="SVT548" s="465"/>
      <c r="SVU548" s="466"/>
      <c r="SVV548" s="467"/>
      <c r="SVW548" s="468"/>
      <c r="SVX548" s="467"/>
      <c r="SVY548" s="469"/>
      <c r="SVZ548" s="469"/>
      <c r="SWA548" s="469"/>
      <c r="SWB548" s="465"/>
      <c r="SWC548" s="466"/>
      <c r="SWD548" s="467"/>
      <c r="SWE548" s="468"/>
      <c r="SWF548" s="467"/>
      <c r="SWG548" s="469"/>
      <c r="SWH548" s="469"/>
      <c r="SWI548" s="469"/>
      <c r="SWJ548" s="465"/>
      <c r="SWK548" s="466"/>
      <c r="SWL548" s="467"/>
      <c r="SWM548" s="468"/>
      <c r="SWN548" s="467"/>
      <c r="SWO548" s="469"/>
      <c r="SWP548" s="469"/>
      <c r="SWQ548" s="469"/>
      <c r="SWR548" s="465"/>
      <c r="SWS548" s="466"/>
      <c r="SWT548" s="467"/>
      <c r="SWU548" s="468"/>
      <c r="SWV548" s="467"/>
      <c r="SWW548" s="469"/>
      <c r="SWX548" s="469"/>
      <c r="SWY548" s="469"/>
      <c r="SWZ548" s="465"/>
      <c r="SXA548" s="466"/>
      <c r="SXB548" s="467"/>
      <c r="SXC548" s="468"/>
      <c r="SXD548" s="467"/>
      <c r="SXE548" s="469"/>
      <c r="SXF548" s="469"/>
      <c r="SXG548" s="469"/>
      <c r="SXH548" s="465"/>
      <c r="SXI548" s="466"/>
      <c r="SXJ548" s="467"/>
      <c r="SXK548" s="468"/>
      <c r="SXL548" s="467"/>
      <c r="SXM548" s="469"/>
      <c r="SXN548" s="469"/>
      <c r="SXO548" s="469"/>
      <c r="SXP548" s="465"/>
      <c r="SXQ548" s="466"/>
      <c r="SXR548" s="467"/>
      <c r="SXS548" s="468"/>
      <c r="SXT548" s="467"/>
      <c r="SXU548" s="469"/>
      <c r="SXV548" s="469"/>
      <c r="SXW548" s="469"/>
      <c r="SXX548" s="465"/>
      <c r="SXY548" s="466"/>
      <c r="SXZ548" s="467"/>
      <c r="SYA548" s="468"/>
      <c r="SYB548" s="467"/>
      <c r="SYC548" s="469"/>
      <c r="SYD548" s="469"/>
      <c r="SYE548" s="469"/>
      <c r="SYF548" s="465"/>
      <c r="SYG548" s="466"/>
      <c r="SYH548" s="467"/>
      <c r="SYI548" s="468"/>
      <c r="SYJ548" s="467"/>
      <c r="SYK548" s="469"/>
      <c r="SYL548" s="469"/>
      <c r="SYM548" s="469"/>
      <c r="SYN548" s="465"/>
      <c r="SYO548" s="466"/>
      <c r="SYP548" s="467"/>
      <c r="SYQ548" s="468"/>
      <c r="SYR548" s="467"/>
      <c r="SYS548" s="469"/>
      <c r="SYT548" s="469"/>
      <c r="SYU548" s="469"/>
      <c r="SYV548" s="465"/>
      <c r="SYW548" s="466"/>
      <c r="SYX548" s="467"/>
      <c r="SYY548" s="468"/>
      <c r="SYZ548" s="467"/>
      <c r="SZA548" s="469"/>
      <c r="SZB548" s="469"/>
      <c r="SZC548" s="469"/>
      <c r="SZD548" s="465"/>
      <c r="SZE548" s="466"/>
      <c r="SZF548" s="467"/>
      <c r="SZG548" s="468"/>
      <c r="SZH548" s="467"/>
      <c r="SZI548" s="469"/>
      <c r="SZJ548" s="469"/>
      <c r="SZK548" s="469"/>
      <c r="SZL548" s="465"/>
      <c r="SZM548" s="466"/>
      <c r="SZN548" s="467"/>
      <c r="SZO548" s="468"/>
      <c r="SZP548" s="467"/>
      <c r="SZQ548" s="469"/>
      <c r="SZR548" s="469"/>
      <c r="SZS548" s="469"/>
      <c r="SZT548" s="465"/>
      <c r="SZU548" s="466"/>
      <c r="SZV548" s="467"/>
      <c r="SZW548" s="468"/>
      <c r="SZX548" s="467"/>
      <c r="SZY548" s="469"/>
      <c r="SZZ548" s="469"/>
      <c r="TAA548" s="469"/>
      <c r="TAB548" s="465"/>
      <c r="TAC548" s="466"/>
      <c r="TAD548" s="467"/>
      <c r="TAE548" s="468"/>
      <c r="TAF548" s="467"/>
      <c r="TAG548" s="469"/>
      <c r="TAH548" s="469"/>
      <c r="TAI548" s="469"/>
      <c r="TAJ548" s="465"/>
      <c r="TAK548" s="466"/>
      <c r="TAL548" s="467"/>
      <c r="TAM548" s="468"/>
      <c r="TAN548" s="467"/>
      <c r="TAO548" s="469"/>
      <c r="TAP548" s="469"/>
      <c r="TAQ548" s="469"/>
      <c r="TAR548" s="465"/>
      <c r="TAS548" s="466"/>
      <c r="TAT548" s="467"/>
      <c r="TAU548" s="468"/>
      <c r="TAV548" s="467"/>
      <c r="TAW548" s="469"/>
      <c r="TAX548" s="469"/>
      <c r="TAY548" s="469"/>
      <c r="TAZ548" s="465"/>
      <c r="TBA548" s="466"/>
      <c r="TBB548" s="467"/>
      <c r="TBC548" s="468"/>
      <c r="TBD548" s="467"/>
      <c r="TBE548" s="469"/>
      <c r="TBF548" s="469"/>
      <c r="TBG548" s="469"/>
      <c r="TBH548" s="465"/>
      <c r="TBI548" s="466"/>
      <c r="TBJ548" s="467"/>
      <c r="TBK548" s="468"/>
      <c r="TBL548" s="467"/>
      <c r="TBM548" s="469"/>
      <c r="TBN548" s="469"/>
      <c r="TBO548" s="469"/>
      <c r="TBP548" s="465"/>
      <c r="TBQ548" s="466"/>
      <c r="TBR548" s="467"/>
      <c r="TBS548" s="468"/>
      <c r="TBT548" s="467"/>
      <c r="TBU548" s="469"/>
      <c r="TBV548" s="469"/>
      <c r="TBW548" s="469"/>
      <c r="TBX548" s="465"/>
      <c r="TBY548" s="466"/>
      <c r="TBZ548" s="467"/>
      <c r="TCA548" s="468"/>
      <c r="TCB548" s="467"/>
      <c r="TCC548" s="469"/>
      <c r="TCD548" s="469"/>
      <c r="TCE548" s="469"/>
      <c r="TCF548" s="465"/>
      <c r="TCG548" s="466"/>
      <c r="TCH548" s="467"/>
      <c r="TCI548" s="468"/>
      <c r="TCJ548" s="467"/>
      <c r="TCK548" s="469"/>
      <c r="TCL548" s="469"/>
      <c r="TCM548" s="469"/>
      <c r="TCN548" s="465"/>
      <c r="TCO548" s="466"/>
      <c r="TCP548" s="467"/>
      <c r="TCQ548" s="468"/>
      <c r="TCR548" s="467"/>
      <c r="TCS548" s="469"/>
      <c r="TCT548" s="469"/>
      <c r="TCU548" s="469"/>
      <c r="TCV548" s="465"/>
      <c r="TCW548" s="466"/>
      <c r="TCX548" s="467"/>
      <c r="TCY548" s="468"/>
      <c r="TCZ548" s="467"/>
      <c r="TDA548" s="469"/>
      <c r="TDB548" s="469"/>
      <c r="TDC548" s="469"/>
      <c r="TDD548" s="465"/>
      <c r="TDE548" s="466"/>
      <c r="TDF548" s="467"/>
      <c r="TDG548" s="468"/>
      <c r="TDH548" s="467"/>
      <c r="TDI548" s="469"/>
      <c r="TDJ548" s="469"/>
      <c r="TDK548" s="469"/>
      <c r="TDL548" s="465"/>
      <c r="TDM548" s="466"/>
      <c r="TDN548" s="467"/>
      <c r="TDO548" s="468"/>
      <c r="TDP548" s="467"/>
      <c r="TDQ548" s="469"/>
      <c r="TDR548" s="469"/>
      <c r="TDS548" s="469"/>
      <c r="TDT548" s="465"/>
      <c r="TDU548" s="466"/>
      <c r="TDV548" s="467"/>
      <c r="TDW548" s="468"/>
      <c r="TDX548" s="467"/>
      <c r="TDY548" s="469"/>
      <c r="TDZ548" s="469"/>
      <c r="TEA548" s="469"/>
      <c r="TEB548" s="465"/>
      <c r="TEC548" s="466"/>
      <c r="TED548" s="467"/>
      <c r="TEE548" s="468"/>
      <c r="TEF548" s="467"/>
      <c r="TEG548" s="469"/>
      <c r="TEH548" s="469"/>
      <c r="TEI548" s="469"/>
      <c r="TEJ548" s="465"/>
      <c r="TEK548" s="466"/>
      <c r="TEL548" s="467"/>
      <c r="TEM548" s="468"/>
      <c r="TEN548" s="467"/>
      <c r="TEO548" s="469"/>
      <c r="TEP548" s="469"/>
      <c r="TEQ548" s="469"/>
      <c r="TER548" s="465"/>
      <c r="TES548" s="466"/>
      <c r="TET548" s="467"/>
      <c r="TEU548" s="468"/>
      <c r="TEV548" s="467"/>
      <c r="TEW548" s="469"/>
      <c r="TEX548" s="469"/>
      <c r="TEY548" s="469"/>
      <c r="TEZ548" s="465"/>
      <c r="TFA548" s="466"/>
      <c r="TFB548" s="467"/>
      <c r="TFC548" s="468"/>
      <c r="TFD548" s="467"/>
      <c r="TFE548" s="469"/>
      <c r="TFF548" s="469"/>
      <c r="TFG548" s="469"/>
      <c r="TFH548" s="465"/>
      <c r="TFI548" s="466"/>
      <c r="TFJ548" s="467"/>
      <c r="TFK548" s="468"/>
      <c r="TFL548" s="467"/>
      <c r="TFM548" s="469"/>
      <c r="TFN548" s="469"/>
      <c r="TFO548" s="469"/>
      <c r="TFP548" s="465"/>
      <c r="TFQ548" s="466"/>
      <c r="TFR548" s="467"/>
      <c r="TFS548" s="468"/>
      <c r="TFT548" s="467"/>
      <c r="TFU548" s="469"/>
      <c r="TFV548" s="469"/>
      <c r="TFW548" s="469"/>
      <c r="TFX548" s="465"/>
      <c r="TFY548" s="466"/>
      <c r="TFZ548" s="467"/>
      <c r="TGA548" s="468"/>
      <c r="TGB548" s="467"/>
      <c r="TGC548" s="469"/>
      <c r="TGD548" s="469"/>
      <c r="TGE548" s="469"/>
      <c r="TGF548" s="465"/>
      <c r="TGG548" s="466"/>
      <c r="TGH548" s="467"/>
      <c r="TGI548" s="468"/>
      <c r="TGJ548" s="467"/>
      <c r="TGK548" s="469"/>
      <c r="TGL548" s="469"/>
      <c r="TGM548" s="469"/>
      <c r="TGN548" s="465"/>
      <c r="TGO548" s="466"/>
      <c r="TGP548" s="467"/>
      <c r="TGQ548" s="468"/>
      <c r="TGR548" s="467"/>
      <c r="TGS548" s="469"/>
      <c r="TGT548" s="469"/>
      <c r="TGU548" s="469"/>
      <c r="TGV548" s="465"/>
      <c r="TGW548" s="466"/>
      <c r="TGX548" s="467"/>
      <c r="TGY548" s="468"/>
      <c r="TGZ548" s="467"/>
      <c r="THA548" s="469"/>
      <c r="THB548" s="469"/>
      <c r="THC548" s="469"/>
      <c r="THD548" s="465"/>
      <c r="THE548" s="466"/>
      <c r="THF548" s="467"/>
      <c r="THG548" s="468"/>
      <c r="THH548" s="467"/>
      <c r="THI548" s="469"/>
      <c r="THJ548" s="469"/>
      <c r="THK548" s="469"/>
      <c r="THL548" s="465"/>
      <c r="THM548" s="466"/>
      <c r="THN548" s="467"/>
      <c r="THO548" s="468"/>
      <c r="THP548" s="467"/>
      <c r="THQ548" s="469"/>
      <c r="THR548" s="469"/>
      <c r="THS548" s="469"/>
      <c r="THT548" s="465"/>
      <c r="THU548" s="466"/>
      <c r="THV548" s="467"/>
      <c r="THW548" s="468"/>
      <c r="THX548" s="467"/>
      <c r="THY548" s="469"/>
      <c r="THZ548" s="469"/>
      <c r="TIA548" s="469"/>
      <c r="TIB548" s="465"/>
      <c r="TIC548" s="466"/>
      <c r="TID548" s="467"/>
      <c r="TIE548" s="468"/>
      <c r="TIF548" s="467"/>
      <c r="TIG548" s="469"/>
      <c r="TIH548" s="469"/>
      <c r="TII548" s="469"/>
      <c r="TIJ548" s="465"/>
      <c r="TIK548" s="466"/>
      <c r="TIL548" s="467"/>
      <c r="TIM548" s="468"/>
      <c r="TIN548" s="467"/>
      <c r="TIO548" s="469"/>
      <c r="TIP548" s="469"/>
      <c r="TIQ548" s="469"/>
      <c r="TIR548" s="465"/>
      <c r="TIS548" s="466"/>
      <c r="TIT548" s="467"/>
      <c r="TIU548" s="468"/>
      <c r="TIV548" s="467"/>
      <c r="TIW548" s="469"/>
      <c r="TIX548" s="469"/>
      <c r="TIY548" s="469"/>
      <c r="TIZ548" s="465"/>
      <c r="TJA548" s="466"/>
      <c r="TJB548" s="467"/>
      <c r="TJC548" s="468"/>
      <c r="TJD548" s="467"/>
      <c r="TJE548" s="469"/>
      <c r="TJF548" s="469"/>
      <c r="TJG548" s="469"/>
      <c r="TJH548" s="465"/>
      <c r="TJI548" s="466"/>
      <c r="TJJ548" s="467"/>
      <c r="TJK548" s="468"/>
      <c r="TJL548" s="467"/>
      <c r="TJM548" s="469"/>
      <c r="TJN548" s="469"/>
      <c r="TJO548" s="469"/>
      <c r="TJP548" s="465"/>
      <c r="TJQ548" s="466"/>
      <c r="TJR548" s="467"/>
      <c r="TJS548" s="468"/>
      <c r="TJT548" s="467"/>
      <c r="TJU548" s="469"/>
      <c r="TJV548" s="469"/>
      <c r="TJW548" s="469"/>
      <c r="TJX548" s="465"/>
      <c r="TJY548" s="466"/>
      <c r="TJZ548" s="467"/>
      <c r="TKA548" s="468"/>
      <c r="TKB548" s="467"/>
      <c r="TKC548" s="469"/>
      <c r="TKD548" s="469"/>
      <c r="TKE548" s="469"/>
      <c r="TKF548" s="465"/>
      <c r="TKG548" s="466"/>
      <c r="TKH548" s="467"/>
      <c r="TKI548" s="468"/>
      <c r="TKJ548" s="467"/>
      <c r="TKK548" s="469"/>
      <c r="TKL548" s="469"/>
      <c r="TKM548" s="469"/>
      <c r="TKN548" s="465"/>
      <c r="TKO548" s="466"/>
      <c r="TKP548" s="467"/>
      <c r="TKQ548" s="468"/>
      <c r="TKR548" s="467"/>
      <c r="TKS548" s="469"/>
      <c r="TKT548" s="469"/>
      <c r="TKU548" s="469"/>
      <c r="TKV548" s="465"/>
      <c r="TKW548" s="466"/>
      <c r="TKX548" s="467"/>
      <c r="TKY548" s="468"/>
      <c r="TKZ548" s="467"/>
      <c r="TLA548" s="469"/>
      <c r="TLB548" s="469"/>
      <c r="TLC548" s="469"/>
      <c r="TLD548" s="465"/>
      <c r="TLE548" s="466"/>
      <c r="TLF548" s="467"/>
      <c r="TLG548" s="468"/>
      <c r="TLH548" s="467"/>
      <c r="TLI548" s="469"/>
      <c r="TLJ548" s="469"/>
      <c r="TLK548" s="469"/>
      <c r="TLL548" s="465"/>
      <c r="TLM548" s="466"/>
      <c r="TLN548" s="467"/>
      <c r="TLO548" s="468"/>
      <c r="TLP548" s="467"/>
      <c r="TLQ548" s="469"/>
      <c r="TLR548" s="469"/>
      <c r="TLS548" s="469"/>
      <c r="TLT548" s="465"/>
      <c r="TLU548" s="466"/>
      <c r="TLV548" s="467"/>
      <c r="TLW548" s="468"/>
      <c r="TLX548" s="467"/>
      <c r="TLY548" s="469"/>
      <c r="TLZ548" s="469"/>
      <c r="TMA548" s="469"/>
      <c r="TMB548" s="465"/>
      <c r="TMC548" s="466"/>
      <c r="TMD548" s="467"/>
      <c r="TME548" s="468"/>
      <c r="TMF548" s="467"/>
      <c r="TMG548" s="469"/>
      <c r="TMH548" s="469"/>
      <c r="TMI548" s="469"/>
      <c r="TMJ548" s="465"/>
      <c r="TMK548" s="466"/>
      <c r="TML548" s="467"/>
      <c r="TMM548" s="468"/>
      <c r="TMN548" s="467"/>
      <c r="TMO548" s="469"/>
      <c r="TMP548" s="469"/>
      <c r="TMQ548" s="469"/>
      <c r="TMR548" s="465"/>
      <c r="TMS548" s="466"/>
      <c r="TMT548" s="467"/>
      <c r="TMU548" s="468"/>
      <c r="TMV548" s="467"/>
      <c r="TMW548" s="469"/>
      <c r="TMX548" s="469"/>
      <c r="TMY548" s="469"/>
      <c r="TMZ548" s="465"/>
      <c r="TNA548" s="466"/>
      <c r="TNB548" s="467"/>
      <c r="TNC548" s="468"/>
      <c r="TND548" s="467"/>
      <c r="TNE548" s="469"/>
      <c r="TNF548" s="469"/>
      <c r="TNG548" s="469"/>
      <c r="TNH548" s="465"/>
      <c r="TNI548" s="466"/>
      <c r="TNJ548" s="467"/>
      <c r="TNK548" s="468"/>
      <c r="TNL548" s="467"/>
      <c r="TNM548" s="469"/>
      <c r="TNN548" s="469"/>
      <c r="TNO548" s="469"/>
      <c r="TNP548" s="465"/>
      <c r="TNQ548" s="466"/>
      <c r="TNR548" s="467"/>
      <c r="TNS548" s="468"/>
      <c r="TNT548" s="467"/>
      <c r="TNU548" s="469"/>
      <c r="TNV548" s="469"/>
      <c r="TNW548" s="469"/>
      <c r="TNX548" s="465"/>
      <c r="TNY548" s="466"/>
      <c r="TNZ548" s="467"/>
      <c r="TOA548" s="468"/>
      <c r="TOB548" s="467"/>
      <c r="TOC548" s="469"/>
      <c r="TOD548" s="469"/>
      <c r="TOE548" s="469"/>
      <c r="TOF548" s="465"/>
      <c r="TOG548" s="466"/>
      <c r="TOH548" s="467"/>
      <c r="TOI548" s="468"/>
      <c r="TOJ548" s="467"/>
      <c r="TOK548" s="469"/>
      <c r="TOL548" s="469"/>
      <c r="TOM548" s="469"/>
      <c r="TON548" s="465"/>
      <c r="TOO548" s="466"/>
      <c r="TOP548" s="467"/>
      <c r="TOQ548" s="468"/>
      <c r="TOR548" s="467"/>
      <c r="TOS548" s="469"/>
      <c r="TOT548" s="469"/>
      <c r="TOU548" s="469"/>
      <c r="TOV548" s="465"/>
      <c r="TOW548" s="466"/>
      <c r="TOX548" s="467"/>
      <c r="TOY548" s="468"/>
      <c r="TOZ548" s="467"/>
      <c r="TPA548" s="469"/>
      <c r="TPB548" s="469"/>
      <c r="TPC548" s="469"/>
      <c r="TPD548" s="465"/>
      <c r="TPE548" s="466"/>
      <c r="TPF548" s="467"/>
      <c r="TPG548" s="468"/>
      <c r="TPH548" s="467"/>
      <c r="TPI548" s="469"/>
      <c r="TPJ548" s="469"/>
      <c r="TPK548" s="469"/>
      <c r="TPL548" s="465"/>
      <c r="TPM548" s="466"/>
      <c r="TPN548" s="467"/>
      <c r="TPO548" s="468"/>
      <c r="TPP548" s="467"/>
      <c r="TPQ548" s="469"/>
      <c r="TPR548" s="469"/>
      <c r="TPS548" s="469"/>
      <c r="TPT548" s="465"/>
      <c r="TPU548" s="466"/>
      <c r="TPV548" s="467"/>
      <c r="TPW548" s="468"/>
      <c r="TPX548" s="467"/>
      <c r="TPY548" s="469"/>
      <c r="TPZ548" s="469"/>
      <c r="TQA548" s="469"/>
      <c r="TQB548" s="465"/>
      <c r="TQC548" s="466"/>
      <c r="TQD548" s="467"/>
      <c r="TQE548" s="468"/>
      <c r="TQF548" s="467"/>
      <c r="TQG548" s="469"/>
      <c r="TQH548" s="469"/>
      <c r="TQI548" s="469"/>
      <c r="TQJ548" s="465"/>
      <c r="TQK548" s="466"/>
      <c r="TQL548" s="467"/>
      <c r="TQM548" s="468"/>
      <c r="TQN548" s="467"/>
      <c r="TQO548" s="469"/>
      <c r="TQP548" s="469"/>
      <c r="TQQ548" s="469"/>
      <c r="TQR548" s="465"/>
      <c r="TQS548" s="466"/>
      <c r="TQT548" s="467"/>
      <c r="TQU548" s="468"/>
      <c r="TQV548" s="467"/>
      <c r="TQW548" s="469"/>
      <c r="TQX548" s="469"/>
      <c r="TQY548" s="469"/>
      <c r="TQZ548" s="465"/>
      <c r="TRA548" s="466"/>
      <c r="TRB548" s="467"/>
      <c r="TRC548" s="468"/>
      <c r="TRD548" s="467"/>
      <c r="TRE548" s="469"/>
      <c r="TRF548" s="469"/>
      <c r="TRG548" s="469"/>
      <c r="TRH548" s="465"/>
      <c r="TRI548" s="466"/>
      <c r="TRJ548" s="467"/>
      <c r="TRK548" s="468"/>
      <c r="TRL548" s="467"/>
      <c r="TRM548" s="469"/>
      <c r="TRN548" s="469"/>
      <c r="TRO548" s="469"/>
      <c r="TRP548" s="465"/>
      <c r="TRQ548" s="466"/>
      <c r="TRR548" s="467"/>
      <c r="TRS548" s="468"/>
      <c r="TRT548" s="467"/>
      <c r="TRU548" s="469"/>
      <c r="TRV548" s="469"/>
      <c r="TRW548" s="469"/>
      <c r="TRX548" s="465"/>
      <c r="TRY548" s="466"/>
      <c r="TRZ548" s="467"/>
      <c r="TSA548" s="468"/>
      <c r="TSB548" s="467"/>
      <c r="TSC548" s="469"/>
      <c r="TSD548" s="469"/>
      <c r="TSE548" s="469"/>
      <c r="TSF548" s="465"/>
      <c r="TSG548" s="466"/>
      <c r="TSH548" s="467"/>
      <c r="TSI548" s="468"/>
      <c r="TSJ548" s="467"/>
      <c r="TSK548" s="469"/>
      <c r="TSL548" s="469"/>
      <c r="TSM548" s="469"/>
      <c r="TSN548" s="465"/>
      <c r="TSO548" s="466"/>
      <c r="TSP548" s="467"/>
      <c r="TSQ548" s="468"/>
      <c r="TSR548" s="467"/>
      <c r="TSS548" s="469"/>
      <c r="TST548" s="469"/>
      <c r="TSU548" s="469"/>
      <c r="TSV548" s="465"/>
      <c r="TSW548" s="466"/>
      <c r="TSX548" s="467"/>
      <c r="TSY548" s="468"/>
      <c r="TSZ548" s="467"/>
      <c r="TTA548" s="469"/>
      <c r="TTB548" s="469"/>
      <c r="TTC548" s="469"/>
      <c r="TTD548" s="465"/>
      <c r="TTE548" s="466"/>
      <c r="TTF548" s="467"/>
      <c r="TTG548" s="468"/>
      <c r="TTH548" s="467"/>
      <c r="TTI548" s="469"/>
      <c r="TTJ548" s="469"/>
      <c r="TTK548" s="469"/>
      <c r="TTL548" s="465"/>
      <c r="TTM548" s="466"/>
      <c r="TTN548" s="467"/>
      <c r="TTO548" s="468"/>
      <c r="TTP548" s="467"/>
      <c r="TTQ548" s="469"/>
      <c r="TTR548" s="469"/>
      <c r="TTS548" s="469"/>
      <c r="TTT548" s="465"/>
      <c r="TTU548" s="466"/>
      <c r="TTV548" s="467"/>
      <c r="TTW548" s="468"/>
      <c r="TTX548" s="467"/>
      <c r="TTY548" s="469"/>
      <c r="TTZ548" s="469"/>
      <c r="TUA548" s="469"/>
      <c r="TUB548" s="465"/>
      <c r="TUC548" s="466"/>
      <c r="TUD548" s="467"/>
      <c r="TUE548" s="468"/>
      <c r="TUF548" s="467"/>
      <c r="TUG548" s="469"/>
      <c r="TUH548" s="469"/>
      <c r="TUI548" s="469"/>
      <c r="TUJ548" s="465"/>
      <c r="TUK548" s="466"/>
      <c r="TUL548" s="467"/>
      <c r="TUM548" s="468"/>
      <c r="TUN548" s="467"/>
      <c r="TUO548" s="469"/>
      <c r="TUP548" s="469"/>
      <c r="TUQ548" s="469"/>
      <c r="TUR548" s="465"/>
      <c r="TUS548" s="466"/>
      <c r="TUT548" s="467"/>
      <c r="TUU548" s="468"/>
      <c r="TUV548" s="467"/>
      <c r="TUW548" s="469"/>
      <c r="TUX548" s="469"/>
      <c r="TUY548" s="469"/>
      <c r="TUZ548" s="465"/>
      <c r="TVA548" s="466"/>
      <c r="TVB548" s="467"/>
      <c r="TVC548" s="468"/>
      <c r="TVD548" s="467"/>
      <c r="TVE548" s="469"/>
      <c r="TVF548" s="469"/>
      <c r="TVG548" s="469"/>
      <c r="TVH548" s="465"/>
      <c r="TVI548" s="466"/>
      <c r="TVJ548" s="467"/>
      <c r="TVK548" s="468"/>
      <c r="TVL548" s="467"/>
      <c r="TVM548" s="469"/>
      <c r="TVN548" s="469"/>
      <c r="TVO548" s="469"/>
      <c r="TVP548" s="465"/>
      <c r="TVQ548" s="466"/>
      <c r="TVR548" s="467"/>
      <c r="TVS548" s="468"/>
      <c r="TVT548" s="467"/>
      <c r="TVU548" s="469"/>
      <c r="TVV548" s="469"/>
      <c r="TVW548" s="469"/>
      <c r="TVX548" s="465"/>
      <c r="TVY548" s="466"/>
      <c r="TVZ548" s="467"/>
      <c r="TWA548" s="468"/>
      <c r="TWB548" s="467"/>
      <c r="TWC548" s="469"/>
      <c r="TWD548" s="469"/>
      <c r="TWE548" s="469"/>
      <c r="TWF548" s="465"/>
      <c r="TWG548" s="466"/>
      <c r="TWH548" s="467"/>
      <c r="TWI548" s="468"/>
      <c r="TWJ548" s="467"/>
      <c r="TWK548" s="469"/>
      <c r="TWL548" s="469"/>
      <c r="TWM548" s="469"/>
      <c r="TWN548" s="465"/>
      <c r="TWO548" s="466"/>
      <c r="TWP548" s="467"/>
      <c r="TWQ548" s="468"/>
      <c r="TWR548" s="467"/>
      <c r="TWS548" s="469"/>
      <c r="TWT548" s="469"/>
      <c r="TWU548" s="469"/>
      <c r="TWV548" s="465"/>
      <c r="TWW548" s="466"/>
      <c r="TWX548" s="467"/>
      <c r="TWY548" s="468"/>
      <c r="TWZ548" s="467"/>
      <c r="TXA548" s="469"/>
      <c r="TXB548" s="469"/>
      <c r="TXC548" s="469"/>
      <c r="TXD548" s="465"/>
      <c r="TXE548" s="466"/>
      <c r="TXF548" s="467"/>
      <c r="TXG548" s="468"/>
      <c r="TXH548" s="467"/>
      <c r="TXI548" s="469"/>
      <c r="TXJ548" s="469"/>
      <c r="TXK548" s="469"/>
      <c r="TXL548" s="465"/>
      <c r="TXM548" s="466"/>
      <c r="TXN548" s="467"/>
      <c r="TXO548" s="468"/>
      <c r="TXP548" s="467"/>
      <c r="TXQ548" s="469"/>
      <c r="TXR548" s="469"/>
      <c r="TXS548" s="469"/>
      <c r="TXT548" s="465"/>
      <c r="TXU548" s="466"/>
      <c r="TXV548" s="467"/>
      <c r="TXW548" s="468"/>
      <c r="TXX548" s="467"/>
      <c r="TXY548" s="469"/>
      <c r="TXZ548" s="469"/>
      <c r="TYA548" s="469"/>
      <c r="TYB548" s="465"/>
      <c r="TYC548" s="466"/>
      <c r="TYD548" s="467"/>
      <c r="TYE548" s="468"/>
      <c r="TYF548" s="467"/>
      <c r="TYG548" s="469"/>
      <c r="TYH548" s="469"/>
      <c r="TYI548" s="469"/>
      <c r="TYJ548" s="465"/>
      <c r="TYK548" s="466"/>
      <c r="TYL548" s="467"/>
      <c r="TYM548" s="468"/>
      <c r="TYN548" s="467"/>
      <c r="TYO548" s="469"/>
      <c r="TYP548" s="469"/>
      <c r="TYQ548" s="469"/>
      <c r="TYR548" s="465"/>
      <c r="TYS548" s="466"/>
      <c r="TYT548" s="467"/>
      <c r="TYU548" s="468"/>
      <c r="TYV548" s="467"/>
      <c r="TYW548" s="469"/>
      <c r="TYX548" s="469"/>
      <c r="TYY548" s="469"/>
      <c r="TYZ548" s="465"/>
      <c r="TZA548" s="466"/>
      <c r="TZB548" s="467"/>
      <c r="TZC548" s="468"/>
      <c r="TZD548" s="467"/>
      <c r="TZE548" s="469"/>
      <c r="TZF548" s="469"/>
      <c r="TZG548" s="469"/>
      <c r="TZH548" s="465"/>
      <c r="TZI548" s="466"/>
      <c r="TZJ548" s="467"/>
      <c r="TZK548" s="468"/>
      <c r="TZL548" s="467"/>
      <c r="TZM548" s="469"/>
      <c r="TZN548" s="469"/>
      <c r="TZO548" s="469"/>
      <c r="TZP548" s="465"/>
      <c r="TZQ548" s="466"/>
      <c r="TZR548" s="467"/>
      <c r="TZS548" s="468"/>
      <c r="TZT548" s="467"/>
      <c r="TZU548" s="469"/>
      <c r="TZV548" s="469"/>
      <c r="TZW548" s="469"/>
      <c r="TZX548" s="465"/>
      <c r="TZY548" s="466"/>
      <c r="TZZ548" s="467"/>
      <c r="UAA548" s="468"/>
      <c r="UAB548" s="467"/>
      <c r="UAC548" s="469"/>
      <c r="UAD548" s="469"/>
      <c r="UAE548" s="469"/>
      <c r="UAF548" s="465"/>
      <c r="UAG548" s="466"/>
      <c r="UAH548" s="467"/>
      <c r="UAI548" s="468"/>
      <c r="UAJ548" s="467"/>
      <c r="UAK548" s="469"/>
      <c r="UAL548" s="469"/>
      <c r="UAM548" s="469"/>
      <c r="UAN548" s="465"/>
      <c r="UAO548" s="466"/>
      <c r="UAP548" s="467"/>
      <c r="UAQ548" s="468"/>
      <c r="UAR548" s="467"/>
      <c r="UAS548" s="469"/>
      <c r="UAT548" s="469"/>
      <c r="UAU548" s="469"/>
      <c r="UAV548" s="465"/>
      <c r="UAW548" s="466"/>
      <c r="UAX548" s="467"/>
      <c r="UAY548" s="468"/>
      <c r="UAZ548" s="467"/>
      <c r="UBA548" s="469"/>
      <c r="UBB548" s="469"/>
      <c r="UBC548" s="469"/>
      <c r="UBD548" s="465"/>
      <c r="UBE548" s="466"/>
      <c r="UBF548" s="467"/>
      <c r="UBG548" s="468"/>
      <c r="UBH548" s="467"/>
      <c r="UBI548" s="469"/>
      <c r="UBJ548" s="469"/>
      <c r="UBK548" s="469"/>
      <c r="UBL548" s="465"/>
      <c r="UBM548" s="466"/>
      <c r="UBN548" s="467"/>
      <c r="UBO548" s="468"/>
      <c r="UBP548" s="467"/>
      <c r="UBQ548" s="469"/>
      <c r="UBR548" s="469"/>
      <c r="UBS548" s="469"/>
      <c r="UBT548" s="465"/>
      <c r="UBU548" s="466"/>
      <c r="UBV548" s="467"/>
      <c r="UBW548" s="468"/>
      <c r="UBX548" s="467"/>
      <c r="UBY548" s="469"/>
      <c r="UBZ548" s="469"/>
      <c r="UCA548" s="469"/>
      <c r="UCB548" s="465"/>
      <c r="UCC548" s="466"/>
      <c r="UCD548" s="467"/>
      <c r="UCE548" s="468"/>
      <c r="UCF548" s="467"/>
      <c r="UCG548" s="469"/>
      <c r="UCH548" s="469"/>
      <c r="UCI548" s="469"/>
      <c r="UCJ548" s="465"/>
      <c r="UCK548" s="466"/>
      <c r="UCL548" s="467"/>
      <c r="UCM548" s="468"/>
      <c r="UCN548" s="467"/>
      <c r="UCO548" s="469"/>
      <c r="UCP548" s="469"/>
      <c r="UCQ548" s="469"/>
      <c r="UCR548" s="465"/>
      <c r="UCS548" s="466"/>
      <c r="UCT548" s="467"/>
      <c r="UCU548" s="468"/>
      <c r="UCV548" s="467"/>
      <c r="UCW548" s="469"/>
      <c r="UCX548" s="469"/>
      <c r="UCY548" s="469"/>
      <c r="UCZ548" s="465"/>
      <c r="UDA548" s="466"/>
      <c r="UDB548" s="467"/>
      <c r="UDC548" s="468"/>
      <c r="UDD548" s="467"/>
      <c r="UDE548" s="469"/>
      <c r="UDF548" s="469"/>
      <c r="UDG548" s="469"/>
      <c r="UDH548" s="465"/>
      <c r="UDI548" s="466"/>
      <c r="UDJ548" s="467"/>
      <c r="UDK548" s="468"/>
      <c r="UDL548" s="467"/>
      <c r="UDM548" s="469"/>
      <c r="UDN548" s="469"/>
      <c r="UDO548" s="469"/>
      <c r="UDP548" s="465"/>
      <c r="UDQ548" s="466"/>
      <c r="UDR548" s="467"/>
      <c r="UDS548" s="468"/>
      <c r="UDT548" s="467"/>
      <c r="UDU548" s="469"/>
      <c r="UDV548" s="469"/>
      <c r="UDW548" s="469"/>
      <c r="UDX548" s="465"/>
      <c r="UDY548" s="466"/>
      <c r="UDZ548" s="467"/>
      <c r="UEA548" s="468"/>
      <c r="UEB548" s="467"/>
      <c r="UEC548" s="469"/>
      <c r="UED548" s="469"/>
      <c r="UEE548" s="469"/>
      <c r="UEF548" s="465"/>
      <c r="UEG548" s="466"/>
      <c r="UEH548" s="467"/>
      <c r="UEI548" s="468"/>
      <c r="UEJ548" s="467"/>
      <c r="UEK548" s="469"/>
      <c r="UEL548" s="469"/>
      <c r="UEM548" s="469"/>
      <c r="UEN548" s="465"/>
      <c r="UEO548" s="466"/>
      <c r="UEP548" s="467"/>
      <c r="UEQ548" s="468"/>
      <c r="UER548" s="467"/>
      <c r="UES548" s="469"/>
      <c r="UET548" s="469"/>
      <c r="UEU548" s="469"/>
      <c r="UEV548" s="465"/>
      <c r="UEW548" s="466"/>
      <c r="UEX548" s="467"/>
      <c r="UEY548" s="468"/>
      <c r="UEZ548" s="467"/>
      <c r="UFA548" s="469"/>
      <c r="UFB548" s="469"/>
      <c r="UFC548" s="469"/>
      <c r="UFD548" s="465"/>
      <c r="UFE548" s="466"/>
      <c r="UFF548" s="467"/>
      <c r="UFG548" s="468"/>
      <c r="UFH548" s="467"/>
      <c r="UFI548" s="469"/>
      <c r="UFJ548" s="469"/>
      <c r="UFK548" s="469"/>
      <c r="UFL548" s="465"/>
      <c r="UFM548" s="466"/>
      <c r="UFN548" s="467"/>
      <c r="UFO548" s="468"/>
      <c r="UFP548" s="467"/>
      <c r="UFQ548" s="469"/>
      <c r="UFR548" s="469"/>
      <c r="UFS548" s="469"/>
      <c r="UFT548" s="465"/>
      <c r="UFU548" s="466"/>
      <c r="UFV548" s="467"/>
      <c r="UFW548" s="468"/>
      <c r="UFX548" s="467"/>
      <c r="UFY548" s="469"/>
      <c r="UFZ548" s="469"/>
      <c r="UGA548" s="469"/>
      <c r="UGB548" s="465"/>
      <c r="UGC548" s="466"/>
      <c r="UGD548" s="467"/>
      <c r="UGE548" s="468"/>
      <c r="UGF548" s="467"/>
      <c r="UGG548" s="469"/>
      <c r="UGH548" s="469"/>
      <c r="UGI548" s="469"/>
      <c r="UGJ548" s="465"/>
      <c r="UGK548" s="466"/>
      <c r="UGL548" s="467"/>
      <c r="UGM548" s="468"/>
      <c r="UGN548" s="467"/>
      <c r="UGO548" s="469"/>
      <c r="UGP548" s="469"/>
      <c r="UGQ548" s="469"/>
      <c r="UGR548" s="465"/>
      <c r="UGS548" s="466"/>
      <c r="UGT548" s="467"/>
      <c r="UGU548" s="468"/>
      <c r="UGV548" s="467"/>
      <c r="UGW548" s="469"/>
      <c r="UGX548" s="469"/>
      <c r="UGY548" s="469"/>
      <c r="UGZ548" s="465"/>
      <c r="UHA548" s="466"/>
      <c r="UHB548" s="467"/>
      <c r="UHC548" s="468"/>
      <c r="UHD548" s="467"/>
      <c r="UHE548" s="469"/>
      <c r="UHF548" s="469"/>
      <c r="UHG548" s="469"/>
      <c r="UHH548" s="465"/>
      <c r="UHI548" s="466"/>
      <c r="UHJ548" s="467"/>
      <c r="UHK548" s="468"/>
      <c r="UHL548" s="467"/>
      <c r="UHM548" s="469"/>
      <c r="UHN548" s="469"/>
      <c r="UHO548" s="469"/>
      <c r="UHP548" s="465"/>
      <c r="UHQ548" s="466"/>
      <c r="UHR548" s="467"/>
      <c r="UHS548" s="468"/>
      <c r="UHT548" s="467"/>
      <c r="UHU548" s="469"/>
      <c r="UHV548" s="469"/>
      <c r="UHW548" s="469"/>
      <c r="UHX548" s="465"/>
      <c r="UHY548" s="466"/>
      <c r="UHZ548" s="467"/>
      <c r="UIA548" s="468"/>
      <c r="UIB548" s="467"/>
      <c r="UIC548" s="469"/>
      <c r="UID548" s="469"/>
      <c r="UIE548" s="469"/>
      <c r="UIF548" s="465"/>
      <c r="UIG548" s="466"/>
      <c r="UIH548" s="467"/>
      <c r="UII548" s="468"/>
      <c r="UIJ548" s="467"/>
      <c r="UIK548" s="469"/>
      <c r="UIL548" s="469"/>
      <c r="UIM548" s="469"/>
      <c r="UIN548" s="465"/>
      <c r="UIO548" s="466"/>
      <c r="UIP548" s="467"/>
      <c r="UIQ548" s="468"/>
      <c r="UIR548" s="467"/>
      <c r="UIS548" s="469"/>
      <c r="UIT548" s="469"/>
      <c r="UIU548" s="469"/>
      <c r="UIV548" s="465"/>
      <c r="UIW548" s="466"/>
      <c r="UIX548" s="467"/>
      <c r="UIY548" s="468"/>
      <c r="UIZ548" s="467"/>
      <c r="UJA548" s="469"/>
      <c r="UJB548" s="469"/>
      <c r="UJC548" s="469"/>
      <c r="UJD548" s="465"/>
      <c r="UJE548" s="466"/>
      <c r="UJF548" s="467"/>
      <c r="UJG548" s="468"/>
      <c r="UJH548" s="467"/>
      <c r="UJI548" s="469"/>
      <c r="UJJ548" s="469"/>
      <c r="UJK548" s="469"/>
      <c r="UJL548" s="465"/>
      <c r="UJM548" s="466"/>
      <c r="UJN548" s="467"/>
      <c r="UJO548" s="468"/>
      <c r="UJP548" s="467"/>
      <c r="UJQ548" s="469"/>
      <c r="UJR548" s="469"/>
      <c r="UJS548" s="469"/>
      <c r="UJT548" s="465"/>
      <c r="UJU548" s="466"/>
      <c r="UJV548" s="467"/>
      <c r="UJW548" s="468"/>
      <c r="UJX548" s="467"/>
      <c r="UJY548" s="469"/>
      <c r="UJZ548" s="469"/>
      <c r="UKA548" s="469"/>
      <c r="UKB548" s="465"/>
      <c r="UKC548" s="466"/>
      <c r="UKD548" s="467"/>
      <c r="UKE548" s="468"/>
      <c r="UKF548" s="467"/>
      <c r="UKG548" s="469"/>
      <c r="UKH548" s="469"/>
      <c r="UKI548" s="469"/>
      <c r="UKJ548" s="465"/>
      <c r="UKK548" s="466"/>
      <c r="UKL548" s="467"/>
      <c r="UKM548" s="468"/>
      <c r="UKN548" s="467"/>
      <c r="UKO548" s="469"/>
      <c r="UKP548" s="469"/>
      <c r="UKQ548" s="469"/>
      <c r="UKR548" s="465"/>
      <c r="UKS548" s="466"/>
      <c r="UKT548" s="467"/>
      <c r="UKU548" s="468"/>
      <c r="UKV548" s="467"/>
      <c r="UKW548" s="469"/>
      <c r="UKX548" s="469"/>
      <c r="UKY548" s="469"/>
      <c r="UKZ548" s="465"/>
      <c r="ULA548" s="466"/>
      <c r="ULB548" s="467"/>
      <c r="ULC548" s="468"/>
      <c r="ULD548" s="467"/>
      <c r="ULE548" s="469"/>
      <c r="ULF548" s="469"/>
      <c r="ULG548" s="469"/>
      <c r="ULH548" s="465"/>
      <c r="ULI548" s="466"/>
      <c r="ULJ548" s="467"/>
      <c r="ULK548" s="468"/>
      <c r="ULL548" s="467"/>
      <c r="ULM548" s="469"/>
      <c r="ULN548" s="469"/>
      <c r="ULO548" s="469"/>
      <c r="ULP548" s="465"/>
      <c r="ULQ548" s="466"/>
      <c r="ULR548" s="467"/>
      <c r="ULS548" s="468"/>
      <c r="ULT548" s="467"/>
      <c r="ULU548" s="469"/>
      <c r="ULV548" s="469"/>
      <c r="ULW548" s="469"/>
      <c r="ULX548" s="465"/>
      <c r="ULY548" s="466"/>
      <c r="ULZ548" s="467"/>
      <c r="UMA548" s="468"/>
      <c r="UMB548" s="467"/>
      <c r="UMC548" s="469"/>
      <c r="UMD548" s="469"/>
      <c r="UME548" s="469"/>
      <c r="UMF548" s="465"/>
      <c r="UMG548" s="466"/>
      <c r="UMH548" s="467"/>
      <c r="UMI548" s="468"/>
      <c r="UMJ548" s="467"/>
      <c r="UMK548" s="469"/>
      <c r="UML548" s="469"/>
      <c r="UMM548" s="469"/>
      <c r="UMN548" s="465"/>
      <c r="UMO548" s="466"/>
      <c r="UMP548" s="467"/>
      <c r="UMQ548" s="468"/>
      <c r="UMR548" s="467"/>
      <c r="UMS548" s="469"/>
      <c r="UMT548" s="469"/>
      <c r="UMU548" s="469"/>
      <c r="UMV548" s="465"/>
      <c r="UMW548" s="466"/>
      <c r="UMX548" s="467"/>
      <c r="UMY548" s="468"/>
      <c r="UMZ548" s="467"/>
      <c r="UNA548" s="469"/>
      <c r="UNB548" s="469"/>
      <c r="UNC548" s="469"/>
      <c r="UND548" s="465"/>
      <c r="UNE548" s="466"/>
      <c r="UNF548" s="467"/>
      <c r="UNG548" s="468"/>
      <c r="UNH548" s="467"/>
      <c r="UNI548" s="469"/>
      <c r="UNJ548" s="469"/>
      <c r="UNK548" s="469"/>
      <c r="UNL548" s="465"/>
      <c r="UNM548" s="466"/>
      <c r="UNN548" s="467"/>
      <c r="UNO548" s="468"/>
      <c r="UNP548" s="467"/>
      <c r="UNQ548" s="469"/>
      <c r="UNR548" s="469"/>
      <c r="UNS548" s="469"/>
      <c r="UNT548" s="465"/>
      <c r="UNU548" s="466"/>
      <c r="UNV548" s="467"/>
      <c r="UNW548" s="468"/>
      <c r="UNX548" s="467"/>
      <c r="UNY548" s="469"/>
      <c r="UNZ548" s="469"/>
      <c r="UOA548" s="469"/>
      <c r="UOB548" s="465"/>
      <c r="UOC548" s="466"/>
      <c r="UOD548" s="467"/>
      <c r="UOE548" s="468"/>
      <c r="UOF548" s="467"/>
      <c r="UOG548" s="469"/>
      <c r="UOH548" s="469"/>
      <c r="UOI548" s="469"/>
      <c r="UOJ548" s="465"/>
      <c r="UOK548" s="466"/>
      <c r="UOL548" s="467"/>
      <c r="UOM548" s="468"/>
      <c r="UON548" s="467"/>
      <c r="UOO548" s="469"/>
      <c r="UOP548" s="469"/>
      <c r="UOQ548" s="469"/>
      <c r="UOR548" s="465"/>
      <c r="UOS548" s="466"/>
      <c r="UOT548" s="467"/>
      <c r="UOU548" s="468"/>
      <c r="UOV548" s="467"/>
      <c r="UOW548" s="469"/>
      <c r="UOX548" s="469"/>
      <c r="UOY548" s="469"/>
      <c r="UOZ548" s="465"/>
      <c r="UPA548" s="466"/>
      <c r="UPB548" s="467"/>
      <c r="UPC548" s="468"/>
      <c r="UPD548" s="467"/>
      <c r="UPE548" s="469"/>
      <c r="UPF548" s="469"/>
      <c r="UPG548" s="469"/>
      <c r="UPH548" s="465"/>
      <c r="UPI548" s="466"/>
      <c r="UPJ548" s="467"/>
      <c r="UPK548" s="468"/>
      <c r="UPL548" s="467"/>
      <c r="UPM548" s="469"/>
      <c r="UPN548" s="469"/>
      <c r="UPO548" s="469"/>
      <c r="UPP548" s="465"/>
      <c r="UPQ548" s="466"/>
      <c r="UPR548" s="467"/>
      <c r="UPS548" s="468"/>
      <c r="UPT548" s="467"/>
      <c r="UPU548" s="469"/>
      <c r="UPV548" s="469"/>
      <c r="UPW548" s="469"/>
      <c r="UPX548" s="465"/>
      <c r="UPY548" s="466"/>
      <c r="UPZ548" s="467"/>
      <c r="UQA548" s="468"/>
      <c r="UQB548" s="467"/>
      <c r="UQC548" s="469"/>
      <c r="UQD548" s="469"/>
      <c r="UQE548" s="469"/>
      <c r="UQF548" s="465"/>
      <c r="UQG548" s="466"/>
      <c r="UQH548" s="467"/>
      <c r="UQI548" s="468"/>
      <c r="UQJ548" s="467"/>
      <c r="UQK548" s="469"/>
      <c r="UQL548" s="469"/>
      <c r="UQM548" s="469"/>
      <c r="UQN548" s="465"/>
      <c r="UQO548" s="466"/>
      <c r="UQP548" s="467"/>
      <c r="UQQ548" s="468"/>
      <c r="UQR548" s="467"/>
      <c r="UQS548" s="469"/>
      <c r="UQT548" s="469"/>
      <c r="UQU548" s="469"/>
      <c r="UQV548" s="465"/>
      <c r="UQW548" s="466"/>
      <c r="UQX548" s="467"/>
      <c r="UQY548" s="468"/>
      <c r="UQZ548" s="467"/>
      <c r="URA548" s="469"/>
      <c r="URB548" s="469"/>
      <c r="URC548" s="469"/>
      <c r="URD548" s="465"/>
      <c r="URE548" s="466"/>
      <c r="URF548" s="467"/>
      <c r="URG548" s="468"/>
      <c r="URH548" s="467"/>
      <c r="URI548" s="469"/>
      <c r="URJ548" s="469"/>
      <c r="URK548" s="469"/>
      <c r="URL548" s="465"/>
      <c r="URM548" s="466"/>
      <c r="URN548" s="467"/>
      <c r="URO548" s="468"/>
      <c r="URP548" s="467"/>
      <c r="URQ548" s="469"/>
      <c r="URR548" s="469"/>
      <c r="URS548" s="469"/>
      <c r="URT548" s="465"/>
      <c r="URU548" s="466"/>
      <c r="URV548" s="467"/>
      <c r="URW548" s="468"/>
      <c r="URX548" s="467"/>
      <c r="URY548" s="469"/>
      <c r="URZ548" s="469"/>
      <c r="USA548" s="469"/>
      <c r="USB548" s="465"/>
      <c r="USC548" s="466"/>
      <c r="USD548" s="467"/>
      <c r="USE548" s="468"/>
      <c r="USF548" s="467"/>
      <c r="USG548" s="469"/>
      <c r="USH548" s="469"/>
      <c r="USI548" s="469"/>
      <c r="USJ548" s="465"/>
      <c r="USK548" s="466"/>
      <c r="USL548" s="467"/>
      <c r="USM548" s="468"/>
      <c r="USN548" s="467"/>
      <c r="USO548" s="469"/>
      <c r="USP548" s="469"/>
      <c r="USQ548" s="469"/>
      <c r="USR548" s="465"/>
      <c r="USS548" s="466"/>
      <c r="UST548" s="467"/>
      <c r="USU548" s="468"/>
      <c r="USV548" s="467"/>
      <c r="USW548" s="469"/>
      <c r="USX548" s="469"/>
      <c r="USY548" s="469"/>
      <c r="USZ548" s="465"/>
      <c r="UTA548" s="466"/>
      <c r="UTB548" s="467"/>
      <c r="UTC548" s="468"/>
      <c r="UTD548" s="467"/>
      <c r="UTE548" s="469"/>
      <c r="UTF548" s="469"/>
      <c r="UTG548" s="469"/>
      <c r="UTH548" s="465"/>
      <c r="UTI548" s="466"/>
      <c r="UTJ548" s="467"/>
      <c r="UTK548" s="468"/>
      <c r="UTL548" s="467"/>
      <c r="UTM548" s="469"/>
      <c r="UTN548" s="469"/>
      <c r="UTO548" s="469"/>
      <c r="UTP548" s="465"/>
      <c r="UTQ548" s="466"/>
      <c r="UTR548" s="467"/>
      <c r="UTS548" s="468"/>
      <c r="UTT548" s="467"/>
      <c r="UTU548" s="469"/>
      <c r="UTV548" s="469"/>
      <c r="UTW548" s="469"/>
      <c r="UTX548" s="465"/>
      <c r="UTY548" s="466"/>
      <c r="UTZ548" s="467"/>
      <c r="UUA548" s="468"/>
      <c r="UUB548" s="467"/>
      <c r="UUC548" s="469"/>
      <c r="UUD548" s="469"/>
      <c r="UUE548" s="469"/>
      <c r="UUF548" s="465"/>
      <c r="UUG548" s="466"/>
      <c r="UUH548" s="467"/>
      <c r="UUI548" s="468"/>
      <c r="UUJ548" s="467"/>
      <c r="UUK548" s="469"/>
      <c r="UUL548" s="469"/>
      <c r="UUM548" s="469"/>
      <c r="UUN548" s="465"/>
      <c r="UUO548" s="466"/>
      <c r="UUP548" s="467"/>
      <c r="UUQ548" s="468"/>
      <c r="UUR548" s="467"/>
      <c r="UUS548" s="469"/>
      <c r="UUT548" s="469"/>
      <c r="UUU548" s="469"/>
      <c r="UUV548" s="465"/>
      <c r="UUW548" s="466"/>
      <c r="UUX548" s="467"/>
      <c r="UUY548" s="468"/>
      <c r="UUZ548" s="467"/>
      <c r="UVA548" s="469"/>
      <c r="UVB548" s="469"/>
      <c r="UVC548" s="469"/>
      <c r="UVD548" s="465"/>
      <c r="UVE548" s="466"/>
      <c r="UVF548" s="467"/>
      <c r="UVG548" s="468"/>
      <c r="UVH548" s="467"/>
      <c r="UVI548" s="469"/>
      <c r="UVJ548" s="469"/>
      <c r="UVK548" s="469"/>
      <c r="UVL548" s="465"/>
      <c r="UVM548" s="466"/>
      <c r="UVN548" s="467"/>
      <c r="UVO548" s="468"/>
      <c r="UVP548" s="467"/>
      <c r="UVQ548" s="469"/>
      <c r="UVR548" s="469"/>
      <c r="UVS548" s="469"/>
      <c r="UVT548" s="465"/>
      <c r="UVU548" s="466"/>
      <c r="UVV548" s="467"/>
      <c r="UVW548" s="468"/>
      <c r="UVX548" s="467"/>
      <c r="UVY548" s="469"/>
      <c r="UVZ548" s="469"/>
      <c r="UWA548" s="469"/>
      <c r="UWB548" s="465"/>
      <c r="UWC548" s="466"/>
      <c r="UWD548" s="467"/>
      <c r="UWE548" s="468"/>
      <c r="UWF548" s="467"/>
      <c r="UWG548" s="469"/>
      <c r="UWH548" s="469"/>
      <c r="UWI548" s="469"/>
      <c r="UWJ548" s="465"/>
      <c r="UWK548" s="466"/>
      <c r="UWL548" s="467"/>
      <c r="UWM548" s="468"/>
      <c r="UWN548" s="467"/>
      <c r="UWO548" s="469"/>
      <c r="UWP548" s="469"/>
      <c r="UWQ548" s="469"/>
      <c r="UWR548" s="465"/>
      <c r="UWS548" s="466"/>
      <c r="UWT548" s="467"/>
      <c r="UWU548" s="468"/>
      <c r="UWV548" s="467"/>
      <c r="UWW548" s="469"/>
      <c r="UWX548" s="469"/>
      <c r="UWY548" s="469"/>
      <c r="UWZ548" s="465"/>
      <c r="UXA548" s="466"/>
      <c r="UXB548" s="467"/>
      <c r="UXC548" s="468"/>
      <c r="UXD548" s="467"/>
      <c r="UXE548" s="469"/>
      <c r="UXF548" s="469"/>
      <c r="UXG548" s="469"/>
      <c r="UXH548" s="465"/>
      <c r="UXI548" s="466"/>
      <c r="UXJ548" s="467"/>
      <c r="UXK548" s="468"/>
      <c r="UXL548" s="467"/>
      <c r="UXM548" s="469"/>
      <c r="UXN548" s="469"/>
      <c r="UXO548" s="469"/>
      <c r="UXP548" s="465"/>
      <c r="UXQ548" s="466"/>
      <c r="UXR548" s="467"/>
      <c r="UXS548" s="468"/>
      <c r="UXT548" s="467"/>
      <c r="UXU548" s="469"/>
      <c r="UXV548" s="469"/>
      <c r="UXW548" s="469"/>
      <c r="UXX548" s="465"/>
      <c r="UXY548" s="466"/>
      <c r="UXZ548" s="467"/>
      <c r="UYA548" s="468"/>
      <c r="UYB548" s="467"/>
      <c r="UYC548" s="469"/>
      <c r="UYD548" s="469"/>
      <c r="UYE548" s="469"/>
      <c r="UYF548" s="465"/>
      <c r="UYG548" s="466"/>
      <c r="UYH548" s="467"/>
      <c r="UYI548" s="468"/>
      <c r="UYJ548" s="467"/>
      <c r="UYK548" s="469"/>
      <c r="UYL548" s="469"/>
      <c r="UYM548" s="469"/>
      <c r="UYN548" s="465"/>
      <c r="UYO548" s="466"/>
      <c r="UYP548" s="467"/>
      <c r="UYQ548" s="468"/>
      <c r="UYR548" s="467"/>
      <c r="UYS548" s="469"/>
      <c r="UYT548" s="469"/>
      <c r="UYU548" s="469"/>
      <c r="UYV548" s="465"/>
      <c r="UYW548" s="466"/>
      <c r="UYX548" s="467"/>
      <c r="UYY548" s="468"/>
      <c r="UYZ548" s="467"/>
      <c r="UZA548" s="469"/>
      <c r="UZB548" s="469"/>
      <c r="UZC548" s="469"/>
      <c r="UZD548" s="465"/>
      <c r="UZE548" s="466"/>
      <c r="UZF548" s="467"/>
      <c r="UZG548" s="468"/>
      <c r="UZH548" s="467"/>
      <c r="UZI548" s="469"/>
      <c r="UZJ548" s="469"/>
      <c r="UZK548" s="469"/>
      <c r="UZL548" s="465"/>
      <c r="UZM548" s="466"/>
      <c r="UZN548" s="467"/>
      <c r="UZO548" s="468"/>
      <c r="UZP548" s="467"/>
      <c r="UZQ548" s="469"/>
      <c r="UZR548" s="469"/>
      <c r="UZS548" s="469"/>
      <c r="UZT548" s="465"/>
      <c r="UZU548" s="466"/>
      <c r="UZV548" s="467"/>
      <c r="UZW548" s="468"/>
      <c r="UZX548" s="467"/>
      <c r="UZY548" s="469"/>
      <c r="UZZ548" s="469"/>
      <c r="VAA548" s="469"/>
      <c r="VAB548" s="465"/>
      <c r="VAC548" s="466"/>
      <c r="VAD548" s="467"/>
      <c r="VAE548" s="468"/>
      <c r="VAF548" s="467"/>
      <c r="VAG548" s="469"/>
      <c r="VAH548" s="469"/>
      <c r="VAI548" s="469"/>
      <c r="VAJ548" s="465"/>
      <c r="VAK548" s="466"/>
      <c r="VAL548" s="467"/>
      <c r="VAM548" s="468"/>
      <c r="VAN548" s="467"/>
      <c r="VAO548" s="469"/>
      <c r="VAP548" s="469"/>
      <c r="VAQ548" s="469"/>
      <c r="VAR548" s="465"/>
      <c r="VAS548" s="466"/>
      <c r="VAT548" s="467"/>
      <c r="VAU548" s="468"/>
      <c r="VAV548" s="467"/>
      <c r="VAW548" s="469"/>
      <c r="VAX548" s="469"/>
      <c r="VAY548" s="469"/>
      <c r="VAZ548" s="465"/>
      <c r="VBA548" s="466"/>
      <c r="VBB548" s="467"/>
      <c r="VBC548" s="468"/>
      <c r="VBD548" s="467"/>
      <c r="VBE548" s="469"/>
      <c r="VBF548" s="469"/>
      <c r="VBG548" s="469"/>
      <c r="VBH548" s="465"/>
      <c r="VBI548" s="466"/>
      <c r="VBJ548" s="467"/>
      <c r="VBK548" s="468"/>
      <c r="VBL548" s="467"/>
      <c r="VBM548" s="469"/>
      <c r="VBN548" s="469"/>
      <c r="VBO548" s="469"/>
      <c r="VBP548" s="465"/>
      <c r="VBQ548" s="466"/>
      <c r="VBR548" s="467"/>
      <c r="VBS548" s="468"/>
      <c r="VBT548" s="467"/>
      <c r="VBU548" s="469"/>
      <c r="VBV548" s="469"/>
      <c r="VBW548" s="469"/>
      <c r="VBX548" s="465"/>
      <c r="VBY548" s="466"/>
      <c r="VBZ548" s="467"/>
      <c r="VCA548" s="468"/>
      <c r="VCB548" s="467"/>
      <c r="VCC548" s="469"/>
      <c r="VCD548" s="469"/>
      <c r="VCE548" s="469"/>
      <c r="VCF548" s="465"/>
      <c r="VCG548" s="466"/>
      <c r="VCH548" s="467"/>
      <c r="VCI548" s="468"/>
      <c r="VCJ548" s="467"/>
      <c r="VCK548" s="469"/>
      <c r="VCL548" s="469"/>
      <c r="VCM548" s="469"/>
      <c r="VCN548" s="465"/>
      <c r="VCO548" s="466"/>
      <c r="VCP548" s="467"/>
      <c r="VCQ548" s="468"/>
      <c r="VCR548" s="467"/>
      <c r="VCS548" s="469"/>
      <c r="VCT548" s="469"/>
      <c r="VCU548" s="469"/>
      <c r="VCV548" s="465"/>
      <c r="VCW548" s="466"/>
      <c r="VCX548" s="467"/>
      <c r="VCY548" s="468"/>
      <c r="VCZ548" s="467"/>
      <c r="VDA548" s="469"/>
      <c r="VDB548" s="469"/>
      <c r="VDC548" s="469"/>
      <c r="VDD548" s="465"/>
      <c r="VDE548" s="466"/>
      <c r="VDF548" s="467"/>
      <c r="VDG548" s="468"/>
      <c r="VDH548" s="467"/>
      <c r="VDI548" s="469"/>
      <c r="VDJ548" s="469"/>
      <c r="VDK548" s="469"/>
      <c r="VDL548" s="465"/>
      <c r="VDM548" s="466"/>
      <c r="VDN548" s="467"/>
      <c r="VDO548" s="468"/>
      <c r="VDP548" s="467"/>
      <c r="VDQ548" s="469"/>
      <c r="VDR548" s="469"/>
      <c r="VDS548" s="469"/>
      <c r="VDT548" s="465"/>
      <c r="VDU548" s="466"/>
      <c r="VDV548" s="467"/>
      <c r="VDW548" s="468"/>
      <c r="VDX548" s="467"/>
      <c r="VDY548" s="469"/>
      <c r="VDZ548" s="469"/>
      <c r="VEA548" s="469"/>
      <c r="VEB548" s="465"/>
      <c r="VEC548" s="466"/>
      <c r="VED548" s="467"/>
      <c r="VEE548" s="468"/>
      <c r="VEF548" s="467"/>
      <c r="VEG548" s="469"/>
      <c r="VEH548" s="469"/>
      <c r="VEI548" s="469"/>
      <c r="VEJ548" s="465"/>
      <c r="VEK548" s="466"/>
      <c r="VEL548" s="467"/>
      <c r="VEM548" s="468"/>
      <c r="VEN548" s="467"/>
      <c r="VEO548" s="469"/>
      <c r="VEP548" s="469"/>
      <c r="VEQ548" s="469"/>
      <c r="VER548" s="465"/>
      <c r="VES548" s="466"/>
      <c r="VET548" s="467"/>
      <c r="VEU548" s="468"/>
      <c r="VEV548" s="467"/>
      <c r="VEW548" s="469"/>
      <c r="VEX548" s="469"/>
      <c r="VEY548" s="469"/>
      <c r="VEZ548" s="465"/>
      <c r="VFA548" s="466"/>
      <c r="VFB548" s="467"/>
      <c r="VFC548" s="468"/>
      <c r="VFD548" s="467"/>
      <c r="VFE548" s="469"/>
      <c r="VFF548" s="469"/>
      <c r="VFG548" s="469"/>
      <c r="VFH548" s="465"/>
      <c r="VFI548" s="466"/>
      <c r="VFJ548" s="467"/>
      <c r="VFK548" s="468"/>
      <c r="VFL548" s="467"/>
      <c r="VFM548" s="469"/>
      <c r="VFN548" s="469"/>
      <c r="VFO548" s="469"/>
      <c r="VFP548" s="465"/>
      <c r="VFQ548" s="466"/>
      <c r="VFR548" s="467"/>
      <c r="VFS548" s="468"/>
      <c r="VFT548" s="467"/>
      <c r="VFU548" s="469"/>
      <c r="VFV548" s="469"/>
      <c r="VFW548" s="469"/>
      <c r="VFX548" s="465"/>
      <c r="VFY548" s="466"/>
      <c r="VFZ548" s="467"/>
      <c r="VGA548" s="468"/>
      <c r="VGB548" s="467"/>
      <c r="VGC548" s="469"/>
      <c r="VGD548" s="469"/>
      <c r="VGE548" s="469"/>
      <c r="VGF548" s="465"/>
      <c r="VGG548" s="466"/>
      <c r="VGH548" s="467"/>
      <c r="VGI548" s="468"/>
      <c r="VGJ548" s="467"/>
      <c r="VGK548" s="469"/>
      <c r="VGL548" s="469"/>
      <c r="VGM548" s="469"/>
      <c r="VGN548" s="465"/>
      <c r="VGO548" s="466"/>
      <c r="VGP548" s="467"/>
      <c r="VGQ548" s="468"/>
      <c r="VGR548" s="467"/>
      <c r="VGS548" s="469"/>
      <c r="VGT548" s="469"/>
      <c r="VGU548" s="469"/>
      <c r="VGV548" s="465"/>
      <c r="VGW548" s="466"/>
      <c r="VGX548" s="467"/>
      <c r="VGY548" s="468"/>
      <c r="VGZ548" s="467"/>
      <c r="VHA548" s="469"/>
      <c r="VHB548" s="469"/>
      <c r="VHC548" s="469"/>
      <c r="VHD548" s="465"/>
      <c r="VHE548" s="466"/>
      <c r="VHF548" s="467"/>
      <c r="VHG548" s="468"/>
      <c r="VHH548" s="467"/>
      <c r="VHI548" s="469"/>
      <c r="VHJ548" s="469"/>
      <c r="VHK548" s="469"/>
      <c r="VHL548" s="465"/>
      <c r="VHM548" s="466"/>
      <c r="VHN548" s="467"/>
      <c r="VHO548" s="468"/>
      <c r="VHP548" s="467"/>
      <c r="VHQ548" s="469"/>
      <c r="VHR548" s="469"/>
      <c r="VHS548" s="469"/>
      <c r="VHT548" s="465"/>
      <c r="VHU548" s="466"/>
      <c r="VHV548" s="467"/>
      <c r="VHW548" s="468"/>
      <c r="VHX548" s="467"/>
      <c r="VHY548" s="469"/>
      <c r="VHZ548" s="469"/>
      <c r="VIA548" s="469"/>
      <c r="VIB548" s="465"/>
      <c r="VIC548" s="466"/>
      <c r="VID548" s="467"/>
      <c r="VIE548" s="468"/>
      <c r="VIF548" s="467"/>
      <c r="VIG548" s="469"/>
      <c r="VIH548" s="469"/>
      <c r="VII548" s="469"/>
      <c r="VIJ548" s="465"/>
      <c r="VIK548" s="466"/>
      <c r="VIL548" s="467"/>
      <c r="VIM548" s="468"/>
      <c r="VIN548" s="467"/>
      <c r="VIO548" s="469"/>
      <c r="VIP548" s="469"/>
      <c r="VIQ548" s="469"/>
      <c r="VIR548" s="465"/>
      <c r="VIS548" s="466"/>
      <c r="VIT548" s="467"/>
      <c r="VIU548" s="468"/>
      <c r="VIV548" s="467"/>
      <c r="VIW548" s="469"/>
      <c r="VIX548" s="469"/>
      <c r="VIY548" s="469"/>
      <c r="VIZ548" s="465"/>
      <c r="VJA548" s="466"/>
      <c r="VJB548" s="467"/>
      <c r="VJC548" s="468"/>
      <c r="VJD548" s="467"/>
      <c r="VJE548" s="469"/>
      <c r="VJF548" s="469"/>
      <c r="VJG548" s="469"/>
      <c r="VJH548" s="465"/>
      <c r="VJI548" s="466"/>
      <c r="VJJ548" s="467"/>
      <c r="VJK548" s="468"/>
      <c r="VJL548" s="467"/>
      <c r="VJM548" s="469"/>
      <c r="VJN548" s="469"/>
      <c r="VJO548" s="469"/>
      <c r="VJP548" s="465"/>
      <c r="VJQ548" s="466"/>
      <c r="VJR548" s="467"/>
      <c r="VJS548" s="468"/>
      <c r="VJT548" s="467"/>
      <c r="VJU548" s="469"/>
      <c r="VJV548" s="469"/>
      <c r="VJW548" s="469"/>
      <c r="VJX548" s="465"/>
      <c r="VJY548" s="466"/>
      <c r="VJZ548" s="467"/>
      <c r="VKA548" s="468"/>
      <c r="VKB548" s="467"/>
      <c r="VKC548" s="469"/>
      <c r="VKD548" s="469"/>
      <c r="VKE548" s="469"/>
      <c r="VKF548" s="465"/>
      <c r="VKG548" s="466"/>
      <c r="VKH548" s="467"/>
      <c r="VKI548" s="468"/>
      <c r="VKJ548" s="467"/>
      <c r="VKK548" s="469"/>
      <c r="VKL548" s="469"/>
      <c r="VKM548" s="469"/>
      <c r="VKN548" s="465"/>
      <c r="VKO548" s="466"/>
      <c r="VKP548" s="467"/>
      <c r="VKQ548" s="468"/>
      <c r="VKR548" s="467"/>
      <c r="VKS548" s="469"/>
      <c r="VKT548" s="469"/>
      <c r="VKU548" s="469"/>
      <c r="VKV548" s="465"/>
      <c r="VKW548" s="466"/>
      <c r="VKX548" s="467"/>
      <c r="VKY548" s="468"/>
      <c r="VKZ548" s="467"/>
      <c r="VLA548" s="469"/>
      <c r="VLB548" s="469"/>
      <c r="VLC548" s="469"/>
      <c r="VLD548" s="465"/>
      <c r="VLE548" s="466"/>
      <c r="VLF548" s="467"/>
      <c r="VLG548" s="468"/>
      <c r="VLH548" s="467"/>
      <c r="VLI548" s="469"/>
      <c r="VLJ548" s="469"/>
      <c r="VLK548" s="469"/>
      <c r="VLL548" s="465"/>
      <c r="VLM548" s="466"/>
      <c r="VLN548" s="467"/>
      <c r="VLO548" s="468"/>
      <c r="VLP548" s="467"/>
      <c r="VLQ548" s="469"/>
      <c r="VLR548" s="469"/>
      <c r="VLS548" s="469"/>
      <c r="VLT548" s="465"/>
      <c r="VLU548" s="466"/>
      <c r="VLV548" s="467"/>
      <c r="VLW548" s="468"/>
      <c r="VLX548" s="467"/>
      <c r="VLY548" s="469"/>
      <c r="VLZ548" s="469"/>
      <c r="VMA548" s="469"/>
      <c r="VMB548" s="465"/>
      <c r="VMC548" s="466"/>
      <c r="VMD548" s="467"/>
      <c r="VME548" s="468"/>
      <c r="VMF548" s="467"/>
      <c r="VMG548" s="469"/>
      <c r="VMH548" s="469"/>
      <c r="VMI548" s="469"/>
      <c r="VMJ548" s="465"/>
      <c r="VMK548" s="466"/>
      <c r="VML548" s="467"/>
      <c r="VMM548" s="468"/>
      <c r="VMN548" s="467"/>
      <c r="VMO548" s="469"/>
      <c r="VMP548" s="469"/>
      <c r="VMQ548" s="469"/>
      <c r="VMR548" s="465"/>
      <c r="VMS548" s="466"/>
      <c r="VMT548" s="467"/>
      <c r="VMU548" s="468"/>
      <c r="VMV548" s="467"/>
      <c r="VMW548" s="469"/>
      <c r="VMX548" s="469"/>
      <c r="VMY548" s="469"/>
      <c r="VMZ548" s="465"/>
      <c r="VNA548" s="466"/>
      <c r="VNB548" s="467"/>
      <c r="VNC548" s="468"/>
      <c r="VND548" s="467"/>
      <c r="VNE548" s="469"/>
      <c r="VNF548" s="469"/>
      <c r="VNG548" s="469"/>
      <c r="VNH548" s="465"/>
      <c r="VNI548" s="466"/>
      <c r="VNJ548" s="467"/>
      <c r="VNK548" s="468"/>
      <c r="VNL548" s="467"/>
      <c r="VNM548" s="469"/>
      <c r="VNN548" s="469"/>
      <c r="VNO548" s="469"/>
      <c r="VNP548" s="465"/>
      <c r="VNQ548" s="466"/>
      <c r="VNR548" s="467"/>
      <c r="VNS548" s="468"/>
      <c r="VNT548" s="467"/>
      <c r="VNU548" s="469"/>
      <c r="VNV548" s="469"/>
      <c r="VNW548" s="469"/>
      <c r="VNX548" s="465"/>
      <c r="VNY548" s="466"/>
      <c r="VNZ548" s="467"/>
      <c r="VOA548" s="468"/>
      <c r="VOB548" s="467"/>
      <c r="VOC548" s="469"/>
      <c r="VOD548" s="469"/>
      <c r="VOE548" s="469"/>
      <c r="VOF548" s="465"/>
      <c r="VOG548" s="466"/>
      <c r="VOH548" s="467"/>
      <c r="VOI548" s="468"/>
      <c r="VOJ548" s="467"/>
      <c r="VOK548" s="469"/>
      <c r="VOL548" s="469"/>
      <c r="VOM548" s="469"/>
      <c r="VON548" s="465"/>
      <c r="VOO548" s="466"/>
      <c r="VOP548" s="467"/>
      <c r="VOQ548" s="468"/>
      <c r="VOR548" s="467"/>
      <c r="VOS548" s="469"/>
      <c r="VOT548" s="469"/>
      <c r="VOU548" s="469"/>
      <c r="VOV548" s="465"/>
      <c r="VOW548" s="466"/>
      <c r="VOX548" s="467"/>
      <c r="VOY548" s="468"/>
      <c r="VOZ548" s="467"/>
      <c r="VPA548" s="469"/>
      <c r="VPB548" s="469"/>
      <c r="VPC548" s="469"/>
      <c r="VPD548" s="465"/>
      <c r="VPE548" s="466"/>
      <c r="VPF548" s="467"/>
      <c r="VPG548" s="468"/>
      <c r="VPH548" s="467"/>
      <c r="VPI548" s="469"/>
      <c r="VPJ548" s="469"/>
      <c r="VPK548" s="469"/>
      <c r="VPL548" s="465"/>
      <c r="VPM548" s="466"/>
      <c r="VPN548" s="467"/>
      <c r="VPO548" s="468"/>
      <c r="VPP548" s="467"/>
      <c r="VPQ548" s="469"/>
      <c r="VPR548" s="469"/>
      <c r="VPS548" s="469"/>
      <c r="VPT548" s="465"/>
      <c r="VPU548" s="466"/>
      <c r="VPV548" s="467"/>
      <c r="VPW548" s="468"/>
      <c r="VPX548" s="467"/>
      <c r="VPY548" s="469"/>
      <c r="VPZ548" s="469"/>
      <c r="VQA548" s="469"/>
      <c r="VQB548" s="465"/>
      <c r="VQC548" s="466"/>
      <c r="VQD548" s="467"/>
      <c r="VQE548" s="468"/>
      <c r="VQF548" s="467"/>
      <c r="VQG548" s="469"/>
      <c r="VQH548" s="469"/>
      <c r="VQI548" s="469"/>
      <c r="VQJ548" s="465"/>
      <c r="VQK548" s="466"/>
      <c r="VQL548" s="467"/>
      <c r="VQM548" s="468"/>
      <c r="VQN548" s="467"/>
      <c r="VQO548" s="469"/>
      <c r="VQP548" s="469"/>
      <c r="VQQ548" s="469"/>
      <c r="VQR548" s="465"/>
      <c r="VQS548" s="466"/>
      <c r="VQT548" s="467"/>
      <c r="VQU548" s="468"/>
      <c r="VQV548" s="467"/>
      <c r="VQW548" s="469"/>
      <c r="VQX548" s="469"/>
      <c r="VQY548" s="469"/>
      <c r="VQZ548" s="465"/>
      <c r="VRA548" s="466"/>
      <c r="VRB548" s="467"/>
      <c r="VRC548" s="468"/>
      <c r="VRD548" s="467"/>
      <c r="VRE548" s="469"/>
      <c r="VRF548" s="469"/>
      <c r="VRG548" s="469"/>
      <c r="VRH548" s="465"/>
      <c r="VRI548" s="466"/>
      <c r="VRJ548" s="467"/>
      <c r="VRK548" s="468"/>
      <c r="VRL548" s="467"/>
      <c r="VRM548" s="469"/>
      <c r="VRN548" s="469"/>
      <c r="VRO548" s="469"/>
      <c r="VRP548" s="465"/>
      <c r="VRQ548" s="466"/>
      <c r="VRR548" s="467"/>
      <c r="VRS548" s="468"/>
      <c r="VRT548" s="467"/>
      <c r="VRU548" s="469"/>
      <c r="VRV548" s="469"/>
      <c r="VRW548" s="469"/>
      <c r="VRX548" s="465"/>
      <c r="VRY548" s="466"/>
      <c r="VRZ548" s="467"/>
      <c r="VSA548" s="468"/>
      <c r="VSB548" s="467"/>
      <c r="VSC548" s="469"/>
      <c r="VSD548" s="469"/>
      <c r="VSE548" s="469"/>
      <c r="VSF548" s="465"/>
      <c r="VSG548" s="466"/>
      <c r="VSH548" s="467"/>
      <c r="VSI548" s="468"/>
      <c r="VSJ548" s="467"/>
      <c r="VSK548" s="469"/>
      <c r="VSL548" s="469"/>
      <c r="VSM548" s="469"/>
      <c r="VSN548" s="465"/>
      <c r="VSO548" s="466"/>
      <c r="VSP548" s="467"/>
      <c r="VSQ548" s="468"/>
      <c r="VSR548" s="467"/>
      <c r="VSS548" s="469"/>
      <c r="VST548" s="469"/>
      <c r="VSU548" s="469"/>
      <c r="VSV548" s="465"/>
      <c r="VSW548" s="466"/>
      <c r="VSX548" s="467"/>
      <c r="VSY548" s="468"/>
      <c r="VSZ548" s="467"/>
      <c r="VTA548" s="469"/>
      <c r="VTB548" s="469"/>
      <c r="VTC548" s="469"/>
      <c r="VTD548" s="465"/>
      <c r="VTE548" s="466"/>
      <c r="VTF548" s="467"/>
      <c r="VTG548" s="468"/>
      <c r="VTH548" s="467"/>
      <c r="VTI548" s="469"/>
      <c r="VTJ548" s="469"/>
      <c r="VTK548" s="469"/>
      <c r="VTL548" s="465"/>
      <c r="VTM548" s="466"/>
      <c r="VTN548" s="467"/>
      <c r="VTO548" s="468"/>
      <c r="VTP548" s="467"/>
      <c r="VTQ548" s="469"/>
      <c r="VTR548" s="469"/>
      <c r="VTS548" s="469"/>
      <c r="VTT548" s="465"/>
      <c r="VTU548" s="466"/>
      <c r="VTV548" s="467"/>
      <c r="VTW548" s="468"/>
      <c r="VTX548" s="467"/>
      <c r="VTY548" s="469"/>
      <c r="VTZ548" s="469"/>
      <c r="VUA548" s="469"/>
      <c r="VUB548" s="465"/>
      <c r="VUC548" s="466"/>
      <c r="VUD548" s="467"/>
      <c r="VUE548" s="468"/>
      <c r="VUF548" s="467"/>
      <c r="VUG548" s="469"/>
      <c r="VUH548" s="469"/>
      <c r="VUI548" s="469"/>
      <c r="VUJ548" s="465"/>
      <c r="VUK548" s="466"/>
      <c r="VUL548" s="467"/>
      <c r="VUM548" s="468"/>
      <c r="VUN548" s="467"/>
      <c r="VUO548" s="469"/>
      <c r="VUP548" s="469"/>
      <c r="VUQ548" s="469"/>
      <c r="VUR548" s="465"/>
      <c r="VUS548" s="466"/>
      <c r="VUT548" s="467"/>
      <c r="VUU548" s="468"/>
      <c r="VUV548" s="467"/>
      <c r="VUW548" s="469"/>
      <c r="VUX548" s="469"/>
      <c r="VUY548" s="469"/>
      <c r="VUZ548" s="465"/>
      <c r="VVA548" s="466"/>
      <c r="VVB548" s="467"/>
      <c r="VVC548" s="468"/>
      <c r="VVD548" s="467"/>
      <c r="VVE548" s="469"/>
      <c r="VVF548" s="469"/>
      <c r="VVG548" s="469"/>
      <c r="VVH548" s="465"/>
      <c r="VVI548" s="466"/>
      <c r="VVJ548" s="467"/>
      <c r="VVK548" s="468"/>
      <c r="VVL548" s="467"/>
      <c r="VVM548" s="469"/>
      <c r="VVN548" s="469"/>
      <c r="VVO548" s="469"/>
      <c r="VVP548" s="465"/>
      <c r="VVQ548" s="466"/>
      <c r="VVR548" s="467"/>
      <c r="VVS548" s="468"/>
      <c r="VVT548" s="467"/>
      <c r="VVU548" s="469"/>
      <c r="VVV548" s="469"/>
      <c r="VVW548" s="469"/>
      <c r="VVX548" s="465"/>
      <c r="VVY548" s="466"/>
      <c r="VVZ548" s="467"/>
      <c r="VWA548" s="468"/>
      <c r="VWB548" s="467"/>
      <c r="VWC548" s="469"/>
      <c r="VWD548" s="469"/>
      <c r="VWE548" s="469"/>
      <c r="VWF548" s="465"/>
      <c r="VWG548" s="466"/>
      <c r="VWH548" s="467"/>
      <c r="VWI548" s="468"/>
      <c r="VWJ548" s="467"/>
      <c r="VWK548" s="469"/>
      <c r="VWL548" s="469"/>
      <c r="VWM548" s="469"/>
      <c r="VWN548" s="465"/>
      <c r="VWO548" s="466"/>
      <c r="VWP548" s="467"/>
      <c r="VWQ548" s="468"/>
      <c r="VWR548" s="467"/>
      <c r="VWS548" s="469"/>
      <c r="VWT548" s="469"/>
      <c r="VWU548" s="469"/>
      <c r="VWV548" s="465"/>
      <c r="VWW548" s="466"/>
      <c r="VWX548" s="467"/>
      <c r="VWY548" s="468"/>
      <c r="VWZ548" s="467"/>
      <c r="VXA548" s="469"/>
      <c r="VXB548" s="469"/>
      <c r="VXC548" s="469"/>
      <c r="VXD548" s="465"/>
      <c r="VXE548" s="466"/>
      <c r="VXF548" s="467"/>
      <c r="VXG548" s="468"/>
      <c r="VXH548" s="467"/>
      <c r="VXI548" s="469"/>
      <c r="VXJ548" s="469"/>
      <c r="VXK548" s="469"/>
      <c r="VXL548" s="465"/>
      <c r="VXM548" s="466"/>
      <c r="VXN548" s="467"/>
      <c r="VXO548" s="468"/>
      <c r="VXP548" s="467"/>
      <c r="VXQ548" s="469"/>
      <c r="VXR548" s="469"/>
      <c r="VXS548" s="469"/>
      <c r="VXT548" s="465"/>
      <c r="VXU548" s="466"/>
      <c r="VXV548" s="467"/>
      <c r="VXW548" s="468"/>
      <c r="VXX548" s="467"/>
      <c r="VXY548" s="469"/>
      <c r="VXZ548" s="469"/>
      <c r="VYA548" s="469"/>
      <c r="VYB548" s="465"/>
      <c r="VYC548" s="466"/>
      <c r="VYD548" s="467"/>
      <c r="VYE548" s="468"/>
      <c r="VYF548" s="467"/>
      <c r="VYG548" s="469"/>
      <c r="VYH548" s="469"/>
      <c r="VYI548" s="469"/>
      <c r="VYJ548" s="465"/>
      <c r="VYK548" s="466"/>
      <c r="VYL548" s="467"/>
      <c r="VYM548" s="468"/>
      <c r="VYN548" s="467"/>
      <c r="VYO548" s="469"/>
      <c r="VYP548" s="469"/>
      <c r="VYQ548" s="469"/>
      <c r="VYR548" s="465"/>
      <c r="VYS548" s="466"/>
      <c r="VYT548" s="467"/>
      <c r="VYU548" s="468"/>
      <c r="VYV548" s="467"/>
      <c r="VYW548" s="469"/>
      <c r="VYX548" s="469"/>
      <c r="VYY548" s="469"/>
      <c r="VYZ548" s="465"/>
      <c r="VZA548" s="466"/>
      <c r="VZB548" s="467"/>
      <c r="VZC548" s="468"/>
      <c r="VZD548" s="467"/>
      <c r="VZE548" s="469"/>
      <c r="VZF548" s="469"/>
      <c r="VZG548" s="469"/>
      <c r="VZH548" s="465"/>
      <c r="VZI548" s="466"/>
      <c r="VZJ548" s="467"/>
      <c r="VZK548" s="468"/>
      <c r="VZL548" s="467"/>
      <c r="VZM548" s="469"/>
      <c r="VZN548" s="469"/>
      <c r="VZO548" s="469"/>
      <c r="VZP548" s="465"/>
      <c r="VZQ548" s="466"/>
      <c r="VZR548" s="467"/>
      <c r="VZS548" s="468"/>
      <c r="VZT548" s="467"/>
      <c r="VZU548" s="469"/>
      <c r="VZV548" s="469"/>
      <c r="VZW548" s="469"/>
      <c r="VZX548" s="465"/>
      <c r="VZY548" s="466"/>
      <c r="VZZ548" s="467"/>
      <c r="WAA548" s="468"/>
      <c r="WAB548" s="467"/>
      <c r="WAC548" s="469"/>
      <c r="WAD548" s="469"/>
      <c r="WAE548" s="469"/>
      <c r="WAF548" s="465"/>
      <c r="WAG548" s="466"/>
      <c r="WAH548" s="467"/>
      <c r="WAI548" s="468"/>
      <c r="WAJ548" s="467"/>
      <c r="WAK548" s="469"/>
      <c r="WAL548" s="469"/>
      <c r="WAM548" s="469"/>
      <c r="WAN548" s="465"/>
      <c r="WAO548" s="466"/>
      <c r="WAP548" s="467"/>
      <c r="WAQ548" s="468"/>
      <c r="WAR548" s="467"/>
      <c r="WAS548" s="469"/>
      <c r="WAT548" s="469"/>
      <c r="WAU548" s="469"/>
      <c r="WAV548" s="465"/>
      <c r="WAW548" s="466"/>
      <c r="WAX548" s="467"/>
      <c r="WAY548" s="468"/>
      <c r="WAZ548" s="467"/>
      <c r="WBA548" s="469"/>
      <c r="WBB548" s="469"/>
      <c r="WBC548" s="469"/>
      <c r="WBD548" s="465"/>
      <c r="WBE548" s="466"/>
      <c r="WBF548" s="467"/>
      <c r="WBG548" s="468"/>
      <c r="WBH548" s="467"/>
      <c r="WBI548" s="469"/>
      <c r="WBJ548" s="469"/>
      <c r="WBK548" s="469"/>
      <c r="WBL548" s="465"/>
      <c r="WBM548" s="466"/>
      <c r="WBN548" s="467"/>
      <c r="WBO548" s="468"/>
      <c r="WBP548" s="467"/>
      <c r="WBQ548" s="469"/>
      <c r="WBR548" s="469"/>
      <c r="WBS548" s="469"/>
      <c r="WBT548" s="465"/>
      <c r="WBU548" s="466"/>
      <c r="WBV548" s="467"/>
      <c r="WBW548" s="468"/>
      <c r="WBX548" s="467"/>
      <c r="WBY548" s="469"/>
      <c r="WBZ548" s="469"/>
      <c r="WCA548" s="469"/>
      <c r="WCB548" s="465"/>
      <c r="WCC548" s="466"/>
      <c r="WCD548" s="467"/>
      <c r="WCE548" s="468"/>
      <c r="WCF548" s="467"/>
      <c r="WCG548" s="469"/>
      <c r="WCH548" s="469"/>
      <c r="WCI548" s="469"/>
      <c r="WCJ548" s="465"/>
      <c r="WCK548" s="466"/>
      <c r="WCL548" s="467"/>
      <c r="WCM548" s="468"/>
      <c r="WCN548" s="467"/>
      <c r="WCO548" s="469"/>
      <c r="WCP548" s="469"/>
      <c r="WCQ548" s="469"/>
      <c r="WCR548" s="465"/>
      <c r="WCS548" s="466"/>
      <c r="WCT548" s="467"/>
      <c r="WCU548" s="468"/>
      <c r="WCV548" s="467"/>
      <c r="WCW548" s="469"/>
      <c r="WCX548" s="469"/>
      <c r="WCY548" s="469"/>
      <c r="WCZ548" s="465"/>
      <c r="WDA548" s="466"/>
      <c r="WDB548" s="467"/>
      <c r="WDC548" s="468"/>
      <c r="WDD548" s="467"/>
      <c r="WDE548" s="469"/>
      <c r="WDF548" s="469"/>
      <c r="WDG548" s="469"/>
      <c r="WDH548" s="465"/>
      <c r="WDI548" s="466"/>
      <c r="WDJ548" s="467"/>
      <c r="WDK548" s="468"/>
      <c r="WDL548" s="467"/>
      <c r="WDM548" s="469"/>
      <c r="WDN548" s="469"/>
      <c r="WDO548" s="469"/>
      <c r="WDP548" s="465"/>
      <c r="WDQ548" s="466"/>
      <c r="WDR548" s="467"/>
      <c r="WDS548" s="468"/>
      <c r="WDT548" s="467"/>
      <c r="WDU548" s="469"/>
      <c r="WDV548" s="469"/>
      <c r="WDW548" s="469"/>
      <c r="WDX548" s="465"/>
      <c r="WDY548" s="466"/>
      <c r="WDZ548" s="467"/>
      <c r="WEA548" s="468"/>
      <c r="WEB548" s="467"/>
      <c r="WEC548" s="469"/>
      <c r="WED548" s="469"/>
      <c r="WEE548" s="469"/>
      <c r="WEF548" s="465"/>
      <c r="WEG548" s="466"/>
      <c r="WEH548" s="467"/>
      <c r="WEI548" s="468"/>
      <c r="WEJ548" s="467"/>
      <c r="WEK548" s="469"/>
      <c r="WEL548" s="469"/>
      <c r="WEM548" s="469"/>
      <c r="WEN548" s="465"/>
      <c r="WEO548" s="466"/>
      <c r="WEP548" s="467"/>
      <c r="WEQ548" s="468"/>
      <c r="WER548" s="467"/>
      <c r="WES548" s="469"/>
      <c r="WET548" s="469"/>
      <c r="WEU548" s="469"/>
      <c r="WEV548" s="465"/>
      <c r="WEW548" s="466"/>
      <c r="WEX548" s="467"/>
      <c r="WEY548" s="468"/>
      <c r="WEZ548" s="467"/>
      <c r="WFA548" s="469"/>
      <c r="WFB548" s="469"/>
      <c r="WFC548" s="469"/>
      <c r="WFD548" s="465"/>
      <c r="WFE548" s="466"/>
      <c r="WFF548" s="467"/>
      <c r="WFG548" s="468"/>
      <c r="WFH548" s="467"/>
      <c r="WFI548" s="469"/>
      <c r="WFJ548" s="469"/>
      <c r="WFK548" s="469"/>
      <c r="WFL548" s="465"/>
      <c r="WFM548" s="466"/>
      <c r="WFN548" s="467"/>
      <c r="WFO548" s="468"/>
      <c r="WFP548" s="467"/>
      <c r="WFQ548" s="469"/>
      <c r="WFR548" s="469"/>
      <c r="WFS548" s="469"/>
      <c r="WFT548" s="465"/>
      <c r="WFU548" s="466"/>
      <c r="WFV548" s="467"/>
      <c r="WFW548" s="468"/>
      <c r="WFX548" s="467"/>
      <c r="WFY548" s="469"/>
      <c r="WFZ548" s="469"/>
      <c r="WGA548" s="469"/>
      <c r="WGB548" s="465"/>
      <c r="WGC548" s="466"/>
      <c r="WGD548" s="467"/>
      <c r="WGE548" s="468"/>
      <c r="WGF548" s="467"/>
      <c r="WGG548" s="469"/>
      <c r="WGH548" s="469"/>
      <c r="WGI548" s="469"/>
      <c r="WGJ548" s="465"/>
      <c r="WGK548" s="466"/>
      <c r="WGL548" s="467"/>
      <c r="WGM548" s="468"/>
      <c r="WGN548" s="467"/>
      <c r="WGO548" s="469"/>
      <c r="WGP548" s="469"/>
      <c r="WGQ548" s="469"/>
      <c r="WGR548" s="465"/>
      <c r="WGS548" s="466"/>
      <c r="WGT548" s="467"/>
      <c r="WGU548" s="468"/>
      <c r="WGV548" s="467"/>
      <c r="WGW548" s="469"/>
      <c r="WGX548" s="469"/>
      <c r="WGY548" s="469"/>
      <c r="WGZ548" s="465"/>
      <c r="WHA548" s="466"/>
      <c r="WHB548" s="467"/>
      <c r="WHC548" s="468"/>
      <c r="WHD548" s="467"/>
      <c r="WHE548" s="469"/>
      <c r="WHF548" s="469"/>
      <c r="WHG548" s="469"/>
      <c r="WHH548" s="465"/>
      <c r="WHI548" s="466"/>
      <c r="WHJ548" s="467"/>
      <c r="WHK548" s="468"/>
      <c r="WHL548" s="467"/>
      <c r="WHM548" s="469"/>
      <c r="WHN548" s="469"/>
      <c r="WHO548" s="469"/>
      <c r="WHP548" s="465"/>
      <c r="WHQ548" s="466"/>
      <c r="WHR548" s="467"/>
      <c r="WHS548" s="468"/>
      <c r="WHT548" s="467"/>
      <c r="WHU548" s="469"/>
      <c r="WHV548" s="469"/>
      <c r="WHW548" s="469"/>
      <c r="WHX548" s="465"/>
      <c r="WHY548" s="466"/>
      <c r="WHZ548" s="467"/>
      <c r="WIA548" s="468"/>
      <c r="WIB548" s="467"/>
      <c r="WIC548" s="469"/>
      <c r="WID548" s="469"/>
      <c r="WIE548" s="469"/>
      <c r="WIF548" s="465"/>
      <c r="WIG548" s="466"/>
      <c r="WIH548" s="467"/>
      <c r="WII548" s="468"/>
      <c r="WIJ548" s="467"/>
      <c r="WIK548" s="469"/>
      <c r="WIL548" s="469"/>
      <c r="WIM548" s="469"/>
      <c r="WIN548" s="465"/>
      <c r="WIO548" s="466"/>
      <c r="WIP548" s="467"/>
      <c r="WIQ548" s="468"/>
      <c r="WIR548" s="467"/>
      <c r="WIS548" s="469"/>
      <c r="WIT548" s="469"/>
      <c r="WIU548" s="469"/>
      <c r="WIV548" s="465"/>
      <c r="WIW548" s="466"/>
      <c r="WIX548" s="467"/>
      <c r="WIY548" s="468"/>
      <c r="WIZ548" s="467"/>
      <c r="WJA548" s="469"/>
      <c r="WJB548" s="469"/>
      <c r="WJC548" s="469"/>
      <c r="WJD548" s="465"/>
      <c r="WJE548" s="466"/>
      <c r="WJF548" s="467"/>
      <c r="WJG548" s="468"/>
      <c r="WJH548" s="467"/>
      <c r="WJI548" s="469"/>
      <c r="WJJ548" s="469"/>
      <c r="WJK548" s="469"/>
      <c r="WJL548" s="465"/>
      <c r="WJM548" s="466"/>
      <c r="WJN548" s="467"/>
      <c r="WJO548" s="468"/>
      <c r="WJP548" s="467"/>
      <c r="WJQ548" s="469"/>
      <c r="WJR548" s="469"/>
      <c r="WJS548" s="469"/>
      <c r="WJT548" s="465"/>
      <c r="WJU548" s="466"/>
      <c r="WJV548" s="467"/>
      <c r="WJW548" s="468"/>
      <c r="WJX548" s="467"/>
      <c r="WJY548" s="469"/>
      <c r="WJZ548" s="469"/>
      <c r="WKA548" s="469"/>
      <c r="WKB548" s="465"/>
      <c r="WKC548" s="466"/>
      <c r="WKD548" s="467"/>
      <c r="WKE548" s="468"/>
      <c r="WKF548" s="467"/>
      <c r="WKG548" s="469"/>
      <c r="WKH548" s="469"/>
      <c r="WKI548" s="469"/>
      <c r="WKJ548" s="465"/>
      <c r="WKK548" s="466"/>
      <c r="WKL548" s="467"/>
      <c r="WKM548" s="468"/>
      <c r="WKN548" s="467"/>
      <c r="WKO548" s="469"/>
      <c r="WKP548" s="469"/>
      <c r="WKQ548" s="469"/>
      <c r="WKR548" s="465"/>
      <c r="WKS548" s="466"/>
      <c r="WKT548" s="467"/>
      <c r="WKU548" s="468"/>
      <c r="WKV548" s="467"/>
      <c r="WKW548" s="469"/>
      <c r="WKX548" s="469"/>
      <c r="WKY548" s="469"/>
      <c r="WKZ548" s="465"/>
      <c r="WLA548" s="466"/>
      <c r="WLB548" s="467"/>
      <c r="WLC548" s="468"/>
      <c r="WLD548" s="467"/>
      <c r="WLE548" s="469"/>
      <c r="WLF548" s="469"/>
      <c r="WLG548" s="469"/>
      <c r="WLH548" s="465"/>
      <c r="WLI548" s="466"/>
      <c r="WLJ548" s="467"/>
      <c r="WLK548" s="468"/>
      <c r="WLL548" s="467"/>
      <c r="WLM548" s="469"/>
      <c r="WLN548" s="469"/>
      <c r="WLO548" s="469"/>
      <c r="WLP548" s="465"/>
      <c r="WLQ548" s="466"/>
      <c r="WLR548" s="467"/>
      <c r="WLS548" s="468"/>
      <c r="WLT548" s="467"/>
      <c r="WLU548" s="469"/>
      <c r="WLV548" s="469"/>
      <c r="WLW548" s="469"/>
      <c r="WLX548" s="465"/>
      <c r="WLY548" s="466"/>
      <c r="WLZ548" s="467"/>
      <c r="WMA548" s="468"/>
      <c r="WMB548" s="467"/>
      <c r="WMC548" s="469"/>
      <c r="WMD548" s="469"/>
      <c r="WME548" s="469"/>
      <c r="WMF548" s="465"/>
      <c r="WMG548" s="466"/>
      <c r="WMH548" s="467"/>
      <c r="WMI548" s="468"/>
      <c r="WMJ548" s="467"/>
      <c r="WMK548" s="469"/>
      <c r="WML548" s="469"/>
      <c r="WMM548" s="469"/>
      <c r="WMN548" s="465"/>
      <c r="WMO548" s="466"/>
      <c r="WMP548" s="467"/>
      <c r="WMQ548" s="468"/>
      <c r="WMR548" s="467"/>
      <c r="WMS548" s="469"/>
      <c r="WMT548" s="469"/>
      <c r="WMU548" s="469"/>
      <c r="WMV548" s="465"/>
      <c r="WMW548" s="466"/>
      <c r="WMX548" s="467"/>
      <c r="WMY548" s="468"/>
      <c r="WMZ548" s="467"/>
      <c r="WNA548" s="469"/>
      <c r="WNB548" s="469"/>
      <c r="WNC548" s="469"/>
      <c r="WND548" s="465"/>
      <c r="WNE548" s="466"/>
      <c r="WNF548" s="467"/>
      <c r="WNG548" s="468"/>
      <c r="WNH548" s="467"/>
      <c r="WNI548" s="469"/>
      <c r="WNJ548" s="469"/>
      <c r="WNK548" s="469"/>
      <c r="WNL548" s="465"/>
      <c r="WNM548" s="466"/>
      <c r="WNN548" s="467"/>
      <c r="WNO548" s="468"/>
      <c r="WNP548" s="467"/>
      <c r="WNQ548" s="469"/>
      <c r="WNR548" s="469"/>
      <c r="WNS548" s="469"/>
      <c r="WNT548" s="465"/>
      <c r="WNU548" s="466"/>
      <c r="WNV548" s="467"/>
      <c r="WNW548" s="468"/>
      <c r="WNX548" s="467"/>
      <c r="WNY548" s="469"/>
      <c r="WNZ548" s="469"/>
      <c r="WOA548" s="469"/>
      <c r="WOB548" s="465"/>
      <c r="WOC548" s="466"/>
      <c r="WOD548" s="467"/>
      <c r="WOE548" s="468"/>
      <c r="WOF548" s="467"/>
      <c r="WOG548" s="469"/>
      <c r="WOH548" s="469"/>
      <c r="WOI548" s="469"/>
      <c r="WOJ548" s="465"/>
      <c r="WOK548" s="466"/>
      <c r="WOL548" s="467"/>
      <c r="WOM548" s="468"/>
      <c r="WON548" s="467"/>
      <c r="WOO548" s="469"/>
      <c r="WOP548" s="469"/>
      <c r="WOQ548" s="469"/>
      <c r="WOR548" s="465"/>
      <c r="WOS548" s="466"/>
      <c r="WOT548" s="467"/>
      <c r="WOU548" s="468"/>
      <c r="WOV548" s="467"/>
      <c r="WOW548" s="469"/>
      <c r="WOX548" s="469"/>
      <c r="WOY548" s="469"/>
      <c r="WOZ548" s="465"/>
      <c r="WPA548" s="466"/>
      <c r="WPB548" s="467"/>
      <c r="WPC548" s="468"/>
      <c r="WPD548" s="467"/>
      <c r="WPE548" s="469"/>
      <c r="WPF548" s="469"/>
      <c r="WPG548" s="469"/>
      <c r="WPH548" s="465"/>
      <c r="WPI548" s="466"/>
      <c r="WPJ548" s="467"/>
      <c r="WPK548" s="468"/>
      <c r="WPL548" s="467"/>
      <c r="WPM548" s="469"/>
      <c r="WPN548" s="469"/>
      <c r="WPO548" s="469"/>
      <c r="WPP548" s="465"/>
      <c r="WPQ548" s="466"/>
      <c r="WPR548" s="467"/>
      <c r="WPS548" s="468"/>
      <c r="WPT548" s="467"/>
      <c r="WPU548" s="469"/>
      <c r="WPV548" s="469"/>
      <c r="WPW548" s="469"/>
      <c r="WPX548" s="465"/>
      <c r="WPY548" s="466"/>
      <c r="WPZ548" s="467"/>
      <c r="WQA548" s="468"/>
      <c r="WQB548" s="467"/>
      <c r="WQC548" s="469"/>
      <c r="WQD548" s="469"/>
      <c r="WQE548" s="469"/>
      <c r="WQF548" s="465"/>
      <c r="WQG548" s="466"/>
      <c r="WQH548" s="467"/>
      <c r="WQI548" s="468"/>
      <c r="WQJ548" s="467"/>
      <c r="WQK548" s="469"/>
      <c r="WQL548" s="469"/>
      <c r="WQM548" s="469"/>
      <c r="WQN548" s="465"/>
      <c r="WQO548" s="466"/>
      <c r="WQP548" s="467"/>
      <c r="WQQ548" s="468"/>
      <c r="WQR548" s="467"/>
      <c r="WQS548" s="469"/>
      <c r="WQT548" s="469"/>
      <c r="WQU548" s="469"/>
      <c r="WQV548" s="465"/>
      <c r="WQW548" s="466"/>
      <c r="WQX548" s="467"/>
      <c r="WQY548" s="468"/>
      <c r="WQZ548" s="467"/>
      <c r="WRA548" s="469"/>
      <c r="WRB548" s="469"/>
      <c r="WRC548" s="469"/>
      <c r="WRD548" s="465"/>
      <c r="WRE548" s="466"/>
      <c r="WRF548" s="467"/>
      <c r="WRG548" s="468"/>
      <c r="WRH548" s="467"/>
      <c r="WRI548" s="469"/>
      <c r="WRJ548" s="469"/>
      <c r="WRK548" s="469"/>
      <c r="WRL548" s="465"/>
      <c r="WRM548" s="466"/>
      <c r="WRN548" s="467"/>
      <c r="WRO548" s="468"/>
      <c r="WRP548" s="467"/>
      <c r="WRQ548" s="469"/>
      <c r="WRR548" s="469"/>
      <c r="WRS548" s="469"/>
      <c r="WRT548" s="465"/>
      <c r="WRU548" s="466"/>
      <c r="WRV548" s="467"/>
      <c r="WRW548" s="468"/>
      <c r="WRX548" s="467"/>
      <c r="WRY548" s="469"/>
      <c r="WRZ548" s="469"/>
      <c r="WSA548" s="469"/>
      <c r="WSB548" s="465"/>
      <c r="WSC548" s="466"/>
      <c r="WSD548" s="467"/>
      <c r="WSE548" s="468"/>
      <c r="WSF548" s="467"/>
      <c r="WSG548" s="469"/>
      <c r="WSH548" s="469"/>
      <c r="WSI548" s="469"/>
      <c r="WSJ548" s="465"/>
      <c r="WSK548" s="466"/>
      <c r="WSL548" s="467"/>
      <c r="WSM548" s="468"/>
      <c r="WSN548" s="467"/>
      <c r="WSO548" s="469"/>
      <c r="WSP548" s="469"/>
      <c r="WSQ548" s="469"/>
      <c r="WSR548" s="465"/>
      <c r="WSS548" s="466"/>
      <c r="WST548" s="467"/>
      <c r="WSU548" s="468"/>
      <c r="WSV548" s="467"/>
      <c r="WSW548" s="469"/>
      <c r="WSX548" s="469"/>
      <c r="WSY548" s="469"/>
      <c r="WSZ548" s="465"/>
      <c r="WTA548" s="466"/>
      <c r="WTB548" s="467"/>
      <c r="WTC548" s="468"/>
      <c r="WTD548" s="467"/>
      <c r="WTE548" s="469"/>
      <c r="WTF548" s="469"/>
      <c r="WTG548" s="469"/>
      <c r="WTH548" s="465"/>
      <c r="WTI548" s="466"/>
      <c r="WTJ548" s="467"/>
      <c r="WTK548" s="468"/>
      <c r="WTL548" s="467"/>
      <c r="WTM548" s="469"/>
      <c r="WTN548" s="469"/>
      <c r="WTO548" s="469"/>
      <c r="WTP548" s="465"/>
      <c r="WTQ548" s="466"/>
      <c r="WTR548" s="467"/>
      <c r="WTS548" s="468"/>
      <c r="WTT548" s="467"/>
      <c r="WTU548" s="469"/>
      <c r="WTV548" s="469"/>
      <c r="WTW548" s="469"/>
      <c r="WTX548" s="465"/>
      <c r="WTY548" s="466"/>
      <c r="WTZ548" s="467"/>
      <c r="WUA548" s="468"/>
      <c r="WUB548" s="467"/>
      <c r="WUC548" s="469"/>
      <c r="WUD548" s="469"/>
      <c r="WUE548" s="469"/>
      <c r="WUF548" s="465"/>
      <c r="WUG548" s="466"/>
      <c r="WUH548" s="467"/>
      <c r="WUI548" s="468"/>
      <c r="WUJ548" s="467"/>
      <c r="WUK548" s="469"/>
      <c r="WUL548" s="469"/>
      <c r="WUM548" s="469"/>
      <c r="WUN548" s="465"/>
      <c r="WUO548" s="466"/>
      <c r="WUP548" s="467"/>
      <c r="WUQ548" s="468"/>
      <c r="WUR548" s="467"/>
      <c r="WUS548" s="469"/>
      <c r="WUT548" s="469"/>
      <c r="WUU548" s="469"/>
      <c r="WUV548" s="465"/>
      <c r="WUW548" s="466"/>
      <c r="WUX548" s="467"/>
      <c r="WUY548" s="468"/>
      <c r="WUZ548" s="467"/>
      <c r="WVA548" s="469"/>
      <c r="WVB548" s="469"/>
      <c r="WVC548" s="469"/>
      <c r="WVD548" s="465"/>
      <c r="WVE548" s="466"/>
      <c r="WVF548" s="467"/>
      <c r="WVG548" s="468"/>
      <c r="WVH548" s="467"/>
      <c r="WVI548" s="469"/>
      <c r="WVJ548" s="469"/>
      <c r="WVK548" s="469"/>
      <c r="WVL548" s="465"/>
      <c r="WVM548" s="466"/>
      <c r="WVN548" s="467"/>
      <c r="WVO548" s="468"/>
      <c r="WVP548" s="467"/>
      <c r="WVQ548" s="469"/>
      <c r="WVR548" s="469"/>
      <c r="WVS548" s="469"/>
      <c r="WVT548" s="465"/>
      <c r="WVU548" s="466"/>
      <c r="WVV548" s="467"/>
      <c r="WVW548" s="468"/>
      <c r="WVX548" s="467"/>
      <c r="WVY548" s="469"/>
      <c r="WVZ548" s="469"/>
      <c r="WWA548" s="469"/>
      <c r="WWB548" s="465"/>
      <c r="WWC548" s="466"/>
      <c r="WWD548" s="467"/>
      <c r="WWE548" s="468"/>
      <c r="WWF548" s="467"/>
      <c r="WWG548" s="469"/>
      <c r="WWH548" s="469"/>
      <c r="WWI548" s="469"/>
      <c r="WWJ548" s="465"/>
      <c r="WWK548" s="466"/>
      <c r="WWL548" s="467"/>
      <c r="WWM548" s="468"/>
      <c r="WWN548" s="467"/>
      <c r="WWO548" s="469"/>
      <c r="WWP548" s="469"/>
      <c r="WWQ548" s="469"/>
      <c r="WWR548" s="465"/>
      <c r="WWS548" s="466"/>
      <c r="WWT548" s="467"/>
      <c r="WWU548" s="468"/>
      <c r="WWV548" s="467"/>
      <c r="WWW548" s="469"/>
      <c r="WWX548" s="469"/>
      <c r="WWY548" s="469"/>
      <c r="WWZ548" s="465"/>
      <c r="WXA548" s="466"/>
      <c r="WXB548" s="467"/>
      <c r="WXC548" s="468"/>
      <c r="WXD548" s="467"/>
      <c r="WXE548" s="469"/>
      <c r="WXF548" s="469"/>
      <c r="WXG548" s="469"/>
      <c r="WXH548" s="465"/>
      <c r="WXI548" s="466"/>
      <c r="WXJ548" s="467"/>
      <c r="WXK548" s="468"/>
      <c r="WXL548" s="467"/>
      <c r="WXM548" s="469"/>
      <c r="WXN548" s="469"/>
      <c r="WXO548" s="469"/>
      <c r="WXP548" s="465"/>
      <c r="WXQ548" s="466"/>
      <c r="WXR548" s="467"/>
      <c r="WXS548" s="468"/>
      <c r="WXT548" s="467"/>
      <c r="WXU548" s="469"/>
      <c r="WXV548" s="469"/>
      <c r="WXW548" s="469"/>
      <c r="WXX548" s="465"/>
      <c r="WXY548" s="466"/>
      <c r="WXZ548" s="467"/>
      <c r="WYA548" s="468"/>
      <c r="WYB548" s="467"/>
      <c r="WYC548" s="469"/>
      <c r="WYD548" s="469"/>
      <c r="WYE548" s="469"/>
      <c r="WYF548" s="465"/>
      <c r="WYG548" s="466"/>
      <c r="WYH548" s="467"/>
      <c r="WYI548" s="468"/>
      <c r="WYJ548" s="467"/>
      <c r="WYK548" s="469"/>
      <c r="WYL548" s="469"/>
      <c r="WYM548" s="469"/>
      <c r="WYN548" s="465"/>
      <c r="WYO548" s="466"/>
      <c r="WYP548" s="467"/>
      <c r="WYQ548" s="468"/>
      <c r="WYR548" s="467"/>
      <c r="WYS548" s="469"/>
      <c r="WYT548" s="469"/>
      <c r="WYU548" s="469"/>
      <c r="WYV548" s="465"/>
      <c r="WYW548" s="466"/>
      <c r="WYX548" s="467"/>
      <c r="WYY548" s="468"/>
      <c r="WYZ548" s="467"/>
      <c r="WZA548" s="469"/>
      <c r="WZB548" s="469"/>
      <c r="WZC548" s="469"/>
      <c r="WZD548" s="465"/>
      <c r="WZE548" s="466"/>
      <c r="WZF548" s="467"/>
      <c r="WZG548" s="468"/>
      <c r="WZH548" s="467"/>
      <c r="WZI548" s="469"/>
      <c r="WZJ548" s="469"/>
      <c r="WZK548" s="469"/>
      <c r="WZL548" s="465"/>
      <c r="WZM548" s="466"/>
      <c r="WZN548" s="467"/>
      <c r="WZO548" s="468"/>
      <c r="WZP548" s="467"/>
      <c r="WZQ548" s="469"/>
      <c r="WZR548" s="469"/>
      <c r="WZS548" s="469"/>
      <c r="WZT548" s="465"/>
      <c r="WZU548" s="466"/>
      <c r="WZV548" s="467"/>
      <c r="WZW548" s="468"/>
      <c r="WZX548" s="467"/>
      <c r="WZY548" s="469"/>
      <c r="WZZ548" s="469"/>
      <c r="XAA548" s="469"/>
      <c r="XAB548" s="465"/>
      <c r="XAC548" s="466"/>
      <c r="XAD548" s="467"/>
      <c r="XAE548" s="468"/>
      <c r="XAF548" s="467"/>
      <c r="XAG548" s="469"/>
      <c r="XAH548" s="469"/>
      <c r="XAI548" s="469"/>
      <c r="XAJ548" s="465"/>
      <c r="XAK548" s="466"/>
      <c r="XAL548" s="467"/>
      <c r="XAM548" s="468"/>
      <c r="XAN548" s="467"/>
      <c r="XAO548" s="469"/>
      <c r="XAP548" s="469"/>
      <c r="XAQ548" s="469"/>
      <c r="XAR548" s="465"/>
      <c r="XAS548" s="466"/>
      <c r="XAT548" s="467"/>
      <c r="XAU548" s="468"/>
      <c r="XAV548" s="467"/>
      <c r="XAW548" s="469"/>
      <c r="XAX548" s="469"/>
      <c r="XAY548" s="469"/>
      <c r="XAZ548" s="465"/>
      <c r="XBA548" s="466"/>
      <c r="XBB548" s="467"/>
      <c r="XBC548" s="468"/>
      <c r="XBD548" s="467"/>
      <c r="XBE548" s="469"/>
      <c r="XBF548" s="469"/>
      <c r="XBG548" s="469"/>
      <c r="XBH548" s="465"/>
      <c r="XBI548" s="466"/>
      <c r="XBJ548" s="467"/>
      <c r="XBK548" s="468"/>
      <c r="XBL548" s="467"/>
      <c r="XBM548" s="469"/>
      <c r="XBN548" s="469"/>
      <c r="XBO548" s="469"/>
      <c r="XBP548" s="465"/>
      <c r="XBQ548" s="466"/>
      <c r="XBR548" s="467"/>
      <c r="XBS548" s="468"/>
      <c r="XBT548" s="467"/>
      <c r="XBU548" s="469"/>
      <c r="XBV548" s="469"/>
      <c r="XBW548" s="469"/>
      <c r="XBX548" s="465"/>
      <c r="XBY548" s="466"/>
      <c r="XBZ548" s="467"/>
      <c r="XCA548" s="468"/>
      <c r="XCB548" s="467"/>
      <c r="XCC548" s="469"/>
      <c r="XCD548" s="469"/>
      <c r="XCE548" s="469"/>
      <c r="XCF548" s="465"/>
      <c r="XCG548" s="466"/>
      <c r="XCH548" s="467"/>
      <c r="XCI548" s="468"/>
      <c r="XCJ548" s="467"/>
      <c r="XCK548" s="469"/>
      <c r="XCL548" s="469"/>
      <c r="XCM548" s="469"/>
      <c r="XCN548" s="465"/>
      <c r="XCO548" s="466"/>
      <c r="XCP548" s="467"/>
      <c r="XCQ548" s="468"/>
      <c r="XCR548" s="467"/>
      <c r="XCS548" s="469"/>
      <c r="XCT548" s="469"/>
      <c r="XCU548" s="469"/>
      <c r="XCV548" s="465"/>
      <c r="XCW548" s="466"/>
      <c r="XCX548" s="467"/>
      <c r="XCY548" s="468"/>
      <c r="XCZ548" s="467"/>
      <c r="XDA548" s="469"/>
      <c r="XDB548" s="469"/>
      <c r="XDC548" s="469"/>
      <c r="XDD548" s="465"/>
      <c r="XDE548" s="466"/>
      <c r="XDF548" s="467"/>
      <c r="XDG548" s="468"/>
      <c r="XDH548" s="467"/>
      <c r="XDI548" s="469"/>
      <c r="XDJ548" s="469"/>
      <c r="XDK548" s="469"/>
      <c r="XDL548" s="465"/>
      <c r="XDM548" s="466"/>
      <c r="XDN548" s="467"/>
      <c r="XDO548" s="468"/>
      <c r="XDP548" s="467"/>
      <c r="XDQ548" s="469"/>
      <c r="XDR548" s="469"/>
      <c r="XDS548" s="469"/>
      <c r="XDT548" s="465"/>
      <c r="XDU548" s="466"/>
      <c r="XDV548" s="467"/>
      <c r="XDW548" s="468"/>
      <c r="XDX548" s="467"/>
      <c r="XDY548" s="469"/>
      <c r="XDZ548" s="469"/>
      <c r="XEA548" s="469"/>
      <c r="XEB548" s="465"/>
      <c r="XEC548" s="466"/>
      <c r="XED548" s="467"/>
      <c r="XEE548" s="468"/>
      <c r="XEF548" s="467"/>
      <c r="XEG548" s="469"/>
      <c r="XEH548" s="469"/>
      <c r="XEI548" s="469"/>
      <c r="XEJ548" s="465"/>
      <c r="XEK548" s="466"/>
      <c r="XEL548" s="467"/>
      <c r="XEM548" s="468"/>
      <c r="XEN548" s="467"/>
      <c r="XEO548" s="469"/>
      <c r="XEP548" s="469"/>
      <c r="XEQ548" s="469"/>
      <c r="XER548" s="465"/>
      <c r="XES548" s="466"/>
      <c r="XET548" s="467"/>
      <c r="XEU548" s="468"/>
      <c r="XEV548" s="467"/>
      <c r="XEW548" s="469"/>
      <c r="XEX548" s="469"/>
      <c r="XEY548" s="469"/>
    </row>
    <row r="549" spans="1:16379" ht="12.75" outlineLevel="1" x14ac:dyDescent="0.2">
      <c r="A549" s="18" t="s">
        <v>2405</v>
      </c>
      <c r="B549" s="10">
        <v>30</v>
      </c>
      <c r="C549" s="10">
        <v>2</v>
      </c>
      <c r="D549" s="470" t="str">
        <f>+VLOOKUP(A:A,APUS!A:C,3,FALSE)</f>
        <v>TRASLADO DE MEDIDOR DE GAS (Laprox=4M)</v>
      </c>
      <c r="E549" s="10" t="str">
        <f>+VLOOKUP(A:A,APUS!A:D,4,FALSE)</f>
        <v>UN</v>
      </c>
      <c r="F549" s="13">
        <f>VLOOKUP(A:A,APUS!A:H,8,0)</f>
        <v>8.5579999999999998</v>
      </c>
      <c r="G549" s="26">
        <f>VLOOKUP(A:A,MEMORIAS!B:M,12,0)</f>
        <v>0</v>
      </c>
      <c r="H549" s="462">
        <f>+F549*G549</f>
        <v>0</v>
      </c>
      <c r="I549" s="49"/>
      <c r="J549" s="49"/>
      <c r="K549" s="49"/>
      <c r="L549" s="46"/>
      <c r="M549" s="47"/>
      <c r="N549" s="47"/>
      <c r="O549" s="48"/>
      <c r="P549" s="47"/>
      <c r="Q549" s="49"/>
      <c r="R549" s="49"/>
      <c r="S549" s="49"/>
      <c r="T549" s="46"/>
      <c r="U549" s="47"/>
      <c r="V549" s="47"/>
      <c r="W549" s="48"/>
      <c r="X549" s="47"/>
      <c r="Y549" s="49"/>
      <c r="Z549" s="49"/>
      <c r="AA549" s="49"/>
      <c r="AB549" s="46"/>
      <c r="AC549" s="47"/>
      <c r="AD549" s="47"/>
      <c r="AE549" s="48"/>
      <c r="AF549" s="47"/>
      <c r="AG549" s="49"/>
      <c r="AH549" s="49"/>
      <c r="AI549" s="49"/>
      <c r="AJ549" s="46"/>
      <c r="AK549" s="47"/>
      <c r="AL549" s="47"/>
      <c r="AM549" s="48"/>
      <c r="AN549" s="47"/>
      <c r="AO549" s="49"/>
      <c r="AP549" s="49"/>
      <c r="AQ549" s="49"/>
      <c r="AR549" s="46"/>
      <c r="AS549" s="47"/>
      <c r="AT549" s="47"/>
      <c r="AU549" s="48"/>
      <c r="AV549" s="47"/>
      <c r="AW549" s="49"/>
      <c r="AX549" s="49"/>
      <c r="AY549" s="49"/>
      <c r="AZ549" s="46"/>
      <c r="BA549" s="47"/>
      <c r="BB549" s="47"/>
      <c r="BC549" s="48"/>
      <c r="BD549" s="47"/>
      <c r="BE549" s="49"/>
      <c r="BF549" s="49"/>
      <c r="BG549" s="49"/>
      <c r="BH549" s="46"/>
      <c r="BI549" s="47"/>
      <c r="BJ549" s="47"/>
      <c r="BK549" s="48"/>
      <c r="BL549" s="47"/>
      <c r="BM549" s="49"/>
      <c r="BN549" s="49"/>
      <c r="BO549" s="49"/>
      <c r="BP549" s="46"/>
      <c r="BQ549" s="47"/>
      <c r="BR549" s="47"/>
      <c r="BS549" s="48"/>
      <c r="BT549" s="47"/>
      <c r="BU549" s="49"/>
      <c r="BV549" s="49"/>
      <c r="BW549" s="49"/>
      <c r="BX549" s="46"/>
      <c r="BY549" s="47"/>
      <c r="BZ549" s="47"/>
      <c r="CA549" s="48"/>
      <c r="CB549" s="47"/>
      <c r="CC549" s="49"/>
      <c r="CD549" s="49"/>
      <c r="CE549" s="49"/>
      <c r="CF549" s="46"/>
      <c r="CG549" s="47"/>
      <c r="CH549" s="47"/>
      <c r="CI549" s="48"/>
      <c r="CJ549" s="47"/>
      <c r="CK549" s="49"/>
      <c r="CL549" s="49"/>
      <c r="CM549" s="49"/>
      <c r="CN549" s="46"/>
      <c r="CO549" s="47"/>
      <c r="CP549" s="47"/>
      <c r="CQ549" s="48"/>
      <c r="CR549" s="47"/>
      <c r="CS549" s="49"/>
      <c r="CT549" s="49"/>
      <c r="CU549" s="49"/>
      <c r="CV549" s="46"/>
      <c r="CW549" s="47"/>
      <c r="CX549" s="47"/>
      <c r="CY549" s="48"/>
      <c r="CZ549" s="47"/>
      <c r="DA549" s="49"/>
      <c r="DB549" s="49"/>
      <c r="DC549" s="49"/>
      <c r="DD549" s="46"/>
      <c r="DE549" s="47"/>
      <c r="DF549" s="47"/>
      <c r="DG549" s="48"/>
      <c r="DH549" s="47"/>
      <c r="DI549" s="49"/>
      <c r="DJ549" s="49"/>
      <c r="DK549" s="49"/>
      <c r="DL549" s="46"/>
      <c r="DM549" s="47"/>
      <c r="DN549" s="47"/>
      <c r="DO549" s="48"/>
      <c r="DP549" s="47"/>
      <c r="DQ549" s="49"/>
      <c r="DR549" s="49"/>
      <c r="DS549" s="49"/>
      <c r="DT549" s="46"/>
      <c r="DU549" s="47"/>
      <c r="DV549" s="47"/>
      <c r="DW549" s="48"/>
      <c r="DX549" s="47"/>
      <c r="DY549" s="49"/>
      <c r="DZ549" s="49"/>
      <c r="EA549" s="49"/>
      <c r="EB549" s="46"/>
      <c r="EC549" s="47"/>
      <c r="ED549" s="47"/>
      <c r="EE549" s="48"/>
      <c r="EF549" s="47"/>
      <c r="EG549" s="49"/>
      <c r="EH549" s="49"/>
      <c r="EI549" s="49"/>
      <c r="EJ549" s="46"/>
      <c r="EK549" s="47"/>
      <c r="EL549" s="47"/>
      <c r="EM549" s="48"/>
      <c r="EN549" s="47"/>
      <c r="EO549" s="49"/>
      <c r="EP549" s="49"/>
      <c r="EQ549" s="49"/>
      <c r="ER549" s="46"/>
      <c r="ES549" s="47"/>
      <c r="ET549" s="47"/>
      <c r="EU549" s="48"/>
      <c r="EV549" s="47"/>
      <c r="EW549" s="49"/>
      <c r="EX549" s="49"/>
      <c r="EY549" s="49"/>
      <c r="EZ549" s="46"/>
      <c r="FA549" s="47"/>
      <c r="FB549" s="47"/>
      <c r="FC549" s="48"/>
      <c r="FD549" s="47"/>
      <c r="FE549" s="49"/>
      <c r="FF549" s="49"/>
      <c r="FG549" s="49"/>
      <c r="FH549" s="46"/>
      <c r="FI549" s="47"/>
      <c r="FJ549" s="47"/>
      <c r="FK549" s="48"/>
      <c r="FL549" s="47"/>
      <c r="FM549" s="49"/>
      <c r="FN549" s="49"/>
      <c r="FO549" s="49"/>
      <c r="FP549" s="46"/>
      <c r="FQ549" s="47"/>
      <c r="FR549" s="47"/>
      <c r="FS549" s="48"/>
      <c r="FT549" s="47"/>
      <c r="FU549" s="49"/>
      <c r="FV549" s="49"/>
      <c r="FW549" s="49"/>
      <c r="FX549" s="46"/>
      <c r="FY549" s="47"/>
      <c r="FZ549" s="47"/>
      <c r="GA549" s="48"/>
      <c r="GB549" s="47"/>
      <c r="GC549" s="49"/>
      <c r="GD549" s="49"/>
      <c r="GE549" s="49"/>
      <c r="GF549" s="46"/>
      <c r="GG549" s="47"/>
      <c r="GH549" s="47"/>
      <c r="GI549" s="48"/>
      <c r="GJ549" s="47"/>
      <c r="GK549" s="49"/>
      <c r="GL549" s="49"/>
      <c r="GM549" s="49"/>
      <c r="GN549" s="46"/>
      <c r="GO549" s="47"/>
      <c r="GP549" s="47"/>
      <c r="GQ549" s="48"/>
      <c r="GR549" s="47"/>
      <c r="GS549" s="49"/>
      <c r="GT549" s="49"/>
      <c r="GU549" s="49"/>
      <c r="GV549" s="46"/>
      <c r="GW549" s="47"/>
      <c r="GX549" s="47"/>
      <c r="GY549" s="48"/>
      <c r="GZ549" s="47"/>
      <c r="HA549" s="49"/>
      <c r="HB549" s="49"/>
      <c r="HC549" s="49"/>
      <c r="HD549" s="46"/>
      <c r="HE549" s="47"/>
      <c r="HF549" s="47"/>
      <c r="HG549" s="48"/>
      <c r="HH549" s="47"/>
      <c r="HI549" s="49"/>
      <c r="HJ549" s="49"/>
      <c r="HK549" s="49"/>
      <c r="HL549" s="46"/>
      <c r="HM549" s="47"/>
      <c r="HN549" s="47"/>
      <c r="HO549" s="48"/>
      <c r="HP549" s="47"/>
      <c r="HQ549" s="49"/>
      <c r="HR549" s="49"/>
      <c r="HS549" s="49"/>
      <c r="HT549" s="46"/>
      <c r="HU549" s="47"/>
      <c r="HV549" s="47"/>
      <c r="HW549" s="48"/>
      <c r="HX549" s="47"/>
      <c r="HY549" s="49"/>
      <c r="HZ549" s="49"/>
      <c r="IA549" s="49"/>
      <c r="IB549" s="46"/>
      <c r="IC549" s="47"/>
      <c r="ID549" s="47"/>
      <c r="IE549" s="48"/>
      <c r="IF549" s="47"/>
      <c r="IG549" s="49"/>
      <c r="IH549" s="49"/>
      <c r="II549" s="49"/>
      <c r="IJ549" s="46"/>
      <c r="IK549" s="47"/>
      <c r="IL549" s="47"/>
      <c r="IM549" s="48"/>
      <c r="IN549" s="47"/>
      <c r="IO549" s="49"/>
      <c r="IP549" s="49"/>
      <c r="IQ549" s="49"/>
      <c r="IR549" s="46"/>
      <c r="IS549" s="47"/>
      <c r="IT549" s="47"/>
      <c r="IU549" s="48"/>
      <c r="IV549" s="47"/>
      <c r="IW549" s="49"/>
      <c r="IX549" s="49"/>
      <c r="IY549" s="49"/>
      <c r="IZ549" s="46"/>
      <c r="JA549" s="47"/>
      <c r="JB549" s="47"/>
      <c r="JC549" s="48"/>
      <c r="JD549" s="47"/>
      <c r="JE549" s="49"/>
      <c r="JF549" s="49"/>
      <c r="JG549" s="49"/>
      <c r="JH549" s="46"/>
      <c r="JI549" s="47"/>
      <c r="JJ549" s="47"/>
      <c r="JK549" s="48"/>
      <c r="JL549" s="47"/>
      <c r="JM549" s="49"/>
      <c r="JN549" s="49"/>
      <c r="JO549" s="49"/>
      <c r="JP549" s="46"/>
      <c r="JQ549" s="47"/>
      <c r="JR549" s="47"/>
      <c r="JS549" s="48"/>
      <c r="JT549" s="47"/>
      <c r="JU549" s="49"/>
      <c r="JV549" s="49"/>
      <c r="JW549" s="49"/>
      <c r="JX549" s="46"/>
      <c r="JY549" s="47"/>
      <c r="JZ549" s="47"/>
      <c r="KA549" s="48"/>
      <c r="KB549" s="47"/>
      <c r="KC549" s="49"/>
      <c r="KD549" s="49"/>
      <c r="KE549" s="49"/>
      <c r="KF549" s="46"/>
      <c r="KG549" s="47"/>
      <c r="KH549" s="47"/>
      <c r="KI549" s="48"/>
      <c r="KJ549" s="47"/>
      <c r="KK549" s="49"/>
      <c r="KL549" s="49"/>
      <c r="KM549" s="49"/>
      <c r="KN549" s="46"/>
      <c r="KO549" s="47"/>
      <c r="KP549" s="47"/>
      <c r="KQ549" s="48"/>
      <c r="KR549" s="47"/>
      <c r="KS549" s="49"/>
      <c r="KT549" s="49"/>
      <c r="KU549" s="49"/>
      <c r="KV549" s="46"/>
      <c r="KW549" s="47"/>
      <c r="KX549" s="47"/>
      <c r="KY549" s="48"/>
      <c r="KZ549" s="47"/>
      <c r="LA549" s="49"/>
      <c r="LB549" s="49"/>
      <c r="LC549" s="49"/>
      <c r="LD549" s="46"/>
      <c r="LE549" s="47"/>
      <c r="LF549" s="47"/>
      <c r="LG549" s="48"/>
      <c r="LH549" s="47"/>
      <c r="LI549" s="49"/>
      <c r="LJ549" s="49"/>
      <c r="LK549" s="49"/>
      <c r="LL549" s="46"/>
      <c r="LM549" s="47"/>
      <c r="LN549" s="47"/>
      <c r="LO549" s="48"/>
      <c r="LP549" s="47"/>
      <c r="LQ549" s="49"/>
      <c r="LR549" s="49"/>
      <c r="LS549" s="49"/>
      <c r="LT549" s="46"/>
      <c r="LU549" s="47"/>
      <c r="LV549" s="47"/>
      <c r="LW549" s="48"/>
      <c r="LX549" s="47"/>
      <c r="LY549" s="49"/>
      <c r="LZ549" s="49"/>
      <c r="MA549" s="49"/>
      <c r="MB549" s="46"/>
      <c r="MC549" s="47"/>
      <c r="MD549" s="47"/>
      <c r="ME549" s="48"/>
      <c r="MF549" s="47"/>
      <c r="MG549" s="49"/>
      <c r="MH549" s="49"/>
      <c r="MI549" s="49"/>
      <c r="MJ549" s="46"/>
      <c r="MK549" s="47"/>
      <c r="ML549" s="47"/>
      <c r="MM549" s="48"/>
      <c r="MN549" s="47"/>
      <c r="MO549" s="49"/>
      <c r="MP549" s="49"/>
      <c r="MQ549" s="49"/>
      <c r="MR549" s="46"/>
      <c r="MS549" s="47"/>
      <c r="MT549" s="47"/>
      <c r="MU549" s="48"/>
      <c r="MV549" s="47"/>
      <c r="MW549" s="49"/>
      <c r="MX549" s="49"/>
      <c r="MY549" s="49"/>
      <c r="MZ549" s="46"/>
      <c r="NA549" s="47"/>
      <c r="NB549" s="47"/>
      <c r="NC549" s="48"/>
      <c r="ND549" s="47"/>
      <c r="NE549" s="49"/>
      <c r="NF549" s="49"/>
      <c r="NG549" s="49"/>
      <c r="NH549" s="46"/>
      <c r="NI549" s="47"/>
      <c r="NJ549" s="47"/>
      <c r="NK549" s="48"/>
      <c r="NL549" s="47"/>
      <c r="NM549" s="49"/>
      <c r="NN549" s="49"/>
      <c r="NO549" s="49"/>
      <c r="NP549" s="46"/>
      <c r="NQ549" s="47"/>
      <c r="NR549" s="47"/>
      <c r="NS549" s="48"/>
      <c r="NT549" s="47"/>
      <c r="NU549" s="49"/>
      <c r="NV549" s="49"/>
      <c r="NW549" s="49"/>
      <c r="NX549" s="46"/>
      <c r="NY549" s="47"/>
      <c r="NZ549" s="47"/>
      <c r="OA549" s="48"/>
      <c r="OB549" s="47"/>
      <c r="OC549" s="49"/>
      <c r="OD549" s="49"/>
      <c r="OE549" s="49"/>
      <c r="OF549" s="46"/>
      <c r="OG549" s="47"/>
      <c r="OH549" s="47"/>
      <c r="OI549" s="48"/>
      <c r="OJ549" s="47"/>
      <c r="OK549" s="49"/>
      <c r="OL549" s="49"/>
      <c r="OM549" s="49"/>
      <c r="ON549" s="46"/>
      <c r="OO549" s="47"/>
      <c r="OP549" s="47"/>
      <c r="OQ549" s="48"/>
      <c r="OR549" s="47"/>
      <c r="OS549" s="49"/>
      <c r="OT549" s="49"/>
      <c r="OU549" s="49"/>
      <c r="OV549" s="46"/>
      <c r="OW549" s="47"/>
      <c r="OX549" s="47"/>
      <c r="OY549" s="48"/>
      <c r="OZ549" s="47"/>
      <c r="PA549" s="49"/>
      <c r="PB549" s="49"/>
      <c r="PC549" s="49"/>
      <c r="PD549" s="46"/>
      <c r="PE549" s="47"/>
      <c r="PF549" s="47"/>
      <c r="PG549" s="48"/>
      <c r="PH549" s="47"/>
      <c r="PI549" s="49"/>
      <c r="PJ549" s="49"/>
      <c r="PK549" s="49"/>
      <c r="PL549" s="46"/>
      <c r="PM549" s="47"/>
      <c r="PN549" s="47"/>
      <c r="PO549" s="48"/>
      <c r="PP549" s="47"/>
      <c r="PQ549" s="49"/>
      <c r="PR549" s="49"/>
      <c r="PS549" s="49"/>
      <c r="PT549" s="46"/>
      <c r="PU549" s="47"/>
      <c r="PV549" s="47"/>
      <c r="PW549" s="48"/>
      <c r="PX549" s="47"/>
      <c r="PY549" s="49"/>
      <c r="PZ549" s="49"/>
      <c r="QA549" s="49"/>
      <c r="QB549" s="46"/>
      <c r="QC549" s="47"/>
      <c r="QD549" s="47"/>
      <c r="QE549" s="48"/>
      <c r="QF549" s="47"/>
      <c r="QG549" s="49"/>
      <c r="QH549" s="49"/>
      <c r="QI549" s="49"/>
      <c r="QJ549" s="46"/>
      <c r="QK549" s="47"/>
      <c r="QL549" s="47"/>
      <c r="QM549" s="48"/>
      <c r="QN549" s="47"/>
      <c r="QO549" s="49"/>
      <c r="QP549" s="49"/>
      <c r="QQ549" s="49"/>
      <c r="QR549" s="46"/>
      <c r="QS549" s="47"/>
      <c r="QT549" s="47"/>
      <c r="QU549" s="48"/>
      <c r="QV549" s="47"/>
      <c r="QW549" s="49"/>
      <c r="QX549" s="49"/>
      <c r="QY549" s="49"/>
      <c r="QZ549" s="46"/>
      <c r="RA549" s="47"/>
      <c r="RB549" s="47"/>
      <c r="RC549" s="48"/>
      <c r="RD549" s="47"/>
      <c r="RE549" s="49"/>
      <c r="RF549" s="49"/>
      <c r="RG549" s="49"/>
      <c r="RH549" s="46"/>
      <c r="RI549" s="47"/>
      <c r="RJ549" s="47"/>
      <c r="RK549" s="48"/>
      <c r="RL549" s="47"/>
      <c r="RM549" s="49"/>
      <c r="RN549" s="49"/>
      <c r="RO549" s="49"/>
      <c r="RP549" s="46"/>
      <c r="RQ549" s="47"/>
      <c r="RR549" s="47"/>
      <c r="RS549" s="48"/>
      <c r="RT549" s="47"/>
      <c r="RU549" s="49"/>
      <c r="RV549" s="49"/>
      <c r="RW549" s="49"/>
      <c r="RX549" s="46"/>
      <c r="RY549" s="47"/>
      <c r="RZ549" s="47"/>
      <c r="SA549" s="48"/>
      <c r="SB549" s="47"/>
      <c r="SC549" s="49"/>
      <c r="SD549" s="49"/>
      <c r="SE549" s="49"/>
      <c r="SF549" s="46"/>
      <c r="SG549" s="47"/>
      <c r="SH549" s="47"/>
      <c r="SI549" s="48"/>
      <c r="SJ549" s="47"/>
      <c r="SK549" s="49"/>
      <c r="SL549" s="49"/>
      <c r="SM549" s="49"/>
      <c r="SN549" s="46"/>
      <c r="SO549" s="47"/>
      <c r="SP549" s="47"/>
      <c r="SQ549" s="48"/>
      <c r="SR549" s="47"/>
      <c r="SS549" s="49"/>
      <c r="ST549" s="49"/>
      <c r="SU549" s="49"/>
      <c r="SV549" s="46"/>
      <c r="SW549" s="47"/>
      <c r="SX549" s="47"/>
      <c r="SY549" s="48"/>
      <c r="SZ549" s="47"/>
      <c r="TA549" s="49"/>
      <c r="TB549" s="49"/>
      <c r="TC549" s="49"/>
      <c r="TD549" s="46"/>
      <c r="TE549" s="47"/>
      <c r="TF549" s="47"/>
      <c r="TG549" s="48"/>
      <c r="TH549" s="47"/>
      <c r="TI549" s="49"/>
      <c r="TJ549" s="49"/>
      <c r="TK549" s="49"/>
      <c r="TL549" s="46"/>
      <c r="TM549" s="47"/>
      <c r="TN549" s="47"/>
      <c r="TO549" s="48"/>
      <c r="TP549" s="47"/>
      <c r="TQ549" s="49"/>
      <c r="TR549" s="49"/>
      <c r="TS549" s="49"/>
      <c r="TT549" s="46"/>
      <c r="TU549" s="47"/>
      <c r="TV549" s="47"/>
      <c r="TW549" s="48"/>
      <c r="TX549" s="47"/>
      <c r="TY549" s="49"/>
      <c r="TZ549" s="49"/>
      <c r="UA549" s="49"/>
      <c r="UB549" s="46"/>
      <c r="UC549" s="47"/>
      <c r="UD549" s="47"/>
      <c r="UE549" s="48"/>
      <c r="UF549" s="47"/>
      <c r="UG549" s="49"/>
      <c r="UH549" s="49"/>
      <c r="UI549" s="49"/>
      <c r="UJ549" s="46"/>
      <c r="UK549" s="47"/>
      <c r="UL549" s="47"/>
      <c r="UM549" s="48"/>
      <c r="UN549" s="47"/>
      <c r="UO549" s="49"/>
      <c r="UP549" s="49"/>
      <c r="UQ549" s="49"/>
      <c r="UR549" s="46"/>
      <c r="US549" s="47"/>
      <c r="UT549" s="47"/>
      <c r="UU549" s="48"/>
      <c r="UV549" s="47"/>
      <c r="UW549" s="49"/>
      <c r="UX549" s="49"/>
      <c r="UY549" s="49"/>
      <c r="UZ549" s="46"/>
      <c r="VA549" s="47"/>
      <c r="VB549" s="47"/>
      <c r="VC549" s="48"/>
      <c r="VD549" s="47"/>
      <c r="VE549" s="49"/>
      <c r="VF549" s="49"/>
      <c r="VG549" s="49"/>
      <c r="VH549" s="46"/>
      <c r="VI549" s="47"/>
      <c r="VJ549" s="47"/>
      <c r="VK549" s="48"/>
      <c r="VL549" s="47"/>
      <c r="VM549" s="49"/>
      <c r="VN549" s="49"/>
      <c r="VO549" s="49"/>
      <c r="VP549" s="46"/>
      <c r="VQ549" s="47"/>
      <c r="VR549" s="47"/>
      <c r="VS549" s="48"/>
      <c r="VT549" s="47"/>
      <c r="VU549" s="49"/>
      <c r="VV549" s="49"/>
      <c r="VW549" s="49"/>
      <c r="VX549" s="46"/>
      <c r="VY549" s="47"/>
      <c r="VZ549" s="47"/>
      <c r="WA549" s="48"/>
      <c r="WB549" s="47"/>
      <c r="WC549" s="49"/>
      <c r="WD549" s="49"/>
      <c r="WE549" s="49"/>
      <c r="WF549" s="46"/>
      <c r="WG549" s="47"/>
      <c r="WH549" s="47"/>
      <c r="WI549" s="48"/>
      <c r="WJ549" s="47"/>
      <c r="WK549" s="49"/>
      <c r="WL549" s="49"/>
      <c r="WM549" s="49"/>
      <c r="WN549" s="46"/>
      <c r="WO549" s="47"/>
      <c r="WP549" s="47"/>
      <c r="WQ549" s="48"/>
      <c r="WR549" s="47"/>
      <c r="WS549" s="49"/>
      <c r="WT549" s="49"/>
      <c r="WU549" s="49"/>
      <c r="WV549" s="46"/>
      <c r="WW549" s="47"/>
      <c r="WX549" s="47"/>
      <c r="WY549" s="48"/>
      <c r="WZ549" s="47"/>
      <c r="XA549" s="49"/>
      <c r="XB549" s="49"/>
      <c r="XC549" s="49"/>
      <c r="XD549" s="46"/>
      <c r="XE549" s="47"/>
      <c r="XF549" s="47"/>
      <c r="XG549" s="48"/>
      <c r="XH549" s="47"/>
      <c r="XI549" s="49"/>
      <c r="XJ549" s="49"/>
      <c r="XK549" s="49"/>
      <c r="XL549" s="46"/>
      <c r="XM549" s="47"/>
      <c r="XN549" s="47"/>
      <c r="XO549" s="48"/>
      <c r="XP549" s="47"/>
      <c r="XQ549" s="49"/>
      <c r="XR549" s="49"/>
      <c r="XS549" s="49"/>
      <c r="XT549" s="46"/>
      <c r="XU549" s="47"/>
      <c r="XV549" s="47"/>
      <c r="XW549" s="48"/>
      <c r="XX549" s="47"/>
      <c r="XY549" s="49"/>
      <c r="XZ549" s="49"/>
      <c r="YA549" s="49"/>
      <c r="YB549" s="46"/>
      <c r="YC549" s="47"/>
      <c r="YD549" s="47"/>
      <c r="YE549" s="48"/>
      <c r="YF549" s="47"/>
      <c r="YG549" s="49"/>
      <c r="YH549" s="49"/>
      <c r="YI549" s="49"/>
      <c r="YJ549" s="46"/>
      <c r="YK549" s="47"/>
      <c r="YL549" s="47"/>
      <c r="YM549" s="48"/>
      <c r="YN549" s="47"/>
      <c r="YO549" s="49"/>
      <c r="YP549" s="49"/>
      <c r="YQ549" s="49"/>
      <c r="YR549" s="46"/>
      <c r="YS549" s="47"/>
      <c r="YT549" s="47"/>
      <c r="YU549" s="48"/>
      <c r="YV549" s="47"/>
      <c r="YW549" s="49"/>
      <c r="YX549" s="49"/>
      <c r="YY549" s="49"/>
      <c r="YZ549" s="46"/>
      <c r="ZA549" s="47"/>
      <c r="ZB549" s="47"/>
      <c r="ZC549" s="48"/>
      <c r="ZD549" s="47"/>
      <c r="ZE549" s="49"/>
      <c r="ZF549" s="49"/>
      <c r="ZG549" s="49"/>
      <c r="ZH549" s="46"/>
      <c r="ZI549" s="47"/>
      <c r="ZJ549" s="47"/>
      <c r="ZK549" s="48"/>
      <c r="ZL549" s="47"/>
      <c r="ZM549" s="49"/>
      <c r="ZN549" s="49"/>
      <c r="ZO549" s="49"/>
      <c r="ZP549" s="46"/>
      <c r="ZQ549" s="47"/>
      <c r="ZR549" s="47"/>
      <c r="ZS549" s="48"/>
      <c r="ZT549" s="47"/>
      <c r="ZU549" s="49"/>
      <c r="ZV549" s="49"/>
      <c r="ZW549" s="49"/>
      <c r="ZX549" s="465"/>
      <c r="ZY549" s="466"/>
      <c r="ZZ549" s="467"/>
      <c r="AAA549" s="468"/>
      <c r="AAB549" s="467"/>
      <c r="AAC549" s="469"/>
      <c r="AAD549" s="469"/>
      <c r="AAE549" s="469"/>
      <c r="AAF549" s="465"/>
      <c r="AAG549" s="466"/>
      <c r="AAH549" s="467"/>
      <c r="AAI549" s="468"/>
      <c r="AAJ549" s="467"/>
      <c r="AAK549" s="469"/>
      <c r="AAL549" s="469"/>
      <c r="AAM549" s="469"/>
      <c r="AAN549" s="465"/>
      <c r="AAO549" s="466"/>
      <c r="AAP549" s="467"/>
      <c r="AAQ549" s="468"/>
      <c r="AAR549" s="467"/>
      <c r="AAS549" s="469"/>
      <c r="AAT549" s="469"/>
      <c r="AAU549" s="469"/>
      <c r="AAV549" s="465"/>
      <c r="AAW549" s="466"/>
      <c r="AAX549" s="467"/>
      <c r="AAY549" s="468"/>
      <c r="AAZ549" s="467"/>
      <c r="ABA549" s="469"/>
      <c r="ABB549" s="469"/>
      <c r="ABC549" s="469"/>
      <c r="ABD549" s="465"/>
      <c r="ABE549" s="466"/>
      <c r="ABF549" s="467"/>
      <c r="ABG549" s="468"/>
      <c r="ABH549" s="467"/>
      <c r="ABI549" s="469"/>
      <c r="ABJ549" s="469"/>
      <c r="ABK549" s="469"/>
      <c r="ABL549" s="465"/>
      <c r="ABM549" s="466"/>
      <c r="ABN549" s="467"/>
      <c r="ABO549" s="468"/>
      <c r="ABP549" s="467"/>
      <c r="ABQ549" s="469"/>
      <c r="ABR549" s="469"/>
      <c r="ABS549" s="469"/>
      <c r="ABT549" s="465"/>
      <c r="ABU549" s="466"/>
      <c r="ABV549" s="467"/>
      <c r="ABW549" s="468"/>
      <c r="ABX549" s="467"/>
      <c r="ABY549" s="469"/>
      <c r="ABZ549" s="469"/>
      <c r="ACA549" s="469"/>
      <c r="ACB549" s="465"/>
      <c r="ACC549" s="466"/>
      <c r="ACD549" s="467"/>
      <c r="ACE549" s="468"/>
      <c r="ACF549" s="467"/>
      <c r="ACG549" s="469"/>
      <c r="ACH549" s="469"/>
      <c r="ACI549" s="469"/>
      <c r="ACJ549" s="465"/>
      <c r="ACK549" s="466"/>
      <c r="ACL549" s="467"/>
      <c r="ACM549" s="468"/>
      <c r="ACN549" s="467"/>
      <c r="ACO549" s="469"/>
      <c r="ACP549" s="469"/>
      <c r="ACQ549" s="469"/>
      <c r="ACR549" s="465"/>
      <c r="ACS549" s="466"/>
      <c r="ACT549" s="467"/>
      <c r="ACU549" s="468"/>
      <c r="ACV549" s="467"/>
      <c r="ACW549" s="469"/>
      <c r="ACX549" s="469"/>
      <c r="ACY549" s="469"/>
      <c r="ACZ549" s="465"/>
      <c r="ADA549" s="466"/>
      <c r="ADB549" s="467"/>
      <c r="ADC549" s="468"/>
      <c r="ADD549" s="467"/>
      <c r="ADE549" s="469"/>
      <c r="ADF549" s="469"/>
      <c r="ADG549" s="469"/>
      <c r="ADH549" s="465"/>
      <c r="ADI549" s="466"/>
      <c r="ADJ549" s="467"/>
      <c r="ADK549" s="468"/>
      <c r="ADL549" s="467"/>
      <c r="ADM549" s="469"/>
      <c r="ADN549" s="469"/>
      <c r="ADO549" s="469"/>
      <c r="ADP549" s="465"/>
      <c r="ADQ549" s="466"/>
      <c r="ADR549" s="467"/>
      <c r="ADS549" s="468"/>
      <c r="ADT549" s="467"/>
      <c r="ADU549" s="469"/>
      <c r="ADV549" s="469"/>
      <c r="ADW549" s="469"/>
      <c r="ADX549" s="465"/>
      <c r="ADY549" s="466"/>
      <c r="ADZ549" s="467"/>
      <c r="AEA549" s="468"/>
      <c r="AEB549" s="467"/>
      <c r="AEC549" s="469"/>
      <c r="AED549" s="469"/>
      <c r="AEE549" s="469"/>
      <c r="AEF549" s="465"/>
      <c r="AEG549" s="466"/>
      <c r="AEH549" s="467"/>
      <c r="AEI549" s="468"/>
      <c r="AEJ549" s="467"/>
      <c r="AEK549" s="469"/>
      <c r="AEL549" s="469"/>
      <c r="AEM549" s="469"/>
      <c r="AEN549" s="465"/>
      <c r="AEO549" s="466"/>
      <c r="AEP549" s="467"/>
      <c r="AEQ549" s="468"/>
      <c r="AER549" s="467"/>
      <c r="AES549" s="469"/>
      <c r="AET549" s="469"/>
      <c r="AEU549" s="469"/>
      <c r="AEV549" s="465"/>
      <c r="AEW549" s="466"/>
      <c r="AEX549" s="467"/>
      <c r="AEY549" s="468"/>
      <c r="AEZ549" s="467"/>
      <c r="AFA549" s="469"/>
      <c r="AFB549" s="469"/>
      <c r="AFC549" s="469"/>
      <c r="AFD549" s="465"/>
      <c r="AFE549" s="466"/>
      <c r="AFF549" s="467"/>
      <c r="AFG549" s="468"/>
      <c r="AFH549" s="467"/>
      <c r="AFI549" s="469"/>
      <c r="AFJ549" s="469"/>
      <c r="AFK549" s="469"/>
      <c r="AFL549" s="465"/>
      <c r="AFM549" s="466"/>
      <c r="AFN549" s="467"/>
      <c r="AFO549" s="468"/>
      <c r="AFP549" s="467"/>
      <c r="AFQ549" s="469"/>
      <c r="AFR549" s="469"/>
      <c r="AFS549" s="469"/>
      <c r="AFT549" s="465"/>
      <c r="AFU549" s="466"/>
      <c r="AFV549" s="467"/>
      <c r="AFW549" s="468"/>
      <c r="AFX549" s="467"/>
      <c r="AFY549" s="469"/>
      <c r="AFZ549" s="469"/>
      <c r="AGA549" s="469"/>
      <c r="AGB549" s="465"/>
      <c r="AGC549" s="466"/>
      <c r="AGD549" s="467"/>
      <c r="AGE549" s="468"/>
      <c r="AGF549" s="467"/>
      <c r="AGG549" s="469"/>
      <c r="AGH549" s="469"/>
      <c r="AGI549" s="469"/>
      <c r="AGJ549" s="465"/>
      <c r="AGK549" s="466"/>
      <c r="AGL549" s="467"/>
      <c r="AGM549" s="468"/>
      <c r="AGN549" s="467"/>
      <c r="AGO549" s="469"/>
      <c r="AGP549" s="469"/>
      <c r="AGQ549" s="469"/>
      <c r="AGR549" s="465"/>
      <c r="AGS549" s="466"/>
      <c r="AGT549" s="467"/>
      <c r="AGU549" s="468"/>
      <c r="AGV549" s="467"/>
      <c r="AGW549" s="469"/>
      <c r="AGX549" s="469"/>
      <c r="AGY549" s="469"/>
      <c r="AGZ549" s="465"/>
      <c r="AHA549" s="466"/>
      <c r="AHB549" s="467"/>
      <c r="AHC549" s="468"/>
      <c r="AHD549" s="467"/>
      <c r="AHE549" s="469"/>
      <c r="AHF549" s="469"/>
      <c r="AHG549" s="469"/>
      <c r="AHH549" s="465"/>
      <c r="AHI549" s="466"/>
      <c r="AHJ549" s="467"/>
      <c r="AHK549" s="468"/>
      <c r="AHL549" s="467"/>
      <c r="AHM549" s="469"/>
      <c r="AHN549" s="469"/>
      <c r="AHO549" s="469"/>
      <c r="AHP549" s="465"/>
      <c r="AHQ549" s="466"/>
      <c r="AHR549" s="467"/>
      <c r="AHS549" s="468"/>
      <c r="AHT549" s="467"/>
      <c r="AHU549" s="469"/>
      <c r="AHV549" s="469"/>
      <c r="AHW549" s="469"/>
      <c r="AHX549" s="465"/>
      <c r="AHY549" s="466"/>
      <c r="AHZ549" s="467"/>
      <c r="AIA549" s="468"/>
      <c r="AIB549" s="467"/>
      <c r="AIC549" s="469"/>
      <c r="AID549" s="469"/>
      <c r="AIE549" s="469"/>
      <c r="AIF549" s="465"/>
      <c r="AIG549" s="466"/>
      <c r="AIH549" s="467"/>
      <c r="AII549" s="468"/>
      <c r="AIJ549" s="467"/>
      <c r="AIK549" s="469"/>
      <c r="AIL549" s="469"/>
      <c r="AIM549" s="469"/>
      <c r="AIN549" s="465"/>
      <c r="AIO549" s="466"/>
      <c r="AIP549" s="467"/>
      <c r="AIQ549" s="468"/>
      <c r="AIR549" s="467"/>
      <c r="AIS549" s="469"/>
      <c r="AIT549" s="469"/>
      <c r="AIU549" s="469"/>
      <c r="AIV549" s="465"/>
      <c r="AIW549" s="466"/>
      <c r="AIX549" s="467"/>
      <c r="AIY549" s="468"/>
      <c r="AIZ549" s="467"/>
      <c r="AJA549" s="469"/>
      <c r="AJB549" s="469"/>
      <c r="AJC549" s="469"/>
      <c r="AJD549" s="465"/>
      <c r="AJE549" s="466"/>
      <c r="AJF549" s="467"/>
      <c r="AJG549" s="468"/>
      <c r="AJH549" s="467"/>
      <c r="AJI549" s="469"/>
      <c r="AJJ549" s="469"/>
      <c r="AJK549" s="469"/>
      <c r="AJL549" s="465"/>
      <c r="AJM549" s="466"/>
      <c r="AJN549" s="467"/>
      <c r="AJO549" s="468"/>
      <c r="AJP549" s="467"/>
      <c r="AJQ549" s="469"/>
      <c r="AJR549" s="469"/>
      <c r="AJS549" s="469"/>
      <c r="AJT549" s="465"/>
      <c r="AJU549" s="466"/>
      <c r="AJV549" s="467"/>
      <c r="AJW549" s="468"/>
      <c r="AJX549" s="467"/>
      <c r="AJY549" s="469"/>
      <c r="AJZ549" s="469"/>
      <c r="AKA549" s="469"/>
      <c r="AKB549" s="465"/>
      <c r="AKC549" s="466"/>
      <c r="AKD549" s="467"/>
      <c r="AKE549" s="468"/>
      <c r="AKF549" s="467"/>
      <c r="AKG549" s="469"/>
      <c r="AKH549" s="469"/>
      <c r="AKI549" s="469"/>
      <c r="AKJ549" s="465"/>
      <c r="AKK549" s="466"/>
      <c r="AKL549" s="467"/>
      <c r="AKM549" s="468"/>
      <c r="AKN549" s="467"/>
      <c r="AKO549" s="469"/>
      <c r="AKP549" s="469"/>
      <c r="AKQ549" s="469"/>
      <c r="AKR549" s="465"/>
      <c r="AKS549" s="466"/>
      <c r="AKT549" s="467"/>
      <c r="AKU549" s="468"/>
      <c r="AKV549" s="467"/>
      <c r="AKW549" s="469"/>
      <c r="AKX549" s="469"/>
      <c r="AKY549" s="469"/>
      <c r="AKZ549" s="465"/>
      <c r="ALA549" s="466"/>
      <c r="ALB549" s="467"/>
      <c r="ALC549" s="468"/>
      <c r="ALD549" s="467"/>
      <c r="ALE549" s="469"/>
      <c r="ALF549" s="469"/>
      <c r="ALG549" s="469"/>
      <c r="ALH549" s="465"/>
      <c r="ALI549" s="466"/>
      <c r="ALJ549" s="467"/>
      <c r="ALK549" s="468"/>
      <c r="ALL549" s="467"/>
      <c r="ALM549" s="469"/>
      <c r="ALN549" s="469"/>
      <c r="ALO549" s="469"/>
      <c r="ALP549" s="465"/>
      <c r="ALQ549" s="466"/>
      <c r="ALR549" s="467"/>
      <c r="ALS549" s="468"/>
      <c r="ALT549" s="467"/>
      <c r="ALU549" s="469"/>
      <c r="ALV549" s="469"/>
      <c r="ALW549" s="469"/>
      <c r="ALX549" s="465"/>
      <c r="ALY549" s="466"/>
      <c r="ALZ549" s="467"/>
      <c r="AMA549" s="468"/>
      <c r="AMB549" s="467"/>
      <c r="AMC549" s="469"/>
      <c r="AMD549" s="469"/>
      <c r="AME549" s="469"/>
      <c r="AMF549" s="465"/>
      <c r="AMG549" s="466"/>
      <c r="AMH549" s="467"/>
      <c r="AMI549" s="468"/>
      <c r="AMJ549" s="467"/>
      <c r="AMK549" s="469"/>
      <c r="AML549" s="469"/>
      <c r="AMM549" s="469"/>
      <c r="AMN549" s="465"/>
      <c r="AMO549" s="466"/>
      <c r="AMP549" s="467"/>
      <c r="AMQ549" s="468"/>
      <c r="AMR549" s="467"/>
      <c r="AMS549" s="469"/>
      <c r="AMT549" s="469"/>
      <c r="AMU549" s="469"/>
      <c r="AMV549" s="465"/>
      <c r="AMW549" s="466"/>
      <c r="AMX549" s="467"/>
      <c r="AMY549" s="468"/>
      <c r="AMZ549" s="467"/>
      <c r="ANA549" s="469"/>
      <c r="ANB549" s="469"/>
      <c r="ANC549" s="469"/>
      <c r="AND549" s="465"/>
      <c r="ANE549" s="466"/>
      <c r="ANF549" s="467"/>
      <c r="ANG549" s="468"/>
      <c r="ANH549" s="467"/>
      <c r="ANI549" s="469"/>
      <c r="ANJ549" s="469"/>
      <c r="ANK549" s="469"/>
      <c r="ANL549" s="465"/>
      <c r="ANM549" s="466"/>
      <c r="ANN549" s="467"/>
      <c r="ANO549" s="468"/>
      <c r="ANP549" s="467"/>
      <c r="ANQ549" s="469"/>
      <c r="ANR549" s="469"/>
      <c r="ANS549" s="469"/>
      <c r="ANT549" s="465"/>
      <c r="ANU549" s="466"/>
      <c r="ANV549" s="467"/>
      <c r="ANW549" s="468"/>
      <c r="ANX549" s="467"/>
      <c r="ANY549" s="469"/>
      <c r="ANZ549" s="469"/>
      <c r="AOA549" s="469"/>
      <c r="AOB549" s="465"/>
      <c r="AOC549" s="466"/>
      <c r="AOD549" s="467"/>
      <c r="AOE549" s="468"/>
      <c r="AOF549" s="467"/>
      <c r="AOG549" s="469"/>
      <c r="AOH549" s="469"/>
      <c r="AOI549" s="469"/>
      <c r="AOJ549" s="465"/>
      <c r="AOK549" s="466"/>
      <c r="AOL549" s="467"/>
      <c r="AOM549" s="468"/>
      <c r="AON549" s="467"/>
      <c r="AOO549" s="469"/>
      <c r="AOP549" s="469"/>
      <c r="AOQ549" s="469"/>
      <c r="AOR549" s="465"/>
      <c r="AOS549" s="466"/>
      <c r="AOT549" s="467"/>
      <c r="AOU549" s="468"/>
      <c r="AOV549" s="467"/>
      <c r="AOW549" s="469"/>
      <c r="AOX549" s="469"/>
      <c r="AOY549" s="469"/>
      <c r="AOZ549" s="465"/>
      <c r="APA549" s="466"/>
      <c r="APB549" s="467"/>
      <c r="APC549" s="468"/>
      <c r="APD549" s="467"/>
      <c r="APE549" s="469"/>
      <c r="APF549" s="469"/>
      <c r="APG549" s="469"/>
      <c r="APH549" s="465"/>
      <c r="API549" s="466"/>
      <c r="APJ549" s="467"/>
      <c r="APK549" s="468"/>
      <c r="APL549" s="467"/>
      <c r="APM549" s="469"/>
      <c r="APN549" s="469"/>
      <c r="APO549" s="469"/>
      <c r="APP549" s="465"/>
      <c r="APQ549" s="466"/>
      <c r="APR549" s="467"/>
      <c r="APS549" s="468"/>
      <c r="APT549" s="467"/>
      <c r="APU549" s="469"/>
      <c r="APV549" s="469"/>
      <c r="APW549" s="469"/>
      <c r="APX549" s="465"/>
      <c r="APY549" s="466"/>
      <c r="APZ549" s="467"/>
      <c r="AQA549" s="468"/>
      <c r="AQB549" s="467"/>
      <c r="AQC549" s="469"/>
      <c r="AQD549" s="469"/>
      <c r="AQE549" s="469"/>
      <c r="AQF549" s="465"/>
      <c r="AQG549" s="466"/>
      <c r="AQH549" s="467"/>
      <c r="AQI549" s="468"/>
      <c r="AQJ549" s="467"/>
      <c r="AQK549" s="469"/>
      <c r="AQL549" s="469"/>
      <c r="AQM549" s="469"/>
      <c r="AQN549" s="465"/>
      <c r="AQO549" s="466"/>
      <c r="AQP549" s="467"/>
      <c r="AQQ549" s="468"/>
      <c r="AQR549" s="467"/>
      <c r="AQS549" s="469"/>
      <c r="AQT549" s="469"/>
      <c r="AQU549" s="469"/>
      <c r="AQV549" s="465"/>
      <c r="AQW549" s="466"/>
      <c r="AQX549" s="467"/>
      <c r="AQY549" s="468"/>
      <c r="AQZ549" s="467"/>
      <c r="ARA549" s="469"/>
      <c r="ARB549" s="469"/>
      <c r="ARC549" s="469"/>
      <c r="ARD549" s="465"/>
      <c r="ARE549" s="466"/>
      <c r="ARF549" s="467"/>
      <c r="ARG549" s="468"/>
      <c r="ARH549" s="467"/>
      <c r="ARI549" s="469"/>
      <c r="ARJ549" s="469"/>
      <c r="ARK549" s="469"/>
      <c r="ARL549" s="465"/>
      <c r="ARM549" s="466"/>
      <c r="ARN549" s="467"/>
      <c r="ARO549" s="468"/>
      <c r="ARP549" s="467"/>
      <c r="ARQ549" s="469"/>
      <c r="ARR549" s="469"/>
      <c r="ARS549" s="469"/>
      <c r="ART549" s="465"/>
      <c r="ARU549" s="466"/>
      <c r="ARV549" s="467"/>
      <c r="ARW549" s="468"/>
      <c r="ARX549" s="467"/>
      <c r="ARY549" s="469"/>
      <c r="ARZ549" s="469"/>
      <c r="ASA549" s="469"/>
      <c r="ASB549" s="465"/>
      <c r="ASC549" s="466"/>
      <c r="ASD549" s="467"/>
      <c r="ASE549" s="468"/>
      <c r="ASF549" s="467"/>
      <c r="ASG549" s="469"/>
      <c r="ASH549" s="469"/>
      <c r="ASI549" s="469"/>
      <c r="ASJ549" s="465"/>
      <c r="ASK549" s="466"/>
      <c r="ASL549" s="467"/>
      <c r="ASM549" s="468"/>
      <c r="ASN549" s="467"/>
      <c r="ASO549" s="469"/>
      <c r="ASP549" s="469"/>
      <c r="ASQ549" s="469"/>
      <c r="ASR549" s="465"/>
      <c r="ASS549" s="466"/>
      <c r="AST549" s="467"/>
      <c r="ASU549" s="468"/>
      <c r="ASV549" s="467"/>
      <c r="ASW549" s="469"/>
      <c r="ASX549" s="469"/>
      <c r="ASY549" s="469"/>
      <c r="ASZ549" s="465"/>
      <c r="ATA549" s="466"/>
      <c r="ATB549" s="467"/>
      <c r="ATC549" s="468"/>
      <c r="ATD549" s="467"/>
      <c r="ATE549" s="469"/>
      <c r="ATF549" s="469"/>
      <c r="ATG549" s="469"/>
      <c r="ATH549" s="465"/>
      <c r="ATI549" s="466"/>
      <c r="ATJ549" s="467"/>
      <c r="ATK549" s="468"/>
      <c r="ATL549" s="467"/>
      <c r="ATM549" s="469"/>
      <c r="ATN549" s="469"/>
      <c r="ATO549" s="469"/>
      <c r="ATP549" s="465"/>
      <c r="ATQ549" s="466"/>
      <c r="ATR549" s="467"/>
      <c r="ATS549" s="468"/>
      <c r="ATT549" s="467"/>
      <c r="ATU549" s="469"/>
      <c r="ATV549" s="469"/>
      <c r="ATW549" s="469"/>
      <c r="ATX549" s="465"/>
      <c r="ATY549" s="466"/>
      <c r="ATZ549" s="467"/>
      <c r="AUA549" s="468"/>
      <c r="AUB549" s="467"/>
      <c r="AUC549" s="469"/>
      <c r="AUD549" s="469"/>
      <c r="AUE549" s="469"/>
      <c r="AUF549" s="465"/>
      <c r="AUG549" s="466"/>
      <c r="AUH549" s="467"/>
      <c r="AUI549" s="468"/>
      <c r="AUJ549" s="467"/>
      <c r="AUK549" s="469"/>
      <c r="AUL549" s="469"/>
      <c r="AUM549" s="469"/>
      <c r="AUN549" s="465"/>
      <c r="AUO549" s="466"/>
      <c r="AUP549" s="467"/>
      <c r="AUQ549" s="468"/>
      <c r="AUR549" s="467"/>
      <c r="AUS549" s="469"/>
      <c r="AUT549" s="469"/>
      <c r="AUU549" s="469"/>
      <c r="AUV549" s="465"/>
      <c r="AUW549" s="466"/>
      <c r="AUX549" s="467"/>
      <c r="AUY549" s="468"/>
      <c r="AUZ549" s="467"/>
      <c r="AVA549" s="469"/>
      <c r="AVB549" s="469"/>
      <c r="AVC549" s="469"/>
      <c r="AVD549" s="465"/>
      <c r="AVE549" s="466"/>
      <c r="AVF549" s="467"/>
      <c r="AVG549" s="468"/>
      <c r="AVH549" s="467"/>
      <c r="AVI549" s="469"/>
      <c r="AVJ549" s="469"/>
      <c r="AVK549" s="469"/>
      <c r="AVL549" s="465"/>
      <c r="AVM549" s="466"/>
      <c r="AVN549" s="467"/>
      <c r="AVO549" s="468"/>
      <c r="AVP549" s="467"/>
      <c r="AVQ549" s="469"/>
      <c r="AVR549" s="469"/>
      <c r="AVS549" s="469"/>
      <c r="AVT549" s="465"/>
      <c r="AVU549" s="466"/>
      <c r="AVV549" s="467"/>
      <c r="AVW549" s="468"/>
      <c r="AVX549" s="467"/>
      <c r="AVY549" s="469"/>
      <c r="AVZ549" s="469"/>
      <c r="AWA549" s="469"/>
      <c r="AWB549" s="465"/>
      <c r="AWC549" s="466"/>
      <c r="AWD549" s="467"/>
      <c r="AWE549" s="468"/>
      <c r="AWF549" s="467"/>
      <c r="AWG549" s="469"/>
      <c r="AWH549" s="469"/>
      <c r="AWI549" s="469"/>
      <c r="AWJ549" s="465"/>
      <c r="AWK549" s="466"/>
      <c r="AWL549" s="467"/>
      <c r="AWM549" s="468"/>
      <c r="AWN549" s="467"/>
      <c r="AWO549" s="469"/>
      <c r="AWP549" s="469"/>
      <c r="AWQ549" s="469"/>
      <c r="AWR549" s="465"/>
      <c r="AWS549" s="466"/>
      <c r="AWT549" s="467"/>
      <c r="AWU549" s="468"/>
      <c r="AWV549" s="467"/>
      <c r="AWW549" s="469"/>
      <c r="AWX549" s="469"/>
      <c r="AWY549" s="469"/>
      <c r="AWZ549" s="465"/>
      <c r="AXA549" s="466"/>
      <c r="AXB549" s="467"/>
      <c r="AXC549" s="468"/>
      <c r="AXD549" s="467"/>
      <c r="AXE549" s="469"/>
      <c r="AXF549" s="469"/>
      <c r="AXG549" s="469"/>
      <c r="AXH549" s="465"/>
      <c r="AXI549" s="466"/>
      <c r="AXJ549" s="467"/>
      <c r="AXK549" s="468"/>
      <c r="AXL549" s="467"/>
      <c r="AXM549" s="469"/>
      <c r="AXN549" s="469"/>
      <c r="AXO549" s="469"/>
      <c r="AXP549" s="465"/>
      <c r="AXQ549" s="466"/>
      <c r="AXR549" s="467"/>
      <c r="AXS549" s="468"/>
      <c r="AXT549" s="467"/>
      <c r="AXU549" s="469"/>
      <c r="AXV549" s="469"/>
      <c r="AXW549" s="469"/>
      <c r="AXX549" s="465"/>
      <c r="AXY549" s="466"/>
      <c r="AXZ549" s="467"/>
      <c r="AYA549" s="468"/>
      <c r="AYB549" s="467"/>
      <c r="AYC549" s="469"/>
      <c r="AYD549" s="469"/>
      <c r="AYE549" s="469"/>
      <c r="AYF549" s="465"/>
      <c r="AYG549" s="466"/>
      <c r="AYH549" s="467"/>
      <c r="AYI549" s="468"/>
      <c r="AYJ549" s="467"/>
      <c r="AYK549" s="469"/>
      <c r="AYL549" s="469"/>
      <c r="AYM549" s="469"/>
      <c r="AYN549" s="465"/>
      <c r="AYO549" s="466"/>
      <c r="AYP549" s="467"/>
      <c r="AYQ549" s="468"/>
      <c r="AYR549" s="467"/>
      <c r="AYS549" s="469"/>
      <c r="AYT549" s="469"/>
      <c r="AYU549" s="469"/>
      <c r="AYV549" s="465"/>
      <c r="AYW549" s="466"/>
      <c r="AYX549" s="467"/>
      <c r="AYY549" s="468"/>
      <c r="AYZ549" s="467"/>
      <c r="AZA549" s="469"/>
      <c r="AZB549" s="469"/>
      <c r="AZC549" s="469"/>
      <c r="AZD549" s="465"/>
      <c r="AZE549" s="466"/>
      <c r="AZF549" s="467"/>
      <c r="AZG549" s="468"/>
      <c r="AZH549" s="467"/>
      <c r="AZI549" s="469"/>
      <c r="AZJ549" s="469"/>
      <c r="AZK549" s="469"/>
      <c r="AZL549" s="465"/>
      <c r="AZM549" s="466"/>
      <c r="AZN549" s="467"/>
      <c r="AZO549" s="468"/>
      <c r="AZP549" s="467"/>
      <c r="AZQ549" s="469"/>
      <c r="AZR549" s="469"/>
      <c r="AZS549" s="469"/>
      <c r="AZT549" s="465"/>
      <c r="AZU549" s="466"/>
      <c r="AZV549" s="467"/>
      <c r="AZW549" s="468"/>
      <c r="AZX549" s="467"/>
      <c r="AZY549" s="469"/>
      <c r="AZZ549" s="469"/>
      <c r="BAA549" s="469"/>
      <c r="BAB549" s="465"/>
      <c r="BAC549" s="466"/>
      <c r="BAD549" s="467"/>
      <c r="BAE549" s="468"/>
      <c r="BAF549" s="467"/>
      <c r="BAG549" s="469"/>
      <c r="BAH549" s="469"/>
      <c r="BAI549" s="469"/>
      <c r="BAJ549" s="465"/>
      <c r="BAK549" s="466"/>
      <c r="BAL549" s="467"/>
      <c r="BAM549" s="468"/>
      <c r="BAN549" s="467"/>
      <c r="BAO549" s="469"/>
      <c r="BAP549" s="469"/>
      <c r="BAQ549" s="469"/>
      <c r="BAR549" s="465"/>
      <c r="BAS549" s="466"/>
      <c r="BAT549" s="467"/>
      <c r="BAU549" s="468"/>
      <c r="BAV549" s="467"/>
      <c r="BAW549" s="469"/>
      <c r="BAX549" s="469"/>
      <c r="BAY549" s="469"/>
      <c r="BAZ549" s="465"/>
      <c r="BBA549" s="466"/>
      <c r="BBB549" s="467"/>
      <c r="BBC549" s="468"/>
      <c r="BBD549" s="467"/>
      <c r="BBE549" s="469"/>
      <c r="BBF549" s="469"/>
      <c r="BBG549" s="469"/>
      <c r="BBH549" s="465"/>
      <c r="BBI549" s="466"/>
      <c r="BBJ549" s="467"/>
      <c r="BBK549" s="468"/>
      <c r="BBL549" s="467"/>
      <c r="BBM549" s="469"/>
      <c r="BBN549" s="469"/>
      <c r="BBO549" s="469"/>
      <c r="BBP549" s="465"/>
      <c r="BBQ549" s="466"/>
      <c r="BBR549" s="467"/>
      <c r="BBS549" s="468"/>
      <c r="BBT549" s="467"/>
      <c r="BBU549" s="469"/>
      <c r="BBV549" s="469"/>
      <c r="BBW549" s="469"/>
      <c r="BBX549" s="465"/>
      <c r="BBY549" s="466"/>
      <c r="BBZ549" s="467"/>
      <c r="BCA549" s="468"/>
      <c r="BCB549" s="467"/>
      <c r="BCC549" s="469"/>
      <c r="BCD549" s="469"/>
      <c r="BCE549" s="469"/>
      <c r="BCF549" s="465"/>
      <c r="BCG549" s="466"/>
      <c r="BCH549" s="467"/>
      <c r="BCI549" s="468"/>
      <c r="BCJ549" s="467"/>
      <c r="BCK549" s="469"/>
      <c r="BCL549" s="469"/>
      <c r="BCM549" s="469"/>
      <c r="BCN549" s="465"/>
      <c r="BCO549" s="466"/>
      <c r="BCP549" s="467"/>
      <c r="BCQ549" s="468"/>
      <c r="BCR549" s="467"/>
      <c r="BCS549" s="469"/>
      <c r="BCT549" s="469"/>
      <c r="BCU549" s="469"/>
      <c r="BCV549" s="465"/>
      <c r="BCW549" s="466"/>
      <c r="BCX549" s="467"/>
      <c r="BCY549" s="468"/>
      <c r="BCZ549" s="467"/>
      <c r="BDA549" s="469"/>
      <c r="BDB549" s="469"/>
      <c r="BDC549" s="469"/>
      <c r="BDD549" s="465"/>
      <c r="BDE549" s="466"/>
      <c r="BDF549" s="467"/>
      <c r="BDG549" s="468"/>
      <c r="BDH549" s="467"/>
      <c r="BDI549" s="469"/>
      <c r="BDJ549" s="469"/>
      <c r="BDK549" s="469"/>
      <c r="BDL549" s="465"/>
      <c r="BDM549" s="466"/>
      <c r="BDN549" s="467"/>
      <c r="BDO549" s="468"/>
      <c r="BDP549" s="467"/>
      <c r="BDQ549" s="469"/>
      <c r="BDR549" s="469"/>
      <c r="BDS549" s="469"/>
      <c r="BDT549" s="465"/>
      <c r="BDU549" s="466"/>
      <c r="BDV549" s="467"/>
      <c r="BDW549" s="468"/>
      <c r="BDX549" s="467"/>
      <c r="BDY549" s="469"/>
      <c r="BDZ549" s="469"/>
      <c r="BEA549" s="469"/>
      <c r="BEB549" s="465"/>
      <c r="BEC549" s="466"/>
      <c r="BED549" s="467"/>
      <c r="BEE549" s="468"/>
      <c r="BEF549" s="467"/>
      <c r="BEG549" s="469"/>
      <c r="BEH549" s="469"/>
      <c r="BEI549" s="469"/>
      <c r="BEJ549" s="465"/>
      <c r="BEK549" s="466"/>
      <c r="BEL549" s="467"/>
      <c r="BEM549" s="468"/>
      <c r="BEN549" s="467"/>
      <c r="BEO549" s="469"/>
      <c r="BEP549" s="469"/>
      <c r="BEQ549" s="469"/>
      <c r="BER549" s="465"/>
      <c r="BES549" s="466"/>
      <c r="BET549" s="467"/>
      <c r="BEU549" s="468"/>
      <c r="BEV549" s="467"/>
      <c r="BEW549" s="469"/>
      <c r="BEX549" s="469"/>
      <c r="BEY549" s="469"/>
      <c r="BEZ549" s="465"/>
      <c r="BFA549" s="466"/>
      <c r="BFB549" s="467"/>
      <c r="BFC549" s="468"/>
      <c r="BFD549" s="467"/>
      <c r="BFE549" s="469"/>
      <c r="BFF549" s="469"/>
      <c r="BFG549" s="469"/>
      <c r="BFH549" s="465"/>
      <c r="BFI549" s="466"/>
      <c r="BFJ549" s="467"/>
      <c r="BFK549" s="468"/>
      <c r="BFL549" s="467"/>
      <c r="BFM549" s="469"/>
      <c r="BFN549" s="469"/>
      <c r="BFO549" s="469"/>
      <c r="BFP549" s="465"/>
      <c r="BFQ549" s="466"/>
      <c r="BFR549" s="467"/>
      <c r="BFS549" s="468"/>
      <c r="BFT549" s="467"/>
      <c r="BFU549" s="469"/>
      <c r="BFV549" s="469"/>
      <c r="BFW549" s="469"/>
      <c r="BFX549" s="465"/>
      <c r="BFY549" s="466"/>
      <c r="BFZ549" s="467"/>
      <c r="BGA549" s="468"/>
      <c r="BGB549" s="467"/>
      <c r="BGC549" s="469"/>
      <c r="BGD549" s="469"/>
      <c r="BGE549" s="469"/>
      <c r="BGF549" s="465"/>
      <c r="BGG549" s="466"/>
      <c r="BGH549" s="467"/>
      <c r="BGI549" s="468"/>
      <c r="BGJ549" s="467"/>
      <c r="BGK549" s="469"/>
      <c r="BGL549" s="469"/>
      <c r="BGM549" s="469"/>
      <c r="BGN549" s="465"/>
      <c r="BGO549" s="466"/>
      <c r="BGP549" s="467"/>
      <c r="BGQ549" s="468"/>
      <c r="BGR549" s="467"/>
      <c r="BGS549" s="469"/>
      <c r="BGT549" s="469"/>
      <c r="BGU549" s="469"/>
      <c r="BGV549" s="465"/>
      <c r="BGW549" s="466"/>
      <c r="BGX549" s="467"/>
      <c r="BGY549" s="468"/>
      <c r="BGZ549" s="467"/>
      <c r="BHA549" s="469"/>
      <c r="BHB549" s="469"/>
      <c r="BHC549" s="469"/>
      <c r="BHD549" s="465"/>
      <c r="BHE549" s="466"/>
      <c r="BHF549" s="467"/>
      <c r="BHG549" s="468"/>
      <c r="BHH549" s="467"/>
      <c r="BHI549" s="469"/>
      <c r="BHJ549" s="469"/>
      <c r="BHK549" s="469"/>
      <c r="BHL549" s="465"/>
      <c r="BHM549" s="466"/>
      <c r="BHN549" s="467"/>
      <c r="BHO549" s="468"/>
      <c r="BHP549" s="467"/>
      <c r="BHQ549" s="469"/>
      <c r="BHR549" s="469"/>
      <c r="BHS549" s="469"/>
      <c r="BHT549" s="465"/>
      <c r="BHU549" s="466"/>
      <c r="BHV549" s="467"/>
      <c r="BHW549" s="468"/>
      <c r="BHX549" s="467"/>
      <c r="BHY549" s="469"/>
      <c r="BHZ549" s="469"/>
      <c r="BIA549" s="469"/>
      <c r="BIB549" s="465"/>
      <c r="BIC549" s="466"/>
      <c r="BID549" s="467"/>
      <c r="BIE549" s="468"/>
      <c r="BIF549" s="467"/>
      <c r="BIG549" s="469"/>
      <c r="BIH549" s="469"/>
      <c r="BII549" s="469"/>
      <c r="BIJ549" s="465"/>
      <c r="BIK549" s="466"/>
      <c r="BIL549" s="467"/>
      <c r="BIM549" s="468"/>
      <c r="BIN549" s="467"/>
      <c r="BIO549" s="469"/>
      <c r="BIP549" s="469"/>
      <c r="BIQ549" s="469"/>
      <c r="BIR549" s="465"/>
      <c r="BIS549" s="466"/>
      <c r="BIT549" s="467"/>
      <c r="BIU549" s="468"/>
      <c r="BIV549" s="467"/>
      <c r="BIW549" s="469"/>
      <c r="BIX549" s="469"/>
      <c r="BIY549" s="469"/>
      <c r="BIZ549" s="465"/>
      <c r="BJA549" s="466"/>
      <c r="BJB549" s="467"/>
      <c r="BJC549" s="468"/>
      <c r="BJD549" s="467"/>
      <c r="BJE549" s="469"/>
      <c r="BJF549" s="469"/>
      <c r="BJG549" s="469"/>
      <c r="BJH549" s="465"/>
      <c r="BJI549" s="466"/>
      <c r="BJJ549" s="467"/>
      <c r="BJK549" s="468"/>
      <c r="BJL549" s="467"/>
      <c r="BJM549" s="469"/>
      <c r="BJN549" s="469"/>
      <c r="BJO549" s="469"/>
      <c r="BJP549" s="465"/>
      <c r="BJQ549" s="466"/>
      <c r="BJR549" s="467"/>
      <c r="BJS549" s="468"/>
      <c r="BJT549" s="467"/>
      <c r="BJU549" s="469"/>
      <c r="BJV549" s="469"/>
      <c r="BJW549" s="469"/>
      <c r="BJX549" s="465"/>
      <c r="BJY549" s="466"/>
      <c r="BJZ549" s="467"/>
      <c r="BKA549" s="468"/>
      <c r="BKB549" s="467"/>
      <c r="BKC549" s="469"/>
      <c r="BKD549" s="469"/>
      <c r="BKE549" s="469"/>
      <c r="BKF549" s="465"/>
      <c r="BKG549" s="466"/>
      <c r="BKH549" s="467"/>
      <c r="BKI549" s="468"/>
      <c r="BKJ549" s="467"/>
      <c r="BKK549" s="469"/>
      <c r="BKL549" s="469"/>
      <c r="BKM549" s="469"/>
      <c r="BKN549" s="465"/>
      <c r="BKO549" s="466"/>
      <c r="BKP549" s="467"/>
      <c r="BKQ549" s="468"/>
      <c r="BKR549" s="467"/>
      <c r="BKS549" s="469"/>
      <c r="BKT549" s="469"/>
      <c r="BKU549" s="469"/>
      <c r="BKV549" s="465"/>
      <c r="BKW549" s="466"/>
      <c r="BKX549" s="467"/>
      <c r="BKY549" s="468"/>
      <c r="BKZ549" s="467"/>
      <c r="BLA549" s="469"/>
      <c r="BLB549" s="469"/>
      <c r="BLC549" s="469"/>
      <c r="BLD549" s="465"/>
      <c r="BLE549" s="466"/>
      <c r="BLF549" s="467"/>
      <c r="BLG549" s="468"/>
      <c r="BLH549" s="467"/>
      <c r="BLI549" s="469"/>
      <c r="BLJ549" s="469"/>
      <c r="BLK549" s="469"/>
      <c r="BLL549" s="465"/>
      <c r="BLM549" s="466"/>
      <c r="BLN549" s="467"/>
      <c r="BLO549" s="468"/>
      <c r="BLP549" s="467"/>
      <c r="BLQ549" s="469"/>
      <c r="BLR549" s="469"/>
      <c r="BLS549" s="469"/>
      <c r="BLT549" s="465"/>
      <c r="BLU549" s="466"/>
      <c r="BLV549" s="467"/>
      <c r="BLW549" s="468"/>
      <c r="BLX549" s="467"/>
      <c r="BLY549" s="469"/>
      <c r="BLZ549" s="469"/>
      <c r="BMA549" s="469"/>
      <c r="BMB549" s="465"/>
      <c r="BMC549" s="466"/>
      <c r="BMD549" s="467"/>
      <c r="BME549" s="468"/>
      <c r="BMF549" s="467"/>
      <c r="BMG549" s="469"/>
      <c r="BMH549" s="469"/>
      <c r="BMI549" s="469"/>
      <c r="BMJ549" s="465"/>
      <c r="BMK549" s="466"/>
      <c r="BML549" s="467"/>
      <c r="BMM549" s="468"/>
      <c r="BMN549" s="467"/>
      <c r="BMO549" s="469"/>
      <c r="BMP549" s="469"/>
      <c r="BMQ549" s="469"/>
      <c r="BMR549" s="465"/>
      <c r="BMS549" s="466"/>
      <c r="BMT549" s="467"/>
      <c r="BMU549" s="468"/>
      <c r="BMV549" s="467"/>
      <c r="BMW549" s="469"/>
      <c r="BMX549" s="469"/>
      <c r="BMY549" s="469"/>
      <c r="BMZ549" s="465"/>
      <c r="BNA549" s="466"/>
      <c r="BNB549" s="467"/>
      <c r="BNC549" s="468"/>
      <c r="BND549" s="467"/>
      <c r="BNE549" s="469"/>
      <c r="BNF549" s="469"/>
      <c r="BNG549" s="469"/>
      <c r="BNH549" s="465"/>
      <c r="BNI549" s="466"/>
      <c r="BNJ549" s="467"/>
      <c r="BNK549" s="468"/>
      <c r="BNL549" s="467"/>
      <c r="BNM549" s="469"/>
      <c r="BNN549" s="469"/>
      <c r="BNO549" s="469"/>
      <c r="BNP549" s="465"/>
      <c r="BNQ549" s="466"/>
      <c r="BNR549" s="467"/>
      <c r="BNS549" s="468"/>
      <c r="BNT549" s="467"/>
      <c r="BNU549" s="469"/>
      <c r="BNV549" s="469"/>
      <c r="BNW549" s="469"/>
      <c r="BNX549" s="465"/>
      <c r="BNY549" s="466"/>
      <c r="BNZ549" s="467"/>
      <c r="BOA549" s="468"/>
      <c r="BOB549" s="467"/>
      <c r="BOC549" s="469"/>
      <c r="BOD549" s="469"/>
      <c r="BOE549" s="469"/>
      <c r="BOF549" s="465"/>
      <c r="BOG549" s="466"/>
      <c r="BOH549" s="467"/>
      <c r="BOI549" s="468"/>
      <c r="BOJ549" s="467"/>
      <c r="BOK549" s="469"/>
      <c r="BOL549" s="469"/>
      <c r="BOM549" s="469"/>
      <c r="BON549" s="465"/>
      <c r="BOO549" s="466"/>
      <c r="BOP549" s="467"/>
      <c r="BOQ549" s="468"/>
      <c r="BOR549" s="467"/>
      <c r="BOS549" s="469"/>
      <c r="BOT549" s="469"/>
      <c r="BOU549" s="469"/>
      <c r="BOV549" s="465"/>
      <c r="BOW549" s="466"/>
      <c r="BOX549" s="467"/>
      <c r="BOY549" s="468"/>
      <c r="BOZ549" s="467"/>
      <c r="BPA549" s="469"/>
      <c r="BPB549" s="469"/>
      <c r="BPC549" s="469"/>
      <c r="BPD549" s="465"/>
      <c r="BPE549" s="466"/>
      <c r="BPF549" s="467"/>
      <c r="BPG549" s="468"/>
      <c r="BPH549" s="467"/>
      <c r="BPI549" s="469"/>
      <c r="BPJ549" s="469"/>
      <c r="BPK549" s="469"/>
      <c r="BPL549" s="465"/>
      <c r="BPM549" s="466"/>
      <c r="BPN549" s="467"/>
      <c r="BPO549" s="468"/>
      <c r="BPP549" s="467"/>
      <c r="BPQ549" s="469"/>
      <c r="BPR549" s="469"/>
      <c r="BPS549" s="469"/>
      <c r="BPT549" s="465"/>
      <c r="BPU549" s="466"/>
      <c r="BPV549" s="467"/>
      <c r="BPW549" s="468"/>
      <c r="BPX549" s="467"/>
      <c r="BPY549" s="469"/>
      <c r="BPZ549" s="469"/>
      <c r="BQA549" s="469"/>
      <c r="BQB549" s="465"/>
      <c r="BQC549" s="466"/>
      <c r="BQD549" s="467"/>
      <c r="BQE549" s="468"/>
      <c r="BQF549" s="467"/>
      <c r="BQG549" s="469"/>
      <c r="BQH549" s="469"/>
      <c r="BQI549" s="469"/>
      <c r="BQJ549" s="465"/>
      <c r="BQK549" s="466"/>
      <c r="BQL549" s="467"/>
      <c r="BQM549" s="468"/>
      <c r="BQN549" s="467"/>
      <c r="BQO549" s="469"/>
      <c r="BQP549" s="469"/>
      <c r="BQQ549" s="469"/>
      <c r="BQR549" s="465"/>
      <c r="BQS549" s="466"/>
      <c r="BQT549" s="467"/>
      <c r="BQU549" s="468"/>
      <c r="BQV549" s="467"/>
      <c r="BQW549" s="469"/>
      <c r="BQX549" s="469"/>
      <c r="BQY549" s="469"/>
      <c r="BQZ549" s="465"/>
      <c r="BRA549" s="466"/>
      <c r="BRB549" s="467"/>
      <c r="BRC549" s="468"/>
      <c r="BRD549" s="467"/>
      <c r="BRE549" s="469"/>
      <c r="BRF549" s="469"/>
      <c r="BRG549" s="469"/>
      <c r="BRH549" s="465"/>
      <c r="BRI549" s="466"/>
      <c r="BRJ549" s="467"/>
      <c r="BRK549" s="468"/>
      <c r="BRL549" s="467"/>
      <c r="BRM549" s="469"/>
      <c r="BRN549" s="469"/>
      <c r="BRO549" s="469"/>
      <c r="BRP549" s="465"/>
      <c r="BRQ549" s="466"/>
      <c r="BRR549" s="467"/>
      <c r="BRS549" s="468"/>
      <c r="BRT549" s="467"/>
      <c r="BRU549" s="469"/>
      <c r="BRV549" s="469"/>
      <c r="BRW549" s="469"/>
      <c r="BRX549" s="465"/>
      <c r="BRY549" s="466"/>
      <c r="BRZ549" s="467"/>
      <c r="BSA549" s="468"/>
      <c r="BSB549" s="467"/>
      <c r="BSC549" s="469"/>
      <c r="BSD549" s="469"/>
      <c r="BSE549" s="469"/>
      <c r="BSF549" s="465"/>
      <c r="BSG549" s="466"/>
      <c r="BSH549" s="467"/>
      <c r="BSI549" s="468"/>
      <c r="BSJ549" s="467"/>
      <c r="BSK549" s="469"/>
      <c r="BSL549" s="469"/>
      <c r="BSM549" s="469"/>
      <c r="BSN549" s="465"/>
      <c r="BSO549" s="466"/>
      <c r="BSP549" s="467"/>
      <c r="BSQ549" s="468"/>
      <c r="BSR549" s="467"/>
      <c r="BSS549" s="469"/>
      <c r="BST549" s="469"/>
      <c r="BSU549" s="469"/>
      <c r="BSV549" s="465"/>
      <c r="BSW549" s="466"/>
      <c r="BSX549" s="467"/>
      <c r="BSY549" s="468"/>
      <c r="BSZ549" s="467"/>
      <c r="BTA549" s="469"/>
      <c r="BTB549" s="469"/>
      <c r="BTC549" s="469"/>
      <c r="BTD549" s="465"/>
      <c r="BTE549" s="466"/>
      <c r="BTF549" s="467"/>
      <c r="BTG549" s="468"/>
      <c r="BTH549" s="467"/>
      <c r="BTI549" s="469"/>
      <c r="BTJ549" s="469"/>
      <c r="BTK549" s="469"/>
      <c r="BTL549" s="465"/>
      <c r="BTM549" s="466"/>
      <c r="BTN549" s="467"/>
      <c r="BTO549" s="468"/>
      <c r="BTP549" s="467"/>
      <c r="BTQ549" s="469"/>
      <c r="BTR549" s="469"/>
      <c r="BTS549" s="469"/>
      <c r="BTT549" s="465"/>
      <c r="BTU549" s="466"/>
      <c r="BTV549" s="467"/>
      <c r="BTW549" s="468"/>
      <c r="BTX549" s="467"/>
      <c r="BTY549" s="469"/>
      <c r="BTZ549" s="469"/>
      <c r="BUA549" s="469"/>
      <c r="BUB549" s="465"/>
      <c r="BUC549" s="466"/>
      <c r="BUD549" s="467"/>
      <c r="BUE549" s="468"/>
      <c r="BUF549" s="467"/>
      <c r="BUG549" s="469"/>
      <c r="BUH549" s="469"/>
      <c r="BUI549" s="469"/>
      <c r="BUJ549" s="465"/>
      <c r="BUK549" s="466"/>
      <c r="BUL549" s="467"/>
      <c r="BUM549" s="468"/>
      <c r="BUN549" s="467"/>
      <c r="BUO549" s="469"/>
      <c r="BUP549" s="469"/>
      <c r="BUQ549" s="469"/>
      <c r="BUR549" s="465"/>
      <c r="BUS549" s="466"/>
      <c r="BUT549" s="467"/>
      <c r="BUU549" s="468"/>
      <c r="BUV549" s="467"/>
      <c r="BUW549" s="469"/>
      <c r="BUX549" s="469"/>
      <c r="BUY549" s="469"/>
      <c r="BUZ549" s="465"/>
      <c r="BVA549" s="466"/>
      <c r="BVB549" s="467"/>
      <c r="BVC549" s="468"/>
      <c r="BVD549" s="467"/>
      <c r="BVE549" s="469"/>
      <c r="BVF549" s="469"/>
      <c r="BVG549" s="469"/>
      <c r="BVH549" s="465"/>
      <c r="BVI549" s="466"/>
      <c r="BVJ549" s="467"/>
      <c r="BVK549" s="468"/>
      <c r="BVL549" s="467"/>
      <c r="BVM549" s="469"/>
      <c r="BVN549" s="469"/>
      <c r="BVO549" s="469"/>
      <c r="BVP549" s="465"/>
      <c r="BVQ549" s="466"/>
      <c r="BVR549" s="467"/>
      <c r="BVS549" s="468"/>
      <c r="BVT549" s="467"/>
      <c r="BVU549" s="469"/>
      <c r="BVV549" s="469"/>
      <c r="BVW549" s="469"/>
      <c r="BVX549" s="465"/>
      <c r="BVY549" s="466"/>
      <c r="BVZ549" s="467"/>
      <c r="BWA549" s="468"/>
      <c r="BWB549" s="467"/>
      <c r="BWC549" s="469"/>
      <c r="BWD549" s="469"/>
      <c r="BWE549" s="469"/>
      <c r="BWF549" s="465"/>
      <c r="BWG549" s="466"/>
      <c r="BWH549" s="467"/>
      <c r="BWI549" s="468"/>
      <c r="BWJ549" s="467"/>
      <c r="BWK549" s="469"/>
      <c r="BWL549" s="469"/>
      <c r="BWM549" s="469"/>
      <c r="BWN549" s="465"/>
      <c r="BWO549" s="466"/>
      <c r="BWP549" s="467"/>
      <c r="BWQ549" s="468"/>
      <c r="BWR549" s="467"/>
      <c r="BWS549" s="469"/>
      <c r="BWT549" s="469"/>
      <c r="BWU549" s="469"/>
      <c r="BWV549" s="465"/>
      <c r="BWW549" s="466"/>
      <c r="BWX549" s="467"/>
      <c r="BWY549" s="468"/>
      <c r="BWZ549" s="467"/>
      <c r="BXA549" s="469"/>
      <c r="BXB549" s="469"/>
      <c r="BXC549" s="469"/>
      <c r="BXD549" s="465"/>
      <c r="BXE549" s="466"/>
      <c r="BXF549" s="467"/>
      <c r="BXG549" s="468"/>
      <c r="BXH549" s="467"/>
      <c r="BXI549" s="469"/>
      <c r="BXJ549" s="469"/>
      <c r="BXK549" s="469"/>
      <c r="BXL549" s="465"/>
      <c r="BXM549" s="466"/>
      <c r="BXN549" s="467"/>
      <c r="BXO549" s="468"/>
      <c r="BXP549" s="467"/>
      <c r="BXQ549" s="469"/>
      <c r="BXR549" s="469"/>
      <c r="BXS549" s="469"/>
      <c r="BXT549" s="465"/>
      <c r="BXU549" s="466"/>
      <c r="BXV549" s="467"/>
      <c r="BXW549" s="468"/>
      <c r="BXX549" s="467"/>
      <c r="BXY549" s="469"/>
      <c r="BXZ549" s="469"/>
      <c r="BYA549" s="469"/>
      <c r="BYB549" s="465"/>
      <c r="BYC549" s="466"/>
      <c r="BYD549" s="467"/>
      <c r="BYE549" s="468"/>
      <c r="BYF549" s="467"/>
      <c r="BYG549" s="469"/>
      <c r="BYH549" s="469"/>
      <c r="BYI549" s="469"/>
      <c r="BYJ549" s="465"/>
      <c r="BYK549" s="466"/>
      <c r="BYL549" s="467"/>
      <c r="BYM549" s="468"/>
      <c r="BYN549" s="467"/>
      <c r="BYO549" s="469"/>
      <c r="BYP549" s="469"/>
      <c r="BYQ549" s="469"/>
      <c r="BYR549" s="465"/>
      <c r="BYS549" s="466"/>
      <c r="BYT549" s="467"/>
      <c r="BYU549" s="468"/>
      <c r="BYV549" s="467"/>
      <c r="BYW549" s="469"/>
      <c r="BYX549" s="469"/>
      <c r="BYY549" s="469"/>
      <c r="BYZ549" s="465"/>
      <c r="BZA549" s="466"/>
      <c r="BZB549" s="467"/>
      <c r="BZC549" s="468"/>
      <c r="BZD549" s="467"/>
      <c r="BZE549" s="469"/>
      <c r="BZF549" s="469"/>
      <c r="BZG549" s="469"/>
      <c r="BZH549" s="465"/>
      <c r="BZI549" s="466"/>
      <c r="BZJ549" s="467"/>
      <c r="BZK549" s="468"/>
      <c r="BZL549" s="467"/>
      <c r="BZM549" s="469"/>
      <c r="BZN549" s="469"/>
      <c r="BZO549" s="469"/>
      <c r="BZP549" s="465"/>
      <c r="BZQ549" s="466"/>
      <c r="BZR549" s="467"/>
      <c r="BZS549" s="468"/>
      <c r="BZT549" s="467"/>
      <c r="BZU549" s="469"/>
      <c r="BZV549" s="469"/>
      <c r="BZW549" s="469"/>
      <c r="BZX549" s="465"/>
      <c r="BZY549" s="466"/>
      <c r="BZZ549" s="467"/>
      <c r="CAA549" s="468"/>
      <c r="CAB549" s="467"/>
      <c r="CAC549" s="469"/>
      <c r="CAD549" s="469"/>
      <c r="CAE549" s="469"/>
      <c r="CAF549" s="465"/>
      <c r="CAG549" s="466"/>
      <c r="CAH549" s="467"/>
      <c r="CAI549" s="468"/>
      <c r="CAJ549" s="467"/>
      <c r="CAK549" s="469"/>
      <c r="CAL549" s="469"/>
      <c r="CAM549" s="469"/>
      <c r="CAN549" s="465"/>
      <c r="CAO549" s="466"/>
      <c r="CAP549" s="467"/>
      <c r="CAQ549" s="468"/>
      <c r="CAR549" s="467"/>
      <c r="CAS549" s="469"/>
      <c r="CAT549" s="469"/>
      <c r="CAU549" s="469"/>
      <c r="CAV549" s="465"/>
      <c r="CAW549" s="466"/>
      <c r="CAX549" s="467"/>
      <c r="CAY549" s="468"/>
      <c r="CAZ549" s="467"/>
      <c r="CBA549" s="469"/>
      <c r="CBB549" s="469"/>
      <c r="CBC549" s="469"/>
      <c r="CBD549" s="465"/>
      <c r="CBE549" s="466"/>
      <c r="CBF549" s="467"/>
      <c r="CBG549" s="468"/>
      <c r="CBH549" s="467"/>
      <c r="CBI549" s="469"/>
      <c r="CBJ549" s="469"/>
      <c r="CBK549" s="469"/>
      <c r="CBL549" s="465"/>
      <c r="CBM549" s="466"/>
      <c r="CBN549" s="467"/>
      <c r="CBO549" s="468"/>
      <c r="CBP549" s="467"/>
      <c r="CBQ549" s="469"/>
      <c r="CBR549" s="469"/>
      <c r="CBS549" s="469"/>
      <c r="CBT549" s="465"/>
      <c r="CBU549" s="466"/>
      <c r="CBV549" s="467"/>
      <c r="CBW549" s="468"/>
      <c r="CBX549" s="467"/>
      <c r="CBY549" s="469"/>
      <c r="CBZ549" s="469"/>
      <c r="CCA549" s="469"/>
      <c r="CCB549" s="465"/>
      <c r="CCC549" s="466"/>
      <c r="CCD549" s="467"/>
      <c r="CCE549" s="468"/>
      <c r="CCF549" s="467"/>
      <c r="CCG549" s="469"/>
      <c r="CCH549" s="469"/>
      <c r="CCI549" s="469"/>
      <c r="CCJ549" s="465"/>
      <c r="CCK549" s="466"/>
      <c r="CCL549" s="467"/>
      <c r="CCM549" s="468"/>
      <c r="CCN549" s="467"/>
      <c r="CCO549" s="469"/>
      <c r="CCP549" s="469"/>
      <c r="CCQ549" s="469"/>
      <c r="CCR549" s="465"/>
      <c r="CCS549" s="466"/>
      <c r="CCT549" s="467"/>
      <c r="CCU549" s="468"/>
      <c r="CCV549" s="467"/>
      <c r="CCW549" s="469"/>
      <c r="CCX549" s="469"/>
      <c r="CCY549" s="469"/>
      <c r="CCZ549" s="465"/>
      <c r="CDA549" s="466"/>
      <c r="CDB549" s="467"/>
      <c r="CDC549" s="468"/>
      <c r="CDD549" s="467"/>
      <c r="CDE549" s="469"/>
      <c r="CDF549" s="469"/>
      <c r="CDG549" s="469"/>
      <c r="CDH549" s="465"/>
      <c r="CDI549" s="466"/>
      <c r="CDJ549" s="467"/>
      <c r="CDK549" s="468"/>
      <c r="CDL549" s="467"/>
      <c r="CDM549" s="469"/>
      <c r="CDN549" s="469"/>
      <c r="CDO549" s="469"/>
      <c r="CDP549" s="465"/>
      <c r="CDQ549" s="466"/>
      <c r="CDR549" s="467"/>
      <c r="CDS549" s="468"/>
      <c r="CDT549" s="467"/>
      <c r="CDU549" s="469"/>
      <c r="CDV549" s="469"/>
      <c r="CDW549" s="469"/>
      <c r="CDX549" s="465"/>
      <c r="CDY549" s="466"/>
      <c r="CDZ549" s="467"/>
      <c r="CEA549" s="468"/>
      <c r="CEB549" s="467"/>
      <c r="CEC549" s="469"/>
      <c r="CED549" s="469"/>
      <c r="CEE549" s="469"/>
      <c r="CEF549" s="465"/>
      <c r="CEG549" s="466"/>
      <c r="CEH549" s="467"/>
      <c r="CEI549" s="468"/>
      <c r="CEJ549" s="467"/>
      <c r="CEK549" s="469"/>
      <c r="CEL549" s="469"/>
      <c r="CEM549" s="469"/>
      <c r="CEN549" s="465"/>
      <c r="CEO549" s="466"/>
      <c r="CEP549" s="467"/>
      <c r="CEQ549" s="468"/>
      <c r="CER549" s="467"/>
      <c r="CES549" s="469"/>
      <c r="CET549" s="469"/>
      <c r="CEU549" s="469"/>
      <c r="CEV549" s="465"/>
      <c r="CEW549" s="466"/>
      <c r="CEX549" s="467"/>
      <c r="CEY549" s="468"/>
      <c r="CEZ549" s="467"/>
      <c r="CFA549" s="469"/>
      <c r="CFB549" s="469"/>
      <c r="CFC549" s="469"/>
      <c r="CFD549" s="465"/>
      <c r="CFE549" s="466"/>
      <c r="CFF549" s="467"/>
      <c r="CFG549" s="468"/>
      <c r="CFH549" s="467"/>
      <c r="CFI549" s="469"/>
      <c r="CFJ549" s="469"/>
      <c r="CFK549" s="469"/>
      <c r="CFL549" s="465"/>
      <c r="CFM549" s="466"/>
      <c r="CFN549" s="467"/>
      <c r="CFO549" s="468"/>
      <c r="CFP549" s="467"/>
      <c r="CFQ549" s="469"/>
      <c r="CFR549" s="469"/>
      <c r="CFS549" s="469"/>
      <c r="CFT549" s="465"/>
      <c r="CFU549" s="466"/>
      <c r="CFV549" s="467"/>
      <c r="CFW549" s="468"/>
      <c r="CFX549" s="467"/>
      <c r="CFY549" s="469"/>
      <c r="CFZ549" s="469"/>
      <c r="CGA549" s="469"/>
      <c r="CGB549" s="465"/>
      <c r="CGC549" s="466"/>
      <c r="CGD549" s="467"/>
      <c r="CGE549" s="468"/>
      <c r="CGF549" s="467"/>
      <c r="CGG549" s="469"/>
      <c r="CGH549" s="469"/>
      <c r="CGI549" s="469"/>
      <c r="CGJ549" s="465"/>
      <c r="CGK549" s="466"/>
      <c r="CGL549" s="467"/>
      <c r="CGM549" s="468"/>
      <c r="CGN549" s="467"/>
      <c r="CGO549" s="469"/>
      <c r="CGP549" s="469"/>
      <c r="CGQ549" s="469"/>
      <c r="CGR549" s="465"/>
      <c r="CGS549" s="466"/>
      <c r="CGT549" s="467"/>
      <c r="CGU549" s="468"/>
      <c r="CGV549" s="467"/>
      <c r="CGW549" s="469"/>
      <c r="CGX549" s="469"/>
      <c r="CGY549" s="469"/>
      <c r="CGZ549" s="465"/>
      <c r="CHA549" s="466"/>
      <c r="CHB549" s="467"/>
      <c r="CHC549" s="468"/>
      <c r="CHD549" s="467"/>
      <c r="CHE549" s="469"/>
      <c r="CHF549" s="469"/>
      <c r="CHG549" s="469"/>
      <c r="CHH549" s="465"/>
      <c r="CHI549" s="466"/>
      <c r="CHJ549" s="467"/>
      <c r="CHK549" s="468"/>
      <c r="CHL549" s="467"/>
      <c r="CHM549" s="469"/>
      <c r="CHN549" s="469"/>
      <c r="CHO549" s="469"/>
      <c r="CHP549" s="465"/>
      <c r="CHQ549" s="466"/>
      <c r="CHR549" s="467"/>
      <c r="CHS549" s="468"/>
      <c r="CHT549" s="467"/>
      <c r="CHU549" s="469"/>
      <c r="CHV549" s="469"/>
      <c r="CHW549" s="469"/>
      <c r="CHX549" s="465"/>
      <c r="CHY549" s="466"/>
      <c r="CHZ549" s="467"/>
      <c r="CIA549" s="468"/>
      <c r="CIB549" s="467"/>
      <c r="CIC549" s="469"/>
      <c r="CID549" s="469"/>
      <c r="CIE549" s="469"/>
      <c r="CIF549" s="465"/>
      <c r="CIG549" s="466"/>
      <c r="CIH549" s="467"/>
      <c r="CII549" s="468"/>
      <c r="CIJ549" s="467"/>
      <c r="CIK549" s="469"/>
      <c r="CIL549" s="469"/>
      <c r="CIM549" s="469"/>
      <c r="CIN549" s="465"/>
      <c r="CIO549" s="466"/>
      <c r="CIP549" s="467"/>
      <c r="CIQ549" s="468"/>
      <c r="CIR549" s="467"/>
      <c r="CIS549" s="469"/>
      <c r="CIT549" s="469"/>
      <c r="CIU549" s="469"/>
      <c r="CIV549" s="465"/>
      <c r="CIW549" s="466"/>
      <c r="CIX549" s="467"/>
      <c r="CIY549" s="468"/>
      <c r="CIZ549" s="467"/>
      <c r="CJA549" s="469"/>
      <c r="CJB549" s="469"/>
      <c r="CJC549" s="469"/>
      <c r="CJD549" s="465"/>
      <c r="CJE549" s="466"/>
      <c r="CJF549" s="467"/>
      <c r="CJG549" s="468"/>
      <c r="CJH549" s="467"/>
      <c r="CJI549" s="469"/>
      <c r="CJJ549" s="469"/>
      <c r="CJK549" s="469"/>
      <c r="CJL549" s="465"/>
      <c r="CJM549" s="466"/>
      <c r="CJN549" s="467"/>
      <c r="CJO549" s="468"/>
      <c r="CJP549" s="467"/>
      <c r="CJQ549" s="469"/>
      <c r="CJR549" s="469"/>
      <c r="CJS549" s="469"/>
      <c r="CJT549" s="465"/>
      <c r="CJU549" s="466"/>
      <c r="CJV549" s="467"/>
      <c r="CJW549" s="468"/>
      <c r="CJX549" s="467"/>
      <c r="CJY549" s="469"/>
      <c r="CJZ549" s="469"/>
      <c r="CKA549" s="469"/>
      <c r="CKB549" s="465"/>
      <c r="CKC549" s="466"/>
      <c r="CKD549" s="467"/>
      <c r="CKE549" s="468"/>
      <c r="CKF549" s="467"/>
      <c r="CKG549" s="469"/>
      <c r="CKH549" s="469"/>
      <c r="CKI549" s="469"/>
      <c r="CKJ549" s="465"/>
      <c r="CKK549" s="466"/>
      <c r="CKL549" s="467"/>
      <c r="CKM549" s="468"/>
      <c r="CKN549" s="467"/>
      <c r="CKO549" s="469"/>
      <c r="CKP549" s="469"/>
      <c r="CKQ549" s="469"/>
      <c r="CKR549" s="465"/>
      <c r="CKS549" s="466"/>
      <c r="CKT549" s="467"/>
      <c r="CKU549" s="468"/>
      <c r="CKV549" s="467"/>
      <c r="CKW549" s="469"/>
      <c r="CKX549" s="469"/>
      <c r="CKY549" s="469"/>
      <c r="CKZ549" s="465"/>
      <c r="CLA549" s="466"/>
      <c r="CLB549" s="467"/>
      <c r="CLC549" s="468"/>
      <c r="CLD549" s="467"/>
      <c r="CLE549" s="469"/>
      <c r="CLF549" s="469"/>
      <c r="CLG549" s="469"/>
      <c r="CLH549" s="465"/>
      <c r="CLI549" s="466"/>
      <c r="CLJ549" s="467"/>
      <c r="CLK549" s="468"/>
      <c r="CLL549" s="467"/>
      <c r="CLM549" s="469"/>
      <c r="CLN549" s="469"/>
      <c r="CLO549" s="469"/>
      <c r="CLP549" s="465"/>
      <c r="CLQ549" s="466"/>
      <c r="CLR549" s="467"/>
      <c r="CLS549" s="468"/>
      <c r="CLT549" s="467"/>
      <c r="CLU549" s="469"/>
      <c r="CLV549" s="469"/>
      <c r="CLW549" s="469"/>
      <c r="CLX549" s="465"/>
      <c r="CLY549" s="466"/>
      <c r="CLZ549" s="467"/>
      <c r="CMA549" s="468"/>
      <c r="CMB549" s="467"/>
      <c r="CMC549" s="469"/>
      <c r="CMD549" s="469"/>
      <c r="CME549" s="469"/>
      <c r="CMF549" s="465"/>
      <c r="CMG549" s="466"/>
      <c r="CMH549" s="467"/>
      <c r="CMI549" s="468"/>
      <c r="CMJ549" s="467"/>
      <c r="CMK549" s="469"/>
      <c r="CML549" s="469"/>
      <c r="CMM549" s="469"/>
      <c r="CMN549" s="465"/>
      <c r="CMO549" s="466"/>
      <c r="CMP549" s="467"/>
      <c r="CMQ549" s="468"/>
      <c r="CMR549" s="467"/>
      <c r="CMS549" s="469"/>
      <c r="CMT549" s="469"/>
      <c r="CMU549" s="469"/>
      <c r="CMV549" s="465"/>
      <c r="CMW549" s="466"/>
      <c r="CMX549" s="467"/>
      <c r="CMY549" s="468"/>
      <c r="CMZ549" s="467"/>
      <c r="CNA549" s="469"/>
      <c r="CNB549" s="469"/>
      <c r="CNC549" s="469"/>
      <c r="CND549" s="465"/>
      <c r="CNE549" s="466"/>
      <c r="CNF549" s="467"/>
      <c r="CNG549" s="468"/>
      <c r="CNH549" s="467"/>
      <c r="CNI549" s="469"/>
      <c r="CNJ549" s="469"/>
      <c r="CNK549" s="469"/>
      <c r="CNL549" s="465"/>
      <c r="CNM549" s="466"/>
      <c r="CNN549" s="467"/>
      <c r="CNO549" s="468"/>
      <c r="CNP549" s="467"/>
      <c r="CNQ549" s="469"/>
      <c r="CNR549" s="469"/>
      <c r="CNS549" s="469"/>
      <c r="CNT549" s="465"/>
      <c r="CNU549" s="466"/>
      <c r="CNV549" s="467"/>
      <c r="CNW549" s="468"/>
      <c r="CNX549" s="467"/>
      <c r="CNY549" s="469"/>
      <c r="CNZ549" s="469"/>
      <c r="COA549" s="469"/>
      <c r="COB549" s="465"/>
      <c r="COC549" s="466"/>
      <c r="COD549" s="467"/>
      <c r="COE549" s="468"/>
      <c r="COF549" s="467"/>
      <c r="COG549" s="469"/>
      <c r="COH549" s="469"/>
      <c r="COI549" s="469"/>
      <c r="COJ549" s="465"/>
      <c r="COK549" s="466"/>
      <c r="COL549" s="467"/>
      <c r="COM549" s="468"/>
      <c r="CON549" s="467"/>
      <c r="COO549" s="469"/>
      <c r="COP549" s="469"/>
      <c r="COQ549" s="469"/>
      <c r="COR549" s="465"/>
      <c r="COS549" s="466"/>
      <c r="COT549" s="467"/>
      <c r="COU549" s="468"/>
      <c r="COV549" s="467"/>
      <c r="COW549" s="469"/>
      <c r="COX549" s="469"/>
      <c r="COY549" s="469"/>
      <c r="COZ549" s="465"/>
      <c r="CPA549" s="466"/>
      <c r="CPB549" s="467"/>
      <c r="CPC549" s="468"/>
      <c r="CPD549" s="467"/>
      <c r="CPE549" s="469"/>
      <c r="CPF549" s="469"/>
      <c r="CPG549" s="469"/>
      <c r="CPH549" s="465"/>
      <c r="CPI549" s="466"/>
      <c r="CPJ549" s="467"/>
      <c r="CPK549" s="468"/>
      <c r="CPL549" s="467"/>
      <c r="CPM549" s="469"/>
      <c r="CPN549" s="469"/>
      <c r="CPO549" s="469"/>
      <c r="CPP549" s="465"/>
      <c r="CPQ549" s="466"/>
      <c r="CPR549" s="467"/>
      <c r="CPS549" s="468"/>
      <c r="CPT549" s="467"/>
      <c r="CPU549" s="469"/>
      <c r="CPV549" s="469"/>
      <c r="CPW549" s="469"/>
      <c r="CPX549" s="465"/>
      <c r="CPY549" s="466"/>
      <c r="CPZ549" s="467"/>
      <c r="CQA549" s="468"/>
      <c r="CQB549" s="467"/>
      <c r="CQC549" s="469"/>
      <c r="CQD549" s="469"/>
      <c r="CQE549" s="469"/>
      <c r="CQF549" s="465"/>
      <c r="CQG549" s="466"/>
      <c r="CQH549" s="467"/>
      <c r="CQI549" s="468"/>
      <c r="CQJ549" s="467"/>
      <c r="CQK549" s="469"/>
      <c r="CQL549" s="469"/>
      <c r="CQM549" s="469"/>
      <c r="CQN549" s="465"/>
      <c r="CQO549" s="466"/>
      <c r="CQP549" s="467"/>
      <c r="CQQ549" s="468"/>
      <c r="CQR549" s="467"/>
      <c r="CQS549" s="469"/>
      <c r="CQT549" s="469"/>
      <c r="CQU549" s="469"/>
      <c r="CQV549" s="465"/>
      <c r="CQW549" s="466"/>
      <c r="CQX549" s="467"/>
      <c r="CQY549" s="468"/>
      <c r="CQZ549" s="467"/>
      <c r="CRA549" s="469"/>
      <c r="CRB549" s="469"/>
      <c r="CRC549" s="469"/>
      <c r="CRD549" s="465"/>
      <c r="CRE549" s="466"/>
      <c r="CRF549" s="467"/>
      <c r="CRG549" s="468"/>
      <c r="CRH549" s="467"/>
      <c r="CRI549" s="469"/>
      <c r="CRJ549" s="469"/>
      <c r="CRK549" s="469"/>
      <c r="CRL549" s="465"/>
      <c r="CRM549" s="466"/>
      <c r="CRN549" s="467"/>
      <c r="CRO549" s="468"/>
      <c r="CRP549" s="467"/>
      <c r="CRQ549" s="469"/>
      <c r="CRR549" s="469"/>
      <c r="CRS549" s="469"/>
      <c r="CRT549" s="465"/>
      <c r="CRU549" s="466"/>
      <c r="CRV549" s="467"/>
      <c r="CRW549" s="468"/>
      <c r="CRX549" s="467"/>
      <c r="CRY549" s="469"/>
      <c r="CRZ549" s="469"/>
      <c r="CSA549" s="469"/>
      <c r="CSB549" s="465"/>
      <c r="CSC549" s="466"/>
      <c r="CSD549" s="467"/>
      <c r="CSE549" s="468"/>
      <c r="CSF549" s="467"/>
      <c r="CSG549" s="469"/>
      <c r="CSH549" s="469"/>
      <c r="CSI549" s="469"/>
      <c r="CSJ549" s="465"/>
      <c r="CSK549" s="466"/>
      <c r="CSL549" s="467"/>
      <c r="CSM549" s="468"/>
      <c r="CSN549" s="467"/>
      <c r="CSO549" s="469"/>
      <c r="CSP549" s="469"/>
      <c r="CSQ549" s="469"/>
      <c r="CSR549" s="465"/>
      <c r="CSS549" s="466"/>
      <c r="CST549" s="467"/>
      <c r="CSU549" s="468"/>
      <c r="CSV549" s="467"/>
      <c r="CSW549" s="469"/>
      <c r="CSX549" s="469"/>
      <c r="CSY549" s="469"/>
      <c r="CSZ549" s="465"/>
      <c r="CTA549" s="466"/>
      <c r="CTB549" s="467"/>
      <c r="CTC549" s="468"/>
      <c r="CTD549" s="467"/>
      <c r="CTE549" s="469"/>
      <c r="CTF549" s="469"/>
      <c r="CTG549" s="469"/>
      <c r="CTH549" s="465"/>
      <c r="CTI549" s="466"/>
      <c r="CTJ549" s="467"/>
      <c r="CTK549" s="468"/>
      <c r="CTL549" s="467"/>
      <c r="CTM549" s="469"/>
      <c r="CTN549" s="469"/>
      <c r="CTO549" s="469"/>
      <c r="CTP549" s="465"/>
      <c r="CTQ549" s="466"/>
      <c r="CTR549" s="467"/>
      <c r="CTS549" s="468"/>
      <c r="CTT549" s="467"/>
      <c r="CTU549" s="469"/>
      <c r="CTV549" s="469"/>
      <c r="CTW549" s="469"/>
      <c r="CTX549" s="465"/>
      <c r="CTY549" s="466"/>
      <c r="CTZ549" s="467"/>
      <c r="CUA549" s="468"/>
      <c r="CUB549" s="467"/>
      <c r="CUC549" s="469"/>
      <c r="CUD549" s="469"/>
      <c r="CUE549" s="469"/>
      <c r="CUF549" s="465"/>
      <c r="CUG549" s="466"/>
      <c r="CUH549" s="467"/>
      <c r="CUI549" s="468"/>
      <c r="CUJ549" s="467"/>
      <c r="CUK549" s="469"/>
      <c r="CUL549" s="469"/>
      <c r="CUM549" s="469"/>
      <c r="CUN549" s="465"/>
      <c r="CUO549" s="466"/>
      <c r="CUP549" s="467"/>
      <c r="CUQ549" s="468"/>
      <c r="CUR549" s="467"/>
      <c r="CUS549" s="469"/>
      <c r="CUT549" s="469"/>
      <c r="CUU549" s="469"/>
      <c r="CUV549" s="465"/>
      <c r="CUW549" s="466"/>
      <c r="CUX549" s="467"/>
      <c r="CUY549" s="468"/>
      <c r="CUZ549" s="467"/>
      <c r="CVA549" s="469"/>
      <c r="CVB549" s="469"/>
      <c r="CVC549" s="469"/>
      <c r="CVD549" s="465"/>
      <c r="CVE549" s="466"/>
      <c r="CVF549" s="467"/>
      <c r="CVG549" s="468"/>
      <c r="CVH549" s="467"/>
      <c r="CVI549" s="469"/>
      <c r="CVJ549" s="469"/>
      <c r="CVK549" s="469"/>
      <c r="CVL549" s="465"/>
      <c r="CVM549" s="466"/>
      <c r="CVN549" s="467"/>
      <c r="CVO549" s="468"/>
      <c r="CVP549" s="467"/>
      <c r="CVQ549" s="469"/>
      <c r="CVR549" s="469"/>
      <c r="CVS549" s="469"/>
      <c r="CVT549" s="465"/>
      <c r="CVU549" s="466"/>
      <c r="CVV549" s="467"/>
      <c r="CVW549" s="468"/>
      <c r="CVX549" s="467"/>
      <c r="CVY549" s="469"/>
      <c r="CVZ549" s="469"/>
      <c r="CWA549" s="469"/>
      <c r="CWB549" s="465"/>
      <c r="CWC549" s="466"/>
      <c r="CWD549" s="467"/>
      <c r="CWE549" s="468"/>
      <c r="CWF549" s="467"/>
      <c r="CWG549" s="469"/>
      <c r="CWH549" s="469"/>
      <c r="CWI549" s="469"/>
      <c r="CWJ549" s="465"/>
      <c r="CWK549" s="466"/>
      <c r="CWL549" s="467"/>
      <c r="CWM549" s="468"/>
      <c r="CWN549" s="467"/>
      <c r="CWO549" s="469"/>
      <c r="CWP549" s="469"/>
      <c r="CWQ549" s="469"/>
      <c r="CWR549" s="465"/>
      <c r="CWS549" s="466"/>
      <c r="CWT549" s="467"/>
      <c r="CWU549" s="468"/>
      <c r="CWV549" s="467"/>
      <c r="CWW549" s="469"/>
      <c r="CWX549" s="469"/>
      <c r="CWY549" s="469"/>
      <c r="CWZ549" s="465"/>
      <c r="CXA549" s="466"/>
      <c r="CXB549" s="467"/>
      <c r="CXC549" s="468"/>
      <c r="CXD549" s="467"/>
      <c r="CXE549" s="469"/>
      <c r="CXF549" s="469"/>
      <c r="CXG549" s="469"/>
      <c r="CXH549" s="465"/>
      <c r="CXI549" s="466"/>
      <c r="CXJ549" s="467"/>
      <c r="CXK549" s="468"/>
      <c r="CXL549" s="467"/>
      <c r="CXM549" s="469"/>
      <c r="CXN549" s="469"/>
      <c r="CXO549" s="469"/>
      <c r="CXP549" s="465"/>
      <c r="CXQ549" s="466"/>
      <c r="CXR549" s="467"/>
      <c r="CXS549" s="468"/>
      <c r="CXT549" s="467"/>
      <c r="CXU549" s="469"/>
      <c r="CXV549" s="469"/>
      <c r="CXW549" s="469"/>
      <c r="CXX549" s="465"/>
      <c r="CXY549" s="466"/>
      <c r="CXZ549" s="467"/>
      <c r="CYA549" s="468"/>
      <c r="CYB549" s="467"/>
      <c r="CYC549" s="469"/>
      <c r="CYD549" s="469"/>
      <c r="CYE549" s="469"/>
      <c r="CYF549" s="465"/>
      <c r="CYG549" s="466"/>
      <c r="CYH549" s="467"/>
      <c r="CYI549" s="468"/>
      <c r="CYJ549" s="467"/>
      <c r="CYK549" s="469"/>
      <c r="CYL549" s="469"/>
      <c r="CYM549" s="469"/>
      <c r="CYN549" s="465"/>
      <c r="CYO549" s="466"/>
      <c r="CYP549" s="467"/>
      <c r="CYQ549" s="468"/>
      <c r="CYR549" s="467"/>
      <c r="CYS549" s="469"/>
      <c r="CYT549" s="469"/>
      <c r="CYU549" s="469"/>
      <c r="CYV549" s="465"/>
      <c r="CYW549" s="466"/>
      <c r="CYX549" s="467"/>
      <c r="CYY549" s="468"/>
      <c r="CYZ549" s="467"/>
      <c r="CZA549" s="469"/>
      <c r="CZB549" s="469"/>
      <c r="CZC549" s="469"/>
      <c r="CZD549" s="465"/>
      <c r="CZE549" s="466"/>
      <c r="CZF549" s="467"/>
      <c r="CZG549" s="468"/>
      <c r="CZH549" s="467"/>
      <c r="CZI549" s="469"/>
      <c r="CZJ549" s="469"/>
      <c r="CZK549" s="469"/>
      <c r="CZL549" s="465"/>
      <c r="CZM549" s="466"/>
      <c r="CZN549" s="467"/>
      <c r="CZO549" s="468"/>
      <c r="CZP549" s="467"/>
      <c r="CZQ549" s="469"/>
      <c r="CZR549" s="469"/>
      <c r="CZS549" s="469"/>
      <c r="CZT549" s="465"/>
      <c r="CZU549" s="466"/>
      <c r="CZV549" s="467"/>
      <c r="CZW549" s="468"/>
      <c r="CZX549" s="467"/>
      <c r="CZY549" s="469"/>
      <c r="CZZ549" s="469"/>
      <c r="DAA549" s="469"/>
      <c r="DAB549" s="465"/>
      <c r="DAC549" s="466"/>
      <c r="DAD549" s="467"/>
      <c r="DAE549" s="468"/>
      <c r="DAF549" s="467"/>
      <c r="DAG549" s="469"/>
      <c r="DAH549" s="469"/>
      <c r="DAI549" s="469"/>
      <c r="DAJ549" s="465"/>
      <c r="DAK549" s="466"/>
      <c r="DAL549" s="467"/>
      <c r="DAM549" s="468"/>
      <c r="DAN549" s="467"/>
      <c r="DAO549" s="469"/>
      <c r="DAP549" s="469"/>
      <c r="DAQ549" s="469"/>
      <c r="DAR549" s="465"/>
      <c r="DAS549" s="466"/>
      <c r="DAT549" s="467"/>
      <c r="DAU549" s="468"/>
      <c r="DAV549" s="467"/>
      <c r="DAW549" s="469"/>
      <c r="DAX549" s="469"/>
      <c r="DAY549" s="469"/>
      <c r="DAZ549" s="465"/>
      <c r="DBA549" s="466"/>
      <c r="DBB549" s="467"/>
      <c r="DBC549" s="468"/>
      <c r="DBD549" s="467"/>
      <c r="DBE549" s="469"/>
      <c r="DBF549" s="469"/>
      <c r="DBG549" s="469"/>
      <c r="DBH549" s="465"/>
      <c r="DBI549" s="466"/>
      <c r="DBJ549" s="467"/>
      <c r="DBK549" s="468"/>
      <c r="DBL549" s="467"/>
      <c r="DBM549" s="469"/>
      <c r="DBN549" s="469"/>
      <c r="DBO549" s="469"/>
      <c r="DBP549" s="465"/>
      <c r="DBQ549" s="466"/>
      <c r="DBR549" s="467"/>
      <c r="DBS549" s="468"/>
      <c r="DBT549" s="467"/>
      <c r="DBU549" s="469"/>
      <c r="DBV549" s="469"/>
      <c r="DBW549" s="469"/>
      <c r="DBX549" s="465"/>
      <c r="DBY549" s="466"/>
      <c r="DBZ549" s="467"/>
      <c r="DCA549" s="468"/>
      <c r="DCB549" s="467"/>
      <c r="DCC549" s="469"/>
      <c r="DCD549" s="469"/>
      <c r="DCE549" s="469"/>
      <c r="DCF549" s="465"/>
      <c r="DCG549" s="466"/>
      <c r="DCH549" s="467"/>
      <c r="DCI549" s="468"/>
      <c r="DCJ549" s="467"/>
      <c r="DCK549" s="469"/>
      <c r="DCL549" s="469"/>
      <c r="DCM549" s="469"/>
      <c r="DCN549" s="465"/>
      <c r="DCO549" s="466"/>
      <c r="DCP549" s="467"/>
      <c r="DCQ549" s="468"/>
      <c r="DCR549" s="467"/>
      <c r="DCS549" s="469"/>
      <c r="DCT549" s="469"/>
      <c r="DCU549" s="469"/>
      <c r="DCV549" s="465"/>
      <c r="DCW549" s="466"/>
      <c r="DCX549" s="467"/>
      <c r="DCY549" s="468"/>
      <c r="DCZ549" s="467"/>
      <c r="DDA549" s="469"/>
      <c r="DDB549" s="469"/>
      <c r="DDC549" s="469"/>
      <c r="DDD549" s="465"/>
      <c r="DDE549" s="466"/>
      <c r="DDF549" s="467"/>
      <c r="DDG549" s="468"/>
      <c r="DDH549" s="467"/>
      <c r="DDI549" s="469"/>
      <c r="DDJ549" s="469"/>
      <c r="DDK549" s="469"/>
      <c r="DDL549" s="465"/>
      <c r="DDM549" s="466"/>
      <c r="DDN549" s="467"/>
      <c r="DDO549" s="468"/>
      <c r="DDP549" s="467"/>
      <c r="DDQ549" s="469"/>
      <c r="DDR549" s="469"/>
      <c r="DDS549" s="469"/>
      <c r="DDT549" s="465"/>
      <c r="DDU549" s="466"/>
      <c r="DDV549" s="467"/>
      <c r="DDW549" s="468"/>
      <c r="DDX549" s="467"/>
      <c r="DDY549" s="469"/>
      <c r="DDZ549" s="469"/>
      <c r="DEA549" s="469"/>
      <c r="DEB549" s="465"/>
      <c r="DEC549" s="466"/>
      <c r="DED549" s="467"/>
      <c r="DEE549" s="468"/>
      <c r="DEF549" s="467"/>
      <c r="DEG549" s="469"/>
      <c r="DEH549" s="469"/>
      <c r="DEI549" s="469"/>
      <c r="DEJ549" s="465"/>
      <c r="DEK549" s="466"/>
      <c r="DEL549" s="467"/>
      <c r="DEM549" s="468"/>
      <c r="DEN549" s="467"/>
      <c r="DEO549" s="469"/>
      <c r="DEP549" s="469"/>
      <c r="DEQ549" s="469"/>
      <c r="DER549" s="465"/>
      <c r="DES549" s="466"/>
      <c r="DET549" s="467"/>
      <c r="DEU549" s="468"/>
      <c r="DEV549" s="467"/>
      <c r="DEW549" s="469"/>
      <c r="DEX549" s="469"/>
      <c r="DEY549" s="469"/>
      <c r="DEZ549" s="465"/>
      <c r="DFA549" s="466"/>
      <c r="DFB549" s="467"/>
      <c r="DFC549" s="468"/>
      <c r="DFD549" s="467"/>
      <c r="DFE549" s="469"/>
      <c r="DFF549" s="469"/>
      <c r="DFG549" s="469"/>
      <c r="DFH549" s="465"/>
      <c r="DFI549" s="466"/>
      <c r="DFJ549" s="467"/>
      <c r="DFK549" s="468"/>
      <c r="DFL549" s="467"/>
      <c r="DFM549" s="469"/>
      <c r="DFN549" s="469"/>
      <c r="DFO549" s="469"/>
      <c r="DFP549" s="465"/>
      <c r="DFQ549" s="466"/>
      <c r="DFR549" s="467"/>
      <c r="DFS549" s="468"/>
      <c r="DFT549" s="467"/>
      <c r="DFU549" s="469"/>
      <c r="DFV549" s="469"/>
      <c r="DFW549" s="469"/>
      <c r="DFX549" s="465"/>
      <c r="DFY549" s="466"/>
      <c r="DFZ549" s="467"/>
      <c r="DGA549" s="468"/>
      <c r="DGB549" s="467"/>
      <c r="DGC549" s="469"/>
      <c r="DGD549" s="469"/>
      <c r="DGE549" s="469"/>
      <c r="DGF549" s="465"/>
      <c r="DGG549" s="466"/>
      <c r="DGH549" s="467"/>
      <c r="DGI549" s="468"/>
      <c r="DGJ549" s="467"/>
      <c r="DGK549" s="469"/>
      <c r="DGL549" s="469"/>
      <c r="DGM549" s="469"/>
      <c r="DGN549" s="465"/>
      <c r="DGO549" s="466"/>
      <c r="DGP549" s="467"/>
      <c r="DGQ549" s="468"/>
      <c r="DGR549" s="467"/>
      <c r="DGS549" s="469"/>
      <c r="DGT549" s="469"/>
      <c r="DGU549" s="469"/>
      <c r="DGV549" s="465"/>
      <c r="DGW549" s="466"/>
      <c r="DGX549" s="467"/>
      <c r="DGY549" s="468"/>
      <c r="DGZ549" s="467"/>
      <c r="DHA549" s="469"/>
      <c r="DHB549" s="469"/>
      <c r="DHC549" s="469"/>
      <c r="DHD549" s="465"/>
      <c r="DHE549" s="466"/>
      <c r="DHF549" s="467"/>
      <c r="DHG549" s="468"/>
      <c r="DHH549" s="467"/>
      <c r="DHI549" s="469"/>
      <c r="DHJ549" s="469"/>
      <c r="DHK549" s="469"/>
      <c r="DHL549" s="465"/>
      <c r="DHM549" s="466"/>
      <c r="DHN549" s="467"/>
      <c r="DHO549" s="468"/>
      <c r="DHP549" s="467"/>
      <c r="DHQ549" s="469"/>
      <c r="DHR549" s="469"/>
      <c r="DHS549" s="469"/>
      <c r="DHT549" s="465"/>
      <c r="DHU549" s="466"/>
      <c r="DHV549" s="467"/>
      <c r="DHW549" s="468"/>
      <c r="DHX549" s="467"/>
      <c r="DHY549" s="469"/>
      <c r="DHZ549" s="469"/>
      <c r="DIA549" s="469"/>
      <c r="DIB549" s="465"/>
      <c r="DIC549" s="466"/>
      <c r="DID549" s="467"/>
      <c r="DIE549" s="468"/>
      <c r="DIF549" s="467"/>
      <c r="DIG549" s="469"/>
      <c r="DIH549" s="469"/>
      <c r="DII549" s="469"/>
      <c r="DIJ549" s="465"/>
      <c r="DIK549" s="466"/>
      <c r="DIL549" s="467"/>
      <c r="DIM549" s="468"/>
      <c r="DIN549" s="467"/>
      <c r="DIO549" s="469"/>
      <c r="DIP549" s="469"/>
      <c r="DIQ549" s="469"/>
      <c r="DIR549" s="465"/>
      <c r="DIS549" s="466"/>
      <c r="DIT549" s="467"/>
      <c r="DIU549" s="468"/>
      <c r="DIV549" s="467"/>
      <c r="DIW549" s="469"/>
      <c r="DIX549" s="469"/>
      <c r="DIY549" s="469"/>
      <c r="DIZ549" s="465"/>
      <c r="DJA549" s="466"/>
      <c r="DJB549" s="467"/>
      <c r="DJC549" s="468"/>
      <c r="DJD549" s="467"/>
      <c r="DJE549" s="469"/>
      <c r="DJF549" s="469"/>
      <c r="DJG549" s="469"/>
      <c r="DJH549" s="465"/>
      <c r="DJI549" s="466"/>
      <c r="DJJ549" s="467"/>
      <c r="DJK549" s="468"/>
      <c r="DJL549" s="467"/>
      <c r="DJM549" s="469"/>
      <c r="DJN549" s="469"/>
      <c r="DJO549" s="469"/>
      <c r="DJP549" s="465"/>
      <c r="DJQ549" s="466"/>
      <c r="DJR549" s="467"/>
      <c r="DJS549" s="468"/>
      <c r="DJT549" s="467"/>
      <c r="DJU549" s="469"/>
      <c r="DJV549" s="469"/>
      <c r="DJW549" s="469"/>
      <c r="DJX549" s="465"/>
      <c r="DJY549" s="466"/>
      <c r="DJZ549" s="467"/>
      <c r="DKA549" s="468"/>
      <c r="DKB549" s="467"/>
      <c r="DKC549" s="469"/>
      <c r="DKD549" s="469"/>
      <c r="DKE549" s="469"/>
      <c r="DKF549" s="465"/>
      <c r="DKG549" s="466"/>
      <c r="DKH549" s="467"/>
      <c r="DKI549" s="468"/>
      <c r="DKJ549" s="467"/>
      <c r="DKK549" s="469"/>
      <c r="DKL549" s="469"/>
      <c r="DKM549" s="469"/>
      <c r="DKN549" s="465"/>
      <c r="DKO549" s="466"/>
      <c r="DKP549" s="467"/>
      <c r="DKQ549" s="468"/>
      <c r="DKR549" s="467"/>
      <c r="DKS549" s="469"/>
      <c r="DKT549" s="469"/>
      <c r="DKU549" s="469"/>
      <c r="DKV549" s="465"/>
      <c r="DKW549" s="466"/>
      <c r="DKX549" s="467"/>
      <c r="DKY549" s="468"/>
      <c r="DKZ549" s="467"/>
      <c r="DLA549" s="469"/>
      <c r="DLB549" s="469"/>
      <c r="DLC549" s="469"/>
      <c r="DLD549" s="465"/>
      <c r="DLE549" s="466"/>
      <c r="DLF549" s="467"/>
      <c r="DLG549" s="468"/>
      <c r="DLH549" s="467"/>
      <c r="DLI549" s="469"/>
      <c r="DLJ549" s="469"/>
      <c r="DLK549" s="469"/>
      <c r="DLL549" s="465"/>
      <c r="DLM549" s="466"/>
      <c r="DLN549" s="467"/>
      <c r="DLO549" s="468"/>
      <c r="DLP549" s="467"/>
      <c r="DLQ549" s="469"/>
      <c r="DLR549" s="469"/>
      <c r="DLS549" s="469"/>
      <c r="DLT549" s="465"/>
      <c r="DLU549" s="466"/>
      <c r="DLV549" s="467"/>
      <c r="DLW549" s="468"/>
      <c r="DLX549" s="467"/>
      <c r="DLY549" s="469"/>
      <c r="DLZ549" s="469"/>
      <c r="DMA549" s="469"/>
      <c r="DMB549" s="465"/>
      <c r="DMC549" s="466"/>
      <c r="DMD549" s="467"/>
      <c r="DME549" s="468"/>
      <c r="DMF549" s="467"/>
      <c r="DMG549" s="469"/>
      <c r="DMH549" s="469"/>
      <c r="DMI549" s="469"/>
      <c r="DMJ549" s="465"/>
      <c r="DMK549" s="466"/>
      <c r="DML549" s="467"/>
      <c r="DMM549" s="468"/>
      <c r="DMN549" s="467"/>
      <c r="DMO549" s="469"/>
      <c r="DMP549" s="469"/>
      <c r="DMQ549" s="469"/>
      <c r="DMR549" s="465"/>
      <c r="DMS549" s="466"/>
      <c r="DMT549" s="467"/>
      <c r="DMU549" s="468"/>
      <c r="DMV549" s="467"/>
      <c r="DMW549" s="469"/>
      <c r="DMX549" s="469"/>
      <c r="DMY549" s="469"/>
      <c r="DMZ549" s="465"/>
      <c r="DNA549" s="466"/>
      <c r="DNB549" s="467"/>
      <c r="DNC549" s="468"/>
      <c r="DND549" s="467"/>
      <c r="DNE549" s="469"/>
      <c r="DNF549" s="469"/>
      <c r="DNG549" s="469"/>
      <c r="DNH549" s="465"/>
      <c r="DNI549" s="466"/>
      <c r="DNJ549" s="467"/>
      <c r="DNK549" s="468"/>
      <c r="DNL549" s="467"/>
      <c r="DNM549" s="469"/>
      <c r="DNN549" s="469"/>
      <c r="DNO549" s="469"/>
      <c r="DNP549" s="465"/>
      <c r="DNQ549" s="466"/>
      <c r="DNR549" s="467"/>
      <c r="DNS549" s="468"/>
      <c r="DNT549" s="467"/>
      <c r="DNU549" s="469"/>
      <c r="DNV549" s="469"/>
      <c r="DNW549" s="469"/>
      <c r="DNX549" s="465"/>
      <c r="DNY549" s="466"/>
      <c r="DNZ549" s="467"/>
      <c r="DOA549" s="468"/>
      <c r="DOB549" s="467"/>
      <c r="DOC549" s="469"/>
      <c r="DOD549" s="469"/>
      <c r="DOE549" s="469"/>
      <c r="DOF549" s="465"/>
      <c r="DOG549" s="466"/>
      <c r="DOH549" s="467"/>
      <c r="DOI549" s="468"/>
      <c r="DOJ549" s="467"/>
      <c r="DOK549" s="469"/>
      <c r="DOL549" s="469"/>
      <c r="DOM549" s="469"/>
      <c r="DON549" s="465"/>
      <c r="DOO549" s="466"/>
      <c r="DOP549" s="467"/>
      <c r="DOQ549" s="468"/>
      <c r="DOR549" s="467"/>
      <c r="DOS549" s="469"/>
      <c r="DOT549" s="469"/>
      <c r="DOU549" s="469"/>
      <c r="DOV549" s="465"/>
      <c r="DOW549" s="466"/>
      <c r="DOX549" s="467"/>
      <c r="DOY549" s="468"/>
      <c r="DOZ549" s="467"/>
      <c r="DPA549" s="469"/>
      <c r="DPB549" s="469"/>
      <c r="DPC549" s="469"/>
      <c r="DPD549" s="465"/>
      <c r="DPE549" s="466"/>
      <c r="DPF549" s="467"/>
      <c r="DPG549" s="468"/>
      <c r="DPH549" s="467"/>
      <c r="DPI549" s="469"/>
      <c r="DPJ549" s="469"/>
      <c r="DPK549" s="469"/>
      <c r="DPL549" s="465"/>
      <c r="DPM549" s="466"/>
      <c r="DPN549" s="467"/>
      <c r="DPO549" s="468"/>
      <c r="DPP549" s="467"/>
      <c r="DPQ549" s="469"/>
      <c r="DPR549" s="469"/>
      <c r="DPS549" s="469"/>
      <c r="DPT549" s="465"/>
      <c r="DPU549" s="466"/>
      <c r="DPV549" s="467"/>
      <c r="DPW549" s="468"/>
      <c r="DPX549" s="467"/>
      <c r="DPY549" s="469"/>
      <c r="DPZ549" s="469"/>
      <c r="DQA549" s="469"/>
      <c r="DQB549" s="465"/>
      <c r="DQC549" s="466"/>
      <c r="DQD549" s="467"/>
      <c r="DQE549" s="468"/>
      <c r="DQF549" s="467"/>
      <c r="DQG549" s="469"/>
      <c r="DQH549" s="469"/>
      <c r="DQI549" s="469"/>
      <c r="DQJ549" s="465"/>
      <c r="DQK549" s="466"/>
      <c r="DQL549" s="467"/>
      <c r="DQM549" s="468"/>
      <c r="DQN549" s="467"/>
      <c r="DQO549" s="469"/>
      <c r="DQP549" s="469"/>
      <c r="DQQ549" s="469"/>
      <c r="DQR549" s="465"/>
      <c r="DQS549" s="466"/>
      <c r="DQT549" s="467"/>
      <c r="DQU549" s="468"/>
      <c r="DQV549" s="467"/>
      <c r="DQW549" s="469"/>
      <c r="DQX549" s="469"/>
      <c r="DQY549" s="469"/>
      <c r="DQZ549" s="465"/>
      <c r="DRA549" s="466"/>
      <c r="DRB549" s="467"/>
      <c r="DRC549" s="468"/>
      <c r="DRD549" s="467"/>
      <c r="DRE549" s="469"/>
      <c r="DRF549" s="469"/>
      <c r="DRG549" s="469"/>
      <c r="DRH549" s="465"/>
      <c r="DRI549" s="466"/>
      <c r="DRJ549" s="467"/>
      <c r="DRK549" s="468"/>
      <c r="DRL549" s="467"/>
      <c r="DRM549" s="469"/>
      <c r="DRN549" s="469"/>
      <c r="DRO549" s="469"/>
      <c r="DRP549" s="465"/>
      <c r="DRQ549" s="466"/>
      <c r="DRR549" s="467"/>
      <c r="DRS549" s="468"/>
      <c r="DRT549" s="467"/>
      <c r="DRU549" s="469"/>
      <c r="DRV549" s="469"/>
      <c r="DRW549" s="469"/>
      <c r="DRX549" s="465"/>
      <c r="DRY549" s="466"/>
      <c r="DRZ549" s="467"/>
      <c r="DSA549" s="468"/>
      <c r="DSB549" s="467"/>
      <c r="DSC549" s="469"/>
      <c r="DSD549" s="469"/>
      <c r="DSE549" s="469"/>
      <c r="DSF549" s="465"/>
      <c r="DSG549" s="466"/>
      <c r="DSH549" s="467"/>
      <c r="DSI549" s="468"/>
      <c r="DSJ549" s="467"/>
      <c r="DSK549" s="469"/>
      <c r="DSL549" s="469"/>
      <c r="DSM549" s="469"/>
      <c r="DSN549" s="465"/>
      <c r="DSO549" s="466"/>
      <c r="DSP549" s="467"/>
      <c r="DSQ549" s="468"/>
      <c r="DSR549" s="467"/>
      <c r="DSS549" s="469"/>
      <c r="DST549" s="469"/>
      <c r="DSU549" s="469"/>
      <c r="DSV549" s="465"/>
      <c r="DSW549" s="466"/>
      <c r="DSX549" s="467"/>
      <c r="DSY549" s="468"/>
      <c r="DSZ549" s="467"/>
      <c r="DTA549" s="469"/>
      <c r="DTB549" s="469"/>
      <c r="DTC549" s="469"/>
      <c r="DTD549" s="465"/>
      <c r="DTE549" s="466"/>
      <c r="DTF549" s="467"/>
      <c r="DTG549" s="468"/>
      <c r="DTH549" s="467"/>
      <c r="DTI549" s="469"/>
      <c r="DTJ549" s="469"/>
      <c r="DTK549" s="469"/>
      <c r="DTL549" s="465"/>
      <c r="DTM549" s="466"/>
      <c r="DTN549" s="467"/>
      <c r="DTO549" s="468"/>
      <c r="DTP549" s="467"/>
      <c r="DTQ549" s="469"/>
      <c r="DTR549" s="469"/>
      <c r="DTS549" s="469"/>
      <c r="DTT549" s="465"/>
      <c r="DTU549" s="466"/>
      <c r="DTV549" s="467"/>
      <c r="DTW549" s="468"/>
      <c r="DTX549" s="467"/>
      <c r="DTY549" s="469"/>
      <c r="DTZ549" s="469"/>
      <c r="DUA549" s="469"/>
      <c r="DUB549" s="465"/>
      <c r="DUC549" s="466"/>
      <c r="DUD549" s="467"/>
      <c r="DUE549" s="468"/>
      <c r="DUF549" s="467"/>
      <c r="DUG549" s="469"/>
      <c r="DUH549" s="469"/>
      <c r="DUI549" s="469"/>
      <c r="DUJ549" s="465"/>
      <c r="DUK549" s="466"/>
      <c r="DUL549" s="467"/>
      <c r="DUM549" s="468"/>
      <c r="DUN549" s="467"/>
      <c r="DUO549" s="469"/>
      <c r="DUP549" s="469"/>
      <c r="DUQ549" s="469"/>
      <c r="DUR549" s="465"/>
      <c r="DUS549" s="466"/>
      <c r="DUT549" s="467"/>
      <c r="DUU549" s="468"/>
      <c r="DUV549" s="467"/>
      <c r="DUW549" s="469"/>
      <c r="DUX549" s="469"/>
      <c r="DUY549" s="469"/>
      <c r="DUZ549" s="465"/>
      <c r="DVA549" s="466"/>
      <c r="DVB549" s="467"/>
      <c r="DVC549" s="468"/>
      <c r="DVD549" s="467"/>
      <c r="DVE549" s="469"/>
      <c r="DVF549" s="469"/>
      <c r="DVG549" s="469"/>
      <c r="DVH549" s="465"/>
      <c r="DVI549" s="466"/>
      <c r="DVJ549" s="467"/>
      <c r="DVK549" s="468"/>
      <c r="DVL549" s="467"/>
      <c r="DVM549" s="469"/>
      <c r="DVN549" s="469"/>
      <c r="DVO549" s="469"/>
      <c r="DVP549" s="465"/>
      <c r="DVQ549" s="466"/>
      <c r="DVR549" s="467"/>
      <c r="DVS549" s="468"/>
      <c r="DVT549" s="467"/>
      <c r="DVU549" s="469"/>
      <c r="DVV549" s="469"/>
      <c r="DVW549" s="469"/>
      <c r="DVX549" s="465"/>
      <c r="DVY549" s="466"/>
      <c r="DVZ549" s="467"/>
      <c r="DWA549" s="468"/>
      <c r="DWB549" s="467"/>
      <c r="DWC549" s="469"/>
      <c r="DWD549" s="469"/>
      <c r="DWE549" s="469"/>
      <c r="DWF549" s="465"/>
      <c r="DWG549" s="466"/>
      <c r="DWH549" s="467"/>
      <c r="DWI549" s="468"/>
      <c r="DWJ549" s="467"/>
      <c r="DWK549" s="469"/>
      <c r="DWL549" s="469"/>
      <c r="DWM549" s="469"/>
      <c r="DWN549" s="465"/>
      <c r="DWO549" s="466"/>
      <c r="DWP549" s="467"/>
      <c r="DWQ549" s="468"/>
      <c r="DWR549" s="467"/>
      <c r="DWS549" s="469"/>
      <c r="DWT549" s="469"/>
      <c r="DWU549" s="469"/>
      <c r="DWV549" s="465"/>
      <c r="DWW549" s="466"/>
      <c r="DWX549" s="467"/>
      <c r="DWY549" s="468"/>
      <c r="DWZ549" s="467"/>
      <c r="DXA549" s="469"/>
      <c r="DXB549" s="469"/>
      <c r="DXC549" s="469"/>
      <c r="DXD549" s="465"/>
      <c r="DXE549" s="466"/>
      <c r="DXF549" s="467"/>
      <c r="DXG549" s="468"/>
      <c r="DXH549" s="467"/>
      <c r="DXI549" s="469"/>
      <c r="DXJ549" s="469"/>
      <c r="DXK549" s="469"/>
      <c r="DXL549" s="465"/>
      <c r="DXM549" s="466"/>
      <c r="DXN549" s="467"/>
      <c r="DXO549" s="468"/>
      <c r="DXP549" s="467"/>
      <c r="DXQ549" s="469"/>
      <c r="DXR549" s="469"/>
      <c r="DXS549" s="469"/>
      <c r="DXT549" s="465"/>
      <c r="DXU549" s="466"/>
      <c r="DXV549" s="467"/>
      <c r="DXW549" s="468"/>
      <c r="DXX549" s="467"/>
      <c r="DXY549" s="469"/>
      <c r="DXZ549" s="469"/>
      <c r="DYA549" s="469"/>
      <c r="DYB549" s="465"/>
      <c r="DYC549" s="466"/>
      <c r="DYD549" s="467"/>
      <c r="DYE549" s="468"/>
      <c r="DYF549" s="467"/>
      <c r="DYG549" s="469"/>
      <c r="DYH549" s="469"/>
      <c r="DYI549" s="469"/>
      <c r="DYJ549" s="465"/>
      <c r="DYK549" s="466"/>
      <c r="DYL549" s="467"/>
      <c r="DYM549" s="468"/>
      <c r="DYN549" s="467"/>
      <c r="DYO549" s="469"/>
      <c r="DYP549" s="469"/>
      <c r="DYQ549" s="469"/>
      <c r="DYR549" s="465"/>
      <c r="DYS549" s="466"/>
      <c r="DYT549" s="467"/>
      <c r="DYU549" s="468"/>
      <c r="DYV549" s="467"/>
      <c r="DYW549" s="469"/>
      <c r="DYX549" s="469"/>
      <c r="DYY549" s="469"/>
      <c r="DYZ549" s="465"/>
      <c r="DZA549" s="466"/>
      <c r="DZB549" s="467"/>
      <c r="DZC549" s="468"/>
      <c r="DZD549" s="467"/>
      <c r="DZE549" s="469"/>
      <c r="DZF549" s="469"/>
      <c r="DZG549" s="469"/>
      <c r="DZH549" s="465"/>
      <c r="DZI549" s="466"/>
      <c r="DZJ549" s="467"/>
      <c r="DZK549" s="468"/>
      <c r="DZL549" s="467"/>
      <c r="DZM549" s="469"/>
      <c r="DZN549" s="469"/>
      <c r="DZO549" s="469"/>
      <c r="DZP549" s="465"/>
      <c r="DZQ549" s="466"/>
      <c r="DZR549" s="467"/>
      <c r="DZS549" s="468"/>
      <c r="DZT549" s="467"/>
      <c r="DZU549" s="469"/>
      <c r="DZV549" s="469"/>
      <c r="DZW549" s="469"/>
      <c r="DZX549" s="465"/>
      <c r="DZY549" s="466"/>
      <c r="DZZ549" s="467"/>
      <c r="EAA549" s="468"/>
      <c r="EAB549" s="467"/>
      <c r="EAC549" s="469"/>
      <c r="EAD549" s="469"/>
      <c r="EAE549" s="469"/>
      <c r="EAF549" s="465"/>
      <c r="EAG549" s="466"/>
      <c r="EAH549" s="467"/>
      <c r="EAI549" s="468"/>
      <c r="EAJ549" s="467"/>
      <c r="EAK549" s="469"/>
      <c r="EAL549" s="469"/>
      <c r="EAM549" s="469"/>
      <c r="EAN549" s="465"/>
      <c r="EAO549" s="466"/>
      <c r="EAP549" s="467"/>
      <c r="EAQ549" s="468"/>
      <c r="EAR549" s="467"/>
      <c r="EAS549" s="469"/>
      <c r="EAT549" s="469"/>
      <c r="EAU549" s="469"/>
      <c r="EAV549" s="465"/>
      <c r="EAW549" s="466"/>
      <c r="EAX549" s="467"/>
      <c r="EAY549" s="468"/>
      <c r="EAZ549" s="467"/>
      <c r="EBA549" s="469"/>
      <c r="EBB549" s="469"/>
      <c r="EBC549" s="469"/>
      <c r="EBD549" s="465"/>
      <c r="EBE549" s="466"/>
      <c r="EBF549" s="467"/>
      <c r="EBG549" s="468"/>
      <c r="EBH549" s="467"/>
      <c r="EBI549" s="469"/>
      <c r="EBJ549" s="469"/>
      <c r="EBK549" s="469"/>
      <c r="EBL549" s="465"/>
      <c r="EBM549" s="466"/>
      <c r="EBN549" s="467"/>
      <c r="EBO549" s="468"/>
      <c r="EBP549" s="467"/>
      <c r="EBQ549" s="469"/>
      <c r="EBR549" s="469"/>
      <c r="EBS549" s="469"/>
      <c r="EBT549" s="465"/>
      <c r="EBU549" s="466"/>
      <c r="EBV549" s="467"/>
      <c r="EBW549" s="468"/>
      <c r="EBX549" s="467"/>
      <c r="EBY549" s="469"/>
      <c r="EBZ549" s="469"/>
      <c r="ECA549" s="469"/>
      <c r="ECB549" s="465"/>
      <c r="ECC549" s="466"/>
      <c r="ECD549" s="467"/>
      <c r="ECE549" s="468"/>
      <c r="ECF549" s="467"/>
      <c r="ECG549" s="469"/>
      <c r="ECH549" s="469"/>
      <c r="ECI549" s="469"/>
      <c r="ECJ549" s="465"/>
      <c r="ECK549" s="466"/>
      <c r="ECL549" s="467"/>
      <c r="ECM549" s="468"/>
      <c r="ECN549" s="467"/>
      <c r="ECO549" s="469"/>
      <c r="ECP549" s="469"/>
      <c r="ECQ549" s="469"/>
      <c r="ECR549" s="465"/>
      <c r="ECS549" s="466"/>
      <c r="ECT549" s="467"/>
      <c r="ECU549" s="468"/>
      <c r="ECV549" s="467"/>
      <c r="ECW549" s="469"/>
      <c r="ECX549" s="469"/>
      <c r="ECY549" s="469"/>
      <c r="ECZ549" s="465"/>
      <c r="EDA549" s="466"/>
      <c r="EDB549" s="467"/>
      <c r="EDC549" s="468"/>
      <c r="EDD549" s="467"/>
      <c r="EDE549" s="469"/>
      <c r="EDF549" s="469"/>
      <c r="EDG549" s="469"/>
      <c r="EDH549" s="465"/>
      <c r="EDI549" s="466"/>
      <c r="EDJ549" s="467"/>
      <c r="EDK549" s="468"/>
      <c r="EDL549" s="467"/>
      <c r="EDM549" s="469"/>
      <c r="EDN549" s="469"/>
      <c r="EDO549" s="469"/>
      <c r="EDP549" s="465"/>
      <c r="EDQ549" s="466"/>
      <c r="EDR549" s="467"/>
      <c r="EDS549" s="468"/>
      <c r="EDT549" s="467"/>
      <c r="EDU549" s="469"/>
      <c r="EDV549" s="469"/>
      <c r="EDW549" s="469"/>
      <c r="EDX549" s="465"/>
      <c r="EDY549" s="466"/>
      <c r="EDZ549" s="467"/>
      <c r="EEA549" s="468"/>
      <c r="EEB549" s="467"/>
      <c r="EEC549" s="469"/>
      <c r="EED549" s="469"/>
      <c r="EEE549" s="469"/>
      <c r="EEF549" s="465"/>
      <c r="EEG549" s="466"/>
      <c r="EEH549" s="467"/>
      <c r="EEI549" s="468"/>
      <c r="EEJ549" s="467"/>
      <c r="EEK549" s="469"/>
      <c r="EEL549" s="469"/>
      <c r="EEM549" s="469"/>
      <c r="EEN549" s="465"/>
      <c r="EEO549" s="466"/>
      <c r="EEP549" s="467"/>
      <c r="EEQ549" s="468"/>
      <c r="EER549" s="467"/>
      <c r="EES549" s="469"/>
      <c r="EET549" s="469"/>
      <c r="EEU549" s="469"/>
      <c r="EEV549" s="465"/>
      <c r="EEW549" s="466"/>
      <c r="EEX549" s="467"/>
      <c r="EEY549" s="468"/>
      <c r="EEZ549" s="467"/>
      <c r="EFA549" s="469"/>
      <c r="EFB549" s="469"/>
      <c r="EFC549" s="469"/>
      <c r="EFD549" s="465"/>
      <c r="EFE549" s="466"/>
      <c r="EFF549" s="467"/>
      <c r="EFG549" s="468"/>
      <c r="EFH549" s="467"/>
      <c r="EFI549" s="469"/>
      <c r="EFJ549" s="469"/>
      <c r="EFK549" s="469"/>
      <c r="EFL549" s="465"/>
      <c r="EFM549" s="466"/>
      <c r="EFN549" s="467"/>
      <c r="EFO549" s="468"/>
      <c r="EFP549" s="467"/>
      <c r="EFQ549" s="469"/>
      <c r="EFR549" s="469"/>
      <c r="EFS549" s="469"/>
      <c r="EFT549" s="465"/>
      <c r="EFU549" s="466"/>
      <c r="EFV549" s="467"/>
      <c r="EFW549" s="468"/>
      <c r="EFX549" s="467"/>
      <c r="EFY549" s="469"/>
      <c r="EFZ549" s="469"/>
      <c r="EGA549" s="469"/>
      <c r="EGB549" s="465"/>
      <c r="EGC549" s="466"/>
      <c r="EGD549" s="467"/>
      <c r="EGE549" s="468"/>
      <c r="EGF549" s="467"/>
      <c r="EGG549" s="469"/>
      <c r="EGH549" s="469"/>
      <c r="EGI549" s="469"/>
      <c r="EGJ549" s="465"/>
      <c r="EGK549" s="466"/>
      <c r="EGL549" s="467"/>
      <c r="EGM549" s="468"/>
      <c r="EGN549" s="467"/>
      <c r="EGO549" s="469"/>
      <c r="EGP549" s="469"/>
      <c r="EGQ549" s="469"/>
      <c r="EGR549" s="465"/>
      <c r="EGS549" s="466"/>
      <c r="EGT549" s="467"/>
      <c r="EGU549" s="468"/>
      <c r="EGV549" s="467"/>
      <c r="EGW549" s="469"/>
      <c r="EGX549" s="469"/>
      <c r="EGY549" s="469"/>
      <c r="EGZ549" s="465"/>
      <c r="EHA549" s="466"/>
      <c r="EHB549" s="467"/>
      <c r="EHC549" s="468"/>
      <c r="EHD549" s="467"/>
      <c r="EHE549" s="469"/>
      <c r="EHF549" s="469"/>
      <c r="EHG549" s="469"/>
      <c r="EHH549" s="465"/>
      <c r="EHI549" s="466"/>
      <c r="EHJ549" s="467"/>
      <c r="EHK549" s="468"/>
      <c r="EHL549" s="467"/>
      <c r="EHM549" s="469"/>
      <c r="EHN549" s="469"/>
      <c r="EHO549" s="469"/>
      <c r="EHP549" s="465"/>
      <c r="EHQ549" s="466"/>
      <c r="EHR549" s="467"/>
      <c r="EHS549" s="468"/>
      <c r="EHT549" s="467"/>
      <c r="EHU549" s="469"/>
      <c r="EHV549" s="469"/>
      <c r="EHW549" s="469"/>
      <c r="EHX549" s="465"/>
      <c r="EHY549" s="466"/>
      <c r="EHZ549" s="467"/>
      <c r="EIA549" s="468"/>
      <c r="EIB549" s="467"/>
      <c r="EIC549" s="469"/>
      <c r="EID549" s="469"/>
      <c r="EIE549" s="469"/>
      <c r="EIF549" s="465"/>
      <c r="EIG549" s="466"/>
      <c r="EIH549" s="467"/>
      <c r="EII549" s="468"/>
      <c r="EIJ549" s="467"/>
      <c r="EIK549" s="469"/>
      <c r="EIL549" s="469"/>
      <c r="EIM549" s="469"/>
      <c r="EIN549" s="465"/>
      <c r="EIO549" s="466"/>
      <c r="EIP549" s="467"/>
      <c r="EIQ549" s="468"/>
      <c r="EIR549" s="467"/>
      <c r="EIS549" s="469"/>
      <c r="EIT549" s="469"/>
      <c r="EIU549" s="469"/>
      <c r="EIV549" s="465"/>
      <c r="EIW549" s="466"/>
      <c r="EIX549" s="467"/>
      <c r="EIY549" s="468"/>
      <c r="EIZ549" s="467"/>
      <c r="EJA549" s="469"/>
      <c r="EJB549" s="469"/>
      <c r="EJC549" s="469"/>
      <c r="EJD549" s="465"/>
      <c r="EJE549" s="466"/>
      <c r="EJF549" s="467"/>
      <c r="EJG549" s="468"/>
      <c r="EJH549" s="467"/>
      <c r="EJI549" s="469"/>
      <c r="EJJ549" s="469"/>
      <c r="EJK549" s="469"/>
      <c r="EJL549" s="465"/>
      <c r="EJM549" s="466"/>
      <c r="EJN549" s="467"/>
      <c r="EJO549" s="468"/>
      <c r="EJP549" s="467"/>
      <c r="EJQ549" s="469"/>
      <c r="EJR549" s="469"/>
      <c r="EJS549" s="469"/>
      <c r="EJT549" s="465"/>
      <c r="EJU549" s="466"/>
      <c r="EJV549" s="467"/>
      <c r="EJW549" s="468"/>
      <c r="EJX549" s="467"/>
      <c r="EJY549" s="469"/>
      <c r="EJZ549" s="469"/>
      <c r="EKA549" s="469"/>
      <c r="EKB549" s="465"/>
      <c r="EKC549" s="466"/>
      <c r="EKD549" s="467"/>
      <c r="EKE549" s="468"/>
      <c r="EKF549" s="467"/>
      <c r="EKG549" s="469"/>
      <c r="EKH549" s="469"/>
      <c r="EKI549" s="469"/>
      <c r="EKJ549" s="465"/>
      <c r="EKK549" s="466"/>
      <c r="EKL549" s="467"/>
      <c r="EKM549" s="468"/>
      <c r="EKN549" s="467"/>
      <c r="EKO549" s="469"/>
      <c r="EKP549" s="469"/>
      <c r="EKQ549" s="469"/>
      <c r="EKR549" s="465"/>
      <c r="EKS549" s="466"/>
      <c r="EKT549" s="467"/>
      <c r="EKU549" s="468"/>
      <c r="EKV549" s="467"/>
      <c r="EKW549" s="469"/>
      <c r="EKX549" s="469"/>
      <c r="EKY549" s="469"/>
      <c r="EKZ549" s="465"/>
      <c r="ELA549" s="466"/>
      <c r="ELB549" s="467"/>
      <c r="ELC549" s="468"/>
      <c r="ELD549" s="467"/>
      <c r="ELE549" s="469"/>
      <c r="ELF549" s="469"/>
      <c r="ELG549" s="469"/>
      <c r="ELH549" s="465"/>
      <c r="ELI549" s="466"/>
      <c r="ELJ549" s="467"/>
      <c r="ELK549" s="468"/>
      <c r="ELL549" s="467"/>
      <c r="ELM549" s="469"/>
      <c r="ELN549" s="469"/>
      <c r="ELO549" s="469"/>
      <c r="ELP549" s="465"/>
      <c r="ELQ549" s="466"/>
      <c r="ELR549" s="467"/>
      <c r="ELS549" s="468"/>
      <c r="ELT549" s="467"/>
      <c r="ELU549" s="469"/>
      <c r="ELV549" s="469"/>
      <c r="ELW549" s="469"/>
      <c r="ELX549" s="465"/>
      <c r="ELY549" s="466"/>
      <c r="ELZ549" s="467"/>
      <c r="EMA549" s="468"/>
      <c r="EMB549" s="467"/>
      <c r="EMC549" s="469"/>
      <c r="EMD549" s="469"/>
      <c r="EME549" s="469"/>
      <c r="EMF549" s="465"/>
      <c r="EMG549" s="466"/>
      <c r="EMH549" s="467"/>
      <c r="EMI549" s="468"/>
      <c r="EMJ549" s="467"/>
      <c r="EMK549" s="469"/>
      <c r="EML549" s="469"/>
      <c r="EMM549" s="469"/>
      <c r="EMN549" s="465"/>
      <c r="EMO549" s="466"/>
      <c r="EMP549" s="467"/>
      <c r="EMQ549" s="468"/>
      <c r="EMR549" s="467"/>
      <c r="EMS549" s="469"/>
      <c r="EMT549" s="469"/>
      <c r="EMU549" s="469"/>
      <c r="EMV549" s="465"/>
      <c r="EMW549" s="466"/>
      <c r="EMX549" s="467"/>
      <c r="EMY549" s="468"/>
      <c r="EMZ549" s="467"/>
      <c r="ENA549" s="469"/>
      <c r="ENB549" s="469"/>
      <c r="ENC549" s="469"/>
      <c r="END549" s="465"/>
      <c r="ENE549" s="466"/>
      <c r="ENF549" s="467"/>
      <c r="ENG549" s="468"/>
      <c r="ENH549" s="467"/>
      <c r="ENI549" s="469"/>
      <c r="ENJ549" s="469"/>
      <c r="ENK549" s="469"/>
      <c r="ENL549" s="465"/>
      <c r="ENM549" s="466"/>
      <c r="ENN549" s="467"/>
      <c r="ENO549" s="468"/>
      <c r="ENP549" s="467"/>
      <c r="ENQ549" s="469"/>
      <c r="ENR549" s="469"/>
      <c r="ENS549" s="469"/>
      <c r="ENT549" s="465"/>
      <c r="ENU549" s="466"/>
      <c r="ENV549" s="467"/>
      <c r="ENW549" s="468"/>
      <c r="ENX549" s="467"/>
      <c r="ENY549" s="469"/>
      <c r="ENZ549" s="469"/>
      <c r="EOA549" s="469"/>
      <c r="EOB549" s="465"/>
      <c r="EOC549" s="466"/>
      <c r="EOD549" s="467"/>
      <c r="EOE549" s="468"/>
      <c r="EOF549" s="467"/>
      <c r="EOG549" s="469"/>
      <c r="EOH549" s="469"/>
      <c r="EOI549" s="469"/>
      <c r="EOJ549" s="465"/>
      <c r="EOK549" s="466"/>
      <c r="EOL549" s="467"/>
      <c r="EOM549" s="468"/>
      <c r="EON549" s="467"/>
      <c r="EOO549" s="469"/>
      <c r="EOP549" s="469"/>
      <c r="EOQ549" s="469"/>
      <c r="EOR549" s="465"/>
      <c r="EOS549" s="466"/>
      <c r="EOT549" s="467"/>
      <c r="EOU549" s="468"/>
      <c r="EOV549" s="467"/>
      <c r="EOW549" s="469"/>
      <c r="EOX549" s="469"/>
      <c r="EOY549" s="469"/>
      <c r="EOZ549" s="465"/>
      <c r="EPA549" s="466"/>
      <c r="EPB549" s="467"/>
      <c r="EPC549" s="468"/>
      <c r="EPD549" s="467"/>
      <c r="EPE549" s="469"/>
      <c r="EPF549" s="469"/>
      <c r="EPG549" s="469"/>
      <c r="EPH549" s="465"/>
      <c r="EPI549" s="466"/>
      <c r="EPJ549" s="467"/>
      <c r="EPK549" s="468"/>
      <c r="EPL549" s="467"/>
      <c r="EPM549" s="469"/>
      <c r="EPN549" s="469"/>
      <c r="EPO549" s="469"/>
      <c r="EPP549" s="465"/>
      <c r="EPQ549" s="466"/>
      <c r="EPR549" s="467"/>
      <c r="EPS549" s="468"/>
      <c r="EPT549" s="467"/>
      <c r="EPU549" s="469"/>
      <c r="EPV549" s="469"/>
      <c r="EPW549" s="469"/>
      <c r="EPX549" s="465"/>
      <c r="EPY549" s="466"/>
      <c r="EPZ549" s="467"/>
      <c r="EQA549" s="468"/>
      <c r="EQB549" s="467"/>
      <c r="EQC549" s="469"/>
      <c r="EQD549" s="469"/>
      <c r="EQE549" s="469"/>
      <c r="EQF549" s="465"/>
      <c r="EQG549" s="466"/>
      <c r="EQH549" s="467"/>
      <c r="EQI549" s="468"/>
      <c r="EQJ549" s="467"/>
      <c r="EQK549" s="469"/>
      <c r="EQL549" s="469"/>
      <c r="EQM549" s="469"/>
      <c r="EQN549" s="465"/>
      <c r="EQO549" s="466"/>
      <c r="EQP549" s="467"/>
      <c r="EQQ549" s="468"/>
      <c r="EQR549" s="467"/>
      <c r="EQS549" s="469"/>
      <c r="EQT549" s="469"/>
      <c r="EQU549" s="469"/>
      <c r="EQV549" s="465"/>
      <c r="EQW549" s="466"/>
      <c r="EQX549" s="467"/>
      <c r="EQY549" s="468"/>
      <c r="EQZ549" s="467"/>
      <c r="ERA549" s="469"/>
      <c r="ERB549" s="469"/>
      <c r="ERC549" s="469"/>
      <c r="ERD549" s="465"/>
      <c r="ERE549" s="466"/>
      <c r="ERF549" s="467"/>
      <c r="ERG549" s="468"/>
      <c r="ERH549" s="467"/>
      <c r="ERI549" s="469"/>
      <c r="ERJ549" s="469"/>
      <c r="ERK549" s="469"/>
      <c r="ERL549" s="465"/>
      <c r="ERM549" s="466"/>
      <c r="ERN549" s="467"/>
      <c r="ERO549" s="468"/>
      <c r="ERP549" s="467"/>
      <c r="ERQ549" s="469"/>
      <c r="ERR549" s="469"/>
      <c r="ERS549" s="469"/>
      <c r="ERT549" s="465"/>
      <c r="ERU549" s="466"/>
      <c r="ERV549" s="467"/>
      <c r="ERW549" s="468"/>
      <c r="ERX549" s="467"/>
      <c r="ERY549" s="469"/>
      <c r="ERZ549" s="469"/>
      <c r="ESA549" s="469"/>
      <c r="ESB549" s="465"/>
      <c r="ESC549" s="466"/>
      <c r="ESD549" s="467"/>
      <c r="ESE549" s="468"/>
      <c r="ESF549" s="467"/>
      <c r="ESG549" s="469"/>
      <c r="ESH549" s="469"/>
      <c r="ESI549" s="469"/>
      <c r="ESJ549" s="465"/>
      <c r="ESK549" s="466"/>
      <c r="ESL549" s="467"/>
      <c r="ESM549" s="468"/>
      <c r="ESN549" s="467"/>
      <c r="ESO549" s="469"/>
      <c r="ESP549" s="469"/>
      <c r="ESQ549" s="469"/>
      <c r="ESR549" s="465"/>
      <c r="ESS549" s="466"/>
      <c r="EST549" s="467"/>
      <c r="ESU549" s="468"/>
      <c r="ESV549" s="467"/>
      <c r="ESW549" s="469"/>
      <c r="ESX549" s="469"/>
      <c r="ESY549" s="469"/>
      <c r="ESZ549" s="465"/>
      <c r="ETA549" s="466"/>
      <c r="ETB549" s="467"/>
      <c r="ETC549" s="468"/>
      <c r="ETD549" s="467"/>
      <c r="ETE549" s="469"/>
      <c r="ETF549" s="469"/>
      <c r="ETG549" s="469"/>
      <c r="ETH549" s="465"/>
      <c r="ETI549" s="466"/>
      <c r="ETJ549" s="467"/>
      <c r="ETK549" s="468"/>
      <c r="ETL549" s="467"/>
      <c r="ETM549" s="469"/>
      <c r="ETN549" s="469"/>
      <c r="ETO549" s="469"/>
      <c r="ETP549" s="465"/>
      <c r="ETQ549" s="466"/>
      <c r="ETR549" s="467"/>
      <c r="ETS549" s="468"/>
      <c r="ETT549" s="467"/>
      <c r="ETU549" s="469"/>
      <c r="ETV549" s="469"/>
      <c r="ETW549" s="469"/>
      <c r="ETX549" s="465"/>
      <c r="ETY549" s="466"/>
      <c r="ETZ549" s="467"/>
      <c r="EUA549" s="468"/>
      <c r="EUB549" s="467"/>
      <c r="EUC549" s="469"/>
      <c r="EUD549" s="469"/>
      <c r="EUE549" s="469"/>
      <c r="EUF549" s="465"/>
      <c r="EUG549" s="466"/>
      <c r="EUH549" s="467"/>
      <c r="EUI549" s="468"/>
      <c r="EUJ549" s="467"/>
      <c r="EUK549" s="469"/>
      <c r="EUL549" s="469"/>
      <c r="EUM549" s="469"/>
      <c r="EUN549" s="465"/>
      <c r="EUO549" s="466"/>
      <c r="EUP549" s="467"/>
      <c r="EUQ549" s="468"/>
      <c r="EUR549" s="467"/>
      <c r="EUS549" s="469"/>
      <c r="EUT549" s="469"/>
      <c r="EUU549" s="469"/>
      <c r="EUV549" s="465"/>
      <c r="EUW549" s="466"/>
      <c r="EUX549" s="467"/>
      <c r="EUY549" s="468"/>
      <c r="EUZ549" s="467"/>
      <c r="EVA549" s="469"/>
      <c r="EVB549" s="469"/>
      <c r="EVC549" s="469"/>
      <c r="EVD549" s="465"/>
      <c r="EVE549" s="466"/>
      <c r="EVF549" s="467"/>
      <c r="EVG549" s="468"/>
      <c r="EVH549" s="467"/>
      <c r="EVI549" s="469"/>
      <c r="EVJ549" s="469"/>
      <c r="EVK549" s="469"/>
      <c r="EVL549" s="465"/>
      <c r="EVM549" s="466"/>
      <c r="EVN549" s="467"/>
      <c r="EVO549" s="468"/>
      <c r="EVP549" s="467"/>
      <c r="EVQ549" s="469"/>
      <c r="EVR549" s="469"/>
      <c r="EVS549" s="469"/>
      <c r="EVT549" s="465"/>
      <c r="EVU549" s="466"/>
      <c r="EVV549" s="467"/>
      <c r="EVW549" s="468"/>
      <c r="EVX549" s="467"/>
      <c r="EVY549" s="469"/>
      <c r="EVZ549" s="469"/>
      <c r="EWA549" s="469"/>
      <c r="EWB549" s="465"/>
      <c r="EWC549" s="466"/>
      <c r="EWD549" s="467"/>
      <c r="EWE549" s="468"/>
      <c r="EWF549" s="467"/>
      <c r="EWG549" s="469"/>
      <c r="EWH549" s="469"/>
      <c r="EWI549" s="469"/>
      <c r="EWJ549" s="465"/>
      <c r="EWK549" s="466"/>
      <c r="EWL549" s="467"/>
      <c r="EWM549" s="468"/>
      <c r="EWN549" s="467"/>
      <c r="EWO549" s="469"/>
      <c r="EWP549" s="469"/>
      <c r="EWQ549" s="469"/>
      <c r="EWR549" s="465"/>
      <c r="EWS549" s="466"/>
      <c r="EWT549" s="467"/>
      <c r="EWU549" s="468"/>
      <c r="EWV549" s="467"/>
      <c r="EWW549" s="469"/>
      <c r="EWX549" s="469"/>
      <c r="EWY549" s="469"/>
      <c r="EWZ549" s="465"/>
      <c r="EXA549" s="466"/>
      <c r="EXB549" s="467"/>
      <c r="EXC549" s="468"/>
      <c r="EXD549" s="467"/>
      <c r="EXE549" s="469"/>
      <c r="EXF549" s="469"/>
      <c r="EXG549" s="469"/>
      <c r="EXH549" s="465"/>
      <c r="EXI549" s="466"/>
      <c r="EXJ549" s="467"/>
      <c r="EXK549" s="468"/>
      <c r="EXL549" s="467"/>
      <c r="EXM549" s="469"/>
      <c r="EXN549" s="469"/>
      <c r="EXO549" s="469"/>
      <c r="EXP549" s="465"/>
      <c r="EXQ549" s="466"/>
      <c r="EXR549" s="467"/>
      <c r="EXS549" s="468"/>
      <c r="EXT549" s="467"/>
      <c r="EXU549" s="469"/>
      <c r="EXV549" s="469"/>
      <c r="EXW549" s="469"/>
      <c r="EXX549" s="465"/>
      <c r="EXY549" s="466"/>
      <c r="EXZ549" s="467"/>
      <c r="EYA549" s="468"/>
      <c r="EYB549" s="467"/>
      <c r="EYC549" s="469"/>
      <c r="EYD549" s="469"/>
      <c r="EYE549" s="469"/>
      <c r="EYF549" s="465"/>
      <c r="EYG549" s="466"/>
      <c r="EYH549" s="467"/>
      <c r="EYI549" s="468"/>
      <c r="EYJ549" s="467"/>
      <c r="EYK549" s="469"/>
      <c r="EYL549" s="469"/>
      <c r="EYM549" s="469"/>
      <c r="EYN549" s="465"/>
      <c r="EYO549" s="466"/>
      <c r="EYP549" s="467"/>
      <c r="EYQ549" s="468"/>
      <c r="EYR549" s="467"/>
      <c r="EYS549" s="469"/>
      <c r="EYT549" s="469"/>
      <c r="EYU549" s="469"/>
      <c r="EYV549" s="465"/>
      <c r="EYW549" s="466"/>
      <c r="EYX549" s="467"/>
      <c r="EYY549" s="468"/>
      <c r="EYZ549" s="467"/>
      <c r="EZA549" s="469"/>
      <c r="EZB549" s="469"/>
      <c r="EZC549" s="469"/>
      <c r="EZD549" s="465"/>
      <c r="EZE549" s="466"/>
      <c r="EZF549" s="467"/>
      <c r="EZG549" s="468"/>
      <c r="EZH549" s="467"/>
      <c r="EZI549" s="469"/>
      <c r="EZJ549" s="469"/>
      <c r="EZK549" s="469"/>
      <c r="EZL549" s="465"/>
      <c r="EZM549" s="466"/>
      <c r="EZN549" s="467"/>
      <c r="EZO549" s="468"/>
      <c r="EZP549" s="467"/>
      <c r="EZQ549" s="469"/>
      <c r="EZR549" s="469"/>
      <c r="EZS549" s="469"/>
      <c r="EZT549" s="465"/>
      <c r="EZU549" s="466"/>
      <c r="EZV549" s="467"/>
      <c r="EZW549" s="468"/>
      <c r="EZX549" s="467"/>
      <c r="EZY549" s="469"/>
      <c r="EZZ549" s="469"/>
      <c r="FAA549" s="469"/>
      <c r="FAB549" s="465"/>
      <c r="FAC549" s="466"/>
      <c r="FAD549" s="467"/>
      <c r="FAE549" s="468"/>
      <c r="FAF549" s="467"/>
      <c r="FAG549" s="469"/>
      <c r="FAH549" s="469"/>
      <c r="FAI549" s="469"/>
      <c r="FAJ549" s="465"/>
      <c r="FAK549" s="466"/>
      <c r="FAL549" s="467"/>
      <c r="FAM549" s="468"/>
      <c r="FAN549" s="467"/>
      <c r="FAO549" s="469"/>
      <c r="FAP549" s="469"/>
      <c r="FAQ549" s="469"/>
      <c r="FAR549" s="465"/>
      <c r="FAS549" s="466"/>
      <c r="FAT549" s="467"/>
      <c r="FAU549" s="468"/>
      <c r="FAV549" s="467"/>
      <c r="FAW549" s="469"/>
      <c r="FAX549" s="469"/>
      <c r="FAY549" s="469"/>
      <c r="FAZ549" s="465"/>
      <c r="FBA549" s="466"/>
      <c r="FBB549" s="467"/>
      <c r="FBC549" s="468"/>
      <c r="FBD549" s="467"/>
      <c r="FBE549" s="469"/>
      <c r="FBF549" s="469"/>
      <c r="FBG549" s="469"/>
      <c r="FBH549" s="465"/>
      <c r="FBI549" s="466"/>
      <c r="FBJ549" s="467"/>
      <c r="FBK549" s="468"/>
      <c r="FBL549" s="467"/>
      <c r="FBM549" s="469"/>
      <c r="FBN549" s="469"/>
      <c r="FBO549" s="469"/>
      <c r="FBP549" s="465"/>
      <c r="FBQ549" s="466"/>
      <c r="FBR549" s="467"/>
      <c r="FBS549" s="468"/>
      <c r="FBT549" s="467"/>
      <c r="FBU549" s="469"/>
      <c r="FBV549" s="469"/>
      <c r="FBW549" s="469"/>
      <c r="FBX549" s="465"/>
      <c r="FBY549" s="466"/>
      <c r="FBZ549" s="467"/>
      <c r="FCA549" s="468"/>
      <c r="FCB549" s="467"/>
      <c r="FCC549" s="469"/>
      <c r="FCD549" s="469"/>
      <c r="FCE549" s="469"/>
      <c r="FCF549" s="465"/>
      <c r="FCG549" s="466"/>
      <c r="FCH549" s="467"/>
      <c r="FCI549" s="468"/>
      <c r="FCJ549" s="467"/>
      <c r="FCK549" s="469"/>
      <c r="FCL549" s="469"/>
      <c r="FCM549" s="469"/>
      <c r="FCN549" s="465"/>
      <c r="FCO549" s="466"/>
      <c r="FCP549" s="467"/>
      <c r="FCQ549" s="468"/>
      <c r="FCR549" s="467"/>
      <c r="FCS549" s="469"/>
      <c r="FCT549" s="469"/>
      <c r="FCU549" s="469"/>
      <c r="FCV549" s="465"/>
      <c r="FCW549" s="466"/>
      <c r="FCX549" s="467"/>
      <c r="FCY549" s="468"/>
      <c r="FCZ549" s="467"/>
      <c r="FDA549" s="469"/>
      <c r="FDB549" s="469"/>
      <c r="FDC549" s="469"/>
      <c r="FDD549" s="465"/>
      <c r="FDE549" s="466"/>
      <c r="FDF549" s="467"/>
      <c r="FDG549" s="468"/>
      <c r="FDH549" s="467"/>
      <c r="FDI549" s="469"/>
      <c r="FDJ549" s="469"/>
      <c r="FDK549" s="469"/>
      <c r="FDL549" s="465"/>
      <c r="FDM549" s="466"/>
      <c r="FDN549" s="467"/>
      <c r="FDO549" s="468"/>
      <c r="FDP549" s="467"/>
      <c r="FDQ549" s="469"/>
      <c r="FDR549" s="469"/>
      <c r="FDS549" s="469"/>
      <c r="FDT549" s="465"/>
      <c r="FDU549" s="466"/>
      <c r="FDV549" s="467"/>
      <c r="FDW549" s="468"/>
      <c r="FDX549" s="467"/>
      <c r="FDY549" s="469"/>
      <c r="FDZ549" s="469"/>
      <c r="FEA549" s="469"/>
      <c r="FEB549" s="465"/>
      <c r="FEC549" s="466"/>
      <c r="FED549" s="467"/>
      <c r="FEE549" s="468"/>
      <c r="FEF549" s="467"/>
      <c r="FEG549" s="469"/>
      <c r="FEH549" s="469"/>
      <c r="FEI549" s="469"/>
      <c r="FEJ549" s="465"/>
      <c r="FEK549" s="466"/>
      <c r="FEL549" s="467"/>
      <c r="FEM549" s="468"/>
      <c r="FEN549" s="467"/>
      <c r="FEO549" s="469"/>
      <c r="FEP549" s="469"/>
      <c r="FEQ549" s="469"/>
      <c r="FER549" s="465"/>
      <c r="FES549" s="466"/>
      <c r="FET549" s="467"/>
      <c r="FEU549" s="468"/>
      <c r="FEV549" s="467"/>
      <c r="FEW549" s="469"/>
      <c r="FEX549" s="469"/>
      <c r="FEY549" s="469"/>
      <c r="FEZ549" s="465"/>
      <c r="FFA549" s="466"/>
      <c r="FFB549" s="467"/>
      <c r="FFC549" s="468"/>
      <c r="FFD549" s="467"/>
      <c r="FFE549" s="469"/>
      <c r="FFF549" s="469"/>
      <c r="FFG549" s="469"/>
      <c r="FFH549" s="465"/>
      <c r="FFI549" s="466"/>
      <c r="FFJ549" s="467"/>
      <c r="FFK549" s="468"/>
      <c r="FFL549" s="467"/>
      <c r="FFM549" s="469"/>
      <c r="FFN549" s="469"/>
      <c r="FFO549" s="469"/>
      <c r="FFP549" s="465"/>
      <c r="FFQ549" s="466"/>
      <c r="FFR549" s="467"/>
      <c r="FFS549" s="468"/>
      <c r="FFT549" s="467"/>
      <c r="FFU549" s="469"/>
      <c r="FFV549" s="469"/>
      <c r="FFW549" s="469"/>
      <c r="FFX549" s="465"/>
      <c r="FFY549" s="466"/>
      <c r="FFZ549" s="467"/>
      <c r="FGA549" s="468"/>
      <c r="FGB549" s="467"/>
      <c r="FGC549" s="469"/>
      <c r="FGD549" s="469"/>
      <c r="FGE549" s="469"/>
      <c r="FGF549" s="465"/>
      <c r="FGG549" s="466"/>
      <c r="FGH549" s="467"/>
      <c r="FGI549" s="468"/>
      <c r="FGJ549" s="467"/>
      <c r="FGK549" s="469"/>
      <c r="FGL549" s="469"/>
      <c r="FGM549" s="469"/>
      <c r="FGN549" s="465"/>
      <c r="FGO549" s="466"/>
      <c r="FGP549" s="467"/>
      <c r="FGQ549" s="468"/>
      <c r="FGR549" s="467"/>
      <c r="FGS549" s="469"/>
      <c r="FGT549" s="469"/>
      <c r="FGU549" s="469"/>
      <c r="FGV549" s="465"/>
      <c r="FGW549" s="466"/>
      <c r="FGX549" s="467"/>
      <c r="FGY549" s="468"/>
      <c r="FGZ549" s="467"/>
      <c r="FHA549" s="469"/>
      <c r="FHB549" s="469"/>
      <c r="FHC549" s="469"/>
      <c r="FHD549" s="465"/>
      <c r="FHE549" s="466"/>
      <c r="FHF549" s="467"/>
      <c r="FHG549" s="468"/>
      <c r="FHH549" s="467"/>
      <c r="FHI549" s="469"/>
      <c r="FHJ549" s="469"/>
      <c r="FHK549" s="469"/>
      <c r="FHL549" s="465"/>
      <c r="FHM549" s="466"/>
      <c r="FHN549" s="467"/>
      <c r="FHO549" s="468"/>
      <c r="FHP549" s="467"/>
      <c r="FHQ549" s="469"/>
      <c r="FHR549" s="469"/>
      <c r="FHS549" s="469"/>
      <c r="FHT549" s="465"/>
      <c r="FHU549" s="466"/>
      <c r="FHV549" s="467"/>
      <c r="FHW549" s="468"/>
      <c r="FHX549" s="467"/>
      <c r="FHY549" s="469"/>
      <c r="FHZ549" s="469"/>
      <c r="FIA549" s="469"/>
      <c r="FIB549" s="465"/>
      <c r="FIC549" s="466"/>
      <c r="FID549" s="467"/>
      <c r="FIE549" s="468"/>
      <c r="FIF549" s="467"/>
      <c r="FIG549" s="469"/>
      <c r="FIH549" s="469"/>
      <c r="FII549" s="469"/>
      <c r="FIJ549" s="465"/>
      <c r="FIK549" s="466"/>
      <c r="FIL549" s="467"/>
      <c r="FIM549" s="468"/>
      <c r="FIN549" s="467"/>
      <c r="FIO549" s="469"/>
      <c r="FIP549" s="469"/>
      <c r="FIQ549" s="469"/>
      <c r="FIR549" s="465"/>
      <c r="FIS549" s="466"/>
      <c r="FIT549" s="467"/>
      <c r="FIU549" s="468"/>
      <c r="FIV549" s="467"/>
      <c r="FIW549" s="469"/>
      <c r="FIX549" s="469"/>
      <c r="FIY549" s="469"/>
      <c r="FIZ549" s="465"/>
      <c r="FJA549" s="466"/>
      <c r="FJB549" s="467"/>
      <c r="FJC549" s="468"/>
      <c r="FJD549" s="467"/>
      <c r="FJE549" s="469"/>
      <c r="FJF549" s="469"/>
      <c r="FJG549" s="469"/>
      <c r="FJH549" s="465"/>
      <c r="FJI549" s="466"/>
      <c r="FJJ549" s="467"/>
      <c r="FJK549" s="468"/>
      <c r="FJL549" s="467"/>
      <c r="FJM549" s="469"/>
      <c r="FJN549" s="469"/>
      <c r="FJO549" s="469"/>
      <c r="FJP549" s="465"/>
      <c r="FJQ549" s="466"/>
      <c r="FJR549" s="467"/>
      <c r="FJS549" s="468"/>
      <c r="FJT549" s="467"/>
      <c r="FJU549" s="469"/>
      <c r="FJV549" s="469"/>
      <c r="FJW549" s="469"/>
      <c r="FJX549" s="465"/>
      <c r="FJY549" s="466"/>
      <c r="FJZ549" s="467"/>
      <c r="FKA549" s="468"/>
      <c r="FKB549" s="467"/>
      <c r="FKC549" s="469"/>
      <c r="FKD549" s="469"/>
      <c r="FKE549" s="469"/>
      <c r="FKF549" s="465"/>
      <c r="FKG549" s="466"/>
      <c r="FKH549" s="467"/>
      <c r="FKI549" s="468"/>
      <c r="FKJ549" s="467"/>
      <c r="FKK549" s="469"/>
      <c r="FKL549" s="469"/>
      <c r="FKM549" s="469"/>
      <c r="FKN549" s="465"/>
      <c r="FKO549" s="466"/>
      <c r="FKP549" s="467"/>
      <c r="FKQ549" s="468"/>
      <c r="FKR549" s="467"/>
      <c r="FKS549" s="469"/>
      <c r="FKT549" s="469"/>
      <c r="FKU549" s="469"/>
      <c r="FKV549" s="465"/>
      <c r="FKW549" s="466"/>
      <c r="FKX549" s="467"/>
      <c r="FKY549" s="468"/>
      <c r="FKZ549" s="467"/>
      <c r="FLA549" s="469"/>
      <c r="FLB549" s="469"/>
      <c r="FLC549" s="469"/>
      <c r="FLD549" s="465"/>
      <c r="FLE549" s="466"/>
      <c r="FLF549" s="467"/>
      <c r="FLG549" s="468"/>
      <c r="FLH549" s="467"/>
      <c r="FLI549" s="469"/>
      <c r="FLJ549" s="469"/>
      <c r="FLK549" s="469"/>
      <c r="FLL549" s="465"/>
      <c r="FLM549" s="466"/>
      <c r="FLN549" s="467"/>
      <c r="FLO549" s="468"/>
      <c r="FLP549" s="467"/>
      <c r="FLQ549" s="469"/>
      <c r="FLR549" s="469"/>
      <c r="FLS549" s="469"/>
      <c r="FLT549" s="465"/>
      <c r="FLU549" s="466"/>
      <c r="FLV549" s="467"/>
      <c r="FLW549" s="468"/>
      <c r="FLX549" s="467"/>
      <c r="FLY549" s="469"/>
      <c r="FLZ549" s="469"/>
      <c r="FMA549" s="469"/>
      <c r="FMB549" s="465"/>
      <c r="FMC549" s="466"/>
      <c r="FMD549" s="467"/>
      <c r="FME549" s="468"/>
      <c r="FMF549" s="467"/>
      <c r="FMG549" s="469"/>
      <c r="FMH549" s="469"/>
      <c r="FMI549" s="469"/>
      <c r="FMJ549" s="465"/>
      <c r="FMK549" s="466"/>
      <c r="FML549" s="467"/>
      <c r="FMM549" s="468"/>
      <c r="FMN549" s="467"/>
      <c r="FMO549" s="469"/>
      <c r="FMP549" s="469"/>
      <c r="FMQ549" s="469"/>
      <c r="FMR549" s="465"/>
      <c r="FMS549" s="466"/>
      <c r="FMT549" s="467"/>
      <c r="FMU549" s="468"/>
      <c r="FMV549" s="467"/>
      <c r="FMW549" s="469"/>
      <c r="FMX549" s="469"/>
      <c r="FMY549" s="469"/>
      <c r="FMZ549" s="465"/>
      <c r="FNA549" s="466"/>
      <c r="FNB549" s="467"/>
      <c r="FNC549" s="468"/>
      <c r="FND549" s="467"/>
      <c r="FNE549" s="469"/>
      <c r="FNF549" s="469"/>
      <c r="FNG549" s="469"/>
      <c r="FNH549" s="465"/>
      <c r="FNI549" s="466"/>
      <c r="FNJ549" s="467"/>
      <c r="FNK549" s="468"/>
      <c r="FNL549" s="467"/>
      <c r="FNM549" s="469"/>
      <c r="FNN549" s="469"/>
      <c r="FNO549" s="469"/>
      <c r="FNP549" s="465"/>
      <c r="FNQ549" s="466"/>
      <c r="FNR549" s="467"/>
      <c r="FNS549" s="468"/>
      <c r="FNT549" s="467"/>
      <c r="FNU549" s="469"/>
      <c r="FNV549" s="469"/>
      <c r="FNW549" s="469"/>
      <c r="FNX549" s="465"/>
      <c r="FNY549" s="466"/>
      <c r="FNZ549" s="467"/>
      <c r="FOA549" s="468"/>
      <c r="FOB549" s="467"/>
      <c r="FOC549" s="469"/>
      <c r="FOD549" s="469"/>
      <c r="FOE549" s="469"/>
      <c r="FOF549" s="465"/>
      <c r="FOG549" s="466"/>
      <c r="FOH549" s="467"/>
      <c r="FOI549" s="468"/>
      <c r="FOJ549" s="467"/>
      <c r="FOK549" s="469"/>
      <c r="FOL549" s="469"/>
      <c r="FOM549" s="469"/>
      <c r="FON549" s="465"/>
      <c r="FOO549" s="466"/>
      <c r="FOP549" s="467"/>
      <c r="FOQ549" s="468"/>
      <c r="FOR549" s="467"/>
      <c r="FOS549" s="469"/>
      <c r="FOT549" s="469"/>
      <c r="FOU549" s="469"/>
      <c r="FOV549" s="465"/>
      <c r="FOW549" s="466"/>
      <c r="FOX549" s="467"/>
      <c r="FOY549" s="468"/>
      <c r="FOZ549" s="467"/>
      <c r="FPA549" s="469"/>
      <c r="FPB549" s="469"/>
      <c r="FPC549" s="469"/>
      <c r="FPD549" s="465"/>
      <c r="FPE549" s="466"/>
      <c r="FPF549" s="467"/>
      <c r="FPG549" s="468"/>
      <c r="FPH549" s="467"/>
      <c r="FPI549" s="469"/>
      <c r="FPJ549" s="469"/>
      <c r="FPK549" s="469"/>
      <c r="FPL549" s="465"/>
      <c r="FPM549" s="466"/>
      <c r="FPN549" s="467"/>
      <c r="FPO549" s="468"/>
      <c r="FPP549" s="467"/>
      <c r="FPQ549" s="469"/>
      <c r="FPR549" s="469"/>
      <c r="FPS549" s="469"/>
      <c r="FPT549" s="465"/>
      <c r="FPU549" s="466"/>
      <c r="FPV549" s="467"/>
      <c r="FPW549" s="468"/>
      <c r="FPX549" s="467"/>
      <c r="FPY549" s="469"/>
      <c r="FPZ549" s="469"/>
      <c r="FQA549" s="469"/>
      <c r="FQB549" s="465"/>
      <c r="FQC549" s="466"/>
      <c r="FQD549" s="467"/>
      <c r="FQE549" s="468"/>
      <c r="FQF549" s="467"/>
      <c r="FQG549" s="469"/>
      <c r="FQH549" s="469"/>
      <c r="FQI549" s="469"/>
      <c r="FQJ549" s="465"/>
      <c r="FQK549" s="466"/>
      <c r="FQL549" s="467"/>
      <c r="FQM549" s="468"/>
      <c r="FQN549" s="467"/>
      <c r="FQO549" s="469"/>
      <c r="FQP549" s="469"/>
      <c r="FQQ549" s="469"/>
      <c r="FQR549" s="465"/>
      <c r="FQS549" s="466"/>
      <c r="FQT549" s="467"/>
      <c r="FQU549" s="468"/>
      <c r="FQV549" s="467"/>
      <c r="FQW549" s="469"/>
      <c r="FQX549" s="469"/>
      <c r="FQY549" s="469"/>
      <c r="FQZ549" s="465"/>
      <c r="FRA549" s="466"/>
      <c r="FRB549" s="467"/>
      <c r="FRC549" s="468"/>
      <c r="FRD549" s="467"/>
      <c r="FRE549" s="469"/>
      <c r="FRF549" s="469"/>
      <c r="FRG549" s="469"/>
      <c r="FRH549" s="465"/>
      <c r="FRI549" s="466"/>
      <c r="FRJ549" s="467"/>
      <c r="FRK549" s="468"/>
      <c r="FRL549" s="467"/>
      <c r="FRM549" s="469"/>
      <c r="FRN549" s="469"/>
      <c r="FRO549" s="469"/>
      <c r="FRP549" s="465"/>
      <c r="FRQ549" s="466"/>
      <c r="FRR549" s="467"/>
      <c r="FRS549" s="468"/>
      <c r="FRT549" s="467"/>
      <c r="FRU549" s="469"/>
      <c r="FRV549" s="469"/>
      <c r="FRW549" s="469"/>
      <c r="FRX549" s="465"/>
      <c r="FRY549" s="466"/>
      <c r="FRZ549" s="467"/>
      <c r="FSA549" s="468"/>
      <c r="FSB549" s="467"/>
      <c r="FSC549" s="469"/>
      <c r="FSD549" s="469"/>
      <c r="FSE549" s="469"/>
      <c r="FSF549" s="465"/>
      <c r="FSG549" s="466"/>
      <c r="FSH549" s="467"/>
      <c r="FSI549" s="468"/>
      <c r="FSJ549" s="467"/>
      <c r="FSK549" s="469"/>
      <c r="FSL549" s="469"/>
      <c r="FSM549" s="469"/>
      <c r="FSN549" s="465"/>
      <c r="FSO549" s="466"/>
      <c r="FSP549" s="467"/>
      <c r="FSQ549" s="468"/>
      <c r="FSR549" s="467"/>
      <c r="FSS549" s="469"/>
      <c r="FST549" s="469"/>
      <c r="FSU549" s="469"/>
      <c r="FSV549" s="465"/>
      <c r="FSW549" s="466"/>
      <c r="FSX549" s="467"/>
      <c r="FSY549" s="468"/>
      <c r="FSZ549" s="467"/>
      <c r="FTA549" s="469"/>
      <c r="FTB549" s="469"/>
      <c r="FTC549" s="469"/>
      <c r="FTD549" s="465"/>
      <c r="FTE549" s="466"/>
      <c r="FTF549" s="467"/>
      <c r="FTG549" s="468"/>
      <c r="FTH549" s="467"/>
      <c r="FTI549" s="469"/>
      <c r="FTJ549" s="469"/>
      <c r="FTK549" s="469"/>
      <c r="FTL549" s="465"/>
      <c r="FTM549" s="466"/>
      <c r="FTN549" s="467"/>
      <c r="FTO549" s="468"/>
      <c r="FTP549" s="467"/>
      <c r="FTQ549" s="469"/>
      <c r="FTR549" s="469"/>
      <c r="FTS549" s="469"/>
      <c r="FTT549" s="465"/>
      <c r="FTU549" s="466"/>
      <c r="FTV549" s="467"/>
      <c r="FTW549" s="468"/>
      <c r="FTX549" s="467"/>
      <c r="FTY549" s="469"/>
      <c r="FTZ549" s="469"/>
      <c r="FUA549" s="469"/>
      <c r="FUB549" s="465"/>
      <c r="FUC549" s="466"/>
      <c r="FUD549" s="467"/>
      <c r="FUE549" s="468"/>
      <c r="FUF549" s="467"/>
      <c r="FUG549" s="469"/>
      <c r="FUH549" s="469"/>
      <c r="FUI549" s="469"/>
      <c r="FUJ549" s="465"/>
      <c r="FUK549" s="466"/>
      <c r="FUL549" s="467"/>
      <c r="FUM549" s="468"/>
      <c r="FUN549" s="467"/>
      <c r="FUO549" s="469"/>
      <c r="FUP549" s="469"/>
      <c r="FUQ549" s="469"/>
      <c r="FUR549" s="465"/>
      <c r="FUS549" s="466"/>
      <c r="FUT549" s="467"/>
      <c r="FUU549" s="468"/>
      <c r="FUV549" s="467"/>
      <c r="FUW549" s="469"/>
      <c r="FUX549" s="469"/>
      <c r="FUY549" s="469"/>
      <c r="FUZ549" s="465"/>
      <c r="FVA549" s="466"/>
      <c r="FVB549" s="467"/>
      <c r="FVC549" s="468"/>
      <c r="FVD549" s="467"/>
      <c r="FVE549" s="469"/>
      <c r="FVF549" s="469"/>
      <c r="FVG549" s="469"/>
      <c r="FVH549" s="465"/>
      <c r="FVI549" s="466"/>
      <c r="FVJ549" s="467"/>
      <c r="FVK549" s="468"/>
      <c r="FVL549" s="467"/>
      <c r="FVM549" s="469"/>
      <c r="FVN549" s="469"/>
      <c r="FVO549" s="469"/>
      <c r="FVP549" s="465"/>
      <c r="FVQ549" s="466"/>
      <c r="FVR549" s="467"/>
      <c r="FVS549" s="468"/>
      <c r="FVT549" s="467"/>
      <c r="FVU549" s="469"/>
      <c r="FVV549" s="469"/>
      <c r="FVW549" s="469"/>
      <c r="FVX549" s="465"/>
      <c r="FVY549" s="466"/>
      <c r="FVZ549" s="467"/>
      <c r="FWA549" s="468"/>
      <c r="FWB549" s="467"/>
      <c r="FWC549" s="469"/>
      <c r="FWD549" s="469"/>
      <c r="FWE549" s="469"/>
      <c r="FWF549" s="465"/>
      <c r="FWG549" s="466"/>
      <c r="FWH549" s="467"/>
      <c r="FWI549" s="468"/>
      <c r="FWJ549" s="467"/>
      <c r="FWK549" s="469"/>
      <c r="FWL549" s="469"/>
      <c r="FWM549" s="469"/>
      <c r="FWN549" s="465"/>
      <c r="FWO549" s="466"/>
      <c r="FWP549" s="467"/>
      <c r="FWQ549" s="468"/>
      <c r="FWR549" s="467"/>
      <c r="FWS549" s="469"/>
      <c r="FWT549" s="469"/>
      <c r="FWU549" s="469"/>
      <c r="FWV549" s="465"/>
      <c r="FWW549" s="466"/>
      <c r="FWX549" s="467"/>
      <c r="FWY549" s="468"/>
      <c r="FWZ549" s="467"/>
      <c r="FXA549" s="469"/>
      <c r="FXB549" s="469"/>
      <c r="FXC549" s="469"/>
      <c r="FXD549" s="465"/>
      <c r="FXE549" s="466"/>
      <c r="FXF549" s="467"/>
      <c r="FXG549" s="468"/>
      <c r="FXH549" s="467"/>
      <c r="FXI549" s="469"/>
      <c r="FXJ549" s="469"/>
      <c r="FXK549" s="469"/>
      <c r="FXL549" s="465"/>
      <c r="FXM549" s="466"/>
      <c r="FXN549" s="467"/>
      <c r="FXO549" s="468"/>
      <c r="FXP549" s="467"/>
      <c r="FXQ549" s="469"/>
      <c r="FXR549" s="469"/>
      <c r="FXS549" s="469"/>
      <c r="FXT549" s="465"/>
      <c r="FXU549" s="466"/>
      <c r="FXV549" s="467"/>
      <c r="FXW549" s="468"/>
      <c r="FXX549" s="467"/>
      <c r="FXY549" s="469"/>
      <c r="FXZ549" s="469"/>
      <c r="FYA549" s="469"/>
      <c r="FYB549" s="465"/>
      <c r="FYC549" s="466"/>
      <c r="FYD549" s="467"/>
      <c r="FYE549" s="468"/>
      <c r="FYF549" s="467"/>
      <c r="FYG549" s="469"/>
      <c r="FYH549" s="469"/>
      <c r="FYI549" s="469"/>
      <c r="FYJ549" s="465"/>
      <c r="FYK549" s="466"/>
      <c r="FYL549" s="467"/>
      <c r="FYM549" s="468"/>
      <c r="FYN549" s="467"/>
      <c r="FYO549" s="469"/>
      <c r="FYP549" s="469"/>
      <c r="FYQ549" s="469"/>
      <c r="FYR549" s="465"/>
      <c r="FYS549" s="466"/>
      <c r="FYT549" s="467"/>
      <c r="FYU549" s="468"/>
      <c r="FYV549" s="467"/>
      <c r="FYW549" s="469"/>
      <c r="FYX549" s="469"/>
      <c r="FYY549" s="469"/>
      <c r="FYZ549" s="465"/>
      <c r="FZA549" s="466"/>
      <c r="FZB549" s="467"/>
      <c r="FZC549" s="468"/>
      <c r="FZD549" s="467"/>
      <c r="FZE549" s="469"/>
      <c r="FZF549" s="469"/>
      <c r="FZG549" s="469"/>
      <c r="FZH549" s="465"/>
      <c r="FZI549" s="466"/>
      <c r="FZJ549" s="467"/>
      <c r="FZK549" s="468"/>
      <c r="FZL549" s="467"/>
      <c r="FZM549" s="469"/>
      <c r="FZN549" s="469"/>
      <c r="FZO549" s="469"/>
      <c r="FZP549" s="465"/>
      <c r="FZQ549" s="466"/>
      <c r="FZR549" s="467"/>
      <c r="FZS549" s="468"/>
      <c r="FZT549" s="467"/>
      <c r="FZU549" s="469"/>
      <c r="FZV549" s="469"/>
      <c r="FZW549" s="469"/>
      <c r="FZX549" s="465"/>
      <c r="FZY549" s="466"/>
      <c r="FZZ549" s="467"/>
      <c r="GAA549" s="468"/>
      <c r="GAB549" s="467"/>
      <c r="GAC549" s="469"/>
      <c r="GAD549" s="469"/>
      <c r="GAE549" s="469"/>
      <c r="GAF549" s="465"/>
      <c r="GAG549" s="466"/>
      <c r="GAH549" s="467"/>
      <c r="GAI549" s="468"/>
      <c r="GAJ549" s="467"/>
      <c r="GAK549" s="469"/>
      <c r="GAL549" s="469"/>
      <c r="GAM549" s="469"/>
      <c r="GAN549" s="465"/>
      <c r="GAO549" s="466"/>
      <c r="GAP549" s="467"/>
      <c r="GAQ549" s="468"/>
      <c r="GAR549" s="467"/>
      <c r="GAS549" s="469"/>
      <c r="GAT549" s="469"/>
      <c r="GAU549" s="469"/>
      <c r="GAV549" s="465"/>
      <c r="GAW549" s="466"/>
      <c r="GAX549" s="467"/>
      <c r="GAY549" s="468"/>
      <c r="GAZ549" s="467"/>
      <c r="GBA549" s="469"/>
      <c r="GBB549" s="469"/>
      <c r="GBC549" s="469"/>
      <c r="GBD549" s="465"/>
      <c r="GBE549" s="466"/>
      <c r="GBF549" s="467"/>
      <c r="GBG549" s="468"/>
      <c r="GBH549" s="467"/>
      <c r="GBI549" s="469"/>
      <c r="GBJ549" s="469"/>
      <c r="GBK549" s="469"/>
      <c r="GBL549" s="465"/>
      <c r="GBM549" s="466"/>
      <c r="GBN549" s="467"/>
      <c r="GBO549" s="468"/>
      <c r="GBP549" s="467"/>
      <c r="GBQ549" s="469"/>
      <c r="GBR549" s="469"/>
      <c r="GBS549" s="469"/>
      <c r="GBT549" s="465"/>
      <c r="GBU549" s="466"/>
      <c r="GBV549" s="467"/>
      <c r="GBW549" s="468"/>
      <c r="GBX549" s="467"/>
      <c r="GBY549" s="469"/>
      <c r="GBZ549" s="469"/>
      <c r="GCA549" s="469"/>
      <c r="GCB549" s="465"/>
      <c r="GCC549" s="466"/>
      <c r="GCD549" s="467"/>
      <c r="GCE549" s="468"/>
      <c r="GCF549" s="467"/>
      <c r="GCG549" s="469"/>
      <c r="GCH549" s="469"/>
      <c r="GCI549" s="469"/>
      <c r="GCJ549" s="465"/>
      <c r="GCK549" s="466"/>
      <c r="GCL549" s="467"/>
      <c r="GCM549" s="468"/>
      <c r="GCN549" s="467"/>
      <c r="GCO549" s="469"/>
      <c r="GCP549" s="469"/>
      <c r="GCQ549" s="469"/>
      <c r="GCR549" s="465"/>
      <c r="GCS549" s="466"/>
      <c r="GCT549" s="467"/>
      <c r="GCU549" s="468"/>
      <c r="GCV549" s="467"/>
      <c r="GCW549" s="469"/>
      <c r="GCX549" s="469"/>
      <c r="GCY549" s="469"/>
      <c r="GCZ549" s="465"/>
      <c r="GDA549" s="466"/>
      <c r="GDB549" s="467"/>
      <c r="GDC549" s="468"/>
      <c r="GDD549" s="467"/>
      <c r="GDE549" s="469"/>
      <c r="GDF549" s="469"/>
      <c r="GDG549" s="469"/>
      <c r="GDH549" s="465"/>
      <c r="GDI549" s="466"/>
      <c r="GDJ549" s="467"/>
      <c r="GDK549" s="468"/>
      <c r="GDL549" s="467"/>
      <c r="GDM549" s="469"/>
      <c r="GDN549" s="469"/>
      <c r="GDO549" s="469"/>
      <c r="GDP549" s="465"/>
      <c r="GDQ549" s="466"/>
      <c r="GDR549" s="467"/>
      <c r="GDS549" s="468"/>
      <c r="GDT549" s="467"/>
      <c r="GDU549" s="469"/>
      <c r="GDV549" s="469"/>
      <c r="GDW549" s="469"/>
      <c r="GDX549" s="465"/>
      <c r="GDY549" s="466"/>
      <c r="GDZ549" s="467"/>
      <c r="GEA549" s="468"/>
      <c r="GEB549" s="467"/>
      <c r="GEC549" s="469"/>
      <c r="GED549" s="469"/>
      <c r="GEE549" s="469"/>
      <c r="GEF549" s="465"/>
      <c r="GEG549" s="466"/>
      <c r="GEH549" s="467"/>
      <c r="GEI549" s="468"/>
      <c r="GEJ549" s="467"/>
      <c r="GEK549" s="469"/>
      <c r="GEL549" s="469"/>
      <c r="GEM549" s="469"/>
      <c r="GEN549" s="465"/>
      <c r="GEO549" s="466"/>
      <c r="GEP549" s="467"/>
      <c r="GEQ549" s="468"/>
      <c r="GER549" s="467"/>
      <c r="GES549" s="469"/>
      <c r="GET549" s="469"/>
      <c r="GEU549" s="469"/>
      <c r="GEV549" s="465"/>
      <c r="GEW549" s="466"/>
      <c r="GEX549" s="467"/>
      <c r="GEY549" s="468"/>
      <c r="GEZ549" s="467"/>
      <c r="GFA549" s="469"/>
      <c r="GFB549" s="469"/>
      <c r="GFC549" s="469"/>
      <c r="GFD549" s="465"/>
      <c r="GFE549" s="466"/>
      <c r="GFF549" s="467"/>
      <c r="GFG549" s="468"/>
      <c r="GFH549" s="467"/>
      <c r="GFI549" s="469"/>
      <c r="GFJ549" s="469"/>
      <c r="GFK549" s="469"/>
      <c r="GFL549" s="465"/>
      <c r="GFM549" s="466"/>
      <c r="GFN549" s="467"/>
      <c r="GFO549" s="468"/>
      <c r="GFP549" s="467"/>
      <c r="GFQ549" s="469"/>
      <c r="GFR549" s="469"/>
      <c r="GFS549" s="469"/>
      <c r="GFT549" s="465"/>
      <c r="GFU549" s="466"/>
      <c r="GFV549" s="467"/>
      <c r="GFW549" s="468"/>
      <c r="GFX549" s="467"/>
      <c r="GFY549" s="469"/>
      <c r="GFZ549" s="469"/>
      <c r="GGA549" s="469"/>
      <c r="GGB549" s="465"/>
      <c r="GGC549" s="466"/>
      <c r="GGD549" s="467"/>
      <c r="GGE549" s="468"/>
      <c r="GGF549" s="467"/>
      <c r="GGG549" s="469"/>
      <c r="GGH549" s="469"/>
      <c r="GGI549" s="469"/>
      <c r="GGJ549" s="465"/>
      <c r="GGK549" s="466"/>
      <c r="GGL549" s="467"/>
      <c r="GGM549" s="468"/>
      <c r="GGN549" s="467"/>
      <c r="GGO549" s="469"/>
      <c r="GGP549" s="469"/>
      <c r="GGQ549" s="469"/>
      <c r="GGR549" s="465"/>
      <c r="GGS549" s="466"/>
      <c r="GGT549" s="467"/>
      <c r="GGU549" s="468"/>
      <c r="GGV549" s="467"/>
      <c r="GGW549" s="469"/>
      <c r="GGX549" s="469"/>
      <c r="GGY549" s="469"/>
      <c r="GGZ549" s="465"/>
      <c r="GHA549" s="466"/>
      <c r="GHB549" s="467"/>
      <c r="GHC549" s="468"/>
      <c r="GHD549" s="467"/>
      <c r="GHE549" s="469"/>
      <c r="GHF549" s="469"/>
      <c r="GHG549" s="469"/>
      <c r="GHH549" s="465"/>
      <c r="GHI549" s="466"/>
      <c r="GHJ549" s="467"/>
      <c r="GHK549" s="468"/>
      <c r="GHL549" s="467"/>
      <c r="GHM549" s="469"/>
      <c r="GHN549" s="469"/>
      <c r="GHO549" s="469"/>
      <c r="GHP549" s="465"/>
      <c r="GHQ549" s="466"/>
      <c r="GHR549" s="467"/>
      <c r="GHS549" s="468"/>
      <c r="GHT549" s="467"/>
      <c r="GHU549" s="469"/>
      <c r="GHV549" s="469"/>
      <c r="GHW549" s="469"/>
      <c r="GHX549" s="465"/>
      <c r="GHY549" s="466"/>
      <c r="GHZ549" s="467"/>
      <c r="GIA549" s="468"/>
      <c r="GIB549" s="467"/>
      <c r="GIC549" s="469"/>
      <c r="GID549" s="469"/>
      <c r="GIE549" s="469"/>
      <c r="GIF549" s="465"/>
      <c r="GIG549" s="466"/>
      <c r="GIH549" s="467"/>
      <c r="GII549" s="468"/>
      <c r="GIJ549" s="467"/>
      <c r="GIK549" s="469"/>
      <c r="GIL549" s="469"/>
      <c r="GIM549" s="469"/>
      <c r="GIN549" s="465"/>
      <c r="GIO549" s="466"/>
      <c r="GIP549" s="467"/>
      <c r="GIQ549" s="468"/>
      <c r="GIR549" s="467"/>
      <c r="GIS549" s="469"/>
      <c r="GIT549" s="469"/>
      <c r="GIU549" s="469"/>
      <c r="GIV549" s="465"/>
      <c r="GIW549" s="466"/>
      <c r="GIX549" s="467"/>
      <c r="GIY549" s="468"/>
      <c r="GIZ549" s="467"/>
      <c r="GJA549" s="469"/>
      <c r="GJB549" s="469"/>
      <c r="GJC549" s="469"/>
      <c r="GJD549" s="465"/>
      <c r="GJE549" s="466"/>
      <c r="GJF549" s="467"/>
      <c r="GJG549" s="468"/>
      <c r="GJH549" s="467"/>
      <c r="GJI549" s="469"/>
      <c r="GJJ549" s="469"/>
      <c r="GJK549" s="469"/>
      <c r="GJL549" s="465"/>
      <c r="GJM549" s="466"/>
      <c r="GJN549" s="467"/>
      <c r="GJO549" s="468"/>
      <c r="GJP549" s="467"/>
      <c r="GJQ549" s="469"/>
      <c r="GJR549" s="469"/>
      <c r="GJS549" s="469"/>
      <c r="GJT549" s="465"/>
      <c r="GJU549" s="466"/>
      <c r="GJV549" s="467"/>
      <c r="GJW549" s="468"/>
      <c r="GJX549" s="467"/>
      <c r="GJY549" s="469"/>
      <c r="GJZ549" s="469"/>
      <c r="GKA549" s="469"/>
      <c r="GKB549" s="465"/>
      <c r="GKC549" s="466"/>
      <c r="GKD549" s="467"/>
      <c r="GKE549" s="468"/>
      <c r="GKF549" s="467"/>
      <c r="GKG549" s="469"/>
      <c r="GKH549" s="469"/>
      <c r="GKI549" s="469"/>
      <c r="GKJ549" s="465"/>
      <c r="GKK549" s="466"/>
      <c r="GKL549" s="467"/>
      <c r="GKM549" s="468"/>
      <c r="GKN549" s="467"/>
      <c r="GKO549" s="469"/>
      <c r="GKP549" s="469"/>
      <c r="GKQ549" s="469"/>
      <c r="GKR549" s="465"/>
      <c r="GKS549" s="466"/>
      <c r="GKT549" s="467"/>
      <c r="GKU549" s="468"/>
      <c r="GKV549" s="467"/>
      <c r="GKW549" s="469"/>
      <c r="GKX549" s="469"/>
      <c r="GKY549" s="469"/>
      <c r="GKZ549" s="465"/>
      <c r="GLA549" s="466"/>
      <c r="GLB549" s="467"/>
      <c r="GLC549" s="468"/>
      <c r="GLD549" s="467"/>
      <c r="GLE549" s="469"/>
      <c r="GLF549" s="469"/>
      <c r="GLG549" s="469"/>
      <c r="GLH549" s="465"/>
      <c r="GLI549" s="466"/>
      <c r="GLJ549" s="467"/>
      <c r="GLK549" s="468"/>
      <c r="GLL549" s="467"/>
      <c r="GLM549" s="469"/>
      <c r="GLN549" s="469"/>
      <c r="GLO549" s="469"/>
      <c r="GLP549" s="465"/>
      <c r="GLQ549" s="466"/>
      <c r="GLR549" s="467"/>
      <c r="GLS549" s="468"/>
      <c r="GLT549" s="467"/>
      <c r="GLU549" s="469"/>
      <c r="GLV549" s="469"/>
      <c r="GLW549" s="469"/>
      <c r="GLX549" s="465"/>
      <c r="GLY549" s="466"/>
      <c r="GLZ549" s="467"/>
      <c r="GMA549" s="468"/>
      <c r="GMB549" s="467"/>
      <c r="GMC549" s="469"/>
      <c r="GMD549" s="469"/>
      <c r="GME549" s="469"/>
      <c r="GMF549" s="465"/>
      <c r="GMG549" s="466"/>
      <c r="GMH549" s="467"/>
      <c r="GMI549" s="468"/>
      <c r="GMJ549" s="467"/>
      <c r="GMK549" s="469"/>
      <c r="GML549" s="469"/>
      <c r="GMM549" s="469"/>
      <c r="GMN549" s="465"/>
      <c r="GMO549" s="466"/>
      <c r="GMP549" s="467"/>
      <c r="GMQ549" s="468"/>
      <c r="GMR549" s="467"/>
      <c r="GMS549" s="469"/>
      <c r="GMT549" s="469"/>
      <c r="GMU549" s="469"/>
      <c r="GMV549" s="465"/>
      <c r="GMW549" s="466"/>
      <c r="GMX549" s="467"/>
      <c r="GMY549" s="468"/>
      <c r="GMZ549" s="467"/>
      <c r="GNA549" s="469"/>
      <c r="GNB549" s="469"/>
      <c r="GNC549" s="469"/>
      <c r="GND549" s="465"/>
      <c r="GNE549" s="466"/>
      <c r="GNF549" s="467"/>
      <c r="GNG549" s="468"/>
      <c r="GNH549" s="467"/>
      <c r="GNI549" s="469"/>
      <c r="GNJ549" s="469"/>
      <c r="GNK549" s="469"/>
      <c r="GNL549" s="465"/>
      <c r="GNM549" s="466"/>
      <c r="GNN549" s="467"/>
      <c r="GNO549" s="468"/>
      <c r="GNP549" s="467"/>
      <c r="GNQ549" s="469"/>
      <c r="GNR549" s="469"/>
      <c r="GNS549" s="469"/>
      <c r="GNT549" s="465"/>
      <c r="GNU549" s="466"/>
      <c r="GNV549" s="467"/>
      <c r="GNW549" s="468"/>
      <c r="GNX549" s="467"/>
      <c r="GNY549" s="469"/>
      <c r="GNZ549" s="469"/>
      <c r="GOA549" s="469"/>
      <c r="GOB549" s="465"/>
      <c r="GOC549" s="466"/>
      <c r="GOD549" s="467"/>
      <c r="GOE549" s="468"/>
      <c r="GOF549" s="467"/>
      <c r="GOG549" s="469"/>
      <c r="GOH549" s="469"/>
      <c r="GOI549" s="469"/>
      <c r="GOJ549" s="465"/>
      <c r="GOK549" s="466"/>
      <c r="GOL549" s="467"/>
      <c r="GOM549" s="468"/>
      <c r="GON549" s="467"/>
      <c r="GOO549" s="469"/>
      <c r="GOP549" s="469"/>
      <c r="GOQ549" s="469"/>
      <c r="GOR549" s="465"/>
      <c r="GOS549" s="466"/>
      <c r="GOT549" s="467"/>
      <c r="GOU549" s="468"/>
      <c r="GOV549" s="467"/>
      <c r="GOW549" s="469"/>
      <c r="GOX549" s="469"/>
      <c r="GOY549" s="469"/>
      <c r="GOZ549" s="465"/>
      <c r="GPA549" s="466"/>
      <c r="GPB549" s="467"/>
      <c r="GPC549" s="468"/>
      <c r="GPD549" s="467"/>
      <c r="GPE549" s="469"/>
      <c r="GPF549" s="469"/>
      <c r="GPG549" s="469"/>
      <c r="GPH549" s="465"/>
      <c r="GPI549" s="466"/>
      <c r="GPJ549" s="467"/>
      <c r="GPK549" s="468"/>
      <c r="GPL549" s="467"/>
      <c r="GPM549" s="469"/>
      <c r="GPN549" s="469"/>
      <c r="GPO549" s="469"/>
      <c r="GPP549" s="465"/>
      <c r="GPQ549" s="466"/>
      <c r="GPR549" s="467"/>
      <c r="GPS549" s="468"/>
      <c r="GPT549" s="467"/>
      <c r="GPU549" s="469"/>
      <c r="GPV549" s="469"/>
      <c r="GPW549" s="469"/>
      <c r="GPX549" s="465"/>
      <c r="GPY549" s="466"/>
      <c r="GPZ549" s="467"/>
      <c r="GQA549" s="468"/>
      <c r="GQB549" s="467"/>
      <c r="GQC549" s="469"/>
      <c r="GQD549" s="469"/>
      <c r="GQE549" s="469"/>
      <c r="GQF549" s="465"/>
      <c r="GQG549" s="466"/>
      <c r="GQH549" s="467"/>
      <c r="GQI549" s="468"/>
      <c r="GQJ549" s="467"/>
      <c r="GQK549" s="469"/>
      <c r="GQL549" s="469"/>
      <c r="GQM549" s="469"/>
      <c r="GQN549" s="465"/>
      <c r="GQO549" s="466"/>
      <c r="GQP549" s="467"/>
      <c r="GQQ549" s="468"/>
      <c r="GQR549" s="467"/>
      <c r="GQS549" s="469"/>
      <c r="GQT549" s="469"/>
      <c r="GQU549" s="469"/>
      <c r="GQV549" s="465"/>
      <c r="GQW549" s="466"/>
      <c r="GQX549" s="467"/>
      <c r="GQY549" s="468"/>
      <c r="GQZ549" s="467"/>
      <c r="GRA549" s="469"/>
      <c r="GRB549" s="469"/>
      <c r="GRC549" s="469"/>
      <c r="GRD549" s="465"/>
      <c r="GRE549" s="466"/>
      <c r="GRF549" s="467"/>
      <c r="GRG549" s="468"/>
      <c r="GRH549" s="467"/>
      <c r="GRI549" s="469"/>
      <c r="GRJ549" s="469"/>
      <c r="GRK549" s="469"/>
      <c r="GRL549" s="465"/>
      <c r="GRM549" s="466"/>
      <c r="GRN549" s="467"/>
      <c r="GRO549" s="468"/>
      <c r="GRP549" s="467"/>
      <c r="GRQ549" s="469"/>
      <c r="GRR549" s="469"/>
      <c r="GRS549" s="469"/>
      <c r="GRT549" s="465"/>
      <c r="GRU549" s="466"/>
      <c r="GRV549" s="467"/>
      <c r="GRW549" s="468"/>
      <c r="GRX549" s="467"/>
      <c r="GRY549" s="469"/>
      <c r="GRZ549" s="469"/>
      <c r="GSA549" s="469"/>
      <c r="GSB549" s="465"/>
      <c r="GSC549" s="466"/>
      <c r="GSD549" s="467"/>
      <c r="GSE549" s="468"/>
      <c r="GSF549" s="467"/>
      <c r="GSG549" s="469"/>
      <c r="GSH549" s="469"/>
      <c r="GSI549" s="469"/>
      <c r="GSJ549" s="465"/>
      <c r="GSK549" s="466"/>
      <c r="GSL549" s="467"/>
      <c r="GSM549" s="468"/>
      <c r="GSN549" s="467"/>
      <c r="GSO549" s="469"/>
      <c r="GSP549" s="469"/>
      <c r="GSQ549" s="469"/>
      <c r="GSR549" s="465"/>
      <c r="GSS549" s="466"/>
      <c r="GST549" s="467"/>
      <c r="GSU549" s="468"/>
      <c r="GSV549" s="467"/>
      <c r="GSW549" s="469"/>
      <c r="GSX549" s="469"/>
      <c r="GSY549" s="469"/>
      <c r="GSZ549" s="465"/>
      <c r="GTA549" s="466"/>
      <c r="GTB549" s="467"/>
      <c r="GTC549" s="468"/>
      <c r="GTD549" s="467"/>
      <c r="GTE549" s="469"/>
      <c r="GTF549" s="469"/>
      <c r="GTG549" s="469"/>
      <c r="GTH549" s="465"/>
      <c r="GTI549" s="466"/>
      <c r="GTJ549" s="467"/>
      <c r="GTK549" s="468"/>
      <c r="GTL549" s="467"/>
      <c r="GTM549" s="469"/>
      <c r="GTN549" s="469"/>
      <c r="GTO549" s="469"/>
      <c r="GTP549" s="465"/>
      <c r="GTQ549" s="466"/>
      <c r="GTR549" s="467"/>
      <c r="GTS549" s="468"/>
      <c r="GTT549" s="467"/>
      <c r="GTU549" s="469"/>
      <c r="GTV549" s="469"/>
      <c r="GTW549" s="469"/>
      <c r="GTX549" s="465"/>
      <c r="GTY549" s="466"/>
      <c r="GTZ549" s="467"/>
      <c r="GUA549" s="468"/>
      <c r="GUB549" s="467"/>
      <c r="GUC549" s="469"/>
      <c r="GUD549" s="469"/>
      <c r="GUE549" s="469"/>
      <c r="GUF549" s="465"/>
      <c r="GUG549" s="466"/>
      <c r="GUH549" s="467"/>
      <c r="GUI549" s="468"/>
      <c r="GUJ549" s="467"/>
      <c r="GUK549" s="469"/>
      <c r="GUL549" s="469"/>
      <c r="GUM549" s="469"/>
      <c r="GUN549" s="465"/>
      <c r="GUO549" s="466"/>
      <c r="GUP549" s="467"/>
      <c r="GUQ549" s="468"/>
      <c r="GUR549" s="467"/>
      <c r="GUS549" s="469"/>
      <c r="GUT549" s="469"/>
      <c r="GUU549" s="469"/>
      <c r="GUV549" s="465"/>
      <c r="GUW549" s="466"/>
      <c r="GUX549" s="467"/>
      <c r="GUY549" s="468"/>
      <c r="GUZ549" s="467"/>
      <c r="GVA549" s="469"/>
      <c r="GVB549" s="469"/>
      <c r="GVC549" s="469"/>
      <c r="GVD549" s="465"/>
      <c r="GVE549" s="466"/>
      <c r="GVF549" s="467"/>
      <c r="GVG549" s="468"/>
      <c r="GVH549" s="467"/>
      <c r="GVI549" s="469"/>
      <c r="GVJ549" s="469"/>
      <c r="GVK549" s="469"/>
      <c r="GVL549" s="465"/>
      <c r="GVM549" s="466"/>
      <c r="GVN549" s="467"/>
      <c r="GVO549" s="468"/>
      <c r="GVP549" s="467"/>
      <c r="GVQ549" s="469"/>
      <c r="GVR549" s="469"/>
      <c r="GVS549" s="469"/>
      <c r="GVT549" s="465"/>
      <c r="GVU549" s="466"/>
      <c r="GVV549" s="467"/>
      <c r="GVW549" s="468"/>
      <c r="GVX549" s="467"/>
      <c r="GVY549" s="469"/>
      <c r="GVZ549" s="469"/>
      <c r="GWA549" s="469"/>
      <c r="GWB549" s="465"/>
      <c r="GWC549" s="466"/>
      <c r="GWD549" s="467"/>
      <c r="GWE549" s="468"/>
      <c r="GWF549" s="467"/>
      <c r="GWG549" s="469"/>
      <c r="GWH549" s="469"/>
      <c r="GWI549" s="469"/>
      <c r="GWJ549" s="465"/>
      <c r="GWK549" s="466"/>
      <c r="GWL549" s="467"/>
      <c r="GWM549" s="468"/>
      <c r="GWN549" s="467"/>
      <c r="GWO549" s="469"/>
      <c r="GWP549" s="469"/>
      <c r="GWQ549" s="469"/>
      <c r="GWR549" s="465"/>
      <c r="GWS549" s="466"/>
      <c r="GWT549" s="467"/>
      <c r="GWU549" s="468"/>
      <c r="GWV549" s="467"/>
      <c r="GWW549" s="469"/>
      <c r="GWX549" s="469"/>
      <c r="GWY549" s="469"/>
      <c r="GWZ549" s="465"/>
      <c r="GXA549" s="466"/>
      <c r="GXB549" s="467"/>
      <c r="GXC549" s="468"/>
      <c r="GXD549" s="467"/>
      <c r="GXE549" s="469"/>
      <c r="GXF549" s="469"/>
      <c r="GXG549" s="469"/>
      <c r="GXH549" s="465"/>
      <c r="GXI549" s="466"/>
      <c r="GXJ549" s="467"/>
      <c r="GXK549" s="468"/>
      <c r="GXL549" s="467"/>
      <c r="GXM549" s="469"/>
      <c r="GXN549" s="469"/>
      <c r="GXO549" s="469"/>
      <c r="GXP549" s="465"/>
      <c r="GXQ549" s="466"/>
      <c r="GXR549" s="467"/>
      <c r="GXS549" s="468"/>
      <c r="GXT549" s="467"/>
      <c r="GXU549" s="469"/>
      <c r="GXV549" s="469"/>
      <c r="GXW549" s="469"/>
      <c r="GXX549" s="465"/>
      <c r="GXY549" s="466"/>
      <c r="GXZ549" s="467"/>
      <c r="GYA549" s="468"/>
      <c r="GYB549" s="467"/>
      <c r="GYC549" s="469"/>
      <c r="GYD549" s="469"/>
      <c r="GYE549" s="469"/>
      <c r="GYF549" s="465"/>
      <c r="GYG549" s="466"/>
      <c r="GYH549" s="467"/>
      <c r="GYI549" s="468"/>
      <c r="GYJ549" s="467"/>
      <c r="GYK549" s="469"/>
      <c r="GYL549" s="469"/>
      <c r="GYM549" s="469"/>
      <c r="GYN549" s="465"/>
      <c r="GYO549" s="466"/>
      <c r="GYP549" s="467"/>
      <c r="GYQ549" s="468"/>
      <c r="GYR549" s="467"/>
      <c r="GYS549" s="469"/>
      <c r="GYT549" s="469"/>
      <c r="GYU549" s="469"/>
      <c r="GYV549" s="465"/>
      <c r="GYW549" s="466"/>
      <c r="GYX549" s="467"/>
      <c r="GYY549" s="468"/>
      <c r="GYZ549" s="467"/>
      <c r="GZA549" s="469"/>
      <c r="GZB549" s="469"/>
      <c r="GZC549" s="469"/>
      <c r="GZD549" s="465"/>
      <c r="GZE549" s="466"/>
      <c r="GZF549" s="467"/>
      <c r="GZG549" s="468"/>
      <c r="GZH549" s="467"/>
      <c r="GZI549" s="469"/>
      <c r="GZJ549" s="469"/>
      <c r="GZK549" s="469"/>
      <c r="GZL549" s="465"/>
      <c r="GZM549" s="466"/>
      <c r="GZN549" s="467"/>
      <c r="GZO549" s="468"/>
      <c r="GZP549" s="467"/>
      <c r="GZQ549" s="469"/>
      <c r="GZR549" s="469"/>
      <c r="GZS549" s="469"/>
      <c r="GZT549" s="465"/>
      <c r="GZU549" s="466"/>
      <c r="GZV549" s="467"/>
      <c r="GZW549" s="468"/>
      <c r="GZX549" s="467"/>
      <c r="GZY549" s="469"/>
      <c r="GZZ549" s="469"/>
      <c r="HAA549" s="469"/>
      <c r="HAB549" s="465"/>
      <c r="HAC549" s="466"/>
      <c r="HAD549" s="467"/>
      <c r="HAE549" s="468"/>
      <c r="HAF549" s="467"/>
      <c r="HAG549" s="469"/>
      <c r="HAH549" s="469"/>
      <c r="HAI549" s="469"/>
      <c r="HAJ549" s="465"/>
      <c r="HAK549" s="466"/>
      <c r="HAL549" s="467"/>
      <c r="HAM549" s="468"/>
      <c r="HAN549" s="467"/>
      <c r="HAO549" s="469"/>
      <c r="HAP549" s="469"/>
      <c r="HAQ549" s="469"/>
      <c r="HAR549" s="465"/>
      <c r="HAS549" s="466"/>
      <c r="HAT549" s="467"/>
      <c r="HAU549" s="468"/>
      <c r="HAV549" s="467"/>
      <c r="HAW549" s="469"/>
      <c r="HAX549" s="469"/>
      <c r="HAY549" s="469"/>
      <c r="HAZ549" s="465"/>
      <c r="HBA549" s="466"/>
      <c r="HBB549" s="467"/>
      <c r="HBC549" s="468"/>
      <c r="HBD549" s="467"/>
      <c r="HBE549" s="469"/>
      <c r="HBF549" s="469"/>
      <c r="HBG549" s="469"/>
      <c r="HBH549" s="465"/>
      <c r="HBI549" s="466"/>
      <c r="HBJ549" s="467"/>
      <c r="HBK549" s="468"/>
      <c r="HBL549" s="467"/>
      <c r="HBM549" s="469"/>
      <c r="HBN549" s="469"/>
      <c r="HBO549" s="469"/>
      <c r="HBP549" s="465"/>
      <c r="HBQ549" s="466"/>
      <c r="HBR549" s="467"/>
      <c r="HBS549" s="468"/>
      <c r="HBT549" s="467"/>
      <c r="HBU549" s="469"/>
      <c r="HBV549" s="469"/>
      <c r="HBW549" s="469"/>
      <c r="HBX549" s="465"/>
      <c r="HBY549" s="466"/>
      <c r="HBZ549" s="467"/>
      <c r="HCA549" s="468"/>
      <c r="HCB549" s="467"/>
      <c r="HCC549" s="469"/>
      <c r="HCD549" s="469"/>
      <c r="HCE549" s="469"/>
      <c r="HCF549" s="465"/>
      <c r="HCG549" s="466"/>
      <c r="HCH549" s="467"/>
      <c r="HCI549" s="468"/>
      <c r="HCJ549" s="467"/>
      <c r="HCK549" s="469"/>
      <c r="HCL549" s="469"/>
      <c r="HCM549" s="469"/>
      <c r="HCN549" s="465"/>
      <c r="HCO549" s="466"/>
      <c r="HCP549" s="467"/>
      <c r="HCQ549" s="468"/>
      <c r="HCR549" s="467"/>
      <c r="HCS549" s="469"/>
      <c r="HCT549" s="469"/>
      <c r="HCU549" s="469"/>
      <c r="HCV549" s="465"/>
      <c r="HCW549" s="466"/>
      <c r="HCX549" s="467"/>
      <c r="HCY549" s="468"/>
      <c r="HCZ549" s="467"/>
      <c r="HDA549" s="469"/>
      <c r="HDB549" s="469"/>
      <c r="HDC549" s="469"/>
      <c r="HDD549" s="465"/>
      <c r="HDE549" s="466"/>
      <c r="HDF549" s="467"/>
      <c r="HDG549" s="468"/>
      <c r="HDH549" s="467"/>
      <c r="HDI549" s="469"/>
      <c r="HDJ549" s="469"/>
      <c r="HDK549" s="469"/>
      <c r="HDL549" s="465"/>
      <c r="HDM549" s="466"/>
      <c r="HDN549" s="467"/>
      <c r="HDO549" s="468"/>
      <c r="HDP549" s="467"/>
      <c r="HDQ549" s="469"/>
      <c r="HDR549" s="469"/>
      <c r="HDS549" s="469"/>
      <c r="HDT549" s="465"/>
      <c r="HDU549" s="466"/>
      <c r="HDV549" s="467"/>
      <c r="HDW549" s="468"/>
      <c r="HDX549" s="467"/>
      <c r="HDY549" s="469"/>
      <c r="HDZ549" s="469"/>
      <c r="HEA549" s="469"/>
      <c r="HEB549" s="465"/>
      <c r="HEC549" s="466"/>
      <c r="HED549" s="467"/>
      <c r="HEE549" s="468"/>
      <c r="HEF549" s="467"/>
      <c r="HEG549" s="469"/>
      <c r="HEH549" s="469"/>
      <c r="HEI549" s="469"/>
      <c r="HEJ549" s="465"/>
      <c r="HEK549" s="466"/>
      <c r="HEL549" s="467"/>
      <c r="HEM549" s="468"/>
      <c r="HEN549" s="467"/>
      <c r="HEO549" s="469"/>
      <c r="HEP549" s="469"/>
      <c r="HEQ549" s="469"/>
      <c r="HER549" s="465"/>
      <c r="HES549" s="466"/>
      <c r="HET549" s="467"/>
      <c r="HEU549" s="468"/>
      <c r="HEV549" s="467"/>
      <c r="HEW549" s="469"/>
      <c r="HEX549" s="469"/>
      <c r="HEY549" s="469"/>
      <c r="HEZ549" s="465"/>
      <c r="HFA549" s="466"/>
      <c r="HFB549" s="467"/>
      <c r="HFC549" s="468"/>
      <c r="HFD549" s="467"/>
      <c r="HFE549" s="469"/>
      <c r="HFF549" s="469"/>
      <c r="HFG549" s="469"/>
      <c r="HFH549" s="465"/>
      <c r="HFI549" s="466"/>
      <c r="HFJ549" s="467"/>
      <c r="HFK549" s="468"/>
      <c r="HFL549" s="467"/>
      <c r="HFM549" s="469"/>
      <c r="HFN549" s="469"/>
      <c r="HFO549" s="469"/>
      <c r="HFP549" s="465"/>
      <c r="HFQ549" s="466"/>
      <c r="HFR549" s="467"/>
      <c r="HFS549" s="468"/>
      <c r="HFT549" s="467"/>
      <c r="HFU549" s="469"/>
      <c r="HFV549" s="469"/>
      <c r="HFW549" s="469"/>
      <c r="HFX549" s="465"/>
      <c r="HFY549" s="466"/>
      <c r="HFZ549" s="467"/>
      <c r="HGA549" s="468"/>
      <c r="HGB549" s="467"/>
      <c r="HGC549" s="469"/>
      <c r="HGD549" s="469"/>
      <c r="HGE549" s="469"/>
      <c r="HGF549" s="465"/>
      <c r="HGG549" s="466"/>
      <c r="HGH549" s="467"/>
      <c r="HGI549" s="468"/>
      <c r="HGJ549" s="467"/>
      <c r="HGK549" s="469"/>
      <c r="HGL549" s="469"/>
      <c r="HGM549" s="469"/>
      <c r="HGN549" s="465"/>
      <c r="HGO549" s="466"/>
      <c r="HGP549" s="467"/>
      <c r="HGQ549" s="468"/>
      <c r="HGR549" s="467"/>
      <c r="HGS549" s="469"/>
      <c r="HGT549" s="469"/>
      <c r="HGU549" s="469"/>
      <c r="HGV549" s="465"/>
      <c r="HGW549" s="466"/>
      <c r="HGX549" s="467"/>
      <c r="HGY549" s="468"/>
      <c r="HGZ549" s="467"/>
      <c r="HHA549" s="469"/>
      <c r="HHB549" s="469"/>
      <c r="HHC549" s="469"/>
      <c r="HHD549" s="465"/>
      <c r="HHE549" s="466"/>
      <c r="HHF549" s="467"/>
      <c r="HHG549" s="468"/>
      <c r="HHH549" s="467"/>
      <c r="HHI549" s="469"/>
      <c r="HHJ549" s="469"/>
      <c r="HHK549" s="469"/>
      <c r="HHL549" s="465"/>
      <c r="HHM549" s="466"/>
      <c r="HHN549" s="467"/>
      <c r="HHO549" s="468"/>
      <c r="HHP549" s="467"/>
      <c r="HHQ549" s="469"/>
      <c r="HHR549" s="469"/>
      <c r="HHS549" s="469"/>
      <c r="HHT549" s="465"/>
      <c r="HHU549" s="466"/>
      <c r="HHV549" s="467"/>
      <c r="HHW549" s="468"/>
      <c r="HHX549" s="467"/>
      <c r="HHY549" s="469"/>
      <c r="HHZ549" s="469"/>
      <c r="HIA549" s="469"/>
      <c r="HIB549" s="465"/>
      <c r="HIC549" s="466"/>
      <c r="HID549" s="467"/>
      <c r="HIE549" s="468"/>
      <c r="HIF549" s="467"/>
      <c r="HIG549" s="469"/>
      <c r="HIH549" s="469"/>
      <c r="HII549" s="469"/>
      <c r="HIJ549" s="465"/>
      <c r="HIK549" s="466"/>
      <c r="HIL549" s="467"/>
      <c r="HIM549" s="468"/>
      <c r="HIN549" s="467"/>
      <c r="HIO549" s="469"/>
      <c r="HIP549" s="469"/>
      <c r="HIQ549" s="469"/>
      <c r="HIR549" s="465"/>
      <c r="HIS549" s="466"/>
      <c r="HIT549" s="467"/>
      <c r="HIU549" s="468"/>
      <c r="HIV549" s="467"/>
      <c r="HIW549" s="469"/>
      <c r="HIX549" s="469"/>
      <c r="HIY549" s="469"/>
      <c r="HIZ549" s="465"/>
      <c r="HJA549" s="466"/>
      <c r="HJB549" s="467"/>
      <c r="HJC549" s="468"/>
      <c r="HJD549" s="467"/>
      <c r="HJE549" s="469"/>
      <c r="HJF549" s="469"/>
      <c r="HJG549" s="469"/>
      <c r="HJH549" s="465"/>
      <c r="HJI549" s="466"/>
      <c r="HJJ549" s="467"/>
      <c r="HJK549" s="468"/>
      <c r="HJL549" s="467"/>
      <c r="HJM549" s="469"/>
      <c r="HJN549" s="469"/>
      <c r="HJO549" s="469"/>
      <c r="HJP549" s="465"/>
      <c r="HJQ549" s="466"/>
      <c r="HJR549" s="467"/>
      <c r="HJS549" s="468"/>
      <c r="HJT549" s="467"/>
      <c r="HJU549" s="469"/>
      <c r="HJV549" s="469"/>
      <c r="HJW549" s="469"/>
      <c r="HJX549" s="465"/>
      <c r="HJY549" s="466"/>
      <c r="HJZ549" s="467"/>
      <c r="HKA549" s="468"/>
      <c r="HKB549" s="467"/>
      <c r="HKC549" s="469"/>
      <c r="HKD549" s="469"/>
      <c r="HKE549" s="469"/>
      <c r="HKF549" s="465"/>
      <c r="HKG549" s="466"/>
      <c r="HKH549" s="467"/>
      <c r="HKI549" s="468"/>
      <c r="HKJ549" s="467"/>
      <c r="HKK549" s="469"/>
      <c r="HKL549" s="469"/>
      <c r="HKM549" s="469"/>
      <c r="HKN549" s="465"/>
      <c r="HKO549" s="466"/>
      <c r="HKP549" s="467"/>
      <c r="HKQ549" s="468"/>
      <c r="HKR549" s="467"/>
      <c r="HKS549" s="469"/>
      <c r="HKT549" s="469"/>
      <c r="HKU549" s="469"/>
      <c r="HKV549" s="465"/>
      <c r="HKW549" s="466"/>
      <c r="HKX549" s="467"/>
      <c r="HKY549" s="468"/>
      <c r="HKZ549" s="467"/>
      <c r="HLA549" s="469"/>
      <c r="HLB549" s="469"/>
      <c r="HLC549" s="469"/>
      <c r="HLD549" s="465"/>
      <c r="HLE549" s="466"/>
      <c r="HLF549" s="467"/>
      <c r="HLG549" s="468"/>
      <c r="HLH549" s="467"/>
      <c r="HLI549" s="469"/>
      <c r="HLJ549" s="469"/>
      <c r="HLK549" s="469"/>
      <c r="HLL549" s="465"/>
      <c r="HLM549" s="466"/>
      <c r="HLN549" s="467"/>
      <c r="HLO549" s="468"/>
      <c r="HLP549" s="467"/>
      <c r="HLQ549" s="469"/>
      <c r="HLR549" s="469"/>
      <c r="HLS549" s="469"/>
      <c r="HLT549" s="465"/>
      <c r="HLU549" s="466"/>
      <c r="HLV549" s="467"/>
      <c r="HLW549" s="468"/>
      <c r="HLX549" s="467"/>
      <c r="HLY549" s="469"/>
      <c r="HLZ549" s="469"/>
      <c r="HMA549" s="469"/>
      <c r="HMB549" s="465"/>
      <c r="HMC549" s="466"/>
      <c r="HMD549" s="467"/>
      <c r="HME549" s="468"/>
      <c r="HMF549" s="467"/>
      <c r="HMG549" s="469"/>
      <c r="HMH549" s="469"/>
      <c r="HMI549" s="469"/>
      <c r="HMJ549" s="465"/>
      <c r="HMK549" s="466"/>
      <c r="HML549" s="467"/>
      <c r="HMM549" s="468"/>
      <c r="HMN549" s="467"/>
      <c r="HMO549" s="469"/>
      <c r="HMP549" s="469"/>
      <c r="HMQ549" s="469"/>
      <c r="HMR549" s="465"/>
      <c r="HMS549" s="466"/>
      <c r="HMT549" s="467"/>
      <c r="HMU549" s="468"/>
      <c r="HMV549" s="467"/>
      <c r="HMW549" s="469"/>
      <c r="HMX549" s="469"/>
      <c r="HMY549" s="469"/>
      <c r="HMZ549" s="465"/>
      <c r="HNA549" s="466"/>
      <c r="HNB549" s="467"/>
      <c r="HNC549" s="468"/>
      <c r="HND549" s="467"/>
      <c r="HNE549" s="469"/>
      <c r="HNF549" s="469"/>
      <c r="HNG549" s="469"/>
      <c r="HNH549" s="465"/>
      <c r="HNI549" s="466"/>
      <c r="HNJ549" s="467"/>
      <c r="HNK549" s="468"/>
      <c r="HNL549" s="467"/>
      <c r="HNM549" s="469"/>
      <c r="HNN549" s="469"/>
      <c r="HNO549" s="469"/>
      <c r="HNP549" s="465"/>
      <c r="HNQ549" s="466"/>
      <c r="HNR549" s="467"/>
      <c r="HNS549" s="468"/>
      <c r="HNT549" s="467"/>
      <c r="HNU549" s="469"/>
      <c r="HNV549" s="469"/>
      <c r="HNW549" s="469"/>
      <c r="HNX549" s="465"/>
      <c r="HNY549" s="466"/>
      <c r="HNZ549" s="467"/>
      <c r="HOA549" s="468"/>
      <c r="HOB549" s="467"/>
      <c r="HOC549" s="469"/>
      <c r="HOD549" s="469"/>
      <c r="HOE549" s="469"/>
      <c r="HOF549" s="465"/>
      <c r="HOG549" s="466"/>
      <c r="HOH549" s="467"/>
      <c r="HOI549" s="468"/>
      <c r="HOJ549" s="467"/>
      <c r="HOK549" s="469"/>
      <c r="HOL549" s="469"/>
      <c r="HOM549" s="469"/>
      <c r="HON549" s="465"/>
      <c r="HOO549" s="466"/>
      <c r="HOP549" s="467"/>
      <c r="HOQ549" s="468"/>
      <c r="HOR549" s="467"/>
      <c r="HOS549" s="469"/>
      <c r="HOT549" s="469"/>
      <c r="HOU549" s="469"/>
      <c r="HOV549" s="465"/>
      <c r="HOW549" s="466"/>
      <c r="HOX549" s="467"/>
      <c r="HOY549" s="468"/>
      <c r="HOZ549" s="467"/>
      <c r="HPA549" s="469"/>
      <c r="HPB549" s="469"/>
      <c r="HPC549" s="469"/>
      <c r="HPD549" s="465"/>
      <c r="HPE549" s="466"/>
      <c r="HPF549" s="467"/>
      <c r="HPG549" s="468"/>
      <c r="HPH549" s="467"/>
      <c r="HPI549" s="469"/>
      <c r="HPJ549" s="469"/>
      <c r="HPK549" s="469"/>
      <c r="HPL549" s="465"/>
      <c r="HPM549" s="466"/>
      <c r="HPN549" s="467"/>
      <c r="HPO549" s="468"/>
      <c r="HPP549" s="467"/>
      <c r="HPQ549" s="469"/>
      <c r="HPR549" s="469"/>
      <c r="HPS549" s="469"/>
      <c r="HPT549" s="465"/>
      <c r="HPU549" s="466"/>
      <c r="HPV549" s="467"/>
      <c r="HPW549" s="468"/>
      <c r="HPX549" s="467"/>
      <c r="HPY549" s="469"/>
      <c r="HPZ549" s="469"/>
      <c r="HQA549" s="469"/>
      <c r="HQB549" s="465"/>
      <c r="HQC549" s="466"/>
      <c r="HQD549" s="467"/>
      <c r="HQE549" s="468"/>
      <c r="HQF549" s="467"/>
      <c r="HQG549" s="469"/>
      <c r="HQH549" s="469"/>
      <c r="HQI549" s="469"/>
      <c r="HQJ549" s="465"/>
      <c r="HQK549" s="466"/>
      <c r="HQL549" s="467"/>
      <c r="HQM549" s="468"/>
      <c r="HQN549" s="467"/>
      <c r="HQO549" s="469"/>
      <c r="HQP549" s="469"/>
      <c r="HQQ549" s="469"/>
      <c r="HQR549" s="465"/>
      <c r="HQS549" s="466"/>
      <c r="HQT549" s="467"/>
      <c r="HQU549" s="468"/>
      <c r="HQV549" s="467"/>
      <c r="HQW549" s="469"/>
      <c r="HQX549" s="469"/>
      <c r="HQY549" s="469"/>
      <c r="HQZ549" s="465"/>
      <c r="HRA549" s="466"/>
      <c r="HRB549" s="467"/>
      <c r="HRC549" s="468"/>
      <c r="HRD549" s="467"/>
      <c r="HRE549" s="469"/>
      <c r="HRF549" s="469"/>
      <c r="HRG549" s="469"/>
      <c r="HRH549" s="465"/>
      <c r="HRI549" s="466"/>
      <c r="HRJ549" s="467"/>
      <c r="HRK549" s="468"/>
      <c r="HRL549" s="467"/>
      <c r="HRM549" s="469"/>
      <c r="HRN549" s="469"/>
      <c r="HRO549" s="469"/>
      <c r="HRP549" s="465"/>
      <c r="HRQ549" s="466"/>
      <c r="HRR549" s="467"/>
      <c r="HRS549" s="468"/>
      <c r="HRT549" s="467"/>
      <c r="HRU549" s="469"/>
      <c r="HRV549" s="469"/>
      <c r="HRW549" s="469"/>
      <c r="HRX549" s="465"/>
      <c r="HRY549" s="466"/>
      <c r="HRZ549" s="467"/>
      <c r="HSA549" s="468"/>
      <c r="HSB549" s="467"/>
      <c r="HSC549" s="469"/>
      <c r="HSD549" s="469"/>
      <c r="HSE549" s="469"/>
      <c r="HSF549" s="465"/>
      <c r="HSG549" s="466"/>
      <c r="HSH549" s="467"/>
      <c r="HSI549" s="468"/>
      <c r="HSJ549" s="467"/>
      <c r="HSK549" s="469"/>
      <c r="HSL549" s="469"/>
      <c r="HSM549" s="469"/>
      <c r="HSN549" s="465"/>
      <c r="HSO549" s="466"/>
      <c r="HSP549" s="467"/>
      <c r="HSQ549" s="468"/>
      <c r="HSR549" s="467"/>
      <c r="HSS549" s="469"/>
      <c r="HST549" s="469"/>
      <c r="HSU549" s="469"/>
      <c r="HSV549" s="465"/>
      <c r="HSW549" s="466"/>
      <c r="HSX549" s="467"/>
      <c r="HSY549" s="468"/>
      <c r="HSZ549" s="467"/>
      <c r="HTA549" s="469"/>
      <c r="HTB549" s="469"/>
      <c r="HTC549" s="469"/>
      <c r="HTD549" s="465"/>
      <c r="HTE549" s="466"/>
      <c r="HTF549" s="467"/>
      <c r="HTG549" s="468"/>
      <c r="HTH549" s="467"/>
      <c r="HTI549" s="469"/>
      <c r="HTJ549" s="469"/>
      <c r="HTK549" s="469"/>
      <c r="HTL549" s="465"/>
      <c r="HTM549" s="466"/>
      <c r="HTN549" s="467"/>
      <c r="HTO549" s="468"/>
      <c r="HTP549" s="467"/>
      <c r="HTQ549" s="469"/>
      <c r="HTR549" s="469"/>
      <c r="HTS549" s="469"/>
      <c r="HTT549" s="465"/>
      <c r="HTU549" s="466"/>
      <c r="HTV549" s="467"/>
      <c r="HTW549" s="468"/>
      <c r="HTX549" s="467"/>
      <c r="HTY549" s="469"/>
      <c r="HTZ549" s="469"/>
      <c r="HUA549" s="469"/>
      <c r="HUB549" s="465"/>
      <c r="HUC549" s="466"/>
      <c r="HUD549" s="467"/>
      <c r="HUE549" s="468"/>
      <c r="HUF549" s="467"/>
      <c r="HUG549" s="469"/>
      <c r="HUH549" s="469"/>
      <c r="HUI549" s="469"/>
      <c r="HUJ549" s="465"/>
      <c r="HUK549" s="466"/>
      <c r="HUL549" s="467"/>
      <c r="HUM549" s="468"/>
      <c r="HUN549" s="467"/>
      <c r="HUO549" s="469"/>
      <c r="HUP549" s="469"/>
      <c r="HUQ549" s="469"/>
      <c r="HUR549" s="465"/>
      <c r="HUS549" s="466"/>
      <c r="HUT549" s="467"/>
      <c r="HUU549" s="468"/>
      <c r="HUV549" s="467"/>
      <c r="HUW549" s="469"/>
      <c r="HUX549" s="469"/>
      <c r="HUY549" s="469"/>
      <c r="HUZ549" s="465"/>
      <c r="HVA549" s="466"/>
      <c r="HVB549" s="467"/>
      <c r="HVC549" s="468"/>
      <c r="HVD549" s="467"/>
      <c r="HVE549" s="469"/>
      <c r="HVF549" s="469"/>
      <c r="HVG549" s="469"/>
      <c r="HVH549" s="465"/>
      <c r="HVI549" s="466"/>
      <c r="HVJ549" s="467"/>
      <c r="HVK549" s="468"/>
      <c r="HVL549" s="467"/>
      <c r="HVM549" s="469"/>
      <c r="HVN549" s="469"/>
      <c r="HVO549" s="469"/>
      <c r="HVP549" s="465"/>
      <c r="HVQ549" s="466"/>
      <c r="HVR549" s="467"/>
      <c r="HVS549" s="468"/>
      <c r="HVT549" s="467"/>
      <c r="HVU549" s="469"/>
      <c r="HVV549" s="469"/>
      <c r="HVW549" s="469"/>
      <c r="HVX549" s="465"/>
      <c r="HVY549" s="466"/>
      <c r="HVZ549" s="467"/>
      <c r="HWA549" s="468"/>
      <c r="HWB549" s="467"/>
      <c r="HWC549" s="469"/>
      <c r="HWD549" s="469"/>
      <c r="HWE549" s="469"/>
      <c r="HWF549" s="465"/>
      <c r="HWG549" s="466"/>
      <c r="HWH549" s="467"/>
      <c r="HWI549" s="468"/>
      <c r="HWJ549" s="467"/>
      <c r="HWK549" s="469"/>
      <c r="HWL549" s="469"/>
      <c r="HWM549" s="469"/>
      <c r="HWN549" s="465"/>
      <c r="HWO549" s="466"/>
      <c r="HWP549" s="467"/>
      <c r="HWQ549" s="468"/>
      <c r="HWR549" s="467"/>
      <c r="HWS549" s="469"/>
      <c r="HWT549" s="469"/>
      <c r="HWU549" s="469"/>
      <c r="HWV549" s="465"/>
      <c r="HWW549" s="466"/>
      <c r="HWX549" s="467"/>
      <c r="HWY549" s="468"/>
      <c r="HWZ549" s="467"/>
      <c r="HXA549" s="469"/>
      <c r="HXB549" s="469"/>
      <c r="HXC549" s="469"/>
      <c r="HXD549" s="465"/>
      <c r="HXE549" s="466"/>
      <c r="HXF549" s="467"/>
      <c r="HXG549" s="468"/>
      <c r="HXH549" s="467"/>
      <c r="HXI549" s="469"/>
      <c r="HXJ549" s="469"/>
      <c r="HXK549" s="469"/>
      <c r="HXL549" s="465"/>
      <c r="HXM549" s="466"/>
      <c r="HXN549" s="467"/>
      <c r="HXO549" s="468"/>
      <c r="HXP549" s="467"/>
      <c r="HXQ549" s="469"/>
      <c r="HXR549" s="469"/>
      <c r="HXS549" s="469"/>
      <c r="HXT549" s="465"/>
      <c r="HXU549" s="466"/>
      <c r="HXV549" s="467"/>
      <c r="HXW549" s="468"/>
      <c r="HXX549" s="467"/>
      <c r="HXY549" s="469"/>
      <c r="HXZ549" s="469"/>
      <c r="HYA549" s="469"/>
      <c r="HYB549" s="465"/>
      <c r="HYC549" s="466"/>
      <c r="HYD549" s="467"/>
      <c r="HYE549" s="468"/>
      <c r="HYF549" s="467"/>
      <c r="HYG549" s="469"/>
      <c r="HYH549" s="469"/>
      <c r="HYI549" s="469"/>
      <c r="HYJ549" s="465"/>
      <c r="HYK549" s="466"/>
      <c r="HYL549" s="467"/>
      <c r="HYM549" s="468"/>
      <c r="HYN549" s="467"/>
      <c r="HYO549" s="469"/>
      <c r="HYP549" s="469"/>
      <c r="HYQ549" s="469"/>
      <c r="HYR549" s="465"/>
      <c r="HYS549" s="466"/>
      <c r="HYT549" s="467"/>
      <c r="HYU549" s="468"/>
      <c r="HYV549" s="467"/>
      <c r="HYW549" s="469"/>
      <c r="HYX549" s="469"/>
      <c r="HYY549" s="469"/>
      <c r="HYZ549" s="465"/>
      <c r="HZA549" s="466"/>
      <c r="HZB549" s="467"/>
      <c r="HZC549" s="468"/>
      <c r="HZD549" s="467"/>
      <c r="HZE549" s="469"/>
      <c r="HZF549" s="469"/>
      <c r="HZG549" s="469"/>
      <c r="HZH549" s="465"/>
      <c r="HZI549" s="466"/>
      <c r="HZJ549" s="467"/>
      <c r="HZK549" s="468"/>
      <c r="HZL549" s="467"/>
      <c r="HZM549" s="469"/>
      <c r="HZN549" s="469"/>
      <c r="HZO549" s="469"/>
      <c r="HZP549" s="465"/>
      <c r="HZQ549" s="466"/>
      <c r="HZR549" s="467"/>
      <c r="HZS549" s="468"/>
      <c r="HZT549" s="467"/>
      <c r="HZU549" s="469"/>
      <c r="HZV549" s="469"/>
      <c r="HZW549" s="469"/>
      <c r="HZX549" s="465"/>
      <c r="HZY549" s="466"/>
      <c r="HZZ549" s="467"/>
      <c r="IAA549" s="468"/>
      <c r="IAB549" s="467"/>
      <c r="IAC549" s="469"/>
      <c r="IAD549" s="469"/>
      <c r="IAE549" s="469"/>
      <c r="IAF549" s="465"/>
      <c r="IAG549" s="466"/>
      <c r="IAH549" s="467"/>
      <c r="IAI549" s="468"/>
      <c r="IAJ549" s="467"/>
      <c r="IAK549" s="469"/>
      <c r="IAL549" s="469"/>
      <c r="IAM549" s="469"/>
      <c r="IAN549" s="465"/>
      <c r="IAO549" s="466"/>
      <c r="IAP549" s="467"/>
      <c r="IAQ549" s="468"/>
      <c r="IAR549" s="467"/>
      <c r="IAS549" s="469"/>
      <c r="IAT549" s="469"/>
      <c r="IAU549" s="469"/>
      <c r="IAV549" s="465"/>
      <c r="IAW549" s="466"/>
      <c r="IAX549" s="467"/>
      <c r="IAY549" s="468"/>
      <c r="IAZ549" s="467"/>
      <c r="IBA549" s="469"/>
      <c r="IBB549" s="469"/>
      <c r="IBC549" s="469"/>
      <c r="IBD549" s="465"/>
      <c r="IBE549" s="466"/>
      <c r="IBF549" s="467"/>
      <c r="IBG549" s="468"/>
      <c r="IBH549" s="467"/>
      <c r="IBI549" s="469"/>
      <c r="IBJ549" s="469"/>
      <c r="IBK549" s="469"/>
      <c r="IBL549" s="465"/>
      <c r="IBM549" s="466"/>
      <c r="IBN549" s="467"/>
      <c r="IBO549" s="468"/>
      <c r="IBP549" s="467"/>
      <c r="IBQ549" s="469"/>
      <c r="IBR549" s="469"/>
      <c r="IBS549" s="469"/>
      <c r="IBT549" s="465"/>
      <c r="IBU549" s="466"/>
      <c r="IBV549" s="467"/>
      <c r="IBW549" s="468"/>
      <c r="IBX549" s="467"/>
      <c r="IBY549" s="469"/>
      <c r="IBZ549" s="469"/>
      <c r="ICA549" s="469"/>
      <c r="ICB549" s="465"/>
      <c r="ICC549" s="466"/>
      <c r="ICD549" s="467"/>
      <c r="ICE549" s="468"/>
      <c r="ICF549" s="467"/>
      <c r="ICG549" s="469"/>
      <c r="ICH549" s="469"/>
      <c r="ICI549" s="469"/>
      <c r="ICJ549" s="465"/>
      <c r="ICK549" s="466"/>
      <c r="ICL549" s="467"/>
      <c r="ICM549" s="468"/>
      <c r="ICN549" s="467"/>
      <c r="ICO549" s="469"/>
      <c r="ICP549" s="469"/>
      <c r="ICQ549" s="469"/>
      <c r="ICR549" s="465"/>
      <c r="ICS549" s="466"/>
      <c r="ICT549" s="467"/>
      <c r="ICU549" s="468"/>
      <c r="ICV549" s="467"/>
      <c r="ICW549" s="469"/>
      <c r="ICX549" s="469"/>
      <c r="ICY549" s="469"/>
      <c r="ICZ549" s="465"/>
      <c r="IDA549" s="466"/>
      <c r="IDB549" s="467"/>
      <c r="IDC549" s="468"/>
      <c r="IDD549" s="467"/>
      <c r="IDE549" s="469"/>
      <c r="IDF549" s="469"/>
      <c r="IDG549" s="469"/>
      <c r="IDH549" s="465"/>
      <c r="IDI549" s="466"/>
      <c r="IDJ549" s="467"/>
      <c r="IDK549" s="468"/>
      <c r="IDL549" s="467"/>
      <c r="IDM549" s="469"/>
      <c r="IDN549" s="469"/>
      <c r="IDO549" s="469"/>
      <c r="IDP549" s="465"/>
      <c r="IDQ549" s="466"/>
      <c r="IDR549" s="467"/>
      <c r="IDS549" s="468"/>
      <c r="IDT549" s="467"/>
      <c r="IDU549" s="469"/>
      <c r="IDV549" s="469"/>
      <c r="IDW549" s="469"/>
      <c r="IDX549" s="465"/>
      <c r="IDY549" s="466"/>
      <c r="IDZ549" s="467"/>
      <c r="IEA549" s="468"/>
      <c r="IEB549" s="467"/>
      <c r="IEC549" s="469"/>
      <c r="IED549" s="469"/>
      <c r="IEE549" s="469"/>
      <c r="IEF549" s="465"/>
      <c r="IEG549" s="466"/>
      <c r="IEH549" s="467"/>
      <c r="IEI549" s="468"/>
      <c r="IEJ549" s="467"/>
      <c r="IEK549" s="469"/>
      <c r="IEL549" s="469"/>
      <c r="IEM549" s="469"/>
      <c r="IEN549" s="465"/>
      <c r="IEO549" s="466"/>
      <c r="IEP549" s="467"/>
      <c r="IEQ549" s="468"/>
      <c r="IER549" s="467"/>
      <c r="IES549" s="469"/>
      <c r="IET549" s="469"/>
      <c r="IEU549" s="469"/>
      <c r="IEV549" s="465"/>
      <c r="IEW549" s="466"/>
      <c r="IEX549" s="467"/>
      <c r="IEY549" s="468"/>
      <c r="IEZ549" s="467"/>
      <c r="IFA549" s="469"/>
      <c r="IFB549" s="469"/>
      <c r="IFC549" s="469"/>
      <c r="IFD549" s="465"/>
      <c r="IFE549" s="466"/>
      <c r="IFF549" s="467"/>
      <c r="IFG549" s="468"/>
      <c r="IFH549" s="467"/>
      <c r="IFI549" s="469"/>
      <c r="IFJ549" s="469"/>
      <c r="IFK549" s="469"/>
      <c r="IFL549" s="465"/>
      <c r="IFM549" s="466"/>
      <c r="IFN549" s="467"/>
      <c r="IFO549" s="468"/>
      <c r="IFP549" s="467"/>
      <c r="IFQ549" s="469"/>
      <c r="IFR549" s="469"/>
      <c r="IFS549" s="469"/>
      <c r="IFT549" s="465"/>
      <c r="IFU549" s="466"/>
      <c r="IFV549" s="467"/>
      <c r="IFW549" s="468"/>
      <c r="IFX549" s="467"/>
      <c r="IFY549" s="469"/>
      <c r="IFZ549" s="469"/>
      <c r="IGA549" s="469"/>
      <c r="IGB549" s="465"/>
      <c r="IGC549" s="466"/>
      <c r="IGD549" s="467"/>
      <c r="IGE549" s="468"/>
      <c r="IGF549" s="467"/>
      <c r="IGG549" s="469"/>
      <c r="IGH549" s="469"/>
      <c r="IGI549" s="469"/>
      <c r="IGJ549" s="465"/>
      <c r="IGK549" s="466"/>
      <c r="IGL549" s="467"/>
      <c r="IGM549" s="468"/>
      <c r="IGN549" s="467"/>
      <c r="IGO549" s="469"/>
      <c r="IGP549" s="469"/>
      <c r="IGQ549" s="469"/>
      <c r="IGR549" s="465"/>
      <c r="IGS549" s="466"/>
      <c r="IGT549" s="467"/>
      <c r="IGU549" s="468"/>
      <c r="IGV549" s="467"/>
      <c r="IGW549" s="469"/>
      <c r="IGX549" s="469"/>
      <c r="IGY549" s="469"/>
      <c r="IGZ549" s="465"/>
      <c r="IHA549" s="466"/>
      <c r="IHB549" s="467"/>
      <c r="IHC549" s="468"/>
      <c r="IHD549" s="467"/>
      <c r="IHE549" s="469"/>
      <c r="IHF549" s="469"/>
      <c r="IHG549" s="469"/>
      <c r="IHH549" s="465"/>
      <c r="IHI549" s="466"/>
      <c r="IHJ549" s="467"/>
      <c r="IHK549" s="468"/>
      <c r="IHL549" s="467"/>
      <c r="IHM549" s="469"/>
      <c r="IHN549" s="469"/>
      <c r="IHO549" s="469"/>
      <c r="IHP549" s="465"/>
      <c r="IHQ549" s="466"/>
      <c r="IHR549" s="467"/>
      <c r="IHS549" s="468"/>
      <c r="IHT549" s="467"/>
      <c r="IHU549" s="469"/>
      <c r="IHV549" s="469"/>
      <c r="IHW549" s="469"/>
      <c r="IHX549" s="465"/>
      <c r="IHY549" s="466"/>
      <c r="IHZ549" s="467"/>
      <c r="IIA549" s="468"/>
      <c r="IIB549" s="467"/>
      <c r="IIC549" s="469"/>
      <c r="IID549" s="469"/>
      <c r="IIE549" s="469"/>
      <c r="IIF549" s="465"/>
      <c r="IIG549" s="466"/>
      <c r="IIH549" s="467"/>
      <c r="III549" s="468"/>
      <c r="IIJ549" s="467"/>
      <c r="IIK549" s="469"/>
      <c r="IIL549" s="469"/>
      <c r="IIM549" s="469"/>
      <c r="IIN549" s="465"/>
      <c r="IIO549" s="466"/>
      <c r="IIP549" s="467"/>
      <c r="IIQ549" s="468"/>
      <c r="IIR549" s="467"/>
      <c r="IIS549" s="469"/>
      <c r="IIT549" s="469"/>
      <c r="IIU549" s="469"/>
      <c r="IIV549" s="465"/>
      <c r="IIW549" s="466"/>
      <c r="IIX549" s="467"/>
      <c r="IIY549" s="468"/>
      <c r="IIZ549" s="467"/>
      <c r="IJA549" s="469"/>
      <c r="IJB549" s="469"/>
      <c r="IJC549" s="469"/>
      <c r="IJD549" s="465"/>
      <c r="IJE549" s="466"/>
      <c r="IJF549" s="467"/>
      <c r="IJG549" s="468"/>
      <c r="IJH549" s="467"/>
      <c r="IJI549" s="469"/>
      <c r="IJJ549" s="469"/>
      <c r="IJK549" s="469"/>
      <c r="IJL549" s="465"/>
      <c r="IJM549" s="466"/>
      <c r="IJN549" s="467"/>
      <c r="IJO549" s="468"/>
      <c r="IJP549" s="467"/>
      <c r="IJQ549" s="469"/>
      <c r="IJR549" s="469"/>
      <c r="IJS549" s="469"/>
      <c r="IJT549" s="465"/>
      <c r="IJU549" s="466"/>
      <c r="IJV549" s="467"/>
      <c r="IJW549" s="468"/>
      <c r="IJX549" s="467"/>
      <c r="IJY549" s="469"/>
      <c r="IJZ549" s="469"/>
      <c r="IKA549" s="469"/>
      <c r="IKB549" s="465"/>
      <c r="IKC549" s="466"/>
      <c r="IKD549" s="467"/>
      <c r="IKE549" s="468"/>
      <c r="IKF549" s="467"/>
      <c r="IKG549" s="469"/>
      <c r="IKH549" s="469"/>
      <c r="IKI549" s="469"/>
      <c r="IKJ549" s="465"/>
      <c r="IKK549" s="466"/>
      <c r="IKL549" s="467"/>
      <c r="IKM549" s="468"/>
      <c r="IKN549" s="467"/>
      <c r="IKO549" s="469"/>
      <c r="IKP549" s="469"/>
      <c r="IKQ549" s="469"/>
      <c r="IKR549" s="465"/>
      <c r="IKS549" s="466"/>
      <c r="IKT549" s="467"/>
      <c r="IKU549" s="468"/>
      <c r="IKV549" s="467"/>
      <c r="IKW549" s="469"/>
      <c r="IKX549" s="469"/>
      <c r="IKY549" s="469"/>
      <c r="IKZ549" s="465"/>
      <c r="ILA549" s="466"/>
      <c r="ILB549" s="467"/>
      <c r="ILC549" s="468"/>
      <c r="ILD549" s="467"/>
      <c r="ILE549" s="469"/>
      <c r="ILF549" s="469"/>
      <c r="ILG549" s="469"/>
      <c r="ILH549" s="465"/>
      <c r="ILI549" s="466"/>
      <c r="ILJ549" s="467"/>
      <c r="ILK549" s="468"/>
      <c r="ILL549" s="467"/>
      <c r="ILM549" s="469"/>
      <c r="ILN549" s="469"/>
      <c r="ILO549" s="469"/>
      <c r="ILP549" s="465"/>
      <c r="ILQ549" s="466"/>
      <c r="ILR549" s="467"/>
      <c r="ILS549" s="468"/>
      <c r="ILT549" s="467"/>
      <c r="ILU549" s="469"/>
      <c r="ILV549" s="469"/>
      <c r="ILW549" s="469"/>
      <c r="ILX549" s="465"/>
      <c r="ILY549" s="466"/>
      <c r="ILZ549" s="467"/>
      <c r="IMA549" s="468"/>
      <c r="IMB549" s="467"/>
      <c r="IMC549" s="469"/>
      <c r="IMD549" s="469"/>
      <c r="IME549" s="469"/>
      <c r="IMF549" s="465"/>
      <c r="IMG549" s="466"/>
      <c r="IMH549" s="467"/>
      <c r="IMI549" s="468"/>
      <c r="IMJ549" s="467"/>
      <c r="IMK549" s="469"/>
      <c r="IML549" s="469"/>
      <c r="IMM549" s="469"/>
      <c r="IMN549" s="465"/>
      <c r="IMO549" s="466"/>
      <c r="IMP549" s="467"/>
      <c r="IMQ549" s="468"/>
      <c r="IMR549" s="467"/>
      <c r="IMS549" s="469"/>
      <c r="IMT549" s="469"/>
      <c r="IMU549" s="469"/>
      <c r="IMV549" s="465"/>
      <c r="IMW549" s="466"/>
      <c r="IMX549" s="467"/>
      <c r="IMY549" s="468"/>
      <c r="IMZ549" s="467"/>
      <c r="INA549" s="469"/>
      <c r="INB549" s="469"/>
      <c r="INC549" s="469"/>
      <c r="IND549" s="465"/>
      <c r="INE549" s="466"/>
      <c r="INF549" s="467"/>
      <c r="ING549" s="468"/>
      <c r="INH549" s="467"/>
      <c r="INI549" s="469"/>
      <c r="INJ549" s="469"/>
      <c r="INK549" s="469"/>
      <c r="INL549" s="465"/>
      <c r="INM549" s="466"/>
      <c r="INN549" s="467"/>
      <c r="INO549" s="468"/>
      <c r="INP549" s="467"/>
      <c r="INQ549" s="469"/>
      <c r="INR549" s="469"/>
      <c r="INS549" s="469"/>
      <c r="INT549" s="465"/>
      <c r="INU549" s="466"/>
      <c r="INV549" s="467"/>
      <c r="INW549" s="468"/>
      <c r="INX549" s="467"/>
      <c r="INY549" s="469"/>
      <c r="INZ549" s="469"/>
      <c r="IOA549" s="469"/>
      <c r="IOB549" s="465"/>
      <c r="IOC549" s="466"/>
      <c r="IOD549" s="467"/>
      <c r="IOE549" s="468"/>
      <c r="IOF549" s="467"/>
      <c r="IOG549" s="469"/>
      <c r="IOH549" s="469"/>
      <c r="IOI549" s="469"/>
      <c r="IOJ549" s="465"/>
      <c r="IOK549" s="466"/>
      <c r="IOL549" s="467"/>
      <c r="IOM549" s="468"/>
      <c r="ION549" s="467"/>
      <c r="IOO549" s="469"/>
      <c r="IOP549" s="469"/>
      <c r="IOQ549" s="469"/>
      <c r="IOR549" s="465"/>
      <c r="IOS549" s="466"/>
      <c r="IOT549" s="467"/>
      <c r="IOU549" s="468"/>
      <c r="IOV549" s="467"/>
      <c r="IOW549" s="469"/>
      <c r="IOX549" s="469"/>
      <c r="IOY549" s="469"/>
      <c r="IOZ549" s="465"/>
      <c r="IPA549" s="466"/>
      <c r="IPB549" s="467"/>
      <c r="IPC549" s="468"/>
      <c r="IPD549" s="467"/>
      <c r="IPE549" s="469"/>
      <c r="IPF549" s="469"/>
      <c r="IPG549" s="469"/>
      <c r="IPH549" s="465"/>
      <c r="IPI549" s="466"/>
      <c r="IPJ549" s="467"/>
      <c r="IPK549" s="468"/>
      <c r="IPL549" s="467"/>
      <c r="IPM549" s="469"/>
      <c r="IPN549" s="469"/>
      <c r="IPO549" s="469"/>
      <c r="IPP549" s="465"/>
      <c r="IPQ549" s="466"/>
      <c r="IPR549" s="467"/>
      <c r="IPS549" s="468"/>
      <c r="IPT549" s="467"/>
      <c r="IPU549" s="469"/>
      <c r="IPV549" s="469"/>
      <c r="IPW549" s="469"/>
      <c r="IPX549" s="465"/>
      <c r="IPY549" s="466"/>
      <c r="IPZ549" s="467"/>
      <c r="IQA549" s="468"/>
      <c r="IQB549" s="467"/>
      <c r="IQC549" s="469"/>
      <c r="IQD549" s="469"/>
      <c r="IQE549" s="469"/>
      <c r="IQF549" s="465"/>
      <c r="IQG549" s="466"/>
      <c r="IQH549" s="467"/>
      <c r="IQI549" s="468"/>
      <c r="IQJ549" s="467"/>
      <c r="IQK549" s="469"/>
      <c r="IQL549" s="469"/>
      <c r="IQM549" s="469"/>
      <c r="IQN549" s="465"/>
      <c r="IQO549" s="466"/>
      <c r="IQP549" s="467"/>
      <c r="IQQ549" s="468"/>
      <c r="IQR549" s="467"/>
      <c r="IQS549" s="469"/>
      <c r="IQT549" s="469"/>
      <c r="IQU549" s="469"/>
      <c r="IQV549" s="465"/>
      <c r="IQW549" s="466"/>
      <c r="IQX549" s="467"/>
      <c r="IQY549" s="468"/>
      <c r="IQZ549" s="467"/>
      <c r="IRA549" s="469"/>
      <c r="IRB549" s="469"/>
      <c r="IRC549" s="469"/>
      <c r="IRD549" s="465"/>
      <c r="IRE549" s="466"/>
      <c r="IRF549" s="467"/>
      <c r="IRG549" s="468"/>
      <c r="IRH549" s="467"/>
      <c r="IRI549" s="469"/>
      <c r="IRJ549" s="469"/>
      <c r="IRK549" s="469"/>
      <c r="IRL549" s="465"/>
      <c r="IRM549" s="466"/>
      <c r="IRN549" s="467"/>
      <c r="IRO549" s="468"/>
      <c r="IRP549" s="467"/>
      <c r="IRQ549" s="469"/>
      <c r="IRR549" s="469"/>
      <c r="IRS549" s="469"/>
      <c r="IRT549" s="465"/>
      <c r="IRU549" s="466"/>
      <c r="IRV549" s="467"/>
      <c r="IRW549" s="468"/>
      <c r="IRX549" s="467"/>
      <c r="IRY549" s="469"/>
      <c r="IRZ549" s="469"/>
      <c r="ISA549" s="469"/>
      <c r="ISB549" s="465"/>
      <c r="ISC549" s="466"/>
      <c r="ISD549" s="467"/>
      <c r="ISE549" s="468"/>
      <c r="ISF549" s="467"/>
      <c r="ISG549" s="469"/>
      <c r="ISH549" s="469"/>
      <c r="ISI549" s="469"/>
      <c r="ISJ549" s="465"/>
      <c r="ISK549" s="466"/>
      <c r="ISL549" s="467"/>
      <c r="ISM549" s="468"/>
      <c r="ISN549" s="467"/>
      <c r="ISO549" s="469"/>
      <c r="ISP549" s="469"/>
      <c r="ISQ549" s="469"/>
      <c r="ISR549" s="465"/>
      <c r="ISS549" s="466"/>
      <c r="IST549" s="467"/>
      <c r="ISU549" s="468"/>
      <c r="ISV549" s="467"/>
      <c r="ISW549" s="469"/>
      <c r="ISX549" s="469"/>
      <c r="ISY549" s="469"/>
      <c r="ISZ549" s="465"/>
      <c r="ITA549" s="466"/>
      <c r="ITB549" s="467"/>
      <c r="ITC549" s="468"/>
      <c r="ITD549" s="467"/>
      <c r="ITE549" s="469"/>
      <c r="ITF549" s="469"/>
      <c r="ITG549" s="469"/>
      <c r="ITH549" s="465"/>
      <c r="ITI549" s="466"/>
      <c r="ITJ549" s="467"/>
      <c r="ITK549" s="468"/>
      <c r="ITL549" s="467"/>
      <c r="ITM549" s="469"/>
      <c r="ITN549" s="469"/>
      <c r="ITO549" s="469"/>
      <c r="ITP549" s="465"/>
      <c r="ITQ549" s="466"/>
      <c r="ITR549" s="467"/>
      <c r="ITS549" s="468"/>
      <c r="ITT549" s="467"/>
      <c r="ITU549" s="469"/>
      <c r="ITV549" s="469"/>
      <c r="ITW549" s="469"/>
      <c r="ITX549" s="465"/>
      <c r="ITY549" s="466"/>
      <c r="ITZ549" s="467"/>
      <c r="IUA549" s="468"/>
      <c r="IUB549" s="467"/>
      <c r="IUC549" s="469"/>
      <c r="IUD549" s="469"/>
      <c r="IUE549" s="469"/>
      <c r="IUF549" s="465"/>
      <c r="IUG549" s="466"/>
      <c r="IUH549" s="467"/>
      <c r="IUI549" s="468"/>
      <c r="IUJ549" s="467"/>
      <c r="IUK549" s="469"/>
      <c r="IUL549" s="469"/>
      <c r="IUM549" s="469"/>
      <c r="IUN549" s="465"/>
      <c r="IUO549" s="466"/>
      <c r="IUP549" s="467"/>
      <c r="IUQ549" s="468"/>
      <c r="IUR549" s="467"/>
      <c r="IUS549" s="469"/>
      <c r="IUT549" s="469"/>
      <c r="IUU549" s="469"/>
      <c r="IUV549" s="465"/>
      <c r="IUW549" s="466"/>
      <c r="IUX549" s="467"/>
      <c r="IUY549" s="468"/>
      <c r="IUZ549" s="467"/>
      <c r="IVA549" s="469"/>
      <c r="IVB549" s="469"/>
      <c r="IVC549" s="469"/>
      <c r="IVD549" s="465"/>
      <c r="IVE549" s="466"/>
      <c r="IVF549" s="467"/>
      <c r="IVG549" s="468"/>
      <c r="IVH549" s="467"/>
      <c r="IVI549" s="469"/>
      <c r="IVJ549" s="469"/>
      <c r="IVK549" s="469"/>
      <c r="IVL549" s="465"/>
      <c r="IVM549" s="466"/>
      <c r="IVN549" s="467"/>
      <c r="IVO549" s="468"/>
      <c r="IVP549" s="467"/>
      <c r="IVQ549" s="469"/>
      <c r="IVR549" s="469"/>
      <c r="IVS549" s="469"/>
      <c r="IVT549" s="465"/>
      <c r="IVU549" s="466"/>
      <c r="IVV549" s="467"/>
      <c r="IVW549" s="468"/>
      <c r="IVX549" s="467"/>
      <c r="IVY549" s="469"/>
      <c r="IVZ549" s="469"/>
      <c r="IWA549" s="469"/>
      <c r="IWB549" s="465"/>
      <c r="IWC549" s="466"/>
      <c r="IWD549" s="467"/>
      <c r="IWE549" s="468"/>
      <c r="IWF549" s="467"/>
      <c r="IWG549" s="469"/>
      <c r="IWH549" s="469"/>
      <c r="IWI549" s="469"/>
      <c r="IWJ549" s="465"/>
      <c r="IWK549" s="466"/>
      <c r="IWL549" s="467"/>
      <c r="IWM549" s="468"/>
      <c r="IWN549" s="467"/>
      <c r="IWO549" s="469"/>
      <c r="IWP549" s="469"/>
      <c r="IWQ549" s="469"/>
      <c r="IWR549" s="465"/>
      <c r="IWS549" s="466"/>
      <c r="IWT549" s="467"/>
      <c r="IWU549" s="468"/>
      <c r="IWV549" s="467"/>
      <c r="IWW549" s="469"/>
      <c r="IWX549" s="469"/>
      <c r="IWY549" s="469"/>
      <c r="IWZ549" s="465"/>
      <c r="IXA549" s="466"/>
      <c r="IXB549" s="467"/>
      <c r="IXC549" s="468"/>
      <c r="IXD549" s="467"/>
      <c r="IXE549" s="469"/>
      <c r="IXF549" s="469"/>
      <c r="IXG549" s="469"/>
      <c r="IXH549" s="465"/>
      <c r="IXI549" s="466"/>
      <c r="IXJ549" s="467"/>
      <c r="IXK549" s="468"/>
      <c r="IXL549" s="467"/>
      <c r="IXM549" s="469"/>
      <c r="IXN549" s="469"/>
      <c r="IXO549" s="469"/>
      <c r="IXP549" s="465"/>
      <c r="IXQ549" s="466"/>
      <c r="IXR549" s="467"/>
      <c r="IXS549" s="468"/>
      <c r="IXT549" s="467"/>
      <c r="IXU549" s="469"/>
      <c r="IXV549" s="469"/>
      <c r="IXW549" s="469"/>
      <c r="IXX549" s="465"/>
      <c r="IXY549" s="466"/>
      <c r="IXZ549" s="467"/>
      <c r="IYA549" s="468"/>
      <c r="IYB549" s="467"/>
      <c r="IYC549" s="469"/>
      <c r="IYD549" s="469"/>
      <c r="IYE549" s="469"/>
      <c r="IYF549" s="465"/>
      <c r="IYG549" s="466"/>
      <c r="IYH549" s="467"/>
      <c r="IYI549" s="468"/>
      <c r="IYJ549" s="467"/>
      <c r="IYK549" s="469"/>
      <c r="IYL549" s="469"/>
      <c r="IYM549" s="469"/>
      <c r="IYN549" s="465"/>
      <c r="IYO549" s="466"/>
      <c r="IYP549" s="467"/>
      <c r="IYQ549" s="468"/>
      <c r="IYR549" s="467"/>
      <c r="IYS549" s="469"/>
      <c r="IYT549" s="469"/>
      <c r="IYU549" s="469"/>
      <c r="IYV549" s="465"/>
      <c r="IYW549" s="466"/>
      <c r="IYX549" s="467"/>
      <c r="IYY549" s="468"/>
      <c r="IYZ549" s="467"/>
      <c r="IZA549" s="469"/>
      <c r="IZB549" s="469"/>
      <c r="IZC549" s="469"/>
      <c r="IZD549" s="465"/>
      <c r="IZE549" s="466"/>
      <c r="IZF549" s="467"/>
      <c r="IZG549" s="468"/>
      <c r="IZH549" s="467"/>
      <c r="IZI549" s="469"/>
      <c r="IZJ549" s="469"/>
      <c r="IZK549" s="469"/>
      <c r="IZL549" s="465"/>
      <c r="IZM549" s="466"/>
      <c r="IZN549" s="467"/>
      <c r="IZO549" s="468"/>
      <c r="IZP549" s="467"/>
      <c r="IZQ549" s="469"/>
      <c r="IZR549" s="469"/>
      <c r="IZS549" s="469"/>
      <c r="IZT549" s="465"/>
      <c r="IZU549" s="466"/>
      <c r="IZV549" s="467"/>
      <c r="IZW549" s="468"/>
      <c r="IZX549" s="467"/>
      <c r="IZY549" s="469"/>
      <c r="IZZ549" s="469"/>
      <c r="JAA549" s="469"/>
      <c r="JAB549" s="465"/>
      <c r="JAC549" s="466"/>
      <c r="JAD549" s="467"/>
      <c r="JAE549" s="468"/>
      <c r="JAF549" s="467"/>
      <c r="JAG549" s="469"/>
      <c r="JAH549" s="469"/>
      <c r="JAI549" s="469"/>
      <c r="JAJ549" s="465"/>
      <c r="JAK549" s="466"/>
      <c r="JAL549" s="467"/>
      <c r="JAM549" s="468"/>
      <c r="JAN549" s="467"/>
      <c r="JAO549" s="469"/>
      <c r="JAP549" s="469"/>
      <c r="JAQ549" s="469"/>
      <c r="JAR549" s="465"/>
      <c r="JAS549" s="466"/>
      <c r="JAT549" s="467"/>
      <c r="JAU549" s="468"/>
      <c r="JAV549" s="467"/>
      <c r="JAW549" s="469"/>
      <c r="JAX549" s="469"/>
      <c r="JAY549" s="469"/>
      <c r="JAZ549" s="465"/>
      <c r="JBA549" s="466"/>
      <c r="JBB549" s="467"/>
      <c r="JBC549" s="468"/>
      <c r="JBD549" s="467"/>
      <c r="JBE549" s="469"/>
      <c r="JBF549" s="469"/>
      <c r="JBG549" s="469"/>
      <c r="JBH549" s="465"/>
      <c r="JBI549" s="466"/>
      <c r="JBJ549" s="467"/>
      <c r="JBK549" s="468"/>
      <c r="JBL549" s="467"/>
      <c r="JBM549" s="469"/>
      <c r="JBN549" s="469"/>
      <c r="JBO549" s="469"/>
      <c r="JBP549" s="465"/>
      <c r="JBQ549" s="466"/>
      <c r="JBR549" s="467"/>
      <c r="JBS549" s="468"/>
      <c r="JBT549" s="467"/>
      <c r="JBU549" s="469"/>
      <c r="JBV549" s="469"/>
      <c r="JBW549" s="469"/>
      <c r="JBX549" s="465"/>
      <c r="JBY549" s="466"/>
      <c r="JBZ549" s="467"/>
      <c r="JCA549" s="468"/>
      <c r="JCB549" s="467"/>
      <c r="JCC549" s="469"/>
      <c r="JCD549" s="469"/>
      <c r="JCE549" s="469"/>
      <c r="JCF549" s="465"/>
      <c r="JCG549" s="466"/>
      <c r="JCH549" s="467"/>
      <c r="JCI549" s="468"/>
      <c r="JCJ549" s="467"/>
      <c r="JCK549" s="469"/>
      <c r="JCL549" s="469"/>
      <c r="JCM549" s="469"/>
      <c r="JCN549" s="465"/>
      <c r="JCO549" s="466"/>
      <c r="JCP549" s="467"/>
      <c r="JCQ549" s="468"/>
      <c r="JCR549" s="467"/>
      <c r="JCS549" s="469"/>
      <c r="JCT549" s="469"/>
      <c r="JCU549" s="469"/>
      <c r="JCV549" s="465"/>
      <c r="JCW549" s="466"/>
      <c r="JCX549" s="467"/>
      <c r="JCY549" s="468"/>
      <c r="JCZ549" s="467"/>
      <c r="JDA549" s="469"/>
      <c r="JDB549" s="469"/>
      <c r="JDC549" s="469"/>
      <c r="JDD549" s="465"/>
      <c r="JDE549" s="466"/>
      <c r="JDF549" s="467"/>
      <c r="JDG549" s="468"/>
      <c r="JDH549" s="467"/>
      <c r="JDI549" s="469"/>
      <c r="JDJ549" s="469"/>
      <c r="JDK549" s="469"/>
      <c r="JDL549" s="465"/>
      <c r="JDM549" s="466"/>
      <c r="JDN549" s="467"/>
      <c r="JDO549" s="468"/>
      <c r="JDP549" s="467"/>
      <c r="JDQ549" s="469"/>
      <c r="JDR549" s="469"/>
      <c r="JDS549" s="469"/>
      <c r="JDT549" s="465"/>
      <c r="JDU549" s="466"/>
      <c r="JDV549" s="467"/>
      <c r="JDW549" s="468"/>
      <c r="JDX549" s="467"/>
      <c r="JDY549" s="469"/>
      <c r="JDZ549" s="469"/>
      <c r="JEA549" s="469"/>
      <c r="JEB549" s="465"/>
      <c r="JEC549" s="466"/>
      <c r="JED549" s="467"/>
      <c r="JEE549" s="468"/>
      <c r="JEF549" s="467"/>
      <c r="JEG549" s="469"/>
      <c r="JEH549" s="469"/>
      <c r="JEI549" s="469"/>
      <c r="JEJ549" s="465"/>
      <c r="JEK549" s="466"/>
      <c r="JEL549" s="467"/>
      <c r="JEM549" s="468"/>
      <c r="JEN549" s="467"/>
      <c r="JEO549" s="469"/>
      <c r="JEP549" s="469"/>
      <c r="JEQ549" s="469"/>
      <c r="JER549" s="465"/>
      <c r="JES549" s="466"/>
      <c r="JET549" s="467"/>
      <c r="JEU549" s="468"/>
      <c r="JEV549" s="467"/>
      <c r="JEW549" s="469"/>
      <c r="JEX549" s="469"/>
      <c r="JEY549" s="469"/>
      <c r="JEZ549" s="465"/>
      <c r="JFA549" s="466"/>
      <c r="JFB549" s="467"/>
      <c r="JFC549" s="468"/>
      <c r="JFD549" s="467"/>
      <c r="JFE549" s="469"/>
      <c r="JFF549" s="469"/>
      <c r="JFG549" s="469"/>
      <c r="JFH549" s="465"/>
      <c r="JFI549" s="466"/>
      <c r="JFJ549" s="467"/>
      <c r="JFK549" s="468"/>
      <c r="JFL549" s="467"/>
      <c r="JFM549" s="469"/>
      <c r="JFN549" s="469"/>
      <c r="JFO549" s="469"/>
      <c r="JFP549" s="465"/>
      <c r="JFQ549" s="466"/>
      <c r="JFR549" s="467"/>
      <c r="JFS549" s="468"/>
      <c r="JFT549" s="467"/>
      <c r="JFU549" s="469"/>
      <c r="JFV549" s="469"/>
      <c r="JFW549" s="469"/>
      <c r="JFX549" s="465"/>
      <c r="JFY549" s="466"/>
      <c r="JFZ549" s="467"/>
      <c r="JGA549" s="468"/>
      <c r="JGB549" s="467"/>
      <c r="JGC549" s="469"/>
      <c r="JGD549" s="469"/>
      <c r="JGE549" s="469"/>
      <c r="JGF549" s="465"/>
      <c r="JGG549" s="466"/>
      <c r="JGH549" s="467"/>
      <c r="JGI549" s="468"/>
      <c r="JGJ549" s="467"/>
      <c r="JGK549" s="469"/>
      <c r="JGL549" s="469"/>
      <c r="JGM549" s="469"/>
      <c r="JGN549" s="465"/>
      <c r="JGO549" s="466"/>
      <c r="JGP549" s="467"/>
      <c r="JGQ549" s="468"/>
      <c r="JGR549" s="467"/>
      <c r="JGS549" s="469"/>
      <c r="JGT549" s="469"/>
      <c r="JGU549" s="469"/>
      <c r="JGV549" s="465"/>
      <c r="JGW549" s="466"/>
      <c r="JGX549" s="467"/>
      <c r="JGY549" s="468"/>
      <c r="JGZ549" s="467"/>
      <c r="JHA549" s="469"/>
      <c r="JHB549" s="469"/>
      <c r="JHC549" s="469"/>
      <c r="JHD549" s="465"/>
      <c r="JHE549" s="466"/>
      <c r="JHF549" s="467"/>
      <c r="JHG549" s="468"/>
      <c r="JHH549" s="467"/>
      <c r="JHI549" s="469"/>
      <c r="JHJ549" s="469"/>
      <c r="JHK549" s="469"/>
      <c r="JHL549" s="465"/>
      <c r="JHM549" s="466"/>
      <c r="JHN549" s="467"/>
      <c r="JHO549" s="468"/>
      <c r="JHP549" s="467"/>
      <c r="JHQ549" s="469"/>
      <c r="JHR549" s="469"/>
      <c r="JHS549" s="469"/>
      <c r="JHT549" s="465"/>
      <c r="JHU549" s="466"/>
      <c r="JHV549" s="467"/>
      <c r="JHW549" s="468"/>
      <c r="JHX549" s="467"/>
      <c r="JHY549" s="469"/>
      <c r="JHZ549" s="469"/>
      <c r="JIA549" s="469"/>
      <c r="JIB549" s="465"/>
      <c r="JIC549" s="466"/>
      <c r="JID549" s="467"/>
      <c r="JIE549" s="468"/>
      <c r="JIF549" s="467"/>
      <c r="JIG549" s="469"/>
      <c r="JIH549" s="469"/>
      <c r="JII549" s="469"/>
      <c r="JIJ549" s="465"/>
      <c r="JIK549" s="466"/>
      <c r="JIL549" s="467"/>
      <c r="JIM549" s="468"/>
      <c r="JIN549" s="467"/>
      <c r="JIO549" s="469"/>
      <c r="JIP549" s="469"/>
      <c r="JIQ549" s="469"/>
      <c r="JIR549" s="465"/>
      <c r="JIS549" s="466"/>
      <c r="JIT549" s="467"/>
      <c r="JIU549" s="468"/>
      <c r="JIV549" s="467"/>
      <c r="JIW549" s="469"/>
      <c r="JIX549" s="469"/>
      <c r="JIY549" s="469"/>
      <c r="JIZ549" s="465"/>
      <c r="JJA549" s="466"/>
      <c r="JJB549" s="467"/>
      <c r="JJC549" s="468"/>
      <c r="JJD549" s="467"/>
      <c r="JJE549" s="469"/>
      <c r="JJF549" s="469"/>
      <c r="JJG549" s="469"/>
      <c r="JJH549" s="465"/>
      <c r="JJI549" s="466"/>
      <c r="JJJ549" s="467"/>
      <c r="JJK549" s="468"/>
      <c r="JJL549" s="467"/>
      <c r="JJM549" s="469"/>
      <c r="JJN549" s="469"/>
      <c r="JJO549" s="469"/>
      <c r="JJP549" s="465"/>
      <c r="JJQ549" s="466"/>
      <c r="JJR549" s="467"/>
      <c r="JJS549" s="468"/>
      <c r="JJT549" s="467"/>
      <c r="JJU549" s="469"/>
      <c r="JJV549" s="469"/>
      <c r="JJW549" s="469"/>
      <c r="JJX549" s="465"/>
      <c r="JJY549" s="466"/>
      <c r="JJZ549" s="467"/>
      <c r="JKA549" s="468"/>
      <c r="JKB549" s="467"/>
      <c r="JKC549" s="469"/>
      <c r="JKD549" s="469"/>
      <c r="JKE549" s="469"/>
      <c r="JKF549" s="465"/>
      <c r="JKG549" s="466"/>
      <c r="JKH549" s="467"/>
      <c r="JKI549" s="468"/>
      <c r="JKJ549" s="467"/>
      <c r="JKK549" s="469"/>
      <c r="JKL549" s="469"/>
      <c r="JKM549" s="469"/>
      <c r="JKN549" s="465"/>
      <c r="JKO549" s="466"/>
      <c r="JKP549" s="467"/>
      <c r="JKQ549" s="468"/>
      <c r="JKR549" s="467"/>
      <c r="JKS549" s="469"/>
      <c r="JKT549" s="469"/>
      <c r="JKU549" s="469"/>
      <c r="JKV549" s="465"/>
      <c r="JKW549" s="466"/>
      <c r="JKX549" s="467"/>
      <c r="JKY549" s="468"/>
      <c r="JKZ549" s="467"/>
      <c r="JLA549" s="469"/>
      <c r="JLB549" s="469"/>
      <c r="JLC549" s="469"/>
      <c r="JLD549" s="465"/>
      <c r="JLE549" s="466"/>
      <c r="JLF549" s="467"/>
      <c r="JLG549" s="468"/>
      <c r="JLH549" s="467"/>
      <c r="JLI549" s="469"/>
      <c r="JLJ549" s="469"/>
      <c r="JLK549" s="469"/>
      <c r="JLL549" s="465"/>
      <c r="JLM549" s="466"/>
      <c r="JLN549" s="467"/>
      <c r="JLO549" s="468"/>
      <c r="JLP549" s="467"/>
      <c r="JLQ549" s="469"/>
      <c r="JLR549" s="469"/>
      <c r="JLS549" s="469"/>
      <c r="JLT549" s="465"/>
      <c r="JLU549" s="466"/>
      <c r="JLV549" s="467"/>
      <c r="JLW549" s="468"/>
      <c r="JLX549" s="467"/>
      <c r="JLY549" s="469"/>
      <c r="JLZ549" s="469"/>
      <c r="JMA549" s="469"/>
      <c r="JMB549" s="465"/>
      <c r="JMC549" s="466"/>
      <c r="JMD549" s="467"/>
      <c r="JME549" s="468"/>
      <c r="JMF549" s="467"/>
      <c r="JMG549" s="469"/>
      <c r="JMH549" s="469"/>
      <c r="JMI549" s="469"/>
      <c r="JMJ549" s="465"/>
      <c r="JMK549" s="466"/>
      <c r="JML549" s="467"/>
      <c r="JMM549" s="468"/>
      <c r="JMN549" s="467"/>
      <c r="JMO549" s="469"/>
      <c r="JMP549" s="469"/>
      <c r="JMQ549" s="469"/>
      <c r="JMR549" s="465"/>
      <c r="JMS549" s="466"/>
      <c r="JMT549" s="467"/>
      <c r="JMU549" s="468"/>
      <c r="JMV549" s="467"/>
      <c r="JMW549" s="469"/>
      <c r="JMX549" s="469"/>
      <c r="JMY549" s="469"/>
      <c r="JMZ549" s="465"/>
      <c r="JNA549" s="466"/>
      <c r="JNB549" s="467"/>
      <c r="JNC549" s="468"/>
      <c r="JND549" s="467"/>
      <c r="JNE549" s="469"/>
      <c r="JNF549" s="469"/>
      <c r="JNG549" s="469"/>
      <c r="JNH549" s="465"/>
      <c r="JNI549" s="466"/>
      <c r="JNJ549" s="467"/>
      <c r="JNK549" s="468"/>
      <c r="JNL549" s="467"/>
      <c r="JNM549" s="469"/>
      <c r="JNN549" s="469"/>
      <c r="JNO549" s="469"/>
      <c r="JNP549" s="465"/>
      <c r="JNQ549" s="466"/>
      <c r="JNR549" s="467"/>
      <c r="JNS549" s="468"/>
      <c r="JNT549" s="467"/>
      <c r="JNU549" s="469"/>
      <c r="JNV549" s="469"/>
      <c r="JNW549" s="469"/>
      <c r="JNX549" s="465"/>
      <c r="JNY549" s="466"/>
      <c r="JNZ549" s="467"/>
      <c r="JOA549" s="468"/>
      <c r="JOB549" s="467"/>
      <c r="JOC549" s="469"/>
      <c r="JOD549" s="469"/>
      <c r="JOE549" s="469"/>
      <c r="JOF549" s="465"/>
      <c r="JOG549" s="466"/>
      <c r="JOH549" s="467"/>
      <c r="JOI549" s="468"/>
      <c r="JOJ549" s="467"/>
      <c r="JOK549" s="469"/>
      <c r="JOL549" s="469"/>
      <c r="JOM549" s="469"/>
      <c r="JON549" s="465"/>
      <c r="JOO549" s="466"/>
      <c r="JOP549" s="467"/>
      <c r="JOQ549" s="468"/>
      <c r="JOR549" s="467"/>
      <c r="JOS549" s="469"/>
      <c r="JOT549" s="469"/>
      <c r="JOU549" s="469"/>
      <c r="JOV549" s="465"/>
      <c r="JOW549" s="466"/>
      <c r="JOX549" s="467"/>
      <c r="JOY549" s="468"/>
      <c r="JOZ549" s="467"/>
      <c r="JPA549" s="469"/>
      <c r="JPB549" s="469"/>
      <c r="JPC549" s="469"/>
      <c r="JPD549" s="465"/>
      <c r="JPE549" s="466"/>
      <c r="JPF549" s="467"/>
      <c r="JPG549" s="468"/>
      <c r="JPH549" s="467"/>
      <c r="JPI549" s="469"/>
      <c r="JPJ549" s="469"/>
      <c r="JPK549" s="469"/>
      <c r="JPL549" s="465"/>
      <c r="JPM549" s="466"/>
      <c r="JPN549" s="467"/>
      <c r="JPO549" s="468"/>
      <c r="JPP549" s="467"/>
      <c r="JPQ549" s="469"/>
      <c r="JPR549" s="469"/>
      <c r="JPS549" s="469"/>
      <c r="JPT549" s="465"/>
      <c r="JPU549" s="466"/>
      <c r="JPV549" s="467"/>
      <c r="JPW549" s="468"/>
      <c r="JPX549" s="467"/>
      <c r="JPY549" s="469"/>
      <c r="JPZ549" s="469"/>
      <c r="JQA549" s="469"/>
      <c r="JQB549" s="465"/>
      <c r="JQC549" s="466"/>
      <c r="JQD549" s="467"/>
      <c r="JQE549" s="468"/>
      <c r="JQF549" s="467"/>
      <c r="JQG549" s="469"/>
      <c r="JQH549" s="469"/>
      <c r="JQI549" s="469"/>
      <c r="JQJ549" s="465"/>
      <c r="JQK549" s="466"/>
      <c r="JQL549" s="467"/>
      <c r="JQM549" s="468"/>
      <c r="JQN549" s="467"/>
      <c r="JQO549" s="469"/>
      <c r="JQP549" s="469"/>
      <c r="JQQ549" s="469"/>
      <c r="JQR549" s="465"/>
      <c r="JQS549" s="466"/>
      <c r="JQT549" s="467"/>
      <c r="JQU549" s="468"/>
      <c r="JQV549" s="467"/>
      <c r="JQW549" s="469"/>
      <c r="JQX549" s="469"/>
      <c r="JQY549" s="469"/>
      <c r="JQZ549" s="465"/>
      <c r="JRA549" s="466"/>
      <c r="JRB549" s="467"/>
      <c r="JRC549" s="468"/>
      <c r="JRD549" s="467"/>
      <c r="JRE549" s="469"/>
      <c r="JRF549" s="469"/>
      <c r="JRG549" s="469"/>
      <c r="JRH549" s="465"/>
      <c r="JRI549" s="466"/>
      <c r="JRJ549" s="467"/>
      <c r="JRK549" s="468"/>
      <c r="JRL549" s="467"/>
      <c r="JRM549" s="469"/>
      <c r="JRN549" s="469"/>
      <c r="JRO549" s="469"/>
      <c r="JRP549" s="465"/>
      <c r="JRQ549" s="466"/>
      <c r="JRR549" s="467"/>
      <c r="JRS549" s="468"/>
      <c r="JRT549" s="467"/>
      <c r="JRU549" s="469"/>
      <c r="JRV549" s="469"/>
      <c r="JRW549" s="469"/>
      <c r="JRX549" s="465"/>
      <c r="JRY549" s="466"/>
      <c r="JRZ549" s="467"/>
      <c r="JSA549" s="468"/>
      <c r="JSB549" s="467"/>
      <c r="JSC549" s="469"/>
      <c r="JSD549" s="469"/>
      <c r="JSE549" s="469"/>
      <c r="JSF549" s="465"/>
      <c r="JSG549" s="466"/>
      <c r="JSH549" s="467"/>
      <c r="JSI549" s="468"/>
      <c r="JSJ549" s="467"/>
      <c r="JSK549" s="469"/>
      <c r="JSL549" s="469"/>
      <c r="JSM549" s="469"/>
      <c r="JSN549" s="465"/>
      <c r="JSO549" s="466"/>
      <c r="JSP549" s="467"/>
      <c r="JSQ549" s="468"/>
      <c r="JSR549" s="467"/>
      <c r="JSS549" s="469"/>
      <c r="JST549" s="469"/>
      <c r="JSU549" s="469"/>
      <c r="JSV549" s="465"/>
      <c r="JSW549" s="466"/>
      <c r="JSX549" s="467"/>
      <c r="JSY549" s="468"/>
      <c r="JSZ549" s="467"/>
      <c r="JTA549" s="469"/>
      <c r="JTB549" s="469"/>
      <c r="JTC549" s="469"/>
      <c r="JTD549" s="465"/>
      <c r="JTE549" s="466"/>
      <c r="JTF549" s="467"/>
      <c r="JTG549" s="468"/>
      <c r="JTH549" s="467"/>
      <c r="JTI549" s="469"/>
      <c r="JTJ549" s="469"/>
      <c r="JTK549" s="469"/>
      <c r="JTL549" s="465"/>
      <c r="JTM549" s="466"/>
      <c r="JTN549" s="467"/>
      <c r="JTO549" s="468"/>
      <c r="JTP549" s="467"/>
      <c r="JTQ549" s="469"/>
      <c r="JTR549" s="469"/>
      <c r="JTS549" s="469"/>
      <c r="JTT549" s="465"/>
      <c r="JTU549" s="466"/>
      <c r="JTV549" s="467"/>
      <c r="JTW549" s="468"/>
      <c r="JTX549" s="467"/>
      <c r="JTY549" s="469"/>
      <c r="JTZ549" s="469"/>
      <c r="JUA549" s="469"/>
      <c r="JUB549" s="465"/>
      <c r="JUC549" s="466"/>
      <c r="JUD549" s="467"/>
      <c r="JUE549" s="468"/>
      <c r="JUF549" s="467"/>
      <c r="JUG549" s="469"/>
      <c r="JUH549" s="469"/>
      <c r="JUI549" s="469"/>
      <c r="JUJ549" s="465"/>
      <c r="JUK549" s="466"/>
      <c r="JUL549" s="467"/>
      <c r="JUM549" s="468"/>
      <c r="JUN549" s="467"/>
      <c r="JUO549" s="469"/>
      <c r="JUP549" s="469"/>
      <c r="JUQ549" s="469"/>
      <c r="JUR549" s="465"/>
      <c r="JUS549" s="466"/>
      <c r="JUT549" s="467"/>
      <c r="JUU549" s="468"/>
      <c r="JUV549" s="467"/>
      <c r="JUW549" s="469"/>
      <c r="JUX549" s="469"/>
      <c r="JUY549" s="469"/>
      <c r="JUZ549" s="465"/>
      <c r="JVA549" s="466"/>
      <c r="JVB549" s="467"/>
      <c r="JVC549" s="468"/>
      <c r="JVD549" s="467"/>
      <c r="JVE549" s="469"/>
      <c r="JVF549" s="469"/>
      <c r="JVG549" s="469"/>
      <c r="JVH549" s="465"/>
      <c r="JVI549" s="466"/>
      <c r="JVJ549" s="467"/>
      <c r="JVK549" s="468"/>
      <c r="JVL549" s="467"/>
      <c r="JVM549" s="469"/>
      <c r="JVN549" s="469"/>
      <c r="JVO549" s="469"/>
      <c r="JVP549" s="465"/>
      <c r="JVQ549" s="466"/>
      <c r="JVR549" s="467"/>
      <c r="JVS549" s="468"/>
      <c r="JVT549" s="467"/>
      <c r="JVU549" s="469"/>
      <c r="JVV549" s="469"/>
      <c r="JVW549" s="469"/>
      <c r="JVX549" s="465"/>
      <c r="JVY549" s="466"/>
      <c r="JVZ549" s="467"/>
      <c r="JWA549" s="468"/>
      <c r="JWB549" s="467"/>
      <c r="JWC549" s="469"/>
      <c r="JWD549" s="469"/>
      <c r="JWE549" s="469"/>
      <c r="JWF549" s="465"/>
      <c r="JWG549" s="466"/>
      <c r="JWH549" s="467"/>
      <c r="JWI549" s="468"/>
      <c r="JWJ549" s="467"/>
      <c r="JWK549" s="469"/>
      <c r="JWL549" s="469"/>
      <c r="JWM549" s="469"/>
      <c r="JWN549" s="465"/>
      <c r="JWO549" s="466"/>
      <c r="JWP549" s="467"/>
      <c r="JWQ549" s="468"/>
      <c r="JWR549" s="467"/>
      <c r="JWS549" s="469"/>
      <c r="JWT549" s="469"/>
      <c r="JWU549" s="469"/>
      <c r="JWV549" s="465"/>
      <c r="JWW549" s="466"/>
      <c r="JWX549" s="467"/>
      <c r="JWY549" s="468"/>
      <c r="JWZ549" s="467"/>
      <c r="JXA549" s="469"/>
      <c r="JXB549" s="469"/>
      <c r="JXC549" s="469"/>
      <c r="JXD549" s="465"/>
      <c r="JXE549" s="466"/>
      <c r="JXF549" s="467"/>
      <c r="JXG549" s="468"/>
      <c r="JXH549" s="467"/>
      <c r="JXI549" s="469"/>
      <c r="JXJ549" s="469"/>
      <c r="JXK549" s="469"/>
      <c r="JXL549" s="465"/>
      <c r="JXM549" s="466"/>
      <c r="JXN549" s="467"/>
      <c r="JXO549" s="468"/>
      <c r="JXP549" s="467"/>
      <c r="JXQ549" s="469"/>
      <c r="JXR549" s="469"/>
      <c r="JXS549" s="469"/>
      <c r="JXT549" s="465"/>
      <c r="JXU549" s="466"/>
      <c r="JXV549" s="467"/>
      <c r="JXW549" s="468"/>
      <c r="JXX549" s="467"/>
      <c r="JXY549" s="469"/>
      <c r="JXZ549" s="469"/>
      <c r="JYA549" s="469"/>
      <c r="JYB549" s="465"/>
      <c r="JYC549" s="466"/>
      <c r="JYD549" s="467"/>
      <c r="JYE549" s="468"/>
      <c r="JYF549" s="467"/>
      <c r="JYG549" s="469"/>
      <c r="JYH549" s="469"/>
      <c r="JYI549" s="469"/>
      <c r="JYJ549" s="465"/>
      <c r="JYK549" s="466"/>
      <c r="JYL549" s="467"/>
      <c r="JYM549" s="468"/>
      <c r="JYN549" s="467"/>
      <c r="JYO549" s="469"/>
      <c r="JYP549" s="469"/>
      <c r="JYQ549" s="469"/>
      <c r="JYR549" s="465"/>
      <c r="JYS549" s="466"/>
      <c r="JYT549" s="467"/>
      <c r="JYU549" s="468"/>
      <c r="JYV549" s="467"/>
      <c r="JYW549" s="469"/>
      <c r="JYX549" s="469"/>
      <c r="JYY549" s="469"/>
      <c r="JYZ549" s="465"/>
      <c r="JZA549" s="466"/>
      <c r="JZB549" s="467"/>
      <c r="JZC549" s="468"/>
      <c r="JZD549" s="467"/>
      <c r="JZE549" s="469"/>
      <c r="JZF549" s="469"/>
      <c r="JZG549" s="469"/>
      <c r="JZH549" s="465"/>
      <c r="JZI549" s="466"/>
      <c r="JZJ549" s="467"/>
      <c r="JZK549" s="468"/>
      <c r="JZL549" s="467"/>
      <c r="JZM549" s="469"/>
      <c r="JZN549" s="469"/>
      <c r="JZO549" s="469"/>
      <c r="JZP549" s="465"/>
      <c r="JZQ549" s="466"/>
      <c r="JZR549" s="467"/>
      <c r="JZS549" s="468"/>
      <c r="JZT549" s="467"/>
      <c r="JZU549" s="469"/>
      <c r="JZV549" s="469"/>
      <c r="JZW549" s="469"/>
      <c r="JZX549" s="465"/>
      <c r="JZY549" s="466"/>
      <c r="JZZ549" s="467"/>
      <c r="KAA549" s="468"/>
      <c r="KAB549" s="467"/>
      <c r="KAC549" s="469"/>
      <c r="KAD549" s="469"/>
      <c r="KAE549" s="469"/>
      <c r="KAF549" s="465"/>
      <c r="KAG549" s="466"/>
      <c r="KAH549" s="467"/>
      <c r="KAI549" s="468"/>
      <c r="KAJ549" s="467"/>
      <c r="KAK549" s="469"/>
      <c r="KAL549" s="469"/>
      <c r="KAM549" s="469"/>
      <c r="KAN549" s="465"/>
      <c r="KAO549" s="466"/>
      <c r="KAP549" s="467"/>
      <c r="KAQ549" s="468"/>
      <c r="KAR549" s="467"/>
      <c r="KAS549" s="469"/>
      <c r="KAT549" s="469"/>
      <c r="KAU549" s="469"/>
      <c r="KAV549" s="465"/>
      <c r="KAW549" s="466"/>
      <c r="KAX549" s="467"/>
      <c r="KAY549" s="468"/>
      <c r="KAZ549" s="467"/>
      <c r="KBA549" s="469"/>
      <c r="KBB549" s="469"/>
      <c r="KBC549" s="469"/>
      <c r="KBD549" s="465"/>
      <c r="KBE549" s="466"/>
      <c r="KBF549" s="467"/>
      <c r="KBG549" s="468"/>
      <c r="KBH549" s="467"/>
      <c r="KBI549" s="469"/>
      <c r="KBJ549" s="469"/>
      <c r="KBK549" s="469"/>
      <c r="KBL549" s="465"/>
      <c r="KBM549" s="466"/>
      <c r="KBN549" s="467"/>
      <c r="KBO549" s="468"/>
      <c r="KBP549" s="467"/>
      <c r="KBQ549" s="469"/>
      <c r="KBR549" s="469"/>
      <c r="KBS549" s="469"/>
      <c r="KBT549" s="465"/>
      <c r="KBU549" s="466"/>
      <c r="KBV549" s="467"/>
      <c r="KBW549" s="468"/>
      <c r="KBX549" s="467"/>
      <c r="KBY549" s="469"/>
      <c r="KBZ549" s="469"/>
      <c r="KCA549" s="469"/>
      <c r="KCB549" s="465"/>
      <c r="KCC549" s="466"/>
      <c r="KCD549" s="467"/>
      <c r="KCE549" s="468"/>
      <c r="KCF549" s="467"/>
      <c r="KCG549" s="469"/>
      <c r="KCH549" s="469"/>
      <c r="KCI549" s="469"/>
      <c r="KCJ549" s="465"/>
      <c r="KCK549" s="466"/>
      <c r="KCL549" s="467"/>
      <c r="KCM549" s="468"/>
      <c r="KCN549" s="467"/>
      <c r="KCO549" s="469"/>
      <c r="KCP549" s="469"/>
      <c r="KCQ549" s="469"/>
      <c r="KCR549" s="465"/>
      <c r="KCS549" s="466"/>
      <c r="KCT549" s="467"/>
      <c r="KCU549" s="468"/>
      <c r="KCV549" s="467"/>
      <c r="KCW549" s="469"/>
      <c r="KCX549" s="469"/>
      <c r="KCY549" s="469"/>
      <c r="KCZ549" s="465"/>
      <c r="KDA549" s="466"/>
      <c r="KDB549" s="467"/>
      <c r="KDC549" s="468"/>
      <c r="KDD549" s="467"/>
      <c r="KDE549" s="469"/>
      <c r="KDF549" s="469"/>
      <c r="KDG549" s="469"/>
      <c r="KDH549" s="465"/>
      <c r="KDI549" s="466"/>
      <c r="KDJ549" s="467"/>
      <c r="KDK549" s="468"/>
      <c r="KDL549" s="467"/>
      <c r="KDM549" s="469"/>
      <c r="KDN549" s="469"/>
      <c r="KDO549" s="469"/>
      <c r="KDP549" s="465"/>
      <c r="KDQ549" s="466"/>
      <c r="KDR549" s="467"/>
      <c r="KDS549" s="468"/>
      <c r="KDT549" s="467"/>
      <c r="KDU549" s="469"/>
      <c r="KDV549" s="469"/>
      <c r="KDW549" s="469"/>
      <c r="KDX549" s="465"/>
      <c r="KDY549" s="466"/>
      <c r="KDZ549" s="467"/>
      <c r="KEA549" s="468"/>
      <c r="KEB549" s="467"/>
      <c r="KEC549" s="469"/>
      <c r="KED549" s="469"/>
      <c r="KEE549" s="469"/>
      <c r="KEF549" s="465"/>
      <c r="KEG549" s="466"/>
      <c r="KEH549" s="467"/>
      <c r="KEI549" s="468"/>
      <c r="KEJ549" s="467"/>
      <c r="KEK549" s="469"/>
      <c r="KEL549" s="469"/>
      <c r="KEM549" s="469"/>
      <c r="KEN549" s="465"/>
      <c r="KEO549" s="466"/>
      <c r="KEP549" s="467"/>
      <c r="KEQ549" s="468"/>
      <c r="KER549" s="467"/>
      <c r="KES549" s="469"/>
      <c r="KET549" s="469"/>
      <c r="KEU549" s="469"/>
      <c r="KEV549" s="465"/>
      <c r="KEW549" s="466"/>
      <c r="KEX549" s="467"/>
      <c r="KEY549" s="468"/>
      <c r="KEZ549" s="467"/>
      <c r="KFA549" s="469"/>
      <c r="KFB549" s="469"/>
      <c r="KFC549" s="469"/>
      <c r="KFD549" s="465"/>
      <c r="KFE549" s="466"/>
      <c r="KFF549" s="467"/>
      <c r="KFG549" s="468"/>
      <c r="KFH549" s="467"/>
      <c r="KFI549" s="469"/>
      <c r="KFJ549" s="469"/>
      <c r="KFK549" s="469"/>
      <c r="KFL549" s="465"/>
      <c r="KFM549" s="466"/>
      <c r="KFN549" s="467"/>
      <c r="KFO549" s="468"/>
      <c r="KFP549" s="467"/>
      <c r="KFQ549" s="469"/>
      <c r="KFR549" s="469"/>
      <c r="KFS549" s="469"/>
      <c r="KFT549" s="465"/>
      <c r="KFU549" s="466"/>
      <c r="KFV549" s="467"/>
      <c r="KFW549" s="468"/>
      <c r="KFX549" s="467"/>
      <c r="KFY549" s="469"/>
      <c r="KFZ549" s="469"/>
      <c r="KGA549" s="469"/>
      <c r="KGB549" s="465"/>
      <c r="KGC549" s="466"/>
      <c r="KGD549" s="467"/>
      <c r="KGE549" s="468"/>
      <c r="KGF549" s="467"/>
      <c r="KGG549" s="469"/>
      <c r="KGH549" s="469"/>
      <c r="KGI549" s="469"/>
      <c r="KGJ549" s="465"/>
      <c r="KGK549" s="466"/>
      <c r="KGL549" s="467"/>
      <c r="KGM549" s="468"/>
      <c r="KGN549" s="467"/>
      <c r="KGO549" s="469"/>
      <c r="KGP549" s="469"/>
      <c r="KGQ549" s="469"/>
      <c r="KGR549" s="465"/>
      <c r="KGS549" s="466"/>
      <c r="KGT549" s="467"/>
      <c r="KGU549" s="468"/>
      <c r="KGV549" s="467"/>
      <c r="KGW549" s="469"/>
      <c r="KGX549" s="469"/>
      <c r="KGY549" s="469"/>
      <c r="KGZ549" s="465"/>
      <c r="KHA549" s="466"/>
      <c r="KHB549" s="467"/>
      <c r="KHC549" s="468"/>
      <c r="KHD549" s="467"/>
      <c r="KHE549" s="469"/>
      <c r="KHF549" s="469"/>
      <c r="KHG549" s="469"/>
      <c r="KHH549" s="465"/>
      <c r="KHI549" s="466"/>
      <c r="KHJ549" s="467"/>
      <c r="KHK549" s="468"/>
      <c r="KHL549" s="467"/>
      <c r="KHM549" s="469"/>
      <c r="KHN549" s="469"/>
      <c r="KHO549" s="469"/>
      <c r="KHP549" s="465"/>
      <c r="KHQ549" s="466"/>
      <c r="KHR549" s="467"/>
      <c r="KHS549" s="468"/>
      <c r="KHT549" s="467"/>
      <c r="KHU549" s="469"/>
      <c r="KHV549" s="469"/>
      <c r="KHW549" s="469"/>
      <c r="KHX549" s="465"/>
      <c r="KHY549" s="466"/>
      <c r="KHZ549" s="467"/>
      <c r="KIA549" s="468"/>
      <c r="KIB549" s="467"/>
      <c r="KIC549" s="469"/>
      <c r="KID549" s="469"/>
      <c r="KIE549" s="469"/>
      <c r="KIF549" s="465"/>
      <c r="KIG549" s="466"/>
      <c r="KIH549" s="467"/>
      <c r="KII549" s="468"/>
      <c r="KIJ549" s="467"/>
      <c r="KIK549" s="469"/>
      <c r="KIL549" s="469"/>
      <c r="KIM549" s="469"/>
      <c r="KIN549" s="465"/>
      <c r="KIO549" s="466"/>
      <c r="KIP549" s="467"/>
      <c r="KIQ549" s="468"/>
      <c r="KIR549" s="467"/>
      <c r="KIS549" s="469"/>
      <c r="KIT549" s="469"/>
      <c r="KIU549" s="469"/>
      <c r="KIV549" s="465"/>
      <c r="KIW549" s="466"/>
      <c r="KIX549" s="467"/>
      <c r="KIY549" s="468"/>
      <c r="KIZ549" s="467"/>
      <c r="KJA549" s="469"/>
      <c r="KJB549" s="469"/>
      <c r="KJC549" s="469"/>
      <c r="KJD549" s="465"/>
      <c r="KJE549" s="466"/>
      <c r="KJF549" s="467"/>
      <c r="KJG549" s="468"/>
      <c r="KJH549" s="467"/>
      <c r="KJI549" s="469"/>
      <c r="KJJ549" s="469"/>
      <c r="KJK549" s="469"/>
      <c r="KJL549" s="465"/>
      <c r="KJM549" s="466"/>
      <c r="KJN549" s="467"/>
      <c r="KJO549" s="468"/>
      <c r="KJP549" s="467"/>
      <c r="KJQ549" s="469"/>
      <c r="KJR549" s="469"/>
      <c r="KJS549" s="469"/>
      <c r="KJT549" s="465"/>
      <c r="KJU549" s="466"/>
      <c r="KJV549" s="467"/>
      <c r="KJW549" s="468"/>
      <c r="KJX549" s="467"/>
      <c r="KJY549" s="469"/>
      <c r="KJZ549" s="469"/>
      <c r="KKA549" s="469"/>
      <c r="KKB549" s="465"/>
      <c r="KKC549" s="466"/>
      <c r="KKD549" s="467"/>
      <c r="KKE549" s="468"/>
      <c r="KKF549" s="467"/>
      <c r="KKG549" s="469"/>
      <c r="KKH549" s="469"/>
      <c r="KKI549" s="469"/>
      <c r="KKJ549" s="465"/>
      <c r="KKK549" s="466"/>
      <c r="KKL549" s="467"/>
      <c r="KKM549" s="468"/>
      <c r="KKN549" s="467"/>
      <c r="KKO549" s="469"/>
      <c r="KKP549" s="469"/>
      <c r="KKQ549" s="469"/>
      <c r="KKR549" s="465"/>
      <c r="KKS549" s="466"/>
      <c r="KKT549" s="467"/>
      <c r="KKU549" s="468"/>
      <c r="KKV549" s="467"/>
      <c r="KKW549" s="469"/>
      <c r="KKX549" s="469"/>
      <c r="KKY549" s="469"/>
      <c r="KKZ549" s="465"/>
      <c r="KLA549" s="466"/>
      <c r="KLB549" s="467"/>
      <c r="KLC549" s="468"/>
      <c r="KLD549" s="467"/>
      <c r="KLE549" s="469"/>
      <c r="KLF549" s="469"/>
      <c r="KLG549" s="469"/>
      <c r="KLH549" s="465"/>
      <c r="KLI549" s="466"/>
      <c r="KLJ549" s="467"/>
      <c r="KLK549" s="468"/>
      <c r="KLL549" s="467"/>
      <c r="KLM549" s="469"/>
      <c r="KLN549" s="469"/>
      <c r="KLO549" s="469"/>
      <c r="KLP549" s="465"/>
      <c r="KLQ549" s="466"/>
      <c r="KLR549" s="467"/>
      <c r="KLS549" s="468"/>
      <c r="KLT549" s="467"/>
      <c r="KLU549" s="469"/>
      <c r="KLV549" s="469"/>
      <c r="KLW549" s="469"/>
      <c r="KLX549" s="465"/>
      <c r="KLY549" s="466"/>
      <c r="KLZ549" s="467"/>
      <c r="KMA549" s="468"/>
      <c r="KMB549" s="467"/>
      <c r="KMC549" s="469"/>
      <c r="KMD549" s="469"/>
      <c r="KME549" s="469"/>
      <c r="KMF549" s="465"/>
      <c r="KMG549" s="466"/>
      <c r="KMH549" s="467"/>
      <c r="KMI549" s="468"/>
      <c r="KMJ549" s="467"/>
      <c r="KMK549" s="469"/>
      <c r="KML549" s="469"/>
      <c r="KMM549" s="469"/>
      <c r="KMN549" s="465"/>
      <c r="KMO549" s="466"/>
      <c r="KMP549" s="467"/>
      <c r="KMQ549" s="468"/>
      <c r="KMR549" s="467"/>
      <c r="KMS549" s="469"/>
      <c r="KMT549" s="469"/>
      <c r="KMU549" s="469"/>
      <c r="KMV549" s="465"/>
      <c r="KMW549" s="466"/>
      <c r="KMX549" s="467"/>
      <c r="KMY549" s="468"/>
      <c r="KMZ549" s="467"/>
      <c r="KNA549" s="469"/>
      <c r="KNB549" s="469"/>
      <c r="KNC549" s="469"/>
      <c r="KND549" s="465"/>
      <c r="KNE549" s="466"/>
      <c r="KNF549" s="467"/>
      <c r="KNG549" s="468"/>
      <c r="KNH549" s="467"/>
      <c r="KNI549" s="469"/>
      <c r="KNJ549" s="469"/>
      <c r="KNK549" s="469"/>
      <c r="KNL549" s="465"/>
      <c r="KNM549" s="466"/>
      <c r="KNN549" s="467"/>
      <c r="KNO549" s="468"/>
      <c r="KNP549" s="467"/>
      <c r="KNQ549" s="469"/>
      <c r="KNR549" s="469"/>
      <c r="KNS549" s="469"/>
      <c r="KNT549" s="465"/>
      <c r="KNU549" s="466"/>
      <c r="KNV549" s="467"/>
      <c r="KNW549" s="468"/>
      <c r="KNX549" s="467"/>
      <c r="KNY549" s="469"/>
      <c r="KNZ549" s="469"/>
      <c r="KOA549" s="469"/>
      <c r="KOB549" s="465"/>
      <c r="KOC549" s="466"/>
      <c r="KOD549" s="467"/>
      <c r="KOE549" s="468"/>
      <c r="KOF549" s="467"/>
      <c r="KOG549" s="469"/>
      <c r="KOH549" s="469"/>
      <c r="KOI549" s="469"/>
      <c r="KOJ549" s="465"/>
      <c r="KOK549" s="466"/>
      <c r="KOL549" s="467"/>
      <c r="KOM549" s="468"/>
      <c r="KON549" s="467"/>
      <c r="KOO549" s="469"/>
      <c r="KOP549" s="469"/>
      <c r="KOQ549" s="469"/>
      <c r="KOR549" s="465"/>
      <c r="KOS549" s="466"/>
      <c r="KOT549" s="467"/>
      <c r="KOU549" s="468"/>
      <c r="KOV549" s="467"/>
      <c r="KOW549" s="469"/>
      <c r="KOX549" s="469"/>
      <c r="KOY549" s="469"/>
      <c r="KOZ549" s="465"/>
      <c r="KPA549" s="466"/>
      <c r="KPB549" s="467"/>
      <c r="KPC549" s="468"/>
      <c r="KPD549" s="467"/>
      <c r="KPE549" s="469"/>
      <c r="KPF549" s="469"/>
      <c r="KPG549" s="469"/>
      <c r="KPH549" s="465"/>
      <c r="KPI549" s="466"/>
      <c r="KPJ549" s="467"/>
      <c r="KPK549" s="468"/>
      <c r="KPL549" s="467"/>
      <c r="KPM549" s="469"/>
      <c r="KPN549" s="469"/>
      <c r="KPO549" s="469"/>
      <c r="KPP549" s="465"/>
      <c r="KPQ549" s="466"/>
      <c r="KPR549" s="467"/>
      <c r="KPS549" s="468"/>
      <c r="KPT549" s="467"/>
      <c r="KPU549" s="469"/>
      <c r="KPV549" s="469"/>
      <c r="KPW549" s="469"/>
      <c r="KPX549" s="465"/>
      <c r="KPY549" s="466"/>
      <c r="KPZ549" s="467"/>
      <c r="KQA549" s="468"/>
      <c r="KQB549" s="467"/>
      <c r="KQC549" s="469"/>
      <c r="KQD549" s="469"/>
      <c r="KQE549" s="469"/>
      <c r="KQF549" s="465"/>
      <c r="KQG549" s="466"/>
      <c r="KQH549" s="467"/>
      <c r="KQI549" s="468"/>
      <c r="KQJ549" s="467"/>
      <c r="KQK549" s="469"/>
      <c r="KQL549" s="469"/>
      <c r="KQM549" s="469"/>
      <c r="KQN549" s="465"/>
      <c r="KQO549" s="466"/>
      <c r="KQP549" s="467"/>
      <c r="KQQ549" s="468"/>
      <c r="KQR549" s="467"/>
      <c r="KQS549" s="469"/>
      <c r="KQT549" s="469"/>
      <c r="KQU549" s="469"/>
      <c r="KQV549" s="465"/>
      <c r="KQW549" s="466"/>
      <c r="KQX549" s="467"/>
      <c r="KQY549" s="468"/>
      <c r="KQZ549" s="467"/>
      <c r="KRA549" s="469"/>
      <c r="KRB549" s="469"/>
      <c r="KRC549" s="469"/>
      <c r="KRD549" s="465"/>
      <c r="KRE549" s="466"/>
      <c r="KRF549" s="467"/>
      <c r="KRG549" s="468"/>
      <c r="KRH549" s="467"/>
      <c r="KRI549" s="469"/>
      <c r="KRJ549" s="469"/>
      <c r="KRK549" s="469"/>
      <c r="KRL549" s="465"/>
      <c r="KRM549" s="466"/>
      <c r="KRN549" s="467"/>
      <c r="KRO549" s="468"/>
      <c r="KRP549" s="467"/>
      <c r="KRQ549" s="469"/>
      <c r="KRR549" s="469"/>
      <c r="KRS549" s="469"/>
      <c r="KRT549" s="465"/>
      <c r="KRU549" s="466"/>
      <c r="KRV549" s="467"/>
      <c r="KRW549" s="468"/>
      <c r="KRX549" s="467"/>
      <c r="KRY549" s="469"/>
      <c r="KRZ549" s="469"/>
      <c r="KSA549" s="469"/>
      <c r="KSB549" s="465"/>
      <c r="KSC549" s="466"/>
      <c r="KSD549" s="467"/>
      <c r="KSE549" s="468"/>
      <c r="KSF549" s="467"/>
      <c r="KSG549" s="469"/>
      <c r="KSH549" s="469"/>
      <c r="KSI549" s="469"/>
      <c r="KSJ549" s="465"/>
      <c r="KSK549" s="466"/>
      <c r="KSL549" s="467"/>
      <c r="KSM549" s="468"/>
      <c r="KSN549" s="467"/>
      <c r="KSO549" s="469"/>
      <c r="KSP549" s="469"/>
      <c r="KSQ549" s="469"/>
      <c r="KSR549" s="465"/>
      <c r="KSS549" s="466"/>
      <c r="KST549" s="467"/>
      <c r="KSU549" s="468"/>
      <c r="KSV549" s="467"/>
      <c r="KSW549" s="469"/>
      <c r="KSX549" s="469"/>
      <c r="KSY549" s="469"/>
      <c r="KSZ549" s="465"/>
      <c r="KTA549" s="466"/>
      <c r="KTB549" s="467"/>
      <c r="KTC549" s="468"/>
      <c r="KTD549" s="467"/>
      <c r="KTE549" s="469"/>
      <c r="KTF549" s="469"/>
      <c r="KTG549" s="469"/>
      <c r="KTH549" s="465"/>
      <c r="KTI549" s="466"/>
      <c r="KTJ549" s="467"/>
      <c r="KTK549" s="468"/>
      <c r="KTL549" s="467"/>
      <c r="KTM549" s="469"/>
      <c r="KTN549" s="469"/>
      <c r="KTO549" s="469"/>
      <c r="KTP549" s="465"/>
      <c r="KTQ549" s="466"/>
      <c r="KTR549" s="467"/>
      <c r="KTS549" s="468"/>
      <c r="KTT549" s="467"/>
      <c r="KTU549" s="469"/>
      <c r="KTV549" s="469"/>
      <c r="KTW549" s="469"/>
      <c r="KTX549" s="465"/>
      <c r="KTY549" s="466"/>
      <c r="KTZ549" s="467"/>
      <c r="KUA549" s="468"/>
      <c r="KUB549" s="467"/>
      <c r="KUC549" s="469"/>
      <c r="KUD549" s="469"/>
      <c r="KUE549" s="469"/>
      <c r="KUF549" s="465"/>
      <c r="KUG549" s="466"/>
      <c r="KUH549" s="467"/>
      <c r="KUI549" s="468"/>
      <c r="KUJ549" s="467"/>
      <c r="KUK549" s="469"/>
      <c r="KUL549" s="469"/>
      <c r="KUM549" s="469"/>
      <c r="KUN549" s="465"/>
      <c r="KUO549" s="466"/>
      <c r="KUP549" s="467"/>
      <c r="KUQ549" s="468"/>
      <c r="KUR549" s="467"/>
      <c r="KUS549" s="469"/>
      <c r="KUT549" s="469"/>
      <c r="KUU549" s="469"/>
      <c r="KUV549" s="465"/>
      <c r="KUW549" s="466"/>
      <c r="KUX549" s="467"/>
      <c r="KUY549" s="468"/>
      <c r="KUZ549" s="467"/>
      <c r="KVA549" s="469"/>
      <c r="KVB549" s="469"/>
      <c r="KVC549" s="469"/>
      <c r="KVD549" s="465"/>
      <c r="KVE549" s="466"/>
      <c r="KVF549" s="467"/>
      <c r="KVG549" s="468"/>
      <c r="KVH549" s="467"/>
      <c r="KVI549" s="469"/>
      <c r="KVJ549" s="469"/>
      <c r="KVK549" s="469"/>
      <c r="KVL549" s="465"/>
      <c r="KVM549" s="466"/>
      <c r="KVN549" s="467"/>
      <c r="KVO549" s="468"/>
      <c r="KVP549" s="467"/>
      <c r="KVQ549" s="469"/>
      <c r="KVR549" s="469"/>
      <c r="KVS549" s="469"/>
      <c r="KVT549" s="465"/>
      <c r="KVU549" s="466"/>
      <c r="KVV549" s="467"/>
      <c r="KVW549" s="468"/>
      <c r="KVX549" s="467"/>
      <c r="KVY549" s="469"/>
      <c r="KVZ549" s="469"/>
      <c r="KWA549" s="469"/>
      <c r="KWB549" s="465"/>
      <c r="KWC549" s="466"/>
      <c r="KWD549" s="467"/>
      <c r="KWE549" s="468"/>
      <c r="KWF549" s="467"/>
      <c r="KWG549" s="469"/>
      <c r="KWH549" s="469"/>
      <c r="KWI549" s="469"/>
      <c r="KWJ549" s="465"/>
      <c r="KWK549" s="466"/>
      <c r="KWL549" s="467"/>
      <c r="KWM549" s="468"/>
      <c r="KWN549" s="467"/>
      <c r="KWO549" s="469"/>
      <c r="KWP549" s="469"/>
      <c r="KWQ549" s="469"/>
      <c r="KWR549" s="465"/>
      <c r="KWS549" s="466"/>
      <c r="KWT549" s="467"/>
      <c r="KWU549" s="468"/>
      <c r="KWV549" s="467"/>
      <c r="KWW549" s="469"/>
      <c r="KWX549" s="469"/>
      <c r="KWY549" s="469"/>
      <c r="KWZ549" s="465"/>
      <c r="KXA549" s="466"/>
      <c r="KXB549" s="467"/>
      <c r="KXC549" s="468"/>
      <c r="KXD549" s="467"/>
      <c r="KXE549" s="469"/>
      <c r="KXF549" s="469"/>
      <c r="KXG549" s="469"/>
      <c r="KXH549" s="465"/>
      <c r="KXI549" s="466"/>
      <c r="KXJ549" s="467"/>
      <c r="KXK549" s="468"/>
      <c r="KXL549" s="467"/>
      <c r="KXM549" s="469"/>
      <c r="KXN549" s="469"/>
      <c r="KXO549" s="469"/>
      <c r="KXP549" s="465"/>
      <c r="KXQ549" s="466"/>
      <c r="KXR549" s="467"/>
      <c r="KXS549" s="468"/>
      <c r="KXT549" s="467"/>
      <c r="KXU549" s="469"/>
      <c r="KXV549" s="469"/>
      <c r="KXW549" s="469"/>
      <c r="KXX549" s="465"/>
      <c r="KXY549" s="466"/>
      <c r="KXZ549" s="467"/>
      <c r="KYA549" s="468"/>
      <c r="KYB549" s="467"/>
      <c r="KYC549" s="469"/>
      <c r="KYD549" s="469"/>
      <c r="KYE549" s="469"/>
      <c r="KYF549" s="465"/>
      <c r="KYG549" s="466"/>
      <c r="KYH549" s="467"/>
      <c r="KYI549" s="468"/>
      <c r="KYJ549" s="467"/>
      <c r="KYK549" s="469"/>
      <c r="KYL549" s="469"/>
      <c r="KYM549" s="469"/>
      <c r="KYN549" s="465"/>
      <c r="KYO549" s="466"/>
      <c r="KYP549" s="467"/>
      <c r="KYQ549" s="468"/>
      <c r="KYR549" s="467"/>
      <c r="KYS549" s="469"/>
      <c r="KYT549" s="469"/>
      <c r="KYU549" s="469"/>
      <c r="KYV549" s="465"/>
      <c r="KYW549" s="466"/>
      <c r="KYX549" s="467"/>
      <c r="KYY549" s="468"/>
      <c r="KYZ549" s="467"/>
      <c r="KZA549" s="469"/>
      <c r="KZB549" s="469"/>
      <c r="KZC549" s="469"/>
      <c r="KZD549" s="465"/>
      <c r="KZE549" s="466"/>
      <c r="KZF549" s="467"/>
      <c r="KZG549" s="468"/>
      <c r="KZH549" s="467"/>
      <c r="KZI549" s="469"/>
      <c r="KZJ549" s="469"/>
      <c r="KZK549" s="469"/>
      <c r="KZL549" s="465"/>
      <c r="KZM549" s="466"/>
      <c r="KZN549" s="467"/>
      <c r="KZO549" s="468"/>
      <c r="KZP549" s="467"/>
      <c r="KZQ549" s="469"/>
      <c r="KZR549" s="469"/>
      <c r="KZS549" s="469"/>
      <c r="KZT549" s="465"/>
      <c r="KZU549" s="466"/>
      <c r="KZV549" s="467"/>
      <c r="KZW549" s="468"/>
      <c r="KZX549" s="467"/>
      <c r="KZY549" s="469"/>
      <c r="KZZ549" s="469"/>
      <c r="LAA549" s="469"/>
      <c r="LAB549" s="465"/>
      <c r="LAC549" s="466"/>
      <c r="LAD549" s="467"/>
      <c r="LAE549" s="468"/>
      <c r="LAF549" s="467"/>
      <c r="LAG549" s="469"/>
      <c r="LAH549" s="469"/>
      <c r="LAI549" s="469"/>
      <c r="LAJ549" s="465"/>
      <c r="LAK549" s="466"/>
      <c r="LAL549" s="467"/>
      <c r="LAM549" s="468"/>
      <c r="LAN549" s="467"/>
      <c r="LAO549" s="469"/>
      <c r="LAP549" s="469"/>
      <c r="LAQ549" s="469"/>
      <c r="LAR549" s="465"/>
      <c r="LAS549" s="466"/>
      <c r="LAT549" s="467"/>
      <c r="LAU549" s="468"/>
      <c r="LAV549" s="467"/>
      <c r="LAW549" s="469"/>
      <c r="LAX549" s="469"/>
      <c r="LAY549" s="469"/>
      <c r="LAZ549" s="465"/>
      <c r="LBA549" s="466"/>
      <c r="LBB549" s="467"/>
      <c r="LBC549" s="468"/>
      <c r="LBD549" s="467"/>
      <c r="LBE549" s="469"/>
      <c r="LBF549" s="469"/>
      <c r="LBG549" s="469"/>
      <c r="LBH549" s="465"/>
      <c r="LBI549" s="466"/>
      <c r="LBJ549" s="467"/>
      <c r="LBK549" s="468"/>
      <c r="LBL549" s="467"/>
      <c r="LBM549" s="469"/>
      <c r="LBN549" s="469"/>
      <c r="LBO549" s="469"/>
      <c r="LBP549" s="465"/>
      <c r="LBQ549" s="466"/>
      <c r="LBR549" s="467"/>
      <c r="LBS549" s="468"/>
      <c r="LBT549" s="467"/>
      <c r="LBU549" s="469"/>
      <c r="LBV549" s="469"/>
      <c r="LBW549" s="469"/>
      <c r="LBX549" s="465"/>
      <c r="LBY549" s="466"/>
      <c r="LBZ549" s="467"/>
      <c r="LCA549" s="468"/>
      <c r="LCB549" s="467"/>
      <c r="LCC549" s="469"/>
      <c r="LCD549" s="469"/>
      <c r="LCE549" s="469"/>
      <c r="LCF549" s="465"/>
      <c r="LCG549" s="466"/>
      <c r="LCH549" s="467"/>
      <c r="LCI549" s="468"/>
      <c r="LCJ549" s="467"/>
      <c r="LCK549" s="469"/>
      <c r="LCL549" s="469"/>
      <c r="LCM549" s="469"/>
      <c r="LCN549" s="465"/>
      <c r="LCO549" s="466"/>
      <c r="LCP549" s="467"/>
      <c r="LCQ549" s="468"/>
      <c r="LCR549" s="467"/>
      <c r="LCS549" s="469"/>
      <c r="LCT549" s="469"/>
      <c r="LCU549" s="469"/>
      <c r="LCV549" s="465"/>
      <c r="LCW549" s="466"/>
      <c r="LCX549" s="467"/>
      <c r="LCY549" s="468"/>
      <c r="LCZ549" s="467"/>
      <c r="LDA549" s="469"/>
      <c r="LDB549" s="469"/>
      <c r="LDC549" s="469"/>
      <c r="LDD549" s="465"/>
      <c r="LDE549" s="466"/>
      <c r="LDF549" s="467"/>
      <c r="LDG549" s="468"/>
      <c r="LDH549" s="467"/>
      <c r="LDI549" s="469"/>
      <c r="LDJ549" s="469"/>
      <c r="LDK549" s="469"/>
      <c r="LDL549" s="465"/>
      <c r="LDM549" s="466"/>
      <c r="LDN549" s="467"/>
      <c r="LDO549" s="468"/>
      <c r="LDP549" s="467"/>
      <c r="LDQ549" s="469"/>
      <c r="LDR549" s="469"/>
      <c r="LDS549" s="469"/>
      <c r="LDT549" s="465"/>
      <c r="LDU549" s="466"/>
      <c r="LDV549" s="467"/>
      <c r="LDW549" s="468"/>
      <c r="LDX549" s="467"/>
      <c r="LDY549" s="469"/>
      <c r="LDZ549" s="469"/>
      <c r="LEA549" s="469"/>
      <c r="LEB549" s="465"/>
      <c r="LEC549" s="466"/>
      <c r="LED549" s="467"/>
      <c r="LEE549" s="468"/>
      <c r="LEF549" s="467"/>
      <c r="LEG549" s="469"/>
      <c r="LEH549" s="469"/>
      <c r="LEI549" s="469"/>
      <c r="LEJ549" s="465"/>
      <c r="LEK549" s="466"/>
      <c r="LEL549" s="467"/>
      <c r="LEM549" s="468"/>
      <c r="LEN549" s="467"/>
      <c r="LEO549" s="469"/>
      <c r="LEP549" s="469"/>
      <c r="LEQ549" s="469"/>
      <c r="LER549" s="465"/>
      <c r="LES549" s="466"/>
      <c r="LET549" s="467"/>
      <c r="LEU549" s="468"/>
      <c r="LEV549" s="467"/>
      <c r="LEW549" s="469"/>
      <c r="LEX549" s="469"/>
      <c r="LEY549" s="469"/>
      <c r="LEZ549" s="465"/>
      <c r="LFA549" s="466"/>
      <c r="LFB549" s="467"/>
      <c r="LFC549" s="468"/>
      <c r="LFD549" s="467"/>
      <c r="LFE549" s="469"/>
      <c r="LFF549" s="469"/>
      <c r="LFG549" s="469"/>
      <c r="LFH549" s="465"/>
      <c r="LFI549" s="466"/>
      <c r="LFJ549" s="467"/>
      <c r="LFK549" s="468"/>
      <c r="LFL549" s="467"/>
      <c r="LFM549" s="469"/>
      <c r="LFN549" s="469"/>
      <c r="LFO549" s="469"/>
      <c r="LFP549" s="465"/>
      <c r="LFQ549" s="466"/>
      <c r="LFR549" s="467"/>
      <c r="LFS549" s="468"/>
      <c r="LFT549" s="467"/>
      <c r="LFU549" s="469"/>
      <c r="LFV549" s="469"/>
      <c r="LFW549" s="469"/>
      <c r="LFX549" s="465"/>
      <c r="LFY549" s="466"/>
      <c r="LFZ549" s="467"/>
      <c r="LGA549" s="468"/>
      <c r="LGB549" s="467"/>
      <c r="LGC549" s="469"/>
      <c r="LGD549" s="469"/>
      <c r="LGE549" s="469"/>
      <c r="LGF549" s="465"/>
      <c r="LGG549" s="466"/>
      <c r="LGH549" s="467"/>
      <c r="LGI549" s="468"/>
      <c r="LGJ549" s="467"/>
      <c r="LGK549" s="469"/>
      <c r="LGL549" s="469"/>
      <c r="LGM549" s="469"/>
      <c r="LGN549" s="465"/>
      <c r="LGO549" s="466"/>
      <c r="LGP549" s="467"/>
      <c r="LGQ549" s="468"/>
      <c r="LGR549" s="467"/>
      <c r="LGS549" s="469"/>
      <c r="LGT549" s="469"/>
      <c r="LGU549" s="469"/>
      <c r="LGV549" s="465"/>
      <c r="LGW549" s="466"/>
      <c r="LGX549" s="467"/>
      <c r="LGY549" s="468"/>
      <c r="LGZ549" s="467"/>
      <c r="LHA549" s="469"/>
      <c r="LHB549" s="469"/>
      <c r="LHC549" s="469"/>
      <c r="LHD549" s="465"/>
      <c r="LHE549" s="466"/>
      <c r="LHF549" s="467"/>
      <c r="LHG549" s="468"/>
      <c r="LHH549" s="467"/>
      <c r="LHI549" s="469"/>
      <c r="LHJ549" s="469"/>
      <c r="LHK549" s="469"/>
      <c r="LHL549" s="465"/>
      <c r="LHM549" s="466"/>
      <c r="LHN549" s="467"/>
      <c r="LHO549" s="468"/>
      <c r="LHP549" s="467"/>
      <c r="LHQ549" s="469"/>
      <c r="LHR549" s="469"/>
      <c r="LHS549" s="469"/>
      <c r="LHT549" s="465"/>
      <c r="LHU549" s="466"/>
      <c r="LHV549" s="467"/>
      <c r="LHW549" s="468"/>
      <c r="LHX549" s="467"/>
      <c r="LHY549" s="469"/>
      <c r="LHZ549" s="469"/>
      <c r="LIA549" s="469"/>
      <c r="LIB549" s="465"/>
      <c r="LIC549" s="466"/>
      <c r="LID549" s="467"/>
      <c r="LIE549" s="468"/>
      <c r="LIF549" s="467"/>
      <c r="LIG549" s="469"/>
      <c r="LIH549" s="469"/>
      <c r="LII549" s="469"/>
      <c r="LIJ549" s="465"/>
      <c r="LIK549" s="466"/>
      <c r="LIL549" s="467"/>
      <c r="LIM549" s="468"/>
      <c r="LIN549" s="467"/>
      <c r="LIO549" s="469"/>
      <c r="LIP549" s="469"/>
      <c r="LIQ549" s="469"/>
      <c r="LIR549" s="465"/>
      <c r="LIS549" s="466"/>
      <c r="LIT549" s="467"/>
      <c r="LIU549" s="468"/>
      <c r="LIV549" s="467"/>
      <c r="LIW549" s="469"/>
      <c r="LIX549" s="469"/>
      <c r="LIY549" s="469"/>
      <c r="LIZ549" s="465"/>
      <c r="LJA549" s="466"/>
      <c r="LJB549" s="467"/>
      <c r="LJC549" s="468"/>
      <c r="LJD549" s="467"/>
      <c r="LJE549" s="469"/>
      <c r="LJF549" s="469"/>
      <c r="LJG549" s="469"/>
      <c r="LJH549" s="465"/>
      <c r="LJI549" s="466"/>
      <c r="LJJ549" s="467"/>
      <c r="LJK549" s="468"/>
      <c r="LJL549" s="467"/>
      <c r="LJM549" s="469"/>
      <c r="LJN549" s="469"/>
      <c r="LJO549" s="469"/>
      <c r="LJP549" s="465"/>
      <c r="LJQ549" s="466"/>
      <c r="LJR549" s="467"/>
      <c r="LJS549" s="468"/>
      <c r="LJT549" s="467"/>
      <c r="LJU549" s="469"/>
      <c r="LJV549" s="469"/>
      <c r="LJW549" s="469"/>
      <c r="LJX549" s="465"/>
      <c r="LJY549" s="466"/>
      <c r="LJZ549" s="467"/>
      <c r="LKA549" s="468"/>
      <c r="LKB549" s="467"/>
      <c r="LKC549" s="469"/>
      <c r="LKD549" s="469"/>
      <c r="LKE549" s="469"/>
      <c r="LKF549" s="465"/>
      <c r="LKG549" s="466"/>
      <c r="LKH549" s="467"/>
      <c r="LKI549" s="468"/>
      <c r="LKJ549" s="467"/>
      <c r="LKK549" s="469"/>
      <c r="LKL549" s="469"/>
      <c r="LKM549" s="469"/>
      <c r="LKN549" s="465"/>
      <c r="LKO549" s="466"/>
      <c r="LKP549" s="467"/>
      <c r="LKQ549" s="468"/>
      <c r="LKR549" s="467"/>
      <c r="LKS549" s="469"/>
      <c r="LKT549" s="469"/>
      <c r="LKU549" s="469"/>
      <c r="LKV549" s="465"/>
      <c r="LKW549" s="466"/>
      <c r="LKX549" s="467"/>
      <c r="LKY549" s="468"/>
      <c r="LKZ549" s="467"/>
      <c r="LLA549" s="469"/>
      <c r="LLB549" s="469"/>
      <c r="LLC549" s="469"/>
      <c r="LLD549" s="465"/>
      <c r="LLE549" s="466"/>
      <c r="LLF549" s="467"/>
      <c r="LLG549" s="468"/>
      <c r="LLH549" s="467"/>
      <c r="LLI549" s="469"/>
      <c r="LLJ549" s="469"/>
      <c r="LLK549" s="469"/>
      <c r="LLL549" s="465"/>
      <c r="LLM549" s="466"/>
      <c r="LLN549" s="467"/>
      <c r="LLO549" s="468"/>
      <c r="LLP549" s="467"/>
      <c r="LLQ549" s="469"/>
      <c r="LLR549" s="469"/>
      <c r="LLS549" s="469"/>
      <c r="LLT549" s="465"/>
      <c r="LLU549" s="466"/>
      <c r="LLV549" s="467"/>
      <c r="LLW549" s="468"/>
      <c r="LLX549" s="467"/>
      <c r="LLY549" s="469"/>
      <c r="LLZ549" s="469"/>
      <c r="LMA549" s="469"/>
      <c r="LMB549" s="465"/>
      <c r="LMC549" s="466"/>
      <c r="LMD549" s="467"/>
      <c r="LME549" s="468"/>
      <c r="LMF549" s="467"/>
      <c r="LMG549" s="469"/>
      <c r="LMH549" s="469"/>
      <c r="LMI549" s="469"/>
      <c r="LMJ549" s="465"/>
      <c r="LMK549" s="466"/>
      <c r="LML549" s="467"/>
      <c r="LMM549" s="468"/>
      <c r="LMN549" s="467"/>
      <c r="LMO549" s="469"/>
      <c r="LMP549" s="469"/>
      <c r="LMQ549" s="469"/>
      <c r="LMR549" s="465"/>
      <c r="LMS549" s="466"/>
      <c r="LMT549" s="467"/>
      <c r="LMU549" s="468"/>
      <c r="LMV549" s="467"/>
      <c r="LMW549" s="469"/>
      <c r="LMX549" s="469"/>
      <c r="LMY549" s="469"/>
      <c r="LMZ549" s="465"/>
      <c r="LNA549" s="466"/>
      <c r="LNB549" s="467"/>
      <c r="LNC549" s="468"/>
      <c r="LND549" s="467"/>
      <c r="LNE549" s="469"/>
      <c r="LNF549" s="469"/>
      <c r="LNG549" s="469"/>
      <c r="LNH549" s="465"/>
      <c r="LNI549" s="466"/>
      <c r="LNJ549" s="467"/>
      <c r="LNK549" s="468"/>
      <c r="LNL549" s="467"/>
      <c r="LNM549" s="469"/>
      <c r="LNN549" s="469"/>
      <c r="LNO549" s="469"/>
      <c r="LNP549" s="465"/>
      <c r="LNQ549" s="466"/>
      <c r="LNR549" s="467"/>
      <c r="LNS549" s="468"/>
      <c r="LNT549" s="467"/>
      <c r="LNU549" s="469"/>
      <c r="LNV549" s="469"/>
      <c r="LNW549" s="469"/>
      <c r="LNX549" s="465"/>
      <c r="LNY549" s="466"/>
      <c r="LNZ549" s="467"/>
      <c r="LOA549" s="468"/>
      <c r="LOB549" s="467"/>
      <c r="LOC549" s="469"/>
      <c r="LOD549" s="469"/>
      <c r="LOE549" s="469"/>
      <c r="LOF549" s="465"/>
      <c r="LOG549" s="466"/>
      <c r="LOH549" s="467"/>
      <c r="LOI549" s="468"/>
      <c r="LOJ549" s="467"/>
      <c r="LOK549" s="469"/>
      <c r="LOL549" s="469"/>
      <c r="LOM549" s="469"/>
      <c r="LON549" s="465"/>
      <c r="LOO549" s="466"/>
      <c r="LOP549" s="467"/>
      <c r="LOQ549" s="468"/>
      <c r="LOR549" s="467"/>
      <c r="LOS549" s="469"/>
      <c r="LOT549" s="469"/>
      <c r="LOU549" s="469"/>
      <c r="LOV549" s="465"/>
      <c r="LOW549" s="466"/>
      <c r="LOX549" s="467"/>
      <c r="LOY549" s="468"/>
      <c r="LOZ549" s="467"/>
      <c r="LPA549" s="469"/>
      <c r="LPB549" s="469"/>
      <c r="LPC549" s="469"/>
      <c r="LPD549" s="465"/>
      <c r="LPE549" s="466"/>
      <c r="LPF549" s="467"/>
      <c r="LPG549" s="468"/>
      <c r="LPH549" s="467"/>
      <c r="LPI549" s="469"/>
      <c r="LPJ549" s="469"/>
      <c r="LPK549" s="469"/>
      <c r="LPL549" s="465"/>
      <c r="LPM549" s="466"/>
      <c r="LPN549" s="467"/>
      <c r="LPO549" s="468"/>
      <c r="LPP549" s="467"/>
      <c r="LPQ549" s="469"/>
      <c r="LPR549" s="469"/>
      <c r="LPS549" s="469"/>
      <c r="LPT549" s="465"/>
      <c r="LPU549" s="466"/>
      <c r="LPV549" s="467"/>
      <c r="LPW549" s="468"/>
      <c r="LPX549" s="467"/>
      <c r="LPY549" s="469"/>
      <c r="LPZ549" s="469"/>
      <c r="LQA549" s="469"/>
      <c r="LQB549" s="465"/>
      <c r="LQC549" s="466"/>
      <c r="LQD549" s="467"/>
      <c r="LQE549" s="468"/>
      <c r="LQF549" s="467"/>
      <c r="LQG549" s="469"/>
      <c r="LQH549" s="469"/>
      <c r="LQI549" s="469"/>
      <c r="LQJ549" s="465"/>
      <c r="LQK549" s="466"/>
      <c r="LQL549" s="467"/>
      <c r="LQM549" s="468"/>
      <c r="LQN549" s="467"/>
      <c r="LQO549" s="469"/>
      <c r="LQP549" s="469"/>
      <c r="LQQ549" s="469"/>
      <c r="LQR549" s="465"/>
      <c r="LQS549" s="466"/>
      <c r="LQT549" s="467"/>
      <c r="LQU549" s="468"/>
      <c r="LQV549" s="467"/>
      <c r="LQW549" s="469"/>
      <c r="LQX549" s="469"/>
      <c r="LQY549" s="469"/>
      <c r="LQZ549" s="465"/>
      <c r="LRA549" s="466"/>
      <c r="LRB549" s="467"/>
      <c r="LRC549" s="468"/>
      <c r="LRD549" s="467"/>
      <c r="LRE549" s="469"/>
      <c r="LRF549" s="469"/>
      <c r="LRG549" s="469"/>
      <c r="LRH549" s="465"/>
      <c r="LRI549" s="466"/>
      <c r="LRJ549" s="467"/>
      <c r="LRK549" s="468"/>
      <c r="LRL549" s="467"/>
      <c r="LRM549" s="469"/>
      <c r="LRN549" s="469"/>
      <c r="LRO549" s="469"/>
      <c r="LRP549" s="465"/>
      <c r="LRQ549" s="466"/>
      <c r="LRR549" s="467"/>
      <c r="LRS549" s="468"/>
      <c r="LRT549" s="467"/>
      <c r="LRU549" s="469"/>
      <c r="LRV549" s="469"/>
      <c r="LRW549" s="469"/>
      <c r="LRX549" s="465"/>
      <c r="LRY549" s="466"/>
      <c r="LRZ549" s="467"/>
      <c r="LSA549" s="468"/>
      <c r="LSB549" s="467"/>
      <c r="LSC549" s="469"/>
      <c r="LSD549" s="469"/>
      <c r="LSE549" s="469"/>
      <c r="LSF549" s="465"/>
      <c r="LSG549" s="466"/>
      <c r="LSH549" s="467"/>
      <c r="LSI549" s="468"/>
      <c r="LSJ549" s="467"/>
      <c r="LSK549" s="469"/>
      <c r="LSL549" s="469"/>
      <c r="LSM549" s="469"/>
      <c r="LSN549" s="465"/>
      <c r="LSO549" s="466"/>
      <c r="LSP549" s="467"/>
      <c r="LSQ549" s="468"/>
      <c r="LSR549" s="467"/>
      <c r="LSS549" s="469"/>
      <c r="LST549" s="469"/>
      <c r="LSU549" s="469"/>
      <c r="LSV549" s="465"/>
      <c r="LSW549" s="466"/>
      <c r="LSX549" s="467"/>
      <c r="LSY549" s="468"/>
      <c r="LSZ549" s="467"/>
      <c r="LTA549" s="469"/>
      <c r="LTB549" s="469"/>
      <c r="LTC549" s="469"/>
      <c r="LTD549" s="465"/>
      <c r="LTE549" s="466"/>
      <c r="LTF549" s="467"/>
      <c r="LTG549" s="468"/>
      <c r="LTH549" s="467"/>
      <c r="LTI549" s="469"/>
      <c r="LTJ549" s="469"/>
      <c r="LTK549" s="469"/>
      <c r="LTL549" s="465"/>
      <c r="LTM549" s="466"/>
      <c r="LTN549" s="467"/>
      <c r="LTO549" s="468"/>
      <c r="LTP549" s="467"/>
      <c r="LTQ549" s="469"/>
      <c r="LTR549" s="469"/>
      <c r="LTS549" s="469"/>
      <c r="LTT549" s="465"/>
      <c r="LTU549" s="466"/>
      <c r="LTV549" s="467"/>
      <c r="LTW549" s="468"/>
      <c r="LTX549" s="467"/>
      <c r="LTY549" s="469"/>
      <c r="LTZ549" s="469"/>
      <c r="LUA549" s="469"/>
      <c r="LUB549" s="465"/>
      <c r="LUC549" s="466"/>
      <c r="LUD549" s="467"/>
      <c r="LUE549" s="468"/>
      <c r="LUF549" s="467"/>
      <c r="LUG549" s="469"/>
      <c r="LUH549" s="469"/>
      <c r="LUI549" s="469"/>
      <c r="LUJ549" s="465"/>
      <c r="LUK549" s="466"/>
      <c r="LUL549" s="467"/>
      <c r="LUM549" s="468"/>
      <c r="LUN549" s="467"/>
      <c r="LUO549" s="469"/>
      <c r="LUP549" s="469"/>
      <c r="LUQ549" s="469"/>
      <c r="LUR549" s="465"/>
      <c r="LUS549" s="466"/>
      <c r="LUT549" s="467"/>
      <c r="LUU549" s="468"/>
      <c r="LUV549" s="467"/>
      <c r="LUW549" s="469"/>
      <c r="LUX549" s="469"/>
      <c r="LUY549" s="469"/>
      <c r="LUZ549" s="465"/>
      <c r="LVA549" s="466"/>
      <c r="LVB549" s="467"/>
      <c r="LVC549" s="468"/>
      <c r="LVD549" s="467"/>
      <c r="LVE549" s="469"/>
      <c r="LVF549" s="469"/>
      <c r="LVG549" s="469"/>
      <c r="LVH549" s="465"/>
      <c r="LVI549" s="466"/>
      <c r="LVJ549" s="467"/>
      <c r="LVK549" s="468"/>
      <c r="LVL549" s="467"/>
      <c r="LVM549" s="469"/>
      <c r="LVN549" s="469"/>
      <c r="LVO549" s="469"/>
      <c r="LVP549" s="465"/>
      <c r="LVQ549" s="466"/>
      <c r="LVR549" s="467"/>
      <c r="LVS549" s="468"/>
      <c r="LVT549" s="467"/>
      <c r="LVU549" s="469"/>
      <c r="LVV549" s="469"/>
      <c r="LVW549" s="469"/>
      <c r="LVX549" s="465"/>
      <c r="LVY549" s="466"/>
      <c r="LVZ549" s="467"/>
      <c r="LWA549" s="468"/>
      <c r="LWB549" s="467"/>
      <c r="LWC549" s="469"/>
      <c r="LWD549" s="469"/>
      <c r="LWE549" s="469"/>
      <c r="LWF549" s="465"/>
      <c r="LWG549" s="466"/>
      <c r="LWH549" s="467"/>
      <c r="LWI549" s="468"/>
      <c r="LWJ549" s="467"/>
      <c r="LWK549" s="469"/>
      <c r="LWL549" s="469"/>
      <c r="LWM549" s="469"/>
      <c r="LWN549" s="465"/>
      <c r="LWO549" s="466"/>
      <c r="LWP549" s="467"/>
      <c r="LWQ549" s="468"/>
      <c r="LWR549" s="467"/>
      <c r="LWS549" s="469"/>
      <c r="LWT549" s="469"/>
      <c r="LWU549" s="469"/>
      <c r="LWV549" s="465"/>
      <c r="LWW549" s="466"/>
      <c r="LWX549" s="467"/>
      <c r="LWY549" s="468"/>
      <c r="LWZ549" s="467"/>
      <c r="LXA549" s="469"/>
      <c r="LXB549" s="469"/>
      <c r="LXC549" s="469"/>
      <c r="LXD549" s="465"/>
      <c r="LXE549" s="466"/>
      <c r="LXF549" s="467"/>
      <c r="LXG549" s="468"/>
      <c r="LXH549" s="467"/>
      <c r="LXI549" s="469"/>
      <c r="LXJ549" s="469"/>
      <c r="LXK549" s="469"/>
      <c r="LXL549" s="465"/>
      <c r="LXM549" s="466"/>
      <c r="LXN549" s="467"/>
      <c r="LXO549" s="468"/>
      <c r="LXP549" s="467"/>
      <c r="LXQ549" s="469"/>
      <c r="LXR549" s="469"/>
      <c r="LXS549" s="469"/>
      <c r="LXT549" s="465"/>
      <c r="LXU549" s="466"/>
      <c r="LXV549" s="467"/>
      <c r="LXW549" s="468"/>
      <c r="LXX549" s="467"/>
      <c r="LXY549" s="469"/>
      <c r="LXZ549" s="469"/>
      <c r="LYA549" s="469"/>
      <c r="LYB549" s="465"/>
      <c r="LYC549" s="466"/>
      <c r="LYD549" s="467"/>
      <c r="LYE549" s="468"/>
      <c r="LYF549" s="467"/>
      <c r="LYG549" s="469"/>
      <c r="LYH549" s="469"/>
      <c r="LYI549" s="469"/>
      <c r="LYJ549" s="465"/>
      <c r="LYK549" s="466"/>
      <c r="LYL549" s="467"/>
      <c r="LYM549" s="468"/>
      <c r="LYN549" s="467"/>
      <c r="LYO549" s="469"/>
      <c r="LYP549" s="469"/>
      <c r="LYQ549" s="469"/>
      <c r="LYR549" s="465"/>
      <c r="LYS549" s="466"/>
      <c r="LYT549" s="467"/>
      <c r="LYU549" s="468"/>
      <c r="LYV549" s="467"/>
      <c r="LYW549" s="469"/>
      <c r="LYX549" s="469"/>
      <c r="LYY549" s="469"/>
      <c r="LYZ549" s="465"/>
      <c r="LZA549" s="466"/>
      <c r="LZB549" s="467"/>
      <c r="LZC549" s="468"/>
      <c r="LZD549" s="467"/>
      <c r="LZE549" s="469"/>
      <c r="LZF549" s="469"/>
      <c r="LZG549" s="469"/>
      <c r="LZH549" s="465"/>
      <c r="LZI549" s="466"/>
      <c r="LZJ549" s="467"/>
      <c r="LZK549" s="468"/>
      <c r="LZL549" s="467"/>
      <c r="LZM549" s="469"/>
      <c r="LZN549" s="469"/>
      <c r="LZO549" s="469"/>
      <c r="LZP549" s="465"/>
      <c r="LZQ549" s="466"/>
      <c r="LZR549" s="467"/>
      <c r="LZS549" s="468"/>
      <c r="LZT549" s="467"/>
      <c r="LZU549" s="469"/>
      <c r="LZV549" s="469"/>
      <c r="LZW549" s="469"/>
      <c r="LZX549" s="465"/>
      <c r="LZY549" s="466"/>
      <c r="LZZ549" s="467"/>
      <c r="MAA549" s="468"/>
      <c r="MAB549" s="467"/>
      <c r="MAC549" s="469"/>
      <c r="MAD549" s="469"/>
      <c r="MAE549" s="469"/>
      <c r="MAF549" s="465"/>
      <c r="MAG549" s="466"/>
      <c r="MAH549" s="467"/>
      <c r="MAI549" s="468"/>
      <c r="MAJ549" s="467"/>
      <c r="MAK549" s="469"/>
      <c r="MAL549" s="469"/>
      <c r="MAM549" s="469"/>
      <c r="MAN549" s="465"/>
      <c r="MAO549" s="466"/>
      <c r="MAP549" s="467"/>
      <c r="MAQ549" s="468"/>
      <c r="MAR549" s="467"/>
      <c r="MAS549" s="469"/>
      <c r="MAT549" s="469"/>
      <c r="MAU549" s="469"/>
      <c r="MAV549" s="465"/>
      <c r="MAW549" s="466"/>
      <c r="MAX549" s="467"/>
      <c r="MAY549" s="468"/>
      <c r="MAZ549" s="467"/>
      <c r="MBA549" s="469"/>
      <c r="MBB549" s="469"/>
      <c r="MBC549" s="469"/>
      <c r="MBD549" s="465"/>
      <c r="MBE549" s="466"/>
      <c r="MBF549" s="467"/>
      <c r="MBG549" s="468"/>
      <c r="MBH549" s="467"/>
      <c r="MBI549" s="469"/>
      <c r="MBJ549" s="469"/>
      <c r="MBK549" s="469"/>
      <c r="MBL549" s="465"/>
      <c r="MBM549" s="466"/>
      <c r="MBN549" s="467"/>
      <c r="MBO549" s="468"/>
      <c r="MBP549" s="467"/>
      <c r="MBQ549" s="469"/>
      <c r="MBR549" s="469"/>
      <c r="MBS549" s="469"/>
      <c r="MBT549" s="465"/>
      <c r="MBU549" s="466"/>
      <c r="MBV549" s="467"/>
      <c r="MBW549" s="468"/>
      <c r="MBX549" s="467"/>
      <c r="MBY549" s="469"/>
      <c r="MBZ549" s="469"/>
      <c r="MCA549" s="469"/>
      <c r="MCB549" s="465"/>
      <c r="MCC549" s="466"/>
      <c r="MCD549" s="467"/>
      <c r="MCE549" s="468"/>
      <c r="MCF549" s="467"/>
      <c r="MCG549" s="469"/>
      <c r="MCH549" s="469"/>
      <c r="MCI549" s="469"/>
      <c r="MCJ549" s="465"/>
      <c r="MCK549" s="466"/>
      <c r="MCL549" s="467"/>
      <c r="MCM549" s="468"/>
      <c r="MCN549" s="467"/>
      <c r="MCO549" s="469"/>
      <c r="MCP549" s="469"/>
      <c r="MCQ549" s="469"/>
      <c r="MCR549" s="465"/>
      <c r="MCS549" s="466"/>
      <c r="MCT549" s="467"/>
      <c r="MCU549" s="468"/>
      <c r="MCV549" s="467"/>
      <c r="MCW549" s="469"/>
      <c r="MCX549" s="469"/>
      <c r="MCY549" s="469"/>
      <c r="MCZ549" s="465"/>
      <c r="MDA549" s="466"/>
      <c r="MDB549" s="467"/>
      <c r="MDC549" s="468"/>
      <c r="MDD549" s="467"/>
      <c r="MDE549" s="469"/>
      <c r="MDF549" s="469"/>
      <c r="MDG549" s="469"/>
      <c r="MDH549" s="465"/>
      <c r="MDI549" s="466"/>
      <c r="MDJ549" s="467"/>
      <c r="MDK549" s="468"/>
      <c r="MDL549" s="467"/>
      <c r="MDM549" s="469"/>
      <c r="MDN549" s="469"/>
      <c r="MDO549" s="469"/>
      <c r="MDP549" s="465"/>
      <c r="MDQ549" s="466"/>
      <c r="MDR549" s="467"/>
      <c r="MDS549" s="468"/>
      <c r="MDT549" s="467"/>
      <c r="MDU549" s="469"/>
      <c r="MDV549" s="469"/>
      <c r="MDW549" s="469"/>
      <c r="MDX549" s="465"/>
      <c r="MDY549" s="466"/>
      <c r="MDZ549" s="467"/>
      <c r="MEA549" s="468"/>
      <c r="MEB549" s="467"/>
      <c r="MEC549" s="469"/>
      <c r="MED549" s="469"/>
      <c r="MEE549" s="469"/>
      <c r="MEF549" s="465"/>
      <c r="MEG549" s="466"/>
      <c r="MEH549" s="467"/>
      <c r="MEI549" s="468"/>
      <c r="MEJ549" s="467"/>
      <c r="MEK549" s="469"/>
      <c r="MEL549" s="469"/>
      <c r="MEM549" s="469"/>
      <c r="MEN549" s="465"/>
      <c r="MEO549" s="466"/>
      <c r="MEP549" s="467"/>
      <c r="MEQ549" s="468"/>
      <c r="MER549" s="467"/>
      <c r="MES549" s="469"/>
      <c r="MET549" s="469"/>
      <c r="MEU549" s="469"/>
      <c r="MEV549" s="465"/>
      <c r="MEW549" s="466"/>
      <c r="MEX549" s="467"/>
      <c r="MEY549" s="468"/>
      <c r="MEZ549" s="467"/>
      <c r="MFA549" s="469"/>
      <c r="MFB549" s="469"/>
      <c r="MFC549" s="469"/>
      <c r="MFD549" s="465"/>
      <c r="MFE549" s="466"/>
      <c r="MFF549" s="467"/>
      <c r="MFG549" s="468"/>
      <c r="MFH549" s="467"/>
      <c r="MFI549" s="469"/>
      <c r="MFJ549" s="469"/>
      <c r="MFK549" s="469"/>
      <c r="MFL549" s="465"/>
      <c r="MFM549" s="466"/>
      <c r="MFN549" s="467"/>
      <c r="MFO549" s="468"/>
      <c r="MFP549" s="467"/>
      <c r="MFQ549" s="469"/>
      <c r="MFR549" s="469"/>
      <c r="MFS549" s="469"/>
      <c r="MFT549" s="465"/>
      <c r="MFU549" s="466"/>
      <c r="MFV549" s="467"/>
      <c r="MFW549" s="468"/>
      <c r="MFX549" s="467"/>
      <c r="MFY549" s="469"/>
      <c r="MFZ549" s="469"/>
      <c r="MGA549" s="469"/>
      <c r="MGB549" s="465"/>
      <c r="MGC549" s="466"/>
      <c r="MGD549" s="467"/>
      <c r="MGE549" s="468"/>
      <c r="MGF549" s="467"/>
      <c r="MGG549" s="469"/>
      <c r="MGH549" s="469"/>
      <c r="MGI549" s="469"/>
      <c r="MGJ549" s="465"/>
      <c r="MGK549" s="466"/>
      <c r="MGL549" s="467"/>
      <c r="MGM549" s="468"/>
      <c r="MGN549" s="467"/>
      <c r="MGO549" s="469"/>
      <c r="MGP549" s="469"/>
      <c r="MGQ549" s="469"/>
      <c r="MGR549" s="465"/>
      <c r="MGS549" s="466"/>
      <c r="MGT549" s="467"/>
      <c r="MGU549" s="468"/>
      <c r="MGV549" s="467"/>
      <c r="MGW549" s="469"/>
      <c r="MGX549" s="469"/>
      <c r="MGY549" s="469"/>
      <c r="MGZ549" s="465"/>
      <c r="MHA549" s="466"/>
      <c r="MHB549" s="467"/>
      <c r="MHC549" s="468"/>
      <c r="MHD549" s="467"/>
      <c r="MHE549" s="469"/>
      <c r="MHF549" s="469"/>
      <c r="MHG549" s="469"/>
      <c r="MHH549" s="465"/>
      <c r="MHI549" s="466"/>
      <c r="MHJ549" s="467"/>
      <c r="MHK549" s="468"/>
      <c r="MHL549" s="467"/>
      <c r="MHM549" s="469"/>
      <c r="MHN549" s="469"/>
      <c r="MHO549" s="469"/>
      <c r="MHP549" s="465"/>
      <c r="MHQ549" s="466"/>
      <c r="MHR549" s="467"/>
      <c r="MHS549" s="468"/>
      <c r="MHT549" s="467"/>
      <c r="MHU549" s="469"/>
      <c r="MHV549" s="469"/>
      <c r="MHW549" s="469"/>
      <c r="MHX549" s="465"/>
      <c r="MHY549" s="466"/>
      <c r="MHZ549" s="467"/>
      <c r="MIA549" s="468"/>
      <c r="MIB549" s="467"/>
      <c r="MIC549" s="469"/>
      <c r="MID549" s="469"/>
      <c r="MIE549" s="469"/>
      <c r="MIF549" s="465"/>
      <c r="MIG549" s="466"/>
      <c r="MIH549" s="467"/>
      <c r="MII549" s="468"/>
      <c r="MIJ549" s="467"/>
      <c r="MIK549" s="469"/>
      <c r="MIL549" s="469"/>
      <c r="MIM549" s="469"/>
      <c r="MIN549" s="465"/>
      <c r="MIO549" s="466"/>
      <c r="MIP549" s="467"/>
      <c r="MIQ549" s="468"/>
      <c r="MIR549" s="467"/>
      <c r="MIS549" s="469"/>
      <c r="MIT549" s="469"/>
      <c r="MIU549" s="469"/>
      <c r="MIV549" s="465"/>
      <c r="MIW549" s="466"/>
      <c r="MIX549" s="467"/>
      <c r="MIY549" s="468"/>
      <c r="MIZ549" s="467"/>
      <c r="MJA549" s="469"/>
      <c r="MJB549" s="469"/>
      <c r="MJC549" s="469"/>
      <c r="MJD549" s="465"/>
      <c r="MJE549" s="466"/>
      <c r="MJF549" s="467"/>
      <c r="MJG549" s="468"/>
      <c r="MJH549" s="467"/>
      <c r="MJI549" s="469"/>
      <c r="MJJ549" s="469"/>
      <c r="MJK549" s="469"/>
      <c r="MJL549" s="465"/>
      <c r="MJM549" s="466"/>
      <c r="MJN549" s="467"/>
      <c r="MJO549" s="468"/>
      <c r="MJP549" s="467"/>
      <c r="MJQ549" s="469"/>
      <c r="MJR549" s="469"/>
      <c r="MJS549" s="469"/>
      <c r="MJT549" s="465"/>
      <c r="MJU549" s="466"/>
      <c r="MJV549" s="467"/>
      <c r="MJW549" s="468"/>
      <c r="MJX549" s="467"/>
      <c r="MJY549" s="469"/>
      <c r="MJZ549" s="469"/>
      <c r="MKA549" s="469"/>
      <c r="MKB549" s="465"/>
      <c r="MKC549" s="466"/>
      <c r="MKD549" s="467"/>
      <c r="MKE549" s="468"/>
      <c r="MKF549" s="467"/>
      <c r="MKG549" s="469"/>
      <c r="MKH549" s="469"/>
      <c r="MKI549" s="469"/>
      <c r="MKJ549" s="465"/>
      <c r="MKK549" s="466"/>
      <c r="MKL549" s="467"/>
      <c r="MKM549" s="468"/>
      <c r="MKN549" s="467"/>
      <c r="MKO549" s="469"/>
      <c r="MKP549" s="469"/>
      <c r="MKQ549" s="469"/>
      <c r="MKR549" s="465"/>
      <c r="MKS549" s="466"/>
      <c r="MKT549" s="467"/>
      <c r="MKU549" s="468"/>
      <c r="MKV549" s="467"/>
      <c r="MKW549" s="469"/>
      <c r="MKX549" s="469"/>
      <c r="MKY549" s="469"/>
      <c r="MKZ549" s="465"/>
      <c r="MLA549" s="466"/>
      <c r="MLB549" s="467"/>
      <c r="MLC549" s="468"/>
      <c r="MLD549" s="467"/>
      <c r="MLE549" s="469"/>
      <c r="MLF549" s="469"/>
      <c r="MLG549" s="469"/>
      <c r="MLH549" s="465"/>
      <c r="MLI549" s="466"/>
      <c r="MLJ549" s="467"/>
      <c r="MLK549" s="468"/>
      <c r="MLL549" s="467"/>
      <c r="MLM549" s="469"/>
      <c r="MLN549" s="469"/>
      <c r="MLO549" s="469"/>
      <c r="MLP549" s="465"/>
      <c r="MLQ549" s="466"/>
      <c r="MLR549" s="467"/>
      <c r="MLS549" s="468"/>
      <c r="MLT549" s="467"/>
      <c r="MLU549" s="469"/>
      <c r="MLV549" s="469"/>
      <c r="MLW549" s="469"/>
      <c r="MLX549" s="465"/>
      <c r="MLY549" s="466"/>
      <c r="MLZ549" s="467"/>
      <c r="MMA549" s="468"/>
      <c r="MMB549" s="467"/>
      <c r="MMC549" s="469"/>
      <c r="MMD549" s="469"/>
      <c r="MME549" s="469"/>
      <c r="MMF549" s="465"/>
      <c r="MMG549" s="466"/>
      <c r="MMH549" s="467"/>
      <c r="MMI549" s="468"/>
      <c r="MMJ549" s="467"/>
      <c r="MMK549" s="469"/>
      <c r="MML549" s="469"/>
      <c r="MMM549" s="469"/>
      <c r="MMN549" s="465"/>
      <c r="MMO549" s="466"/>
      <c r="MMP549" s="467"/>
      <c r="MMQ549" s="468"/>
      <c r="MMR549" s="467"/>
      <c r="MMS549" s="469"/>
      <c r="MMT549" s="469"/>
      <c r="MMU549" s="469"/>
      <c r="MMV549" s="465"/>
      <c r="MMW549" s="466"/>
      <c r="MMX549" s="467"/>
      <c r="MMY549" s="468"/>
      <c r="MMZ549" s="467"/>
      <c r="MNA549" s="469"/>
      <c r="MNB549" s="469"/>
      <c r="MNC549" s="469"/>
      <c r="MND549" s="465"/>
      <c r="MNE549" s="466"/>
      <c r="MNF549" s="467"/>
      <c r="MNG549" s="468"/>
      <c r="MNH549" s="467"/>
      <c r="MNI549" s="469"/>
      <c r="MNJ549" s="469"/>
      <c r="MNK549" s="469"/>
      <c r="MNL549" s="465"/>
      <c r="MNM549" s="466"/>
      <c r="MNN549" s="467"/>
      <c r="MNO549" s="468"/>
      <c r="MNP549" s="467"/>
      <c r="MNQ549" s="469"/>
      <c r="MNR549" s="469"/>
      <c r="MNS549" s="469"/>
      <c r="MNT549" s="465"/>
      <c r="MNU549" s="466"/>
      <c r="MNV549" s="467"/>
      <c r="MNW549" s="468"/>
      <c r="MNX549" s="467"/>
      <c r="MNY549" s="469"/>
      <c r="MNZ549" s="469"/>
      <c r="MOA549" s="469"/>
      <c r="MOB549" s="465"/>
      <c r="MOC549" s="466"/>
      <c r="MOD549" s="467"/>
      <c r="MOE549" s="468"/>
      <c r="MOF549" s="467"/>
      <c r="MOG549" s="469"/>
      <c r="MOH549" s="469"/>
      <c r="MOI549" s="469"/>
      <c r="MOJ549" s="465"/>
      <c r="MOK549" s="466"/>
      <c r="MOL549" s="467"/>
      <c r="MOM549" s="468"/>
      <c r="MON549" s="467"/>
      <c r="MOO549" s="469"/>
      <c r="MOP549" s="469"/>
      <c r="MOQ549" s="469"/>
      <c r="MOR549" s="465"/>
      <c r="MOS549" s="466"/>
      <c r="MOT549" s="467"/>
      <c r="MOU549" s="468"/>
      <c r="MOV549" s="467"/>
      <c r="MOW549" s="469"/>
      <c r="MOX549" s="469"/>
      <c r="MOY549" s="469"/>
      <c r="MOZ549" s="465"/>
      <c r="MPA549" s="466"/>
      <c r="MPB549" s="467"/>
      <c r="MPC549" s="468"/>
      <c r="MPD549" s="467"/>
      <c r="MPE549" s="469"/>
      <c r="MPF549" s="469"/>
      <c r="MPG549" s="469"/>
      <c r="MPH549" s="465"/>
      <c r="MPI549" s="466"/>
      <c r="MPJ549" s="467"/>
      <c r="MPK549" s="468"/>
      <c r="MPL549" s="467"/>
      <c r="MPM549" s="469"/>
      <c r="MPN549" s="469"/>
      <c r="MPO549" s="469"/>
      <c r="MPP549" s="465"/>
      <c r="MPQ549" s="466"/>
      <c r="MPR549" s="467"/>
      <c r="MPS549" s="468"/>
      <c r="MPT549" s="467"/>
      <c r="MPU549" s="469"/>
      <c r="MPV549" s="469"/>
      <c r="MPW549" s="469"/>
      <c r="MPX549" s="465"/>
      <c r="MPY549" s="466"/>
      <c r="MPZ549" s="467"/>
      <c r="MQA549" s="468"/>
      <c r="MQB549" s="467"/>
      <c r="MQC549" s="469"/>
      <c r="MQD549" s="469"/>
      <c r="MQE549" s="469"/>
      <c r="MQF549" s="465"/>
      <c r="MQG549" s="466"/>
      <c r="MQH549" s="467"/>
      <c r="MQI549" s="468"/>
      <c r="MQJ549" s="467"/>
      <c r="MQK549" s="469"/>
      <c r="MQL549" s="469"/>
      <c r="MQM549" s="469"/>
      <c r="MQN549" s="465"/>
      <c r="MQO549" s="466"/>
      <c r="MQP549" s="467"/>
      <c r="MQQ549" s="468"/>
      <c r="MQR549" s="467"/>
      <c r="MQS549" s="469"/>
      <c r="MQT549" s="469"/>
      <c r="MQU549" s="469"/>
      <c r="MQV549" s="465"/>
      <c r="MQW549" s="466"/>
      <c r="MQX549" s="467"/>
      <c r="MQY549" s="468"/>
      <c r="MQZ549" s="467"/>
      <c r="MRA549" s="469"/>
      <c r="MRB549" s="469"/>
      <c r="MRC549" s="469"/>
      <c r="MRD549" s="465"/>
      <c r="MRE549" s="466"/>
      <c r="MRF549" s="467"/>
      <c r="MRG549" s="468"/>
      <c r="MRH549" s="467"/>
      <c r="MRI549" s="469"/>
      <c r="MRJ549" s="469"/>
      <c r="MRK549" s="469"/>
      <c r="MRL549" s="465"/>
      <c r="MRM549" s="466"/>
      <c r="MRN549" s="467"/>
      <c r="MRO549" s="468"/>
      <c r="MRP549" s="467"/>
      <c r="MRQ549" s="469"/>
      <c r="MRR549" s="469"/>
      <c r="MRS549" s="469"/>
      <c r="MRT549" s="465"/>
      <c r="MRU549" s="466"/>
      <c r="MRV549" s="467"/>
      <c r="MRW549" s="468"/>
      <c r="MRX549" s="467"/>
      <c r="MRY549" s="469"/>
      <c r="MRZ549" s="469"/>
      <c r="MSA549" s="469"/>
      <c r="MSB549" s="465"/>
      <c r="MSC549" s="466"/>
      <c r="MSD549" s="467"/>
      <c r="MSE549" s="468"/>
      <c r="MSF549" s="467"/>
      <c r="MSG549" s="469"/>
      <c r="MSH549" s="469"/>
      <c r="MSI549" s="469"/>
      <c r="MSJ549" s="465"/>
      <c r="MSK549" s="466"/>
      <c r="MSL549" s="467"/>
      <c r="MSM549" s="468"/>
      <c r="MSN549" s="467"/>
      <c r="MSO549" s="469"/>
      <c r="MSP549" s="469"/>
      <c r="MSQ549" s="469"/>
      <c r="MSR549" s="465"/>
      <c r="MSS549" s="466"/>
      <c r="MST549" s="467"/>
      <c r="MSU549" s="468"/>
      <c r="MSV549" s="467"/>
      <c r="MSW549" s="469"/>
      <c r="MSX549" s="469"/>
      <c r="MSY549" s="469"/>
      <c r="MSZ549" s="465"/>
      <c r="MTA549" s="466"/>
      <c r="MTB549" s="467"/>
      <c r="MTC549" s="468"/>
      <c r="MTD549" s="467"/>
      <c r="MTE549" s="469"/>
      <c r="MTF549" s="469"/>
      <c r="MTG549" s="469"/>
      <c r="MTH549" s="465"/>
      <c r="MTI549" s="466"/>
      <c r="MTJ549" s="467"/>
      <c r="MTK549" s="468"/>
      <c r="MTL549" s="467"/>
      <c r="MTM549" s="469"/>
      <c r="MTN549" s="469"/>
      <c r="MTO549" s="469"/>
      <c r="MTP549" s="465"/>
      <c r="MTQ549" s="466"/>
      <c r="MTR549" s="467"/>
      <c r="MTS549" s="468"/>
      <c r="MTT549" s="467"/>
      <c r="MTU549" s="469"/>
      <c r="MTV549" s="469"/>
      <c r="MTW549" s="469"/>
      <c r="MTX549" s="465"/>
      <c r="MTY549" s="466"/>
      <c r="MTZ549" s="467"/>
      <c r="MUA549" s="468"/>
      <c r="MUB549" s="467"/>
      <c r="MUC549" s="469"/>
      <c r="MUD549" s="469"/>
      <c r="MUE549" s="469"/>
      <c r="MUF549" s="465"/>
      <c r="MUG549" s="466"/>
      <c r="MUH549" s="467"/>
      <c r="MUI549" s="468"/>
      <c r="MUJ549" s="467"/>
      <c r="MUK549" s="469"/>
      <c r="MUL549" s="469"/>
      <c r="MUM549" s="469"/>
      <c r="MUN549" s="465"/>
      <c r="MUO549" s="466"/>
      <c r="MUP549" s="467"/>
      <c r="MUQ549" s="468"/>
      <c r="MUR549" s="467"/>
      <c r="MUS549" s="469"/>
      <c r="MUT549" s="469"/>
      <c r="MUU549" s="469"/>
      <c r="MUV549" s="465"/>
      <c r="MUW549" s="466"/>
      <c r="MUX549" s="467"/>
      <c r="MUY549" s="468"/>
      <c r="MUZ549" s="467"/>
      <c r="MVA549" s="469"/>
      <c r="MVB549" s="469"/>
      <c r="MVC549" s="469"/>
      <c r="MVD549" s="465"/>
      <c r="MVE549" s="466"/>
      <c r="MVF549" s="467"/>
      <c r="MVG549" s="468"/>
      <c r="MVH549" s="467"/>
      <c r="MVI549" s="469"/>
      <c r="MVJ549" s="469"/>
      <c r="MVK549" s="469"/>
      <c r="MVL549" s="465"/>
      <c r="MVM549" s="466"/>
      <c r="MVN549" s="467"/>
      <c r="MVO549" s="468"/>
      <c r="MVP549" s="467"/>
      <c r="MVQ549" s="469"/>
      <c r="MVR549" s="469"/>
      <c r="MVS549" s="469"/>
      <c r="MVT549" s="465"/>
      <c r="MVU549" s="466"/>
      <c r="MVV549" s="467"/>
      <c r="MVW549" s="468"/>
      <c r="MVX549" s="467"/>
      <c r="MVY549" s="469"/>
      <c r="MVZ549" s="469"/>
      <c r="MWA549" s="469"/>
      <c r="MWB549" s="465"/>
      <c r="MWC549" s="466"/>
      <c r="MWD549" s="467"/>
      <c r="MWE549" s="468"/>
      <c r="MWF549" s="467"/>
      <c r="MWG549" s="469"/>
      <c r="MWH549" s="469"/>
      <c r="MWI549" s="469"/>
      <c r="MWJ549" s="465"/>
      <c r="MWK549" s="466"/>
      <c r="MWL549" s="467"/>
      <c r="MWM549" s="468"/>
      <c r="MWN549" s="467"/>
      <c r="MWO549" s="469"/>
      <c r="MWP549" s="469"/>
      <c r="MWQ549" s="469"/>
      <c r="MWR549" s="465"/>
      <c r="MWS549" s="466"/>
      <c r="MWT549" s="467"/>
      <c r="MWU549" s="468"/>
      <c r="MWV549" s="467"/>
      <c r="MWW549" s="469"/>
      <c r="MWX549" s="469"/>
      <c r="MWY549" s="469"/>
      <c r="MWZ549" s="465"/>
      <c r="MXA549" s="466"/>
      <c r="MXB549" s="467"/>
      <c r="MXC549" s="468"/>
      <c r="MXD549" s="467"/>
      <c r="MXE549" s="469"/>
      <c r="MXF549" s="469"/>
      <c r="MXG549" s="469"/>
      <c r="MXH549" s="465"/>
      <c r="MXI549" s="466"/>
      <c r="MXJ549" s="467"/>
      <c r="MXK549" s="468"/>
      <c r="MXL549" s="467"/>
      <c r="MXM549" s="469"/>
      <c r="MXN549" s="469"/>
      <c r="MXO549" s="469"/>
      <c r="MXP549" s="465"/>
      <c r="MXQ549" s="466"/>
      <c r="MXR549" s="467"/>
      <c r="MXS549" s="468"/>
      <c r="MXT549" s="467"/>
      <c r="MXU549" s="469"/>
      <c r="MXV549" s="469"/>
      <c r="MXW549" s="469"/>
      <c r="MXX549" s="465"/>
      <c r="MXY549" s="466"/>
      <c r="MXZ549" s="467"/>
      <c r="MYA549" s="468"/>
      <c r="MYB549" s="467"/>
      <c r="MYC549" s="469"/>
      <c r="MYD549" s="469"/>
      <c r="MYE549" s="469"/>
      <c r="MYF549" s="465"/>
      <c r="MYG549" s="466"/>
      <c r="MYH549" s="467"/>
      <c r="MYI549" s="468"/>
      <c r="MYJ549" s="467"/>
      <c r="MYK549" s="469"/>
      <c r="MYL549" s="469"/>
      <c r="MYM549" s="469"/>
      <c r="MYN549" s="465"/>
      <c r="MYO549" s="466"/>
      <c r="MYP549" s="467"/>
      <c r="MYQ549" s="468"/>
      <c r="MYR549" s="467"/>
      <c r="MYS549" s="469"/>
      <c r="MYT549" s="469"/>
      <c r="MYU549" s="469"/>
      <c r="MYV549" s="465"/>
      <c r="MYW549" s="466"/>
      <c r="MYX549" s="467"/>
      <c r="MYY549" s="468"/>
      <c r="MYZ549" s="467"/>
      <c r="MZA549" s="469"/>
      <c r="MZB549" s="469"/>
      <c r="MZC549" s="469"/>
      <c r="MZD549" s="465"/>
      <c r="MZE549" s="466"/>
      <c r="MZF549" s="467"/>
      <c r="MZG549" s="468"/>
      <c r="MZH549" s="467"/>
      <c r="MZI549" s="469"/>
      <c r="MZJ549" s="469"/>
      <c r="MZK549" s="469"/>
      <c r="MZL549" s="465"/>
      <c r="MZM549" s="466"/>
      <c r="MZN549" s="467"/>
      <c r="MZO549" s="468"/>
      <c r="MZP549" s="467"/>
      <c r="MZQ549" s="469"/>
      <c r="MZR549" s="469"/>
      <c r="MZS549" s="469"/>
      <c r="MZT549" s="465"/>
      <c r="MZU549" s="466"/>
      <c r="MZV549" s="467"/>
      <c r="MZW549" s="468"/>
      <c r="MZX549" s="467"/>
      <c r="MZY549" s="469"/>
      <c r="MZZ549" s="469"/>
      <c r="NAA549" s="469"/>
      <c r="NAB549" s="465"/>
      <c r="NAC549" s="466"/>
      <c r="NAD549" s="467"/>
      <c r="NAE549" s="468"/>
      <c r="NAF549" s="467"/>
      <c r="NAG549" s="469"/>
      <c r="NAH549" s="469"/>
      <c r="NAI549" s="469"/>
      <c r="NAJ549" s="465"/>
      <c r="NAK549" s="466"/>
      <c r="NAL549" s="467"/>
      <c r="NAM549" s="468"/>
      <c r="NAN549" s="467"/>
      <c r="NAO549" s="469"/>
      <c r="NAP549" s="469"/>
      <c r="NAQ549" s="469"/>
      <c r="NAR549" s="465"/>
      <c r="NAS549" s="466"/>
      <c r="NAT549" s="467"/>
      <c r="NAU549" s="468"/>
      <c r="NAV549" s="467"/>
      <c r="NAW549" s="469"/>
      <c r="NAX549" s="469"/>
      <c r="NAY549" s="469"/>
      <c r="NAZ549" s="465"/>
      <c r="NBA549" s="466"/>
      <c r="NBB549" s="467"/>
      <c r="NBC549" s="468"/>
      <c r="NBD549" s="467"/>
      <c r="NBE549" s="469"/>
      <c r="NBF549" s="469"/>
      <c r="NBG549" s="469"/>
      <c r="NBH549" s="465"/>
      <c r="NBI549" s="466"/>
      <c r="NBJ549" s="467"/>
      <c r="NBK549" s="468"/>
      <c r="NBL549" s="467"/>
      <c r="NBM549" s="469"/>
      <c r="NBN549" s="469"/>
      <c r="NBO549" s="469"/>
      <c r="NBP549" s="465"/>
      <c r="NBQ549" s="466"/>
      <c r="NBR549" s="467"/>
      <c r="NBS549" s="468"/>
      <c r="NBT549" s="467"/>
      <c r="NBU549" s="469"/>
      <c r="NBV549" s="469"/>
      <c r="NBW549" s="469"/>
      <c r="NBX549" s="465"/>
      <c r="NBY549" s="466"/>
      <c r="NBZ549" s="467"/>
      <c r="NCA549" s="468"/>
      <c r="NCB549" s="467"/>
      <c r="NCC549" s="469"/>
      <c r="NCD549" s="469"/>
      <c r="NCE549" s="469"/>
      <c r="NCF549" s="465"/>
      <c r="NCG549" s="466"/>
      <c r="NCH549" s="467"/>
      <c r="NCI549" s="468"/>
      <c r="NCJ549" s="467"/>
      <c r="NCK549" s="469"/>
      <c r="NCL549" s="469"/>
      <c r="NCM549" s="469"/>
      <c r="NCN549" s="465"/>
      <c r="NCO549" s="466"/>
      <c r="NCP549" s="467"/>
      <c r="NCQ549" s="468"/>
      <c r="NCR549" s="467"/>
      <c r="NCS549" s="469"/>
      <c r="NCT549" s="469"/>
      <c r="NCU549" s="469"/>
      <c r="NCV549" s="465"/>
      <c r="NCW549" s="466"/>
      <c r="NCX549" s="467"/>
      <c r="NCY549" s="468"/>
      <c r="NCZ549" s="467"/>
      <c r="NDA549" s="469"/>
      <c r="NDB549" s="469"/>
      <c r="NDC549" s="469"/>
      <c r="NDD549" s="465"/>
      <c r="NDE549" s="466"/>
      <c r="NDF549" s="467"/>
      <c r="NDG549" s="468"/>
      <c r="NDH549" s="467"/>
      <c r="NDI549" s="469"/>
      <c r="NDJ549" s="469"/>
      <c r="NDK549" s="469"/>
      <c r="NDL549" s="465"/>
      <c r="NDM549" s="466"/>
      <c r="NDN549" s="467"/>
      <c r="NDO549" s="468"/>
      <c r="NDP549" s="467"/>
      <c r="NDQ549" s="469"/>
      <c r="NDR549" s="469"/>
      <c r="NDS549" s="469"/>
      <c r="NDT549" s="465"/>
      <c r="NDU549" s="466"/>
      <c r="NDV549" s="467"/>
      <c r="NDW549" s="468"/>
      <c r="NDX549" s="467"/>
      <c r="NDY549" s="469"/>
      <c r="NDZ549" s="469"/>
      <c r="NEA549" s="469"/>
      <c r="NEB549" s="465"/>
      <c r="NEC549" s="466"/>
      <c r="NED549" s="467"/>
      <c r="NEE549" s="468"/>
      <c r="NEF549" s="467"/>
      <c r="NEG549" s="469"/>
      <c r="NEH549" s="469"/>
      <c r="NEI549" s="469"/>
      <c r="NEJ549" s="465"/>
      <c r="NEK549" s="466"/>
      <c r="NEL549" s="467"/>
      <c r="NEM549" s="468"/>
      <c r="NEN549" s="467"/>
      <c r="NEO549" s="469"/>
      <c r="NEP549" s="469"/>
      <c r="NEQ549" s="469"/>
      <c r="NER549" s="465"/>
      <c r="NES549" s="466"/>
      <c r="NET549" s="467"/>
      <c r="NEU549" s="468"/>
      <c r="NEV549" s="467"/>
      <c r="NEW549" s="469"/>
      <c r="NEX549" s="469"/>
      <c r="NEY549" s="469"/>
      <c r="NEZ549" s="465"/>
      <c r="NFA549" s="466"/>
      <c r="NFB549" s="467"/>
      <c r="NFC549" s="468"/>
      <c r="NFD549" s="467"/>
      <c r="NFE549" s="469"/>
      <c r="NFF549" s="469"/>
      <c r="NFG549" s="469"/>
      <c r="NFH549" s="465"/>
      <c r="NFI549" s="466"/>
      <c r="NFJ549" s="467"/>
      <c r="NFK549" s="468"/>
      <c r="NFL549" s="467"/>
      <c r="NFM549" s="469"/>
      <c r="NFN549" s="469"/>
      <c r="NFO549" s="469"/>
      <c r="NFP549" s="465"/>
      <c r="NFQ549" s="466"/>
      <c r="NFR549" s="467"/>
      <c r="NFS549" s="468"/>
      <c r="NFT549" s="467"/>
      <c r="NFU549" s="469"/>
      <c r="NFV549" s="469"/>
      <c r="NFW549" s="469"/>
      <c r="NFX549" s="465"/>
      <c r="NFY549" s="466"/>
      <c r="NFZ549" s="467"/>
      <c r="NGA549" s="468"/>
      <c r="NGB549" s="467"/>
      <c r="NGC549" s="469"/>
      <c r="NGD549" s="469"/>
      <c r="NGE549" s="469"/>
      <c r="NGF549" s="465"/>
      <c r="NGG549" s="466"/>
      <c r="NGH549" s="467"/>
      <c r="NGI549" s="468"/>
      <c r="NGJ549" s="467"/>
      <c r="NGK549" s="469"/>
      <c r="NGL549" s="469"/>
      <c r="NGM549" s="469"/>
      <c r="NGN549" s="465"/>
      <c r="NGO549" s="466"/>
      <c r="NGP549" s="467"/>
      <c r="NGQ549" s="468"/>
      <c r="NGR549" s="467"/>
      <c r="NGS549" s="469"/>
      <c r="NGT549" s="469"/>
      <c r="NGU549" s="469"/>
      <c r="NGV549" s="465"/>
      <c r="NGW549" s="466"/>
      <c r="NGX549" s="467"/>
      <c r="NGY549" s="468"/>
      <c r="NGZ549" s="467"/>
      <c r="NHA549" s="469"/>
      <c r="NHB549" s="469"/>
      <c r="NHC549" s="469"/>
      <c r="NHD549" s="465"/>
      <c r="NHE549" s="466"/>
      <c r="NHF549" s="467"/>
      <c r="NHG549" s="468"/>
      <c r="NHH549" s="467"/>
      <c r="NHI549" s="469"/>
      <c r="NHJ549" s="469"/>
      <c r="NHK549" s="469"/>
      <c r="NHL549" s="465"/>
      <c r="NHM549" s="466"/>
      <c r="NHN549" s="467"/>
      <c r="NHO549" s="468"/>
      <c r="NHP549" s="467"/>
      <c r="NHQ549" s="469"/>
      <c r="NHR549" s="469"/>
      <c r="NHS549" s="469"/>
      <c r="NHT549" s="465"/>
      <c r="NHU549" s="466"/>
      <c r="NHV549" s="467"/>
      <c r="NHW549" s="468"/>
      <c r="NHX549" s="467"/>
      <c r="NHY549" s="469"/>
      <c r="NHZ549" s="469"/>
      <c r="NIA549" s="469"/>
      <c r="NIB549" s="465"/>
      <c r="NIC549" s="466"/>
      <c r="NID549" s="467"/>
      <c r="NIE549" s="468"/>
      <c r="NIF549" s="467"/>
      <c r="NIG549" s="469"/>
      <c r="NIH549" s="469"/>
      <c r="NII549" s="469"/>
      <c r="NIJ549" s="465"/>
      <c r="NIK549" s="466"/>
      <c r="NIL549" s="467"/>
      <c r="NIM549" s="468"/>
      <c r="NIN549" s="467"/>
      <c r="NIO549" s="469"/>
      <c r="NIP549" s="469"/>
      <c r="NIQ549" s="469"/>
      <c r="NIR549" s="465"/>
      <c r="NIS549" s="466"/>
      <c r="NIT549" s="467"/>
      <c r="NIU549" s="468"/>
      <c r="NIV549" s="467"/>
      <c r="NIW549" s="469"/>
      <c r="NIX549" s="469"/>
      <c r="NIY549" s="469"/>
      <c r="NIZ549" s="465"/>
      <c r="NJA549" s="466"/>
      <c r="NJB549" s="467"/>
      <c r="NJC549" s="468"/>
      <c r="NJD549" s="467"/>
      <c r="NJE549" s="469"/>
      <c r="NJF549" s="469"/>
      <c r="NJG549" s="469"/>
      <c r="NJH549" s="465"/>
      <c r="NJI549" s="466"/>
      <c r="NJJ549" s="467"/>
      <c r="NJK549" s="468"/>
      <c r="NJL549" s="467"/>
      <c r="NJM549" s="469"/>
      <c r="NJN549" s="469"/>
      <c r="NJO549" s="469"/>
      <c r="NJP549" s="465"/>
      <c r="NJQ549" s="466"/>
      <c r="NJR549" s="467"/>
      <c r="NJS549" s="468"/>
      <c r="NJT549" s="467"/>
      <c r="NJU549" s="469"/>
      <c r="NJV549" s="469"/>
      <c r="NJW549" s="469"/>
      <c r="NJX549" s="465"/>
      <c r="NJY549" s="466"/>
      <c r="NJZ549" s="467"/>
      <c r="NKA549" s="468"/>
      <c r="NKB549" s="467"/>
      <c r="NKC549" s="469"/>
      <c r="NKD549" s="469"/>
      <c r="NKE549" s="469"/>
      <c r="NKF549" s="465"/>
      <c r="NKG549" s="466"/>
      <c r="NKH549" s="467"/>
      <c r="NKI549" s="468"/>
      <c r="NKJ549" s="467"/>
      <c r="NKK549" s="469"/>
      <c r="NKL549" s="469"/>
      <c r="NKM549" s="469"/>
      <c r="NKN549" s="465"/>
      <c r="NKO549" s="466"/>
      <c r="NKP549" s="467"/>
      <c r="NKQ549" s="468"/>
      <c r="NKR549" s="467"/>
      <c r="NKS549" s="469"/>
      <c r="NKT549" s="469"/>
      <c r="NKU549" s="469"/>
      <c r="NKV549" s="465"/>
      <c r="NKW549" s="466"/>
      <c r="NKX549" s="467"/>
      <c r="NKY549" s="468"/>
      <c r="NKZ549" s="467"/>
      <c r="NLA549" s="469"/>
      <c r="NLB549" s="469"/>
      <c r="NLC549" s="469"/>
      <c r="NLD549" s="465"/>
      <c r="NLE549" s="466"/>
      <c r="NLF549" s="467"/>
      <c r="NLG549" s="468"/>
      <c r="NLH549" s="467"/>
      <c r="NLI549" s="469"/>
      <c r="NLJ549" s="469"/>
      <c r="NLK549" s="469"/>
      <c r="NLL549" s="465"/>
      <c r="NLM549" s="466"/>
      <c r="NLN549" s="467"/>
      <c r="NLO549" s="468"/>
      <c r="NLP549" s="467"/>
      <c r="NLQ549" s="469"/>
      <c r="NLR549" s="469"/>
      <c r="NLS549" s="469"/>
      <c r="NLT549" s="465"/>
      <c r="NLU549" s="466"/>
      <c r="NLV549" s="467"/>
      <c r="NLW549" s="468"/>
      <c r="NLX549" s="467"/>
      <c r="NLY549" s="469"/>
      <c r="NLZ549" s="469"/>
      <c r="NMA549" s="469"/>
      <c r="NMB549" s="465"/>
      <c r="NMC549" s="466"/>
      <c r="NMD549" s="467"/>
      <c r="NME549" s="468"/>
      <c r="NMF549" s="467"/>
      <c r="NMG549" s="469"/>
      <c r="NMH549" s="469"/>
      <c r="NMI549" s="469"/>
      <c r="NMJ549" s="465"/>
      <c r="NMK549" s="466"/>
      <c r="NML549" s="467"/>
      <c r="NMM549" s="468"/>
      <c r="NMN549" s="467"/>
      <c r="NMO549" s="469"/>
      <c r="NMP549" s="469"/>
      <c r="NMQ549" s="469"/>
      <c r="NMR549" s="465"/>
      <c r="NMS549" s="466"/>
      <c r="NMT549" s="467"/>
      <c r="NMU549" s="468"/>
      <c r="NMV549" s="467"/>
      <c r="NMW549" s="469"/>
      <c r="NMX549" s="469"/>
      <c r="NMY549" s="469"/>
      <c r="NMZ549" s="465"/>
      <c r="NNA549" s="466"/>
      <c r="NNB549" s="467"/>
      <c r="NNC549" s="468"/>
      <c r="NND549" s="467"/>
      <c r="NNE549" s="469"/>
      <c r="NNF549" s="469"/>
      <c r="NNG549" s="469"/>
      <c r="NNH549" s="465"/>
      <c r="NNI549" s="466"/>
      <c r="NNJ549" s="467"/>
      <c r="NNK549" s="468"/>
      <c r="NNL549" s="467"/>
      <c r="NNM549" s="469"/>
      <c r="NNN549" s="469"/>
      <c r="NNO549" s="469"/>
      <c r="NNP549" s="465"/>
      <c r="NNQ549" s="466"/>
      <c r="NNR549" s="467"/>
      <c r="NNS549" s="468"/>
      <c r="NNT549" s="467"/>
      <c r="NNU549" s="469"/>
      <c r="NNV549" s="469"/>
      <c r="NNW549" s="469"/>
      <c r="NNX549" s="465"/>
      <c r="NNY549" s="466"/>
      <c r="NNZ549" s="467"/>
      <c r="NOA549" s="468"/>
      <c r="NOB549" s="467"/>
      <c r="NOC549" s="469"/>
      <c r="NOD549" s="469"/>
      <c r="NOE549" s="469"/>
      <c r="NOF549" s="465"/>
      <c r="NOG549" s="466"/>
      <c r="NOH549" s="467"/>
      <c r="NOI549" s="468"/>
      <c r="NOJ549" s="467"/>
      <c r="NOK549" s="469"/>
      <c r="NOL549" s="469"/>
      <c r="NOM549" s="469"/>
      <c r="NON549" s="465"/>
      <c r="NOO549" s="466"/>
      <c r="NOP549" s="467"/>
      <c r="NOQ549" s="468"/>
      <c r="NOR549" s="467"/>
      <c r="NOS549" s="469"/>
      <c r="NOT549" s="469"/>
      <c r="NOU549" s="469"/>
      <c r="NOV549" s="465"/>
      <c r="NOW549" s="466"/>
      <c r="NOX549" s="467"/>
      <c r="NOY549" s="468"/>
      <c r="NOZ549" s="467"/>
      <c r="NPA549" s="469"/>
      <c r="NPB549" s="469"/>
      <c r="NPC549" s="469"/>
      <c r="NPD549" s="465"/>
      <c r="NPE549" s="466"/>
      <c r="NPF549" s="467"/>
      <c r="NPG549" s="468"/>
      <c r="NPH549" s="467"/>
      <c r="NPI549" s="469"/>
      <c r="NPJ549" s="469"/>
      <c r="NPK549" s="469"/>
      <c r="NPL549" s="465"/>
      <c r="NPM549" s="466"/>
      <c r="NPN549" s="467"/>
      <c r="NPO549" s="468"/>
      <c r="NPP549" s="467"/>
      <c r="NPQ549" s="469"/>
      <c r="NPR549" s="469"/>
      <c r="NPS549" s="469"/>
      <c r="NPT549" s="465"/>
      <c r="NPU549" s="466"/>
      <c r="NPV549" s="467"/>
      <c r="NPW549" s="468"/>
      <c r="NPX549" s="467"/>
      <c r="NPY549" s="469"/>
      <c r="NPZ549" s="469"/>
      <c r="NQA549" s="469"/>
      <c r="NQB549" s="465"/>
      <c r="NQC549" s="466"/>
      <c r="NQD549" s="467"/>
      <c r="NQE549" s="468"/>
      <c r="NQF549" s="467"/>
      <c r="NQG549" s="469"/>
      <c r="NQH549" s="469"/>
      <c r="NQI549" s="469"/>
      <c r="NQJ549" s="465"/>
      <c r="NQK549" s="466"/>
      <c r="NQL549" s="467"/>
      <c r="NQM549" s="468"/>
      <c r="NQN549" s="467"/>
      <c r="NQO549" s="469"/>
      <c r="NQP549" s="469"/>
      <c r="NQQ549" s="469"/>
      <c r="NQR549" s="465"/>
      <c r="NQS549" s="466"/>
      <c r="NQT549" s="467"/>
      <c r="NQU549" s="468"/>
      <c r="NQV549" s="467"/>
      <c r="NQW549" s="469"/>
      <c r="NQX549" s="469"/>
      <c r="NQY549" s="469"/>
      <c r="NQZ549" s="465"/>
      <c r="NRA549" s="466"/>
      <c r="NRB549" s="467"/>
      <c r="NRC549" s="468"/>
      <c r="NRD549" s="467"/>
      <c r="NRE549" s="469"/>
      <c r="NRF549" s="469"/>
      <c r="NRG549" s="469"/>
      <c r="NRH549" s="465"/>
      <c r="NRI549" s="466"/>
      <c r="NRJ549" s="467"/>
      <c r="NRK549" s="468"/>
      <c r="NRL549" s="467"/>
      <c r="NRM549" s="469"/>
      <c r="NRN549" s="469"/>
      <c r="NRO549" s="469"/>
      <c r="NRP549" s="465"/>
      <c r="NRQ549" s="466"/>
      <c r="NRR549" s="467"/>
      <c r="NRS549" s="468"/>
      <c r="NRT549" s="467"/>
      <c r="NRU549" s="469"/>
      <c r="NRV549" s="469"/>
      <c r="NRW549" s="469"/>
      <c r="NRX549" s="465"/>
      <c r="NRY549" s="466"/>
      <c r="NRZ549" s="467"/>
      <c r="NSA549" s="468"/>
      <c r="NSB549" s="467"/>
      <c r="NSC549" s="469"/>
      <c r="NSD549" s="469"/>
      <c r="NSE549" s="469"/>
      <c r="NSF549" s="465"/>
      <c r="NSG549" s="466"/>
      <c r="NSH549" s="467"/>
      <c r="NSI549" s="468"/>
      <c r="NSJ549" s="467"/>
      <c r="NSK549" s="469"/>
      <c r="NSL549" s="469"/>
      <c r="NSM549" s="469"/>
      <c r="NSN549" s="465"/>
      <c r="NSO549" s="466"/>
      <c r="NSP549" s="467"/>
      <c r="NSQ549" s="468"/>
      <c r="NSR549" s="467"/>
      <c r="NSS549" s="469"/>
      <c r="NST549" s="469"/>
      <c r="NSU549" s="469"/>
      <c r="NSV549" s="465"/>
      <c r="NSW549" s="466"/>
      <c r="NSX549" s="467"/>
      <c r="NSY549" s="468"/>
      <c r="NSZ549" s="467"/>
      <c r="NTA549" s="469"/>
      <c r="NTB549" s="469"/>
      <c r="NTC549" s="469"/>
      <c r="NTD549" s="465"/>
      <c r="NTE549" s="466"/>
      <c r="NTF549" s="467"/>
      <c r="NTG549" s="468"/>
      <c r="NTH549" s="467"/>
      <c r="NTI549" s="469"/>
      <c r="NTJ549" s="469"/>
      <c r="NTK549" s="469"/>
      <c r="NTL549" s="465"/>
      <c r="NTM549" s="466"/>
      <c r="NTN549" s="467"/>
      <c r="NTO549" s="468"/>
      <c r="NTP549" s="467"/>
      <c r="NTQ549" s="469"/>
      <c r="NTR549" s="469"/>
      <c r="NTS549" s="469"/>
      <c r="NTT549" s="465"/>
      <c r="NTU549" s="466"/>
      <c r="NTV549" s="467"/>
      <c r="NTW549" s="468"/>
      <c r="NTX549" s="467"/>
      <c r="NTY549" s="469"/>
      <c r="NTZ549" s="469"/>
      <c r="NUA549" s="469"/>
      <c r="NUB549" s="465"/>
      <c r="NUC549" s="466"/>
      <c r="NUD549" s="467"/>
      <c r="NUE549" s="468"/>
      <c r="NUF549" s="467"/>
      <c r="NUG549" s="469"/>
      <c r="NUH549" s="469"/>
      <c r="NUI549" s="469"/>
      <c r="NUJ549" s="465"/>
      <c r="NUK549" s="466"/>
      <c r="NUL549" s="467"/>
      <c r="NUM549" s="468"/>
      <c r="NUN549" s="467"/>
      <c r="NUO549" s="469"/>
      <c r="NUP549" s="469"/>
      <c r="NUQ549" s="469"/>
      <c r="NUR549" s="465"/>
      <c r="NUS549" s="466"/>
      <c r="NUT549" s="467"/>
      <c r="NUU549" s="468"/>
      <c r="NUV549" s="467"/>
      <c r="NUW549" s="469"/>
      <c r="NUX549" s="469"/>
      <c r="NUY549" s="469"/>
      <c r="NUZ549" s="465"/>
      <c r="NVA549" s="466"/>
      <c r="NVB549" s="467"/>
      <c r="NVC549" s="468"/>
      <c r="NVD549" s="467"/>
      <c r="NVE549" s="469"/>
      <c r="NVF549" s="469"/>
      <c r="NVG549" s="469"/>
      <c r="NVH549" s="465"/>
      <c r="NVI549" s="466"/>
      <c r="NVJ549" s="467"/>
      <c r="NVK549" s="468"/>
      <c r="NVL549" s="467"/>
      <c r="NVM549" s="469"/>
      <c r="NVN549" s="469"/>
      <c r="NVO549" s="469"/>
      <c r="NVP549" s="465"/>
      <c r="NVQ549" s="466"/>
      <c r="NVR549" s="467"/>
      <c r="NVS549" s="468"/>
      <c r="NVT549" s="467"/>
      <c r="NVU549" s="469"/>
      <c r="NVV549" s="469"/>
      <c r="NVW549" s="469"/>
      <c r="NVX549" s="465"/>
      <c r="NVY549" s="466"/>
      <c r="NVZ549" s="467"/>
      <c r="NWA549" s="468"/>
      <c r="NWB549" s="467"/>
      <c r="NWC549" s="469"/>
      <c r="NWD549" s="469"/>
      <c r="NWE549" s="469"/>
      <c r="NWF549" s="465"/>
      <c r="NWG549" s="466"/>
      <c r="NWH549" s="467"/>
      <c r="NWI549" s="468"/>
      <c r="NWJ549" s="467"/>
      <c r="NWK549" s="469"/>
      <c r="NWL549" s="469"/>
      <c r="NWM549" s="469"/>
      <c r="NWN549" s="465"/>
      <c r="NWO549" s="466"/>
      <c r="NWP549" s="467"/>
      <c r="NWQ549" s="468"/>
      <c r="NWR549" s="467"/>
      <c r="NWS549" s="469"/>
      <c r="NWT549" s="469"/>
      <c r="NWU549" s="469"/>
      <c r="NWV549" s="465"/>
      <c r="NWW549" s="466"/>
      <c r="NWX549" s="467"/>
      <c r="NWY549" s="468"/>
      <c r="NWZ549" s="467"/>
      <c r="NXA549" s="469"/>
      <c r="NXB549" s="469"/>
      <c r="NXC549" s="469"/>
      <c r="NXD549" s="465"/>
      <c r="NXE549" s="466"/>
      <c r="NXF549" s="467"/>
      <c r="NXG549" s="468"/>
      <c r="NXH549" s="467"/>
      <c r="NXI549" s="469"/>
      <c r="NXJ549" s="469"/>
      <c r="NXK549" s="469"/>
      <c r="NXL549" s="465"/>
      <c r="NXM549" s="466"/>
      <c r="NXN549" s="467"/>
      <c r="NXO549" s="468"/>
      <c r="NXP549" s="467"/>
      <c r="NXQ549" s="469"/>
      <c r="NXR549" s="469"/>
      <c r="NXS549" s="469"/>
      <c r="NXT549" s="465"/>
      <c r="NXU549" s="466"/>
      <c r="NXV549" s="467"/>
      <c r="NXW549" s="468"/>
      <c r="NXX549" s="467"/>
      <c r="NXY549" s="469"/>
      <c r="NXZ549" s="469"/>
      <c r="NYA549" s="469"/>
      <c r="NYB549" s="465"/>
      <c r="NYC549" s="466"/>
      <c r="NYD549" s="467"/>
      <c r="NYE549" s="468"/>
      <c r="NYF549" s="467"/>
      <c r="NYG549" s="469"/>
      <c r="NYH549" s="469"/>
      <c r="NYI549" s="469"/>
      <c r="NYJ549" s="465"/>
      <c r="NYK549" s="466"/>
      <c r="NYL549" s="467"/>
      <c r="NYM549" s="468"/>
      <c r="NYN549" s="467"/>
      <c r="NYO549" s="469"/>
      <c r="NYP549" s="469"/>
      <c r="NYQ549" s="469"/>
      <c r="NYR549" s="465"/>
      <c r="NYS549" s="466"/>
      <c r="NYT549" s="467"/>
      <c r="NYU549" s="468"/>
      <c r="NYV549" s="467"/>
      <c r="NYW549" s="469"/>
      <c r="NYX549" s="469"/>
      <c r="NYY549" s="469"/>
      <c r="NYZ549" s="465"/>
      <c r="NZA549" s="466"/>
      <c r="NZB549" s="467"/>
      <c r="NZC549" s="468"/>
      <c r="NZD549" s="467"/>
      <c r="NZE549" s="469"/>
      <c r="NZF549" s="469"/>
      <c r="NZG549" s="469"/>
      <c r="NZH549" s="465"/>
      <c r="NZI549" s="466"/>
      <c r="NZJ549" s="467"/>
      <c r="NZK549" s="468"/>
      <c r="NZL549" s="467"/>
      <c r="NZM549" s="469"/>
      <c r="NZN549" s="469"/>
      <c r="NZO549" s="469"/>
      <c r="NZP549" s="465"/>
      <c r="NZQ549" s="466"/>
      <c r="NZR549" s="467"/>
      <c r="NZS549" s="468"/>
      <c r="NZT549" s="467"/>
      <c r="NZU549" s="469"/>
      <c r="NZV549" s="469"/>
      <c r="NZW549" s="469"/>
      <c r="NZX549" s="465"/>
      <c r="NZY549" s="466"/>
      <c r="NZZ549" s="467"/>
      <c r="OAA549" s="468"/>
      <c r="OAB549" s="467"/>
      <c r="OAC549" s="469"/>
      <c r="OAD549" s="469"/>
      <c r="OAE549" s="469"/>
      <c r="OAF549" s="465"/>
      <c r="OAG549" s="466"/>
      <c r="OAH549" s="467"/>
      <c r="OAI549" s="468"/>
      <c r="OAJ549" s="467"/>
      <c r="OAK549" s="469"/>
      <c r="OAL549" s="469"/>
      <c r="OAM549" s="469"/>
      <c r="OAN549" s="465"/>
      <c r="OAO549" s="466"/>
      <c r="OAP549" s="467"/>
      <c r="OAQ549" s="468"/>
      <c r="OAR549" s="467"/>
      <c r="OAS549" s="469"/>
      <c r="OAT549" s="469"/>
      <c r="OAU549" s="469"/>
      <c r="OAV549" s="465"/>
      <c r="OAW549" s="466"/>
      <c r="OAX549" s="467"/>
      <c r="OAY549" s="468"/>
      <c r="OAZ549" s="467"/>
      <c r="OBA549" s="469"/>
      <c r="OBB549" s="469"/>
      <c r="OBC549" s="469"/>
      <c r="OBD549" s="465"/>
      <c r="OBE549" s="466"/>
      <c r="OBF549" s="467"/>
      <c r="OBG549" s="468"/>
      <c r="OBH549" s="467"/>
      <c r="OBI549" s="469"/>
      <c r="OBJ549" s="469"/>
      <c r="OBK549" s="469"/>
      <c r="OBL549" s="465"/>
      <c r="OBM549" s="466"/>
      <c r="OBN549" s="467"/>
      <c r="OBO549" s="468"/>
      <c r="OBP549" s="467"/>
      <c r="OBQ549" s="469"/>
      <c r="OBR549" s="469"/>
      <c r="OBS549" s="469"/>
      <c r="OBT549" s="465"/>
      <c r="OBU549" s="466"/>
      <c r="OBV549" s="467"/>
      <c r="OBW549" s="468"/>
      <c r="OBX549" s="467"/>
      <c r="OBY549" s="469"/>
      <c r="OBZ549" s="469"/>
      <c r="OCA549" s="469"/>
      <c r="OCB549" s="465"/>
      <c r="OCC549" s="466"/>
      <c r="OCD549" s="467"/>
      <c r="OCE549" s="468"/>
      <c r="OCF549" s="467"/>
      <c r="OCG549" s="469"/>
      <c r="OCH549" s="469"/>
      <c r="OCI549" s="469"/>
      <c r="OCJ549" s="465"/>
      <c r="OCK549" s="466"/>
      <c r="OCL549" s="467"/>
      <c r="OCM549" s="468"/>
      <c r="OCN549" s="467"/>
      <c r="OCO549" s="469"/>
      <c r="OCP549" s="469"/>
      <c r="OCQ549" s="469"/>
      <c r="OCR549" s="465"/>
      <c r="OCS549" s="466"/>
      <c r="OCT549" s="467"/>
      <c r="OCU549" s="468"/>
      <c r="OCV549" s="467"/>
      <c r="OCW549" s="469"/>
      <c r="OCX549" s="469"/>
      <c r="OCY549" s="469"/>
      <c r="OCZ549" s="465"/>
      <c r="ODA549" s="466"/>
      <c r="ODB549" s="467"/>
      <c r="ODC549" s="468"/>
      <c r="ODD549" s="467"/>
      <c r="ODE549" s="469"/>
      <c r="ODF549" s="469"/>
      <c r="ODG549" s="469"/>
      <c r="ODH549" s="465"/>
      <c r="ODI549" s="466"/>
      <c r="ODJ549" s="467"/>
      <c r="ODK549" s="468"/>
      <c r="ODL549" s="467"/>
      <c r="ODM549" s="469"/>
      <c r="ODN549" s="469"/>
      <c r="ODO549" s="469"/>
      <c r="ODP549" s="465"/>
      <c r="ODQ549" s="466"/>
      <c r="ODR549" s="467"/>
      <c r="ODS549" s="468"/>
      <c r="ODT549" s="467"/>
      <c r="ODU549" s="469"/>
      <c r="ODV549" s="469"/>
      <c r="ODW549" s="469"/>
      <c r="ODX549" s="465"/>
      <c r="ODY549" s="466"/>
      <c r="ODZ549" s="467"/>
      <c r="OEA549" s="468"/>
      <c r="OEB549" s="467"/>
      <c r="OEC549" s="469"/>
      <c r="OED549" s="469"/>
      <c r="OEE549" s="469"/>
      <c r="OEF549" s="465"/>
      <c r="OEG549" s="466"/>
      <c r="OEH549" s="467"/>
      <c r="OEI549" s="468"/>
      <c r="OEJ549" s="467"/>
      <c r="OEK549" s="469"/>
      <c r="OEL549" s="469"/>
      <c r="OEM549" s="469"/>
      <c r="OEN549" s="465"/>
      <c r="OEO549" s="466"/>
      <c r="OEP549" s="467"/>
      <c r="OEQ549" s="468"/>
      <c r="OER549" s="467"/>
      <c r="OES549" s="469"/>
      <c r="OET549" s="469"/>
      <c r="OEU549" s="469"/>
      <c r="OEV549" s="465"/>
      <c r="OEW549" s="466"/>
      <c r="OEX549" s="467"/>
      <c r="OEY549" s="468"/>
      <c r="OEZ549" s="467"/>
      <c r="OFA549" s="469"/>
      <c r="OFB549" s="469"/>
      <c r="OFC549" s="469"/>
      <c r="OFD549" s="465"/>
      <c r="OFE549" s="466"/>
      <c r="OFF549" s="467"/>
      <c r="OFG549" s="468"/>
      <c r="OFH549" s="467"/>
      <c r="OFI549" s="469"/>
      <c r="OFJ549" s="469"/>
      <c r="OFK549" s="469"/>
      <c r="OFL549" s="465"/>
      <c r="OFM549" s="466"/>
      <c r="OFN549" s="467"/>
      <c r="OFO549" s="468"/>
      <c r="OFP549" s="467"/>
      <c r="OFQ549" s="469"/>
      <c r="OFR549" s="469"/>
      <c r="OFS549" s="469"/>
      <c r="OFT549" s="465"/>
      <c r="OFU549" s="466"/>
      <c r="OFV549" s="467"/>
      <c r="OFW549" s="468"/>
      <c r="OFX549" s="467"/>
      <c r="OFY549" s="469"/>
      <c r="OFZ549" s="469"/>
      <c r="OGA549" s="469"/>
      <c r="OGB549" s="465"/>
      <c r="OGC549" s="466"/>
      <c r="OGD549" s="467"/>
      <c r="OGE549" s="468"/>
      <c r="OGF549" s="467"/>
      <c r="OGG549" s="469"/>
      <c r="OGH549" s="469"/>
      <c r="OGI549" s="469"/>
      <c r="OGJ549" s="465"/>
      <c r="OGK549" s="466"/>
      <c r="OGL549" s="467"/>
      <c r="OGM549" s="468"/>
      <c r="OGN549" s="467"/>
      <c r="OGO549" s="469"/>
      <c r="OGP549" s="469"/>
      <c r="OGQ549" s="469"/>
      <c r="OGR549" s="465"/>
      <c r="OGS549" s="466"/>
      <c r="OGT549" s="467"/>
      <c r="OGU549" s="468"/>
      <c r="OGV549" s="467"/>
      <c r="OGW549" s="469"/>
      <c r="OGX549" s="469"/>
      <c r="OGY549" s="469"/>
      <c r="OGZ549" s="465"/>
      <c r="OHA549" s="466"/>
      <c r="OHB549" s="467"/>
      <c r="OHC549" s="468"/>
      <c r="OHD549" s="467"/>
      <c r="OHE549" s="469"/>
      <c r="OHF549" s="469"/>
      <c r="OHG549" s="469"/>
      <c r="OHH549" s="465"/>
      <c r="OHI549" s="466"/>
      <c r="OHJ549" s="467"/>
      <c r="OHK549" s="468"/>
      <c r="OHL549" s="467"/>
      <c r="OHM549" s="469"/>
      <c r="OHN549" s="469"/>
      <c r="OHO549" s="469"/>
      <c r="OHP549" s="465"/>
      <c r="OHQ549" s="466"/>
      <c r="OHR549" s="467"/>
      <c r="OHS549" s="468"/>
      <c r="OHT549" s="467"/>
      <c r="OHU549" s="469"/>
      <c r="OHV549" s="469"/>
      <c r="OHW549" s="469"/>
      <c r="OHX549" s="465"/>
      <c r="OHY549" s="466"/>
      <c r="OHZ549" s="467"/>
      <c r="OIA549" s="468"/>
      <c r="OIB549" s="467"/>
      <c r="OIC549" s="469"/>
      <c r="OID549" s="469"/>
      <c r="OIE549" s="469"/>
      <c r="OIF549" s="465"/>
      <c r="OIG549" s="466"/>
      <c r="OIH549" s="467"/>
      <c r="OII549" s="468"/>
      <c r="OIJ549" s="467"/>
      <c r="OIK549" s="469"/>
      <c r="OIL549" s="469"/>
      <c r="OIM549" s="469"/>
      <c r="OIN549" s="465"/>
      <c r="OIO549" s="466"/>
      <c r="OIP549" s="467"/>
      <c r="OIQ549" s="468"/>
      <c r="OIR549" s="467"/>
      <c r="OIS549" s="469"/>
      <c r="OIT549" s="469"/>
      <c r="OIU549" s="469"/>
      <c r="OIV549" s="465"/>
      <c r="OIW549" s="466"/>
      <c r="OIX549" s="467"/>
      <c r="OIY549" s="468"/>
      <c r="OIZ549" s="467"/>
      <c r="OJA549" s="469"/>
      <c r="OJB549" s="469"/>
      <c r="OJC549" s="469"/>
      <c r="OJD549" s="465"/>
      <c r="OJE549" s="466"/>
      <c r="OJF549" s="467"/>
      <c r="OJG549" s="468"/>
      <c r="OJH549" s="467"/>
      <c r="OJI549" s="469"/>
      <c r="OJJ549" s="469"/>
      <c r="OJK549" s="469"/>
      <c r="OJL549" s="465"/>
      <c r="OJM549" s="466"/>
      <c r="OJN549" s="467"/>
      <c r="OJO549" s="468"/>
      <c r="OJP549" s="467"/>
      <c r="OJQ549" s="469"/>
      <c r="OJR549" s="469"/>
      <c r="OJS549" s="469"/>
      <c r="OJT549" s="465"/>
      <c r="OJU549" s="466"/>
      <c r="OJV549" s="467"/>
      <c r="OJW549" s="468"/>
      <c r="OJX549" s="467"/>
      <c r="OJY549" s="469"/>
      <c r="OJZ549" s="469"/>
      <c r="OKA549" s="469"/>
      <c r="OKB549" s="465"/>
      <c r="OKC549" s="466"/>
      <c r="OKD549" s="467"/>
      <c r="OKE549" s="468"/>
      <c r="OKF549" s="467"/>
      <c r="OKG549" s="469"/>
      <c r="OKH549" s="469"/>
      <c r="OKI549" s="469"/>
      <c r="OKJ549" s="465"/>
      <c r="OKK549" s="466"/>
      <c r="OKL549" s="467"/>
      <c r="OKM549" s="468"/>
      <c r="OKN549" s="467"/>
      <c r="OKO549" s="469"/>
      <c r="OKP549" s="469"/>
      <c r="OKQ549" s="469"/>
      <c r="OKR549" s="465"/>
      <c r="OKS549" s="466"/>
      <c r="OKT549" s="467"/>
      <c r="OKU549" s="468"/>
      <c r="OKV549" s="467"/>
      <c r="OKW549" s="469"/>
      <c r="OKX549" s="469"/>
      <c r="OKY549" s="469"/>
      <c r="OKZ549" s="465"/>
      <c r="OLA549" s="466"/>
      <c r="OLB549" s="467"/>
      <c r="OLC549" s="468"/>
      <c r="OLD549" s="467"/>
      <c r="OLE549" s="469"/>
      <c r="OLF549" s="469"/>
      <c r="OLG549" s="469"/>
      <c r="OLH549" s="465"/>
      <c r="OLI549" s="466"/>
      <c r="OLJ549" s="467"/>
      <c r="OLK549" s="468"/>
      <c r="OLL549" s="467"/>
      <c r="OLM549" s="469"/>
      <c r="OLN549" s="469"/>
      <c r="OLO549" s="469"/>
      <c r="OLP549" s="465"/>
      <c r="OLQ549" s="466"/>
      <c r="OLR549" s="467"/>
      <c r="OLS549" s="468"/>
      <c r="OLT549" s="467"/>
      <c r="OLU549" s="469"/>
      <c r="OLV549" s="469"/>
      <c r="OLW549" s="469"/>
      <c r="OLX549" s="465"/>
      <c r="OLY549" s="466"/>
      <c r="OLZ549" s="467"/>
      <c r="OMA549" s="468"/>
      <c r="OMB549" s="467"/>
      <c r="OMC549" s="469"/>
      <c r="OMD549" s="469"/>
      <c r="OME549" s="469"/>
      <c r="OMF549" s="465"/>
      <c r="OMG549" s="466"/>
      <c r="OMH549" s="467"/>
      <c r="OMI549" s="468"/>
      <c r="OMJ549" s="467"/>
      <c r="OMK549" s="469"/>
      <c r="OML549" s="469"/>
      <c r="OMM549" s="469"/>
      <c r="OMN549" s="465"/>
      <c r="OMO549" s="466"/>
      <c r="OMP549" s="467"/>
      <c r="OMQ549" s="468"/>
      <c r="OMR549" s="467"/>
      <c r="OMS549" s="469"/>
      <c r="OMT549" s="469"/>
      <c r="OMU549" s="469"/>
      <c r="OMV549" s="465"/>
      <c r="OMW549" s="466"/>
      <c r="OMX549" s="467"/>
      <c r="OMY549" s="468"/>
      <c r="OMZ549" s="467"/>
      <c r="ONA549" s="469"/>
      <c r="ONB549" s="469"/>
      <c r="ONC549" s="469"/>
      <c r="OND549" s="465"/>
      <c r="ONE549" s="466"/>
      <c r="ONF549" s="467"/>
      <c r="ONG549" s="468"/>
      <c r="ONH549" s="467"/>
      <c r="ONI549" s="469"/>
      <c r="ONJ549" s="469"/>
      <c r="ONK549" s="469"/>
      <c r="ONL549" s="465"/>
      <c r="ONM549" s="466"/>
      <c r="ONN549" s="467"/>
      <c r="ONO549" s="468"/>
      <c r="ONP549" s="467"/>
      <c r="ONQ549" s="469"/>
      <c r="ONR549" s="469"/>
      <c r="ONS549" s="469"/>
      <c r="ONT549" s="465"/>
      <c r="ONU549" s="466"/>
      <c r="ONV549" s="467"/>
      <c r="ONW549" s="468"/>
      <c r="ONX549" s="467"/>
      <c r="ONY549" s="469"/>
      <c r="ONZ549" s="469"/>
      <c r="OOA549" s="469"/>
      <c r="OOB549" s="465"/>
      <c r="OOC549" s="466"/>
      <c r="OOD549" s="467"/>
      <c r="OOE549" s="468"/>
      <c r="OOF549" s="467"/>
      <c r="OOG549" s="469"/>
      <c r="OOH549" s="469"/>
      <c r="OOI549" s="469"/>
      <c r="OOJ549" s="465"/>
      <c r="OOK549" s="466"/>
      <c r="OOL549" s="467"/>
      <c r="OOM549" s="468"/>
      <c r="OON549" s="467"/>
      <c r="OOO549" s="469"/>
      <c r="OOP549" s="469"/>
      <c r="OOQ549" s="469"/>
      <c r="OOR549" s="465"/>
      <c r="OOS549" s="466"/>
      <c r="OOT549" s="467"/>
      <c r="OOU549" s="468"/>
      <c r="OOV549" s="467"/>
      <c r="OOW549" s="469"/>
      <c r="OOX549" s="469"/>
      <c r="OOY549" s="469"/>
      <c r="OOZ549" s="465"/>
      <c r="OPA549" s="466"/>
      <c r="OPB549" s="467"/>
      <c r="OPC549" s="468"/>
      <c r="OPD549" s="467"/>
      <c r="OPE549" s="469"/>
      <c r="OPF549" s="469"/>
      <c r="OPG549" s="469"/>
      <c r="OPH549" s="465"/>
      <c r="OPI549" s="466"/>
      <c r="OPJ549" s="467"/>
      <c r="OPK549" s="468"/>
      <c r="OPL549" s="467"/>
      <c r="OPM549" s="469"/>
      <c r="OPN549" s="469"/>
      <c r="OPO549" s="469"/>
      <c r="OPP549" s="465"/>
      <c r="OPQ549" s="466"/>
      <c r="OPR549" s="467"/>
      <c r="OPS549" s="468"/>
      <c r="OPT549" s="467"/>
      <c r="OPU549" s="469"/>
      <c r="OPV549" s="469"/>
      <c r="OPW549" s="469"/>
      <c r="OPX549" s="465"/>
      <c r="OPY549" s="466"/>
      <c r="OPZ549" s="467"/>
      <c r="OQA549" s="468"/>
      <c r="OQB549" s="467"/>
      <c r="OQC549" s="469"/>
      <c r="OQD549" s="469"/>
      <c r="OQE549" s="469"/>
      <c r="OQF549" s="465"/>
      <c r="OQG549" s="466"/>
      <c r="OQH549" s="467"/>
      <c r="OQI549" s="468"/>
      <c r="OQJ549" s="467"/>
      <c r="OQK549" s="469"/>
      <c r="OQL549" s="469"/>
      <c r="OQM549" s="469"/>
      <c r="OQN549" s="465"/>
      <c r="OQO549" s="466"/>
      <c r="OQP549" s="467"/>
      <c r="OQQ549" s="468"/>
      <c r="OQR549" s="467"/>
      <c r="OQS549" s="469"/>
      <c r="OQT549" s="469"/>
      <c r="OQU549" s="469"/>
      <c r="OQV549" s="465"/>
      <c r="OQW549" s="466"/>
      <c r="OQX549" s="467"/>
      <c r="OQY549" s="468"/>
      <c r="OQZ549" s="467"/>
      <c r="ORA549" s="469"/>
      <c r="ORB549" s="469"/>
      <c r="ORC549" s="469"/>
      <c r="ORD549" s="465"/>
      <c r="ORE549" s="466"/>
      <c r="ORF549" s="467"/>
      <c r="ORG549" s="468"/>
      <c r="ORH549" s="467"/>
      <c r="ORI549" s="469"/>
      <c r="ORJ549" s="469"/>
      <c r="ORK549" s="469"/>
      <c r="ORL549" s="465"/>
      <c r="ORM549" s="466"/>
      <c r="ORN549" s="467"/>
      <c r="ORO549" s="468"/>
      <c r="ORP549" s="467"/>
      <c r="ORQ549" s="469"/>
      <c r="ORR549" s="469"/>
      <c r="ORS549" s="469"/>
      <c r="ORT549" s="465"/>
      <c r="ORU549" s="466"/>
      <c r="ORV549" s="467"/>
      <c r="ORW549" s="468"/>
      <c r="ORX549" s="467"/>
      <c r="ORY549" s="469"/>
      <c r="ORZ549" s="469"/>
      <c r="OSA549" s="469"/>
      <c r="OSB549" s="465"/>
      <c r="OSC549" s="466"/>
      <c r="OSD549" s="467"/>
      <c r="OSE549" s="468"/>
      <c r="OSF549" s="467"/>
      <c r="OSG549" s="469"/>
      <c r="OSH549" s="469"/>
      <c r="OSI549" s="469"/>
      <c r="OSJ549" s="465"/>
      <c r="OSK549" s="466"/>
      <c r="OSL549" s="467"/>
      <c r="OSM549" s="468"/>
      <c r="OSN549" s="467"/>
      <c r="OSO549" s="469"/>
      <c r="OSP549" s="469"/>
      <c r="OSQ549" s="469"/>
      <c r="OSR549" s="465"/>
      <c r="OSS549" s="466"/>
      <c r="OST549" s="467"/>
      <c r="OSU549" s="468"/>
      <c r="OSV549" s="467"/>
      <c r="OSW549" s="469"/>
      <c r="OSX549" s="469"/>
      <c r="OSY549" s="469"/>
      <c r="OSZ549" s="465"/>
      <c r="OTA549" s="466"/>
      <c r="OTB549" s="467"/>
      <c r="OTC549" s="468"/>
      <c r="OTD549" s="467"/>
      <c r="OTE549" s="469"/>
      <c r="OTF549" s="469"/>
      <c r="OTG549" s="469"/>
      <c r="OTH549" s="465"/>
      <c r="OTI549" s="466"/>
      <c r="OTJ549" s="467"/>
      <c r="OTK549" s="468"/>
      <c r="OTL549" s="467"/>
      <c r="OTM549" s="469"/>
      <c r="OTN549" s="469"/>
      <c r="OTO549" s="469"/>
      <c r="OTP549" s="465"/>
      <c r="OTQ549" s="466"/>
      <c r="OTR549" s="467"/>
      <c r="OTS549" s="468"/>
      <c r="OTT549" s="467"/>
      <c r="OTU549" s="469"/>
      <c r="OTV549" s="469"/>
      <c r="OTW549" s="469"/>
      <c r="OTX549" s="465"/>
      <c r="OTY549" s="466"/>
      <c r="OTZ549" s="467"/>
      <c r="OUA549" s="468"/>
      <c r="OUB549" s="467"/>
      <c r="OUC549" s="469"/>
      <c r="OUD549" s="469"/>
      <c r="OUE549" s="469"/>
      <c r="OUF549" s="465"/>
      <c r="OUG549" s="466"/>
      <c r="OUH549" s="467"/>
      <c r="OUI549" s="468"/>
      <c r="OUJ549" s="467"/>
      <c r="OUK549" s="469"/>
      <c r="OUL549" s="469"/>
      <c r="OUM549" s="469"/>
      <c r="OUN549" s="465"/>
      <c r="OUO549" s="466"/>
      <c r="OUP549" s="467"/>
      <c r="OUQ549" s="468"/>
      <c r="OUR549" s="467"/>
      <c r="OUS549" s="469"/>
      <c r="OUT549" s="469"/>
      <c r="OUU549" s="469"/>
      <c r="OUV549" s="465"/>
      <c r="OUW549" s="466"/>
      <c r="OUX549" s="467"/>
      <c r="OUY549" s="468"/>
      <c r="OUZ549" s="467"/>
      <c r="OVA549" s="469"/>
      <c r="OVB549" s="469"/>
      <c r="OVC549" s="469"/>
      <c r="OVD549" s="465"/>
      <c r="OVE549" s="466"/>
      <c r="OVF549" s="467"/>
      <c r="OVG549" s="468"/>
      <c r="OVH549" s="467"/>
      <c r="OVI549" s="469"/>
      <c r="OVJ549" s="469"/>
      <c r="OVK549" s="469"/>
      <c r="OVL549" s="465"/>
      <c r="OVM549" s="466"/>
      <c r="OVN549" s="467"/>
      <c r="OVO549" s="468"/>
      <c r="OVP549" s="467"/>
      <c r="OVQ549" s="469"/>
      <c r="OVR549" s="469"/>
      <c r="OVS549" s="469"/>
      <c r="OVT549" s="465"/>
      <c r="OVU549" s="466"/>
      <c r="OVV549" s="467"/>
      <c r="OVW549" s="468"/>
      <c r="OVX549" s="467"/>
      <c r="OVY549" s="469"/>
      <c r="OVZ549" s="469"/>
      <c r="OWA549" s="469"/>
      <c r="OWB549" s="465"/>
      <c r="OWC549" s="466"/>
      <c r="OWD549" s="467"/>
      <c r="OWE549" s="468"/>
      <c r="OWF549" s="467"/>
      <c r="OWG549" s="469"/>
      <c r="OWH549" s="469"/>
      <c r="OWI549" s="469"/>
      <c r="OWJ549" s="465"/>
      <c r="OWK549" s="466"/>
      <c r="OWL549" s="467"/>
      <c r="OWM549" s="468"/>
      <c r="OWN549" s="467"/>
      <c r="OWO549" s="469"/>
      <c r="OWP549" s="469"/>
      <c r="OWQ549" s="469"/>
      <c r="OWR549" s="465"/>
      <c r="OWS549" s="466"/>
      <c r="OWT549" s="467"/>
      <c r="OWU549" s="468"/>
      <c r="OWV549" s="467"/>
      <c r="OWW549" s="469"/>
      <c r="OWX549" s="469"/>
      <c r="OWY549" s="469"/>
      <c r="OWZ549" s="465"/>
      <c r="OXA549" s="466"/>
      <c r="OXB549" s="467"/>
      <c r="OXC549" s="468"/>
      <c r="OXD549" s="467"/>
      <c r="OXE549" s="469"/>
      <c r="OXF549" s="469"/>
      <c r="OXG549" s="469"/>
      <c r="OXH549" s="465"/>
      <c r="OXI549" s="466"/>
      <c r="OXJ549" s="467"/>
      <c r="OXK549" s="468"/>
      <c r="OXL549" s="467"/>
      <c r="OXM549" s="469"/>
      <c r="OXN549" s="469"/>
      <c r="OXO549" s="469"/>
      <c r="OXP549" s="465"/>
      <c r="OXQ549" s="466"/>
      <c r="OXR549" s="467"/>
      <c r="OXS549" s="468"/>
      <c r="OXT549" s="467"/>
      <c r="OXU549" s="469"/>
      <c r="OXV549" s="469"/>
      <c r="OXW549" s="469"/>
      <c r="OXX549" s="465"/>
      <c r="OXY549" s="466"/>
      <c r="OXZ549" s="467"/>
      <c r="OYA549" s="468"/>
      <c r="OYB549" s="467"/>
      <c r="OYC549" s="469"/>
      <c r="OYD549" s="469"/>
      <c r="OYE549" s="469"/>
      <c r="OYF549" s="465"/>
      <c r="OYG549" s="466"/>
      <c r="OYH549" s="467"/>
      <c r="OYI549" s="468"/>
      <c r="OYJ549" s="467"/>
      <c r="OYK549" s="469"/>
      <c r="OYL549" s="469"/>
      <c r="OYM549" s="469"/>
      <c r="OYN549" s="465"/>
      <c r="OYO549" s="466"/>
      <c r="OYP549" s="467"/>
      <c r="OYQ549" s="468"/>
      <c r="OYR549" s="467"/>
      <c r="OYS549" s="469"/>
      <c r="OYT549" s="469"/>
      <c r="OYU549" s="469"/>
      <c r="OYV549" s="465"/>
      <c r="OYW549" s="466"/>
      <c r="OYX549" s="467"/>
      <c r="OYY549" s="468"/>
      <c r="OYZ549" s="467"/>
      <c r="OZA549" s="469"/>
      <c r="OZB549" s="469"/>
      <c r="OZC549" s="469"/>
      <c r="OZD549" s="465"/>
      <c r="OZE549" s="466"/>
      <c r="OZF549" s="467"/>
      <c r="OZG549" s="468"/>
      <c r="OZH549" s="467"/>
      <c r="OZI549" s="469"/>
      <c r="OZJ549" s="469"/>
      <c r="OZK549" s="469"/>
      <c r="OZL549" s="465"/>
      <c r="OZM549" s="466"/>
      <c r="OZN549" s="467"/>
      <c r="OZO549" s="468"/>
      <c r="OZP549" s="467"/>
      <c r="OZQ549" s="469"/>
      <c r="OZR549" s="469"/>
      <c r="OZS549" s="469"/>
      <c r="OZT549" s="465"/>
      <c r="OZU549" s="466"/>
      <c r="OZV549" s="467"/>
      <c r="OZW549" s="468"/>
      <c r="OZX549" s="467"/>
      <c r="OZY549" s="469"/>
      <c r="OZZ549" s="469"/>
      <c r="PAA549" s="469"/>
      <c r="PAB549" s="465"/>
      <c r="PAC549" s="466"/>
      <c r="PAD549" s="467"/>
      <c r="PAE549" s="468"/>
      <c r="PAF549" s="467"/>
      <c r="PAG549" s="469"/>
      <c r="PAH549" s="469"/>
      <c r="PAI549" s="469"/>
      <c r="PAJ549" s="465"/>
      <c r="PAK549" s="466"/>
      <c r="PAL549" s="467"/>
      <c r="PAM549" s="468"/>
      <c r="PAN549" s="467"/>
      <c r="PAO549" s="469"/>
      <c r="PAP549" s="469"/>
      <c r="PAQ549" s="469"/>
      <c r="PAR549" s="465"/>
      <c r="PAS549" s="466"/>
      <c r="PAT549" s="467"/>
      <c r="PAU549" s="468"/>
      <c r="PAV549" s="467"/>
      <c r="PAW549" s="469"/>
      <c r="PAX549" s="469"/>
      <c r="PAY549" s="469"/>
      <c r="PAZ549" s="465"/>
      <c r="PBA549" s="466"/>
      <c r="PBB549" s="467"/>
      <c r="PBC549" s="468"/>
      <c r="PBD549" s="467"/>
      <c r="PBE549" s="469"/>
      <c r="PBF549" s="469"/>
      <c r="PBG549" s="469"/>
      <c r="PBH549" s="465"/>
      <c r="PBI549" s="466"/>
      <c r="PBJ549" s="467"/>
      <c r="PBK549" s="468"/>
      <c r="PBL549" s="467"/>
      <c r="PBM549" s="469"/>
      <c r="PBN549" s="469"/>
      <c r="PBO549" s="469"/>
      <c r="PBP549" s="465"/>
      <c r="PBQ549" s="466"/>
      <c r="PBR549" s="467"/>
      <c r="PBS549" s="468"/>
      <c r="PBT549" s="467"/>
      <c r="PBU549" s="469"/>
      <c r="PBV549" s="469"/>
      <c r="PBW549" s="469"/>
      <c r="PBX549" s="465"/>
      <c r="PBY549" s="466"/>
      <c r="PBZ549" s="467"/>
      <c r="PCA549" s="468"/>
      <c r="PCB549" s="467"/>
      <c r="PCC549" s="469"/>
      <c r="PCD549" s="469"/>
      <c r="PCE549" s="469"/>
      <c r="PCF549" s="465"/>
      <c r="PCG549" s="466"/>
      <c r="PCH549" s="467"/>
      <c r="PCI549" s="468"/>
      <c r="PCJ549" s="467"/>
      <c r="PCK549" s="469"/>
      <c r="PCL549" s="469"/>
      <c r="PCM549" s="469"/>
      <c r="PCN549" s="465"/>
      <c r="PCO549" s="466"/>
      <c r="PCP549" s="467"/>
      <c r="PCQ549" s="468"/>
      <c r="PCR549" s="467"/>
      <c r="PCS549" s="469"/>
      <c r="PCT549" s="469"/>
      <c r="PCU549" s="469"/>
      <c r="PCV549" s="465"/>
      <c r="PCW549" s="466"/>
      <c r="PCX549" s="467"/>
      <c r="PCY549" s="468"/>
      <c r="PCZ549" s="467"/>
      <c r="PDA549" s="469"/>
      <c r="PDB549" s="469"/>
      <c r="PDC549" s="469"/>
      <c r="PDD549" s="465"/>
      <c r="PDE549" s="466"/>
      <c r="PDF549" s="467"/>
      <c r="PDG549" s="468"/>
      <c r="PDH549" s="467"/>
      <c r="PDI549" s="469"/>
      <c r="PDJ549" s="469"/>
      <c r="PDK549" s="469"/>
      <c r="PDL549" s="465"/>
      <c r="PDM549" s="466"/>
      <c r="PDN549" s="467"/>
      <c r="PDO549" s="468"/>
      <c r="PDP549" s="467"/>
      <c r="PDQ549" s="469"/>
      <c r="PDR549" s="469"/>
      <c r="PDS549" s="469"/>
      <c r="PDT549" s="465"/>
      <c r="PDU549" s="466"/>
      <c r="PDV549" s="467"/>
      <c r="PDW549" s="468"/>
      <c r="PDX549" s="467"/>
      <c r="PDY549" s="469"/>
      <c r="PDZ549" s="469"/>
      <c r="PEA549" s="469"/>
      <c r="PEB549" s="465"/>
      <c r="PEC549" s="466"/>
      <c r="PED549" s="467"/>
      <c r="PEE549" s="468"/>
      <c r="PEF549" s="467"/>
      <c r="PEG549" s="469"/>
      <c r="PEH549" s="469"/>
      <c r="PEI549" s="469"/>
      <c r="PEJ549" s="465"/>
      <c r="PEK549" s="466"/>
      <c r="PEL549" s="467"/>
      <c r="PEM549" s="468"/>
      <c r="PEN549" s="467"/>
      <c r="PEO549" s="469"/>
      <c r="PEP549" s="469"/>
      <c r="PEQ549" s="469"/>
      <c r="PER549" s="465"/>
      <c r="PES549" s="466"/>
      <c r="PET549" s="467"/>
      <c r="PEU549" s="468"/>
      <c r="PEV549" s="467"/>
      <c r="PEW549" s="469"/>
      <c r="PEX549" s="469"/>
      <c r="PEY549" s="469"/>
      <c r="PEZ549" s="465"/>
      <c r="PFA549" s="466"/>
      <c r="PFB549" s="467"/>
      <c r="PFC549" s="468"/>
      <c r="PFD549" s="467"/>
      <c r="PFE549" s="469"/>
      <c r="PFF549" s="469"/>
      <c r="PFG549" s="469"/>
      <c r="PFH549" s="465"/>
      <c r="PFI549" s="466"/>
      <c r="PFJ549" s="467"/>
      <c r="PFK549" s="468"/>
      <c r="PFL549" s="467"/>
      <c r="PFM549" s="469"/>
      <c r="PFN549" s="469"/>
      <c r="PFO549" s="469"/>
      <c r="PFP549" s="465"/>
      <c r="PFQ549" s="466"/>
      <c r="PFR549" s="467"/>
      <c r="PFS549" s="468"/>
      <c r="PFT549" s="467"/>
      <c r="PFU549" s="469"/>
      <c r="PFV549" s="469"/>
      <c r="PFW549" s="469"/>
      <c r="PFX549" s="465"/>
      <c r="PFY549" s="466"/>
      <c r="PFZ549" s="467"/>
      <c r="PGA549" s="468"/>
      <c r="PGB549" s="467"/>
      <c r="PGC549" s="469"/>
      <c r="PGD549" s="469"/>
      <c r="PGE549" s="469"/>
      <c r="PGF549" s="465"/>
      <c r="PGG549" s="466"/>
      <c r="PGH549" s="467"/>
      <c r="PGI549" s="468"/>
      <c r="PGJ549" s="467"/>
      <c r="PGK549" s="469"/>
      <c r="PGL549" s="469"/>
      <c r="PGM549" s="469"/>
      <c r="PGN549" s="465"/>
      <c r="PGO549" s="466"/>
      <c r="PGP549" s="467"/>
      <c r="PGQ549" s="468"/>
      <c r="PGR549" s="467"/>
      <c r="PGS549" s="469"/>
      <c r="PGT549" s="469"/>
      <c r="PGU549" s="469"/>
      <c r="PGV549" s="465"/>
      <c r="PGW549" s="466"/>
      <c r="PGX549" s="467"/>
      <c r="PGY549" s="468"/>
      <c r="PGZ549" s="467"/>
      <c r="PHA549" s="469"/>
      <c r="PHB549" s="469"/>
      <c r="PHC549" s="469"/>
      <c r="PHD549" s="465"/>
      <c r="PHE549" s="466"/>
      <c r="PHF549" s="467"/>
      <c r="PHG549" s="468"/>
      <c r="PHH549" s="467"/>
      <c r="PHI549" s="469"/>
      <c r="PHJ549" s="469"/>
      <c r="PHK549" s="469"/>
      <c r="PHL549" s="465"/>
      <c r="PHM549" s="466"/>
      <c r="PHN549" s="467"/>
      <c r="PHO549" s="468"/>
      <c r="PHP549" s="467"/>
      <c r="PHQ549" s="469"/>
      <c r="PHR549" s="469"/>
      <c r="PHS549" s="469"/>
      <c r="PHT549" s="465"/>
      <c r="PHU549" s="466"/>
      <c r="PHV549" s="467"/>
      <c r="PHW549" s="468"/>
      <c r="PHX549" s="467"/>
      <c r="PHY549" s="469"/>
      <c r="PHZ549" s="469"/>
      <c r="PIA549" s="469"/>
      <c r="PIB549" s="465"/>
      <c r="PIC549" s="466"/>
      <c r="PID549" s="467"/>
      <c r="PIE549" s="468"/>
      <c r="PIF549" s="467"/>
      <c r="PIG549" s="469"/>
      <c r="PIH549" s="469"/>
      <c r="PII549" s="469"/>
      <c r="PIJ549" s="465"/>
      <c r="PIK549" s="466"/>
      <c r="PIL549" s="467"/>
      <c r="PIM549" s="468"/>
      <c r="PIN549" s="467"/>
      <c r="PIO549" s="469"/>
      <c r="PIP549" s="469"/>
      <c r="PIQ549" s="469"/>
      <c r="PIR549" s="465"/>
      <c r="PIS549" s="466"/>
      <c r="PIT549" s="467"/>
      <c r="PIU549" s="468"/>
      <c r="PIV549" s="467"/>
      <c r="PIW549" s="469"/>
      <c r="PIX549" s="469"/>
      <c r="PIY549" s="469"/>
      <c r="PIZ549" s="465"/>
      <c r="PJA549" s="466"/>
      <c r="PJB549" s="467"/>
      <c r="PJC549" s="468"/>
      <c r="PJD549" s="467"/>
      <c r="PJE549" s="469"/>
      <c r="PJF549" s="469"/>
      <c r="PJG549" s="469"/>
      <c r="PJH549" s="465"/>
      <c r="PJI549" s="466"/>
      <c r="PJJ549" s="467"/>
      <c r="PJK549" s="468"/>
      <c r="PJL549" s="467"/>
      <c r="PJM549" s="469"/>
      <c r="PJN549" s="469"/>
      <c r="PJO549" s="469"/>
      <c r="PJP549" s="465"/>
      <c r="PJQ549" s="466"/>
      <c r="PJR549" s="467"/>
      <c r="PJS549" s="468"/>
      <c r="PJT549" s="467"/>
      <c r="PJU549" s="469"/>
      <c r="PJV549" s="469"/>
      <c r="PJW549" s="469"/>
      <c r="PJX549" s="465"/>
      <c r="PJY549" s="466"/>
      <c r="PJZ549" s="467"/>
      <c r="PKA549" s="468"/>
      <c r="PKB549" s="467"/>
      <c r="PKC549" s="469"/>
      <c r="PKD549" s="469"/>
      <c r="PKE549" s="469"/>
      <c r="PKF549" s="465"/>
      <c r="PKG549" s="466"/>
      <c r="PKH549" s="467"/>
      <c r="PKI549" s="468"/>
      <c r="PKJ549" s="467"/>
      <c r="PKK549" s="469"/>
      <c r="PKL549" s="469"/>
      <c r="PKM549" s="469"/>
      <c r="PKN549" s="465"/>
      <c r="PKO549" s="466"/>
      <c r="PKP549" s="467"/>
      <c r="PKQ549" s="468"/>
      <c r="PKR549" s="467"/>
      <c r="PKS549" s="469"/>
      <c r="PKT549" s="469"/>
      <c r="PKU549" s="469"/>
      <c r="PKV549" s="465"/>
      <c r="PKW549" s="466"/>
      <c r="PKX549" s="467"/>
      <c r="PKY549" s="468"/>
      <c r="PKZ549" s="467"/>
      <c r="PLA549" s="469"/>
      <c r="PLB549" s="469"/>
      <c r="PLC549" s="469"/>
      <c r="PLD549" s="465"/>
      <c r="PLE549" s="466"/>
      <c r="PLF549" s="467"/>
      <c r="PLG549" s="468"/>
      <c r="PLH549" s="467"/>
      <c r="PLI549" s="469"/>
      <c r="PLJ549" s="469"/>
      <c r="PLK549" s="469"/>
      <c r="PLL549" s="465"/>
      <c r="PLM549" s="466"/>
      <c r="PLN549" s="467"/>
      <c r="PLO549" s="468"/>
      <c r="PLP549" s="467"/>
      <c r="PLQ549" s="469"/>
      <c r="PLR549" s="469"/>
      <c r="PLS549" s="469"/>
      <c r="PLT549" s="465"/>
      <c r="PLU549" s="466"/>
      <c r="PLV549" s="467"/>
      <c r="PLW549" s="468"/>
      <c r="PLX549" s="467"/>
      <c r="PLY549" s="469"/>
      <c r="PLZ549" s="469"/>
      <c r="PMA549" s="469"/>
      <c r="PMB549" s="465"/>
      <c r="PMC549" s="466"/>
      <c r="PMD549" s="467"/>
      <c r="PME549" s="468"/>
      <c r="PMF549" s="467"/>
      <c r="PMG549" s="469"/>
      <c r="PMH549" s="469"/>
      <c r="PMI549" s="469"/>
      <c r="PMJ549" s="465"/>
      <c r="PMK549" s="466"/>
      <c r="PML549" s="467"/>
      <c r="PMM549" s="468"/>
      <c r="PMN549" s="467"/>
      <c r="PMO549" s="469"/>
      <c r="PMP549" s="469"/>
      <c r="PMQ549" s="469"/>
      <c r="PMR549" s="465"/>
      <c r="PMS549" s="466"/>
      <c r="PMT549" s="467"/>
      <c r="PMU549" s="468"/>
      <c r="PMV549" s="467"/>
      <c r="PMW549" s="469"/>
      <c r="PMX549" s="469"/>
      <c r="PMY549" s="469"/>
      <c r="PMZ549" s="465"/>
      <c r="PNA549" s="466"/>
      <c r="PNB549" s="467"/>
      <c r="PNC549" s="468"/>
      <c r="PND549" s="467"/>
      <c r="PNE549" s="469"/>
      <c r="PNF549" s="469"/>
      <c r="PNG549" s="469"/>
      <c r="PNH549" s="465"/>
      <c r="PNI549" s="466"/>
      <c r="PNJ549" s="467"/>
      <c r="PNK549" s="468"/>
      <c r="PNL549" s="467"/>
      <c r="PNM549" s="469"/>
      <c r="PNN549" s="469"/>
      <c r="PNO549" s="469"/>
      <c r="PNP549" s="465"/>
      <c r="PNQ549" s="466"/>
      <c r="PNR549" s="467"/>
      <c r="PNS549" s="468"/>
      <c r="PNT549" s="467"/>
      <c r="PNU549" s="469"/>
      <c r="PNV549" s="469"/>
      <c r="PNW549" s="469"/>
      <c r="PNX549" s="465"/>
      <c r="PNY549" s="466"/>
      <c r="PNZ549" s="467"/>
      <c r="POA549" s="468"/>
      <c r="POB549" s="467"/>
      <c r="POC549" s="469"/>
      <c r="POD549" s="469"/>
      <c r="POE549" s="469"/>
      <c r="POF549" s="465"/>
      <c r="POG549" s="466"/>
      <c r="POH549" s="467"/>
      <c r="POI549" s="468"/>
      <c r="POJ549" s="467"/>
      <c r="POK549" s="469"/>
      <c r="POL549" s="469"/>
      <c r="POM549" s="469"/>
      <c r="PON549" s="465"/>
      <c r="POO549" s="466"/>
      <c r="POP549" s="467"/>
      <c r="POQ549" s="468"/>
      <c r="POR549" s="467"/>
      <c r="POS549" s="469"/>
      <c r="POT549" s="469"/>
      <c r="POU549" s="469"/>
      <c r="POV549" s="465"/>
      <c r="POW549" s="466"/>
      <c r="POX549" s="467"/>
      <c r="POY549" s="468"/>
      <c r="POZ549" s="467"/>
      <c r="PPA549" s="469"/>
      <c r="PPB549" s="469"/>
      <c r="PPC549" s="469"/>
      <c r="PPD549" s="465"/>
      <c r="PPE549" s="466"/>
      <c r="PPF549" s="467"/>
      <c r="PPG549" s="468"/>
      <c r="PPH549" s="467"/>
      <c r="PPI549" s="469"/>
      <c r="PPJ549" s="469"/>
      <c r="PPK549" s="469"/>
      <c r="PPL549" s="465"/>
      <c r="PPM549" s="466"/>
      <c r="PPN549" s="467"/>
      <c r="PPO549" s="468"/>
      <c r="PPP549" s="467"/>
      <c r="PPQ549" s="469"/>
      <c r="PPR549" s="469"/>
      <c r="PPS549" s="469"/>
      <c r="PPT549" s="465"/>
      <c r="PPU549" s="466"/>
      <c r="PPV549" s="467"/>
      <c r="PPW549" s="468"/>
      <c r="PPX549" s="467"/>
      <c r="PPY549" s="469"/>
      <c r="PPZ549" s="469"/>
      <c r="PQA549" s="469"/>
      <c r="PQB549" s="465"/>
      <c r="PQC549" s="466"/>
      <c r="PQD549" s="467"/>
      <c r="PQE549" s="468"/>
      <c r="PQF549" s="467"/>
      <c r="PQG549" s="469"/>
      <c r="PQH549" s="469"/>
      <c r="PQI549" s="469"/>
      <c r="PQJ549" s="465"/>
      <c r="PQK549" s="466"/>
      <c r="PQL549" s="467"/>
      <c r="PQM549" s="468"/>
      <c r="PQN549" s="467"/>
      <c r="PQO549" s="469"/>
      <c r="PQP549" s="469"/>
      <c r="PQQ549" s="469"/>
      <c r="PQR549" s="465"/>
      <c r="PQS549" s="466"/>
      <c r="PQT549" s="467"/>
      <c r="PQU549" s="468"/>
      <c r="PQV549" s="467"/>
      <c r="PQW549" s="469"/>
      <c r="PQX549" s="469"/>
      <c r="PQY549" s="469"/>
      <c r="PQZ549" s="465"/>
      <c r="PRA549" s="466"/>
      <c r="PRB549" s="467"/>
      <c r="PRC549" s="468"/>
      <c r="PRD549" s="467"/>
      <c r="PRE549" s="469"/>
      <c r="PRF549" s="469"/>
      <c r="PRG549" s="469"/>
      <c r="PRH549" s="465"/>
      <c r="PRI549" s="466"/>
      <c r="PRJ549" s="467"/>
      <c r="PRK549" s="468"/>
      <c r="PRL549" s="467"/>
      <c r="PRM549" s="469"/>
      <c r="PRN549" s="469"/>
      <c r="PRO549" s="469"/>
      <c r="PRP549" s="465"/>
      <c r="PRQ549" s="466"/>
      <c r="PRR549" s="467"/>
      <c r="PRS549" s="468"/>
      <c r="PRT549" s="467"/>
      <c r="PRU549" s="469"/>
      <c r="PRV549" s="469"/>
      <c r="PRW549" s="469"/>
      <c r="PRX549" s="465"/>
      <c r="PRY549" s="466"/>
      <c r="PRZ549" s="467"/>
      <c r="PSA549" s="468"/>
      <c r="PSB549" s="467"/>
      <c r="PSC549" s="469"/>
      <c r="PSD549" s="469"/>
      <c r="PSE549" s="469"/>
      <c r="PSF549" s="465"/>
      <c r="PSG549" s="466"/>
      <c r="PSH549" s="467"/>
      <c r="PSI549" s="468"/>
      <c r="PSJ549" s="467"/>
      <c r="PSK549" s="469"/>
      <c r="PSL549" s="469"/>
      <c r="PSM549" s="469"/>
      <c r="PSN549" s="465"/>
      <c r="PSO549" s="466"/>
      <c r="PSP549" s="467"/>
      <c r="PSQ549" s="468"/>
      <c r="PSR549" s="467"/>
      <c r="PSS549" s="469"/>
      <c r="PST549" s="469"/>
      <c r="PSU549" s="469"/>
      <c r="PSV549" s="465"/>
      <c r="PSW549" s="466"/>
      <c r="PSX549" s="467"/>
      <c r="PSY549" s="468"/>
      <c r="PSZ549" s="467"/>
      <c r="PTA549" s="469"/>
      <c r="PTB549" s="469"/>
      <c r="PTC549" s="469"/>
      <c r="PTD549" s="465"/>
      <c r="PTE549" s="466"/>
      <c r="PTF549" s="467"/>
      <c r="PTG549" s="468"/>
      <c r="PTH549" s="467"/>
      <c r="PTI549" s="469"/>
      <c r="PTJ549" s="469"/>
      <c r="PTK549" s="469"/>
      <c r="PTL549" s="465"/>
      <c r="PTM549" s="466"/>
      <c r="PTN549" s="467"/>
      <c r="PTO549" s="468"/>
      <c r="PTP549" s="467"/>
      <c r="PTQ549" s="469"/>
      <c r="PTR549" s="469"/>
      <c r="PTS549" s="469"/>
      <c r="PTT549" s="465"/>
      <c r="PTU549" s="466"/>
      <c r="PTV549" s="467"/>
      <c r="PTW549" s="468"/>
      <c r="PTX549" s="467"/>
      <c r="PTY549" s="469"/>
      <c r="PTZ549" s="469"/>
      <c r="PUA549" s="469"/>
      <c r="PUB549" s="465"/>
      <c r="PUC549" s="466"/>
      <c r="PUD549" s="467"/>
      <c r="PUE549" s="468"/>
      <c r="PUF549" s="467"/>
      <c r="PUG549" s="469"/>
      <c r="PUH549" s="469"/>
      <c r="PUI549" s="469"/>
      <c r="PUJ549" s="465"/>
      <c r="PUK549" s="466"/>
      <c r="PUL549" s="467"/>
      <c r="PUM549" s="468"/>
      <c r="PUN549" s="467"/>
      <c r="PUO549" s="469"/>
      <c r="PUP549" s="469"/>
      <c r="PUQ549" s="469"/>
      <c r="PUR549" s="465"/>
      <c r="PUS549" s="466"/>
      <c r="PUT549" s="467"/>
      <c r="PUU549" s="468"/>
      <c r="PUV549" s="467"/>
      <c r="PUW549" s="469"/>
      <c r="PUX549" s="469"/>
      <c r="PUY549" s="469"/>
      <c r="PUZ549" s="465"/>
      <c r="PVA549" s="466"/>
      <c r="PVB549" s="467"/>
      <c r="PVC549" s="468"/>
      <c r="PVD549" s="467"/>
      <c r="PVE549" s="469"/>
      <c r="PVF549" s="469"/>
      <c r="PVG549" s="469"/>
      <c r="PVH549" s="465"/>
      <c r="PVI549" s="466"/>
      <c r="PVJ549" s="467"/>
      <c r="PVK549" s="468"/>
      <c r="PVL549" s="467"/>
      <c r="PVM549" s="469"/>
      <c r="PVN549" s="469"/>
      <c r="PVO549" s="469"/>
      <c r="PVP549" s="465"/>
      <c r="PVQ549" s="466"/>
      <c r="PVR549" s="467"/>
      <c r="PVS549" s="468"/>
      <c r="PVT549" s="467"/>
      <c r="PVU549" s="469"/>
      <c r="PVV549" s="469"/>
      <c r="PVW549" s="469"/>
      <c r="PVX549" s="465"/>
      <c r="PVY549" s="466"/>
      <c r="PVZ549" s="467"/>
      <c r="PWA549" s="468"/>
      <c r="PWB549" s="467"/>
      <c r="PWC549" s="469"/>
      <c r="PWD549" s="469"/>
      <c r="PWE549" s="469"/>
      <c r="PWF549" s="465"/>
      <c r="PWG549" s="466"/>
      <c r="PWH549" s="467"/>
      <c r="PWI549" s="468"/>
      <c r="PWJ549" s="467"/>
      <c r="PWK549" s="469"/>
      <c r="PWL549" s="469"/>
      <c r="PWM549" s="469"/>
      <c r="PWN549" s="465"/>
      <c r="PWO549" s="466"/>
      <c r="PWP549" s="467"/>
      <c r="PWQ549" s="468"/>
      <c r="PWR549" s="467"/>
      <c r="PWS549" s="469"/>
      <c r="PWT549" s="469"/>
      <c r="PWU549" s="469"/>
      <c r="PWV549" s="465"/>
      <c r="PWW549" s="466"/>
      <c r="PWX549" s="467"/>
      <c r="PWY549" s="468"/>
      <c r="PWZ549" s="467"/>
      <c r="PXA549" s="469"/>
      <c r="PXB549" s="469"/>
      <c r="PXC549" s="469"/>
      <c r="PXD549" s="465"/>
      <c r="PXE549" s="466"/>
      <c r="PXF549" s="467"/>
      <c r="PXG549" s="468"/>
      <c r="PXH549" s="467"/>
      <c r="PXI549" s="469"/>
      <c r="PXJ549" s="469"/>
      <c r="PXK549" s="469"/>
      <c r="PXL549" s="465"/>
      <c r="PXM549" s="466"/>
      <c r="PXN549" s="467"/>
      <c r="PXO549" s="468"/>
      <c r="PXP549" s="467"/>
      <c r="PXQ549" s="469"/>
      <c r="PXR549" s="469"/>
      <c r="PXS549" s="469"/>
      <c r="PXT549" s="465"/>
      <c r="PXU549" s="466"/>
      <c r="PXV549" s="467"/>
      <c r="PXW549" s="468"/>
      <c r="PXX549" s="467"/>
      <c r="PXY549" s="469"/>
      <c r="PXZ549" s="469"/>
      <c r="PYA549" s="469"/>
      <c r="PYB549" s="465"/>
      <c r="PYC549" s="466"/>
      <c r="PYD549" s="467"/>
      <c r="PYE549" s="468"/>
      <c r="PYF549" s="467"/>
      <c r="PYG549" s="469"/>
      <c r="PYH549" s="469"/>
      <c r="PYI549" s="469"/>
      <c r="PYJ549" s="465"/>
      <c r="PYK549" s="466"/>
      <c r="PYL549" s="467"/>
      <c r="PYM549" s="468"/>
      <c r="PYN549" s="467"/>
      <c r="PYO549" s="469"/>
      <c r="PYP549" s="469"/>
      <c r="PYQ549" s="469"/>
      <c r="PYR549" s="465"/>
      <c r="PYS549" s="466"/>
      <c r="PYT549" s="467"/>
      <c r="PYU549" s="468"/>
      <c r="PYV549" s="467"/>
      <c r="PYW549" s="469"/>
      <c r="PYX549" s="469"/>
      <c r="PYY549" s="469"/>
      <c r="PYZ549" s="465"/>
      <c r="PZA549" s="466"/>
      <c r="PZB549" s="467"/>
      <c r="PZC549" s="468"/>
      <c r="PZD549" s="467"/>
      <c r="PZE549" s="469"/>
      <c r="PZF549" s="469"/>
      <c r="PZG549" s="469"/>
      <c r="PZH549" s="465"/>
      <c r="PZI549" s="466"/>
      <c r="PZJ549" s="467"/>
      <c r="PZK549" s="468"/>
      <c r="PZL549" s="467"/>
      <c r="PZM549" s="469"/>
      <c r="PZN549" s="469"/>
      <c r="PZO549" s="469"/>
      <c r="PZP549" s="465"/>
      <c r="PZQ549" s="466"/>
      <c r="PZR549" s="467"/>
      <c r="PZS549" s="468"/>
      <c r="PZT549" s="467"/>
      <c r="PZU549" s="469"/>
      <c r="PZV549" s="469"/>
      <c r="PZW549" s="469"/>
      <c r="PZX549" s="465"/>
      <c r="PZY549" s="466"/>
      <c r="PZZ549" s="467"/>
      <c r="QAA549" s="468"/>
      <c r="QAB549" s="467"/>
      <c r="QAC549" s="469"/>
      <c r="QAD549" s="469"/>
      <c r="QAE549" s="469"/>
      <c r="QAF549" s="465"/>
      <c r="QAG549" s="466"/>
      <c r="QAH549" s="467"/>
      <c r="QAI549" s="468"/>
      <c r="QAJ549" s="467"/>
      <c r="QAK549" s="469"/>
      <c r="QAL549" s="469"/>
      <c r="QAM549" s="469"/>
      <c r="QAN549" s="465"/>
      <c r="QAO549" s="466"/>
      <c r="QAP549" s="467"/>
      <c r="QAQ549" s="468"/>
      <c r="QAR549" s="467"/>
      <c r="QAS549" s="469"/>
      <c r="QAT549" s="469"/>
      <c r="QAU549" s="469"/>
      <c r="QAV549" s="465"/>
      <c r="QAW549" s="466"/>
      <c r="QAX549" s="467"/>
      <c r="QAY549" s="468"/>
      <c r="QAZ549" s="467"/>
      <c r="QBA549" s="469"/>
      <c r="QBB549" s="469"/>
      <c r="QBC549" s="469"/>
      <c r="QBD549" s="465"/>
      <c r="QBE549" s="466"/>
      <c r="QBF549" s="467"/>
      <c r="QBG549" s="468"/>
      <c r="QBH549" s="467"/>
      <c r="QBI549" s="469"/>
      <c r="QBJ549" s="469"/>
      <c r="QBK549" s="469"/>
      <c r="QBL549" s="465"/>
      <c r="QBM549" s="466"/>
      <c r="QBN549" s="467"/>
      <c r="QBO549" s="468"/>
      <c r="QBP549" s="467"/>
      <c r="QBQ549" s="469"/>
      <c r="QBR549" s="469"/>
      <c r="QBS549" s="469"/>
      <c r="QBT549" s="465"/>
      <c r="QBU549" s="466"/>
      <c r="QBV549" s="467"/>
      <c r="QBW549" s="468"/>
      <c r="QBX549" s="467"/>
      <c r="QBY549" s="469"/>
      <c r="QBZ549" s="469"/>
      <c r="QCA549" s="469"/>
      <c r="QCB549" s="465"/>
      <c r="QCC549" s="466"/>
      <c r="QCD549" s="467"/>
      <c r="QCE549" s="468"/>
      <c r="QCF549" s="467"/>
      <c r="QCG549" s="469"/>
      <c r="QCH549" s="469"/>
      <c r="QCI549" s="469"/>
      <c r="QCJ549" s="465"/>
      <c r="QCK549" s="466"/>
      <c r="QCL549" s="467"/>
      <c r="QCM549" s="468"/>
      <c r="QCN549" s="467"/>
      <c r="QCO549" s="469"/>
      <c r="QCP549" s="469"/>
      <c r="QCQ549" s="469"/>
      <c r="QCR549" s="465"/>
      <c r="QCS549" s="466"/>
      <c r="QCT549" s="467"/>
      <c r="QCU549" s="468"/>
      <c r="QCV549" s="467"/>
      <c r="QCW549" s="469"/>
      <c r="QCX549" s="469"/>
      <c r="QCY549" s="469"/>
      <c r="QCZ549" s="465"/>
      <c r="QDA549" s="466"/>
      <c r="QDB549" s="467"/>
      <c r="QDC549" s="468"/>
      <c r="QDD549" s="467"/>
      <c r="QDE549" s="469"/>
      <c r="QDF549" s="469"/>
      <c r="QDG549" s="469"/>
      <c r="QDH549" s="465"/>
      <c r="QDI549" s="466"/>
      <c r="QDJ549" s="467"/>
      <c r="QDK549" s="468"/>
      <c r="QDL549" s="467"/>
      <c r="QDM549" s="469"/>
      <c r="QDN549" s="469"/>
      <c r="QDO549" s="469"/>
      <c r="QDP549" s="465"/>
      <c r="QDQ549" s="466"/>
      <c r="QDR549" s="467"/>
      <c r="QDS549" s="468"/>
      <c r="QDT549" s="467"/>
      <c r="QDU549" s="469"/>
      <c r="QDV549" s="469"/>
      <c r="QDW549" s="469"/>
      <c r="QDX549" s="465"/>
      <c r="QDY549" s="466"/>
      <c r="QDZ549" s="467"/>
      <c r="QEA549" s="468"/>
      <c r="QEB549" s="467"/>
      <c r="QEC549" s="469"/>
      <c r="QED549" s="469"/>
      <c r="QEE549" s="469"/>
      <c r="QEF549" s="465"/>
      <c r="QEG549" s="466"/>
      <c r="QEH549" s="467"/>
      <c r="QEI549" s="468"/>
      <c r="QEJ549" s="467"/>
      <c r="QEK549" s="469"/>
      <c r="QEL549" s="469"/>
      <c r="QEM549" s="469"/>
      <c r="QEN549" s="465"/>
      <c r="QEO549" s="466"/>
      <c r="QEP549" s="467"/>
      <c r="QEQ549" s="468"/>
      <c r="QER549" s="467"/>
      <c r="QES549" s="469"/>
      <c r="QET549" s="469"/>
      <c r="QEU549" s="469"/>
      <c r="QEV549" s="465"/>
      <c r="QEW549" s="466"/>
      <c r="QEX549" s="467"/>
      <c r="QEY549" s="468"/>
      <c r="QEZ549" s="467"/>
      <c r="QFA549" s="469"/>
      <c r="QFB549" s="469"/>
      <c r="QFC549" s="469"/>
      <c r="QFD549" s="465"/>
      <c r="QFE549" s="466"/>
      <c r="QFF549" s="467"/>
      <c r="QFG549" s="468"/>
      <c r="QFH549" s="467"/>
      <c r="QFI549" s="469"/>
      <c r="QFJ549" s="469"/>
      <c r="QFK549" s="469"/>
      <c r="QFL549" s="465"/>
      <c r="QFM549" s="466"/>
      <c r="QFN549" s="467"/>
      <c r="QFO549" s="468"/>
      <c r="QFP549" s="467"/>
      <c r="QFQ549" s="469"/>
      <c r="QFR549" s="469"/>
      <c r="QFS549" s="469"/>
      <c r="QFT549" s="465"/>
      <c r="QFU549" s="466"/>
      <c r="QFV549" s="467"/>
      <c r="QFW549" s="468"/>
      <c r="QFX549" s="467"/>
      <c r="QFY549" s="469"/>
      <c r="QFZ549" s="469"/>
      <c r="QGA549" s="469"/>
      <c r="QGB549" s="465"/>
      <c r="QGC549" s="466"/>
      <c r="QGD549" s="467"/>
      <c r="QGE549" s="468"/>
      <c r="QGF549" s="467"/>
      <c r="QGG549" s="469"/>
      <c r="QGH549" s="469"/>
      <c r="QGI549" s="469"/>
      <c r="QGJ549" s="465"/>
      <c r="QGK549" s="466"/>
      <c r="QGL549" s="467"/>
      <c r="QGM549" s="468"/>
      <c r="QGN549" s="467"/>
      <c r="QGO549" s="469"/>
      <c r="QGP549" s="469"/>
      <c r="QGQ549" s="469"/>
      <c r="QGR549" s="465"/>
      <c r="QGS549" s="466"/>
      <c r="QGT549" s="467"/>
      <c r="QGU549" s="468"/>
      <c r="QGV549" s="467"/>
      <c r="QGW549" s="469"/>
      <c r="QGX549" s="469"/>
      <c r="QGY549" s="469"/>
      <c r="QGZ549" s="465"/>
      <c r="QHA549" s="466"/>
      <c r="QHB549" s="467"/>
      <c r="QHC549" s="468"/>
      <c r="QHD549" s="467"/>
      <c r="QHE549" s="469"/>
      <c r="QHF549" s="469"/>
      <c r="QHG549" s="469"/>
      <c r="QHH549" s="465"/>
      <c r="QHI549" s="466"/>
      <c r="QHJ549" s="467"/>
      <c r="QHK549" s="468"/>
      <c r="QHL549" s="467"/>
      <c r="QHM549" s="469"/>
      <c r="QHN549" s="469"/>
      <c r="QHO549" s="469"/>
      <c r="QHP549" s="465"/>
      <c r="QHQ549" s="466"/>
      <c r="QHR549" s="467"/>
      <c r="QHS549" s="468"/>
      <c r="QHT549" s="467"/>
      <c r="QHU549" s="469"/>
      <c r="QHV549" s="469"/>
      <c r="QHW549" s="469"/>
      <c r="QHX549" s="465"/>
      <c r="QHY549" s="466"/>
      <c r="QHZ549" s="467"/>
      <c r="QIA549" s="468"/>
      <c r="QIB549" s="467"/>
      <c r="QIC549" s="469"/>
      <c r="QID549" s="469"/>
      <c r="QIE549" s="469"/>
      <c r="QIF549" s="465"/>
      <c r="QIG549" s="466"/>
      <c r="QIH549" s="467"/>
      <c r="QII549" s="468"/>
      <c r="QIJ549" s="467"/>
      <c r="QIK549" s="469"/>
      <c r="QIL549" s="469"/>
      <c r="QIM549" s="469"/>
      <c r="QIN549" s="465"/>
      <c r="QIO549" s="466"/>
      <c r="QIP549" s="467"/>
      <c r="QIQ549" s="468"/>
      <c r="QIR549" s="467"/>
      <c r="QIS549" s="469"/>
      <c r="QIT549" s="469"/>
      <c r="QIU549" s="469"/>
      <c r="QIV549" s="465"/>
      <c r="QIW549" s="466"/>
      <c r="QIX549" s="467"/>
      <c r="QIY549" s="468"/>
      <c r="QIZ549" s="467"/>
      <c r="QJA549" s="469"/>
      <c r="QJB549" s="469"/>
      <c r="QJC549" s="469"/>
      <c r="QJD549" s="465"/>
      <c r="QJE549" s="466"/>
      <c r="QJF549" s="467"/>
      <c r="QJG549" s="468"/>
      <c r="QJH549" s="467"/>
      <c r="QJI549" s="469"/>
      <c r="QJJ549" s="469"/>
      <c r="QJK549" s="469"/>
      <c r="QJL549" s="465"/>
      <c r="QJM549" s="466"/>
      <c r="QJN549" s="467"/>
      <c r="QJO549" s="468"/>
      <c r="QJP549" s="467"/>
      <c r="QJQ549" s="469"/>
      <c r="QJR549" s="469"/>
      <c r="QJS549" s="469"/>
      <c r="QJT549" s="465"/>
      <c r="QJU549" s="466"/>
      <c r="QJV549" s="467"/>
      <c r="QJW549" s="468"/>
      <c r="QJX549" s="467"/>
      <c r="QJY549" s="469"/>
      <c r="QJZ549" s="469"/>
      <c r="QKA549" s="469"/>
      <c r="QKB549" s="465"/>
      <c r="QKC549" s="466"/>
      <c r="QKD549" s="467"/>
      <c r="QKE549" s="468"/>
      <c r="QKF549" s="467"/>
      <c r="QKG549" s="469"/>
      <c r="QKH549" s="469"/>
      <c r="QKI549" s="469"/>
      <c r="QKJ549" s="465"/>
      <c r="QKK549" s="466"/>
      <c r="QKL549" s="467"/>
      <c r="QKM549" s="468"/>
      <c r="QKN549" s="467"/>
      <c r="QKO549" s="469"/>
      <c r="QKP549" s="469"/>
      <c r="QKQ549" s="469"/>
      <c r="QKR549" s="465"/>
      <c r="QKS549" s="466"/>
      <c r="QKT549" s="467"/>
      <c r="QKU549" s="468"/>
      <c r="QKV549" s="467"/>
      <c r="QKW549" s="469"/>
      <c r="QKX549" s="469"/>
      <c r="QKY549" s="469"/>
      <c r="QKZ549" s="465"/>
      <c r="QLA549" s="466"/>
      <c r="QLB549" s="467"/>
      <c r="QLC549" s="468"/>
      <c r="QLD549" s="467"/>
      <c r="QLE549" s="469"/>
      <c r="QLF549" s="469"/>
      <c r="QLG549" s="469"/>
      <c r="QLH549" s="465"/>
      <c r="QLI549" s="466"/>
      <c r="QLJ549" s="467"/>
      <c r="QLK549" s="468"/>
      <c r="QLL549" s="467"/>
      <c r="QLM549" s="469"/>
      <c r="QLN549" s="469"/>
      <c r="QLO549" s="469"/>
      <c r="QLP549" s="465"/>
      <c r="QLQ549" s="466"/>
      <c r="QLR549" s="467"/>
      <c r="QLS549" s="468"/>
      <c r="QLT549" s="467"/>
      <c r="QLU549" s="469"/>
      <c r="QLV549" s="469"/>
      <c r="QLW549" s="469"/>
      <c r="QLX549" s="465"/>
      <c r="QLY549" s="466"/>
      <c r="QLZ549" s="467"/>
      <c r="QMA549" s="468"/>
      <c r="QMB549" s="467"/>
      <c r="QMC549" s="469"/>
      <c r="QMD549" s="469"/>
      <c r="QME549" s="469"/>
      <c r="QMF549" s="465"/>
      <c r="QMG549" s="466"/>
      <c r="QMH549" s="467"/>
      <c r="QMI549" s="468"/>
      <c r="QMJ549" s="467"/>
      <c r="QMK549" s="469"/>
      <c r="QML549" s="469"/>
      <c r="QMM549" s="469"/>
      <c r="QMN549" s="465"/>
      <c r="QMO549" s="466"/>
      <c r="QMP549" s="467"/>
      <c r="QMQ549" s="468"/>
      <c r="QMR549" s="467"/>
      <c r="QMS549" s="469"/>
      <c r="QMT549" s="469"/>
      <c r="QMU549" s="469"/>
      <c r="QMV549" s="465"/>
      <c r="QMW549" s="466"/>
      <c r="QMX549" s="467"/>
      <c r="QMY549" s="468"/>
      <c r="QMZ549" s="467"/>
      <c r="QNA549" s="469"/>
      <c r="QNB549" s="469"/>
      <c r="QNC549" s="469"/>
      <c r="QND549" s="465"/>
      <c r="QNE549" s="466"/>
      <c r="QNF549" s="467"/>
      <c r="QNG549" s="468"/>
      <c r="QNH549" s="467"/>
      <c r="QNI549" s="469"/>
      <c r="QNJ549" s="469"/>
      <c r="QNK549" s="469"/>
      <c r="QNL549" s="465"/>
      <c r="QNM549" s="466"/>
      <c r="QNN549" s="467"/>
      <c r="QNO549" s="468"/>
      <c r="QNP549" s="467"/>
      <c r="QNQ549" s="469"/>
      <c r="QNR549" s="469"/>
      <c r="QNS549" s="469"/>
      <c r="QNT549" s="465"/>
      <c r="QNU549" s="466"/>
      <c r="QNV549" s="467"/>
      <c r="QNW549" s="468"/>
      <c r="QNX549" s="467"/>
      <c r="QNY549" s="469"/>
      <c r="QNZ549" s="469"/>
      <c r="QOA549" s="469"/>
      <c r="QOB549" s="465"/>
      <c r="QOC549" s="466"/>
      <c r="QOD549" s="467"/>
      <c r="QOE549" s="468"/>
      <c r="QOF549" s="467"/>
      <c r="QOG549" s="469"/>
      <c r="QOH549" s="469"/>
      <c r="QOI549" s="469"/>
      <c r="QOJ549" s="465"/>
      <c r="QOK549" s="466"/>
      <c r="QOL549" s="467"/>
      <c r="QOM549" s="468"/>
      <c r="QON549" s="467"/>
      <c r="QOO549" s="469"/>
      <c r="QOP549" s="469"/>
      <c r="QOQ549" s="469"/>
      <c r="QOR549" s="465"/>
      <c r="QOS549" s="466"/>
      <c r="QOT549" s="467"/>
      <c r="QOU549" s="468"/>
      <c r="QOV549" s="467"/>
      <c r="QOW549" s="469"/>
      <c r="QOX549" s="469"/>
      <c r="QOY549" s="469"/>
      <c r="QOZ549" s="465"/>
      <c r="QPA549" s="466"/>
      <c r="QPB549" s="467"/>
      <c r="QPC549" s="468"/>
      <c r="QPD549" s="467"/>
      <c r="QPE549" s="469"/>
      <c r="QPF549" s="469"/>
      <c r="QPG549" s="469"/>
      <c r="QPH549" s="465"/>
      <c r="QPI549" s="466"/>
      <c r="QPJ549" s="467"/>
      <c r="QPK549" s="468"/>
      <c r="QPL549" s="467"/>
      <c r="QPM549" s="469"/>
      <c r="QPN549" s="469"/>
      <c r="QPO549" s="469"/>
      <c r="QPP549" s="465"/>
      <c r="QPQ549" s="466"/>
      <c r="QPR549" s="467"/>
      <c r="QPS549" s="468"/>
      <c r="QPT549" s="467"/>
      <c r="QPU549" s="469"/>
      <c r="QPV549" s="469"/>
      <c r="QPW549" s="469"/>
      <c r="QPX549" s="465"/>
      <c r="QPY549" s="466"/>
      <c r="QPZ549" s="467"/>
      <c r="QQA549" s="468"/>
      <c r="QQB549" s="467"/>
      <c r="QQC549" s="469"/>
      <c r="QQD549" s="469"/>
      <c r="QQE549" s="469"/>
      <c r="QQF549" s="465"/>
      <c r="QQG549" s="466"/>
      <c r="QQH549" s="467"/>
      <c r="QQI549" s="468"/>
      <c r="QQJ549" s="467"/>
      <c r="QQK549" s="469"/>
      <c r="QQL549" s="469"/>
      <c r="QQM549" s="469"/>
      <c r="QQN549" s="465"/>
      <c r="QQO549" s="466"/>
      <c r="QQP549" s="467"/>
      <c r="QQQ549" s="468"/>
      <c r="QQR549" s="467"/>
      <c r="QQS549" s="469"/>
      <c r="QQT549" s="469"/>
      <c r="QQU549" s="469"/>
      <c r="QQV549" s="465"/>
      <c r="QQW549" s="466"/>
      <c r="QQX549" s="467"/>
      <c r="QQY549" s="468"/>
      <c r="QQZ549" s="467"/>
      <c r="QRA549" s="469"/>
      <c r="QRB549" s="469"/>
      <c r="QRC549" s="469"/>
      <c r="QRD549" s="465"/>
      <c r="QRE549" s="466"/>
      <c r="QRF549" s="467"/>
      <c r="QRG549" s="468"/>
      <c r="QRH549" s="467"/>
      <c r="QRI549" s="469"/>
      <c r="QRJ549" s="469"/>
      <c r="QRK549" s="469"/>
      <c r="QRL549" s="465"/>
      <c r="QRM549" s="466"/>
      <c r="QRN549" s="467"/>
      <c r="QRO549" s="468"/>
      <c r="QRP549" s="467"/>
      <c r="QRQ549" s="469"/>
      <c r="QRR549" s="469"/>
      <c r="QRS549" s="469"/>
      <c r="QRT549" s="465"/>
      <c r="QRU549" s="466"/>
      <c r="QRV549" s="467"/>
      <c r="QRW549" s="468"/>
      <c r="QRX549" s="467"/>
      <c r="QRY549" s="469"/>
      <c r="QRZ549" s="469"/>
      <c r="QSA549" s="469"/>
      <c r="QSB549" s="465"/>
      <c r="QSC549" s="466"/>
      <c r="QSD549" s="467"/>
      <c r="QSE549" s="468"/>
      <c r="QSF549" s="467"/>
      <c r="QSG549" s="469"/>
      <c r="QSH549" s="469"/>
      <c r="QSI549" s="469"/>
      <c r="QSJ549" s="465"/>
      <c r="QSK549" s="466"/>
      <c r="QSL549" s="467"/>
      <c r="QSM549" s="468"/>
      <c r="QSN549" s="467"/>
      <c r="QSO549" s="469"/>
      <c r="QSP549" s="469"/>
      <c r="QSQ549" s="469"/>
      <c r="QSR549" s="465"/>
      <c r="QSS549" s="466"/>
      <c r="QST549" s="467"/>
      <c r="QSU549" s="468"/>
      <c r="QSV549" s="467"/>
      <c r="QSW549" s="469"/>
      <c r="QSX549" s="469"/>
      <c r="QSY549" s="469"/>
      <c r="QSZ549" s="465"/>
      <c r="QTA549" s="466"/>
      <c r="QTB549" s="467"/>
      <c r="QTC549" s="468"/>
      <c r="QTD549" s="467"/>
      <c r="QTE549" s="469"/>
      <c r="QTF549" s="469"/>
      <c r="QTG549" s="469"/>
      <c r="QTH549" s="465"/>
      <c r="QTI549" s="466"/>
      <c r="QTJ549" s="467"/>
      <c r="QTK549" s="468"/>
      <c r="QTL549" s="467"/>
      <c r="QTM549" s="469"/>
      <c r="QTN549" s="469"/>
      <c r="QTO549" s="469"/>
      <c r="QTP549" s="465"/>
      <c r="QTQ549" s="466"/>
      <c r="QTR549" s="467"/>
      <c r="QTS549" s="468"/>
      <c r="QTT549" s="467"/>
      <c r="QTU549" s="469"/>
      <c r="QTV549" s="469"/>
      <c r="QTW549" s="469"/>
      <c r="QTX549" s="465"/>
      <c r="QTY549" s="466"/>
      <c r="QTZ549" s="467"/>
      <c r="QUA549" s="468"/>
      <c r="QUB549" s="467"/>
      <c r="QUC549" s="469"/>
      <c r="QUD549" s="469"/>
      <c r="QUE549" s="469"/>
      <c r="QUF549" s="465"/>
      <c r="QUG549" s="466"/>
      <c r="QUH549" s="467"/>
      <c r="QUI549" s="468"/>
      <c r="QUJ549" s="467"/>
      <c r="QUK549" s="469"/>
      <c r="QUL549" s="469"/>
      <c r="QUM549" s="469"/>
      <c r="QUN549" s="465"/>
      <c r="QUO549" s="466"/>
      <c r="QUP549" s="467"/>
      <c r="QUQ549" s="468"/>
      <c r="QUR549" s="467"/>
      <c r="QUS549" s="469"/>
      <c r="QUT549" s="469"/>
      <c r="QUU549" s="469"/>
      <c r="QUV549" s="465"/>
      <c r="QUW549" s="466"/>
      <c r="QUX549" s="467"/>
      <c r="QUY549" s="468"/>
      <c r="QUZ549" s="467"/>
      <c r="QVA549" s="469"/>
      <c r="QVB549" s="469"/>
      <c r="QVC549" s="469"/>
      <c r="QVD549" s="465"/>
      <c r="QVE549" s="466"/>
      <c r="QVF549" s="467"/>
      <c r="QVG549" s="468"/>
      <c r="QVH549" s="467"/>
      <c r="QVI549" s="469"/>
      <c r="QVJ549" s="469"/>
      <c r="QVK549" s="469"/>
      <c r="QVL549" s="465"/>
      <c r="QVM549" s="466"/>
      <c r="QVN549" s="467"/>
      <c r="QVO549" s="468"/>
      <c r="QVP549" s="467"/>
      <c r="QVQ549" s="469"/>
      <c r="QVR549" s="469"/>
      <c r="QVS549" s="469"/>
      <c r="QVT549" s="465"/>
      <c r="QVU549" s="466"/>
      <c r="QVV549" s="467"/>
      <c r="QVW549" s="468"/>
      <c r="QVX549" s="467"/>
      <c r="QVY549" s="469"/>
      <c r="QVZ549" s="469"/>
      <c r="QWA549" s="469"/>
      <c r="QWB549" s="465"/>
      <c r="QWC549" s="466"/>
      <c r="QWD549" s="467"/>
      <c r="QWE549" s="468"/>
      <c r="QWF549" s="467"/>
      <c r="QWG549" s="469"/>
      <c r="QWH549" s="469"/>
      <c r="QWI549" s="469"/>
      <c r="QWJ549" s="465"/>
      <c r="QWK549" s="466"/>
      <c r="QWL549" s="467"/>
      <c r="QWM549" s="468"/>
      <c r="QWN549" s="467"/>
      <c r="QWO549" s="469"/>
      <c r="QWP549" s="469"/>
      <c r="QWQ549" s="469"/>
      <c r="QWR549" s="465"/>
      <c r="QWS549" s="466"/>
      <c r="QWT549" s="467"/>
      <c r="QWU549" s="468"/>
      <c r="QWV549" s="467"/>
      <c r="QWW549" s="469"/>
      <c r="QWX549" s="469"/>
      <c r="QWY549" s="469"/>
      <c r="QWZ549" s="465"/>
      <c r="QXA549" s="466"/>
      <c r="QXB549" s="467"/>
      <c r="QXC549" s="468"/>
      <c r="QXD549" s="467"/>
      <c r="QXE549" s="469"/>
      <c r="QXF549" s="469"/>
      <c r="QXG549" s="469"/>
      <c r="QXH549" s="465"/>
      <c r="QXI549" s="466"/>
      <c r="QXJ549" s="467"/>
      <c r="QXK549" s="468"/>
      <c r="QXL549" s="467"/>
      <c r="QXM549" s="469"/>
      <c r="QXN549" s="469"/>
      <c r="QXO549" s="469"/>
      <c r="QXP549" s="465"/>
      <c r="QXQ549" s="466"/>
      <c r="QXR549" s="467"/>
      <c r="QXS549" s="468"/>
      <c r="QXT549" s="467"/>
      <c r="QXU549" s="469"/>
      <c r="QXV549" s="469"/>
      <c r="QXW549" s="469"/>
      <c r="QXX549" s="465"/>
      <c r="QXY549" s="466"/>
      <c r="QXZ549" s="467"/>
      <c r="QYA549" s="468"/>
      <c r="QYB549" s="467"/>
      <c r="QYC549" s="469"/>
      <c r="QYD549" s="469"/>
      <c r="QYE549" s="469"/>
      <c r="QYF549" s="465"/>
      <c r="QYG549" s="466"/>
      <c r="QYH549" s="467"/>
      <c r="QYI549" s="468"/>
      <c r="QYJ549" s="467"/>
      <c r="QYK549" s="469"/>
      <c r="QYL549" s="469"/>
      <c r="QYM549" s="469"/>
      <c r="QYN549" s="465"/>
      <c r="QYO549" s="466"/>
      <c r="QYP549" s="467"/>
      <c r="QYQ549" s="468"/>
      <c r="QYR549" s="467"/>
      <c r="QYS549" s="469"/>
      <c r="QYT549" s="469"/>
      <c r="QYU549" s="469"/>
      <c r="QYV549" s="465"/>
      <c r="QYW549" s="466"/>
      <c r="QYX549" s="467"/>
      <c r="QYY549" s="468"/>
      <c r="QYZ549" s="467"/>
      <c r="QZA549" s="469"/>
      <c r="QZB549" s="469"/>
      <c r="QZC549" s="469"/>
      <c r="QZD549" s="465"/>
      <c r="QZE549" s="466"/>
      <c r="QZF549" s="467"/>
      <c r="QZG549" s="468"/>
      <c r="QZH549" s="467"/>
      <c r="QZI549" s="469"/>
      <c r="QZJ549" s="469"/>
      <c r="QZK549" s="469"/>
      <c r="QZL549" s="465"/>
      <c r="QZM549" s="466"/>
      <c r="QZN549" s="467"/>
      <c r="QZO549" s="468"/>
      <c r="QZP549" s="467"/>
      <c r="QZQ549" s="469"/>
      <c r="QZR549" s="469"/>
      <c r="QZS549" s="469"/>
      <c r="QZT549" s="465"/>
      <c r="QZU549" s="466"/>
      <c r="QZV549" s="467"/>
      <c r="QZW549" s="468"/>
      <c r="QZX549" s="467"/>
      <c r="QZY549" s="469"/>
      <c r="QZZ549" s="469"/>
      <c r="RAA549" s="469"/>
      <c r="RAB549" s="465"/>
      <c r="RAC549" s="466"/>
      <c r="RAD549" s="467"/>
      <c r="RAE549" s="468"/>
      <c r="RAF549" s="467"/>
      <c r="RAG549" s="469"/>
      <c r="RAH549" s="469"/>
      <c r="RAI549" s="469"/>
      <c r="RAJ549" s="465"/>
      <c r="RAK549" s="466"/>
      <c r="RAL549" s="467"/>
      <c r="RAM549" s="468"/>
      <c r="RAN549" s="467"/>
      <c r="RAO549" s="469"/>
      <c r="RAP549" s="469"/>
      <c r="RAQ549" s="469"/>
      <c r="RAR549" s="465"/>
      <c r="RAS549" s="466"/>
      <c r="RAT549" s="467"/>
      <c r="RAU549" s="468"/>
      <c r="RAV549" s="467"/>
      <c r="RAW549" s="469"/>
      <c r="RAX549" s="469"/>
      <c r="RAY549" s="469"/>
      <c r="RAZ549" s="465"/>
      <c r="RBA549" s="466"/>
      <c r="RBB549" s="467"/>
      <c r="RBC549" s="468"/>
      <c r="RBD549" s="467"/>
      <c r="RBE549" s="469"/>
      <c r="RBF549" s="469"/>
      <c r="RBG549" s="469"/>
      <c r="RBH549" s="465"/>
      <c r="RBI549" s="466"/>
      <c r="RBJ549" s="467"/>
      <c r="RBK549" s="468"/>
      <c r="RBL549" s="467"/>
      <c r="RBM549" s="469"/>
      <c r="RBN549" s="469"/>
      <c r="RBO549" s="469"/>
      <c r="RBP549" s="465"/>
      <c r="RBQ549" s="466"/>
      <c r="RBR549" s="467"/>
      <c r="RBS549" s="468"/>
      <c r="RBT549" s="467"/>
      <c r="RBU549" s="469"/>
      <c r="RBV549" s="469"/>
      <c r="RBW549" s="469"/>
      <c r="RBX549" s="465"/>
      <c r="RBY549" s="466"/>
      <c r="RBZ549" s="467"/>
      <c r="RCA549" s="468"/>
      <c r="RCB549" s="467"/>
      <c r="RCC549" s="469"/>
      <c r="RCD549" s="469"/>
      <c r="RCE549" s="469"/>
      <c r="RCF549" s="465"/>
      <c r="RCG549" s="466"/>
      <c r="RCH549" s="467"/>
      <c r="RCI549" s="468"/>
      <c r="RCJ549" s="467"/>
      <c r="RCK549" s="469"/>
      <c r="RCL549" s="469"/>
      <c r="RCM549" s="469"/>
      <c r="RCN549" s="465"/>
      <c r="RCO549" s="466"/>
      <c r="RCP549" s="467"/>
      <c r="RCQ549" s="468"/>
      <c r="RCR549" s="467"/>
      <c r="RCS549" s="469"/>
      <c r="RCT549" s="469"/>
      <c r="RCU549" s="469"/>
      <c r="RCV549" s="465"/>
      <c r="RCW549" s="466"/>
      <c r="RCX549" s="467"/>
      <c r="RCY549" s="468"/>
      <c r="RCZ549" s="467"/>
      <c r="RDA549" s="469"/>
      <c r="RDB549" s="469"/>
      <c r="RDC549" s="469"/>
      <c r="RDD549" s="465"/>
      <c r="RDE549" s="466"/>
      <c r="RDF549" s="467"/>
      <c r="RDG549" s="468"/>
      <c r="RDH549" s="467"/>
      <c r="RDI549" s="469"/>
      <c r="RDJ549" s="469"/>
      <c r="RDK549" s="469"/>
      <c r="RDL549" s="465"/>
      <c r="RDM549" s="466"/>
      <c r="RDN549" s="467"/>
      <c r="RDO549" s="468"/>
      <c r="RDP549" s="467"/>
      <c r="RDQ549" s="469"/>
      <c r="RDR549" s="469"/>
      <c r="RDS549" s="469"/>
      <c r="RDT549" s="465"/>
      <c r="RDU549" s="466"/>
      <c r="RDV549" s="467"/>
      <c r="RDW549" s="468"/>
      <c r="RDX549" s="467"/>
      <c r="RDY549" s="469"/>
      <c r="RDZ549" s="469"/>
      <c r="REA549" s="469"/>
      <c r="REB549" s="465"/>
      <c r="REC549" s="466"/>
      <c r="RED549" s="467"/>
      <c r="REE549" s="468"/>
      <c r="REF549" s="467"/>
      <c r="REG549" s="469"/>
      <c r="REH549" s="469"/>
      <c r="REI549" s="469"/>
      <c r="REJ549" s="465"/>
      <c r="REK549" s="466"/>
      <c r="REL549" s="467"/>
      <c r="REM549" s="468"/>
      <c r="REN549" s="467"/>
      <c r="REO549" s="469"/>
      <c r="REP549" s="469"/>
      <c r="REQ549" s="469"/>
      <c r="RER549" s="465"/>
      <c r="RES549" s="466"/>
      <c r="RET549" s="467"/>
      <c r="REU549" s="468"/>
      <c r="REV549" s="467"/>
      <c r="REW549" s="469"/>
      <c r="REX549" s="469"/>
      <c r="REY549" s="469"/>
      <c r="REZ549" s="465"/>
      <c r="RFA549" s="466"/>
      <c r="RFB549" s="467"/>
      <c r="RFC549" s="468"/>
      <c r="RFD549" s="467"/>
      <c r="RFE549" s="469"/>
      <c r="RFF549" s="469"/>
      <c r="RFG549" s="469"/>
      <c r="RFH549" s="465"/>
      <c r="RFI549" s="466"/>
      <c r="RFJ549" s="467"/>
      <c r="RFK549" s="468"/>
      <c r="RFL549" s="467"/>
      <c r="RFM549" s="469"/>
      <c r="RFN549" s="469"/>
      <c r="RFO549" s="469"/>
      <c r="RFP549" s="465"/>
      <c r="RFQ549" s="466"/>
      <c r="RFR549" s="467"/>
      <c r="RFS549" s="468"/>
      <c r="RFT549" s="467"/>
      <c r="RFU549" s="469"/>
      <c r="RFV549" s="469"/>
      <c r="RFW549" s="469"/>
      <c r="RFX549" s="465"/>
      <c r="RFY549" s="466"/>
      <c r="RFZ549" s="467"/>
      <c r="RGA549" s="468"/>
      <c r="RGB549" s="467"/>
      <c r="RGC549" s="469"/>
      <c r="RGD549" s="469"/>
      <c r="RGE549" s="469"/>
      <c r="RGF549" s="465"/>
      <c r="RGG549" s="466"/>
      <c r="RGH549" s="467"/>
      <c r="RGI549" s="468"/>
      <c r="RGJ549" s="467"/>
      <c r="RGK549" s="469"/>
      <c r="RGL549" s="469"/>
      <c r="RGM549" s="469"/>
      <c r="RGN549" s="465"/>
      <c r="RGO549" s="466"/>
      <c r="RGP549" s="467"/>
      <c r="RGQ549" s="468"/>
      <c r="RGR549" s="467"/>
      <c r="RGS549" s="469"/>
      <c r="RGT549" s="469"/>
      <c r="RGU549" s="469"/>
      <c r="RGV549" s="465"/>
      <c r="RGW549" s="466"/>
      <c r="RGX549" s="467"/>
      <c r="RGY549" s="468"/>
      <c r="RGZ549" s="467"/>
      <c r="RHA549" s="469"/>
      <c r="RHB549" s="469"/>
      <c r="RHC549" s="469"/>
      <c r="RHD549" s="465"/>
      <c r="RHE549" s="466"/>
      <c r="RHF549" s="467"/>
      <c r="RHG549" s="468"/>
      <c r="RHH549" s="467"/>
      <c r="RHI549" s="469"/>
      <c r="RHJ549" s="469"/>
      <c r="RHK549" s="469"/>
      <c r="RHL549" s="465"/>
      <c r="RHM549" s="466"/>
      <c r="RHN549" s="467"/>
      <c r="RHO549" s="468"/>
      <c r="RHP549" s="467"/>
      <c r="RHQ549" s="469"/>
      <c r="RHR549" s="469"/>
      <c r="RHS549" s="469"/>
      <c r="RHT549" s="465"/>
      <c r="RHU549" s="466"/>
      <c r="RHV549" s="467"/>
      <c r="RHW549" s="468"/>
      <c r="RHX549" s="467"/>
      <c r="RHY549" s="469"/>
      <c r="RHZ549" s="469"/>
      <c r="RIA549" s="469"/>
      <c r="RIB549" s="465"/>
      <c r="RIC549" s="466"/>
      <c r="RID549" s="467"/>
      <c r="RIE549" s="468"/>
      <c r="RIF549" s="467"/>
      <c r="RIG549" s="469"/>
      <c r="RIH549" s="469"/>
      <c r="RII549" s="469"/>
      <c r="RIJ549" s="465"/>
      <c r="RIK549" s="466"/>
      <c r="RIL549" s="467"/>
      <c r="RIM549" s="468"/>
      <c r="RIN549" s="467"/>
      <c r="RIO549" s="469"/>
      <c r="RIP549" s="469"/>
      <c r="RIQ549" s="469"/>
      <c r="RIR549" s="465"/>
      <c r="RIS549" s="466"/>
      <c r="RIT549" s="467"/>
      <c r="RIU549" s="468"/>
      <c r="RIV549" s="467"/>
      <c r="RIW549" s="469"/>
      <c r="RIX549" s="469"/>
      <c r="RIY549" s="469"/>
      <c r="RIZ549" s="465"/>
      <c r="RJA549" s="466"/>
      <c r="RJB549" s="467"/>
      <c r="RJC549" s="468"/>
      <c r="RJD549" s="467"/>
      <c r="RJE549" s="469"/>
      <c r="RJF549" s="469"/>
      <c r="RJG549" s="469"/>
      <c r="RJH549" s="465"/>
      <c r="RJI549" s="466"/>
      <c r="RJJ549" s="467"/>
      <c r="RJK549" s="468"/>
      <c r="RJL549" s="467"/>
      <c r="RJM549" s="469"/>
      <c r="RJN549" s="469"/>
      <c r="RJO549" s="469"/>
      <c r="RJP549" s="465"/>
      <c r="RJQ549" s="466"/>
      <c r="RJR549" s="467"/>
      <c r="RJS549" s="468"/>
      <c r="RJT549" s="467"/>
      <c r="RJU549" s="469"/>
      <c r="RJV549" s="469"/>
      <c r="RJW549" s="469"/>
      <c r="RJX549" s="465"/>
      <c r="RJY549" s="466"/>
      <c r="RJZ549" s="467"/>
      <c r="RKA549" s="468"/>
      <c r="RKB549" s="467"/>
      <c r="RKC549" s="469"/>
      <c r="RKD549" s="469"/>
      <c r="RKE549" s="469"/>
      <c r="RKF549" s="465"/>
      <c r="RKG549" s="466"/>
      <c r="RKH549" s="467"/>
      <c r="RKI549" s="468"/>
      <c r="RKJ549" s="467"/>
      <c r="RKK549" s="469"/>
      <c r="RKL549" s="469"/>
      <c r="RKM549" s="469"/>
      <c r="RKN549" s="465"/>
      <c r="RKO549" s="466"/>
      <c r="RKP549" s="467"/>
      <c r="RKQ549" s="468"/>
      <c r="RKR549" s="467"/>
      <c r="RKS549" s="469"/>
      <c r="RKT549" s="469"/>
      <c r="RKU549" s="469"/>
      <c r="RKV549" s="465"/>
      <c r="RKW549" s="466"/>
      <c r="RKX549" s="467"/>
      <c r="RKY549" s="468"/>
      <c r="RKZ549" s="467"/>
      <c r="RLA549" s="469"/>
      <c r="RLB549" s="469"/>
      <c r="RLC549" s="469"/>
      <c r="RLD549" s="465"/>
      <c r="RLE549" s="466"/>
      <c r="RLF549" s="467"/>
      <c r="RLG549" s="468"/>
      <c r="RLH549" s="467"/>
      <c r="RLI549" s="469"/>
      <c r="RLJ549" s="469"/>
      <c r="RLK549" s="469"/>
      <c r="RLL549" s="465"/>
      <c r="RLM549" s="466"/>
      <c r="RLN549" s="467"/>
      <c r="RLO549" s="468"/>
      <c r="RLP549" s="467"/>
      <c r="RLQ549" s="469"/>
      <c r="RLR549" s="469"/>
      <c r="RLS549" s="469"/>
      <c r="RLT549" s="465"/>
      <c r="RLU549" s="466"/>
      <c r="RLV549" s="467"/>
      <c r="RLW549" s="468"/>
      <c r="RLX549" s="467"/>
      <c r="RLY549" s="469"/>
      <c r="RLZ549" s="469"/>
      <c r="RMA549" s="469"/>
      <c r="RMB549" s="465"/>
      <c r="RMC549" s="466"/>
      <c r="RMD549" s="467"/>
      <c r="RME549" s="468"/>
      <c r="RMF549" s="467"/>
      <c r="RMG549" s="469"/>
      <c r="RMH549" s="469"/>
      <c r="RMI549" s="469"/>
      <c r="RMJ549" s="465"/>
      <c r="RMK549" s="466"/>
      <c r="RML549" s="467"/>
      <c r="RMM549" s="468"/>
      <c r="RMN549" s="467"/>
      <c r="RMO549" s="469"/>
      <c r="RMP549" s="469"/>
      <c r="RMQ549" s="469"/>
      <c r="RMR549" s="465"/>
      <c r="RMS549" s="466"/>
      <c r="RMT549" s="467"/>
      <c r="RMU549" s="468"/>
      <c r="RMV549" s="467"/>
      <c r="RMW549" s="469"/>
      <c r="RMX549" s="469"/>
      <c r="RMY549" s="469"/>
      <c r="RMZ549" s="465"/>
      <c r="RNA549" s="466"/>
      <c r="RNB549" s="467"/>
      <c r="RNC549" s="468"/>
      <c r="RND549" s="467"/>
      <c r="RNE549" s="469"/>
      <c r="RNF549" s="469"/>
      <c r="RNG549" s="469"/>
      <c r="RNH549" s="465"/>
      <c r="RNI549" s="466"/>
      <c r="RNJ549" s="467"/>
      <c r="RNK549" s="468"/>
      <c r="RNL549" s="467"/>
      <c r="RNM549" s="469"/>
      <c r="RNN549" s="469"/>
      <c r="RNO549" s="469"/>
      <c r="RNP549" s="465"/>
      <c r="RNQ549" s="466"/>
      <c r="RNR549" s="467"/>
      <c r="RNS549" s="468"/>
      <c r="RNT549" s="467"/>
      <c r="RNU549" s="469"/>
      <c r="RNV549" s="469"/>
      <c r="RNW549" s="469"/>
      <c r="RNX549" s="465"/>
      <c r="RNY549" s="466"/>
      <c r="RNZ549" s="467"/>
      <c r="ROA549" s="468"/>
      <c r="ROB549" s="467"/>
      <c r="ROC549" s="469"/>
      <c r="ROD549" s="469"/>
      <c r="ROE549" s="469"/>
      <c r="ROF549" s="465"/>
      <c r="ROG549" s="466"/>
      <c r="ROH549" s="467"/>
      <c r="ROI549" s="468"/>
      <c r="ROJ549" s="467"/>
      <c r="ROK549" s="469"/>
      <c r="ROL549" s="469"/>
      <c r="ROM549" s="469"/>
      <c r="RON549" s="465"/>
      <c r="ROO549" s="466"/>
      <c r="ROP549" s="467"/>
      <c r="ROQ549" s="468"/>
      <c r="ROR549" s="467"/>
      <c r="ROS549" s="469"/>
      <c r="ROT549" s="469"/>
      <c r="ROU549" s="469"/>
      <c r="ROV549" s="465"/>
      <c r="ROW549" s="466"/>
      <c r="ROX549" s="467"/>
      <c r="ROY549" s="468"/>
      <c r="ROZ549" s="467"/>
      <c r="RPA549" s="469"/>
      <c r="RPB549" s="469"/>
      <c r="RPC549" s="469"/>
      <c r="RPD549" s="465"/>
      <c r="RPE549" s="466"/>
      <c r="RPF549" s="467"/>
      <c r="RPG549" s="468"/>
      <c r="RPH549" s="467"/>
      <c r="RPI549" s="469"/>
      <c r="RPJ549" s="469"/>
      <c r="RPK549" s="469"/>
      <c r="RPL549" s="465"/>
      <c r="RPM549" s="466"/>
      <c r="RPN549" s="467"/>
      <c r="RPO549" s="468"/>
      <c r="RPP549" s="467"/>
      <c r="RPQ549" s="469"/>
      <c r="RPR549" s="469"/>
      <c r="RPS549" s="469"/>
      <c r="RPT549" s="465"/>
      <c r="RPU549" s="466"/>
      <c r="RPV549" s="467"/>
      <c r="RPW549" s="468"/>
      <c r="RPX549" s="467"/>
      <c r="RPY549" s="469"/>
      <c r="RPZ549" s="469"/>
      <c r="RQA549" s="469"/>
      <c r="RQB549" s="465"/>
      <c r="RQC549" s="466"/>
      <c r="RQD549" s="467"/>
      <c r="RQE549" s="468"/>
      <c r="RQF549" s="467"/>
      <c r="RQG549" s="469"/>
      <c r="RQH549" s="469"/>
      <c r="RQI549" s="469"/>
      <c r="RQJ549" s="465"/>
      <c r="RQK549" s="466"/>
      <c r="RQL549" s="467"/>
      <c r="RQM549" s="468"/>
      <c r="RQN549" s="467"/>
      <c r="RQO549" s="469"/>
      <c r="RQP549" s="469"/>
      <c r="RQQ549" s="469"/>
      <c r="RQR549" s="465"/>
      <c r="RQS549" s="466"/>
      <c r="RQT549" s="467"/>
      <c r="RQU549" s="468"/>
      <c r="RQV549" s="467"/>
      <c r="RQW549" s="469"/>
      <c r="RQX549" s="469"/>
      <c r="RQY549" s="469"/>
      <c r="RQZ549" s="465"/>
      <c r="RRA549" s="466"/>
      <c r="RRB549" s="467"/>
      <c r="RRC549" s="468"/>
      <c r="RRD549" s="467"/>
      <c r="RRE549" s="469"/>
      <c r="RRF549" s="469"/>
      <c r="RRG549" s="469"/>
      <c r="RRH549" s="465"/>
      <c r="RRI549" s="466"/>
      <c r="RRJ549" s="467"/>
      <c r="RRK549" s="468"/>
      <c r="RRL549" s="467"/>
      <c r="RRM549" s="469"/>
      <c r="RRN549" s="469"/>
      <c r="RRO549" s="469"/>
      <c r="RRP549" s="465"/>
      <c r="RRQ549" s="466"/>
      <c r="RRR549" s="467"/>
      <c r="RRS549" s="468"/>
      <c r="RRT549" s="467"/>
      <c r="RRU549" s="469"/>
      <c r="RRV549" s="469"/>
      <c r="RRW549" s="469"/>
      <c r="RRX549" s="465"/>
      <c r="RRY549" s="466"/>
      <c r="RRZ549" s="467"/>
      <c r="RSA549" s="468"/>
      <c r="RSB549" s="467"/>
      <c r="RSC549" s="469"/>
      <c r="RSD549" s="469"/>
      <c r="RSE549" s="469"/>
      <c r="RSF549" s="465"/>
      <c r="RSG549" s="466"/>
      <c r="RSH549" s="467"/>
      <c r="RSI549" s="468"/>
      <c r="RSJ549" s="467"/>
      <c r="RSK549" s="469"/>
      <c r="RSL549" s="469"/>
      <c r="RSM549" s="469"/>
      <c r="RSN549" s="465"/>
      <c r="RSO549" s="466"/>
      <c r="RSP549" s="467"/>
      <c r="RSQ549" s="468"/>
      <c r="RSR549" s="467"/>
      <c r="RSS549" s="469"/>
      <c r="RST549" s="469"/>
      <c r="RSU549" s="469"/>
      <c r="RSV549" s="465"/>
      <c r="RSW549" s="466"/>
      <c r="RSX549" s="467"/>
      <c r="RSY549" s="468"/>
      <c r="RSZ549" s="467"/>
      <c r="RTA549" s="469"/>
      <c r="RTB549" s="469"/>
      <c r="RTC549" s="469"/>
      <c r="RTD549" s="465"/>
      <c r="RTE549" s="466"/>
      <c r="RTF549" s="467"/>
      <c r="RTG549" s="468"/>
      <c r="RTH549" s="467"/>
      <c r="RTI549" s="469"/>
      <c r="RTJ549" s="469"/>
      <c r="RTK549" s="469"/>
      <c r="RTL549" s="465"/>
      <c r="RTM549" s="466"/>
      <c r="RTN549" s="467"/>
      <c r="RTO549" s="468"/>
      <c r="RTP549" s="467"/>
      <c r="RTQ549" s="469"/>
      <c r="RTR549" s="469"/>
      <c r="RTS549" s="469"/>
      <c r="RTT549" s="465"/>
      <c r="RTU549" s="466"/>
      <c r="RTV549" s="467"/>
      <c r="RTW549" s="468"/>
      <c r="RTX549" s="467"/>
      <c r="RTY549" s="469"/>
      <c r="RTZ549" s="469"/>
      <c r="RUA549" s="469"/>
      <c r="RUB549" s="465"/>
      <c r="RUC549" s="466"/>
      <c r="RUD549" s="467"/>
      <c r="RUE549" s="468"/>
      <c r="RUF549" s="467"/>
      <c r="RUG549" s="469"/>
      <c r="RUH549" s="469"/>
      <c r="RUI549" s="469"/>
      <c r="RUJ549" s="465"/>
      <c r="RUK549" s="466"/>
      <c r="RUL549" s="467"/>
      <c r="RUM549" s="468"/>
      <c r="RUN549" s="467"/>
      <c r="RUO549" s="469"/>
      <c r="RUP549" s="469"/>
      <c r="RUQ549" s="469"/>
      <c r="RUR549" s="465"/>
      <c r="RUS549" s="466"/>
      <c r="RUT549" s="467"/>
      <c r="RUU549" s="468"/>
      <c r="RUV549" s="467"/>
      <c r="RUW549" s="469"/>
      <c r="RUX549" s="469"/>
      <c r="RUY549" s="469"/>
      <c r="RUZ549" s="465"/>
      <c r="RVA549" s="466"/>
      <c r="RVB549" s="467"/>
      <c r="RVC549" s="468"/>
      <c r="RVD549" s="467"/>
      <c r="RVE549" s="469"/>
      <c r="RVF549" s="469"/>
      <c r="RVG549" s="469"/>
      <c r="RVH549" s="465"/>
      <c r="RVI549" s="466"/>
      <c r="RVJ549" s="467"/>
      <c r="RVK549" s="468"/>
      <c r="RVL549" s="467"/>
      <c r="RVM549" s="469"/>
      <c r="RVN549" s="469"/>
      <c r="RVO549" s="469"/>
      <c r="RVP549" s="465"/>
      <c r="RVQ549" s="466"/>
      <c r="RVR549" s="467"/>
      <c r="RVS549" s="468"/>
      <c r="RVT549" s="467"/>
      <c r="RVU549" s="469"/>
      <c r="RVV549" s="469"/>
      <c r="RVW549" s="469"/>
      <c r="RVX549" s="465"/>
      <c r="RVY549" s="466"/>
      <c r="RVZ549" s="467"/>
      <c r="RWA549" s="468"/>
      <c r="RWB549" s="467"/>
      <c r="RWC549" s="469"/>
      <c r="RWD549" s="469"/>
      <c r="RWE549" s="469"/>
      <c r="RWF549" s="465"/>
      <c r="RWG549" s="466"/>
      <c r="RWH549" s="467"/>
      <c r="RWI549" s="468"/>
      <c r="RWJ549" s="467"/>
      <c r="RWK549" s="469"/>
      <c r="RWL549" s="469"/>
      <c r="RWM549" s="469"/>
      <c r="RWN549" s="465"/>
      <c r="RWO549" s="466"/>
      <c r="RWP549" s="467"/>
      <c r="RWQ549" s="468"/>
      <c r="RWR549" s="467"/>
      <c r="RWS549" s="469"/>
      <c r="RWT549" s="469"/>
      <c r="RWU549" s="469"/>
      <c r="RWV549" s="465"/>
      <c r="RWW549" s="466"/>
      <c r="RWX549" s="467"/>
      <c r="RWY549" s="468"/>
      <c r="RWZ549" s="467"/>
      <c r="RXA549" s="469"/>
      <c r="RXB549" s="469"/>
      <c r="RXC549" s="469"/>
      <c r="RXD549" s="465"/>
      <c r="RXE549" s="466"/>
      <c r="RXF549" s="467"/>
      <c r="RXG549" s="468"/>
      <c r="RXH549" s="467"/>
      <c r="RXI549" s="469"/>
      <c r="RXJ549" s="469"/>
      <c r="RXK549" s="469"/>
      <c r="RXL549" s="465"/>
      <c r="RXM549" s="466"/>
      <c r="RXN549" s="467"/>
      <c r="RXO549" s="468"/>
      <c r="RXP549" s="467"/>
      <c r="RXQ549" s="469"/>
      <c r="RXR549" s="469"/>
      <c r="RXS549" s="469"/>
      <c r="RXT549" s="465"/>
      <c r="RXU549" s="466"/>
      <c r="RXV549" s="467"/>
      <c r="RXW549" s="468"/>
      <c r="RXX549" s="467"/>
      <c r="RXY549" s="469"/>
      <c r="RXZ549" s="469"/>
      <c r="RYA549" s="469"/>
      <c r="RYB549" s="465"/>
      <c r="RYC549" s="466"/>
      <c r="RYD549" s="467"/>
      <c r="RYE549" s="468"/>
      <c r="RYF549" s="467"/>
      <c r="RYG549" s="469"/>
      <c r="RYH549" s="469"/>
      <c r="RYI549" s="469"/>
      <c r="RYJ549" s="465"/>
      <c r="RYK549" s="466"/>
      <c r="RYL549" s="467"/>
      <c r="RYM549" s="468"/>
      <c r="RYN549" s="467"/>
      <c r="RYO549" s="469"/>
      <c r="RYP549" s="469"/>
      <c r="RYQ549" s="469"/>
      <c r="RYR549" s="465"/>
      <c r="RYS549" s="466"/>
      <c r="RYT549" s="467"/>
      <c r="RYU549" s="468"/>
      <c r="RYV549" s="467"/>
      <c r="RYW549" s="469"/>
      <c r="RYX549" s="469"/>
      <c r="RYY549" s="469"/>
      <c r="RYZ549" s="465"/>
      <c r="RZA549" s="466"/>
      <c r="RZB549" s="467"/>
      <c r="RZC549" s="468"/>
      <c r="RZD549" s="467"/>
      <c r="RZE549" s="469"/>
      <c r="RZF549" s="469"/>
      <c r="RZG549" s="469"/>
      <c r="RZH549" s="465"/>
      <c r="RZI549" s="466"/>
      <c r="RZJ549" s="467"/>
      <c r="RZK549" s="468"/>
      <c r="RZL549" s="467"/>
      <c r="RZM549" s="469"/>
      <c r="RZN549" s="469"/>
      <c r="RZO549" s="469"/>
      <c r="RZP549" s="465"/>
      <c r="RZQ549" s="466"/>
      <c r="RZR549" s="467"/>
      <c r="RZS549" s="468"/>
      <c r="RZT549" s="467"/>
      <c r="RZU549" s="469"/>
      <c r="RZV549" s="469"/>
      <c r="RZW549" s="469"/>
      <c r="RZX549" s="465"/>
      <c r="RZY549" s="466"/>
      <c r="RZZ549" s="467"/>
      <c r="SAA549" s="468"/>
      <c r="SAB549" s="467"/>
      <c r="SAC549" s="469"/>
      <c r="SAD549" s="469"/>
      <c r="SAE549" s="469"/>
      <c r="SAF549" s="465"/>
      <c r="SAG549" s="466"/>
      <c r="SAH549" s="467"/>
      <c r="SAI549" s="468"/>
      <c r="SAJ549" s="467"/>
      <c r="SAK549" s="469"/>
      <c r="SAL549" s="469"/>
      <c r="SAM549" s="469"/>
      <c r="SAN549" s="465"/>
      <c r="SAO549" s="466"/>
      <c r="SAP549" s="467"/>
      <c r="SAQ549" s="468"/>
      <c r="SAR549" s="467"/>
      <c r="SAS549" s="469"/>
      <c r="SAT549" s="469"/>
      <c r="SAU549" s="469"/>
      <c r="SAV549" s="465"/>
      <c r="SAW549" s="466"/>
      <c r="SAX549" s="467"/>
      <c r="SAY549" s="468"/>
      <c r="SAZ549" s="467"/>
      <c r="SBA549" s="469"/>
      <c r="SBB549" s="469"/>
      <c r="SBC549" s="469"/>
      <c r="SBD549" s="465"/>
      <c r="SBE549" s="466"/>
      <c r="SBF549" s="467"/>
      <c r="SBG549" s="468"/>
      <c r="SBH549" s="467"/>
      <c r="SBI549" s="469"/>
      <c r="SBJ549" s="469"/>
      <c r="SBK549" s="469"/>
      <c r="SBL549" s="465"/>
      <c r="SBM549" s="466"/>
      <c r="SBN549" s="467"/>
      <c r="SBO549" s="468"/>
      <c r="SBP549" s="467"/>
      <c r="SBQ549" s="469"/>
      <c r="SBR549" s="469"/>
      <c r="SBS549" s="469"/>
      <c r="SBT549" s="465"/>
      <c r="SBU549" s="466"/>
      <c r="SBV549" s="467"/>
      <c r="SBW549" s="468"/>
      <c r="SBX549" s="467"/>
      <c r="SBY549" s="469"/>
      <c r="SBZ549" s="469"/>
      <c r="SCA549" s="469"/>
      <c r="SCB549" s="465"/>
      <c r="SCC549" s="466"/>
      <c r="SCD549" s="467"/>
      <c r="SCE549" s="468"/>
      <c r="SCF549" s="467"/>
      <c r="SCG549" s="469"/>
      <c r="SCH549" s="469"/>
      <c r="SCI549" s="469"/>
      <c r="SCJ549" s="465"/>
      <c r="SCK549" s="466"/>
      <c r="SCL549" s="467"/>
      <c r="SCM549" s="468"/>
      <c r="SCN549" s="467"/>
      <c r="SCO549" s="469"/>
      <c r="SCP549" s="469"/>
      <c r="SCQ549" s="469"/>
      <c r="SCR549" s="465"/>
      <c r="SCS549" s="466"/>
      <c r="SCT549" s="467"/>
      <c r="SCU549" s="468"/>
      <c r="SCV549" s="467"/>
      <c r="SCW549" s="469"/>
      <c r="SCX549" s="469"/>
      <c r="SCY549" s="469"/>
      <c r="SCZ549" s="465"/>
      <c r="SDA549" s="466"/>
      <c r="SDB549" s="467"/>
      <c r="SDC549" s="468"/>
      <c r="SDD549" s="467"/>
      <c r="SDE549" s="469"/>
      <c r="SDF549" s="469"/>
      <c r="SDG549" s="469"/>
      <c r="SDH549" s="465"/>
      <c r="SDI549" s="466"/>
      <c r="SDJ549" s="467"/>
      <c r="SDK549" s="468"/>
      <c r="SDL549" s="467"/>
      <c r="SDM549" s="469"/>
      <c r="SDN549" s="469"/>
      <c r="SDO549" s="469"/>
      <c r="SDP549" s="465"/>
      <c r="SDQ549" s="466"/>
      <c r="SDR549" s="467"/>
      <c r="SDS549" s="468"/>
      <c r="SDT549" s="467"/>
      <c r="SDU549" s="469"/>
      <c r="SDV549" s="469"/>
      <c r="SDW549" s="469"/>
      <c r="SDX549" s="465"/>
      <c r="SDY549" s="466"/>
      <c r="SDZ549" s="467"/>
      <c r="SEA549" s="468"/>
      <c r="SEB549" s="467"/>
      <c r="SEC549" s="469"/>
      <c r="SED549" s="469"/>
      <c r="SEE549" s="469"/>
      <c r="SEF549" s="465"/>
      <c r="SEG549" s="466"/>
      <c r="SEH549" s="467"/>
      <c r="SEI549" s="468"/>
      <c r="SEJ549" s="467"/>
      <c r="SEK549" s="469"/>
      <c r="SEL549" s="469"/>
      <c r="SEM549" s="469"/>
      <c r="SEN549" s="465"/>
      <c r="SEO549" s="466"/>
      <c r="SEP549" s="467"/>
      <c r="SEQ549" s="468"/>
      <c r="SER549" s="467"/>
      <c r="SES549" s="469"/>
      <c r="SET549" s="469"/>
      <c r="SEU549" s="469"/>
      <c r="SEV549" s="465"/>
      <c r="SEW549" s="466"/>
      <c r="SEX549" s="467"/>
      <c r="SEY549" s="468"/>
      <c r="SEZ549" s="467"/>
      <c r="SFA549" s="469"/>
      <c r="SFB549" s="469"/>
      <c r="SFC549" s="469"/>
      <c r="SFD549" s="465"/>
      <c r="SFE549" s="466"/>
      <c r="SFF549" s="467"/>
      <c r="SFG549" s="468"/>
      <c r="SFH549" s="467"/>
      <c r="SFI549" s="469"/>
      <c r="SFJ549" s="469"/>
      <c r="SFK549" s="469"/>
      <c r="SFL549" s="465"/>
      <c r="SFM549" s="466"/>
      <c r="SFN549" s="467"/>
      <c r="SFO549" s="468"/>
      <c r="SFP549" s="467"/>
      <c r="SFQ549" s="469"/>
      <c r="SFR549" s="469"/>
      <c r="SFS549" s="469"/>
      <c r="SFT549" s="465"/>
      <c r="SFU549" s="466"/>
      <c r="SFV549" s="467"/>
      <c r="SFW549" s="468"/>
      <c r="SFX549" s="467"/>
      <c r="SFY549" s="469"/>
      <c r="SFZ549" s="469"/>
      <c r="SGA549" s="469"/>
      <c r="SGB549" s="465"/>
      <c r="SGC549" s="466"/>
      <c r="SGD549" s="467"/>
      <c r="SGE549" s="468"/>
      <c r="SGF549" s="467"/>
      <c r="SGG549" s="469"/>
      <c r="SGH549" s="469"/>
      <c r="SGI549" s="469"/>
      <c r="SGJ549" s="465"/>
      <c r="SGK549" s="466"/>
      <c r="SGL549" s="467"/>
      <c r="SGM549" s="468"/>
      <c r="SGN549" s="467"/>
      <c r="SGO549" s="469"/>
      <c r="SGP549" s="469"/>
      <c r="SGQ549" s="469"/>
      <c r="SGR549" s="465"/>
      <c r="SGS549" s="466"/>
      <c r="SGT549" s="467"/>
      <c r="SGU549" s="468"/>
      <c r="SGV549" s="467"/>
      <c r="SGW549" s="469"/>
      <c r="SGX549" s="469"/>
      <c r="SGY549" s="469"/>
      <c r="SGZ549" s="465"/>
      <c r="SHA549" s="466"/>
      <c r="SHB549" s="467"/>
      <c r="SHC549" s="468"/>
      <c r="SHD549" s="467"/>
      <c r="SHE549" s="469"/>
      <c r="SHF549" s="469"/>
      <c r="SHG549" s="469"/>
      <c r="SHH549" s="465"/>
      <c r="SHI549" s="466"/>
      <c r="SHJ549" s="467"/>
      <c r="SHK549" s="468"/>
      <c r="SHL549" s="467"/>
      <c r="SHM549" s="469"/>
      <c r="SHN549" s="469"/>
      <c r="SHO549" s="469"/>
      <c r="SHP549" s="465"/>
      <c r="SHQ549" s="466"/>
      <c r="SHR549" s="467"/>
      <c r="SHS549" s="468"/>
      <c r="SHT549" s="467"/>
      <c r="SHU549" s="469"/>
      <c r="SHV549" s="469"/>
      <c r="SHW549" s="469"/>
      <c r="SHX549" s="465"/>
      <c r="SHY549" s="466"/>
      <c r="SHZ549" s="467"/>
      <c r="SIA549" s="468"/>
      <c r="SIB549" s="467"/>
      <c r="SIC549" s="469"/>
      <c r="SID549" s="469"/>
      <c r="SIE549" s="469"/>
      <c r="SIF549" s="465"/>
      <c r="SIG549" s="466"/>
      <c r="SIH549" s="467"/>
      <c r="SII549" s="468"/>
      <c r="SIJ549" s="467"/>
      <c r="SIK549" s="469"/>
      <c r="SIL549" s="469"/>
      <c r="SIM549" s="469"/>
      <c r="SIN549" s="465"/>
      <c r="SIO549" s="466"/>
      <c r="SIP549" s="467"/>
      <c r="SIQ549" s="468"/>
      <c r="SIR549" s="467"/>
      <c r="SIS549" s="469"/>
      <c r="SIT549" s="469"/>
      <c r="SIU549" s="469"/>
      <c r="SIV549" s="465"/>
      <c r="SIW549" s="466"/>
      <c r="SIX549" s="467"/>
      <c r="SIY549" s="468"/>
      <c r="SIZ549" s="467"/>
      <c r="SJA549" s="469"/>
      <c r="SJB549" s="469"/>
      <c r="SJC549" s="469"/>
      <c r="SJD549" s="465"/>
      <c r="SJE549" s="466"/>
      <c r="SJF549" s="467"/>
      <c r="SJG549" s="468"/>
      <c r="SJH549" s="467"/>
      <c r="SJI549" s="469"/>
      <c r="SJJ549" s="469"/>
      <c r="SJK549" s="469"/>
      <c r="SJL549" s="465"/>
      <c r="SJM549" s="466"/>
      <c r="SJN549" s="467"/>
      <c r="SJO549" s="468"/>
      <c r="SJP549" s="467"/>
      <c r="SJQ549" s="469"/>
      <c r="SJR549" s="469"/>
      <c r="SJS549" s="469"/>
      <c r="SJT549" s="465"/>
      <c r="SJU549" s="466"/>
      <c r="SJV549" s="467"/>
      <c r="SJW549" s="468"/>
      <c r="SJX549" s="467"/>
      <c r="SJY549" s="469"/>
      <c r="SJZ549" s="469"/>
      <c r="SKA549" s="469"/>
      <c r="SKB549" s="465"/>
      <c r="SKC549" s="466"/>
      <c r="SKD549" s="467"/>
      <c r="SKE549" s="468"/>
      <c r="SKF549" s="467"/>
      <c r="SKG549" s="469"/>
      <c r="SKH549" s="469"/>
      <c r="SKI549" s="469"/>
      <c r="SKJ549" s="465"/>
      <c r="SKK549" s="466"/>
      <c r="SKL549" s="467"/>
      <c r="SKM549" s="468"/>
      <c r="SKN549" s="467"/>
      <c r="SKO549" s="469"/>
      <c r="SKP549" s="469"/>
      <c r="SKQ549" s="469"/>
      <c r="SKR549" s="465"/>
      <c r="SKS549" s="466"/>
      <c r="SKT549" s="467"/>
      <c r="SKU549" s="468"/>
      <c r="SKV549" s="467"/>
      <c r="SKW549" s="469"/>
      <c r="SKX549" s="469"/>
      <c r="SKY549" s="469"/>
      <c r="SKZ549" s="465"/>
      <c r="SLA549" s="466"/>
      <c r="SLB549" s="467"/>
      <c r="SLC549" s="468"/>
      <c r="SLD549" s="467"/>
      <c r="SLE549" s="469"/>
      <c r="SLF549" s="469"/>
      <c r="SLG549" s="469"/>
      <c r="SLH549" s="465"/>
      <c r="SLI549" s="466"/>
      <c r="SLJ549" s="467"/>
      <c r="SLK549" s="468"/>
      <c r="SLL549" s="467"/>
      <c r="SLM549" s="469"/>
      <c r="SLN549" s="469"/>
      <c r="SLO549" s="469"/>
      <c r="SLP549" s="465"/>
      <c r="SLQ549" s="466"/>
      <c r="SLR549" s="467"/>
      <c r="SLS549" s="468"/>
      <c r="SLT549" s="467"/>
      <c r="SLU549" s="469"/>
      <c r="SLV549" s="469"/>
      <c r="SLW549" s="469"/>
      <c r="SLX549" s="465"/>
      <c r="SLY549" s="466"/>
      <c r="SLZ549" s="467"/>
      <c r="SMA549" s="468"/>
      <c r="SMB549" s="467"/>
      <c r="SMC549" s="469"/>
      <c r="SMD549" s="469"/>
      <c r="SME549" s="469"/>
      <c r="SMF549" s="465"/>
      <c r="SMG549" s="466"/>
      <c r="SMH549" s="467"/>
      <c r="SMI549" s="468"/>
      <c r="SMJ549" s="467"/>
      <c r="SMK549" s="469"/>
      <c r="SML549" s="469"/>
      <c r="SMM549" s="469"/>
      <c r="SMN549" s="465"/>
      <c r="SMO549" s="466"/>
      <c r="SMP549" s="467"/>
      <c r="SMQ549" s="468"/>
      <c r="SMR549" s="467"/>
      <c r="SMS549" s="469"/>
      <c r="SMT549" s="469"/>
      <c r="SMU549" s="469"/>
      <c r="SMV549" s="465"/>
      <c r="SMW549" s="466"/>
      <c r="SMX549" s="467"/>
      <c r="SMY549" s="468"/>
      <c r="SMZ549" s="467"/>
      <c r="SNA549" s="469"/>
      <c r="SNB549" s="469"/>
      <c r="SNC549" s="469"/>
      <c r="SND549" s="465"/>
      <c r="SNE549" s="466"/>
      <c r="SNF549" s="467"/>
      <c r="SNG549" s="468"/>
      <c r="SNH549" s="467"/>
      <c r="SNI549" s="469"/>
      <c r="SNJ549" s="469"/>
      <c r="SNK549" s="469"/>
      <c r="SNL549" s="465"/>
      <c r="SNM549" s="466"/>
      <c r="SNN549" s="467"/>
      <c r="SNO549" s="468"/>
      <c r="SNP549" s="467"/>
      <c r="SNQ549" s="469"/>
      <c r="SNR549" s="469"/>
      <c r="SNS549" s="469"/>
      <c r="SNT549" s="465"/>
      <c r="SNU549" s="466"/>
      <c r="SNV549" s="467"/>
      <c r="SNW549" s="468"/>
      <c r="SNX549" s="467"/>
      <c r="SNY549" s="469"/>
      <c r="SNZ549" s="469"/>
      <c r="SOA549" s="469"/>
      <c r="SOB549" s="465"/>
      <c r="SOC549" s="466"/>
      <c r="SOD549" s="467"/>
      <c r="SOE549" s="468"/>
      <c r="SOF549" s="467"/>
      <c r="SOG549" s="469"/>
      <c r="SOH549" s="469"/>
      <c r="SOI549" s="469"/>
      <c r="SOJ549" s="465"/>
      <c r="SOK549" s="466"/>
      <c r="SOL549" s="467"/>
      <c r="SOM549" s="468"/>
      <c r="SON549" s="467"/>
      <c r="SOO549" s="469"/>
      <c r="SOP549" s="469"/>
      <c r="SOQ549" s="469"/>
      <c r="SOR549" s="465"/>
      <c r="SOS549" s="466"/>
      <c r="SOT549" s="467"/>
      <c r="SOU549" s="468"/>
      <c r="SOV549" s="467"/>
      <c r="SOW549" s="469"/>
      <c r="SOX549" s="469"/>
      <c r="SOY549" s="469"/>
      <c r="SOZ549" s="465"/>
      <c r="SPA549" s="466"/>
      <c r="SPB549" s="467"/>
      <c r="SPC549" s="468"/>
      <c r="SPD549" s="467"/>
      <c r="SPE549" s="469"/>
      <c r="SPF549" s="469"/>
      <c r="SPG549" s="469"/>
      <c r="SPH549" s="465"/>
      <c r="SPI549" s="466"/>
      <c r="SPJ549" s="467"/>
      <c r="SPK549" s="468"/>
      <c r="SPL549" s="467"/>
      <c r="SPM549" s="469"/>
      <c r="SPN549" s="469"/>
      <c r="SPO549" s="469"/>
      <c r="SPP549" s="465"/>
      <c r="SPQ549" s="466"/>
      <c r="SPR549" s="467"/>
      <c r="SPS549" s="468"/>
      <c r="SPT549" s="467"/>
      <c r="SPU549" s="469"/>
      <c r="SPV549" s="469"/>
      <c r="SPW549" s="469"/>
      <c r="SPX549" s="465"/>
      <c r="SPY549" s="466"/>
      <c r="SPZ549" s="467"/>
      <c r="SQA549" s="468"/>
      <c r="SQB549" s="467"/>
      <c r="SQC549" s="469"/>
      <c r="SQD549" s="469"/>
      <c r="SQE549" s="469"/>
      <c r="SQF549" s="465"/>
      <c r="SQG549" s="466"/>
      <c r="SQH549" s="467"/>
      <c r="SQI549" s="468"/>
      <c r="SQJ549" s="467"/>
      <c r="SQK549" s="469"/>
      <c r="SQL549" s="469"/>
      <c r="SQM549" s="469"/>
      <c r="SQN549" s="465"/>
      <c r="SQO549" s="466"/>
      <c r="SQP549" s="467"/>
      <c r="SQQ549" s="468"/>
      <c r="SQR549" s="467"/>
      <c r="SQS549" s="469"/>
      <c r="SQT549" s="469"/>
      <c r="SQU549" s="469"/>
      <c r="SQV549" s="465"/>
      <c r="SQW549" s="466"/>
      <c r="SQX549" s="467"/>
      <c r="SQY549" s="468"/>
      <c r="SQZ549" s="467"/>
      <c r="SRA549" s="469"/>
      <c r="SRB549" s="469"/>
      <c r="SRC549" s="469"/>
      <c r="SRD549" s="465"/>
      <c r="SRE549" s="466"/>
      <c r="SRF549" s="467"/>
      <c r="SRG549" s="468"/>
      <c r="SRH549" s="467"/>
      <c r="SRI549" s="469"/>
      <c r="SRJ549" s="469"/>
      <c r="SRK549" s="469"/>
      <c r="SRL549" s="465"/>
      <c r="SRM549" s="466"/>
      <c r="SRN549" s="467"/>
      <c r="SRO549" s="468"/>
      <c r="SRP549" s="467"/>
      <c r="SRQ549" s="469"/>
      <c r="SRR549" s="469"/>
      <c r="SRS549" s="469"/>
      <c r="SRT549" s="465"/>
      <c r="SRU549" s="466"/>
      <c r="SRV549" s="467"/>
      <c r="SRW549" s="468"/>
      <c r="SRX549" s="467"/>
      <c r="SRY549" s="469"/>
      <c r="SRZ549" s="469"/>
      <c r="SSA549" s="469"/>
      <c r="SSB549" s="465"/>
      <c r="SSC549" s="466"/>
      <c r="SSD549" s="467"/>
      <c r="SSE549" s="468"/>
      <c r="SSF549" s="467"/>
      <c r="SSG549" s="469"/>
      <c r="SSH549" s="469"/>
      <c r="SSI549" s="469"/>
      <c r="SSJ549" s="465"/>
      <c r="SSK549" s="466"/>
      <c r="SSL549" s="467"/>
      <c r="SSM549" s="468"/>
      <c r="SSN549" s="467"/>
      <c r="SSO549" s="469"/>
      <c r="SSP549" s="469"/>
      <c r="SSQ549" s="469"/>
      <c r="SSR549" s="465"/>
      <c r="SSS549" s="466"/>
      <c r="SST549" s="467"/>
      <c r="SSU549" s="468"/>
      <c r="SSV549" s="467"/>
      <c r="SSW549" s="469"/>
      <c r="SSX549" s="469"/>
      <c r="SSY549" s="469"/>
      <c r="SSZ549" s="465"/>
      <c r="STA549" s="466"/>
      <c r="STB549" s="467"/>
      <c r="STC549" s="468"/>
      <c r="STD549" s="467"/>
      <c r="STE549" s="469"/>
      <c r="STF549" s="469"/>
      <c r="STG549" s="469"/>
      <c r="STH549" s="465"/>
      <c r="STI549" s="466"/>
      <c r="STJ549" s="467"/>
      <c r="STK549" s="468"/>
      <c r="STL549" s="467"/>
      <c r="STM549" s="469"/>
      <c r="STN549" s="469"/>
      <c r="STO549" s="469"/>
      <c r="STP549" s="465"/>
      <c r="STQ549" s="466"/>
      <c r="STR549" s="467"/>
      <c r="STS549" s="468"/>
      <c r="STT549" s="467"/>
      <c r="STU549" s="469"/>
      <c r="STV549" s="469"/>
      <c r="STW549" s="469"/>
      <c r="STX549" s="465"/>
      <c r="STY549" s="466"/>
      <c r="STZ549" s="467"/>
      <c r="SUA549" s="468"/>
      <c r="SUB549" s="467"/>
      <c r="SUC549" s="469"/>
      <c r="SUD549" s="469"/>
      <c r="SUE549" s="469"/>
      <c r="SUF549" s="465"/>
      <c r="SUG549" s="466"/>
      <c r="SUH549" s="467"/>
      <c r="SUI549" s="468"/>
      <c r="SUJ549" s="467"/>
      <c r="SUK549" s="469"/>
      <c r="SUL549" s="469"/>
      <c r="SUM549" s="469"/>
      <c r="SUN549" s="465"/>
      <c r="SUO549" s="466"/>
      <c r="SUP549" s="467"/>
      <c r="SUQ549" s="468"/>
      <c r="SUR549" s="467"/>
      <c r="SUS549" s="469"/>
      <c r="SUT549" s="469"/>
      <c r="SUU549" s="469"/>
      <c r="SUV549" s="465"/>
      <c r="SUW549" s="466"/>
      <c r="SUX549" s="467"/>
      <c r="SUY549" s="468"/>
      <c r="SUZ549" s="467"/>
      <c r="SVA549" s="469"/>
      <c r="SVB549" s="469"/>
      <c r="SVC549" s="469"/>
      <c r="SVD549" s="465"/>
      <c r="SVE549" s="466"/>
      <c r="SVF549" s="467"/>
      <c r="SVG549" s="468"/>
      <c r="SVH549" s="467"/>
      <c r="SVI549" s="469"/>
      <c r="SVJ549" s="469"/>
      <c r="SVK549" s="469"/>
      <c r="SVL549" s="465"/>
      <c r="SVM549" s="466"/>
      <c r="SVN549" s="467"/>
      <c r="SVO549" s="468"/>
      <c r="SVP549" s="467"/>
      <c r="SVQ549" s="469"/>
      <c r="SVR549" s="469"/>
      <c r="SVS549" s="469"/>
      <c r="SVT549" s="465"/>
      <c r="SVU549" s="466"/>
      <c r="SVV549" s="467"/>
      <c r="SVW549" s="468"/>
      <c r="SVX549" s="467"/>
      <c r="SVY549" s="469"/>
      <c r="SVZ549" s="469"/>
      <c r="SWA549" s="469"/>
      <c r="SWB549" s="465"/>
      <c r="SWC549" s="466"/>
      <c r="SWD549" s="467"/>
      <c r="SWE549" s="468"/>
      <c r="SWF549" s="467"/>
      <c r="SWG549" s="469"/>
      <c r="SWH549" s="469"/>
      <c r="SWI549" s="469"/>
      <c r="SWJ549" s="465"/>
      <c r="SWK549" s="466"/>
      <c r="SWL549" s="467"/>
      <c r="SWM549" s="468"/>
      <c r="SWN549" s="467"/>
      <c r="SWO549" s="469"/>
      <c r="SWP549" s="469"/>
      <c r="SWQ549" s="469"/>
      <c r="SWR549" s="465"/>
      <c r="SWS549" s="466"/>
      <c r="SWT549" s="467"/>
      <c r="SWU549" s="468"/>
      <c r="SWV549" s="467"/>
      <c r="SWW549" s="469"/>
      <c r="SWX549" s="469"/>
      <c r="SWY549" s="469"/>
      <c r="SWZ549" s="465"/>
      <c r="SXA549" s="466"/>
      <c r="SXB549" s="467"/>
      <c r="SXC549" s="468"/>
      <c r="SXD549" s="467"/>
      <c r="SXE549" s="469"/>
      <c r="SXF549" s="469"/>
      <c r="SXG549" s="469"/>
      <c r="SXH549" s="465"/>
      <c r="SXI549" s="466"/>
      <c r="SXJ549" s="467"/>
      <c r="SXK549" s="468"/>
      <c r="SXL549" s="467"/>
      <c r="SXM549" s="469"/>
      <c r="SXN549" s="469"/>
      <c r="SXO549" s="469"/>
      <c r="SXP549" s="465"/>
      <c r="SXQ549" s="466"/>
      <c r="SXR549" s="467"/>
      <c r="SXS549" s="468"/>
      <c r="SXT549" s="467"/>
      <c r="SXU549" s="469"/>
      <c r="SXV549" s="469"/>
      <c r="SXW549" s="469"/>
      <c r="SXX549" s="465"/>
      <c r="SXY549" s="466"/>
      <c r="SXZ549" s="467"/>
      <c r="SYA549" s="468"/>
      <c r="SYB549" s="467"/>
      <c r="SYC549" s="469"/>
      <c r="SYD549" s="469"/>
      <c r="SYE549" s="469"/>
      <c r="SYF549" s="465"/>
      <c r="SYG549" s="466"/>
      <c r="SYH549" s="467"/>
      <c r="SYI549" s="468"/>
      <c r="SYJ549" s="467"/>
      <c r="SYK549" s="469"/>
      <c r="SYL549" s="469"/>
      <c r="SYM549" s="469"/>
      <c r="SYN549" s="465"/>
      <c r="SYO549" s="466"/>
      <c r="SYP549" s="467"/>
      <c r="SYQ549" s="468"/>
      <c r="SYR549" s="467"/>
      <c r="SYS549" s="469"/>
      <c r="SYT549" s="469"/>
      <c r="SYU549" s="469"/>
      <c r="SYV549" s="465"/>
      <c r="SYW549" s="466"/>
      <c r="SYX549" s="467"/>
      <c r="SYY549" s="468"/>
      <c r="SYZ549" s="467"/>
      <c r="SZA549" s="469"/>
      <c r="SZB549" s="469"/>
      <c r="SZC549" s="469"/>
      <c r="SZD549" s="465"/>
      <c r="SZE549" s="466"/>
      <c r="SZF549" s="467"/>
      <c r="SZG549" s="468"/>
      <c r="SZH549" s="467"/>
      <c r="SZI549" s="469"/>
      <c r="SZJ549" s="469"/>
      <c r="SZK549" s="469"/>
      <c r="SZL549" s="465"/>
      <c r="SZM549" s="466"/>
      <c r="SZN549" s="467"/>
      <c r="SZO549" s="468"/>
      <c r="SZP549" s="467"/>
      <c r="SZQ549" s="469"/>
      <c r="SZR549" s="469"/>
      <c r="SZS549" s="469"/>
      <c r="SZT549" s="465"/>
      <c r="SZU549" s="466"/>
      <c r="SZV549" s="467"/>
      <c r="SZW549" s="468"/>
      <c r="SZX549" s="467"/>
      <c r="SZY549" s="469"/>
      <c r="SZZ549" s="469"/>
      <c r="TAA549" s="469"/>
      <c r="TAB549" s="465"/>
      <c r="TAC549" s="466"/>
      <c r="TAD549" s="467"/>
      <c r="TAE549" s="468"/>
      <c r="TAF549" s="467"/>
      <c r="TAG549" s="469"/>
      <c r="TAH549" s="469"/>
      <c r="TAI549" s="469"/>
      <c r="TAJ549" s="465"/>
      <c r="TAK549" s="466"/>
      <c r="TAL549" s="467"/>
      <c r="TAM549" s="468"/>
      <c r="TAN549" s="467"/>
      <c r="TAO549" s="469"/>
      <c r="TAP549" s="469"/>
      <c r="TAQ549" s="469"/>
      <c r="TAR549" s="465"/>
      <c r="TAS549" s="466"/>
      <c r="TAT549" s="467"/>
      <c r="TAU549" s="468"/>
      <c r="TAV549" s="467"/>
      <c r="TAW549" s="469"/>
      <c r="TAX549" s="469"/>
      <c r="TAY549" s="469"/>
      <c r="TAZ549" s="465"/>
      <c r="TBA549" s="466"/>
      <c r="TBB549" s="467"/>
      <c r="TBC549" s="468"/>
      <c r="TBD549" s="467"/>
      <c r="TBE549" s="469"/>
      <c r="TBF549" s="469"/>
      <c r="TBG549" s="469"/>
      <c r="TBH549" s="465"/>
      <c r="TBI549" s="466"/>
      <c r="TBJ549" s="467"/>
      <c r="TBK549" s="468"/>
      <c r="TBL549" s="467"/>
      <c r="TBM549" s="469"/>
      <c r="TBN549" s="469"/>
      <c r="TBO549" s="469"/>
      <c r="TBP549" s="465"/>
      <c r="TBQ549" s="466"/>
      <c r="TBR549" s="467"/>
      <c r="TBS549" s="468"/>
      <c r="TBT549" s="467"/>
      <c r="TBU549" s="469"/>
      <c r="TBV549" s="469"/>
      <c r="TBW549" s="469"/>
      <c r="TBX549" s="465"/>
      <c r="TBY549" s="466"/>
      <c r="TBZ549" s="467"/>
      <c r="TCA549" s="468"/>
      <c r="TCB549" s="467"/>
      <c r="TCC549" s="469"/>
      <c r="TCD549" s="469"/>
      <c r="TCE549" s="469"/>
      <c r="TCF549" s="465"/>
      <c r="TCG549" s="466"/>
      <c r="TCH549" s="467"/>
      <c r="TCI549" s="468"/>
      <c r="TCJ549" s="467"/>
      <c r="TCK549" s="469"/>
      <c r="TCL549" s="469"/>
      <c r="TCM549" s="469"/>
      <c r="TCN549" s="465"/>
      <c r="TCO549" s="466"/>
      <c r="TCP549" s="467"/>
      <c r="TCQ549" s="468"/>
      <c r="TCR549" s="467"/>
      <c r="TCS549" s="469"/>
      <c r="TCT549" s="469"/>
      <c r="TCU549" s="469"/>
      <c r="TCV549" s="465"/>
      <c r="TCW549" s="466"/>
      <c r="TCX549" s="467"/>
      <c r="TCY549" s="468"/>
      <c r="TCZ549" s="467"/>
      <c r="TDA549" s="469"/>
      <c r="TDB549" s="469"/>
      <c r="TDC549" s="469"/>
      <c r="TDD549" s="465"/>
      <c r="TDE549" s="466"/>
      <c r="TDF549" s="467"/>
      <c r="TDG549" s="468"/>
      <c r="TDH549" s="467"/>
      <c r="TDI549" s="469"/>
      <c r="TDJ549" s="469"/>
      <c r="TDK549" s="469"/>
      <c r="TDL549" s="465"/>
      <c r="TDM549" s="466"/>
      <c r="TDN549" s="467"/>
      <c r="TDO549" s="468"/>
      <c r="TDP549" s="467"/>
      <c r="TDQ549" s="469"/>
      <c r="TDR549" s="469"/>
      <c r="TDS549" s="469"/>
      <c r="TDT549" s="465"/>
      <c r="TDU549" s="466"/>
      <c r="TDV549" s="467"/>
      <c r="TDW549" s="468"/>
      <c r="TDX549" s="467"/>
      <c r="TDY549" s="469"/>
      <c r="TDZ549" s="469"/>
      <c r="TEA549" s="469"/>
      <c r="TEB549" s="465"/>
      <c r="TEC549" s="466"/>
      <c r="TED549" s="467"/>
      <c r="TEE549" s="468"/>
      <c r="TEF549" s="467"/>
      <c r="TEG549" s="469"/>
      <c r="TEH549" s="469"/>
      <c r="TEI549" s="469"/>
      <c r="TEJ549" s="465"/>
      <c r="TEK549" s="466"/>
      <c r="TEL549" s="467"/>
      <c r="TEM549" s="468"/>
      <c r="TEN549" s="467"/>
      <c r="TEO549" s="469"/>
      <c r="TEP549" s="469"/>
      <c r="TEQ549" s="469"/>
      <c r="TER549" s="465"/>
      <c r="TES549" s="466"/>
      <c r="TET549" s="467"/>
      <c r="TEU549" s="468"/>
      <c r="TEV549" s="467"/>
      <c r="TEW549" s="469"/>
      <c r="TEX549" s="469"/>
      <c r="TEY549" s="469"/>
      <c r="TEZ549" s="465"/>
      <c r="TFA549" s="466"/>
      <c r="TFB549" s="467"/>
      <c r="TFC549" s="468"/>
      <c r="TFD549" s="467"/>
      <c r="TFE549" s="469"/>
      <c r="TFF549" s="469"/>
      <c r="TFG549" s="469"/>
      <c r="TFH549" s="465"/>
      <c r="TFI549" s="466"/>
      <c r="TFJ549" s="467"/>
      <c r="TFK549" s="468"/>
      <c r="TFL549" s="467"/>
      <c r="TFM549" s="469"/>
      <c r="TFN549" s="469"/>
      <c r="TFO549" s="469"/>
      <c r="TFP549" s="465"/>
      <c r="TFQ549" s="466"/>
      <c r="TFR549" s="467"/>
      <c r="TFS549" s="468"/>
      <c r="TFT549" s="467"/>
      <c r="TFU549" s="469"/>
      <c r="TFV549" s="469"/>
      <c r="TFW549" s="469"/>
      <c r="TFX549" s="465"/>
      <c r="TFY549" s="466"/>
      <c r="TFZ549" s="467"/>
      <c r="TGA549" s="468"/>
      <c r="TGB549" s="467"/>
      <c r="TGC549" s="469"/>
      <c r="TGD549" s="469"/>
      <c r="TGE549" s="469"/>
      <c r="TGF549" s="465"/>
      <c r="TGG549" s="466"/>
      <c r="TGH549" s="467"/>
      <c r="TGI549" s="468"/>
      <c r="TGJ549" s="467"/>
      <c r="TGK549" s="469"/>
      <c r="TGL549" s="469"/>
      <c r="TGM549" s="469"/>
      <c r="TGN549" s="465"/>
      <c r="TGO549" s="466"/>
      <c r="TGP549" s="467"/>
      <c r="TGQ549" s="468"/>
      <c r="TGR549" s="467"/>
      <c r="TGS549" s="469"/>
      <c r="TGT549" s="469"/>
      <c r="TGU549" s="469"/>
      <c r="TGV549" s="465"/>
      <c r="TGW549" s="466"/>
      <c r="TGX549" s="467"/>
      <c r="TGY549" s="468"/>
      <c r="TGZ549" s="467"/>
      <c r="THA549" s="469"/>
      <c r="THB549" s="469"/>
      <c r="THC549" s="469"/>
      <c r="THD549" s="465"/>
      <c r="THE549" s="466"/>
      <c r="THF549" s="467"/>
      <c r="THG549" s="468"/>
      <c r="THH549" s="467"/>
      <c r="THI549" s="469"/>
      <c r="THJ549" s="469"/>
      <c r="THK549" s="469"/>
      <c r="THL549" s="465"/>
      <c r="THM549" s="466"/>
      <c r="THN549" s="467"/>
      <c r="THO549" s="468"/>
      <c r="THP549" s="467"/>
      <c r="THQ549" s="469"/>
      <c r="THR549" s="469"/>
      <c r="THS549" s="469"/>
      <c r="THT549" s="465"/>
      <c r="THU549" s="466"/>
      <c r="THV549" s="467"/>
      <c r="THW549" s="468"/>
      <c r="THX549" s="467"/>
      <c r="THY549" s="469"/>
      <c r="THZ549" s="469"/>
      <c r="TIA549" s="469"/>
      <c r="TIB549" s="465"/>
      <c r="TIC549" s="466"/>
      <c r="TID549" s="467"/>
      <c r="TIE549" s="468"/>
      <c r="TIF549" s="467"/>
      <c r="TIG549" s="469"/>
      <c r="TIH549" s="469"/>
      <c r="TII549" s="469"/>
      <c r="TIJ549" s="465"/>
      <c r="TIK549" s="466"/>
      <c r="TIL549" s="467"/>
      <c r="TIM549" s="468"/>
      <c r="TIN549" s="467"/>
      <c r="TIO549" s="469"/>
      <c r="TIP549" s="469"/>
      <c r="TIQ549" s="469"/>
      <c r="TIR549" s="465"/>
      <c r="TIS549" s="466"/>
      <c r="TIT549" s="467"/>
      <c r="TIU549" s="468"/>
      <c r="TIV549" s="467"/>
      <c r="TIW549" s="469"/>
      <c r="TIX549" s="469"/>
      <c r="TIY549" s="469"/>
      <c r="TIZ549" s="465"/>
      <c r="TJA549" s="466"/>
      <c r="TJB549" s="467"/>
      <c r="TJC549" s="468"/>
      <c r="TJD549" s="467"/>
      <c r="TJE549" s="469"/>
      <c r="TJF549" s="469"/>
      <c r="TJG549" s="469"/>
      <c r="TJH549" s="465"/>
      <c r="TJI549" s="466"/>
      <c r="TJJ549" s="467"/>
      <c r="TJK549" s="468"/>
      <c r="TJL549" s="467"/>
      <c r="TJM549" s="469"/>
      <c r="TJN549" s="469"/>
      <c r="TJO549" s="469"/>
      <c r="TJP549" s="465"/>
      <c r="TJQ549" s="466"/>
      <c r="TJR549" s="467"/>
      <c r="TJS549" s="468"/>
      <c r="TJT549" s="467"/>
      <c r="TJU549" s="469"/>
      <c r="TJV549" s="469"/>
      <c r="TJW549" s="469"/>
      <c r="TJX549" s="465"/>
      <c r="TJY549" s="466"/>
      <c r="TJZ549" s="467"/>
      <c r="TKA549" s="468"/>
      <c r="TKB549" s="467"/>
      <c r="TKC549" s="469"/>
      <c r="TKD549" s="469"/>
      <c r="TKE549" s="469"/>
      <c r="TKF549" s="465"/>
      <c r="TKG549" s="466"/>
      <c r="TKH549" s="467"/>
      <c r="TKI549" s="468"/>
      <c r="TKJ549" s="467"/>
      <c r="TKK549" s="469"/>
      <c r="TKL549" s="469"/>
      <c r="TKM549" s="469"/>
      <c r="TKN549" s="465"/>
      <c r="TKO549" s="466"/>
      <c r="TKP549" s="467"/>
      <c r="TKQ549" s="468"/>
      <c r="TKR549" s="467"/>
      <c r="TKS549" s="469"/>
      <c r="TKT549" s="469"/>
      <c r="TKU549" s="469"/>
      <c r="TKV549" s="465"/>
      <c r="TKW549" s="466"/>
      <c r="TKX549" s="467"/>
      <c r="TKY549" s="468"/>
      <c r="TKZ549" s="467"/>
      <c r="TLA549" s="469"/>
      <c r="TLB549" s="469"/>
      <c r="TLC549" s="469"/>
      <c r="TLD549" s="465"/>
      <c r="TLE549" s="466"/>
      <c r="TLF549" s="467"/>
      <c r="TLG549" s="468"/>
      <c r="TLH549" s="467"/>
      <c r="TLI549" s="469"/>
      <c r="TLJ549" s="469"/>
      <c r="TLK549" s="469"/>
      <c r="TLL549" s="465"/>
      <c r="TLM549" s="466"/>
      <c r="TLN549" s="467"/>
      <c r="TLO549" s="468"/>
      <c r="TLP549" s="467"/>
      <c r="TLQ549" s="469"/>
      <c r="TLR549" s="469"/>
      <c r="TLS549" s="469"/>
      <c r="TLT549" s="465"/>
      <c r="TLU549" s="466"/>
      <c r="TLV549" s="467"/>
      <c r="TLW549" s="468"/>
      <c r="TLX549" s="467"/>
      <c r="TLY549" s="469"/>
      <c r="TLZ549" s="469"/>
      <c r="TMA549" s="469"/>
      <c r="TMB549" s="465"/>
      <c r="TMC549" s="466"/>
      <c r="TMD549" s="467"/>
      <c r="TME549" s="468"/>
      <c r="TMF549" s="467"/>
      <c r="TMG549" s="469"/>
      <c r="TMH549" s="469"/>
      <c r="TMI549" s="469"/>
      <c r="TMJ549" s="465"/>
      <c r="TMK549" s="466"/>
      <c r="TML549" s="467"/>
      <c r="TMM549" s="468"/>
      <c r="TMN549" s="467"/>
      <c r="TMO549" s="469"/>
      <c r="TMP549" s="469"/>
      <c r="TMQ549" s="469"/>
      <c r="TMR549" s="465"/>
      <c r="TMS549" s="466"/>
      <c r="TMT549" s="467"/>
      <c r="TMU549" s="468"/>
      <c r="TMV549" s="467"/>
      <c r="TMW549" s="469"/>
      <c r="TMX549" s="469"/>
      <c r="TMY549" s="469"/>
      <c r="TMZ549" s="465"/>
      <c r="TNA549" s="466"/>
      <c r="TNB549" s="467"/>
      <c r="TNC549" s="468"/>
      <c r="TND549" s="467"/>
      <c r="TNE549" s="469"/>
      <c r="TNF549" s="469"/>
      <c r="TNG549" s="469"/>
      <c r="TNH549" s="465"/>
      <c r="TNI549" s="466"/>
      <c r="TNJ549" s="467"/>
      <c r="TNK549" s="468"/>
      <c r="TNL549" s="467"/>
      <c r="TNM549" s="469"/>
      <c r="TNN549" s="469"/>
      <c r="TNO549" s="469"/>
      <c r="TNP549" s="465"/>
      <c r="TNQ549" s="466"/>
      <c r="TNR549" s="467"/>
      <c r="TNS549" s="468"/>
      <c r="TNT549" s="467"/>
      <c r="TNU549" s="469"/>
      <c r="TNV549" s="469"/>
      <c r="TNW549" s="469"/>
      <c r="TNX549" s="465"/>
      <c r="TNY549" s="466"/>
      <c r="TNZ549" s="467"/>
      <c r="TOA549" s="468"/>
      <c r="TOB549" s="467"/>
      <c r="TOC549" s="469"/>
      <c r="TOD549" s="469"/>
      <c r="TOE549" s="469"/>
      <c r="TOF549" s="465"/>
      <c r="TOG549" s="466"/>
      <c r="TOH549" s="467"/>
      <c r="TOI549" s="468"/>
      <c r="TOJ549" s="467"/>
      <c r="TOK549" s="469"/>
      <c r="TOL549" s="469"/>
      <c r="TOM549" s="469"/>
      <c r="TON549" s="465"/>
      <c r="TOO549" s="466"/>
      <c r="TOP549" s="467"/>
      <c r="TOQ549" s="468"/>
      <c r="TOR549" s="467"/>
      <c r="TOS549" s="469"/>
      <c r="TOT549" s="469"/>
      <c r="TOU549" s="469"/>
      <c r="TOV549" s="465"/>
      <c r="TOW549" s="466"/>
      <c r="TOX549" s="467"/>
      <c r="TOY549" s="468"/>
      <c r="TOZ549" s="467"/>
      <c r="TPA549" s="469"/>
      <c r="TPB549" s="469"/>
      <c r="TPC549" s="469"/>
      <c r="TPD549" s="465"/>
      <c r="TPE549" s="466"/>
      <c r="TPF549" s="467"/>
      <c r="TPG549" s="468"/>
      <c r="TPH549" s="467"/>
      <c r="TPI549" s="469"/>
      <c r="TPJ549" s="469"/>
      <c r="TPK549" s="469"/>
      <c r="TPL549" s="465"/>
      <c r="TPM549" s="466"/>
      <c r="TPN549" s="467"/>
      <c r="TPO549" s="468"/>
      <c r="TPP549" s="467"/>
      <c r="TPQ549" s="469"/>
      <c r="TPR549" s="469"/>
      <c r="TPS549" s="469"/>
      <c r="TPT549" s="465"/>
      <c r="TPU549" s="466"/>
      <c r="TPV549" s="467"/>
      <c r="TPW549" s="468"/>
      <c r="TPX549" s="467"/>
      <c r="TPY549" s="469"/>
      <c r="TPZ549" s="469"/>
      <c r="TQA549" s="469"/>
      <c r="TQB549" s="465"/>
      <c r="TQC549" s="466"/>
      <c r="TQD549" s="467"/>
      <c r="TQE549" s="468"/>
      <c r="TQF549" s="467"/>
      <c r="TQG549" s="469"/>
      <c r="TQH549" s="469"/>
      <c r="TQI549" s="469"/>
      <c r="TQJ549" s="465"/>
      <c r="TQK549" s="466"/>
      <c r="TQL549" s="467"/>
      <c r="TQM549" s="468"/>
      <c r="TQN549" s="467"/>
      <c r="TQO549" s="469"/>
      <c r="TQP549" s="469"/>
      <c r="TQQ549" s="469"/>
      <c r="TQR549" s="465"/>
      <c r="TQS549" s="466"/>
      <c r="TQT549" s="467"/>
      <c r="TQU549" s="468"/>
      <c r="TQV549" s="467"/>
      <c r="TQW549" s="469"/>
      <c r="TQX549" s="469"/>
      <c r="TQY549" s="469"/>
      <c r="TQZ549" s="465"/>
      <c r="TRA549" s="466"/>
      <c r="TRB549" s="467"/>
      <c r="TRC549" s="468"/>
      <c r="TRD549" s="467"/>
      <c r="TRE549" s="469"/>
      <c r="TRF549" s="469"/>
      <c r="TRG549" s="469"/>
      <c r="TRH549" s="465"/>
      <c r="TRI549" s="466"/>
      <c r="TRJ549" s="467"/>
      <c r="TRK549" s="468"/>
      <c r="TRL549" s="467"/>
      <c r="TRM549" s="469"/>
      <c r="TRN549" s="469"/>
      <c r="TRO549" s="469"/>
      <c r="TRP549" s="465"/>
      <c r="TRQ549" s="466"/>
      <c r="TRR549" s="467"/>
      <c r="TRS549" s="468"/>
      <c r="TRT549" s="467"/>
      <c r="TRU549" s="469"/>
      <c r="TRV549" s="469"/>
      <c r="TRW549" s="469"/>
      <c r="TRX549" s="465"/>
      <c r="TRY549" s="466"/>
      <c r="TRZ549" s="467"/>
      <c r="TSA549" s="468"/>
      <c r="TSB549" s="467"/>
      <c r="TSC549" s="469"/>
      <c r="TSD549" s="469"/>
      <c r="TSE549" s="469"/>
      <c r="TSF549" s="465"/>
      <c r="TSG549" s="466"/>
      <c r="TSH549" s="467"/>
      <c r="TSI549" s="468"/>
      <c r="TSJ549" s="467"/>
      <c r="TSK549" s="469"/>
      <c r="TSL549" s="469"/>
      <c r="TSM549" s="469"/>
      <c r="TSN549" s="465"/>
      <c r="TSO549" s="466"/>
      <c r="TSP549" s="467"/>
      <c r="TSQ549" s="468"/>
      <c r="TSR549" s="467"/>
      <c r="TSS549" s="469"/>
      <c r="TST549" s="469"/>
      <c r="TSU549" s="469"/>
      <c r="TSV549" s="465"/>
      <c r="TSW549" s="466"/>
      <c r="TSX549" s="467"/>
      <c r="TSY549" s="468"/>
      <c r="TSZ549" s="467"/>
      <c r="TTA549" s="469"/>
      <c r="TTB549" s="469"/>
      <c r="TTC549" s="469"/>
      <c r="TTD549" s="465"/>
      <c r="TTE549" s="466"/>
      <c r="TTF549" s="467"/>
      <c r="TTG549" s="468"/>
      <c r="TTH549" s="467"/>
      <c r="TTI549" s="469"/>
      <c r="TTJ549" s="469"/>
      <c r="TTK549" s="469"/>
      <c r="TTL549" s="465"/>
      <c r="TTM549" s="466"/>
      <c r="TTN549" s="467"/>
      <c r="TTO549" s="468"/>
      <c r="TTP549" s="467"/>
      <c r="TTQ549" s="469"/>
      <c r="TTR549" s="469"/>
      <c r="TTS549" s="469"/>
      <c r="TTT549" s="465"/>
      <c r="TTU549" s="466"/>
      <c r="TTV549" s="467"/>
      <c r="TTW549" s="468"/>
      <c r="TTX549" s="467"/>
      <c r="TTY549" s="469"/>
      <c r="TTZ549" s="469"/>
      <c r="TUA549" s="469"/>
      <c r="TUB549" s="465"/>
      <c r="TUC549" s="466"/>
      <c r="TUD549" s="467"/>
      <c r="TUE549" s="468"/>
      <c r="TUF549" s="467"/>
      <c r="TUG549" s="469"/>
      <c r="TUH549" s="469"/>
      <c r="TUI549" s="469"/>
      <c r="TUJ549" s="465"/>
      <c r="TUK549" s="466"/>
      <c r="TUL549" s="467"/>
      <c r="TUM549" s="468"/>
      <c r="TUN549" s="467"/>
      <c r="TUO549" s="469"/>
      <c r="TUP549" s="469"/>
      <c r="TUQ549" s="469"/>
      <c r="TUR549" s="465"/>
      <c r="TUS549" s="466"/>
      <c r="TUT549" s="467"/>
      <c r="TUU549" s="468"/>
      <c r="TUV549" s="467"/>
      <c r="TUW549" s="469"/>
      <c r="TUX549" s="469"/>
      <c r="TUY549" s="469"/>
      <c r="TUZ549" s="465"/>
      <c r="TVA549" s="466"/>
      <c r="TVB549" s="467"/>
      <c r="TVC549" s="468"/>
      <c r="TVD549" s="467"/>
      <c r="TVE549" s="469"/>
      <c r="TVF549" s="469"/>
      <c r="TVG549" s="469"/>
      <c r="TVH549" s="465"/>
      <c r="TVI549" s="466"/>
      <c r="TVJ549" s="467"/>
      <c r="TVK549" s="468"/>
      <c r="TVL549" s="467"/>
      <c r="TVM549" s="469"/>
      <c r="TVN549" s="469"/>
      <c r="TVO549" s="469"/>
      <c r="TVP549" s="465"/>
      <c r="TVQ549" s="466"/>
      <c r="TVR549" s="467"/>
      <c r="TVS549" s="468"/>
      <c r="TVT549" s="467"/>
      <c r="TVU549" s="469"/>
      <c r="TVV549" s="469"/>
      <c r="TVW549" s="469"/>
      <c r="TVX549" s="465"/>
      <c r="TVY549" s="466"/>
      <c r="TVZ549" s="467"/>
      <c r="TWA549" s="468"/>
      <c r="TWB549" s="467"/>
      <c r="TWC549" s="469"/>
      <c r="TWD549" s="469"/>
      <c r="TWE549" s="469"/>
      <c r="TWF549" s="465"/>
      <c r="TWG549" s="466"/>
      <c r="TWH549" s="467"/>
      <c r="TWI549" s="468"/>
      <c r="TWJ549" s="467"/>
      <c r="TWK549" s="469"/>
      <c r="TWL549" s="469"/>
      <c r="TWM549" s="469"/>
      <c r="TWN549" s="465"/>
      <c r="TWO549" s="466"/>
      <c r="TWP549" s="467"/>
      <c r="TWQ549" s="468"/>
      <c r="TWR549" s="467"/>
      <c r="TWS549" s="469"/>
      <c r="TWT549" s="469"/>
      <c r="TWU549" s="469"/>
      <c r="TWV549" s="465"/>
      <c r="TWW549" s="466"/>
      <c r="TWX549" s="467"/>
      <c r="TWY549" s="468"/>
      <c r="TWZ549" s="467"/>
      <c r="TXA549" s="469"/>
      <c r="TXB549" s="469"/>
      <c r="TXC549" s="469"/>
      <c r="TXD549" s="465"/>
      <c r="TXE549" s="466"/>
      <c r="TXF549" s="467"/>
      <c r="TXG549" s="468"/>
      <c r="TXH549" s="467"/>
      <c r="TXI549" s="469"/>
      <c r="TXJ549" s="469"/>
      <c r="TXK549" s="469"/>
      <c r="TXL549" s="465"/>
      <c r="TXM549" s="466"/>
      <c r="TXN549" s="467"/>
      <c r="TXO549" s="468"/>
      <c r="TXP549" s="467"/>
      <c r="TXQ549" s="469"/>
      <c r="TXR549" s="469"/>
      <c r="TXS549" s="469"/>
      <c r="TXT549" s="465"/>
      <c r="TXU549" s="466"/>
      <c r="TXV549" s="467"/>
      <c r="TXW549" s="468"/>
      <c r="TXX549" s="467"/>
      <c r="TXY549" s="469"/>
      <c r="TXZ549" s="469"/>
      <c r="TYA549" s="469"/>
      <c r="TYB549" s="465"/>
      <c r="TYC549" s="466"/>
      <c r="TYD549" s="467"/>
      <c r="TYE549" s="468"/>
      <c r="TYF549" s="467"/>
      <c r="TYG549" s="469"/>
      <c r="TYH549" s="469"/>
      <c r="TYI549" s="469"/>
      <c r="TYJ549" s="465"/>
      <c r="TYK549" s="466"/>
      <c r="TYL549" s="467"/>
      <c r="TYM549" s="468"/>
      <c r="TYN549" s="467"/>
      <c r="TYO549" s="469"/>
      <c r="TYP549" s="469"/>
      <c r="TYQ549" s="469"/>
      <c r="TYR549" s="465"/>
      <c r="TYS549" s="466"/>
      <c r="TYT549" s="467"/>
      <c r="TYU549" s="468"/>
      <c r="TYV549" s="467"/>
      <c r="TYW549" s="469"/>
      <c r="TYX549" s="469"/>
      <c r="TYY549" s="469"/>
      <c r="TYZ549" s="465"/>
      <c r="TZA549" s="466"/>
      <c r="TZB549" s="467"/>
      <c r="TZC549" s="468"/>
      <c r="TZD549" s="467"/>
      <c r="TZE549" s="469"/>
      <c r="TZF549" s="469"/>
      <c r="TZG549" s="469"/>
      <c r="TZH549" s="465"/>
      <c r="TZI549" s="466"/>
      <c r="TZJ549" s="467"/>
      <c r="TZK549" s="468"/>
      <c r="TZL549" s="467"/>
      <c r="TZM549" s="469"/>
      <c r="TZN549" s="469"/>
      <c r="TZO549" s="469"/>
      <c r="TZP549" s="465"/>
      <c r="TZQ549" s="466"/>
      <c r="TZR549" s="467"/>
      <c r="TZS549" s="468"/>
      <c r="TZT549" s="467"/>
      <c r="TZU549" s="469"/>
      <c r="TZV549" s="469"/>
      <c r="TZW549" s="469"/>
      <c r="TZX549" s="465"/>
      <c r="TZY549" s="466"/>
      <c r="TZZ549" s="467"/>
      <c r="UAA549" s="468"/>
      <c r="UAB549" s="467"/>
      <c r="UAC549" s="469"/>
      <c r="UAD549" s="469"/>
      <c r="UAE549" s="469"/>
      <c r="UAF549" s="465"/>
      <c r="UAG549" s="466"/>
      <c r="UAH549" s="467"/>
      <c r="UAI549" s="468"/>
      <c r="UAJ549" s="467"/>
      <c r="UAK549" s="469"/>
      <c r="UAL549" s="469"/>
      <c r="UAM549" s="469"/>
      <c r="UAN549" s="465"/>
      <c r="UAO549" s="466"/>
      <c r="UAP549" s="467"/>
      <c r="UAQ549" s="468"/>
      <c r="UAR549" s="467"/>
      <c r="UAS549" s="469"/>
      <c r="UAT549" s="469"/>
      <c r="UAU549" s="469"/>
      <c r="UAV549" s="465"/>
      <c r="UAW549" s="466"/>
      <c r="UAX549" s="467"/>
      <c r="UAY549" s="468"/>
      <c r="UAZ549" s="467"/>
      <c r="UBA549" s="469"/>
      <c r="UBB549" s="469"/>
      <c r="UBC549" s="469"/>
      <c r="UBD549" s="465"/>
      <c r="UBE549" s="466"/>
      <c r="UBF549" s="467"/>
      <c r="UBG549" s="468"/>
      <c r="UBH549" s="467"/>
      <c r="UBI549" s="469"/>
      <c r="UBJ549" s="469"/>
      <c r="UBK549" s="469"/>
      <c r="UBL549" s="465"/>
      <c r="UBM549" s="466"/>
      <c r="UBN549" s="467"/>
      <c r="UBO549" s="468"/>
      <c r="UBP549" s="467"/>
      <c r="UBQ549" s="469"/>
      <c r="UBR549" s="469"/>
      <c r="UBS549" s="469"/>
      <c r="UBT549" s="465"/>
      <c r="UBU549" s="466"/>
      <c r="UBV549" s="467"/>
      <c r="UBW549" s="468"/>
      <c r="UBX549" s="467"/>
      <c r="UBY549" s="469"/>
      <c r="UBZ549" s="469"/>
      <c r="UCA549" s="469"/>
      <c r="UCB549" s="465"/>
      <c r="UCC549" s="466"/>
      <c r="UCD549" s="467"/>
      <c r="UCE549" s="468"/>
      <c r="UCF549" s="467"/>
      <c r="UCG549" s="469"/>
      <c r="UCH549" s="469"/>
      <c r="UCI549" s="469"/>
      <c r="UCJ549" s="465"/>
      <c r="UCK549" s="466"/>
      <c r="UCL549" s="467"/>
      <c r="UCM549" s="468"/>
      <c r="UCN549" s="467"/>
      <c r="UCO549" s="469"/>
      <c r="UCP549" s="469"/>
      <c r="UCQ549" s="469"/>
      <c r="UCR549" s="465"/>
      <c r="UCS549" s="466"/>
      <c r="UCT549" s="467"/>
      <c r="UCU549" s="468"/>
      <c r="UCV549" s="467"/>
      <c r="UCW549" s="469"/>
      <c r="UCX549" s="469"/>
      <c r="UCY549" s="469"/>
      <c r="UCZ549" s="465"/>
      <c r="UDA549" s="466"/>
      <c r="UDB549" s="467"/>
      <c r="UDC549" s="468"/>
      <c r="UDD549" s="467"/>
      <c r="UDE549" s="469"/>
      <c r="UDF549" s="469"/>
      <c r="UDG549" s="469"/>
      <c r="UDH549" s="465"/>
      <c r="UDI549" s="466"/>
      <c r="UDJ549" s="467"/>
      <c r="UDK549" s="468"/>
      <c r="UDL549" s="467"/>
      <c r="UDM549" s="469"/>
      <c r="UDN549" s="469"/>
      <c r="UDO549" s="469"/>
      <c r="UDP549" s="465"/>
      <c r="UDQ549" s="466"/>
      <c r="UDR549" s="467"/>
      <c r="UDS549" s="468"/>
      <c r="UDT549" s="467"/>
      <c r="UDU549" s="469"/>
      <c r="UDV549" s="469"/>
      <c r="UDW549" s="469"/>
      <c r="UDX549" s="465"/>
      <c r="UDY549" s="466"/>
      <c r="UDZ549" s="467"/>
      <c r="UEA549" s="468"/>
      <c r="UEB549" s="467"/>
      <c r="UEC549" s="469"/>
      <c r="UED549" s="469"/>
      <c r="UEE549" s="469"/>
      <c r="UEF549" s="465"/>
      <c r="UEG549" s="466"/>
      <c r="UEH549" s="467"/>
      <c r="UEI549" s="468"/>
      <c r="UEJ549" s="467"/>
      <c r="UEK549" s="469"/>
      <c r="UEL549" s="469"/>
      <c r="UEM549" s="469"/>
      <c r="UEN549" s="465"/>
      <c r="UEO549" s="466"/>
      <c r="UEP549" s="467"/>
      <c r="UEQ549" s="468"/>
      <c r="UER549" s="467"/>
      <c r="UES549" s="469"/>
      <c r="UET549" s="469"/>
      <c r="UEU549" s="469"/>
      <c r="UEV549" s="465"/>
      <c r="UEW549" s="466"/>
      <c r="UEX549" s="467"/>
      <c r="UEY549" s="468"/>
      <c r="UEZ549" s="467"/>
      <c r="UFA549" s="469"/>
      <c r="UFB549" s="469"/>
      <c r="UFC549" s="469"/>
      <c r="UFD549" s="465"/>
      <c r="UFE549" s="466"/>
      <c r="UFF549" s="467"/>
      <c r="UFG549" s="468"/>
      <c r="UFH549" s="467"/>
      <c r="UFI549" s="469"/>
      <c r="UFJ549" s="469"/>
      <c r="UFK549" s="469"/>
      <c r="UFL549" s="465"/>
      <c r="UFM549" s="466"/>
      <c r="UFN549" s="467"/>
      <c r="UFO549" s="468"/>
      <c r="UFP549" s="467"/>
      <c r="UFQ549" s="469"/>
      <c r="UFR549" s="469"/>
      <c r="UFS549" s="469"/>
      <c r="UFT549" s="465"/>
      <c r="UFU549" s="466"/>
      <c r="UFV549" s="467"/>
      <c r="UFW549" s="468"/>
      <c r="UFX549" s="467"/>
      <c r="UFY549" s="469"/>
      <c r="UFZ549" s="469"/>
      <c r="UGA549" s="469"/>
      <c r="UGB549" s="465"/>
      <c r="UGC549" s="466"/>
      <c r="UGD549" s="467"/>
      <c r="UGE549" s="468"/>
      <c r="UGF549" s="467"/>
      <c r="UGG549" s="469"/>
      <c r="UGH549" s="469"/>
      <c r="UGI549" s="469"/>
      <c r="UGJ549" s="465"/>
      <c r="UGK549" s="466"/>
      <c r="UGL549" s="467"/>
      <c r="UGM549" s="468"/>
      <c r="UGN549" s="467"/>
      <c r="UGO549" s="469"/>
      <c r="UGP549" s="469"/>
      <c r="UGQ549" s="469"/>
      <c r="UGR549" s="465"/>
      <c r="UGS549" s="466"/>
      <c r="UGT549" s="467"/>
      <c r="UGU549" s="468"/>
      <c r="UGV549" s="467"/>
      <c r="UGW549" s="469"/>
      <c r="UGX549" s="469"/>
      <c r="UGY549" s="469"/>
      <c r="UGZ549" s="465"/>
      <c r="UHA549" s="466"/>
      <c r="UHB549" s="467"/>
      <c r="UHC549" s="468"/>
      <c r="UHD549" s="467"/>
      <c r="UHE549" s="469"/>
      <c r="UHF549" s="469"/>
      <c r="UHG549" s="469"/>
      <c r="UHH549" s="465"/>
      <c r="UHI549" s="466"/>
      <c r="UHJ549" s="467"/>
      <c r="UHK549" s="468"/>
      <c r="UHL549" s="467"/>
      <c r="UHM549" s="469"/>
      <c r="UHN549" s="469"/>
      <c r="UHO549" s="469"/>
      <c r="UHP549" s="465"/>
      <c r="UHQ549" s="466"/>
      <c r="UHR549" s="467"/>
      <c r="UHS549" s="468"/>
      <c r="UHT549" s="467"/>
      <c r="UHU549" s="469"/>
      <c r="UHV549" s="469"/>
      <c r="UHW549" s="469"/>
      <c r="UHX549" s="465"/>
      <c r="UHY549" s="466"/>
      <c r="UHZ549" s="467"/>
      <c r="UIA549" s="468"/>
      <c r="UIB549" s="467"/>
      <c r="UIC549" s="469"/>
      <c r="UID549" s="469"/>
      <c r="UIE549" s="469"/>
      <c r="UIF549" s="465"/>
      <c r="UIG549" s="466"/>
      <c r="UIH549" s="467"/>
      <c r="UII549" s="468"/>
      <c r="UIJ549" s="467"/>
      <c r="UIK549" s="469"/>
      <c r="UIL549" s="469"/>
      <c r="UIM549" s="469"/>
      <c r="UIN549" s="465"/>
      <c r="UIO549" s="466"/>
      <c r="UIP549" s="467"/>
      <c r="UIQ549" s="468"/>
      <c r="UIR549" s="467"/>
      <c r="UIS549" s="469"/>
      <c r="UIT549" s="469"/>
      <c r="UIU549" s="469"/>
      <c r="UIV549" s="465"/>
      <c r="UIW549" s="466"/>
      <c r="UIX549" s="467"/>
      <c r="UIY549" s="468"/>
      <c r="UIZ549" s="467"/>
      <c r="UJA549" s="469"/>
      <c r="UJB549" s="469"/>
      <c r="UJC549" s="469"/>
      <c r="UJD549" s="465"/>
      <c r="UJE549" s="466"/>
      <c r="UJF549" s="467"/>
      <c r="UJG549" s="468"/>
      <c r="UJH549" s="467"/>
      <c r="UJI549" s="469"/>
      <c r="UJJ549" s="469"/>
      <c r="UJK549" s="469"/>
      <c r="UJL549" s="465"/>
      <c r="UJM549" s="466"/>
      <c r="UJN549" s="467"/>
      <c r="UJO549" s="468"/>
      <c r="UJP549" s="467"/>
      <c r="UJQ549" s="469"/>
      <c r="UJR549" s="469"/>
      <c r="UJS549" s="469"/>
      <c r="UJT549" s="465"/>
      <c r="UJU549" s="466"/>
      <c r="UJV549" s="467"/>
      <c r="UJW549" s="468"/>
      <c r="UJX549" s="467"/>
      <c r="UJY549" s="469"/>
      <c r="UJZ549" s="469"/>
      <c r="UKA549" s="469"/>
      <c r="UKB549" s="465"/>
      <c r="UKC549" s="466"/>
      <c r="UKD549" s="467"/>
      <c r="UKE549" s="468"/>
      <c r="UKF549" s="467"/>
      <c r="UKG549" s="469"/>
      <c r="UKH549" s="469"/>
      <c r="UKI549" s="469"/>
      <c r="UKJ549" s="465"/>
      <c r="UKK549" s="466"/>
      <c r="UKL549" s="467"/>
      <c r="UKM549" s="468"/>
      <c r="UKN549" s="467"/>
      <c r="UKO549" s="469"/>
      <c r="UKP549" s="469"/>
      <c r="UKQ549" s="469"/>
      <c r="UKR549" s="465"/>
      <c r="UKS549" s="466"/>
      <c r="UKT549" s="467"/>
      <c r="UKU549" s="468"/>
      <c r="UKV549" s="467"/>
      <c r="UKW549" s="469"/>
      <c r="UKX549" s="469"/>
      <c r="UKY549" s="469"/>
      <c r="UKZ549" s="465"/>
      <c r="ULA549" s="466"/>
      <c r="ULB549" s="467"/>
      <c r="ULC549" s="468"/>
      <c r="ULD549" s="467"/>
      <c r="ULE549" s="469"/>
      <c r="ULF549" s="469"/>
      <c r="ULG549" s="469"/>
      <c r="ULH549" s="465"/>
      <c r="ULI549" s="466"/>
      <c r="ULJ549" s="467"/>
      <c r="ULK549" s="468"/>
      <c r="ULL549" s="467"/>
      <c r="ULM549" s="469"/>
      <c r="ULN549" s="469"/>
      <c r="ULO549" s="469"/>
      <c r="ULP549" s="465"/>
      <c r="ULQ549" s="466"/>
      <c r="ULR549" s="467"/>
      <c r="ULS549" s="468"/>
      <c r="ULT549" s="467"/>
      <c r="ULU549" s="469"/>
      <c r="ULV549" s="469"/>
      <c r="ULW549" s="469"/>
      <c r="ULX549" s="465"/>
      <c r="ULY549" s="466"/>
      <c r="ULZ549" s="467"/>
      <c r="UMA549" s="468"/>
      <c r="UMB549" s="467"/>
      <c r="UMC549" s="469"/>
      <c r="UMD549" s="469"/>
      <c r="UME549" s="469"/>
      <c r="UMF549" s="465"/>
      <c r="UMG549" s="466"/>
      <c r="UMH549" s="467"/>
      <c r="UMI549" s="468"/>
      <c r="UMJ549" s="467"/>
      <c r="UMK549" s="469"/>
      <c r="UML549" s="469"/>
      <c r="UMM549" s="469"/>
      <c r="UMN549" s="465"/>
      <c r="UMO549" s="466"/>
      <c r="UMP549" s="467"/>
      <c r="UMQ549" s="468"/>
      <c r="UMR549" s="467"/>
      <c r="UMS549" s="469"/>
      <c r="UMT549" s="469"/>
      <c r="UMU549" s="469"/>
      <c r="UMV549" s="465"/>
      <c r="UMW549" s="466"/>
      <c r="UMX549" s="467"/>
      <c r="UMY549" s="468"/>
      <c r="UMZ549" s="467"/>
      <c r="UNA549" s="469"/>
      <c r="UNB549" s="469"/>
      <c r="UNC549" s="469"/>
      <c r="UND549" s="465"/>
      <c r="UNE549" s="466"/>
      <c r="UNF549" s="467"/>
      <c r="UNG549" s="468"/>
      <c r="UNH549" s="467"/>
      <c r="UNI549" s="469"/>
      <c r="UNJ549" s="469"/>
      <c r="UNK549" s="469"/>
      <c r="UNL549" s="465"/>
      <c r="UNM549" s="466"/>
      <c r="UNN549" s="467"/>
      <c r="UNO549" s="468"/>
      <c r="UNP549" s="467"/>
      <c r="UNQ549" s="469"/>
      <c r="UNR549" s="469"/>
      <c r="UNS549" s="469"/>
      <c r="UNT549" s="465"/>
      <c r="UNU549" s="466"/>
      <c r="UNV549" s="467"/>
      <c r="UNW549" s="468"/>
      <c r="UNX549" s="467"/>
      <c r="UNY549" s="469"/>
      <c r="UNZ549" s="469"/>
      <c r="UOA549" s="469"/>
      <c r="UOB549" s="465"/>
      <c r="UOC549" s="466"/>
      <c r="UOD549" s="467"/>
      <c r="UOE549" s="468"/>
      <c r="UOF549" s="467"/>
      <c r="UOG549" s="469"/>
      <c r="UOH549" s="469"/>
      <c r="UOI549" s="469"/>
      <c r="UOJ549" s="465"/>
      <c r="UOK549" s="466"/>
      <c r="UOL549" s="467"/>
      <c r="UOM549" s="468"/>
      <c r="UON549" s="467"/>
      <c r="UOO549" s="469"/>
      <c r="UOP549" s="469"/>
      <c r="UOQ549" s="469"/>
      <c r="UOR549" s="465"/>
      <c r="UOS549" s="466"/>
      <c r="UOT549" s="467"/>
      <c r="UOU549" s="468"/>
      <c r="UOV549" s="467"/>
      <c r="UOW549" s="469"/>
      <c r="UOX549" s="469"/>
      <c r="UOY549" s="469"/>
      <c r="UOZ549" s="465"/>
      <c r="UPA549" s="466"/>
      <c r="UPB549" s="467"/>
      <c r="UPC549" s="468"/>
      <c r="UPD549" s="467"/>
      <c r="UPE549" s="469"/>
      <c r="UPF549" s="469"/>
      <c r="UPG549" s="469"/>
      <c r="UPH549" s="465"/>
      <c r="UPI549" s="466"/>
      <c r="UPJ549" s="467"/>
      <c r="UPK549" s="468"/>
      <c r="UPL549" s="467"/>
      <c r="UPM549" s="469"/>
      <c r="UPN549" s="469"/>
      <c r="UPO549" s="469"/>
      <c r="UPP549" s="465"/>
      <c r="UPQ549" s="466"/>
      <c r="UPR549" s="467"/>
      <c r="UPS549" s="468"/>
      <c r="UPT549" s="467"/>
      <c r="UPU549" s="469"/>
      <c r="UPV549" s="469"/>
      <c r="UPW549" s="469"/>
      <c r="UPX549" s="465"/>
      <c r="UPY549" s="466"/>
      <c r="UPZ549" s="467"/>
      <c r="UQA549" s="468"/>
      <c r="UQB549" s="467"/>
      <c r="UQC549" s="469"/>
      <c r="UQD549" s="469"/>
      <c r="UQE549" s="469"/>
      <c r="UQF549" s="465"/>
      <c r="UQG549" s="466"/>
      <c r="UQH549" s="467"/>
      <c r="UQI549" s="468"/>
      <c r="UQJ549" s="467"/>
      <c r="UQK549" s="469"/>
      <c r="UQL549" s="469"/>
      <c r="UQM549" s="469"/>
      <c r="UQN549" s="465"/>
      <c r="UQO549" s="466"/>
      <c r="UQP549" s="467"/>
      <c r="UQQ549" s="468"/>
      <c r="UQR549" s="467"/>
      <c r="UQS549" s="469"/>
      <c r="UQT549" s="469"/>
      <c r="UQU549" s="469"/>
      <c r="UQV549" s="465"/>
      <c r="UQW549" s="466"/>
      <c r="UQX549" s="467"/>
      <c r="UQY549" s="468"/>
      <c r="UQZ549" s="467"/>
      <c r="URA549" s="469"/>
      <c r="URB549" s="469"/>
      <c r="URC549" s="469"/>
      <c r="URD549" s="465"/>
      <c r="URE549" s="466"/>
      <c r="URF549" s="467"/>
      <c r="URG549" s="468"/>
      <c r="URH549" s="467"/>
      <c r="URI549" s="469"/>
      <c r="URJ549" s="469"/>
      <c r="URK549" s="469"/>
      <c r="URL549" s="465"/>
      <c r="URM549" s="466"/>
      <c r="URN549" s="467"/>
      <c r="URO549" s="468"/>
      <c r="URP549" s="467"/>
      <c r="URQ549" s="469"/>
      <c r="URR549" s="469"/>
      <c r="URS549" s="469"/>
      <c r="URT549" s="465"/>
      <c r="URU549" s="466"/>
      <c r="URV549" s="467"/>
      <c r="URW549" s="468"/>
      <c r="URX549" s="467"/>
      <c r="URY549" s="469"/>
      <c r="URZ549" s="469"/>
      <c r="USA549" s="469"/>
      <c r="USB549" s="465"/>
      <c r="USC549" s="466"/>
      <c r="USD549" s="467"/>
      <c r="USE549" s="468"/>
      <c r="USF549" s="467"/>
      <c r="USG549" s="469"/>
      <c r="USH549" s="469"/>
      <c r="USI549" s="469"/>
      <c r="USJ549" s="465"/>
      <c r="USK549" s="466"/>
      <c r="USL549" s="467"/>
      <c r="USM549" s="468"/>
      <c r="USN549" s="467"/>
      <c r="USO549" s="469"/>
      <c r="USP549" s="469"/>
      <c r="USQ549" s="469"/>
      <c r="USR549" s="465"/>
      <c r="USS549" s="466"/>
      <c r="UST549" s="467"/>
      <c r="USU549" s="468"/>
      <c r="USV549" s="467"/>
      <c r="USW549" s="469"/>
      <c r="USX549" s="469"/>
      <c r="USY549" s="469"/>
      <c r="USZ549" s="465"/>
      <c r="UTA549" s="466"/>
      <c r="UTB549" s="467"/>
      <c r="UTC549" s="468"/>
      <c r="UTD549" s="467"/>
      <c r="UTE549" s="469"/>
      <c r="UTF549" s="469"/>
      <c r="UTG549" s="469"/>
      <c r="UTH549" s="465"/>
      <c r="UTI549" s="466"/>
      <c r="UTJ549" s="467"/>
      <c r="UTK549" s="468"/>
      <c r="UTL549" s="467"/>
      <c r="UTM549" s="469"/>
      <c r="UTN549" s="469"/>
      <c r="UTO549" s="469"/>
      <c r="UTP549" s="465"/>
      <c r="UTQ549" s="466"/>
      <c r="UTR549" s="467"/>
      <c r="UTS549" s="468"/>
      <c r="UTT549" s="467"/>
      <c r="UTU549" s="469"/>
      <c r="UTV549" s="469"/>
      <c r="UTW549" s="469"/>
      <c r="UTX549" s="465"/>
      <c r="UTY549" s="466"/>
      <c r="UTZ549" s="467"/>
      <c r="UUA549" s="468"/>
      <c r="UUB549" s="467"/>
      <c r="UUC549" s="469"/>
      <c r="UUD549" s="469"/>
      <c r="UUE549" s="469"/>
      <c r="UUF549" s="465"/>
      <c r="UUG549" s="466"/>
      <c r="UUH549" s="467"/>
      <c r="UUI549" s="468"/>
      <c r="UUJ549" s="467"/>
      <c r="UUK549" s="469"/>
      <c r="UUL549" s="469"/>
      <c r="UUM549" s="469"/>
      <c r="UUN549" s="465"/>
      <c r="UUO549" s="466"/>
      <c r="UUP549" s="467"/>
      <c r="UUQ549" s="468"/>
      <c r="UUR549" s="467"/>
      <c r="UUS549" s="469"/>
      <c r="UUT549" s="469"/>
      <c r="UUU549" s="469"/>
      <c r="UUV549" s="465"/>
      <c r="UUW549" s="466"/>
      <c r="UUX549" s="467"/>
      <c r="UUY549" s="468"/>
      <c r="UUZ549" s="467"/>
      <c r="UVA549" s="469"/>
      <c r="UVB549" s="469"/>
      <c r="UVC549" s="469"/>
      <c r="UVD549" s="465"/>
      <c r="UVE549" s="466"/>
      <c r="UVF549" s="467"/>
      <c r="UVG549" s="468"/>
      <c r="UVH549" s="467"/>
      <c r="UVI549" s="469"/>
      <c r="UVJ549" s="469"/>
      <c r="UVK549" s="469"/>
      <c r="UVL549" s="465"/>
      <c r="UVM549" s="466"/>
      <c r="UVN549" s="467"/>
      <c r="UVO549" s="468"/>
      <c r="UVP549" s="467"/>
      <c r="UVQ549" s="469"/>
      <c r="UVR549" s="469"/>
      <c r="UVS549" s="469"/>
      <c r="UVT549" s="465"/>
      <c r="UVU549" s="466"/>
      <c r="UVV549" s="467"/>
      <c r="UVW549" s="468"/>
      <c r="UVX549" s="467"/>
      <c r="UVY549" s="469"/>
      <c r="UVZ549" s="469"/>
      <c r="UWA549" s="469"/>
      <c r="UWB549" s="465"/>
      <c r="UWC549" s="466"/>
      <c r="UWD549" s="467"/>
      <c r="UWE549" s="468"/>
      <c r="UWF549" s="467"/>
      <c r="UWG549" s="469"/>
      <c r="UWH549" s="469"/>
      <c r="UWI549" s="469"/>
      <c r="UWJ549" s="465"/>
      <c r="UWK549" s="466"/>
      <c r="UWL549" s="467"/>
      <c r="UWM549" s="468"/>
      <c r="UWN549" s="467"/>
      <c r="UWO549" s="469"/>
      <c r="UWP549" s="469"/>
      <c r="UWQ549" s="469"/>
      <c r="UWR549" s="465"/>
      <c r="UWS549" s="466"/>
      <c r="UWT549" s="467"/>
      <c r="UWU549" s="468"/>
      <c r="UWV549" s="467"/>
      <c r="UWW549" s="469"/>
      <c r="UWX549" s="469"/>
      <c r="UWY549" s="469"/>
      <c r="UWZ549" s="465"/>
      <c r="UXA549" s="466"/>
      <c r="UXB549" s="467"/>
      <c r="UXC549" s="468"/>
      <c r="UXD549" s="467"/>
      <c r="UXE549" s="469"/>
      <c r="UXF549" s="469"/>
      <c r="UXG549" s="469"/>
      <c r="UXH549" s="465"/>
      <c r="UXI549" s="466"/>
      <c r="UXJ549" s="467"/>
      <c r="UXK549" s="468"/>
      <c r="UXL549" s="467"/>
      <c r="UXM549" s="469"/>
      <c r="UXN549" s="469"/>
      <c r="UXO549" s="469"/>
      <c r="UXP549" s="465"/>
      <c r="UXQ549" s="466"/>
      <c r="UXR549" s="467"/>
      <c r="UXS549" s="468"/>
      <c r="UXT549" s="467"/>
      <c r="UXU549" s="469"/>
      <c r="UXV549" s="469"/>
      <c r="UXW549" s="469"/>
      <c r="UXX549" s="465"/>
      <c r="UXY549" s="466"/>
      <c r="UXZ549" s="467"/>
      <c r="UYA549" s="468"/>
      <c r="UYB549" s="467"/>
      <c r="UYC549" s="469"/>
      <c r="UYD549" s="469"/>
      <c r="UYE549" s="469"/>
      <c r="UYF549" s="465"/>
      <c r="UYG549" s="466"/>
      <c r="UYH549" s="467"/>
      <c r="UYI549" s="468"/>
      <c r="UYJ549" s="467"/>
      <c r="UYK549" s="469"/>
      <c r="UYL549" s="469"/>
      <c r="UYM549" s="469"/>
      <c r="UYN549" s="465"/>
      <c r="UYO549" s="466"/>
      <c r="UYP549" s="467"/>
      <c r="UYQ549" s="468"/>
      <c r="UYR549" s="467"/>
      <c r="UYS549" s="469"/>
      <c r="UYT549" s="469"/>
      <c r="UYU549" s="469"/>
      <c r="UYV549" s="465"/>
      <c r="UYW549" s="466"/>
      <c r="UYX549" s="467"/>
      <c r="UYY549" s="468"/>
      <c r="UYZ549" s="467"/>
      <c r="UZA549" s="469"/>
      <c r="UZB549" s="469"/>
      <c r="UZC549" s="469"/>
      <c r="UZD549" s="465"/>
      <c r="UZE549" s="466"/>
      <c r="UZF549" s="467"/>
      <c r="UZG549" s="468"/>
      <c r="UZH549" s="467"/>
      <c r="UZI549" s="469"/>
      <c r="UZJ549" s="469"/>
      <c r="UZK549" s="469"/>
      <c r="UZL549" s="465"/>
      <c r="UZM549" s="466"/>
      <c r="UZN549" s="467"/>
      <c r="UZO549" s="468"/>
      <c r="UZP549" s="467"/>
      <c r="UZQ549" s="469"/>
      <c r="UZR549" s="469"/>
      <c r="UZS549" s="469"/>
      <c r="UZT549" s="465"/>
      <c r="UZU549" s="466"/>
      <c r="UZV549" s="467"/>
      <c r="UZW549" s="468"/>
      <c r="UZX549" s="467"/>
      <c r="UZY549" s="469"/>
      <c r="UZZ549" s="469"/>
      <c r="VAA549" s="469"/>
      <c r="VAB549" s="465"/>
      <c r="VAC549" s="466"/>
      <c r="VAD549" s="467"/>
      <c r="VAE549" s="468"/>
      <c r="VAF549" s="467"/>
      <c r="VAG549" s="469"/>
      <c r="VAH549" s="469"/>
      <c r="VAI549" s="469"/>
      <c r="VAJ549" s="465"/>
      <c r="VAK549" s="466"/>
      <c r="VAL549" s="467"/>
      <c r="VAM549" s="468"/>
      <c r="VAN549" s="467"/>
      <c r="VAO549" s="469"/>
      <c r="VAP549" s="469"/>
      <c r="VAQ549" s="469"/>
      <c r="VAR549" s="465"/>
      <c r="VAS549" s="466"/>
      <c r="VAT549" s="467"/>
      <c r="VAU549" s="468"/>
      <c r="VAV549" s="467"/>
      <c r="VAW549" s="469"/>
      <c r="VAX549" s="469"/>
      <c r="VAY549" s="469"/>
      <c r="VAZ549" s="465"/>
      <c r="VBA549" s="466"/>
      <c r="VBB549" s="467"/>
      <c r="VBC549" s="468"/>
      <c r="VBD549" s="467"/>
      <c r="VBE549" s="469"/>
      <c r="VBF549" s="469"/>
      <c r="VBG549" s="469"/>
      <c r="VBH549" s="465"/>
      <c r="VBI549" s="466"/>
      <c r="VBJ549" s="467"/>
      <c r="VBK549" s="468"/>
      <c r="VBL549" s="467"/>
      <c r="VBM549" s="469"/>
      <c r="VBN549" s="469"/>
      <c r="VBO549" s="469"/>
      <c r="VBP549" s="465"/>
      <c r="VBQ549" s="466"/>
      <c r="VBR549" s="467"/>
      <c r="VBS549" s="468"/>
      <c r="VBT549" s="467"/>
      <c r="VBU549" s="469"/>
      <c r="VBV549" s="469"/>
      <c r="VBW549" s="469"/>
      <c r="VBX549" s="465"/>
      <c r="VBY549" s="466"/>
      <c r="VBZ549" s="467"/>
      <c r="VCA549" s="468"/>
      <c r="VCB549" s="467"/>
      <c r="VCC549" s="469"/>
      <c r="VCD549" s="469"/>
      <c r="VCE549" s="469"/>
      <c r="VCF549" s="465"/>
      <c r="VCG549" s="466"/>
      <c r="VCH549" s="467"/>
      <c r="VCI549" s="468"/>
      <c r="VCJ549" s="467"/>
      <c r="VCK549" s="469"/>
      <c r="VCL549" s="469"/>
      <c r="VCM549" s="469"/>
      <c r="VCN549" s="465"/>
      <c r="VCO549" s="466"/>
      <c r="VCP549" s="467"/>
      <c r="VCQ549" s="468"/>
      <c r="VCR549" s="467"/>
      <c r="VCS549" s="469"/>
      <c r="VCT549" s="469"/>
      <c r="VCU549" s="469"/>
      <c r="VCV549" s="465"/>
      <c r="VCW549" s="466"/>
      <c r="VCX549" s="467"/>
      <c r="VCY549" s="468"/>
      <c r="VCZ549" s="467"/>
      <c r="VDA549" s="469"/>
      <c r="VDB549" s="469"/>
      <c r="VDC549" s="469"/>
      <c r="VDD549" s="465"/>
      <c r="VDE549" s="466"/>
      <c r="VDF549" s="467"/>
      <c r="VDG549" s="468"/>
      <c r="VDH549" s="467"/>
      <c r="VDI549" s="469"/>
      <c r="VDJ549" s="469"/>
      <c r="VDK549" s="469"/>
      <c r="VDL549" s="465"/>
      <c r="VDM549" s="466"/>
      <c r="VDN549" s="467"/>
      <c r="VDO549" s="468"/>
      <c r="VDP549" s="467"/>
      <c r="VDQ549" s="469"/>
      <c r="VDR549" s="469"/>
      <c r="VDS549" s="469"/>
      <c r="VDT549" s="465"/>
      <c r="VDU549" s="466"/>
      <c r="VDV549" s="467"/>
      <c r="VDW549" s="468"/>
      <c r="VDX549" s="467"/>
      <c r="VDY549" s="469"/>
      <c r="VDZ549" s="469"/>
      <c r="VEA549" s="469"/>
      <c r="VEB549" s="465"/>
      <c r="VEC549" s="466"/>
      <c r="VED549" s="467"/>
      <c r="VEE549" s="468"/>
      <c r="VEF549" s="467"/>
      <c r="VEG549" s="469"/>
      <c r="VEH549" s="469"/>
      <c r="VEI549" s="469"/>
      <c r="VEJ549" s="465"/>
      <c r="VEK549" s="466"/>
      <c r="VEL549" s="467"/>
      <c r="VEM549" s="468"/>
      <c r="VEN549" s="467"/>
      <c r="VEO549" s="469"/>
      <c r="VEP549" s="469"/>
      <c r="VEQ549" s="469"/>
      <c r="VER549" s="465"/>
      <c r="VES549" s="466"/>
      <c r="VET549" s="467"/>
      <c r="VEU549" s="468"/>
      <c r="VEV549" s="467"/>
      <c r="VEW549" s="469"/>
      <c r="VEX549" s="469"/>
      <c r="VEY549" s="469"/>
      <c r="VEZ549" s="465"/>
      <c r="VFA549" s="466"/>
      <c r="VFB549" s="467"/>
      <c r="VFC549" s="468"/>
      <c r="VFD549" s="467"/>
      <c r="VFE549" s="469"/>
      <c r="VFF549" s="469"/>
      <c r="VFG549" s="469"/>
      <c r="VFH549" s="465"/>
      <c r="VFI549" s="466"/>
      <c r="VFJ549" s="467"/>
      <c r="VFK549" s="468"/>
      <c r="VFL549" s="467"/>
      <c r="VFM549" s="469"/>
      <c r="VFN549" s="469"/>
      <c r="VFO549" s="469"/>
      <c r="VFP549" s="465"/>
      <c r="VFQ549" s="466"/>
      <c r="VFR549" s="467"/>
      <c r="VFS549" s="468"/>
      <c r="VFT549" s="467"/>
      <c r="VFU549" s="469"/>
      <c r="VFV549" s="469"/>
      <c r="VFW549" s="469"/>
      <c r="VFX549" s="465"/>
      <c r="VFY549" s="466"/>
      <c r="VFZ549" s="467"/>
      <c r="VGA549" s="468"/>
      <c r="VGB549" s="467"/>
      <c r="VGC549" s="469"/>
      <c r="VGD549" s="469"/>
      <c r="VGE549" s="469"/>
      <c r="VGF549" s="465"/>
      <c r="VGG549" s="466"/>
      <c r="VGH549" s="467"/>
      <c r="VGI549" s="468"/>
      <c r="VGJ549" s="467"/>
      <c r="VGK549" s="469"/>
      <c r="VGL549" s="469"/>
      <c r="VGM549" s="469"/>
      <c r="VGN549" s="465"/>
      <c r="VGO549" s="466"/>
      <c r="VGP549" s="467"/>
      <c r="VGQ549" s="468"/>
      <c r="VGR549" s="467"/>
      <c r="VGS549" s="469"/>
      <c r="VGT549" s="469"/>
      <c r="VGU549" s="469"/>
      <c r="VGV549" s="465"/>
      <c r="VGW549" s="466"/>
      <c r="VGX549" s="467"/>
      <c r="VGY549" s="468"/>
      <c r="VGZ549" s="467"/>
      <c r="VHA549" s="469"/>
      <c r="VHB549" s="469"/>
      <c r="VHC549" s="469"/>
      <c r="VHD549" s="465"/>
      <c r="VHE549" s="466"/>
      <c r="VHF549" s="467"/>
      <c r="VHG549" s="468"/>
      <c r="VHH549" s="467"/>
      <c r="VHI549" s="469"/>
      <c r="VHJ549" s="469"/>
      <c r="VHK549" s="469"/>
      <c r="VHL549" s="465"/>
      <c r="VHM549" s="466"/>
      <c r="VHN549" s="467"/>
      <c r="VHO549" s="468"/>
      <c r="VHP549" s="467"/>
      <c r="VHQ549" s="469"/>
      <c r="VHR549" s="469"/>
      <c r="VHS549" s="469"/>
      <c r="VHT549" s="465"/>
      <c r="VHU549" s="466"/>
      <c r="VHV549" s="467"/>
      <c r="VHW549" s="468"/>
      <c r="VHX549" s="467"/>
      <c r="VHY549" s="469"/>
      <c r="VHZ549" s="469"/>
      <c r="VIA549" s="469"/>
      <c r="VIB549" s="465"/>
      <c r="VIC549" s="466"/>
      <c r="VID549" s="467"/>
      <c r="VIE549" s="468"/>
      <c r="VIF549" s="467"/>
      <c r="VIG549" s="469"/>
      <c r="VIH549" s="469"/>
      <c r="VII549" s="469"/>
      <c r="VIJ549" s="465"/>
      <c r="VIK549" s="466"/>
      <c r="VIL549" s="467"/>
      <c r="VIM549" s="468"/>
      <c r="VIN549" s="467"/>
      <c r="VIO549" s="469"/>
      <c r="VIP549" s="469"/>
      <c r="VIQ549" s="469"/>
      <c r="VIR549" s="465"/>
      <c r="VIS549" s="466"/>
      <c r="VIT549" s="467"/>
      <c r="VIU549" s="468"/>
      <c r="VIV549" s="467"/>
      <c r="VIW549" s="469"/>
      <c r="VIX549" s="469"/>
      <c r="VIY549" s="469"/>
      <c r="VIZ549" s="465"/>
      <c r="VJA549" s="466"/>
      <c r="VJB549" s="467"/>
      <c r="VJC549" s="468"/>
      <c r="VJD549" s="467"/>
      <c r="VJE549" s="469"/>
      <c r="VJF549" s="469"/>
      <c r="VJG549" s="469"/>
      <c r="VJH549" s="465"/>
      <c r="VJI549" s="466"/>
      <c r="VJJ549" s="467"/>
      <c r="VJK549" s="468"/>
      <c r="VJL549" s="467"/>
      <c r="VJM549" s="469"/>
      <c r="VJN549" s="469"/>
      <c r="VJO549" s="469"/>
      <c r="VJP549" s="465"/>
      <c r="VJQ549" s="466"/>
      <c r="VJR549" s="467"/>
      <c r="VJS549" s="468"/>
      <c r="VJT549" s="467"/>
      <c r="VJU549" s="469"/>
      <c r="VJV549" s="469"/>
      <c r="VJW549" s="469"/>
      <c r="VJX549" s="465"/>
      <c r="VJY549" s="466"/>
      <c r="VJZ549" s="467"/>
      <c r="VKA549" s="468"/>
      <c r="VKB549" s="467"/>
      <c r="VKC549" s="469"/>
      <c r="VKD549" s="469"/>
      <c r="VKE549" s="469"/>
      <c r="VKF549" s="465"/>
      <c r="VKG549" s="466"/>
      <c r="VKH549" s="467"/>
      <c r="VKI549" s="468"/>
      <c r="VKJ549" s="467"/>
      <c r="VKK549" s="469"/>
      <c r="VKL549" s="469"/>
      <c r="VKM549" s="469"/>
      <c r="VKN549" s="465"/>
      <c r="VKO549" s="466"/>
      <c r="VKP549" s="467"/>
      <c r="VKQ549" s="468"/>
      <c r="VKR549" s="467"/>
      <c r="VKS549" s="469"/>
      <c r="VKT549" s="469"/>
      <c r="VKU549" s="469"/>
      <c r="VKV549" s="465"/>
      <c r="VKW549" s="466"/>
      <c r="VKX549" s="467"/>
      <c r="VKY549" s="468"/>
      <c r="VKZ549" s="467"/>
      <c r="VLA549" s="469"/>
      <c r="VLB549" s="469"/>
      <c r="VLC549" s="469"/>
      <c r="VLD549" s="465"/>
      <c r="VLE549" s="466"/>
      <c r="VLF549" s="467"/>
      <c r="VLG549" s="468"/>
      <c r="VLH549" s="467"/>
      <c r="VLI549" s="469"/>
      <c r="VLJ549" s="469"/>
      <c r="VLK549" s="469"/>
      <c r="VLL549" s="465"/>
      <c r="VLM549" s="466"/>
      <c r="VLN549" s="467"/>
      <c r="VLO549" s="468"/>
      <c r="VLP549" s="467"/>
      <c r="VLQ549" s="469"/>
      <c r="VLR549" s="469"/>
      <c r="VLS549" s="469"/>
      <c r="VLT549" s="465"/>
      <c r="VLU549" s="466"/>
      <c r="VLV549" s="467"/>
      <c r="VLW549" s="468"/>
      <c r="VLX549" s="467"/>
      <c r="VLY549" s="469"/>
      <c r="VLZ549" s="469"/>
      <c r="VMA549" s="469"/>
      <c r="VMB549" s="465"/>
      <c r="VMC549" s="466"/>
      <c r="VMD549" s="467"/>
      <c r="VME549" s="468"/>
      <c r="VMF549" s="467"/>
      <c r="VMG549" s="469"/>
      <c r="VMH549" s="469"/>
      <c r="VMI549" s="469"/>
      <c r="VMJ549" s="465"/>
      <c r="VMK549" s="466"/>
      <c r="VML549" s="467"/>
      <c r="VMM549" s="468"/>
      <c r="VMN549" s="467"/>
      <c r="VMO549" s="469"/>
      <c r="VMP549" s="469"/>
      <c r="VMQ549" s="469"/>
      <c r="VMR549" s="465"/>
      <c r="VMS549" s="466"/>
      <c r="VMT549" s="467"/>
      <c r="VMU549" s="468"/>
      <c r="VMV549" s="467"/>
      <c r="VMW549" s="469"/>
      <c r="VMX549" s="469"/>
      <c r="VMY549" s="469"/>
      <c r="VMZ549" s="465"/>
      <c r="VNA549" s="466"/>
      <c r="VNB549" s="467"/>
      <c r="VNC549" s="468"/>
      <c r="VND549" s="467"/>
      <c r="VNE549" s="469"/>
      <c r="VNF549" s="469"/>
      <c r="VNG549" s="469"/>
      <c r="VNH549" s="465"/>
      <c r="VNI549" s="466"/>
      <c r="VNJ549" s="467"/>
      <c r="VNK549" s="468"/>
      <c r="VNL549" s="467"/>
      <c r="VNM549" s="469"/>
      <c r="VNN549" s="469"/>
      <c r="VNO549" s="469"/>
      <c r="VNP549" s="465"/>
      <c r="VNQ549" s="466"/>
      <c r="VNR549" s="467"/>
      <c r="VNS549" s="468"/>
      <c r="VNT549" s="467"/>
      <c r="VNU549" s="469"/>
      <c r="VNV549" s="469"/>
      <c r="VNW549" s="469"/>
      <c r="VNX549" s="465"/>
      <c r="VNY549" s="466"/>
      <c r="VNZ549" s="467"/>
      <c r="VOA549" s="468"/>
      <c r="VOB549" s="467"/>
      <c r="VOC549" s="469"/>
      <c r="VOD549" s="469"/>
      <c r="VOE549" s="469"/>
      <c r="VOF549" s="465"/>
      <c r="VOG549" s="466"/>
      <c r="VOH549" s="467"/>
      <c r="VOI549" s="468"/>
      <c r="VOJ549" s="467"/>
      <c r="VOK549" s="469"/>
      <c r="VOL549" s="469"/>
      <c r="VOM549" s="469"/>
      <c r="VON549" s="465"/>
      <c r="VOO549" s="466"/>
      <c r="VOP549" s="467"/>
      <c r="VOQ549" s="468"/>
      <c r="VOR549" s="467"/>
      <c r="VOS549" s="469"/>
      <c r="VOT549" s="469"/>
      <c r="VOU549" s="469"/>
      <c r="VOV549" s="465"/>
      <c r="VOW549" s="466"/>
      <c r="VOX549" s="467"/>
      <c r="VOY549" s="468"/>
      <c r="VOZ549" s="467"/>
      <c r="VPA549" s="469"/>
      <c r="VPB549" s="469"/>
      <c r="VPC549" s="469"/>
      <c r="VPD549" s="465"/>
      <c r="VPE549" s="466"/>
      <c r="VPF549" s="467"/>
      <c r="VPG549" s="468"/>
      <c r="VPH549" s="467"/>
      <c r="VPI549" s="469"/>
      <c r="VPJ549" s="469"/>
      <c r="VPK549" s="469"/>
      <c r="VPL549" s="465"/>
      <c r="VPM549" s="466"/>
      <c r="VPN549" s="467"/>
      <c r="VPO549" s="468"/>
      <c r="VPP549" s="467"/>
      <c r="VPQ549" s="469"/>
      <c r="VPR549" s="469"/>
      <c r="VPS549" s="469"/>
      <c r="VPT549" s="465"/>
      <c r="VPU549" s="466"/>
      <c r="VPV549" s="467"/>
      <c r="VPW549" s="468"/>
      <c r="VPX549" s="467"/>
      <c r="VPY549" s="469"/>
      <c r="VPZ549" s="469"/>
      <c r="VQA549" s="469"/>
      <c r="VQB549" s="465"/>
      <c r="VQC549" s="466"/>
      <c r="VQD549" s="467"/>
      <c r="VQE549" s="468"/>
      <c r="VQF549" s="467"/>
      <c r="VQG549" s="469"/>
      <c r="VQH549" s="469"/>
      <c r="VQI549" s="469"/>
      <c r="VQJ549" s="465"/>
      <c r="VQK549" s="466"/>
      <c r="VQL549" s="467"/>
      <c r="VQM549" s="468"/>
      <c r="VQN549" s="467"/>
      <c r="VQO549" s="469"/>
      <c r="VQP549" s="469"/>
      <c r="VQQ549" s="469"/>
      <c r="VQR549" s="465"/>
      <c r="VQS549" s="466"/>
      <c r="VQT549" s="467"/>
      <c r="VQU549" s="468"/>
      <c r="VQV549" s="467"/>
      <c r="VQW549" s="469"/>
      <c r="VQX549" s="469"/>
      <c r="VQY549" s="469"/>
      <c r="VQZ549" s="465"/>
      <c r="VRA549" s="466"/>
      <c r="VRB549" s="467"/>
      <c r="VRC549" s="468"/>
      <c r="VRD549" s="467"/>
      <c r="VRE549" s="469"/>
      <c r="VRF549" s="469"/>
      <c r="VRG549" s="469"/>
      <c r="VRH549" s="465"/>
      <c r="VRI549" s="466"/>
      <c r="VRJ549" s="467"/>
      <c r="VRK549" s="468"/>
      <c r="VRL549" s="467"/>
      <c r="VRM549" s="469"/>
      <c r="VRN549" s="469"/>
      <c r="VRO549" s="469"/>
      <c r="VRP549" s="465"/>
      <c r="VRQ549" s="466"/>
      <c r="VRR549" s="467"/>
      <c r="VRS549" s="468"/>
      <c r="VRT549" s="467"/>
      <c r="VRU549" s="469"/>
      <c r="VRV549" s="469"/>
      <c r="VRW549" s="469"/>
      <c r="VRX549" s="465"/>
      <c r="VRY549" s="466"/>
      <c r="VRZ549" s="467"/>
      <c r="VSA549" s="468"/>
      <c r="VSB549" s="467"/>
      <c r="VSC549" s="469"/>
      <c r="VSD549" s="469"/>
      <c r="VSE549" s="469"/>
      <c r="VSF549" s="465"/>
      <c r="VSG549" s="466"/>
      <c r="VSH549" s="467"/>
      <c r="VSI549" s="468"/>
      <c r="VSJ549" s="467"/>
      <c r="VSK549" s="469"/>
      <c r="VSL549" s="469"/>
      <c r="VSM549" s="469"/>
      <c r="VSN549" s="465"/>
      <c r="VSO549" s="466"/>
      <c r="VSP549" s="467"/>
      <c r="VSQ549" s="468"/>
      <c r="VSR549" s="467"/>
      <c r="VSS549" s="469"/>
      <c r="VST549" s="469"/>
      <c r="VSU549" s="469"/>
      <c r="VSV549" s="465"/>
      <c r="VSW549" s="466"/>
      <c r="VSX549" s="467"/>
      <c r="VSY549" s="468"/>
      <c r="VSZ549" s="467"/>
      <c r="VTA549" s="469"/>
      <c r="VTB549" s="469"/>
      <c r="VTC549" s="469"/>
      <c r="VTD549" s="465"/>
      <c r="VTE549" s="466"/>
      <c r="VTF549" s="467"/>
      <c r="VTG549" s="468"/>
      <c r="VTH549" s="467"/>
      <c r="VTI549" s="469"/>
      <c r="VTJ549" s="469"/>
      <c r="VTK549" s="469"/>
      <c r="VTL549" s="465"/>
      <c r="VTM549" s="466"/>
      <c r="VTN549" s="467"/>
      <c r="VTO549" s="468"/>
      <c r="VTP549" s="467"/>
      <c r="VTQ549" s="469"/>
      <c r="VTR549" s="469"/>
      <c r="VTS549" s="469"/>
      <c r="VTT549" s="465"/>
      <c r="VTU549" s="466"/>
      <c r="VTV549" s="467"/>
      <c r="VTW549" s="468"/>
      <c r="VTX549" s="467"/>
      <c r="VTY549" s="469"/>
      <c r="VTZ549" s="469"/>
      <c r="VUA549" s="469"/>
      <c r="VUB549" s="465"/>
      <c r="VUC549" s="466"/>
      <c r="VUD549" s="467"/>
      <c r="VUE549" s="468"/>
      <c r="VUF549" s="467"/>
      <c r="VUG549" s="469"/>
      <c r="VUH549" s="469"/>
      <c r="VUI549" s="469"/>
      <c r="VUJ549" s="465"/>
      <c r="VUK549" s="466"/>
      <c r="VUL549" s="467"/>
      <c r="VUM549" s="468"/>
      <c r="VUN549" s="467"/>
      <c r="VUO549" s="469"/>
      <c r="VUP549" s="469"/>
      <c r="VUQ549" s="469"/>
      <c r="VUR549" s="465"/>
      <c r="VUS549" s="466"/>
      <c r="VUT549" s="467"/>
      <c r="VUU549" s="468"/>
      <c r="VUV549" s="467"/>
      <c r="VUW549" s="469"/>
      <c r="VUX549" s="469"/>
      <c r="VUY549" s="469"/>
      <c r="VUZ549" s="465"/>
      <c r="VVA549" s="466"/>
      <c r="VVB549" s="467"/>
      <c r="VVC549" s="468"/>
      <c r="VVD549" s="467"/>
      <c r="VVE549" s="469"/>
      <c r="VVF549" s="469"/>
      <c r="VVG549" s="469"/>
      <c r="VVH549" s="465"/>
      <c r="VVI549" s="466"/>
      <c r="VVJ549" s="467"/>
      <c r="VVK549" s="468"/>
      <c r="VVL549" s="467"/>
      <c r="VVM549" s="469"/>
      <c r="VVN549" s="469"/>
      <c r="VVO549" s="469"/>
      <c r="VVP549" s="465"/>
      <c r="VVQ549" s="466"/>
      <c r="VVR549" s="467"/>
      <c r="VVS549" s="468"/>
      <c r="VVT549" s="467"/>
      <c r="VVU549" s="469"/>
      <c r="VVV549" s="469"/>
      <c r="VVW549" s="469"/>
      <c r="VVX549" s="465"/>
      <c r="VVY549" s="466"/>
      <c r="VVZ549" s="467"/>
      <c r="VWA549" s="468"/>
      <c r="VWB549" s="467"/>
      <c r="VWC549" s="469"/>
      <c r="VWD549" s="469"/>
      <c r="VWE549" s="469"/>
      <c r="VWF549" s="465"/>
      <c r="VWG549" s="466"/>
      <c r="VWH549" s="467"/>
      <c r="VWI549" s="468"/>
      <c r="VWJ549" s="467"/>
      <c r="VWK549" s="469"/>
      <c r="VWL549" s="469"/>
      <c r="VWM549" s="469"/>
      <c r="VWN549" s="465"/>
      <c r="VWO549" s="466"/>
      <c r="VWP549" s="467"/>
      <c r="VWQ549" s="468"/>
      <c r="VWR549" s="467"/>
      <c r="VWS549" s="469"/>
      <c r="VWT549" s="469"/>
      <c r="VWU549" s="469"/>
      <c r="VWV549" s="465"/>
      <c r="VWW549" s="466"/>
      <c r="VWX549" s="467"/>
      <c r="VWY549" s="468"/>
      <c r="VWZ549" s="467"/>
      <c r="VXA549" s="469"/>
      <c r="VXB549" s="469"/>
      <c r="VXC549" s="469"/>
      <c r="VXD549" s="465"/>
      <c r="VXE549" s="466"/>
      <c r="VXF549" s="467"/>
      <c r="VXG549" s="468"/>
      <c r="VXH549" s="467"/>
      <c r="VXI549" s="469"/>
      <c r="VXJ549" s="469"/>
      <c r="VXK549" s="469"/>
      <c r="VXL549" s="465"/>
      <c r="VXM549" s="466"/>
      <c r="VXN549" s="467"/>
      <c r="VXO549" s="468"/>
      <c r="VXP549" s="467"/>
      <c r="VXQ549" s="469"/>
      <c r="VXR549" s="469"/>
      <c r="VXS549" s="469"/>
      <c r="VXT549" s="465"/>
      <c r="VXU549" s="466"/>
      <c r="VXV549" s="467"/>
      <c r="VXW549" s="468"/>
      <c r="VXX549" s="467"/>
      <c r="VXY549" s="469"/>
      <c r="VXZ549" s="469"/>
      <c r="VYA549" s="469"/>
      <c r="VYB549" s="465"/>
      <c r="VYC549" s="466"/>
      <c r="VYD549" s="467"/>
      <c r="VYE549" s="468"/>
      <c r="VYF549" s="467"/>
      <c r="VYG549" s="469"/>
      <c r="VYH549" s="469"/>
      <c r="VYI549" s="469"/>
      <c r="VYJ549" s="465"/>
      <c r="VYK549" s="466"/>
      <c r="VYL549" s="467"/>
      <c r="VYM549" s="468"/>
      <c r="VYN549" s="467"/>
      <c r="VYO549" s="469"/>
      <c r="VYP549" s="469"/>
      <c r="VYQ549" s="469"/>
      <c r="VYR549" s="465"/>
      <c r="VYS549" s="466"/>
      <c r="VYT549" s="467"/>
      <c r="VYU549" s="468"/>
      <c r="VYV549" s="467"/>
      <c r="VYW549" s="469"/>
      <c r="VYX549" s="469"/>
      <c r="VYY549" s="469"/>
      <c r="VYZ549" s="465"/>
      <c r="VZA549" s="466"/>
      <c r="VZB549" s="467"/>
      <c r="VZC549" s="468"/>
      <c r="VZD549" s="467"/>
      <c r="VZE549" s="469"/>
      <c r="VZF549" s="469"/>
      <c r="VZG549" s="469"/>
      <c r="VZH549" s="465"/>
      <c r="VZI549" s="466"/>
      <c r="VZJ549" s="467"/>
      <c r="VZK549" s="468"/>
      <c r="VZL549" s="467"/>
      <c r="VZM549" s="469"/>
      <c r="VZN549" s="469"/>
      <c r="VZO549" s="469"/>
      <c r="VZP549" s="465"/>
      <c r="VZQ549" s="466"/>
      <c r="VZR549" s="467"/>
      <c r="VZS549" s="468"/>
      <c r="VZT549" s="467"/>
      <c r="VZU549" s="469"/>
      <c r="VZV549" s="469"/>
      <c r="VZW549" s="469"/>
      <c r="VZX549" s="465"/>
      <c r="VZY549" s="466"/>
      <c r="VZZ549" s="467"/>
      <c r="WAA549" s="468"/>
      <c r="WAB549" s="467"/>
      <c r="WAC549" s="469"/>
      <c r="WAD549" s="469"/>
      <c r="WAE549" s="469"/>
      <c r="WAF549" s="465"/>
      <c r="WAG549" s="466"/>
      <c r="WAH549" s="467"/>
      <c r="WAI549" s="468"/>
      <c r="WAJ549" s="467"/>
      <c r="WAK549" s="469"/>
      <c r="WAL549" s="469"/>
      <c r="WAM549" s="469"/>
      <c r="WAN549" s="465"/>
      <c r="WAO549" s="466"/>
      <c r="WAP549" s="467"/>
      <c r="WAQ549" s="468"/>
      <c r="WAR549" s="467"/>
      <c r="WAS549" s="469"/>
      <c r="WAT549" s="469"/>
      <c r="WAU549" s="469"/>
      <c r="WAV549" s="465"/>
      <c r="WAW549" s="466"/>
      <c r="WAX549" s="467"/>
      <c r="WAY549" s="468"/>
      <c r="WAZ549" s="467"/>
      <c r="WBA549" s="469"/>
      <c r="WBB549" s="469"/>
      <c r="WBC549" s="469"/>
      <c r="WBD549" s="465"/>
      <c r="WBE549" s="466"/>
      <c r="WBF549" s="467"/>
      <c r="WBG549" s="468"/>
      <c r="WBH549" s="467"/>
      <c r="WBI549" s="469"/>
      <c r="WBJ549" s="469"/>
      <c r="WBK549" s="469"/>
      <c r="WBL549" s="465"/>
      <c r="WBM549" s="466"/>
      <c r="WBN549" s="467"/>
      <c r="WBO549" s="468"/>
      <c r="WBP549" s="467"/>
      <c r="WBQ549" s="469"/>
      <c r="WBR549" s="469"/>
      <c r="WBS549" s="469"/>
      <c r="WBT549" s="465"/>
      <c r="WBU549" s="466"/>
      <c r="WBV549" s="467"/>
      <c r="WBW549" s="468"/>
      <c r="WBX549" s="467"/>
      <c r="WBY549" s="469"/>
      <c r="WBZ549" s="469"/>
      <c r="WCA549" s="469"/>
      <c r="WCB549" s="465"/>
      <c r="WCC549" s="466"/>
      <c r="WCD549" s="467"/>
      <c r="WCE549" s="468"/>
      <c r="WCF549" s="467"/>
      <c r="WCG549" s="469"/>
      <c r="WCH549" s="469"/>
      <c r="WCI549" s="469"/>
      <c r="WCJ549" s="465"/>
      <c r="WCK549" s="466"/>
      <c r="WCL549" s="467"/>
      <c r="WCM549" s="468"/>
      <c r="WCN549" s="467"/>
      <c r="WCO549" s="469"/>
      <c r="WCP549" s="469"/>
      <c r="WCQ549" s="469"/>
      <c r="WCR549" s="465"/>
      <c r="WCS549" s="466"/>
      <c r="WCT549" s="467"/>
      <c r="WCU549" s="468"/>
      <c r="WCV549" s="467"/>
      <c r="WCW549" s="469"/>
      <c r="WCX549" s="469"/>
      <c r="WCY549" s="469"/>
      <c r="WCZ549" s="465"/>
      <c r="WDA549" s="466"/>
      <c r="WDB549" s="467"/>
      <c r="WDC549" s="468"/>
      <c r="WDD549" s="467"/>
      <c r="WDE549" s="469"/>
      <c r="WDF549" s="469"/>
      <c r="WDG549" s="469"/>
      <c r="WDH549" s="465"/>
      <c r="WDI549" s="466"/>
      <c r="WDJ549" s="467"/>
      <c r="WDK549" s="468"/>
      <c r="WDL549" s="467"/>
      <c r="WDM549" s="469"/>
      <c r="WDN549" s="469"/>
      <c r="WDO549" s="469"/>
      <c r="WDP549" s="465"/>
      <c r="WDQ549" s="466"/>
      <c r="WDR549" s="467"/>
      <c r="WDS549" s="468"/>
      <c r="WDT549" s="467"/>
      <c r="WDU549" s="469"/>
      <c r="WDV549" s="469"/>
      <c r="WDW549" s="469"/>
      <c r="WDX549" s="465"/>
      <c r="WDY549" s="466"/>
      <c r="WDZ549" s="467"/>
      <c r="WEA549" s="468"/>
      <c r="WEB549" s="467"/>
      <c r="WEC549" s="469"/>
      <c r="WED549" s="469"/>
      <c r="WEE549" s="469"/>
      <c r="WEF549" s="465"/>
      <c r="WEG549" s="466"/>
      <c r="WEH549" s="467"/>
      <c r="WEI549" s="468"/>
      <c r="WEJ549" s="467"/>
      <c r="WEK549" s="469"/>
      <c r="WEL549" s="469"/>
      <c r="WEM549" s="469"/>
      <c r="WEN549" s="465"/>
      <c r="WEO549" s="466"/>
      <c r="WEP549" s="467"/>
      <c r="WEQ549" s="468"/>
      <c r="WER549" s="467"/>
      <c r="WES549" s="469"/>
      <c r="WET549" s="469"/>
      <c r="WEU549" s="469"/>
      <c r="WEV549" s="465"/>
      <c r="WEW549" s="466"/>
      <c r="WEX549" s="467"/>
      <c r="WEY549" s="468"/>
      <c r="WEZ549" s="467"/>
      <c r="WFA549" s="469"/>
      <c r="WFB549" s="469"/>
      <c r="WFC549" s="469"/>
      <c r="WFD549" s="465"/>
      <c r="WFE549" s="466"/>
      <c r="WFF549" s="467"/>
      <c r="WFG549" s="468"/>
      <c r="WFH549" s="467"/>
      <c r="WFI549" s="469"/>
      <c r="WFJ549" s="469"/>
      <c r="WFK549" s="469"/>
      <c r="WFL549" s="465"/>
      <c r="WFM549" s="466"/>
      <c r="WFN549" s="467"/>
      <c r="WFO549" s="468"/>
      <c r="WFP549" s="467"/>
      <c r="WFQ549" s="469"/>
      <c r="WFR549" s="469"/>
      <c r="WFS549" s="469"/>
      <c r="WFT549" s="465"/>
      <c r="WFU549" s="466"/>
      <c r="WFV549" s="467"/>
      <c r="WFW549" s="468"/>
      <c r="WFX549" s="467"/>
      <c r="WFY549" s="469"/>
      <c r="WFZ549" s="469"/>
      <c r="WGA549" s="469"/>
      <c r="WGB549" s="465"/>
      <c r="WGC549" s="466"/>
      <c r="WGD549" s="467"/>
      <c r="WGE549" s="468"/>
      <c r="WGF549" s="467"/>
      <c r="WGG549" s="469"/>
      <c r="WGH549" s="469"/>
      <c r="WGI549" s="469"/>
      <c r="WGJ549" s="465"/>
      <c r="WGK549" s="466"/>
      <c r="WGL549" s="467"/>
      <c r="WGM549" s="468"/>
      <c r="WGN549" s="467"/>
      <c r="WGO549" s="469"/>
      <c r="WGP549" s="469"/>
      <c r="WGQ549" s="469"/>
      <c r="WGR549" s="465"/>
      <c r="WGS549" s="466"/>
      <c r="WGT549" s="467"/>
      <c r="WGU549" s="468"/>
      <c r="WGV549" s="467"/>
      <c r="WGW549" s="469"/>
      <c r="WGX549" s="469"/>
      <c r="WGY549" s="469"/>
      <c r="WGZ549" s="465"/>
      <c r="WHA549" s="466"/>
      <c r="WHB549" s="467"/>
      <c r="WHC549" s="468"/>
      <c r="WHD549" s="467"/>
      <c r="WHE549" s="469"/>
      <c r="WHF549" s="469"/>
      <c r="WHG549" s="469"/>
      <c r="WHH549" s="465"/>
      <c r="WHI549" s="466"/>
      <c r="WHJ549" s="467"/>
      <c r="WHK549" s="468"/>
      <c r="WHL549" s="467"/>
      <c r="WHM549" s="469"/>
      <c r="WHN549" s="469"/>
      <c r="WHO549" s="469"/>
      <c r="WHP549" s="465"/>
      <c r="WHQ549" s="466"/>
      <c r="WHR549" s="467"/>
      <c r="WHS549" s="468"/>
      <c r="WHT549" s="467"/>
      <c r="WHU549" s="469"/>
      <c r="WHV549" s="469"/>
      <c r="WHW549" s="469"/>
      <c r="WHX549" s="465"/>
      <c r="WHY549" s="466"/>
      <c r="WHZ549" s="467"/>
      <c r="WIA549" s="468"/>
      <c r="WIB549" s="467"/>
      <c r="WIC549" s="469"/>
      <c r="WID549" s="469"/>
      <c r="WIE549" s="469"/>
      <c r="WIF549" s="465"/>
      <c r="WIG549" s="466"/>
      <c r="WIH549" s="467"/>
      <c r="WII549" s="468"/>
      <c r="WIJ549" s="467"/>
      <c r="WIK549" s="469"/>
      <c r="WIL549" s="469"/>
      <c r="WIM549" s="469"/>
      <c r="WIN549" s="465"/>
      <c r="WIO549" s="466"/>
      <c r="WIP549" s="467"/>
      <c r="WIQ549" s="468"/>
      <c r="WIR549" s="467"/>
      <c r="WIS549" s="469"/>
      <c r="WIT549" s="469"/>
      <c r="WIU549" s="469"/>
      <c r="WIV549" s="465"/>
      <c r="WIW549" s="466"/>
      <c r="WIX549" s="467"/>
      <c r="WIY549" s="468"/>
      <c r="WIZ549" s="467"/>
      <c r="WJA549" s="469"/>
      <c r="WJB549" s="469"/>
      <c r="WJC549" s="469"/>
      <c r="WJD549" s="465"/>
      <c r="WJE549" s="466"/>
      <c r="WJF549" s="467"/>
      <c r="WJG549" s="468"/>
      <c r="WJH549" s="467"/>
      <c r="WJI549" s="469"/>
      <c r="WJJ549" s="469"/>
      <c r="WJK549" s="469"/>
      <c r="WJL549" s="465"/>
      <c r="WJM549" s="466"/>
      <c r="WJN549" s="467"/>
      <c r="WJO549" s="468"/>
      <c r="WJP549" s="467"/>
      <c r="WJQ549" s="469"/>
      <c r="WJR549" s="469"/>
      <c r="WJS549" s="469"/>
      <c r="WJT549" s="465"/>
      <c r="WJU549" s="466"/>
      <c r="WJV549" s="467"/>
      <c r="WJW549" s="468"/>
      <c r="WJX549" s="467"/>
      <c r="WJY549" s="469"/>
      <c r="WJZ549" s="469"/>
      <c r="WKA549" s="469"/>
      <c r="WKB549" s="465"/>
      <c r="WKC549" s="466"/>
      <c r="WKD549" s="467"/>
      <c r="WKE549" s="468"/>
      <c r="WKF549" s="467"/>
      <c r="WKG549" s="469"/>
      <c r="WKH549" s="469"/>
      <c r="WKI549" s="469"/>
      <c r="WKJ549" s="465"/>
      <c r="WKK549" s="466"/>
      <c r="WKL549" s="467"/>
      <c r="WKM549" s="468"/>
      <c r="WKN549" s="467"/>
      <c r="WKO549" s="469"/>
      <c r="WKP549" s="469"/>
      <c r="WKQ549" s="469"/>
      <c r="WKR549" s="465"/>
      <c r="WKS549" s="466"/>
      <c r="WKT549" s="467"/>
      <c r="WKU549" s="468"/>
      <c r="WKV549" s="467"/>
      <c r="WKW549" s="469"/>
      <c r="WKX549" s="469"/>
      <c r="WKY549" s="469"/>
      <c r="WKZ549" s="465"/>
      <c r="WLA549" s="466"/>
      <c r="WLB549" s="467"/>
      <c r="WLC549" s="468"/>
      <c r="WLD549" s="467"/>
      <c r="WLE549" s="469"/>
      <c r="WLF549" s="469"/>
      <c r="WLG549" s="469"/>
      <c r="WLH549" s="465"/>
      <c r="WLI549" s="466"/>
      <c r="WLJ549" s="467"/>
      <c r="WLK549" s="468"/>
      <c r="WLL549" s="467"/>
      <c r="WLM549" s="469"/>
      <c r="WLN549" s="469"/>
      <c r="WLO549" s="469"/>
      <c r="WLP549" s="465"/>
      <c r="WLQ549" s="466"/>
      <c r="WLR549" s="467"/>
      <c r="WLS549" s="468"/>
      <c r="WLT549" s="467"/>
      <c r="WLU549" s="469"/>
      <c r="WLV549" s="469"/>
      <c r="WLW549" s="469"/>
      <c r="WLX549" s="465"/>
      <c r="WLY549" s="466"/>
      <c r="WLZ549" s="467"/>
      <c r="WMA549" s="468"/>
      <c r="WMB549" s="467"/>
      <c r="WMC549" s="469"/>
      <c r="WMD549" s="469"/>
      <c r="WME549" s="469"/>
      <c r="WMF549" s="465"/>
      <c r="WMG549" s="466"/>
      <c r="WMH549" s="467"/>
      <c r="WMI549" s="468"/>
      <c r="WMJ549" s="467"/>
      <c r="WMK549" s="469"/>
      <c r="WML549" s="469"/>
      <c r="WMM549" s="469"/>
      <c r="WMN549" s="465"/>
      <c r="WMO549" s="466"/>
      <c r="WMP549" s="467"/>
      <c r="WMQ549" s="468"/>
      <c r="WMR549" s="467"/>
      <c r="WMS549" s="469"/>
      <c r="WMT549" s="469"/>
      <c r="WMU549" s="469"/>
      <c r="WMV549" s="465"/>
      <c r="WMW549" s="466"/>
      <c r="WMX549" s="467"/>
      <c r="WMY549" s="468"/>
      <c r="WMZ549" s="467"/>
      <c r="WNA549" s="469"/>
      <c r="WNB549" s="469"/>
      <c r="WNC549" s="469"/>
      <c r="WND549" s="465"/>
      <c r="WNE549" s="466"/>
      <c r="WNF549" s="467"/>
      <c r="WNG549" s="468"/>
      <c r="WNH549" s="467"/>
      <c r="WNI549" s="469"/>
      <c r="WNJ549" s="469"/>
      <c r="WNK549" s="469"/>
      <c r="WNL549" s="465"/>
      <c r="WNM549" s="466"/>
      <c r="WNN549" s="467"/>
      <c r="WNO549" s="468"/>
      <c r="WNP549" s="467"/>
      <c r="WNQ549" s="469"/>
      <c r="WNR549" s="469"/>
      <c r="WNS549" s="469"/>
      <c r="WNT549" s="465"/>
      <c r="WNU549" s="466"/>
      <c r="WNV549" s="467"/>
      <c r="WNW549" s="468"/>
      <c r="WNX549" s="467"/>
      <c r="WNY549" s="469"/>
      <c r="WNZ549" s="469"/>
      <c r="WOA549" s="469"/>
      <c r="WOB549" s="465"/>
      <c r="WOC549" s="466"/>
      <c r="WOD549" s="467"/>
      <c r="WOE549" s="468"/>
      <c r="WOF549" s="467"/>
      <c r="WOG549" s="469"/>
      <c r="WOH549" s="469"/>
      <c r="WOI549" s="469"/>
      <c r="WOJ549" s="465"/>
      <c r="WOK549" s="466"/>
      <c r="WOL549" s="467"/>
      <c r="WOM549" s="468"/>
      <c r="WON549" s="467"/>
      <c r="WOO549" s="469"/>
      <c r="WOP549" s="469"/>
      <c r="WOQ549" s="469"/>
      <c r="WOR549" s="465"/>
      <c r="WOS549" s="466"/>
      <c r="WOT549" s="467"/>
      <c r="WOU549" s="468"/>
      <c r="WOV549" s="467"/>
      <c r="WOW549" s="469"/>
      <c r="WOX549" s="469"/>
      <c r="WOY549" s="469"/>
      <c r="WOZ549" s="465"/>
      <c r="WPA549" s="466"/>
      <c r="WPB549" s="467"/>
      <c r="WPC549" s="468"/>
      <c r="WPD549" s="467"/>
      <c r="WPE549" s="469"/>
      <c r="WPF549" s="469"/>
      <c r="WPG549" s="469"/>
      <c r="WPH549" s="465"/>
      <c r="WPI549" s="466"/>
      <c r="WPJ549" s="467"/>
      <c r="WPK549" s="468"/>
      <c r="WPL549" s="467"/>
      <c r="WPM549" s="469"/>
      <c r="WPN549" s="469"/>
      <c r="WPO549" s="469"/>
      <c r="WPP549" s="465"/>
      <c r="WPQ549" s="466"/>
      <c r="WPR549" s="467"/>
      <c r="WPS549" s="468"/>
      <c r="WPT549" s="467"/>
      <c r="WPU549" s="469"/>
      <c r="WPV549" s="469"/>
      <c r="WPW549" s="469"/>
      <c r="WPX549" s="465"/>
      <c r="WPY549" s="466"/>
      <c r="WPZ549" s="467"/>
      <c r="WQA549" s="468"/>
      <c r="WQB549" s="467"/>
      <c r="WQC549" s="469"/>
      <c r="WQD549" s="469"/>
      <c r="WQE549" s="469"/>
      <c r="WQF549" s="465"/>
      <c r="WQG549" s="466"/>
      <c r="WQH549" s="467"/>
      <c r="WQI549" s="468"/>
      <c r="WQJ549" s="467"/>
      <c r="WQK549" s="469"/>
      <c r="WQL549" s="469"/>
      <c r="WQM549" s="469"/>
      <c r="WQN549" s="465"/>
      <c r="WQO549" s="466"/>
      <c r="WQP549" s="467"/>
      <c r="WQQ549" s="468"/>
      <c r="WQR549" s="467"/>
      <c r="WQS549" s="469"/>
      <c r="WQT549" s="469"/>
      <c r="WQU549" s="469"/>
      <c r="WQV549" s="465"/>
      <c r="WQW549" s="466"/>
      <c r="WQX549" s="467"/>
      <c r="WQY549" s="468"/>
      <c r="WQZ549" s="467"/>
      <c r="WRA549" s="469"/>
      <c r="WRB549" s="469"/>
      <c r="WRC549" s="469"/>
      <c r="WRD549" s="465"/>
      <c r="WRE549" s="466"/>
      <c r="WRF549" s="467"/>
      <c r="WRG549" s="468"/>
      <c r="WRH549" s="467"/>
      <c r="WRI549" s="469"/>
      <c r="WRJ549" s="469"/>
      <c r="WRK549" s="469"/>
      <c r="WRL549" s="465"/>
      <c r="WRM549" s="466"/>
      <c r="WRN549" s="467"/>
      <c r="WRO549" s="468"/>
      <c r="WRP549" s="467"/>
      <c r="WRQ549" s="469"/>
      <c r="WRR549" s="469"/>
      <c r="WRS549" s="469"/>
      <c r="WRT549" s="465"/>
      <c r="WRU549" s="466"/>
      <c r="WRV549" s="467"/>
      <c r="WRW549" s="468"/>
      <c r="WRX549" s="467"/>
      <c r="WRY549" s="469"/>
      <c r="WRZ549" s="469"/>
      <c r="WSA549" s="469"/>
      <c r="WSB549" s="465"/>
      <c r="WSC549" s="466"/>
      <c r="WSD549" s="467"/>
      <c r="WSE549" s="468"/>
      <c r="WSF549" s="467"/>
      <c r="WSG549" s="469"/>
      <c r="WSH549" s="469"/>
      <c r="WSI549" s="469"/>
      <c r="WSJ549" s="465"/>
      <c r="WSK549" s="466"/>
      <c r="WSL549" s="467"/>
      <c r="WSM549" s="468"/>
      <c r="WSN549" s="467"/>
      <c r="WSO549" s="469"/>
      <c r="WSP549" s="469"/>
      <c r="WSQ549" s="469"/>
      <c r="WSR549" s="465"/>
      <c r="WSS549" s="466"/>
      <c r="WST549" s="467"/>
      <c r="WSU549" s="468"/>
      <c r="WSV549" s="467"/>
      <c r="WSW549" s="469"/>
      <c r="WSX549" s="469"/>
      <c r="WSY549" s="469"/>
      <c r="WSZ549" s="465"/>
      <c r="WTA549" s="466"/>
      <c r="WTB549" s="467"/>
      <c r="WTC549" s="468"/>
      <c r="WTD549" s="467"/>
      <c r="WTE549" s="469"/>
      <c r="WTF549" s="469"/>
      <c r="WTG549" s="469"/>
      <c r="WTH549" s="465"/>
      <c r="WTI549" s="466"/>
      <c r="WTJ549" s="467"/>
      <c r="WTK549" s="468"/>
      <c r="WTL549" s="467"/>
      <c r="WTM549" s="469"/>
      <c r="WTN549" s="469"/>
      <c r="WTO549" s="469"/>
      <c r="WTP549" s="465"/>
      <c r="WTQ549" s="466"/>
      <c r="WTR549" s="467"/>
      <c r="WTS549" s="468"/>
      <c r="WTT549" s="467"/>
      <c r="WTU549" s="469"/>
      <c r="WTV549" s="469"/>
      <c r="WTW549" s="469"/>
      <c r="WTX549" s="465"/>
      <c r="WTY549" s="466"/>
      <c r="WTZ549" s="467"/>
      <c r="WUA549" s="468"/>
      <c r="WUB549" s="467"/>
      <c r="WUC549" s="469"/>
      <c r="WUD549" s="469"/>
      <c r="WUE549" s="469"/>
      <c r="WUF549" s="465"/>
      <c r="WUG549" s="466"/>
      <c r="WUH549" s="467"/>
      <c r="WUI549" s="468"/>
      <c r="WUJ549" s="467"/>
      <c r="WUK549" s="469"/>
      <c r="WUL549" s="469"/>
      <c r="WUM549" s="469"/>
      <c r="WUN549" s="465"/>
      <c r="WUO549" s="466"/>
      <c r="WUP549" s="467"/>
      <c r="WUQ549" s="468"/>
      <c r="WUR549" s="467"/>
      <c r="WUS549" s="469"/>
      <c r="WUT549" s="469"/>
      <c r="WUU549" s="469"/>
      <c r="WUV549" s="465"/>
      <c r="WUW549" s="466"/>
      <c r="WUX549" s="467"/>
      <c r="WUY549" s="468"/>
      <c r="WUZ549" s="467"/>
      <c r="WVA549" s="469"/>
      <c r="WVB549" s="469"/>
      <c r="WVC549" s="469"/>
      <c r="WVD549" s="465"/>
      <c r="WVE549" s="466"/>
      <c r="WVF549" s="467"/>
      <c r="WVG549" s="468"/>
      <c r="WVH549" s="467"/>
      <c r="WVI549" s="469"/>
      <c r="WVJ549" s="469"/>
      <c r="WVK549" s="469"/>
      <c r="WVL549" s="465"/>
      <c r="WVM549" s="466"/>
      <c r="WVN549" s="467"/>
      <c r="WVO549" s="468"/>
      <c r="WVP549" s="467"/>
      <c r="WVQ549" s="469"/>
      <c r="WVR549" s="469"/>
      <c r="WVS549" s="469"/>
      <c r="WVT549" s="465"/>
      <c r="WVU549" s="466"/>
      <c r="WVV549" s="467"/>
      <c r="WVW549" s="468"/>
      <c r="WVX549" s="467"/>
      <c r="WVY549" s="469"/>
      <c r="WVZ549" s="469"/>
      <c r="WWA549" s="469"/>
      <c r="WWB549" s="465"/>
      <c r="WWC549" s="466"/>
      <c r="WWD549" s="467"/>
      <c r="WWE549" s="468"/>
      <c r="WWF549" s="467"/>
      <c r="WWG549" s="469"/>
      <c r="WWH549" s="469"/>
      <c r="WWI549" s="469"/>
      <c r="WWJ549" s="465"/>
      <c r="WWK549" s="466"/>
      <c r="WWL549" s="467"/>
      <c r="WWM549" s="468"/>
      <c r="WWN549" s="467"/>
      <c r="WWO549" s="469"/>
      <c r="WWP549" s="469"/>
      <c r="WWQ549" s="469"/>
      <c r="WWR549" s="465"/>
      <c r="WWS549" s="466"/>
      <c r="WWT549" s="467"/>
      <c r="WWU549" s="468"/>
      <c r="WWV549" s="467"/>
      <c r="WWW549" s="469"/>
      <c r="WWX549" s="469"/>
      <c r="WWY549" s="469"/>
      <c r="WWZ549" s="465"/>
      <c r="WXA549" s="466"/>
      <c r="WXB549" s="467"/>
      <c r="WXC549" s="468"/>
      <c r="WXD549" s="467"/>
      <c r="WXE549" s="469"/>
      <c r="WXF549" s="469"/>
      <c r="WXG549" s="469"/>
      <c r="WXH549" s="465"/>
      <c r="WXI549" s="466"/>
      <c r="WXJ549" s="467"/>
      <c r="WXK549" s="468"/>
      <c r="WXL549" s="467"/>
      <c r="WXM549" s="469"/>
      <c r="WXN549" s="469"/>
      <c r="WXO549" s="469"/>
      <c r="WXP549" s="465"/>
      <c r="WXQ549" s="466"/>
      <c r="WXR549" s="467"/>
      <c r="WXS549" s="468"/>
      <c r="WXT549" s="467"/>
      <c r="WXU549" s="469"/>
      <c r="WXV549" s="469"/>
      <c r="WXW549" s="469"/>
      <c r="WXX549" s="465"/>
      <c r="WXY549" s="466"/>
      <c r="WXZ549" s="467"/>
      <c r="WYA549" s="468"/>
      <c r="WYB549" s="467"/>
      <c r="WYC549" s="469"/>
      <c r="WYD549" s="469"/>
      <c r="WYE549" s="469"/>
      <c r="WYF549" s="465"/>
      <c r="WYG549" s="466"/>
      <c r="WYH549" s="467"/>
      <c r="WYI549" s="468"/>
      <c r="WYJ549" s="467"/>
      <c r="WYK549" s="469"/>
      <c r="WYL549" s="469"/>
      <c r="WYM549" s="469"/>
      <c r="WYN549" s="465"/>
      <c r="WYO549" s="466"/>
      <c r="WYP549" s="467"/>
      <c r="WYQ549" s="468"/>
      <c r="WYR549" s="467"/>
      <c r="WYS549" s="469"/>
      <c r="WYT549" s="469"/>
      <c r="WYU549" s="469"/>
      <c r="WYV549" s="465"/>
      <c r="WYW549" s="466"/>
      <c r="WYX549" s="467"/>
      <c r="WYY549" s="468"/>
      <c r="WYZ549" s="467"/>
      <c r="WZA549" s="469"/>
      <c r="WZB549" s="469"/>
      <c r="WZC549" s="469"/>
      <c r="WZD549" s="465"/>
      <c r="WZE549" s="466"/>
      <c r="WZF549" s="467"/>
      <c r="WZG549" s="468"/>
      <c r="WZH549" s="467"/>
      <c r="WZI549" s="469"/>
      <c r="WZJ549" s="469"/>
      <c r="WZK549" s="469"/>
      <c r="WZL549" s="465"/>
      <c r="WZM549" s="466"/>
      <c r="WZN549" s="467"/>
      <c r="WZO549" s="468"/>
      <c r="WZP549" s="467"/>
      <c r="WZQ549" s="469"/>
      <c r="WZR549" s="469"/>
      <c r="WZS549" s="469"/>
      <c r="WZT549" s="465"/>
      <c r="WZU549" s="466"/>
      <c r="WZV549" s="467"/>
      <c r="WZW549" s="468"/>
      <c r="WZX549" s="467"/>
      <c r="WZY549" s="469"/>
      <c r="WZZ549" s="469"/>
      <c r="XAA549" s="469"/>
      <c r="XAB549" s="465"/>
      <c r="XAC549" s="466"/>
      <c r="XAD549" s="467"/>
      <c r="XAE549" s="468"/>
      <c r="XAF549" s="467"/>
      <c r="XAG549" s="469"/>
      <c r="XAH549" s="469"/>
      <c r="XAI549" s="469"/>
      <c r="XAJ549" s="465"/>
      <c r="XAK549" s="466"/>
      <c r="XAL549" s="467"/>
      <c r="XAM549" s="468"/>
      <c r="XAN549" s="467"/>
      <c r="XAO549" s="469"/>
      <c r="XAP549" s="469"/>
      <c r="XAQ549" s="469"/>
      <c r="XAR549" s="465"/>
      <c r="XAS549" s="466"/>
      <c r="XAT549" s="467"/>
      <c r="XAU549" s="468"/>
      <c r="XAV549" s="467"/>
      <c r="XAW549" s="469"/>
      <c r="XAX549" s="469"/>
      <c r="XAY549" s="469"/>
      <c r="XAZ549" s="465"/>
      <c r="XBA549" s="466"/>
      <c r="XBB549" s="467"/>
      <c r="XBC549" s="468"/>
      <c r="XBD549" s="467"/>
      <c r="XBE549" s="469"/>
      <c r="XBF549" s="469"/>
      <c r="XBG549" s="469"/>
      <c r="XBH549" s="465"/>
      <c r="XBI549" s="466"/>
      <c r="XBJ549" s="467"/>
      <c r="XBK549" s="468"/>
      <c r="XBL549" s="467"/>
      <c r="XBM549" s="469"/>
      <c r="XBN549" s="469"/>
      <c r="XBO549" s="469"/>
      <c r="XBP549" s="465"/>
      <c r="XBQ549" s="466"/>
      <c r="XBR549" s="467"/>
      <c r="XBS549" s="468"/>
      <c r="XBT549" s="467"/>
      <c r="XBU549" s="469"/>
      <c r="XBV549" s="469"/>
      <c r="XBW549" s="469"/>
      <c r="XBX549" s="465"/>
      <c r="XBY549" s="466"/>
      <c r="XBZ549" s="467"/>
      <c r="XCA549" s="468"/>
      <c r="XCB549" s="467"/>
      <c r="XCC549" s="469"/>
      <c r="XCD549" s="469"/>
      <c r="XCE549" s="469"/>
      <c r="XCF549" s="465"/>
      <c r="XCG549" s="466"/>
      <c r="XCH549" s="467"/>
      <c r="XCI549" s="468"/>
      <c r="XCJ549" s="467"/>
      <c r="XCK549" s="469"/>
      <c r="XCL549" s="469"/>
      <c r="XCM549" s="469"/>
      <c r="XCN549" s="465"/>
      <c r="XCO549" s="466"/>
      <c r="XCP549" s="467"/>
      <c r="XCQ549" s="468"/>
      <c r="XCR549" s="467"/>
      <c r="XCS549" s="469"/>
      <c r="XCT549" s="469"/>
      <c r="XCU549" s="469"/>
      <c r="XCV549" s="465"/>
      <c r="XCW549" s="466"/>
      <c r="XCX549" s="467"/>
      <c r="XCY549" s="468"/>
      <c r="XCZ549" s="467"/>
      <c r="XDA549" s="469"/>
      <c r="XDB549" s="469"/>
      <c r="XDC549" s="469"/>
      <c r="XDD549" s="465"/>
      <c r="XDE549" s="466"/>
      <c r="XDF549" s="467"/>
      <c r="XDG549" s="468"/>
      <c r="XDH549" s="467"/>
      <c r="XDI549" s="469"/>
      <c r="XDJ549" s="469"/>
      <c r="XDK549" s="469"/>
      <c r="XDL549" s="465"/>
      <c r="XDM549" s="466"/>
      <c r="XDN549" s="467"/>
      <c r="XDO549" s="468"/>
      <c r="XDP549" s="467"/>
      <c r="XDQ549" s="469"/>
      <c r="XDR549" s="469"/>
      <c r="XDS549" s="469"/>
      <c r="XDT549" s="465"/>
      <c r="XDU549" s="466"/>
      <c r="XDV549" s="467"/>
      <c r="XDW549" s="468"/>
      <c r="XDX549" s="467"/>
      <c r="XDY549" s="469"/>
      <c r="XDZ549" s="469"/>
      <c r="XEA549" s="469"/>
      <c r="XEB549" s="465"/>
      <c r="XEC549" s="466"/>
      <c r="XED549" s="467"/>
      <c r="XEE549" s="468"/>
      <c r="XEF549" s="467"/>
      <c r="XEG549" s="469"/>
      <c r="XEH549" s="469"/>
      <c r="XEI549" s="469"/>
      <c r="XEJ549" s="465"/>
      <c r="XEK549" s="466"/>
      <c r="XEL549" s="467"/>
      <c r="XEM549" s="468"/>
      <c r="XEN549" s="467"/>
      <c r="XEO549" s="469"/>
      <c r="XEP549" s="469"/>
      <c r="XEQ549" s="469"/>
      <c r="XER549" s="465"/>
      <c r="XES549" s="466"/>
      <c r="XET549" s="467"/>
      <c r="XEU549" s="468"/>
      <c r="XEV549" s="467"/>
      <c r="XEW549" s="469"/>
      <c r="XEX549" s="469"/>
      <c r="XEY549" s="469"/>
    </row>
    <row r="550" spans="1:16379" ht="25.5" outlineLevel="1" x14ac:dyDescent="0.2">
      <c r="A550" s="18" t="s">
        <v>2406</v>
      </c>
      <c r="B550" s="10">
        <v>30</v>
      </c>
      <c r="C550" s="10">
        <v>3</v>
      </c>
      <c r="D550" s="470" t="str">
        <f>+VLOOKUP(A:A,APUS!A:C,3,FALSE)</f>
        <v>SUMINISTRO E INST. DE CAJILLA PARA MEDIDOR DE GAS UNIFAMIL. (37X37X15CM)</v>
      </c>
      <c r="E550" s="10" t="str">
        <f>+VLOOKUP(A:A,APUS!A:D,4,FALSE)</f>
        <v>UN</v>
      </c>
      <c r="F550" s="13">
        <f>VLOOKUP(A:A,APUS!A:H,8,0)</f>
        <v>2.5514999999999999</v>
      </c>
      <c r="G550" s="26">
        <f>VLOOKUP(A:A,MEMORIAS!B:M,12,0)</f>
        <v>0</v>
      </c>
      <c r="H550" s="462">
        <f>+F550*G550</f>
        <v>0</v>
      </c>
      <c r="I550" s="49"/>
      <c r="J550" s="49"/>
      <c r="K550" s="49"/>
      <c r="L550" s="46"/>
      <c r="M550" s="47"/>
      <c r="N550" s="47"/>
      <c r="O550" s="48"/>
      <c r="P550" s="47"/>
      <c r="Q550" s="49"/>
      <c r="R550" s="49"/>
      <c r="S550" s="49"/>
      <c r="T550" s="46"/>
      <c r="U550" s="47"/>
      <c r="V550" s="47"/>
      <c r="W550" s="48"/>
      <c r="X550" s="47"/>
      <c r="Y550" s="49"/>
      <c r="Z550" s="49"/>
      <c r="AA550" s="49"/>
      <c r="AB550" s="46"/>
      <c r="AC550" s="47"/>
      <c r="AD550" s="47"/>
      <c r="AE550" s="48"/>
      <c r="AF550" s="47"/>
      <c r="AG550" s="49"/>
      <c r="AH550" s="49"/>
      <c r="AI550" s="49"/>
      <c r="AJ550" s="46"/>
      <c r="AK550" s="47"/>
      <c r="AL550" s="47"/>
      <c r="AM550" s="48"/>
      <c r="AN550" s="47"/>
      <c r="AO550" s="49"/>
      <c r="AP550" s="49"/>
      <c r="AQ550" s="49"/>
      <c r="AR550" s="46"/>
      <c r="AS550" s="47"/>
      <c r="AT550" s="47"/>
      <c r="AU550" s="48"/>
      <c r="AV550" s="47"/>
      <c r="AW550" s="49"/>
      <c r="AX550" s="49"/>
      <c r="AY550" s="49"/>
      <c r="AZ550" s="46"/>
      <c r="BA550" s="47"/>
      <c r="BB550" s="47"/>
      <c r="BC550" s="48"/>
      <c r="BD550" s="47"/>
      <c r="BE550" s="49"/>
      <c r="BF550" s="49"/>
      <c r="BG550" s="49"/>
      <c r="BH550" s="46"/>
      <c r="BI550" s="47"/>
      <c r="BJ550" s="47"/>
      <c r="BK550" s="48"/>
      <c r="BL550" s="47"/>
      <c r="BM550" s="49"/>
      <c r="BN550" s="49"/>
      <c r="BO550" s="49"/>
      <c r="BP550" s="46"/>
      <c r="BQ550" s="47"/>
      <c r="BR550" s="47"/>
      <c r="BS550" s="48"/>
      <c r="BT550" s="47"/>
      <c r="BU550" s="49"/>
      <c r="BV550" s="49"/>
      <c r="BW550" s="49"/>
      <c r="BX550" s="46"/>
      <c r="BY550" s="47"/>
      <c r="BZ550" s="47"/>
      <c r="CA550" s="48"/>
      <c r="CB550" s="47"/>
      <c r="CC550" s="49"/>
      <c r="CD550" s="49"/>
      <c r="CE550" s="49"/>
      <c r="CF550" s="46"/>
      <c r="CG550" s="47"/>
      <c r="CH550" s="47"/>
      <c r="CI550" s="48"/>
      <c r="CJ550" s="47"/>
      <c r="CK550" s="49"/>
      <c r="CL550" s="49"/>
      <c r="CM550" s="49"/>
      <c r="CN550" s="46"/>
      <c r="CO550" s="47"/>
      <c r="CP550" s="47"/>
      <c r="CQ550" s="48"/>
      <c r="CR550" s="47"/>
      <c r="CS550" s="49"/>
      <c r="CT550" s="49"/>
      <c r="CU550" s="49"/>
      <c r="CV550" s="46"/>
      <c r="CW550" s="47"/>
      <c r="CX550" s="47"/>
      <c r="CY550" s="48"/>
      <c r="CZ550" s="47"/>
      <c r="DA550" s="49"/>
      <c r="DB550" s="49"/>
      <c r="DC550" s="49"/>
      <c r="DD550" s="46"/>
      <c r="DE550" s="47"/>
      <c r="DF550" s="47"/>
      <c r="DG550" s="48"/>
      <c r="DH550" s="47"/>
      <c r="DI550" s="49"/>
      <c r="DJ550" s="49"/>
      <c r="DK550" s="49"/>
      <c r="DL550" s="46"/>
      <c r="DM550" s="47"/>
      <c r="DN550" s="47"/>
      <c r="DO550" s="48"/>
      <c r="DP550" s="47"/>
      <c r="DQ550" s="49"/>
      <c r="DR550" s="49"/>
      <c r="DS550" s="49"/>
      <c r="DT550" s="46"/>
      <c r="DU550" s="47"/>
      <c r="DV550" s="47"/>
      <c r="DW550" s="48"/>
      <c r="DX550" s="47"/>
      <c r="DY550" s="49"/>
      <c r="DZ550" s="49"/>
      <c r="EA550" s="49"/>
      <c r="EB550" s="46"/>
      <c r="EC550" s="47"/>
      <c r="ED550" s="47"/>
      <c r="EE550" s="48"/>
      <c r="EF550" s="47"/>
      <c r="EG550" s="49"/>
      <c r="EH550" s="49"/>
      <c r="EI550" s="49"/>
      <c r="EJ550" s="46"/>
      <c r="EK550" s="47"/>
      <c r="EL550" s="47"/>
      <c r="EM550" s="48"/>
      <c r="EN550" s="47"/>
      <c r="EO550" s="49"/>
      <c r="EP550" s="49"/>
      <c r="EQ550" s="49"/>
      <c r="ER550" s="46"/>
      <c r="ES550" s="47"/>
      <c r="ET550" s="47"/>
      <c r="EU550" s="48"/>
      <c r="EV550" s="47"/>
      <c r="EW550" s="49"/>
      <c r="EX550" s="49"/>
      <c r="EY550" s="49"/>
      <c r="EZ550" s="46"/>
      <c r="FA550" s="47"/>
      <c r="FB550" s="47"/>
      <c r="FC550" s="48"/>
      <c r="FD550" s="47"/>
      <c r="FE550" s="49"/>
      <c r="FF550" s="49"/>
      <c r="FG550" s="49"/>
      <c r="FH550" s="46"/>
      <c r="FI550" s="47"/>
      <c r="FJ550" s="47"/>
      <c r="FK550" s="48"/>
      <c r="FL550" s="47"/>
      <c r="FM550" s="49"/>
      <c r="FN550" s="49"/>
      <c r="FO550" s="49"/>
      <c r="FP550" s="46"/>
      <c r="FQ550" s="47"/>
      <c r="FR550" s="47"/>
      <c r="FS550" s="48"/>
      <c r="FT550" s="47"/>
      <c r="FU550" s="49"/>
      <c r="FV550" s="49"/>
      <c r="FW550" s="49"/>
      <c r="FX550" s="46"/>
      <c r="FY550" s="47"/>
      <c r="FZ550" s="47"/>
      <c r="GA550" s="48"/>
      <c r="GB550" s="47"/>
      <c r="GC550" s="49"/>
      <c r="GD550" s="49"/>
      <c r="GE550" s="49"/>
      <c r="GF550" s="46"/>
      <c r="GG550" s="47"/>
      <c r="GH550" s="47"/>
      <c r="GI550" s="48"/>
      <c r="GJ550" s="47"/>
      <c r="GK550" s="49"/>
      <c r="GL550" s="49"/>
      <c r="GM550" s="49"/>
      <c r="GN550" s="46"/>
      <c r="GO550" s="47"/>
      <c r="GP550" s="47"/>
      <c r="GQ550" s="48"/>
      <c r="GR550" s="47"/>
      <c r="GS550" s="49"/>
      <c r="GT550" s="49"/>
      <c r="GU550" s="49"/>
      <c r="GV550" s="46"/>
      <c r="GW550" s="47"/>
      <c r="GX550" s="47"/>
      <c r="GY550" s="48"/>
      <c r="GZ550" s="47"/>
      <c r="HA550" s="49"/>
      <c r="HB550" s="49"/>
      <c r="HC550" s="49"/>
      <c r="HD550" s="46"/>
      <c r="HE550" s="47"/>
      <c r="HF550" s="47"/>
      <c r="HG550" s="48"/>
      <c r="HH550" s="47"/>
      <c r="HI550" s="49"/>
      <c r="HJ550" s="49"/>
      <c r="HK550" s="49"/>
      <c r="HL550" s="46"/>
      <c r="HM550" s="47"/>
      <c r="HN550" s="47"/>
      <c r="HO550" s="48"/>
      <c r="HP550" s="47"/>
      <c r="HQ550" s="49"/>
      <c r="HR550" s="49"/>
      <c r="HS550" s="49"/>
      <c r="HT550" s="46"/>
      <c r="HU550" s="47"/>
      <c r="HV550" s="47"/>
      <c r="HW550" s="48"/>
      <c r="HX550" s="47"/>
      <c r="HY550" s="49"/>
      <c r="HZ550" s="49"/>
      <c r="IA550" s="49"/>
      <c r="IB550" s="46"/>
      <c r="IC550" s="47"/>
      <c r="ID550" s="47"/>
      <c r="IE550" s="48"/>
      <c r="IF550" s="47"/>
      <c r="IG550" s="49"/>
      <c r="IH550" s="49"/>
      <c r="II550" s="49"/>
      <c r="IJ550" s="46"/>
      <c r="IK550" s="47"/>
      <c r="IL550" s="47"/>
      <c r="IM550" s="48"/>
      <c r="IN550" s="47"/>
      <c r="IO550" s="49"/>
      <c r="IP550" s="49"/>
      <c r="IQ550" s="49"/>
      <c r="IR550" s="46"/>
      <c r="IS550" s="47"/>
      <c r="IT550" s="47"/>
      <c r="IU550" s="48"/>
      <c r="IV550" s="47"/>
      <c r="IW550" s="49"/>
      <c r="IX550" s="49"/>
      <c r="IY550" s="49"/>
      <c r="IZ550" s="46"/>
      <c r="JA550" s="47"/>
      <c r="JB550" s="47"/>
      <c r="JC550" s="48"/>
      <c r="JD550" s="47"/>
      <c r="JE550" s="49"/>
      <c r="JF550" s="49"/>
      <c r="JG550" s="49"/>
      <c r="JH550" s="46"/>
      <c r="JI550" s="47"/>
      <c r="JJ550" s="47"/>
      <c r="JK550" s="48"/>
      <c r="JL550" s="47"/>
      <c r="JM550" s="49"/>
      <c r="JN550" s="49"/>
      <c r="JO550" s="49"/>
      <c r="JP550" s="46"/>
      <c r="JQ550" s="47"/>
      <c r="JR550" s="47"/>
      <c r="JS550" s="48"/>
      <c r="JT550" s="47"/>
      <c r="JU550" s="49"/>
      <c r="JV550" s="49"/>
      <c r="JW550" s="49"/>
      <c r="JX550" s="46"/>
      <c r="JY550" s="47"/>
      <c r="JZ550" s="47"/>
      <c r="KA550" s="48"/>
      <c r="KB550" s="47"/>
      <c r="KC550" s="49"/>
      <c r="KD550" s="49"/>
      <c r="KE550" s="49"/>
      <c r="KF550" s="46"/>
      <c r="KG550" s="47"/>
      <c r="KH550" s="47"/>
      <c r="KI550" s="48"/>
      <c r="KJ550" s="47"/>
      <c r="KK550" s="49"/>
      <c r="KL550" s="49"/>
      <c r="KM550" s="49"/>
      <c r="KN550" s="46"/>
      <c r="KO550" s="47"/>
      <c r="KP550" s="47"/>
      <c r="KQ550" s="48"/>
      <c r="KR550" s="47"/>
      <c r="KS550" s="49"/>
      <c r="KT550" s="49"/>
      <c r="KU550" s="49"/>
      <c r="KV550" s="46"/>
      <c r="KW550" s="47"/>
      <c r="KX550" s="47"/>
      <c r="KY550" s="48"/>
      <c r="KZ550" s="47"/>
      <c r="LA550" s="49"/>
      <c r="LB550" s="49"/>
      <c r="LC550" s="49"/>
      <c r="LD550" s="46"/>
      <c r="LE550" s="47"/>
      <c r="LF550" s="47"/>
      <c r="LG550" s="48"/>
      <c r="LH550" s="47"/>
      <c r="LI550" s="49"/>
      <c r="LJ550" s="49"/>
      <c r="LK550" s="49"/>
      <c r="LL550" s="46"/>
      <c r="LM550" s="47"/>
      <c r="LN550" s="47"/>
      <c r="LO550" s="48"/>
      <c r="LP550" s="47"/>
      <c r="LQ550" s="49"/>
      <c r="LR550" s="49"/>
      <c r="LS550" s="49"/>
      <c r="LT550" s="46"/>
      <c r="LU550" s="47"/>
      <c r="LV550" s="47"/>
      <c r="LW550" s="48"/>
      <c r="LX550" s="47"/>
      <c r="LY550" s="49"/>
      <c r="LZ550" s="49"/>
      <c r="MA550" s="49"/>
      <c r="MB550" s="46"/>
      <c r="MC550" s="47"/>
      <c r="MD550" s="47"/>
      <c r="ME550" s="48"/>
      <c r="MF550" s="47"/>
      <c r="MG550" s="49"/>
      <c r="MH550" s="49"/>
      <c r="MI550" s="49"/>
      <c r="MJ550" s="46"/>
      <c r="MK550" s="47"/>
      <c r="ML550" s="47"/>
      <c r="MM550" s="48"/>
      <c r="MN550" s="47"/>
      <c r="MO550" s="49"/>
      <c r="MP550" s="49"/>
      <c r="MQ550" s="49"/>
      <c r="MR550" s="46"/>
      <c r="MS550" s="47"/>
      <c r="MT550" s="47"/>
      <c r="MU550" s="48"/>
      <c r="MV550" s="47"/>
      <c r="MW550" s="49"/>
      <c r="MX550" s="49"/>
      <c r="MY550" s="49"/>
      <c r="MZ550" s="46"/>
      <c r="NA550" s="47"/>
      <c r="NB550" s="47"/>
      <c r="NC550" s="48"/>
      <c r="ND550" s="47"/>
      <c r="NE550" s="49"/>
      <c r="NF550" s="49"/>
      <c r="NG550" s="49"/>
      <c r="NH550" s="46"/>
      <c r="NI550" s="47"/>
      <c r="NJ550" s="47"/>
      <c r="NK550" s="48"/>
      <c r="NL550" s="47"/>
      <c r="NM550" s="49"/>
      <c r="NN550" s="49"/>
      <c r="NO550" s="49"/>
      <c r="NP550" s="46"/>
      <c r="NQ550" s="47"/>
      <c r="NR550" s="47"/>
      <c r="NS550" s="48"/>
      <c r="NT550" s="47"/>
      <c r="NU550" s="49"/>
      <c r="NV550" s="49"/>
      <c r="NW550" s="49"/>
      <c r="NX550" s="46"/>
      <c r="NY550" s="47"/>
      <c r="NZ550" s="47"/>
      <c r="OA550" s="48"/>
      <c r="OB550" s="47"/>
      <c r="OC550" s="49"/>
      <c r="OD550" s="49"/>
      <c r="OE550" s="49"/>
      <c r="OF550" s="46"/>
      <c r="OG550" s="47"/>
      <c r="OH550" s="47"/>
      <c r="OI550" s="48"/>
      <c r="OJ550" s="47"/>
      <c r="OK550" s="49"/>
      <c r="OL550" s="49"/>
      <c r="OM550" s="49"/>
      <c r="ON550" s="46"/>
      <c r="OO550" s="47"/>
      <c r="OP550" s="47"/>
      <c r="OQ550" s="48"/>
      <c r="OR550" s="47"/>
      <c r="OS550" s="49"/>
      <c r="OT550" s="49"/>
      <c r="OU550" s="49"/>
      <c r="OV550" s="46"/>
      <c r="OW550" s="47"/>
      <c r="OX550" s="47"/>
      <c r="OY550" s="48"/>
      <c r="OZ550" s="47"/>
      <c r="PA550" s="49"/>
      <c r="PB550" s="49"/>
      <c r="PC550" s="49"/>
      <c r="PD550" s="46"/>
      <c r="PE550" s="47"/>
      <c r="PF550" s="47"/>
      <c r="PG550" s="48"/>
      <c r="PH550" s="47"/>
      <c r="PI550" s="49"/>
      <c r="PJ550" s="49"/>
      <c r="PK550" s="49"/>
      <c r="PL550" s="46"/>
      <c r="PM550" s="47"/>
      <c r="PN550" s="47"/>
      <c r="PO550" s="48"/>
      <c r="PP550" s="47"/>
      <c r="PQ550" s="49"/>
      <c r="PR550" s="49"/>
      <c r="PS550" s="49"/>
      <c r="PT550" s="46"/>
      <c r="PU550" s="47"/>
      <c r="PV550" s="47"/>
      <c r="PW550" s="48"/>
      <c r="PX550" s="47"/>
      <c r="PY550" s="49"/>
      <c r="PZ550" s="49"/>
      <c r="QA550" s="49"/>
      <c r="QB550" s="46"/>
      <c r="QC550" s="47"/>
      <c r="QD550" s="47"/>
      <c r="QE550" s="48"/>
      <c r="QF550" s="47"/>
      <c r="QG550" s="49"/>
      <c r="QH550" s="49"/>
      <c r="QI550" s="49"/>
      <c r="QJ550" s="46"/>
      <c r="QK550" s="47"/>
      <c r="QL550" s="47"/>
      <c r="QM550" s="48"/>
      <c r="QN550" s="47"/>
      <c r="QO550" s="49"/>
      <c r="QP550" s="49"/>
      <c r="QQ550" s="49"/>
      <c r="QR550" s="46"/>
      <c r="QS550" s="47"/>
      <c r="QT550" s="47"/>
      <c r="QU550" s="48"/>
      <c r="QV550" s="47"/>
      <c r="QW550" s="49"/>
      <c r="QX550" s="49"/>
      <c r="QY550" s="49"/>
      <c r="QZ550" s="46"/>
      <c r="RA550" s="47"/>
      <c r="RB550" s="47"/>
      <c r="RC550" s="48"/>
      <c r="RD550" s="47"/>
      <c r="RE550" s="49"/>
      <c r="RF550" s="49"/>
      <c r="RG550" s="49"/>
      <c r="RH550" s="46"/>
      <c r="RI550" s="47"/>
      <c r="RJ550" s="47"/>
      <c r="RK550" s="48"/>
      <c r="RL550" s="47"/>
      <c r="RM550" s="49"/>
      <c r="RN550" s="49"/>
      <c r="RO550" s="49"/>
      <c r="RP550" s="46"/>
      <c r="RQ550" s="47"/>
      <c r="RR550" s="47"/>
      <c r="RS550" s="48"/>
      <c r="RT550" s="47"/>
      <c r="RU550" s="49"/>
      <c r="RV550" s="49"/>
      <c r="RW550" s="49"/>
      <c r="RX550" s="46"/>
      <c r="RY550" s="47"/>
      <c r="RZ550" s="47"/>
      <c r="SA550" s="48"/>
      <c r="SB550" s="47"/>
      <c r="SC550" s="49"/>
      <c r="SD550" s="49"/>
      <c r="SE550" s="49"/>
      <c r="SF550" s="46"/>
      <c r="SG550" s="47"/>
      <c r="SH550" s="47"/>
      <c r="SI550" s="48"/>
      <c r="SJ550" s="47"/>
      <c r="SK550" s="49"/>
      <c r="SL550" s="49"/>
      <c r="SM550" s="49"/>
      <c r="SN550" s="46"/>
      <c r="SO550" s="47"/>
      <c r="SP550" s="47"/>
      <c r="SQ550" s="48"/>
      <c r="SR550" s="47"/>
      <c r="SS550" s="49"/>
      <c r="ST550" s="49"/>
      <c r="SU550" s="49"/>
      <c r="SV550" s="46"/>
      <c r="SW550" s="47"/>
      <c r="SX550" s="47"/>
      <c r="SY550" s="48"/>
      <c r="SZ550" s="47"/>
      <c r="TA550" s="49"/>
      <c r="TB550" s="49"/>
      <c r="TC550" s="49"/>
      <c r="TD550" s="46"/>
      <c r="TE550" s="47"/>
      <c r="TF550" s="47"/>
      <c r="TG550" s="48"/>
      <c r="TH550" s="47"/>
      <c r="TI550" s="49"/>
      <c r="TJ550" s="49"/>
      <c r="TK550" s="49"/>
      <c r="TL550" s="46"/>
      <c r="TM550" s="47"/>
      <c r="TN550" s="47"/>
      <c r="TO550" s="48"/>
      <c r="TP550" s="47"/>
      <c r="TQ550" s="49"/>
      <c r="TR550" s="49"/>
      <c r="TS550" s="49"/>
      <c r="TT550" s="46"/>
      <c r="TU550" s="47"/>
      <c r="TV550" s="47"/>
      <c r="TW550" s="48"/>
      <c r="TX550" s="47"/>
      <c r="TY550" s="49"/>
      <c r="TZ550" s="49"/>
      <c r="UA550" s="49"/>
      <c r="UB550" s="46"/>
      <c r="UC550" s="47"/>
      <c r="UD550" s="47"/>
      <c r="UE550" s="48"/>
      <c r="UF550" s="47"/>
      <c r="UG550" s="49"/>
      <c r="UH550" s="49"/>
      <c r="UI550" s="49"/>
      <c r="UJ550" s="46"/>
      <c r="UK550" s="47"/>
      <c r="UL550" s="47"/>
      <c r="UM550" s="48"/>
      <c r="UN550" s="47"/>
      <c r="UO550" s="49"/>
      <c r="UP550" s="49"/>
      <c r="UQ550" s="49"/>
      <c r="UR550" s="46"/>
      <c r="US550" s="47"/>
      <c r="UT550" s="47"/>
      <c r="UU550" s="48"/>
      <c r="UV550" s="47"/>
      <c r="UW550" s="49"/>
      <c r="UX550" s="49"/>
      <c r="UY550" s="49"/>
      <c r="UZ550" s="46"/>
      <c r="VA550" s="47"/>
      <c r="VB550" s="47"/>
      <c r="VC550" s="48"/>
      <c r="VD550" s="47"/>
      <c r="VE550" s="49"/>
      <c r="VF550" s="49"/>
      <c r="VG550" s="49"/>
      <c r="VH550" s="46"/>
      <c r="VI550" s="47"/>
      <c r="VJ550" s="47"/>
      <c r="VK550" s="48"/>
      <c r="VL550" s="47"/>
      <c r="VM550" s="49"/>
      <c r="VN550" s="49"/>
      <c r="VO550" s="49"/>
      <c r="VP550" s="46"/>
      <c r="VQ550" s="47"/>
      <c r="VR550" s="47"/>
      <c r="VS550" s="48"/>
      <c r="VT550" s="47"/>
      <c r="VU550" s="49"/>
      <c r="VV550" s="49"/>
      <c r="VW550" s="49"/>
      <c r="VX550" s="46"/>
      <c r="VY550" s="47"/>
      <c r="VZ550" s="47"/>
      <c r="WA550" s="48"/>
      <c r="WB550" s="47"/>
      <c r="WC550" s="49"/>
      <c r="WD550" s="49"/>
      <c r="WE550" s="49"/>
      <c r="WF550" s="46"/>
      <c r="WG550" s="47"/>
      <c r="WH550" s="47"/>
      <c r="WI550" s="48"/>
      <c r="WJ550" s="47"/>
      <c r="WK550" s="49"/>
      <c r="WL550" s="49"/>
      <c r="WM550" s="49"/>
      <c r="WN550" s="46"/>
      <c r="WO550" s="47"/>
      <c r="WP550" s="47"/>
      <c r="WQ550" s="48"/>
      <c r="WR550" s="47"/>
      <c r="WS550" s="49"/>
      <c r="WT550" s="49"/>
      <c r="WU550" s="49"/>
      <c r="WV550" s="46"/>
      <c r="WW550" s="47"/>
      <c r="WX550" s="47"/>
      <c r="WY550" s="48"/>
      <c r="WZ550" s="47"/>
      <c r="XA550" s="49"/>
      <c r="XB550" s="49"/>
      <c r="XC550" s="49"/>
      <c r="XD550" s="46"/>
      <c r="XE550" s="47"/>
      <c r="XF550" s="47"/>
      <c r="XG550" s="48"/>
      <c r="XH550" s="47"/>
      <c r="XI550" s="49"/>
      <c r="XJ550" s="49"/>
      <c r="XK550" s="49"/>
      <c r="XL550" s="46"/>
      <c r="XM550" s="47"/>
      <c r="XN550" s="47"/>
      <c r="XO550" s="48"/>
      <c r="XP550" s="47"/>
      <c r="XQ550" s="49"/>
      <c r="XR550" s="49"/>
      <c r="XS550" s="49"/>
      <c r="XT550" s="46"/>
      <c r="XU550" s="47"/>
      <c r="XV550" s="47"/>
      <c r="XW550" s="48"/>
      <c r="XX550" s="47"/>
      <c r="XY550" s="49"/>
      <c r="XZ550" s="49"/>
      <c r="YA550" s="49"/>
      <c r="YB550" s="46"/>
      <c r="YC550" s="47"/>
      <c r="YD550" s="47"/>
      <c r="YE550" s="48"/>
      <c r="YF550" s="47"/>
      <c r="YG550" s="49"/>
      <c r="YH550" s="49"/>
      <c r="YI550" s="49"/>
      <c r="YJ550" s="46"/>
      <c r="YK550" s="47"/>
      <c r="YL550" s="47"/>
      <c r="YM550" s="48"/>
      <c r="YN550" s="47"/>
      <c r="YO550" s="49"/>
      <c r="YP550" s="49"/>
      <c r="YQ550" s="49"/>
      <c r="YR550" s="46"/>
      <c r="YS550" s="47"/>
      <c r="YT550" s="47"/>
      <c r="YU550" s="48"/>
      <c r="YV550" s="47"/>
      <c r="YW550" s="49"/>
      <c r="YX550" s="49"/>
      <c r="YY550" s="49"/>
      <c r="YZ550" s="46"/>
      <c r="ZA550" s="47"/>
      <c r="ZB550" s="47"/>
      <c r="ZC550" s="48"/>
      <c r="ZD550" s="47"/>
      <c r="ZE550" s="49"/>
      <c r="ZF550" s="49"/>
      <c r="ZG550" s="49"/>
      <c r="ZH550" s="46"/>
      <c r="ZI550" s="47"/>
      <c r="ZJ550" s="47"/>
      <c r="ZK550" s="48"/>
      <c r="ZL550" s="47"/>
      <c r="ZM550" s="49"/>
      <c r="ZN550" s="49"/>
      <c r="ZO550" s="49"/>
      <c r="ZP550" s="46"/>
      <c r="ZQ550" s="47"/>
      <c r="ZR550" s="47"/>
      <c r="ZS550" s="48"/>
      <c r="ZT550" s="47"/>
      <c r="ZU550" s="49"/>
      <c r="ZV550" s="49"/>
      <c r="ZW550" s="49"/>
      <c r="ZX550" s="465"/>
      <c r="ZY550" s="466"/>
      <c r="ZZ550" s="467"/>
      <c r="AAA550" s="468"/>
      <c r="AAB550" s="467"/>
      <c r="AAC550" s="469"/>
      <c r="AAD550" s="469"/>
      <c r="AAE550" s="469"/>
      <c r="AAF550" s="465"/>
      <c r="AAG550" s="466"/>
      <c r="AAH550" s="467"/>
      <c r="AAI550" s="468"/>
      <c r="AAJ550" s="467"/>
      <c r="AAK550" s="469"/>
      <c r="AAL550" s="469"/>
      <c r="AAM550" s="469"/>
      <c r="AAN550" s="465"/>
      <c r="AAO550" s="466"/>
      <c r="AAP550" s="467"/>
      <c r="AAQ550" s="468"/>
      <c r="AAR550" s="467"/>
      <c r="AAS550" s="469"/>
      <c r="AAT550" s="469"/>
      <c r="AAU550" s="469"/>
      <c r="AAV550" s="465"/>
      <c r="AAW550" s="466"/>
      <c r="AAX550" s="467"/>
      <c r="AAY550" s="468"/>
      <c r="AAZ550" s="467"/>
      <c r="ABA550" s="469"/>
      <c r="ABB550" s="469"/>
      <c r="ABC550" s="469"/>
      <c r="ABD550" s="465"/>
      <c r="ABE550" s="466"/>
      <c r="ABF550" s="467"/>
      <c r="ABG550" s="468"/>
      <c r="ABH550" s="467"/>
      <c r="ABI550" s="469"/>
      <c r="ABJ550" s="469"/>
      <c r="ABK550" s="469"/>
      <c r="ABL550" s="465"/>
      <c r="ABM550" s="466"/>
      <c r="ABN550" s="467"/>
      <c r="ABO550" s="468"/>
      <c r="ABP550" s="467"/>
      <c r="ABQ550" s="469"/>
      <c r="ABR550" s="469"/>
      <c r="ABS550" s="469"/>
      <c r="ABT550" s="465"/>
      <c r="ABU550" s="466"/>
      <c r="ABV550" s="467"/>
      <c r="ABW550" s="468"/>
      <c r="ABX550" s="467"/>
      <c r="ABY550" s="469"/>
      <c r="ABZ550" s="469"/>
      <c r="ACA550" s="469"/>
      <c r="ACB550" s="465"/>
      <c r="ACC550" s="466"/>
      <c r="ACD550" s="467"/>
      <c r="ACE550" s="468"/>
      <c r="ACF550" s="467"/>
      <c r="ACG550" s="469"/>
      <c r="ACH550" s="469"/>
      <c r="ACI550" s="469"/>
      <c r="ACJ550" s="465"/>
      <c r="ACK550" s="466"/>
      <c r="ACL550" s="467"/>
      <c r="ACM550" s="468"/>
      <c r="ACN550" s="467"/>
      <c r="ACO550" s="469"/>
      <c r="ACP550" s="469"/>
      <c r="ACQ550" s="469"/>
      <c r="ACR550" s="465"/>
      <c r="ACS550" s="466"/>
      <c r="ACT550" s="467"/>
      <c r="ACU550" s="468"/>
      <c r="ACV550" s="467"/>
      <c r="ACW550" s="469"/>
      <c r="ACX550" s="469"/>
      <c r="ACY550" s="469"/>
      <c r="ACZ550" s="465"/>
      <c r="ADA550" s="466"/>
      <c r="ADB550" s="467"/>
      <c r="ADC550" s="468"/>
      <c r="ADD550" s="467"/>
      <c r="ADE550" s="469"/>
      <c r="ADF550" s="469"/>
      <c r="ADG550" s="469"/>
      <c r="ADH550" s="465"/>
      <c r="ADI550" s="466"/>
      <c r="ADJ550" s="467"/>
      <c r="ADK550" s="468"/>
      <c r="ADL550" s="467"/>
      <c r="ADM550" s="469"/>
      <c r="ADN550" s="469"/>
      <c r="ADO550" s="469"/>
      <c r="ADP550" s="465"/>
      <c r="ADQ550" s="466"/>
      <c r="ADR550" s="467"/>
      <c r="ADS550" s="468"/>
      <c r="ADT550" s="467"/>
      <c r="ADU550" s="469"/>
      <c r="ADV550" s="469"/>
      <c r="ADW550" s="469"/>
      <c r="ADX550" s="465"/>
      <c r="ADY550" s="466"/>
      <c r="ADZ550" s="467"/>
      <c r="AEA550" s="468"/>
      <c r="AEB550" s="467"/>
      <c r="AEC550" s="469"/>
      <c r="AED550" s="469"/>
      <c r="AEE550" s="469"/>
      <c r="AEF550" s="465"/>
      <c r="AEG550" s="466"/>
      <c r="AEH550" s="467"/>
      <c r="AEI550" s="468"/>
      <c r="AEJ550" s="467"/>
      <c r="AEK550" s="469"/>
      <c r="AEL550" s="469"/>
      <c r="AEM550" s="469"/>
      <c r="AEN550" s="465"/>
      <c r="AEO550" s="466"/>
      <c r="AEP550" s="467"/>
      <c r="AEQ550" s="468"/>
      <c r="AER550" s="467"/>
      <c r="AES550" s="469"/>
      <c r="AET550" s="469"/>
      <c r="AEU550" s="469"/>
      <c r="AEV550" s="465"/>
      <c r="AEW550" s="466"/>
      <c r="AEX550" s="467"/>
      <c r="AEY550" s="468"/>
      <c r="AEZ550" s="467"/>
      <c r="AFA550" s="469"/>
      <c r="AFB550" s="469"/>
      <c r="AFC550" s="469"/>
      <c r="AFD550" s="465"/>
      <c r="AFE550" s="466"/>
      <c r="AFF550" s="467"/>
      <c r="AFG550" s="468"/>
      <c r="AFH550" s="467"/>
      <c r="AFI550" s="469"/>
      <c r="AFJ550" s="469"/>
      <c r="AFK550" s="469"/>
      <c r="AFL550" s="465"/>
      <c r="AFM550" s="466"/>
      <c r="AFN550" s="467"/>
      <c r="AFO550" s="468"/>
      <c r="AFP550" s="467"/>
      <c r="AFQ550" s="469"/>
      <c r="AFR550" s="469"/>
      <c r="AFS550" s="469"/>
      <c r="AFT550" s="465"/>
      <c r="AFU550" s="466"/>
      <c r="AFV550" s="467"/>
      <c r="AFW550" s="468"/>
      <c r="AFX550" s="467"/>
      <c r="AFY550" s="469"/>
      <c r="AFZ550" s="469"/>
      <c r="AGA550" s="469"/>
      <c r="AGB550" s="465"/>
      <c r="AGC550" s="466"/>
      <c r="AGD550" s="467"/>
      <c r="AGE550" s="468"/>
      <c r="AGF550" s="467"/>
      <c r="AGG550" s="469"/>
      <c r="AGH550" s="469"/>
      <c r="AGI550" s="469"/>
      <c r="AGJ550" s="465"/>
      <c r="AGK550" s="466"/>
      <c r="AGL550" s="467"/>
      <c r="AGM550" s="468"/>
      <c r="AGN550" s="467"/>
      <c r="AGO550" s="469"/>
      <c r="AGP550" s="469"/>
      <c r="AGQ550" s="469"/>
      <c r="AGR550" s="465"/>
      <c r="AGS550" s="466"/>
      <c r="AGT550" s="467"/>
      <c r="AGU550" s="468"/>
      <c r="AGV550" s="467"/>
      <c r="AGW550" s="469"/>
      <c r="AGX550" s="469"/>
      <c r="AGY550" s="469"/>
      <c r="AGZ550" s="465"/>
      <c r="AHA550" s="466"/>
      <c r="AHB550" s="467"/>
      <c r="AHC550" s="468"/>
      <c r="AHD550" s="467"/>
      <c r="AHE550" s="469"/>
      <c r="AHF550" s="469"/>
      <c r="AHG550" s="469"/>
      <c r="AHH550" s="465"/>
      <c r="AHI550" s="466"/>
      <c r="AHJ550" s="467"/>
      <c r="AHK550" s="468"/>
      <c r="AHL550" s="467"/>
      <c r="AHM550" s="469"/>
      <c r="AHN550" s="469"/>
      <c r="AHO550" s="469"/>
      <c r="AHP550" s="465"/>
      <c r="AHQ550" s="466"/>
      <c r="AHR550" s="467"/>
      <c r="AHS550" s="468"/>
      <c r="AHT550" s="467"/>
      <c r="AHU550" s="469"/>
      <c r="AHV550" s="469"/>
      <c r="AHW550" s="469"/>
      <c r="AHX550" s="465"/>
      <c r="AHY550" s="466"/>
      <c r="AHZ550" s="467"/>
      <c r="AIA550" s="468"/>
      <c r="AIB550" s="467"/>
      <c r="AIC550" s="469"/>
      <c r="AID550" s="469"/>
      <c r="AIE550" s="469"/>
      <c r="AIF550" s="465"/>
      <c r="AIG550" s="466"/>
      <c r="AIH550" s="467"/>
      <c r="AII550" s="468"/>
      <c r="AIJ550" s="467"/>
      <c r="AIK550" s="469"/>
      <c r="AIL550" s="469"/>
      <c r="AIM550" s="469"/>
      <c r="AIN550" s="465"/>
      <c r="AIO550" s="466"/>
      <c r="AIP550" s="467"/>
      <c r="AIQ550" s="468"/>
      <c r="AIR550" s="467"/>
      <c r="AIS550" s="469"/>
      <c r="AIT550" s="469"/>
      <c r="AIU550" s="469"/>
      <c r="AIV550" s="465"/>
      <c r="AIW550" s="466"/>
      <c r="AIX550" s="467"/>
      <c r="AIY550" s="468"/>
      <c r="AIZ550" s="467"/>
      <c r="AJA550" s="469"/>
      <c r="AJB550" s="469"/>
      <c r="AJC550" s="469"/>
      <c r="AJD550" s="465"/>
      <c r="AJE550" s="466"/>
      <c r="AJF550" s="467"/>
      <c r="AJG550" s="468"/>
      <c r="AJH550" s="467"/>
      <c r="AJI550" s="469"/>
      <c r="AJJ550" s="469"/>
      <c r="AJK550" s="469"/>
      <c r="AJL550" s="465"/>
      <c r="AJM550" s="466"/>
      <c r="AJN550" s="467"/>
      <c r="AJO550" s="468"/>
      <c r="AJP550" s="467"/>
      <c r="AJQ550" s="469"/>
      <c r="AJR550" s="469"/>
      <c r="AJS550" s="469"/>
      <c r="AJT550" s="465"/>
      <c r="AJU550" s="466"/>
      <c r="AJV550" s="467"/>
      <c r="AJW550" s="468"/>
      <c r="AJX550" s="467"/>
      <c r="AJY550" s="469"/>
      <c r="AJZ550" s="469"/>
      <c r="AKA550" s="469"/>
      <c r="AKB550" s="465"/>
      <c r="AKC550" s="466"/>
      <c r="AKD550" s="467"/>
      <c r="AKE550" s="468"/>
      <c r="AKF550" s="467"/>
      <c r="AKG550" s="469"/>
      <c r="AKH550" s="469"/>
      <c r="AKI550" s="469"/>
      <c r="AKJ550" s="465"/>
      <c r="AKK550" s="466"/>
      <c r="AKL550" s="467"/>
      <c r="AKM550" s="468"/>
      <c r="AKN550" s="467"/>
      <c r="AKO550" s="469"/>
      <c r="AKP550" s="469"/>
      <c r="AKQ550" s="469"/>
      <c r="AKR550" s="465"/>
      <c r="AKS550" s="466"/>
      <c r="AKT550" s="467"/>
      <c r="AKU550" s="468"/>
      <c r="AKV550" s="467"/>
      <c r="AKW550" s="469"/>
      <c r="AKX550" s="469"/>
      <c r="AKY550" s="469"/>
      <c r="AKZ550" s="465"/>
      <c r="ALA550" s="466"/>
      <c r="ALB550" s="467"/>
      <c r="ALC550" s="468"/>
      <c r="ALD550" s="467"/>
      <c r="ALE550" s="469"/>
      <c r="ALF550" s="469"/>
      <c r="ALG550" s="469"/>
      <c r="ALH550" s="465"/>
      <c r="ALI550" s="466"/>
      <c r="ALJ550" s="467"/>
      <c r="ALK550" s="468"/>
      <c r="ALL550" s="467"/>
      <c r="ALM550" s="469"/>
      <c r="ALN550" s="469"/>
      <c r="ALO550" s="469"/>
      <c r="ALP550" s="465"/>
      <c r="ALQ550" s="466"/>
      <c r="ALR550" s="467"/>
      <c r="ALS550" s="468"/>
      <c r="ALT550" s="467"/>
      <c r="ALU550" s="469"/>
      <c r="ALV550" s="469"/>
      <c r="ALW550" s="469"/>
      <c r="ALX550" s="465"/>
      <c r="ALY550" s="466"/>
      <c r="ALZ550" s="467"/>
      <c r="AMA550" s="468"/>
      <c r="AMB550" s="467"/>
      <c r="AMC550" s="469"/>
      <c r="AMD550" s="469"/>
      <c r="AME550" s="469"/>
      <c r="AMF550" s="465"/>
      <c r="AMG550" s="466"/>
      <c r="AMH550" s="467"/>
      <c r="AMI550" s="468"/>
      <c r="AMJ550" s="467"/>
      <c r="AMK550" s="469"/>
      <c r="AML550" s="469"/>
      <c r="AMM550" s="469"/>
      <c r="AMN550" s="465"/>
      <c r="AMO550" s="466"/>
      <c r="AMP550" s="467"/>
      <c r="AMQ550" s="468"/>
      <c r="AMR550" s="467"/>
      <c r="AMS550" s="469"/>
      <c r="AMT550" s="469"/>
      <c r="AMU550" s="469"/>
      <c r="AMV550" s="465"/>
      <c r="AMW550" s="466"/>
      <c r="AMX550" s="467"/>
      <c r="AMY550" s="468"/>
      <c r="AMZ550" s="467"/>
      <c r="ANA550" s="469"/>
      <c r="ANB550" s="469"/>
      <c r="ANC550" s="469"/>
      <c r="AND550" s="465"/>
      <c r="ANE550" s="466"/>
      <c r="ANF550" s="467"/>
      <c r="ANG550" s="468"/>
      <c r="ANH550" s="467"/>
      <c r="ANI550" s="469"/>
      <c r="ANJ550" s="469"/>
      <c r="ANK550" s="469"/>
      <c r="ANL550" s="465"/>
      <c r="ANM550" s="466"/>
      <c r="ANN550" s="467"/>
      <c r="ANO550" s="468"/>
      <c r="ANP550" s="467"/>
      <c r="ANQ550" s="469"/>
      <c r="ANR550" s="469"/>
      <c r="ANS550" s="469"/>
      <c r="ANT550" s="465"/>
      <c r="ANU550" s="466"/>
      <c r="ANV550" s="467"/>
      <c r="ANW550" s="468"/>
      <c r="ANX550" s="467"/>
      <c r="ANY550" s="469"/>
      <c r="ANZ550" s="469"/>
      <c r="AOA550" s="469"/>
      <c r="AOB550" s="465"/>
      <c r="AOC550" s="466"/>
      <c r="AOD550" s="467"/>
      <c r="AOE550" s="468"/>
      <c r="AOF550" s="467"/>
      <c r="AOG550" s="469"/>
      <c r="AOH550" s="469"/>
      <c r="AOI550" s="469"/>
      <c r="AOJ550" s="465"/>
      <c r="AOK550" s="466"/>
      <c r="AOL550" s="467"/>
      <c r="AOM550" s="468"/>
      <c r="AON550" s="467"/>
      <c r="AOO550" s="469"/>
      <c r="AOP550" s="469"/>
      <c r="AOQ550" s="469"/>
      <c r="AOR550" s="465"/>
      <c r="AOS550" s="466"/>
      <c r="AOT550" s="467"/>
      <c r="AOU550" s="468"/>
      <c r="AOV550" s="467"/>
      <c r="AOW550" s="469"/>
      <c r="AOX550" s="469"/>
      <c r="AOY550" s="469"/>
      <c r="AOZ550" s="465"/>
      <c r="APA550" s="466"/>
      <c r="APB550" s="467"/>
      <c r="APC550" s="468"/>
      <c r="APD550" s="467"/>
      <c r="APE550" s="469"/>
      <c r="APF550" s="469"/>
      <c r="APG550" s="469"/>
      <c r="APH550" s="465"/>
      <c r="API550" s="466"/>
      <c r="APJ550" s="467"/>
      <c r="APK550" s="468"/>
      <c r="APL550" s="467"/>
      <c r="APM550" s="469"/>
      <c r="APN550" s="469"/>
      <c r="APO550" s="469"/>
      <c r="APP550" s="465"/>
      <c r="APQ550" s="466"/>
      <c r="APR550" s="467"/>
      <c r="APS550" s="468"/>
      <c r="APT550" s="467"/>
      <c r="APU550" s="469"/>
      <c r="APV550" s="469"/>
      <c r="APW550" s="469"/>
      <c r="APX550" s="465"/>
      <c r="APY550" s="466"/>
      <c r="APZ550" s="467"/>
      <c r="AQA550" s="468"/>
      <c r="AQB550" s="467"/>
      <c r="AQC550" s="469"/>
      <c r="AQD550" s="469"/>
      <c r="AQE550" s="469"/>
      <c r="AQF550" s="465"/>
      <c r="AQG550" s="466"/>
      <c r="AQH550" s="467"/>
      <c r="AQI550" s="468"/>
      <c r="AQJ550" s="467"/>
      <c r="AQK550" s="469"/>
      <c r="AQL550" s="469"/>
      <c r="AQM550" s="469"/>
      <c r="AQN550" s="465"/>
      <c r="AQO550" s="466"/>
      <c r="AQP550" s="467"/>
      <c r="AQQ550" s="468"/>
      <c r="AQR550" s="467"/>
      <c r="AQS550" s="469"/>
      <c r="AQT550" s="469"/>
      <c r="AQU550" s="469"/>
      <c r="AQV550" s="465"/>
      <c r="AQW550" s="466"/>
      <c r="AQX550" s="467"/>
      <c r="AQY550" s="468"/>
      <c r="AQZ550" s="467"/>
      <c r="ARA550" s="469"/>
      <c r="ARB550" s="469"/>
      <c r="ARC550" s="469"/>
      <c r="ARD550" s="465"/>
      <c r="ARE550" s="466"/>
      <c r="ARF550" s="467"/>
      <c r="ARG550" s="468"/>
      <c r="ARH550" s="467"/>
      <c r="ARI550" s="469"/>
      <c r="ARJ550" s="469"/>
      <c r="ARK550" s="469"/>
      <c r="ARL550" s="465"/>
      <c r="ARM550" s="466"/>
      <c r="ARN550" s="467"/>
      <c r="ARO550" s="468"/>
      <c r="ARP550" s="467"/>
      <c r="ARQ550" s="469"/>
      <c r="ARR550" s="469"/>
      <c r="ARS550" s="469"/>
      <c r="ART550" s="465"/>
      <c r="ARU550" s="466"/>
      <c r="ARV550" s="467"/>
      <c r="ARW550" s="468"/>
      <c r="ARX550" s="467"/>
      <c r="ARY550" s="469"/>
      <c r="ARZ550" s="469"/>
      <c r="ASA550" s="469"/>
      <c r="ASB550" s="465"/>
      <c r="ASC550" s="466"/>
      <c r="ASD550" s="467"/>
      <c r="ASE550" s="468"/>
      <c r="ASF550" s="467"/>
      <c r="ASG550" s="469"/>
      <c r="ASH550" s="469"/>
      <c r="ASI550" s="469"/>
      <c r="ASJ550" s="465"/>
      <c r="ASK550" s="466"/>
      <c r="ASL550" s="467"/>
      <c r="ASM550" s="468"/>
      <c r="ASN550" s="467"/>
      <c r="ASO550" s="469"/>
      <c r="ASP550" s="469"/>
      <c r="ASQ550" s="469"/>
      <c r="ASR550" s="465"/>
      <c r="ASS550" s="466"/>
      <c r="AST550" s="467"/>
      <c r="ASU550" s="468"/>
      <c r="ASV550" s="467"/>
      <c r="ASW550" s="469"/>
      <c r="ASX550" s="469"/>
      <c r="ASY550" s="469"/>
      <c r="ASZ550" s="465"/>
      <c r="ATA550" s="466"/>
      <c r="ATB550" s="467"/>
      <c r="ATC550" s="468"/>
      <c r="ATD550" s="467"/>
      <c r="ATE550" s="469"/>
      <c r="ATF550" s="469"/>
      <c r="ATG550" s="469"/>
      <c r="ATH550" s="465"/>
      <c r="ATI550" s="466"/>
      <c r="ATJ550" s="467"/>
      <c r="ATK550" s="468"/>
      <c r="ATL550" s="467"/>
      <c r="ATM550" s="469"/>
      <c r="ATN550" s="469"/>
      <c r="ATO550" s="469"/>
      <c r="ATP550" s="465"/>
      <c r="ATQ550" s="466"/>
      <c r="ATR550" s="467"/>
      <c r="ATS550" s="468"/>
      <c r="ATT550" s="467"/>
      <c r="ATU550" s="469"/>
      <c r="ATV550" s="469"/>
      <c r="ATW550" s="469"/>
      <c r="ATX550" s="465"/>
      <c r="ATY550" s="466"/>
      <c r="ATZ550" s="467"/>
      <c r="AUA550" s="468"/>
      <c r="AUB550" s="467"/>
      <c r="AUC550" s="469"/>
      <c r="AUD550" s="469"/>
      <c r="AUE550" s="469"/>
      <c r="AUF550" s="465"/>
      <c r="AUG550" s="466"/>
      <c r="AUH550" s="467"/>
      <c r="AUI550" s="468"/>
      <c r="AUJ550" s="467"/>
      <c r="AUK550" s="469"/>
      <c r="AUL550" s="469"/>
      <c r="AUM550" s="469"/>
      <c r="AUN550" s="465"/>
      <c r="AUO550" s="466"/>
      <c r="AUP550" s="467"/>
      <c r="AUQ550" s="468"/>
      <c r="AUR550" s="467"/>
      <c r="AUS550" s="469"/>
      <c r="AUT550" s="469"/>
      <c r="AUU550" s="469"/>
      <c r="AUV550" s="465"/>
      <c r="AUW550" s="466"/>
      <c r="AUX550" s="467"/>
      <c r="AUY550" s="468"/>
      <c r="AUZ550" s="467"/>
      <c r="AVA550" s="469"/>
      <c r="AVB550" s="469"/>
      <c r="AVC550" s="469"/>
      <c r="AVD550" s="465"/>
      <c r="AVE550" s="466"/>
      <c r="AVF550" s="467"/>
      <c r="AVG550" s="468"/>
      <c r="AVH550" s="467"/>
      <c r="AVI550" s="469"/>
      <c r="AVJ550" s="469"/>
      <c r="AVK550" s="469"/>
      <c r="AVL550" s="465"/>
      <c r="AVM550" s="466"/>
      <c r="AVN550" s="467"/>
      <c r="AVO550" s="468"/>
      <c r="AVP550" s="467"/>
      <c r="AVQ550" s="469"/>
      <c r="AVR550" s="469"/>
      <c r="AVS550" s="469"/>
      <c r="AVT550" s="465"/>
      <c r="AVU550" s="466"/>
      <c r="AVV550" s="467"/>
      <c r="AVW550" s="468"/>
      <c r="AVX550" s="467"/>
      <c r="AVY550" s="469"/>
      <c r="AVZ550" s="469"/>
      <c r="AWA550" s="469"/>
      <c r="AWB550" s="465"/>
      <c r="AWC550" s="466"/>
      <c r="AWD550" s="467"/>
      <c r="AWE550" s="468"/>
      <c r="AWF550" s="467"/>
      <c r="AWG550" s="469"/>
      <c r="AWH550" s="469"/>
      <c r="AWI550" s="469"/>
      <c r="AWJ550" s="465"/>
      <c r="AWK550" s="466"/>
      <c r="AWL550" s="467"/>
      <c r="AWM550" s="468"/>
      <c r="AWN550" s="467"/>
      <c r="AWO550" s="469"/>
      <c r="AWP550" s="469"/>
      <c r="AWQ550" s="469"/>
      <c r="AWR550" s="465"/>
      <c r="AWS550" s="466"/>
      <c r="AWT550" s="467"/>
      <c r="AWU550" s="468"/>
      <c r="AWV550" s="467"/>
      <c r="AWW550" s="469"/>
      <c r="AWX550" s="469"/>
      <c r="AWY550" s="469"/>
      <c r="AWZ550" s="465"/>
      <c r="AXA550" s="466"/>
      <c r="AXB550" s="467"/>
      <c r="AXC550" s="468"/>
      <c r="AXD550" s="467"/>
      <c r="AXE550" s="469"/>
      <c r="AXF550" s="469"/>
      <c r="AXG550" s="469"/>
      <c r="AXH550" s="465"/>
      <c r="AXI550" s="466"/>
      <c r="AXJ550" s="467"/>
      <c r="AXK550" s="468"/>
      <c r="AXL550" s="467"/>
      <c r="AXM550" s="469"/>
      <c r="AXN550" s="469"/>
      <c r="AXO550" s="469"/>
      <c r="AXP550" s="465"/>
      <c r="AXQ550" s="466"/>
      <c r="AXR550" s="467"/>
      <c r="AXS550" s="468"/>
      <c r="AXT550" s="467"/>
      <c r="AXU550" s="469"/>
      <c r="AXV550" s="469"/>
      <c r="AXW550" s="469"/>
      <c r="AXX550" s="465"/>
      <c r="AXY550" s="466"/>
      <c r="AXZ550" s="467"/>
      <c r="AYA550" s="468"/>
      <c r="AYB550" s="467"/>
      <c r="AYC550" s="469"/>
      <c r="AYD550" s="469"/>
      <c r="AYE550" s="469"/>
      <c r="AYF550" s="465"/>
      <c r="AYG550" s="466"/>
      <c r="AYH550" s="467"/>
      <c r="AYI550" s="468"/>
      <c r="AYJ550" s="467"/>
      <c r="AYK550" s="469"/>
      <c r="AYL550" s="469"/>
      <c r="AYM550" s="469"/>
      <c r="AYN550" s="465"/>
      <c r="AYO550" s="466"/>
      <c r="AYP550" s="467"/>
      <c r="AYQ550" s="468"/>
      <c r="AYR550" s="467"/>
      <c r="AYS550" s="469"/>
      <c r="AYT550" s="469"/>
      <c r="AYU550" s="469"/>
      <c r="AYV550" s="465"/>
      <c r="AYW550" s="466"/>
      <c r="AYX550" s="467"/>
      <c r="AYY550" s="468"/>
      <c r="AYZ550" s="467"/>
      <c r="AZA550" s="469"/>
      <c r="AZB550" s="469"/>
      <c r="AZC550" s="469"/>
      <c r="AZD550" s="465"/>
      <c r="AZE550" s="466"/>
      <c r="AZF550" s="467"/>
      <c r="AZG550" s="468"/>
      <c r="AZH550" s="467"/>
      <c r="AZI550" s="469"/>
      <c r="AZJ550" s="469"/>
      <c r="AZK550" s="469"/>
      <c r="AZL550" s="465"/>
      <c r="AZM550" s="466"/>
      <c r="AZN550" s="467"/>
      <c r="AZO550" s="468"/>
      <c r="AZP550" s="467"/>
      <c r="AZQ550" s="469"/>
      <c r="AZR550" s="469"/>
      <c r="AZS550" s="469"/>
      <c r="AZT550" s="465"/>
      <c r="AZU550" s="466"/>
      <c r="AZV550" s="467"/>
      <c r="AZW550" s="468"/>
      <c r="AZX550" s="467"/>
      <c r="AZY550" s="469"/>
      <c r="AZZ550" s="469"/>
      <c r="BAA550" s="469"/>
      <c r="BAB550" s="465"/>
      <c r="BAC550" s="466"/>
      <c r="BAD550" s="467"/>
      <c r="BAE550" s="468"/>
      <c r="BAF550" s="467"/>
      <c r="BAG550" s="469"/>
      <c r="BAH550" s="469"/>
      <c r="BAI550" s="469"/>
      <c r="BAJ550" s="465"/>
      <c r="BAK550" s="466"/>
      <c r="BAL550" s="467"/>
      <c r="BAM550" s="468"/>
      <c r="BAN550" s="467"/>
      <c r="BAO550" s="469"/>
      <c r="BAP550" s="469"/>
      <c r="BAQ550" s="469"/>
      <c r="BAR550" s="465"/>
      <c r="BAS550" s="466"/>
      <c r="BAT550" s="467"/>
      <c r="BAU550" s="468"/>
      <c r="BAV550" s="467"/>
      <c r="BAW550" s="469"/>
      <c r="BAX550" s="469"/>
      <c r="BAY550" s="469"/>
      <c r="BAZ550" s="465"/>
      <c r="BBA550" s="466"/>
      <c r="BBB550" s="467"/>
      <c r="BBC550" s="468"/>
      <c r="BBD550" s="467"/>
      <c r="BBE550" s="469"/>
      <c r="BBF550" s="469"/>
      <c r="BBG550" s="469"/>
      <c r="BBH550" s="465"/>
      <c r="BBI550" s="466"/>
      <c r="BBJ550" s="467"/>
      <c r="BBK550" s="468"/>
      <c r="BBL550" s="467"/>
      <c r="BBM550" s="469"/>
      <c r="BBN550" s="469"/>
      <c r="BBO550" s="469"/>
      <c r="BBP550" s="465"/>
      <c r="BBQ550" s="466"/>
      <c r="BBR550" s="467"/>
      <c r="BBS550" s="468"/>
      <c r="BBT550" s="467"/>
      <c r="BBU550" s="469"/>
      <c r="BBV550" s="469"/>
      <c r="BBW550" s="469"/>
      <c r="BBX550" s="465"/>
      <c r="BBY550" s="466"/>
      <c r="BBZ550" s="467"/>
      <c r="BCA550" s="468"/>
      <c r="BCB550" s="467"/>
      <c r="BCC550" s="469"/>
      <c r="BCD550" s="469"/>
      <c r="BCE550" s="469"/>
      <c r="BCF550" s="465"/>
      <c r="BCG550" s="466"/>
      <c r="BCH550" s="467"/>
      <c r="BCI550" s="468"/>
      <c r="BCJ550" s="467"/>
      <c r="BCK550" s="469"/>
      <c r="BCL550" s="469"/>
      <c r="BCM550" s="469"/>
      <c r="BCN550" s="465"/>
      <c r="BCO550" s="466"/>
      <c r="BCP550" s="467"/>
      <c r="BCQ550" s="468"/>
      <c r="BCR550" s="467"/>
      <c r="BCS550" s="469"/>
      <c r="BCT550" s="469"/>
      <c r="BCU550" s="469"/>
      <c r="BCV550" s="465"/>
      <c r="BCW550" s="466"/>
      <c r="BCX550" s="467"/>
      <c r="BCY550" s="468"/>
      <c r="BCZ550" s="467"/>
      <c r="BDA550" s="469"/>
      <c r="BDB550" s="469"/>
      <c r="BDC550" s="469"/>
      <c r="BDD550" s="465"/>
      <c r="BDE550" s="466"/>
      <c r="BDF550" s="467"/>
      <c r="BDG550" s="468"/>
      <c r="BDH550" s="467"/>
      <c r="BDI550" s="469"/>
      <c r="BDJ550" s="469"/>
      <c r="BDK550" s="469"/>
      <c r="BDL550" s="465"/>
      <c r="BDM550" s="466"/>
      <c r="BDN550" s="467"/>
      <c r="BDO550" s="468"/>
      <c r="BDP550" s="467"/>
      <c r="BDQ550" s="469"/>
      <c r="BDR550" s="469"/>
      <c r="BDS550" s="469"/>
      <c r="BDT550" s="465"/>
      <c r="BDU550" s="466"/>
      <c r="BDV550" s="467"/>
      <c r="BDW550" s="468"/>
      <c r="BDX550" s="467"/>
      <c r="BDY550" s="469"/>
      <c r="BDZ550" s="469"/>
      <c r="BEA550" s="469"/>
      <c r="BEB550" s="465"/>
      <c r="BEC550" s="466"/>
      <c r="BED550" s="467"/>
      <c r="BEE550" s="468"/>
      <c r="BEF550" s="467"/>
      <c r="BEG550" s="469"/>
      <c r="BEH550" s="469"/>
      <c r="BEI550" s="469"/>
      <c r="BEJ550" s="465"/>
      <c r="BEK550" s="466"/>
      <c r="BEL550" s="467"/>
      <c r="BEM550" s="468"/>
      <c r="BEN550" s="467"/>
      <c r="BEO550" s="469"/>
      <c r="BEP550" s="469"/>
      <c r="BEQ550" s="469"/>
      <c r="BER550" s="465"/>
      <c r="BES550" s="466"/>
      <c r="BET550" s="467"/>
      <c r="BEU550" s="468"/>
      <c r="BEV550" s="467"/>
      <c r="BEW550" s="469"/>
      <c r="BEX550" s="469"/>
      <c r="BEY550" s="469"/>
      <c r="BEZ550" s="465"/>
      <c r="BFA550" s="466"/>
      <c r="BFB550" s="467"/>
      <c r="BFC550" s="468"/>
      <c r="BFD550" s="467"/>
      <c r="BFE550" s="469"/>
      <c r="BFF550" s="469"/>
      <c r="BFG550" s="469"/>
      <c r="BFH550" s="465"/>
      <c r="BFI550" s="466"/>
      <c r="BFJ550" s="467"/>
      <c r="BFK550" s="468"/>
      <c r="BFL550" s="467"/>
      <c r="BFM550" s="469"/>
      <c r="BFN550" s="469"/>
      <c r="BFO550" s="469"/>
      <c r="BFP550" s="465"/>
      <c r="BFQ550" s="466"/>
      <c r="BFR550" s="467"/>
      <c r="BFS550" s="468"/>
      <c r="BFT550" s="467"/>
      <c r="BFU550" s="469"/>
      <c r="BFV550" s="469"/>
      <c r="BFW550" s="469"/>
      <c r="BFX550" s="465"/>
      <c r="BFY550" s="466"/>
      <c r="BFZ550" s="467"/>
      <c r="BGA550" s="468"/>
      <c r="BGB550" s="467"/>
      <c r="BGC550" s="469"/>
      <c r="BGD550" s="469"/>
      <c r="BGE550" s="469"/>
      <c r="BGF550" s="465"/>
      <c r="BGG550" s="466"/>
      <c r="BGH550" s="467"/>
      <c r="BGI550" s="468"/>
      <c r="BGJ550" s="467"/>
      <c r="BGK550" s="469"/>
      <c r="BGL550" s="469"/>
      <c r="BGM550" s="469"/>
      <c r="BGN550" s="465"/>
      <c r="BGO550" s="466"/>
      <c r="BGP550" s="467"/>
      <c r="BGQ550" s="468"/>
      <c r="BGR550" s="467"/>
      <c r="BGS550" s="469"/>
      <c r="BGT550" s="469"/>
      <c r="BGU550" s="469"/>
      <c r="BGV550" s="465"/>
      <c r="BGW550" s="466"/>
      <c r="BGX550" s="467"/>
      <c r="BGY550" s="468"/>
      <c r="BGZ550" s="467"/>
      <c r="BHA550" s="469"/>
      <c r="BHB550" s="469"/>
      <c r="BHC550" s="469"/>
      <c r="BHD550" s="465"/>
      <c r="BHE550" s="466"/>
      <c r="BHF550" s="467"/>
      <c r="BHG550" s="468"/>
      <c r="BHH550" s="467"/>
      <c r="BHI550" s="469"/>
      <c r="BHJ550" s="469"/>
      <c r="BHK550" s="469"/>
      <c r="BHL550" s="465"/>
      <c r="BHM550" s="466"/>
      <c r="BHN550" s="467"/>
      <c r="BHO550" s="468"/>
      <c r="BHP550" s="467"/>
      <c r="BHQ550" s="469"/>
      <c r="BHR550" s="469"/>
      <c r="BHS550" s="469"/>
      <c r="BHT550" s="465"/>
      <c r="BHU550" s="466"/>
      <c r="BHV550" s="467"/>
      <c r="BHW550" s="468"/>
      <c r="BHX550" s="467"/>
      <c r="BHY550" s="469"/>
      <c r="BHZ550" s="469"/>
      <c r="BIA550" s="469"/>
      <c r="BIB550" s="465"/>
      <c r="BIC550" s="466"/>
      <c r="BID550" s="467"/>
      <c r="BIE550" s="468"/>
      <c r="BIF550" s="467"/>
      <c r="BIG550" s="469"/>
      <c r="BIH550" s="469"/>
      <c r="BII550" s="469"/>
      <c r="BIJ550" s="465"/>
      <c r="BIK550" s="466"/>
      <c r="BIL550" s="467"/>
      <c r="BIM550" s="468"/>
      <c r="BIN550" s="467"/>
      <c r="BIO550" s="469"/>
      <c r="BIP550" s="469"/>
      <c r="BIQ550" s="469"/>
      <c r="BIR550" s="465"/>
      <c r="BIS550" s="466"/>
      <c r="BIT550" s="467"/>
      <c r="BIU550" s="468"/>
      <c r="BIV550" s="467"/>
      <c r="BIW550" s="469"/>
      <c r="BIX550" s="469"/>
      <c r="BIY550" s="469"/>
      <c r="BIZ550" s="465"/>
      <c r="BJA550" s="466"/>
      <c r="BJB550" s="467"/>
      <c r="BJC550" s="468"/>
      <c r="BJD550" s="467"/>
      <c r="BJE550" s="469"/>
      <c r="BJF550" s="469"/>
      <c r="BJG550" s="469"/>
      <c r="BJH550" s="465"/>
      <c r="BJI550" s="466"/>
      <c r="BJJ550" s="467"/>
      <c r="BJK550" s="468"/>
      <c r="BJL550" s="467"/>
      <c r="BJM550" s="469"/>
      <c r="BJN550" s="469"/>
      <c r="BJO550" s="469"/>
      <c r="BJP550" s="465"/>
      <c r="BJQ550" s="466"/>
      <c r="BJR550" s="467"/>
      <c r="BJS550" s="468"/>
      <c r="BJT550" s="467"/>
      <c r="BJU550" s="469"/>
      <c r="BJV550" s="469"/>
      <c r="BJW550" s="469"/>
      <c r="BJX550" s="465"/>
      <c r="BJY550" s="466"/>
      <c r="BJZ550" s="467"/>
      <c r="BKA550" s="468"/>
      <c r="BKB550" s="467"/>
      <c r="BKC550" s="469"/>
      <c r="BKD550" s="469"/>
      <c r="BKE550" s="469"/>
      <c r="BKF550" s="465"/>
      <c r="BKG550" s="466"/>
      <c r="BKH550" s="467"/>
      <c r="BKI550" s="468"/>
      <c r="BKJ550" s="467"/>
      <c r="BKK550" s="469"/>
      <c r="BKL550" s="469"/>
      <c r="BKM550" s="469"/>
      <c r="BKN550" s="465"/>
      <c r="BKO550" s="466"/>
      <c r="BKP550" s="467"/>
      <c r="BKQ550" s="468"/>
      <c r="BKR550" s="467"/>
      <c r="BKS550" s="469"/>
      <c r="BKT550" s="469"/>
      <c r="BKU550" s="469"/>
      <c r="BKV550" s="465"/>
      <c r="BKW550" s="466"/>
      <c r="BKX550" s="467"/>
      <c r="BKY550" s="468"/>
      <c r="BKZ550" s="467"/>
      <c r="BLA550" s="469"/>
      <c r="BLB550" s="469"/>
      <c r="BLC550" s="469"/>
      <c r="BLD550" s="465"/>
      <c r="BLE550" s="466"/>
      <c r="BLF550" s="467"/>
      <c r="BLG550" s="468"/>
      <c r="BLH550" s="467"/>
      <c r="BLI550" s="469"/>
      <c r="BLJ550" s="469"/>
      <c r="BLK550" s="469"/>
      <c r="BLL550" s="465"/>
      <c r="BLM550" s="466"/>
      <c r="BLN550" s="467"/>
      <c r="BLO550" s="468"/>
      <c r="BLP550" s="467"/>
      <c r="BLQ550" s="469"/>
      <c r="BLR550" s="469"/>
      <c r="BLS550" s="469"/>
      <c r="BLT550" s="465"/>
      <c r="BLU550" s="466"/>
      <c r="BLV550" s="467"/>
      <c r="BLW550" s="468"/>
      <c r="BLX550" s="467"/>
      <c r="BLY550" s="469"/>
      <c r="BLZ550" s="469"/>
      <c r="BMA550" s="469"/>
      <c r="BMB550" s="465"/>
      <c r="BMC550" s="466"/>
      <c r="BMD550" s="467"/>
      <c r="BME550" s="468"/>
      <c r="BMF550" s="467"/>
      <c r="BMG550" s="469"/>
      <c r="BMH550" s="469"/>
      <c r="BMI550" s="469"/>
      <c r="BMJ550" s="465"/>
      <c r="BMK550" s="466"/>
      <c r="BML550" s="467"/>
      <c r="BMM550" s="468"/>
      <c r="BMN550" s="467"/>
      <c r="BMO550" s="469"/>
      <c r="BMP550" s="469"/>
      <c r="BMQ550" s="469"/>
      <c r="BMR550" s="465"/>
      <c r="BMS550" s="466"/>
      <c r="BMT550" s="467"/>
      <c r="BMU550" s="468"/>
      <c r="BMV550" s="467"/>
      <c r="BMW550" s="469"/>
      <c r="BMX550" s="469"/>
      <c r="BMY550" s="469"/>
      <c r="BMZ550" s="465"/>
      <c r="BNA550" s="466"/>
      <c r="BNB550" s="467"/>
      <c r="BNC550" s="468"/>
      <c r="BND550" s="467"/>
      <c r="BNE550" s="469"/>
      <c r="BNF550" s="469"/>
      <c r="BNG550" s="469"/>
      <c r="BNH550" s="465"/>
      <c r="BNI550" s="466"/>
      <c r="BNJ550" s="467"/>
      <c r="BNK550" s="468"/>
      <c r="BNL550" s="467"/>
      <c r="BNM550" s="469"/>
      <c r="BNN550" s="469"/>
      <c r="BNO550" s="469"/>
      <c r="BNP550" s="465"/>
      <c r="BNQ550" s="466"/>
      <c r="BNR550" s="467"/>
      <c r="BNS550" s="468"/>
      <c r="BNT550" s="467"/>
      <c r="BNU550" s="469"/>
      <c r="BNV550" s="469"/>
      <c r="BNW550" s="469"/>
      <c r="BNX550" s="465"/>
      <c r="BNY550" s="466"/>
      <c r="BNZ550" s="467"/>
      <c r="BOA550" s="468"/>
      <c r="BOB550" s="467"/>
      <c r="BOC550" s="469"/>
      <c r="BOD550" s="469"/>
      <c r="BOE550" s="469"/>
      <c r="BOF550" s="465"/>
      <c r="BOG550" s="466"/>
      <c r="BOH550" s="467"/>
      <c r="BOI550" s="468"/>
      <c r="BOJ550" s="467"/>
      <c r="BOK550" s="469"/>
      <c r="BOL550" s="469"/>
      <c r="BOM550" s="469"/>
      <c r="BON550" s="465"/>
      <c r="BOO550" s="466"/>
      <c r="BOP550" s="467"/>
      <c r="BOQ550" s="468"/>
      <c r="BOR550" s="467"/>
      <c r="BOS550" s="469"/>
      <c r="BOT550" s="469"/>
      <c r="BOU550" s="469"/>
      <c r="BOV550" s="465"/>
      <c r="BOW550" s="466"/>
      <c r="BOX550" s="467"/>
      <c r="BOY550" s="468"/>
      <c r="BOZ550" s="467"/>
      <c r="BPA550" s="469"/>
      <c r="BPB550" s="469"/>
      <c r="BPC550" s="469"/>
      <c r="BPD550" s="465"/>
      <c r="BPE550" s="466"/>
      <c r="BPF550" s="467"/>
      <c r="BPG550" s="468"/>
      <c r="BPH550" s="467"/>
      <c r="BPI550" s="469"/>
      <c r="BPJ550" s="469"/>
      <c r="BPK550" s="469"/>
      <c r="BPL550" s="465"/>
      <c r="BPM550" s="466"/>
      <c r="BPN550" s="467"/>
      <c r="BPO550" s="468"/>
      <c r="BPP550" s="467"/>
      <c r="BPQ550" s="469"/>
      <c r="BPR550" s="469"/>
      <c r="BPS550" s="469"/>
      <c r="BPT550" s="465"/>
      <c r="BPU550" s="466"/>
      <c r="BPV550" s="467"/>
      <c r="BPW550" s="468"/>
      <c r="BPX550" s="467"/>
      <c r="BPY550" s="469"/>
      <c r="BPZ550" s="469"/>
      <c r="BQA550" s="469"/>
      <c r="BQB550" s="465"/>
      <c r="BQC550" s="466"/>
      <c r="BQD550" s="467"/>
      <c r="BQE550" s="468"/>
      <c r="BQF550" s="467"/>
      <c r="BQG550" s="469"/>
      <c r="BQH550" s="469"/>
      <c r="BQI550" s="469"/>
      <c r="BQJ550" s="465"/>
      <c r="BQK550" s="466"/>
      <c r="BQL550" s="467"/>
      <c r="BQM550" s="468"/>
      <c r="BQN550" s="467"/>
      <c r="BQO550" s="469"/>
      <c r="BQP550" s="469"/>
      <c r="BQQ550" s="469"/>
      <c r="BQR550" s="465"/>
      <c r="BQS550" s="466"/>
      <c r="BQT550" s="467"/>
      <c r="BQU550" s="468"/>
      <c r="BQV550" s="467"/>
      <c r="BQW550" s="469"/>
      <c r="BQX550" s="469"/>
      <c r="BQY550" s="469"/>
      <c r="BQZ550" s="465"/>
      <c r="BRA550" s="466"/>
      <c r="BRB550" s="467"/>
      <c r="BRC550" s="468"/>
      <c r="BRD550" s="467"/>
      <c r="BRE550" s="469"/>
      <c r="BRF550" s="469"/>
      <c r="BRG550" s="469"/>
      <c r="BRH550" s="465"/>
      <c r="BRI550" s="466"/>
      <c r="BRJ550" s="467"/>
      <c r="BRK550" s="468"/>
      <c r="BRL550" s="467"/>
      <c r="BRM550" s="469"/>
      <c r="BRN550" s="469"/>
      <c r="BRO550" s="469"/>
      <c r="BRP550" s="465"/>
      <c r="BRQ550" s="466"/>
      <c r="BRR550" s="467"/>
      <c r="BRS550" s="468"/>
      <c r="BRT550" s="467"/>
      <c r="BRU550" s="469"/>
      <c r="BRV550" s="469"/>
      <c r="BRW550" s="469"/>
      <c r="BRX550" s="465"/>
      <c r="BRY550" s="466"/>
      <c r="BRZ550" s="467"/>
      <c r="BSA550" s="468"/>
      <c r="BSB550" s="467"/>
      <c r="BSC550" s="469"/>
      <c r="BSD550" s="469"/>
      <c r="BSE550" s="469"/>
      <c r="BSF550" s="465"/>
      <c r="BSG550" s="466"/>
      <c r="BSH550" s="467"/>
      <c r="BSI550" s="468"/>
      <c r="BSJ550" s="467"/>
      <c r="BSK550" s="469"/>
      <c r="BSL550" s="469"/>
      <c r="BSM550" s="469"/>
      <c r="BSN550" s="465"/>
      <c r="BSO550" s="466"/>
      <c r="BSP550" s="467"/>
      <c r="BSQ550" s="468"/>
      <c r="BSR550" s="467"/>
      <c r="BSS550" s="469"/>
      <c r="BST550" s="469"/>
      <c r="BSU550" s="469"/>
      <c r="BSV550" s="465"/>
      <c r="BSW550" s="466"/>
      <c r="BSX550" s="467"/>
      <c r="BSY550" s="468"/>
      <c r="BSZ550" s="467"/>
      <c r="BTA550" s="469"/>
      <c r="BTB550" s="469"/>
      <c r="BTC550" s="469"/>
      <c r="BTD550" s="465"/>
      <c r="BTE550" s="466"/>
      <c r="BTF550" s="467"/>
      <c r="BTG550" s="468"/>
      <c r="BTH550" s="467"/>
      <c r="BTI550" s="469"/>
      <c r="BTJ550" s="469"/>
      <c r="BTK550" s="469"/>
      <c r="BTL550" s="465"/>
      <c r="BTM550" s="466"/>
      <c r="BTN550" s="467"/>
      <c r="BTO550" s="468"/>
      <c r="BTP550" s="467"/>
      <c r="BTQ550" s="469"/>
      <c r="BTR550" s="469"/>
      <c r="BTS550" s="469"/>
      <c r="BTT550" s="465"/>
      <c r="BTU550" s="466"/>
      <c r="BTV550" s="467"/>
      <c r="BTW550" s="468"/>
      <c r="BTX550" s="467"/>
      <c r="BTY550" s="469"/>
      <c r="BTZ550" s="469"/>
      <c r="BUA550" s="469"/>
      <c r="BUB550" s="465"/>
      <c r="BUC550" s="466"/>
      <c r="BUD550" s="467"/>
      <c r="BUE550" s="468"/>
      <c r="BUF550" s="467"/>
      <c r="BUG550" s="469"/>
      <c r="BUH550" s="469"/>
      <c r="BUI550" s="469"/>
      <c r="BUJ550" s="465"/>
      <c r="BUK550" s="466"/>
      <c r="BUL550" s="467"/>
      <c r="BUM550" s="468"/>
      <c r="BUN550" s="467"/>
      <c r="BUO550" s="469"/>
      <c r="BUP550" s="469"/>
      <c r="BUQ550" s="469"/>
      <c r="BUR550" s="465"/>
      <c r="BUS550" s="466"/>
      <c r="BUT550" s="467"/>
      <c r="BUU550" s="468"/>
      <c r="BUV550" s="467"/>
      <c r="BUW550" s="469"/>
      <c r="BUX550" s="469"/>
      <c r="BUY550" s="469"/>
      <c r="BUZ550" s="465"/>
      <c r="BVA550" s="466"/>
      <c r="BVB550" s="467"/>
      <c r="BVC550" s="468"/>
      <c r="BVD550" s="467"/>
      <c r="BVE550" s="469"/>
      <c r="BVF550" s="469"/>
      <c r="BVG550" s="469"/>
      <c r="BVH550" s="465"/>
      <c r="BVI550" s="466"/>
      <c r="BVJ550" s="467"/>
      <c r="BVK550" s="468"/>
      <c r="BVL550" s="467"/>
      <c r="BVM550" s="469"/>
      <c r="BVN550" s="469"/>
      <c r="BVO550" s="469"/>
      <c r="BVP550" s="465"/>
      <c r="BVQ550" s="466"/>
      <c r="BVR550" s="467"/>
      <c r="BVS550" s="468"/>
      <c r="BVT550" s="467"/>
      <c r="BVU550" s="469"/>
      <c r="BVV550" s="469"/>
      <c r="BVW550" s="469"/>
      <c r="BVX550" s="465"/>
      <c r="BVY550" s="466"/>
      <c r="BVZ550" s="467"/>
      <c r="BWA550" s="468"/>
      <c r="BWB550" s="467"/>
      <c r="BWC550" s="469"/>
      <c r="BWD550" s="469"/>
      <c r="BWE550" s="469"/>
      <c r="BWF550" s="465"/>
      <c r="BWG550" s="466"/>
      <c r="BWH550" s="467"/>
      <c r="BWI550" s="468"/>
      <c r="BWJ550" s="467"/>
      <c r="BWK550" s="469"/>
      <c r="BWL550" s="469"/>
      <c r="BWM550" s="469"/>
      <c r="BWN550" s="465"/>
      <c r="BWO550" s="466"/>
      <c r="BWP550" s="467"/>
      <c r="BWQ550" s="468"/>
      <c r="BWR550" s="467"/>
      <c r="BWS550" s="469"/>
      <c r="BWT550" s="469"/>
      <c r="BWU550" s="469"/>
      <c r="BWV550" s="465"/>
      <c r="BWW550" s="466"/>
      <c r="BWX550" s="467"/>
      <c r="BWY550" s="468"/>
      <c r="BWZ550" s="467"/>
      <c r="BXA550" s="469"/>
      <c r="BXB550" s="469"/>
      <c r="BXC550" s="469"/>
      <c r="BXD550" s="465"/>
      <c r="BXE550" s="466"/>
      <c r="BXF550" s="467"/>
      <c r="BXG550" s="468"/>
      <c r="BXH550" s="467"/>
      <c r="BXI550" s="469"/>
      <c r="BXJ550" s="469"/>
      <c r="BXK550" s="469"/>
      <c r="BXL550" s="465"/>
      <c r="BXM550" s="466"/>
      <c r="BXN550" s="467"/>
      <c r="BXO550" s="468"/>
      <c r="BXP550" s="467"/>
      <c r="BXQ550" s="469"/>
      <c r="BXR550" s="469"/>
      <c r="BXS550" s="469"/>
      <c r="BXT550" s="465"/>
      <c r="BXU550" s="466"/>
      <c r="BXV550" s="467"/>
      <c r="BXW550" s="468"/>
      <c r="BXX550" s="467"/>
      <c r="BXY550" s="469"/>
      <c r="BXZ550" s="469"/>
      <c r="BYA550" s="469"/>
      <c r="BYB550" s="465"/>
      <c r="BYC550" s="466"/>
      <c r="BYD550" s="467"/>
      <c r="BYE550" s="468"/>
      <c r="BYF550" s="467"/>
      <c r="BYG550" s="469"/>
      <c r="BYH550" s="469"/>
      <c r="BYI550" s="469"/>
      <c r="BYJ550" s="465"/>
      <c r="BYK550" s="466"/>
      <c r="BYL550" s="467"/>
      <c r="BYM550" s="468"/>
      <c r="BYN550" s="467"/>
      <c r="BYO550" s="469"/>
      <c r="BYP550" s="469"/>
      <c r="BYQ550" s="469"/>
      <c r="BYR550" s="465"/>
      <c r="BYS550" s="466"/>
      <c r="BYT550" s="467"/>
      <c r="BYU550" s="468"/>
      <c r="BYV550" s="467"/>
      <c r="BYW550" s="469"/>
      <c r="BYX550" s="469"/>
      <c r="BYY550" s="469"/>
      <c r="BYZ550" s="465"/>
      <c r="BZA550" s="466"/>
      <c r="BZB550" s="467"/>
      <c r="BZC550" s="468"/>
      <c r="BZD550" s="467"/>
      <c r="BZE550" s="469"/>
      <c r="BZF550" s="469"/>
      <c r="BZG550" s="469"/>
      <c r="BZH550" s="465"/>
      <c r="BZI550" s="466"/>
      <c r="BZJ550" s="467"/>
      <c r="BZK550" s="468"/>
      <c r="BZL550" s="467"/>
      <c r="BZM550" s="469"/>
      <c r="BZN550" s="469"/>
      <c r="BZO550" s="469"/>
      <c r="BZP550" s="465"/>
      <c r="BZQ550" s="466"/>
      <c r="BZR550" s="467"/>
      <c r="BZS550" s="468"/>
      <c r="BZT550" s="467"/>
      <c r="BZU550" s="469"/>
      <c r="BZV550" s="469"/>
      <c r="BZW550" s="469"/>
      <c r="BZX550" s="465"/>
      <c r="BZY550" s="466"/>
      <c r="BZZ550" s="467"/>
      <c r="CAA550" s="468"/>
      <c r="CAB550" s="467"/>
      <c r="CAC550" s="469"/>
      <c r="CAD550" s="469"/>
      <c r="CAE550" s="469"/>
      <c r="CAF550" s="465"/>
      <c r="CAG550" s="466"/>
      <c r="CAH550" s="467"/>
      <c r="CAI550" s="468"/>
      <c r="CAJ550" s="467"/>
      <c r="CAK550" s="469"/>
      <c r="CAL550" s="469"/>
      <c r="CAM550" s="469"/>
      <c r="CAN550" s="465"/>
      <c r="CAO550" s="466"/>
      <c r="CAP550" s="467"/>
      <c r="CAQ550" s="468"/>
      <c r="CAR550" s="467"/>
      <c r="CAS550" s="469"/>
      <c r="CAT550" s="469"/>
      <c r="CAU550" s="469"/>
      <c r="CAV550" s="465"/>
      <c r="CAW550" s="466"/>
      <c r="CAX550" s="467"/>
      <c r="CAY550" s="468"/>
      <c r="CAZ550" s="467"/>
      <c r="CBA550" s="469"/>
      <c r="CBB550" s="469"/>
      <c r="CBC550" s="469"/>
      <c r="CBD550" s="465"/>
      <c r="CBE550" s="466"/>
      <c r="CBF550" s="467"/>
      <c r="CBG550" s="468"/>
      <c r="CBH550" s="467"/>
      <c r="CBI550" s="469"/>
      <c r="CBJ550" s="469"/>
      <c r="CBK550" s="469"/>
      <c r="CBL550" s="465"/>
      <c r="CBM550" s="466"/>
      <c r="CBN550" s="467"/>
      <c r="CBO550" s="468"/>
      <c r="CBP550" s="467"/>
      <c r="CBQ550" s="469"/>
      <c r="CBR550" s="469"/>
      <c r="CBS550" s="469"/>
      <c r="CBT550" s="465"/>
      <c r="CBU550" s="466"/>
      <c r="CBV550" s="467"/>
      <c r="CBW550" s="468"/>
      <c r="CBX550" s="467"/>
      <c r="CBY550" s="469"/>
      <c r="CBZ550" s="469"/>
      <c r="CCA550" s="469"/>
      <c r="CCB550" s="465"/>
      <c r="CCC550" s="466"/>
      <c r="CCD550" s="467"/>
      <c r="CCE550" s="468"/>
      <c r="CCF550" s="467"/>
      <c r="CCG550" s="469"/>
      <c r="CCH550" s="469"/>
      <c r="CCI550" s="469"/>
      <c r="CCJ550" s="465"/>
      <c r="CCK550" s="466"/>
      <c r="CCL550" s="467"/>
      <c r="CCM550" s="468"/>
      <c r="CCN550" s="467"/>
      <c r="CCO550" s="469"/>
      <c r="CCP550" s="469"/>
      <c r="CCQ550" s="469"/>
      <c r="CCR550" s="465"/>
      <c r="CCS550" s="466"/>
      <c r="CCT550" s="467"/>
      <c r="CCU550" s="468"/>
      <c r="CCV550" s="467"/>
      <c r="CCW550" s="469"/>
      <c r="CCX550" s="469"/>
      <c r="CCY550" s="469"/>
      <c r="CCZ550" s="465"/>
      <c r="CDA550" s="466"/>
      <c r="CDB550" s="467"/>
      <c r="CDC550" s="468"/>
      <c r="CDD550" s="467"/>
      <c r="CDE550" s="469"/>
      <c r="CDF550" s="469"/>
      <c r="CDG550" s="469"/>
      <c r="CDH550" s="465"/>
      <c r="CDI550" s="466"/>
      <c r="CDJ550" s="467"/>
      <c r="CDK550" s="468"/>
      <c r="CDL550" s="467"/>
      <c r="CDM550" s="469"/>
      <c r="CDN550" s="469"/>
      <c r="CDO550" s="469"/>
      <c r="CDP550" s="465"/>
      <c r="CDQ550" s="466"/>
      <c r="CDR550" s="467"/>
      <c r="CDS550" s="468"/>
      <c r="CDT550" s="467"/>
      <c r="CDU550" s="469"/>
      <c r="CDV550" s="469"/>
      <c r="CDW550" s="469"/>
      <c r="CDX550" s="465"/>
      <c r="CDY550" s="466"/>
      <c r="CDZ550" s="467"/>
      <c r="CEA550" s="468"/>
      <c r="CEB550" s="467"/>
      <c r="CEC550" s="469"/>
      <c r="CED550" s="469"/>
      <c r="CEE550" s="469"/>
      <c r="CEF550" s="465"/>
      <c r="CEG550" s="466"/>
      <c r="CEH550" s="467"/>
      <c r="CEI550" s="468"/>
      <c r="CEJ550" s="467"/>
      <c r="CEK550" s="469"/>
      <c r="CEL550" s="469"/>
      <c r="CEM550" s="469"/>
      <c r="CEN550" s="465"/>
      <c r="CEO550" s="466"/>
      <c r="CEP550" s="467"/>
      <c r="CEQ550" s="468"/>
      <c r="CER550" s="467"/>
      <c r="CES550" s="469"/>
      <c r="CET550" s="469"/>
      <c r="CEU550" s="469"/>
      <c r="CEV550" s="465"/>
      <c r="CEW550" s="466"/>
      <c r="CEX550" s="467"/>
      <c r="CEY550" s="468"/>
      <c r="CEZ550" s="467"/>
      <c r="CFA550" s="469"/>
      <c r="CFB550" s="469"/>
      <c r="CFC550" s="469"/>
      <c r="CFD550" s="465"/>
      <c r="CFE550" s="466"/>
      <c r="CFF550" s="467"/>
      <c r="CFG550" s="468"/>
      <c r="CFH550" s="467"/>
      <c r="CFI550" s="469"/>
      <c r="CFJ550" s="469"/>
      <c r="CFK550" s="469"/>
      <c r="CFL550" s="465"/>
      <c r="CFM550" s="466"/>
      <c r="CFN550" s="467"/>
      <c r="CFO550" s="468"/>
      <c r="CFP550" s="467"/>
      <c r="CFQ550" s="469"/>
      <c r="CFR550" s="469"/>
      <c r="CFS550" s="469"/>
      <c r="CFT550" s="465"/>
      <c r="CFU550" s="466"/>
      <c r="CFV550" s="467"/>
      <c r="CFW550" s="468"/>
      <c r="CFX550" s="467"/>
      <c r="CFY550" s="469"/>
      <c r="CFZ550" s="469"/>
      <c r="CGA550" s="469"/>
      <c r="CGB550" s="465"/>
      <c r="CGC550" s="466"/>
      <c r="CGD550" s="467"/>
      <c r="CGE550" s="468"/>
      <c r="CGF550" s="467"/>
      <c r="CGG550" s="469"/>
      <c r="CGH550" s="469"/>
      <c r="CGI550" s="469"/>
      <c r="CGJ550" s="465"/>
      <c r="CGK550" s="466"/>
      <c r="CGL550" s="467"/>
      <c r="CGM550" s="468"/>
      <c r="CGN550" s="467"/>
      <c r="CGO550" s="469"/>
      <c r="CGP550" s="469"/>
      <c r="CGQ550" s="469"/>
      <c r="CGR550" s="465"/>
      <c r="CGS550" s="466"/>
      <c r="CGT550" s="467"/>
      <c r="CGU550" s="468"/>
      <c r="CGV550" s="467"/>
      <c r="CGW550" s="469"/>
      <c r="CGX550" s="469"/>
      <c r="CGY550" s="469"/>
      <c r="CGZ550" s="465"/>
      <c r="CHA550" s="466"/>
      <c r="CHB550" s="467"/>
      <c r="CHC550" s="468"/>
      <c r="CHD550" s="467"/>
      <c r="CHE550" s="469"/>
      <c r="CHF550" s="469"/>
      <c r="CHG550" s="469"/>
      <c r="CHH550" s="465"/>
      <c r="CHI550" s="466"/>
      <c r="CHJ550" s="467"/>
      <c r="CHK550" s="468"/>
      <c r="CHL550" s="467"/>
      <c r="CHM550" s="469"/>
      <c r="CHN550" s="469"/>
      <c r="CHO550" s="469"/>
      <c r="CHP550" s="465"/>
      <c r="CHQ550" s="466"/>
      <c r="CHR550" s="467"/>
      <c r="CHS550" s="468"/>
      <c r="CHT550" s="467"/>
      <c r="CHU550" s="469"/>
      <c r="CHV550" s="469"/>
      <c r="CHW550" s="469"/>
      <c r="CHX550" s="465"/>
      <c r="CHY550" s="466"/>
      <c r="CHZ550" s="467"/>
      <c r="CIA550" s="468"/>
      <c r="CIB550" s="467"/>
      <c r="CIC550" s="469"/>
      <c r="CID550" s="469"/>
      <c r="CIE550" s="469"/>
      <c r="CIF550" s="465"/>
      <c r="CIG550" s="466"/>
      <c r="CIH550" s="467"/>
      <c r="CII550" s="468"/>
      <c r="CIJ550" s="467"/>
      <c r="CIK550" s="469"/>
      <c r="CIL550" s="469"/>
      <c r="CIM550" s="469"/>
      <c r="CIN550" s="465"/>
      <c r="CIO550" s="466"/>
      <c r="CIP550" s="467"/>
      <c r="CIQ550" s="468"/>
      <c r="CIR550" s="467"/>
      <c r="CIS550" s="469"/>
      <c r="CIT550" s="469"/>
      <c r="CIU550" s="469"/>
      <c r="CIV550" s="465"/>
      <c r="CIW550" s="466"/>
      <c r="CIX550" s="467"/>
      <c r="CIY550" s="468"/>
      <c r="CIZ550" s="467"/>
      <c r="CJA550" s="469"/>
      <c r="CJB550" s="469"/>
      <c r="CJC550" s="469"/>
      <c r="CJD550" s="465"/>
      <c r="CJE550" s="466"/>
      <c r="CJF550" s="467"/>
      <c r="CJG550" s="468"/>
      <c r="CJH550" s="467"/>
      <c r="CJI550" s="469"/>
      <c r="CJJ550" s="469"/>
      <c r="CJK550" s="469"/>
      <c r="CJL550" s="465"/>
      <c r="CJM550" s="466"/>
      <c r="CJN550" s="467"/>
      <c r="CJO550" s="468"/>
      <c r="CJP550" s="467"/>
      <c r="CJQ550" s="469"/>
      <c r="CJR550" s="469"/>
      <c r="CJS550" s="469"/>
      <c r="CJT550" s="465"/>
      <c r="CJU550" s="466"/>
      <c r="CJV550" s="467"/>
      <c r="CJW550" s="468"/>
      <c r="CJX550" s="467"/>
      <c r="CJY550" s="469"/>
      <c r="CJZ550" s="469"/>
      <c r="CKA550" s="469"/>
      <c r="CKB550" s="465"/>
      <c r="CKC550" s="466"/>
      <c r="CKD550" s="467"/>
      <c r="CKE550" s="468"/>
      <c r="CKF550" s="467"/>
      <c r="CKG550" s="469"/>
      <c r="CKH550" s="469"/>
      <c r="CKI550" s="469"/>
      <c r="CKJ550" s="465"/>
      <c r="CKK550" s="466"/>
      <c r="CKL550" s="467"/>
      <c r="CKM550" s="468"/>
      <c r="CKN550" s="467"/>
      <c r="CKO550" s="469"/>
      <c r="CKP550" s="469"/>
      <c r="CKQ550" s="469"/>
      <c r="CKR550" s="465"/>
      <c r="CKS550" s="466"/>
      <c r="CKT550" s="467"/>
      <c r="CKU550" s="468"/>
      <c r="CKV550" s="467"/>
      <c r="CKW550" s="469"/>
      <c r="CKX550" s="469"/>
      <c r="CKY550" s="469"/>
      <c r="CKZ550" s="465"/>
      <c r="CLA550" s="466"/>
      <c r="CLB550" s="467"/>
      <c r="CLC550" s="468"/>
      <c r="CLD550" s="467"/>
      <c r="CLE550" s="469"/>
      <c r="CLF550" s="469"/>
      <c r="CLG550" s="469"/>
      <c r="CLH550" s="465"/>
      <c r="CLI550" s="466"/>
      <c r="CLJ550" s="467"/>
      <c r="CLK550" s="468"/>
      <c r="CLL550" s="467"/>
      <c r="CLM550" s="469"/>
      <c r="CLN550" s="469"/>
      <c r="CLO550" s="469"/>
      <c r="CLP550" s="465"/>
      <c r="CLQ550" s="466"/>
      <c r="CLR550" s="467"/>
      <c r="CLS550" s="468"/>
      <c r="CLT550" s="467"/>
      <c r="CLU550" s="469"/>
      <c r="CLV550" s="469"/>
      <c r="CLW550" s="469"/>
      <c r="CLX550" s="465"/>
      <c r="CLY550" s="466"/>
      <c r="CLZ550" s="467"/>
      <c r="CMA550" s="468"/>
      <c r="CMB550" s="467"/>
      <c r="CMC550" s="469"/>
      <c r="CMD550" s="469"/>
      <c r="CME550" s="469"/>
      <c r="CMF550" s="465"/>
      <c r="CMG550" s="466"/>
      <c r="CMH550" s="467"/>
      <c r="CMI550" s="468"/>
      <c r="CMJ550" s="467"/>
      <c r="CMK550" s="469"/>
      <c r="CML550" s="469"/>
      <c r="CMM550" s="469"/>
      <c r="CMN550" s="465"/>
      <c r="CMO550" s="466"/>
      <c r="CMP550" s="467"/>
      <c r="CMQ550" s="468"/>
      <c r="CMR550" s="467"/>
      <c r="CMS550" s="469"/>
      <c r="CMT550" s="469"/>
      <c r="CMU550" s="469"/>
      <c r="CMV550" s="465"/>
      <c r="CMW550" s="466"/>
      <c r="CMX550" s="467"/>
      <c r="CMY550" s="468"/>
      <c r="CMZ550" s="467"/>
      <c r="CNA550" s="469"/>
      <c r="CNB550" s="469"/>
      <c r="CNC550" s="469"/>
      <c r="CND550" s="465"/>
      <c r="CNE550" s="466"/>
      <c r="CNF550" s="467"/>
      <c r="CNG550" s="468"/>
      <c r="CNH550" s="467"/>
      <c r="CNI550" s="469"/>
      <c r="CNJ550" s="469"/>
      <c r="CNK550" s="469"/>
      <c r="CNL550" s="465"/>
      <c r="CNM550" s="466"/>
      <c r="CNN550" s="467"/>
      <c r="CNO550" s="468"/>
      <c r="CNP550" s="467"/>
      <c r="CNQ550" s="469"/>
      <c r="CNR550" s="469"/>
      <c r="CNS550" s="469"/>
      <c r="CNT550" s="465"/>
      <c r="CNU550" s="466"/>
      <c r="CNV550" s="467"/>
      <c r="CNW550" s="468"/>
      <c r="CNX550" s="467"/>
      <c r="CNY550" s="469"/>
      <c r="CNZ550" s="469"/>
      <c r="COA550" s="469"/>
      <c r="COB550" s="465"/>
      <c r="COC550" s="466"/>
      <c r="COD550" s="467"/>
      <c r="COE550" s="468"/>
      <c r="COF550" s="467"/>
      <c r="COG550" s="469"/>
      <c r="COH550" s="469"/>
      <c r="COI550" s="469"/>
      <c r="COJ550" s="465"/>
      <c r="COK550" s="466"/>
      <c r="COL550" s="467"/>
      <c r="COM550" s="468"/>
      <c r="CON550" s="467"/>
      <c r="COO550" s="469"/>
      <c r="COP550" s="469"/>
      <c r="COQ550" s="469"/>
      <c r="COR550" s="465"/>
      <c r="COS550" s="466"/>
      <c r="COT550" s="467"/>
      <c r="COU550" s="468"/>
      <c r="COV550" s="467"/>
      <c r="COW550" s="469"/>
      <c r="COX550" s="469"/>
      <c r="COY550" s="469"/>
      <c r="COZ550" s="465"/>
      <c r="CPA550" s="466"/>
      <c r="CPB550" s="467"/>
      <c r="CPC550" s="468"/>
      <c r="CPD550" s="467"/>
      <c r="CPE550" s="469"/>
      <c r="CPF550" s="469"/>
      <c r="CPG550" s="469"/>
      <c r="CPH550" s="465"/>
      <c r="CPI550" s="466"/>
      <c r="CPJ550" s="467"/>
      <c r="CPK550" s="468"/>
      <c r="CPL550" s="467"/>
      <c r="CPM550" s="469"/>
      <c r="CPN550" s="469"/>
      <c r="CPO550" s="469"/>
      <c r="CPP550" s="465"/>
      <c r="CPQ550" s="466"/>
      <c r="CPR550" s="467"/>
      <c r="CPS550" s="468"/>
      <c r="CPT550" s="467"/>
      <c r="CPU550" s="469"/>
      <c r="CPV550" s="469"/>
      <c r="CPW550" s="469"/>
      <c r="CPX550" s="465"/>
      <c r="CPY550" s="466"/>
      <c r="CPZ550" s="467"/>
      <c r="CQA550" s="468"/>
      <c r="CQB550" s="467"/>
      <c r="CQC550" s="469"/>
      <c r="CQD550" s="469"/>
      <c r="CQE550" s="469"/>
      <c r="CQF550" s="465"/>
      <c r="CQG550" s="466"/>
      <c r="CQH550" s="467"/>
      <c r="CQI550" s="468"/>
      <c r="CQJ550" s="467"/>
      <c r="CQK550" s="469"/>
      <c r="CQL550" s="469"/>
      <c r="CQM550" s="469"/>
      <c r="CQN550" s="465"/>
      <c r="CQO550" s="466"/>
      <c r="CQP550" s="467"/>
      <c r="CQQ550" s="468"/>
      <c r="CQR550" s="467"/>
      <c r="CQS550" s="469"/>
      <c r="CQT550" s="469"/>
      <c r="CQU550" s="469"/>
      <c r="CQV550" s="465"/>
      <c r="CQW550" s="466"/>
      <c r="CQX550" s="467"/>
      <c r="CQY550" s="468"/>
      <c r="CQZ550" s="467"/>
      <c r="CRA550" s="469"/>
      <c r="CRB550" s="469"/>
      <c r="CRC550" s="469"/>
      <c r="CRD550" s="465"/>
      <c r="CRE550" s="466"/>
      <c r="CRF550" s="467"/>
      <c r="CRG550" s="468"/>
      <c r="CRH550" s="467"/>
      <c r="CRI550" s="469"/>
      <c r="CRJ550" s="469"/>
      <c r="CRK550" s="469"/>
      <c r="CRL550" s="465"/>
      <c r="CRM550" s="466"/>
      <c r="CRN550" s="467"/>
      <c r="CRO550" s="468"/>
      <c r="CRP550" s="467"/>
      <c r="CRQ550" s="469"/>
      <c r="CRR550" s="469"/>
      <c r="CRS550" s="469"/>
      <c r="CRT550" s="465"/>
      <c r="CRU550" s="466"/>
      <c r="CRV550" s="467"/>
      <c r="CRW550" s="468"/>
      <c r="CRX550" s="467"/>
      <c r="CRY550" s="469"/>
      <c r="CRZ550" s="469"/>
      <c r="CSA550" s="469"/>
      <c r="CSB550" s="465"/>
      <c r="CSC550" s="466"/>
      <c r="CSD550" s="467"/>
      <c r="CSE550" s="468"/>
      <c r="CSF550" s="467"/>
      <c r="CSG550" s="469"/>
      <c r="CSH550" s="469"/>
      <c r="CSI550" s="469"/>
      <c r="CSJ550" s="465"/>
      <c r="CSK550" s="466"/>
      <c r="CSL550" s="467"/>
      <c r="CSM550" s="468"/>
      <c r="CSN550" s="467"/>
      <c r="CSO550" s="469"/>
      <c r="CSP550" s="469"/>
      <c r="CSQ550" s="469"/>
      <c r="CSR550" s="465"/>
      <c r="CSS550" s="466"/>
      <c r="CST550" s="467"/>
      <c r="CSU550" s="468"/>
      <c r="CSV550" s="467"/>
      <c r="CSW550" s="469"/>
      <c r="CSX550" s="469"/>
      <c r="CSY550" s="469"/>
      <c r="CSZ550" s="465"/>
      <c r="CTA550" s="466"/>
      <c r="CTB550" s="467"/>
      <c r="CTC550" s="468"/>
      <c r="CTD550" s="467"/>
      <c r="CTE550" s="469"/>
      <c r="CTF550" s="469"/>
      <c r="CTG550" s="469"/>
      <c r="CTH550" s="465"/>
      <c r="CTI550" s="466"/>
      <c r="CTJ550" s="467"/>
      <c r="CTK550" s="468"/>
      <c r="CTL550" s="467"/>
      <c r="CTM550" s="469"/>
      <c r="CTN550" s="469"/>
      <c r="CTO550" s="469"/>
      <c r="CTP550" s="465"/>
      <c r="CTQ550" s="466"/>
      <c r="CTR550" s="467"/>
      <c r="CTS550" s="468"/>
      <c r="CTT550" s="467"/>
      <c r="CTU550" s="469"/>
      <c r="CTV550" s="469"/>
      <c r="CTW550" s="469"/>
      <c r="CTX550" s="465"/>
      <c r="CTY550" s="466"/>
      <c r="CTZ550" s="467"/>
      <c r="CUA550" s="468"/>
      <c r="CUB550" s="467"/>
      <c r="CUC550" s="469"/>
      <c r="CUD550" s="469"/>
      <c r="CUE550" s="469"/>
      <c r="CUF550" s="465"/>
      <c r="CUG550" s="466"/>
      <c r="CUH550" s="467"/>
      <c r="CUI550" s="468"/>
      <c r="CUJ550" s="467"/>
      <c r="CUK550" s="469"/>
      <c r="CUL550" s="469"/>
      <c r="CUM550" s="469"/>
      <c r="CUN550" s="465"/>
      <c r="CUO550" s="466"/>
      <c r="CUP550" s="467"/>
      <c r="CUQ550" s="468"/>
      <c r="CUR550" s="467"/>
      <c r="CUS550" s="469"/>
      <c r="CUT550" s="469"/>
      <c r="CUU550" s="469"/>
      <c r="CUV550" s="465"/>
      <c r="CUW550" s="466"/>
      <c r="CUX550" s="467"/>
      <c r="CUY550" s="468"/>
      <c r="CUZ550" s="467"/>
      <c r="CVA550" s="469"/>
      <c r="CVB550" s="469"/>
      <c r="CVC550" s="469"/>
      <c r="CVD550" s="465"/>
      <c r="CVE550" s="466"/>
      <c r="CVF550" s="467"/>
      <c r="CVG550" s="468"/>
      <c r="CVH550" s="467"/>
      <c r="CVI550" s="469"/>
      <c r="CVJ550" s="469"/>
      <c r="CVK550" s="469"/>
      <c r="CVL550" s="465"/>
      <c r="CVM550" s="466"/>
      <c r="CVN550" s="467"/>
      <c r="CVO550" s="468"/>
      <c r="CVP550" s="467"/>
      <c r="CVQ550" s="469"/>
      <c r="CVR550" s="469"/>
      <c r="CVS550" s="469"/>
      <c r="CVT550" s="465"/>
      <c r="CVU550" s="466"/>
      <c r="CVV550" s="467"/>
      <c r="CVW550" s="468"/>
      <c r="CVX550" s="467"/>
      <c r="CVY550" s="469"/>
      <c r="CVZ550" s="469"/>
      <c r="CWA550" s="469"/>
      <c r="CWB550" s="465"/>
      <c r="CWC550" s="466"/>
      <c r="CWD550" s="467"/>
      <c r="CWE550" s="468"/>
      <c r="CWF550" s="467"/>
      <c r="CWG550" s="469"/>
      <c r="CWH550" s="469"/>
      <c r="CWI550" s="469"/>
      <c r="CWJ550" s="465"/>
      <c r="CWK550" s="466"/>
      <c r="CWL550" s="467"/>
      <c r="CWM550" s="468"/>
      <c r="CWN550" s="467"/>
      <c r="CWO550" s="469"/>
      <c r="CWP550" s="469"/>
      <c r="CWQ550" s="469"/>
      <c r="CWR550" s="465"/>
      <c r="CWS550" s="466"/>
      <c r="CWT550" s="467"/>
      <c r="CWU550" s="468"/>
      <c r="CWV550" s="467"/>
      <c r="CWW550" s="469"/>
      <c r="CWX550" s="469"/>
      <c r="CWY550" s="469"/>
      <c r="CWZ550" s="465"/>
      <c r="CXA550" s="466"/>
      <c r="CXB550" s="467"/>
      <c r="CXC550" s="468"/>
      <c r="CXD550" s="467"/>
      <c r="CXE550" s="469"/>
      <c r="CXF550" s="469"/>
      <c r="CXG550" s="469"/>
      <c r="CXH550" s="465"/>
      <c r="CXI550" s="466"/>
      <c r="CXJ550" s="467"/>
      <c r="CXK550" s="468"/>
      <c r="CXL550" s="467"/>
      <c r="CXM550" s="469"/>
      <c r="CXN550" s="469"/>
      <c r="CXO550" s="469"/>
      <c r="CXP550" s="465"/>
      <c r="CXQ550" s="466"/>
      <c r="CXR550" s="467"/>
      <c r="CXS550" s="468"/>
      <c r="CXT550" s="467"/>
      <c r="CXU550" s="469"/>
      <c r="CXV550" s="469"/>
      <c r="CXW550" s="469"/>
      <c r="CXX550" s="465"/>
      <c r="CXY550" s="466"/>
      <c r="CXZ550" s="467"/>
      <c r="CYA550" s="468"/>
      <c r="CYB550" s="467"/>
      <c r="CYC550" s="469"/>
      <c r="CYD550" s="469"/>
      <c r="CYE550" s="469"/>
      <c r="CYF550" s="465"/>
      <c r="CYG550" s="466"/>
      <c r="CYH550" s="467"/>
      <c r="CYI550" s="468"/>
      <c r="CYJ550" s="467"/>
      <c r="CYK550" s="469"/>
      <c r="CYL550" s="469"/>
      <c r="CYM550" s="469"/>
      <c r="CYN550" s="465"/>
      <c r="CYO550" s="466"/>
      <c r="CYP550" s="467"/>
      <c r="CYQ550" s="468"/>
      <c r="CYR550" s="467"/>
      <c r="CYS550" s="469"/>
      <c r="CYT550" s="469"/>
      <c r="CYU550" s="469"/>
      <c r="CYV550" s="465"/>
      <c r="CYW550" s="466"/>
      <c r="CYX550" s="467"/>
      <c r="CYY550" s="468"/>
      <c r="CYZ550" s="467"/>
      <c r="CZA550" s="469"/>
      <c r="CZB550" s="469"/>
      <c r="CZC550" s="469"/>
      <c r="CZD550" s="465"/>
      <c r="CZE550" s="466"/>
      <c r="CZF550" s="467"/>
      <c r="CZG550" s="468"/>
      <c r="CZH550" s="467"/>
      <c r="CZI550" s="469"/>
      <c r="CZJ550" s="469"/>
      <c r="CZK550" s="469"/>
      <c r="CZL550" s="465"/>
      <c r="CZM550" s="466"/>
      <c r="CZN550" s="467"/>
      <c r="CZO550" s="468"/>
      <c r="CZP550" s="467"/>
      <c r="CZQ550" s="469"/>
      <c r="CZR550" s="469"/>
      <c r="CZS550" s="469"/>
      <c r="CZT550" s="465"/>
      <c r="CZU550" s="466"/>
      <c r="CZV550" s="467"/>
      <c r="CZW550" s="468"/>
      <c r="CZX550" s="467"/>
      <c r="CZY550" s="469"/>
      <c r="CZZ550" s="469"/>
      <c r="DAA550" s="469"/>
      <c r="DAB550" s="465"/>
      <c r="DAC550" s="466"/>
      <c r="DAD550" s="467"/>
      <c r="DAE550" s="468"/>
      <c r="DAF550" s="467"/>
      <c r="DAG550" s="469"/>
      <c r="DAH550" s="469"/>
      <c r="DAI550" s="469"/>
      <c r="DAJ550" s="465"/>
      <c r="DAK550" s="466"/>
      <c r="DAL550" s="467"/>
      <c r="DAM550" s="468"/>
      <c r="DAN550" s="467"/>
      <c r="DAO550" s="469"/>
      <c r="DAP550" s="469"/>
      <c r="DAQ550" s="469"/>
      <c r="DAR550" s="465"/>
      <c r="DAS550" s="466"/>
      <c r="DAT550" s="467"/>
      <c r="DAU550" s="468"/>
      <c r="DAV550" s="467"/>
      <c r="DAW550" s="469"/>
      <c r="DAX550" s="469"/>
      <c r="DAY550" s="469"/>
      <c r="DAZ550" s="465"/>
      <c r="DBA550" s="466"/>
      <c r="DBB550" s="467"/>
      <c r="DBC550" s="468"/>
      <c r="DBD550" s="467"/>
      <c r="DBE550" s="469"/>
      <c r="DBF550" s="469"/>
      <c r="DBG550" s="469"/>
      <c r="DBH550" s="465"/>
      <c r="DBI550" s="466"/>
      <c r="DBJ550" s="467"/>
      <c r="DBK550" s="468"/>
      <c r="DBL550" s="467"/>
      <c r="DBM550" s="469"/>
      <c r="DBN550" s="469"/>
      <c r="DBO550" s="469"/>
      <c r="DBP550" s="465"/>
      <c r="DBQ550" s="466"/>
      <c r="DBR550" s="467"/>
      <c r="DBS550" s="468"/>
      <c r="DBT550" s="467"/>
      <c r="DBU550" s="469"/>
      <c r="DBV550" s="469"/>
      <c r="DBW550" s="469"/>
      <c r="DBX550" s="465"/>
      <c r="DBY550" s="466"/>
      <c r="DBZ550" s="467"/>
      <c r="DCA550" s="468"/>
      <c r="DCB550" s="467"/>
      <c r="DCC550" s="469"/>
      <c r="DCD550" s="469"/>
      <c r="DCE550" s="469"/>
      <c r="DCF550" s="465"/>
      <c r="DCG550" s="466"/>
      <c r="DCH550" s="467"/>
      <c r="DCI550" s="468"/>
      <c r="DCJ550" s="467"/>
      <c r="DCK550" s="469"/>
      <c r="DCL550" s="469"/>
      <c r="DCM550" s="469"/>
      <c r="DCN550" s="465"/>
      <c r="DCO550" s="466"/>
      <c r="DCP550" s="467"/>
      <c r="DCQ550" s="468"/>
      <c r="DCR550" s="467"/>
      <c r="DCS550" s="469"/>
      <c r="DCT550" s="469"/>
      <c r="DCU550" s="469"/>
      <c r="DCV550" s="465"/>
      <c r="DCW550" s="466"/>
      <c r="DCX550" s="467"/>
      <c r="DCY550" s="468"/>
      <c r="DCZ550" s="467"/>
      <c r="DDA550" s="469"/>
      <c r="DDB550" s="469"/>
      <c r="DDC550" s="469"/>
      <c r="DDD550" s="465"/>
      <c r="DDE550" s="466"/>
      <c r="DDF550" s="467"/>
      <c r="DDG550" s="468"/>
      <c r="DDH550" s="467"/>
      <c r="DDI550" s="469"/>
      <c r="DDJ550" s="469"/>
      <c r="DDK550" s="469"/>
      <c r="DDL550" s="465"/>
      <c r="DDM550" s="466"/>
      <c r="DDN550" s="467"/>
      <c r="DDO550" s="468"/>
      <c r="DDP550" s="467"/>
      <c r="DDQ550" s="469"/>
      <c r="DDR550" s="469"/>
      <c r="DDS550" s="469"/>
      <c r="DDT550" s="465"/>
      <c r="DDU550" s="466"/>
      <c r="DDV550" s="467"/>
      <c r="DDW550" s="468"/>
      <c r="DDX550" s="467"/>
      <c r="DDY550" s="469"/>
      <c r="DDZ550" s="469"/>
      <c r="DEA550" s="469"/>
      <c r="DEB550" s="465"/>
      <c r="DEC550" s="466"/>
      <c r="DED550" s="467"/>
      <c r="DEE550" s="468"/>
      <c r="DEF550" s="467"/>
      <c r="DEG550" s="469"/>
      <c r="DEH550" s="469"/>
      <c r="DEI550" s="469"/>
      <c r="DEJ550" s="465"/>
      <c r="DEK550" s="466"/>
      <c r="DEL550" s="467"/>
      <c r="DEM550" s="468"/>
      <c r="DEN550" s="467"/>
      <c r="DEO550" s="469"/>
      <c r="DEP550" s="469"/>
      <c r="DEQ550" s="469"/>
      <c r="DER550" s="465"/>
      <c r="DES550" s="466"/>
      <c r="DET550" s="467"/>
      <c r="DEU550" s="468"/>
      <c r="DEV550" s="467"/>
      <c r="DEW550" s="469"/>
      <c r="DEX550" s="469"/>
      <c r="DEY550" s="469"/>
      <c r="DEZ550" s="465"/>
      <c r="DFA550" s="466"/>
      <c r="DFB550" s="467"/>
      <c r="DFC550" s="468"/>
      <c r="DFD550" s="467"/>
      <c r="DFE550" s="469"/>
      <c r="DFF550" s="469"/>
      <c r="DFG550" s="469"/>
      <c r="DFH550" s="465"/>
      <c r="DFI550" s="466"/>
      <c r="DFJ550" s="467"/>
      <c r="DFK550" s="468"/>
      <c r="DFL550" s="467"/>
      <c r="DFM550" s="469"/>
      <c r="DFN550" s="469"/>
      <c r="DFO550" s="469"/>
      <c r="DFP550" s="465"/>
      <c r="DFQ550" s="466"/>
      <c r="DFR550" s="467"/>
      <c r="DFS550" s="468"/>
      <c r="DFT550" s="467"/>
      <c r="DFU550" s="469"/>
      <c r="DFV550" s="469"/>
      <c r="DFW550" s="469"/>
      <c r="DFX550" s="465"/>
      <c r="DFY550" s="466"/>
      <c r="DFZ550" s="467"/>
      <c r="DGA550" s="468"/>
      <c r="DGB550" s="467"/>
      <c r="DGC550" s="469"/>
      <c r="DGD550" s="469"/>
      <c r="DGE550" s="469"/>
      <c r="DGF550" s="465"/>
      <c r="DGG550" s="466"/>
      <c r="DGH550" s="467"/>
      <c r="DGI550" s="468"/>
      <c r="DGJ550" s="467"/>
      <c r="DGK550" s="469"/>
      <c r="DGL550" s="469"/>
      <c r="DGM550" s="469"/>
      <c r="DGN550" s="465"/>
      <c r="DGO550" s="466"/>
      <c r="DGP550" s="467"/>
      <c r="DGQ550" s="468"/>
      <c r="DGR550" s="467"/>
      <c r="DGS550" s="469"/>
      <c r="DGT550" s="469"/>
      <c r="DGU550" s="469"/>
      <c r="DGV550" s="465"/>
      <c r="DGW550" s="466"/>
      <c r="DGX550" s="467"/>
      <c r="DGY550" s="468"/>
      <c r="DGZ550" s="467"/>
      <c r="DHA550" s="469"/>
      <c r="DHB550" s="469"/>
      <c r="DHC550" s="469"/>
      <c r="DHD550" s="465"/>
      <c r="DHE550" s="466"/>
      <c r="DHF550" s="467"/>
      <c r="DHG550" s="468"/>
      <c r="DHH550" s="467"/>
      <c r="DHI550" s="469"/>
      <c r="DHJ550" s="469"/>
      <c r="DHK550" s="469"/>
      <c r="DHL550" s="465"/>
      <c r="DHM550" s="466"/>
      <c r="DHN550" s="467"/>
      <c r="DHO550" s="468"/>
      <c r="DHP550" s="467"/>
      <c r="DHQ550" s="469"/>
      <c r="DHR550" s="469"/>
      <c r="DHS550" s="469"/>
      <c r="DHT550" s="465"/>
      <c r="DHU550" s="466"/>
      <c r="DHV550" s="467"/>
      <c r="DHW550" s="468"/>
      <c r="DHX550" s="467"/>
      <c r="DHY550" s="469"/>
      <c r="DHZ550" s="469"/>
      <c r="DIA550" s="469"/>
      <c r="DIB550" s="465"/>
      <c r="DIC550" s="466"/>
      <c r="DID550" s="467"/>
      <c r="DIE550" s="468"/>
      <c r="DIF550" s="467"/>
      <c r="DIG550" s="469"/>
      <c r="DIH550" s="469"/>
      <c r="DII550" s="469"/>
      <c r="DIJ550" s="465"/>
      <c r="DIK550" s="466"/>
      <c r="DIL550" s="467"/>
      <c r="DIM550" s="468"/>
      <c r="DIN550" s="467"/>
      <c r="DIO550" s="469"/>
      <c r="DIP550" s="469"/>
      <c r="DIQ550" s="469"/>
      <c r="DIR550" s="465"/>
      <c r="DIS550" s="466"/>
      <c r="DIT550" s="467"/>
      <c r="DIU550" s="468"/>
      <c r="DIV550" s="467"/>
      <c r="DIW550" s="469"/>
      <c r="DIX550" s="469"/>
      <c r="DIY550" s="469"/>
      <c r="DIZ550" s="465"/>
      <c r="DJA550" s="466"/>
      <c r="DJB550" s="467"/>
      <c r="DJC550" s="468"/>
      <c r="DJD550" s="467"/>
      <c r="DJE550" s="469"/>
      <c r="DJF550" s="469"/>
      <c r="DJG550" s="469"/>
      <c r="DJH550" s="465"/>
      <c r="DJI550" s="466"/>
      <c r="DJJ550" s="467"/>
      <c r="DJK550" s="468"/>
      <c r="DJL550" s="467"/>
      <c r="DJM550" s="469"/>
      <c r="DJN550" s="469"/>
      <c r="DJO550" s="469"/>
      <c r="DJP550" s="465"/>
      <c r="DJQ550" s="466"/>
      <c r="DJR550" s="467"/>
      <c r="DJS550" s="468"/>
      <c r="DJT550" s="467"/>
      <c r="DJU550" s="469"/>
      <c r="DJV550" s="469"/>
      <c r="DJW550" s="469"/>
      <c r="DJX550" s="465"/>
      <c r="DJY550" s="466"/>
      <c r="DJZ550" s="467"/>
      <c r="DKA550" s="468"/>
      <c r="DKB550" s="467"/>
      <c r="DKC550" s="469"/>
      <c r="DKD550" s="469"/>
      <c r="DKE550" s="469"/>
      <c r="DKF550" s="465"/>
      <c r="DKG550" s="466"/>
      <c r="DKH550" s="467"/>
      <c r="DKI550" s="468"/>
      <c r="DKJ550" s="467"/>
      <c r="DKK550" s="469"/>
      <c r="DKL550" s="469"/>
      <c r="DKM550" s="469"/>
      <c r="DKN550" s="465"/>
      <c r="DKO550" s="466"/>
      <c r="DKP550" s="467"/>
      <c r="DKQ550" s="468"/>
      <c r="DKR550" s="467"/>
      <c r="DKS550" s="469"/>
      <c r="DKT550" s="469"/>
      <c r="DKU550" s="469"/>
      <c r="DKV550" s="465"/>
      <c r="DKW550" s="466"/>
      <c r="DKX550" s="467"/>
      <c r="DKY550" s="468"/>
      <c r="DKZ550" s="467"/>
      <c r="DLA550" s="469"/>
      <c r="DLB550" s="469"/>
      <c r="DLC550" s="469"/>
      <c r="DLD550" s="465"/>
      <c r="DLE550" s="466"/>
      <c r="DLF550" s="467"/>
      <c r="DLG550" s="468"/>
      <c r="DLH550" s="467"/>
      <c r="DLI550" s="469"/>
      <c r="DLJ550" s="469"/>
      <c r="DLK550" s="469"/>
      <c r="DLL550" s="465"/>
      <c r="DLM550" s="466"/>
      <c r="DLN550" s="467"/>
      <c r="DLO550" s="468"/>
      <c r="DLP550" s="467"/>
      <c r="DLQ550" s="469"/>
      <c r="DLR550" s="469"/>
      <c r="DLS550" s="469"/>
      <c r="DLT550" s="465"/>
      <c r="DLU550" s="466"/>
      <c r="DLV550" s="467"/>
      <c r="DLW550" s="468"/>
      <c r="DLX550" s="467"/>
      <c r="DLY550" s="469"/>
      <c r="DLZ550" s="469"/>
      <c r="DMA550" s="469"/>
      <c r="DMB550" s="465"/>
      <c r="DMC550" s="466"/>
      <c r="DMD550" s="467"/>
      <c r="DME550" s="468"/>
      <c r="DMF550" s="467"/>
      <c r="DMG550" s="469"/>
      <c r="DMH550" s="469"/>
      <c r="DMI550" s="469"/>
      <c r="DMJ550" s="465"/>
      <c r="DMK550" s="466"/>
      <c r="DML550" s="467"/>
      <c r="DMM550" s="468"/>
      <c r="DMN550" s="467"/>
      <c r="DMO550" s="469"/>
      <c r="DMP550" s="469"/>
      <c r="DMQ550" s="469"/>
      <c r="DMR550" s="465"/>
      <c r="DMS550" s="466"/>
      <c r="DMT550" s="467"/>
      <c r="DMU550" s="468"/>
      <c r="DMV550" s="467"/>
      <c r="DMW550" s="469"/>
      <c r="DMX550" s="469"/>
      <c r="DMY550" s="469"/>
      <c r="DMZ550" s="465"/>
      <c r="DNA550" s="466"/>
      <c r="DNB550" s="467"/>
      <c r="DNC550" s="468"/>
      <c r="DND550" s="467"/>
      <c r="DNE550" s="469"/>
      <c r="DNF550" s="469"/>
      <c r="DNG550" s="469"/>
      <c r="DNH550" s="465"/>
      <c r="DNI550" s="466"/>
      <c r="DNJ550" s="467"/>
      <c r="DNK550" s="468"/>
      <c r="DNL550" s="467"/>
      <c r="DNM550" s="469"/>
      <c r="DNN550" s="469"/>
      <c r="DNO550" s="469"/>
      <c r="DNP550" s="465"/>
      <c r="DNQ550" s="466"/>
      <c r="DNR550" s="467"/>
      <c r="DNS550" s="468"/>
      <c r="DNT550" s="467"/>
      <c r="DNU550" s="469"/>
      <c r="DNV550" s="469"/>
      <c r="DNW550" s="469"/>
      <c r="DNX550" s="465"/>
      <c r="DNY550" s="466"/>
      <c r="DNZ550" s="467"/>
      <c r="DOA550" s="468"/>
      <c r="DOB550" s="467"/>
      <c r="DOC550" s="469"/>
      <c r="DOD550" s="469"/>
      <c r="DOE550" s="469"/>
      <c r="DOF550" s="465"/>
      <c r="DOG550" s="466"/>
      <c r="DOH550" s="467"/>
      <c r="DOI550" s="468"/>
      <c r="DOJ550" s="467"/>
      <c r="DOK550" s="469"/>
      <c r="DOL550" s="469"/>
      <c r="DOM550" s="469"/>
      <c r="DON550" s="465"/>
      <c r="DOO550" s="466"/>
      <c r="DOP550" s="467"/>
      <c r="DOQ550" s="468"/>
      <c r="DOR550" s="467"/>
      <c r="DOS550" s="469"/>
      <c r="DOT550" s="469"/>
      <c r="DOU550" s="469"/>
      <c r="DOV550" s="465"/>
      <c r="DOW550" s="466"/>
      <c r="DOX550" s="467"/>
      <c r="DOY550" s="468"/>
      <c r="DOZ550" s="467"/>
      <c r="DPA550" s="469"/>
      <c r="DPB550" s="469"/>
      <c r="DPC550" s="469"/>
      <c r="DPD550" s="465"/>
      <c r="DPE550" s="466"/>
      <c r="DPF550" s="467"/>
      <c r="DPG550" s="468"/>
      <c r="DPH550" s="467"/>
      <c r="DPI550" s="469"/>
      <c r="DPJ550" s="469"/>
      <c r="DPK550" s="469"/>
      <c r="DPL550" s="465"/>
      <c r="DPM550" s="466"/>
      <c r="DPN550" s="467"/>
      <c r="DPO550" s="468"/>
      <c r="DPP550" s="467"/>
      <c r="DPQ550" s="469"/>
      <c r="DPR550" s="469"/>
      <c r="DPS550" s="469"/>
      <c r="DPT550" s="465"/>
      <c r="DPU550" s="466"/>
      <c r="DPV550" s="467"/>
      <c r="DPW550" s="468"/>
      <c r="DPX550" s="467"/>
      <c r="DPY550" s="469"/>
      <c r="DPZ550" s="469"/>
      <c r="DQA550" s="469"/>
      <c r="DQB550" s="465"/>
      <c r="DQC550" s="466"/>
      <c r="DQD550" s="467"/>
      <c r="DQE550" s="468"/>
      <c r="DQF550" s="467"/>
      <c r="DQG550" s="469"/>
      <c r="DQH550" s="469"/>
      <c r="DQI550" s="469"/>
      <c r="DQJ550" s="465"/>
      <c r="DQK550" s="466"/>
      <c r="DQL550" s="467"/>
      <c r="DQM550" s="468"/>
      <c r="DQN550" s="467"/>
      <c r="DQO550" s="469"/>
      <c r="DQP550" s="469"/>
      <c r="DQQ550" s="469"/>
      <c r="DQR550" s="465"/>
      <c r="DQS550" s="466"/>
      <c r="DQT550" s="467"/>
      <c r="DQU550" s="468"/>
      <c r="DQV550" s="467"/>
      <c r="DQW550" s="469"/>
      <c r="DQX550" s="469"/>
      <c r="DQY550" s="469"/>
      <c r="DQZ550" s="465"/>
      <c r="DRA550" s="466"/>
      <c r="DRB550" s="467"/>
      <c r="DRC550" s="468"/>
      <c r="DRD550" s="467"/>
      <c r="DRE550" s="469"/>
      <c r="DRF550" s="469"/>
      <c r="DRG550" s="469"/>
      <c r="DRH550" s="465"/>
      <c r="DRI550" s="466"/>
      <c r="DRJ550" s="467"/>
      <c r="DRK550" s="468"/>
      <c r="DRL550" s="467"/>
      <c r="DRM550" s="469"/>
      <c r="DRN550" s="469"/>
      <c r="DRO550" s="469"/>
      <c r="DRP550" s="465"/>
      <c r="DRQ550" s="466"/>
      <c r="DRR550" s="467"/>
      <c r="DRS550" s="468"/>
      <c r="DRT550" s="467"/>
      <c r="DRU550" s="469"/>
      <c r="DRV550" s="469"/>
      <c r="DRW550" s="469"/>
      <c r="DRX550" s="465"/>
      <c r="DRY550" s="466"/>
      <c r="DRZ550" s="467"/>
      <c r="DSA550" s="468"/>
      <c r="DSB550" s="467"/>
      <c r="DSC550" s="469"/>
      <c r="DSD550" s="469"/>
      <c r="DSE550" s="469"/>
      <c r="DSF550" s="465"/>
      <c r="DSG550" s="466"/>
      <c r="DSH550" s="467"/>
      <c r="DSI550" s="468"/>
      <c r="DSJ550" s="467"/>
      <c r="DSK550" s="469"/>
      <c r="DSL550" s="469"/>
      <c r="DSM550" s="469"/>
      <c r="DSN550" s="465"/>
      <c r="DSO550" s="466"/>
      <c r="DSP550" s="467"/>
      <c r="DSQ550" s="468"/>
      <c r="DSR550" s="467"/>
      <c r="DSS550" s="469"/>
      <c r="DST550" s="469"/>
      <c r="DSU550" s="469"/>
      <c r="DSV550" s="465"/>
      <c r="DSW550" s="466"/>
      <c r="DSX550" s="467"/>
      <c r="DSY550" s="468"/>
      <c r="DSZ550" s="467"/>
      <c r="DTA550" s="469"/>
      <c r="DTB550" s="469"/>
      <c r="DTC550" s="469"/>
      <c r="DTD550" s="465"/>
      <c r="DTE550" s="466"/>
      <c r="DTF550" s="467"/>
      <c r="DTG550" s="468"/>
      <c r="DTH550" s="467"/>
      <c r="DTI550" s="469"/>
      <c r="DTJ550" s="469"/>
      <c r="DTK550" s="469"/>
      <c r="DTL550" s="465"/>
      <c r="DTM550" s="466"/>
      <c r="DTN550" s="467"/>
      <c r="DTO550" s="468"/>
      <c r="DTP550" s="467"/>
      <c r="DTQ550" s="469"/>
      <c r="DTR550" s="469"/>
      <c r="DTS550" s="469"/>
      <c r="DTT550" s="465"/>
      <c r="DTU550" s="466"/>
      <c r="DTV550" s="467"/>
      <c r="DTW550" s="468"/>
      <c r="DTX550" s="467"/>
      <c r="DTY550" s="469"/>
      <c r="DTZ550" s="469"/>
      <c r="DUA550" s="469"/>
      <c r="DUB550" s="465"/>
      <c r="DUC550" s="466"/>
      <c r="DUD550" s="467"/>
      <c r="DUE550" s="468"/>
      <c r="DUF550" s="467"/>
      <c r="DUG550" s="469"/>
      <c r="DUH550" s="469"/>
      <c r="DUI550" s="469"/>
      <c r="DUJ550" s="465"/>
      <c r="DUK550" s="466"/>
      <c r="DUL550" s="467"/>
      <c r="DUM550" s="468"/>
      <c r="DUN550" s="467"/>
      <c r="DUO550" s="469"/>
      <c r="DUP550" s="469"/>
      <c r="DUQ550" s="469"/>
      <c r="DUR550" s="465"/>
      <c r="DUS550" s="466"/>
      <c r="DUT550" s="467"/>
      <c r="DUU550" s="468"/>
      <c r="DUV550" s="467"/>
      <c r="DUW550" s="469"/>
      <c r="DUX550" s="469"/>
      <c r="DUY550" s="469"/>
      <c r="DUZ550" s="465"/>
      <c r="DVA550" s="466"/>
      <c r="DVB550" s="467"/>
      <c r="DVC550" s="468"/>
      <c r="DVD550" s="467"/>
      <c r="DVE550" s="469"/>
      <c r="DVF550" s="469"/>
      <c r="DVG550" s="469"/>
      <c r="DVH550" s="465"/>
      <c r="DVI550" s="466"/>
      <c r="DVJ550" s="467"/>
      <c r="DVK550" s="468"/>
      <c r="DVL550" s="467"/>
      <c r="DVM550" s="469"/>
      <c r="DVN550" s="469"/>
      <c r="DVO550" s="469"/>
      <c r="DVP550" s="465"/>
      <c r="DVQ550" s="466"/>
      <c r="DVR550" s="467"/>
      <c r="DVS550" s="468"/>
      <c r="DVT550" s="467"/>
      <c r="DVU550" s="469"/>
      <c r="DVV550" s="469"/>
      <c r="DVW550" s="469"/>
      <c r="DVX550" s="465"/>
      <c r="DVY550" s="466"/>
      <c r="DVZ550" s="467"/>
      <c r="DWA550" s="468"/>
      <c r="DWB550" s="467"/>
      <c r="DWC550" s="469"/>
      <c r="DWD550" s="469"/>
      <c r="DWE550" s="469"/>
      <c r="DWF550" s="465"/>
      <c r="DWG550" s="466"/>
      <c r="DWH550" s="467"/>
      <c r="DWI550" s="468"/>
      <c r="DWJ550" s="467"/>
      <c r="DWK550" s="469"/>
      <c r="DWL550" s="469"/>
      <c r="DWM550" s="469"/>
      <c r="DWN550" s="465"/>
      <c r="DWO550" s="466"/>
      <c r="DWP550" s="467"/>
      <c r="DWQ550" s="468"/>
      <c r="DWR550" s="467"/>
      <c r="DWS550" s="469"/>
      <c r="DWT550" s="469"/>
      <c r="DWU550" s="469"/>
      <c r="DWV550" s="465"/>
      <c r="DWW550" s="466"/>
      <c r="DWX550" s="467"/>
      <c r="DWY550" s="468"/>
      <c r="DWZ550" s="467"/>
      <c r="DXA550" s="469"/>
      <c r="DXB550" s="469"/>
      <c r="DXC550" s="469"/>
      <c r="DXD550" s="465"/>
      <c r="DXE550" s="466"/>
      <c r="DXF550" s="467"/>
      <c r="DXG550" s="468"/>
      <c r="DXH550" s="467"/>
      <c r="DXI550" s="469"/>
      <c r="DXJ550" s="469"/>
      <c r="DXK550" s="469"/>
      <c r="DXL550" s="465"/>
      <c r="DXM550" s="466"/>
      <c r="DXN550" s="467"/>
      <c r="DXO550" s="468"/>
      <c r="DXP550" s="467"/>
      <c r="DXQ550" s="469"/>
      <c r="DXR550" s="469"/>
      <c r="DXS550" s="469"/>
      <c r="DXT550" s="465"/>
      <c r="DXU550" s="466"/>
      <c r="DXV550" s="467"/>
      <c r="DXW550" s="468"/>
      <c r="DXX550" s="467"/>
      <c r="DXY550" s="469"/>
      <c r="DXZ550" s="469"/>
      <c r="DYA550" s="469"/>
      <c r="DYB550" s="465"/>
      <c r="DYC550" s="466"/>
      <c r="DYD550" s="467"/>
      <c r="DYE550" s="468"/>
      <c r="DYF550" s="467"/>
      <c r="DYG550" s="469"/>
      <c r="DYH550" s="469"/>
      <c r="DYI550" s="469"/>
      <c r="DYJ550" s="465"/>
      <c r="DYK550" s="466"/>
      <c r="DYL550" s="467"/>
      <c r="DYM550" s="468"/>
      <c r="DYN550" s="467"/>
      <c r="DYO550" s="469"/>
      <c r="DYP550" s="469"/>
      <c r="DYQ550" s="469"/>
      <c r="DYR550" s="465"/>
      <c r="DYS550" s="466"/>
      <c r="DYT550" s="467"/>
      <c r="DYU550" s="468"/>
      <c r="DYV550" s="467"/>
      <c r="DYW550" s="469"/>
      <c r="DYX550" s="469"/>
      <c r="DYY550" s="469"/>
      <c r="DYZ550" s="465"/>
      <c r="DZA550" s="466"/>
      <c r="DZB550" s="467"/>
      <c r="DZC550" s="468"/>
      <c r="DZD550" s="467"/>
      <c r="DZE550" s="469"/>
      <c r="DZF550" s="469"/>
      <c r="DZG550" s="469"/>
      <c r="DZH550" s="465"/>
      <c r="DZI550" s="466"/>
      <c r="DZJ550" s="467"/>
      <c r="DZK550" s="468"/>
      <c r="DZL550" s="467"/>
      <c r="DZM550" s="469"/>
      <c r="DZN550" s="469"/>
      <c r="DZO550" s="469"/>
      <c r="DZP550" s="465"/>
      <c r="DZQ550" s="466"/>
      <c r="DZR550" s="467"/>
      <c r="DZS550" s="468"/>
      <c r="DZT550" s="467"/>
      <c r="DZU550" s="469"/>
      <c r="DZV550" s="469"/>
      <c r="DZW550" s="469"/>
      <c r="DZX550" s="465"/>
      <c r="DZY550" s="466"/>
      <c r="DZZ550" s="467"/>
      <c r="EAA550" s="468"/>
      <c r="EAB550" s="467"/>
      <c r="EAC550" s="469"/>
      <c r="EAD550" s="469"/>
      <c r="EAE550" s="469"/>
      <c r="EAF550" s="465"/>
      <c r="EAG550" s="466"/>
      <c r="EAH550" s="467"/>
      <c r="EAI550" s="468"/>
      <c r="EAJ550" s="467"/>
      <c r="EAK550" s="469"/>
      <c r="EAL550" s="469"/>
      <c r="EAM550" s="469"/>
      <c r="EAN550" s="465"/>
      <c r="EAO550" s="466"/>
      <c r="EAP550" s="467"/>
      <c r="EAQ550" s="468"/>
      <c r="EAR550" s="467"/>
      <c r="EAS550" s="469"/>
      <c r="EAT550" s="469"/>
      <c r="EAU550" s="469"/>
      <c r="EAV550" s="465"/>
      <c r="EAW550" s="466"/>
      <c r="EAX550" s="467"/>
      <c r="EAY550" s="468"/>
      <c r="EAZ550" s="467"/>
      <c r="EBA550" s="469"/>
      <c r="EBB550" s="469"/>
      <c r="EBC550" s="469"/>
      <c r="EBD550" s="465"/>
      <c r="EBE550" s="466"/>
      <c r="EBF550" s="467"/>
      <c r="EBG550" s="468"/>
      <c r="EBH550" s="467"/>
      <c r="EBI550" s="469"/>
      <c r="EBJ550" s="469"/>
      <c r="EBK550" s="469"/>
      <c r="EBL550" s="465"/>
      <c r="EBM550" s="466"/>
      <c r="EBN550" s="467"/>
      <c r="EBO550" s="468"/>
      <c r="EBP550" s="467"/>
      <c r="EBQ550" s="469"/>
      <c r="EBR550" s="469"/>
      <c r="EBS550" s="469"/>
      <c r="EBT550" s="465"/>
      <c r="EBU550" s="466"/>
      <c r="EBV550" s="467"/>
      <c r="EBW550" s="468"/>
      <c r="EBX550" s="467"/>
      <c r="EBY550" s="469"/>
      <c r="EBZ550" s="469"/>
      <c r="ECA550" s="469"/>
      <c r="ECB550" s="465"/>
      <c r="ECC550" s="466"/>
      <c r="ECD550" s="467"/>
      <c r="ECE550" s="468"/>
      <c r="ECF550" s="467"/>
      <c r="ECG550" s="469"/>
      <c r="ECH550" s="469"/>
      <c r="ECI550" s="469"/>
      <c r="ECJ550" s="465"/>
      <c r="ECK550" s="466"/>
      <c r="ECL550" s="467"/>
      <c r="ECM550" s="468"/>
      <c r="ECN550" s="467"/>
      <c r="ECO550" s="469"/>
      <c r="ECP550" s="469"/>
      <c r="ECQ550" s="469"/>
      <c r="ECR550" s="465"/>
      <c r="ECS550" s="466"/>
      <c r="ECT550" s="467"/>
      <c r="ECU550" s="468"/>
      <c r="ECV550" s="467"/>
      <c r="ECW550" s="469"/>
      <c r="ECX550" s="469"/>
      <c r="ECY550" s="469"/>
      <c r="ECZ550" s="465"/>
      <c r="EDA550" s="466"/>
      <c r="EDB550" s="467"/>
      <c r="EDC550" s="468"/>
      <c r="EDD550" s="467"/>
      <c r="EDE550" s="469"/>
      <c r="EDF550" s="469"/>
      <c r="EDG550" s="469"/>
      <c r="EDH550" s="465"/>
      <c r="EDI550" s="466"/>
      <c r="EDJ550" s="467"/>
      <c r="EDK550" s="468"/>
      <c r="EDL550" s="467"/>
      <c r="EDM550" s="469"/>
      <c r="EDN550" s="469"/>
      <c r="EDO550" s="469"/>
      <c r="EDP550" s="465"/>
      <c r="EDQ550" s="466"/>
      <c r="EDR550" s="467"/>
      <c r="EDS550" s="468"/>
      <c r="EDT550" s="467"/>
      <c r="EDU550" s="469"/>
      <c r="EDV550" s="469"/>
      <c r="EDW550" s="469"/>
      <c r="EDX550" s="465"/>
      <c r="EDY550" s="466"/>
      <c r="EDZ550" s="467"/>
      <c r="EEA550" s="468"/>
      <c r="EEB550" s="467"/>
      <c r="EEC550" s="469"/>
      <c r="EED550" s="469"/>
      <c r="EEE550" s="469"/>
      <c r="EEF550" s="465"/>
      <c r="EEG550" s="466"/>
      <c r="EEH550" s="467"/>
      <c r="EEI550" s="468"/>
      <c r="EEJ550" s="467"/>
      <c r="EEK550" s="469"/>
      <c r="EEL550" s="469"/>
      <c r="EEM550" s="469"/>
      <c r="EEN550" s="465"/>
      <c r="EEO550" s="466"/>
      <c r="EEP550" s="467"/>
      <c r="EEQ550" s="468"/>
      <c r="EER550" s="467"/>
      <c r="EES550" s="469"/>
      <c r="EET550" s="469"/>
      <c r="EEU550" s="469"/>
      <c r="EEV550" s="465"/>
      <c r="EEW550" s="466"/>
      <c r="EEX550" s="467"/>
      <c r="EEY550" s="468"/>
      <c r="EEZ550" s="467"/>
      <c r="EFA550" s="469"/>
      <c r="EFB550" s="469"/>
      <c r="EFC550" s="469"/>
      <c r="EFD550" s="465"/>
      <c r="EFE550" s="466"/>
      <c r="EFF550" s="467"/>
      <c r="EFG550" s="468"/>
      <c r="EFH550" s="467"/>
      <c r="EFI550" s="469"/>
      <c r="EFJ550" s="469"/>
      <c r="EFK550" s="469"/>
      <c r="EFL550" s="465"/>
      <c r="EFM550" s="466"/>
      <c r="EFN550" s="467"/>
      <c r="EFO550" s="468"/>
      <c r="EFP550" s="467"/>
      <c r="EFQ550" s="469"/>
      <c r="EFR550" s="469"/>
      <c r="EFS550" s="469"/>
      <c r="EFT550" s="465"/>
      <c r="EFU550" s="466"/>
      <c r="EFV550" s="467"/>
      <c r="EFW550" s="468"/>
      <c r="EFX550" s="467"/>
      <c r="EFY550" s="469"/>
      <c r="EFZ550" s="469"/>
      <c r="EGA550" s="469"/>
      <c r="EGB550" s="465"/>
      <c r="EGC550" s="466"/>
      <c r="EGD550" s="467"/>
      <c r="EGE550" s="468"/>
      <c r="EGF550" s="467"/>
      <c r="EGG550" s="469"/>
      <c r="EGH550" s="469"/>
      <c r="EGI550" s="469"/>
      <c r="EGJ550" s="465"/>
      <c r="EGK550" s="466"/>
      <c r="EGL550" s="467"/>
      <c r="EGM550" s="468"/>
      <c r="EGN550" s="467"/>
      <c r="EGO550" s="469"/>
      <c r="EGP550" s="469"/>
      <c r="EGQ550" s="469"/>
      <c r="EGR550" s="465"/>
      <c r="EGS550" s="466"/>
      <c r="EGT550" s="467"/>
      <c r="EGU550" s="468"/>
      <c r="EGV550" s="467"/>
      <c r="EGW550" s="469"/>
      <c r="EGX550" s="469"/>
      <c r="EGY550" s="469"/>
      <c r="EGZ550" s="465"/>
      <c r="EHA550" s="466"/>
      <c r="EHB550" s="467"/>
      <c r="EHC550" s="468"/>
      <c r="EHD550" s="467"/>
      <c r="EHE550" s="469"/>
      <c r="EHF550" s="469"/>
      <c r="EHG550" s="469"/>
      <c r="EHH550" s="465"/>
      <c r="EHI550" s="466"/>
      <c r="EHJ550" s="467"/>
      <c r="EHK550" s="468"/>
      <c r="EHL550" s="467"/>
      <c r="EHM550" s="469"/>
      <c r="EHN550" s="469"/>
      <c r="EHO550" s="469"/>
      <c r="EHP550" s="465"/>
      <c r="EHQ550" s="466"/>
      <c r="EHR550" s="467"/>
      <c r="EHS550" s="468"/>
      <c r="EHT550" s="467"/>
      <c r="EHU550" s="469"/>
      <c r="EHV550" s="469"/>
      <c r="EHW550" s="469"/>
      <c r="EHX550" s="465"/>
      <c r="EHY550" s="466"/>
      <c r="EHZ550" s="467"/>
      <c r="EIA550" s="468"/>
      <c r="EIB550" s="467"/>
      <c r="EIC550" s="469"/>
      <c r="EID550" s="469"/>
      <c r="EIE550" s="469"/>
      <c r="EIF550" s="465"/>
      <c r="EIG550" s="466"/>
      <c r="EIH550" s="467"/>
      <c r="EII550" s="468"/>
      <c r="EIJ550" s="467"/>
      <c r="EIK550" s="469"/>
      <c r="EIL550" s="469"/>
      <c r="EIM550" s="469"/>
      <c r="EIN550" s="465"/>
      <c r="EIO550" s="466"/>
      <c r="EIP550" s="467"/>
      <c r="EIQ550" s="468"/>
      <c r="EIR550" s="467"/>
      <c r="EIS550" s="469"/>
      <c r="EIT550" s="469"/>
      <c r="EIU550" s="469"/>
      <c r="EIV550" s="465"/>
      <c r="EIW550" s="466"/>
      <c r="EIX550" s="467"/>
      <c r="EIY550" s="468"/>
      <c r="EIZ550" s="467"/>
      <c r="EJA550" s="469"/>
      <c r="EJB550" s="469"/>
      <c r="EJC550" s="469"/>
      <c r="EJD550" s="465"/>
      <c r="EJE550" s="466"/>
      <c r="EJF550" s="467"/>
      <c r="EJG550" s="468"/>
      <c r="EJH550" s="467"/>
      <c r="EJI550" s="469"/>
      <c r="EJJ550" s="469"/>
      <c r="EJK550" s="469"/>
      <c r="EJL550" s="465"/>
      <c r="EJM550" s="466"/>
      <c r="EJN550" s="467"/>
      <c r="EJO550" s="468"/>
      <c r="EJP550" s="467"/>
      <c r="EJQ550" s="469"/>
      <c r="EJR550" s="469"/>
      <c r="EJS550" s="469"/>
      <c r="EJT550" s="465"/>
      <c r="EJU550" s="466"/>
      <c r="EJV550" s="467"/>
      <c r="EJW550" s="468"/>
      <c r="EJX550" s="467"/>
      <c r="EJY550" s="469"/>
      <c r="EJZ550" s="469"/>
      <c r="EKA550" s="469"/>
      <c r="EKB550" s="465"/>
      <c r="EKC550" s="466"/>
      <c r="EKD550" s="467"/>
      <c r="EKE550" s="468"/>
      <c r="EKF550" s="467"/>
      <c r="EKG550" s="469"/>
      <c r="EKH550" s="469"/>
      <c r="EKI550" s="469"/>
      <c r="EKJ550" s="465"/>
      <c r="EKK550" s="466"/>
      <c r="EKL550" s="467"/>
      <c r="EKM550" s="468"/>
      <c r="EKN550" s="467"/>
      <c r="EKO550" s="469"/>
      <c r="EKP550" s="469"/>
      <c r="EKQ550" s="469"/>
      <c r="EKR550" s="465"/>
      <c r="EKS550" s="466"/>
      <c r="EKT550" s="467"/>
      <c r="EKU550" s="468"/>
      <c r="EKV550" s="467"/>
      <c r="EKW550" s="469"/>
      <c r="EKX550" s="469"/>
      <c r="EKY550" s="469"/>
      <c r="EKZ550" s="465"/>
      <c r="ELA550" s="466"/>
      <c r="ELB550" s="467"/>
      <c r="ELC550" s="468"/>
      <c r="ELD550" s="467"/>
      <c r="ELE550" s="469"/>
      <c r="ELF550" s="469"/>
      <c r="ELG550" s="469"/>
      <c r="ELH550" s="465"/>
      <c r="ELI550" s="466"/>
      <c r="ELJ550" s="467"/>
      <c r="ELK550" s="468"/>
      <c r="ELL550" s="467"/>
      <c r="ELM550" s="469"/>
      <c r="ELN550" s="469"/>
      <c r="ELO550" s="469"/>
      <c r="ELP550" s="465"/>
      <c r="ELQ550" s="466"/>
      <c r="ELR550" s="467"/>
      <c r="ELS550" s="468"/>
      <c r="ELT550" s="467"/>
      <c r="ELU550" s="469"/>
      <c r="ELV550" s="469"/>
      <c r="ELW550" s="469"/>
      <c r="ELX550" s="465"/>
      <c r="ELY550" s="466"/>
      <c r="ELZ550" s="467"/>
      <c r="EMA550" s="468"/>
      <c r="EMB550" s="467"/>
      <c r="EMC550" s="469"/>
      <c r="EMD550" s="469"/>
      <c r="EME550" s="469"/>
      <c r="EMF550" s="465"/>
      <c r="EMG550" s="466"/>
      <c r="EMH550" s="467"/>
      <c r="EMI550" s="468"/>
      <c r="EMJ550" s="467"/>
      <c r="EMK550" s="469"/>
      <c r="EML550" s="469"/>
      <c r="EMM550" s="469"/>
      <c r="EMN550" s="465"/>
      <c r="EMO550" s="466"/>
      <c r="EMP550" s="467"/>
      <c r="EMQ550" s="468"/>
      <c r="EMR550" s="467"/>
      <c r="EMS550" s="469"/>
      <c r="EMT550" s="469"/>
      <c r="EMU550" s="469"/>
      <c r="EMV550" s="465"/>
      <c r="EMW550" s="466"/>
      <c r="EMX550" s="467"/>
      <c r="EMY550" s="468"/>
      <c r="EMZ550" s="467"/>
      <c r="ENA550" s="469"/>
      <c r="ENB550" s="469"/>
      <c r="ENC550" s="469"/>
      <c r="END550" s="465"/>
      <c r="ENE550" s="466"/>
      <c r="ENF550" s="467"/>
      <c r="ENG550" s="468"/>
      <c r="ENH550" s="467"/>
      <c r="ENI550" s="469"/>
      <c r="ENJ550" s="469"/>
      <c r="ENK550" s="469"/>
      <c r="ENL550" s="465"/>
      <c r="ENM550" s="466"/>
      <c r="ENN550" s="467"/>
      <c r="ENO550" s="468"/>
      <c r="ENP550" s="467"/>
      <c r="ENQ550" s="469"/>
      <c r="ENR550" s="469"/>
      <c r="ENS550" s="469"/>
      <c r="ENT550" s="465"/>
      <c r="ENU550" s="466"/>
      <c r="ENV550" s="467"/>
      <c r="ENW550" s="468"/>
      <c r="ENX550" s="467"/>
      <c r="ENY550" s="469"/>
      <c r="ENZ550" s="469"/>
      <c r="EOA550" s="469"/>
      <c r="EOB550" s="465"/>
      <c r="EOC550" s="466"/>
      <c r="EOD550" s="467"/>
      <c r="EOE550" s="468"/>
      <c r="EOF550" s="467"/>
      <c r="EOG550" s="469"/>
      <c r="EOH550" s="469"/>
      <c r="EOI550" s="469"/>
      <c r="EOJ550" s="465"/>
      <c r="EOK550" s="466"/>
      <c r="EOL550" s="467"/>
      <c r="EOM550" s="468"/>
      <c r="EON550" s="467"/>
      <c r="EOO550" s="469"/>
      <c r="EOP550" s="469"/>
      <c r="EOQ550" s="469"/>
      <c r="EOR550" s="465"/>
      <c r="EOS550" s="466"/>
      <c r="EOT550" s="467"/>
      <c r="EOU550" s="468"/>
      <c r="EOV550" s="467"/>
      <c r="EOW550" s="469"/>
      <c r="EOX550" s="469"/>
      <c r="EOY550" s="469"/>
      <c r="EOZ550" s="465"/>
      <c r="EPA550" s="466"/>
      <c r="EPB550" s="467"/>
      <c r="EPC550" s="468"/>
      <c r="EPD550" s="467"/>
      <c r="EPE550" s="469"/>
      <c r="EPF550" s="469"/>
      <c r="EPG550" s="469"/>
      <c r="EPH550" s="465"/>
      <c r="EPI550" s="466"/>
      <c r="EPJ550" s="467"/>
      <c r="EPK550" s="468"/>
      <c r="EPL550" s="467"/>
      <c r="EPM550" s="469"/>
      <c r="EPN550" s="469"/>
      <c r="EPO550" s="469"/>
      <c r="EPP550" s="465"/>
      <c r="EPQ550" s="466"/>
      <c r="EPR550" s="467"/>
      <c r="EPS550" s="468"/>
      <c r="EPT550" s="467"/>
      <c r="EPU550" s="469"/>
      <c r="EPV550" s="469"/>
      <c r="EPW550" s="469"/>
      <c r="EPX550" s="465"/>
      <c r="EPY550" s="466"/>
      <c r="EPZ550" s="467"/>
      <c r="EQA550" s="468"/>
      <c r="EQB550" s="467"/>
      <c r="EQC550" s="469"/>
      <c r="EQD550" s="469"/>
      <c r="EQE550" s="469"/>
      <c r="EQF550" s="465"/>
      <c r="EQG550" s="466"/>
      <c r="EQH550" s="467"/>
      <c r="EQI550" s="468"/>
      <c r="EQJ550" s="467"/>
      <c r="EQK550" s="469"/>
      <c r="EQL550" s="469"/>
      <c r="EQM550" s="469"/>
      <c r="EQN550" s="465"/>
      <c r="EQO550" s="466"/>
      <c r="EQP550" s="467"/>
      <c r="EQQ550" s="468"/>
      <c r="EQR550" s="467"/>
      <c r="EQS550" s="469"/>
      <c r="EQT550" s="469"/>
      <c r="EQU550" s="469"/>
      <c r="EQV550" s="465"/>
      <c r="EQW550" s="466"/>
      <c r="EQX550" s="467"/>
      <c r="EQY550" s="468"/>
      <c r="EQZ550" s="467"/>
      <c r="ERA550" s="469"/>
      <c r="ERB550" s="469"/>
      <c r="ERC550" s="469"/>
      <c r="ERD550" s="465"/>
      <c r="ERE550" s="466"/>
      <c r="ERF550" s="467"/>
      <c r="ERG550" s="468"/>
      <c r="ERH550" s="467"/>
      <c r="ERI550" s="469"/>
      <c r="ERJ550" s="469"/>
      <c r="ERK550" s="469"/>
      <c r="ERL550" s="465"/>
      <c r="ERM550" s="466"/>
      <c r="ERN550" s="467"/>
      <c r="ERO550" s="468"/>
      <c r="ERP550" s="467"/>
      <c r="ERQ550" s="469"/>
      <c r="ERR550" s="469"/>
      <c r="ERS550" s="469"/>
      <c r="ERT550" s="465"/>
      <c r="ERU550" s="466"/>
      <c r="ERV550" s="467"/>
      <c r="ERW550" s="468"/>
      <c r="ERX550" s="467"/>
      <c r="ERY550" s="469"/>
      <c r="ERZ550" s="469"/>
      <c r="ESA550" s="469"/>
      <c r="ESB550" s="465"/>
      <c r="ESC550" s="466"/>
      <c r="ESD550" s="467"/>
      <c r="ESE550" s="468"/>
      <c r="ESF550" s="467"/>
      <c r="ESG550" s="469"/>
      <c r="ESH550" s="469"/>
      <c r="ESI550" s="469"/>
      <c r="ESJ550" s="465"/>
      <c r="ESK550" s="466"/>
      <c r="ESL550" s="467"/>
      <c r="ESM550" s="468"/>
      <c r="ESN550" s="467"/>
      <c r="ESO550" s="469"/>
      <c r="ESP550" s="469"/>
      <c r="ESQ550" s="469"/>
      <c r="ESR550" s="465"/>
      <c r="ESS550" s="466"/>
      <c r="EST550" s="467"/>
      <c r="ESU550" s="468"/>
      <c r="ESV550" s="467"/>
      <c r="ESW550" s="469"/>
      <c r="ESX550" s="469"/>
      <c r="ESY550" s="469"/>
      <c r="ESZ550" s="465"/>
      <c r="ETA550" s="466"/>
      <c r="ETB550" s="467"/>
      <c r="ETC550" s="468"/>
      <c r="ETD550" s="467"/>
      <c r="ETE550" s="469"/>
      <c r="ETF550" s="469"/>
      <c r="ETG550" s="469"/>
      <c r="ETH550" s="465"/>
      <c r="ETI550" s="466"/>
      <c r="ETJ550" s="467"/>
      <c r="ETK550" s="468"/>
      <c r="ETL550" s="467"/>
      <c r="ETM550" s="469"/>
      <c r="ETN550" s="469"/>
      <c r="ETO550" s="469"/>
      <c r="ETP550" s="465"/>
      <c r="ETQ550" s="466"/>
      <c r="ETR550" s="467"/>
      <c r="ETS550" s="468"/>
      <c r="ETT550" s="467"/>
      <c r="ETU550" s="469"/>
      <c r="ETV550" s="469"/>
      <c r="ETW550" s="469"/>
      <c r="ETX550" s="465"/>
      <c r="ETY550" s="466"/>
      <c r="ETZ550" s="467"/>
      <c r="EUA550" s="468"/>
      <c r="EUB550" s="467"/>
      <c r="EUC550" s="469"/>
      <c r="EUD550" s="469"/>
      <c r="EUE550" s="469"/>
      <c r="EUF550" s="465"/>
      <c r="EUG550" s="466"/>
      <c r="EUH550" s="467"/>
      <c r="EUI550" s="468"/>
      <c r="EUJ550" s="467"/>
      <c r="EUK550" s="469"/>
      <c r="EUL550" s="469"/>
      <c r="EUM550" s="469"/>
      <c r="EUN550" s="465"/>
      <c r="EUO550" s="466"/>
      <c r="EUP550" s="467"/>
      <c r="EUQ550" s="468"/>
      <c r="EUR550" s="467"/>
      <c r="EUS550" s="469"/>
      <c r="EUT550" s="469"/>
      <c r="EUU550" s="469"/>
      <c r="EUV550" s="465"/>
      <c r="EUW550" s="466"/>
      <c r="EUX550" s="467"/>
      <c r="EUY550" s="468"/>
      <c r="EUZ550" s="467"/>
      <c r="EVA550" s="469"/>
      <c r="EVB550" s="469"/>
      <c r="EVC550" s="469"/>
      <c r="EVD550" s="465"/>
      <c r="EVE550" s="466"/>
      <c r="EVF550" s="467"/>
      <c r="EVG550" s="468"/>
      <c r="EVH550" s="467"/>
      <c r="EVI550" s="469"/>
      <c r="EVJ550" s="469"/>
      <c r="EVK550" s="469"/>
      <c r="EVL550" s="465"/>
      <c r="EVM550" s="466"/>
      <c r="EVN550" s="467"/>
      <c r="EVO550" s="468"/>
      <c r="EVP550" s="467"/>
      <c r="EVQ550" s="469"/>
      <c r="EVR550" s="469"/>
      <c r="EVS550" s="469"/>
      <c r="EVT550" s="465"/>
      <c r="EVU550" s="466"/>
      <c r="EVV550" s="467"/>
      <c r="EVW550" s="468"/>
      <c r="EVX550" s="467"/>
      <c r="EVY550" s="469"/>
      <c r="EVZ550" s="469"/>
      <c r="EWA550" s="469"/>
      <c r="EWB550" s="465"/>
      <c r="EWC550" s="466"/>
      <c r="EWD550" s="467"/>
      <c r="EWE550" s="468"/>
      <c r="EWF550" s="467"/>
      <c r="EWG550" s="469"/>
      <c r="EWH550" s="469"/>
      <c r="EWI550" s="469"/>
      <c r="EWJ550" s="465"/>
      <c r="EWK550" s="466"/>
      <c r="EWL550" s="467"/>
      <c r="EWM550" s="468"/>
      <c r="EWN550" s="467"/>
      <c r="EWO550" s="469"/>
      <c r="EWP550" s="469"/>
      <c r="EWQ550" s="469"/>
      <c r="EWR550" s="465"/>
      <c r="EWS550" s="466"/>
      <c r="EWT550" s="467"/>
      <c r="EWU550" s="468"/>
      <c r="EWV550" s="467"/>
      <c r="EWW550" s="469"/>
      <c r="EWX550" s="469"/>
      <c r="EWY550" s="469"/>
      <c r="EWZ550" s="465"/>
      <c r="EXA550" s="466"/>
      <c r="EXB550" s="467"/>
      <c r="EXC550" s="468"/>
      <c r="EXD550" s="467"/>
      <c r="EXE550" s="469"/>
      <c r="EXF550" s="469"/>
      <c r="EXG550" s="469"/>
      <c r="EXH550" s="465"/>
      <c r="EXI550" s="466"/>
      <c r="EXJ550" s="467"/>
      <c r="EXK550" s="468"/>
      <c r="EXL550" s="467"/>
      <c r="EXM550" s="469"/>
      <c r="EXN550" s="469"/>
      <c r="EXO550" s="469"/>
      <c r="EXP550" s="465"/>
      <c r="EXQ550" s="466"/>
      <c r="EXR550" s="467"/>
      <c r="EXS550" s="468"/>
      <c r="EXT550" s="467"/>
      <c r="EXU550" s="469"/>
      <c r="EXV550" s="469"/>
      <c r="EXW550" s="469"/>
      <c r="EXX550" s="465"/>
      <c r="EXY550" s="466"/>
      <c r="EXZ550" s="467"/>
      <c r="EYA550" s="468"/>
      <c r="EYB550" s="467"/>
      <c r="EYC550" s="469"/>
      <c r="EYD550" s="469"/>
      <c r="EYE550" s="469"/>
      <c r="EYF550" s="465"/>
      <c r="EYG550" s="466"/>
      <c r="EYH550" s="467"/>
      <c r="EYI550" s="468"/>
      <c r="EYJ550" s="467"/>
      <c r="EYK550" s="469"/>
      <c r="EYL550" s="469"/>
      <c r="EYM550" s="469"/>
      <c r="EYN550" s="465"/>
      <c r="EYO550" s="466"/>
      <c r="EYP550" s="467"/>
      <c r="EYQ550" s="468"/>
      <c r="EYR550" s="467"/>
      <c r="EYS550" s="469"/>
      <c r="EYT550" s="469"/>
      <c r="EYU550" s="469"/>
      <c r="EYV550" s="465"/>
      <c r="EYW550" s="466"/>
      <c r="EYX550" s="467"/>
      <c r="EYY550" s="468"/>
      <c r="EYZ550" s="467"/>
      <c r="EZA550" s="469"/>
      <c r="EZB550" s="469"/>
      <c r="EZC550" s="469"/>
      <c r="EZD550" s="465"/>
      <c r="EZE550" s="466"/>
      <c r="EZF550" s="467"/>
      <c r="EZG550" s="468"/>
      <c r="EZH550" s="467"/>
      <c r="EZI550" s="469"/>
      <c r="EZJ550" s="469"/>
      <c r="EZK550" s="469"/>
      <c r="EZL550" s="465"/>
      <c r="EZM550" s="466"/>
      <c r="EZN550" s="467"/>
      <c r="EZO550" s="468"/>
      <c r="EZP550" s="467"/>
      <c r="EZQ550" s="469"/>
      <c r="EZR550" s="469"/>
      <c r="EZS550" s="469"/>
      <c r="EZT550" s="465"/>
      <c r="EZU550" s="466"/>
      <c r="EZV550" s="467"/>
      <c r="EZW550" s="468"/>
      <c r="EZX550" s="467"/>
      <c r="EZY550" s="469"/>
      <c r="EZZ550" s="469"/>
      <c r="FAA550" s="469"/>
      <c r="FAB550" s="465"/>
      <c r="FAC550" s="466"/>
      <c r="FAD550" s="467"/>
      <c r="FAE550" s="468"/>
      <c r="FAF550" s="467"/>
      <c r="FAG550" s="469"/>
      <c r="FAH550" s="469"/>
      <c r="FAI550" s="469"/>
      <c r="FAJ550" s="465"/>
      <c r="FAK550" s="466"/>
      <c r="FAL550" s="467"/>
      <c r="FAM550" s="468"/>
      <c r="FAN550" s="467"/>
      <c r="FAO550" s="469"/>
      <c r="FAP550" s="469"/>
      <c r="FAQ550" s="469"/>
      <c r="FAR550" s="465"/>
      <c r="FAS550" s="466"/>
      <c r="FAT550" s="467"/>
      <c r="FAU550" s="468"/>
      <c r="FAV550" s="467"/>
      <c r="FAW550" s="469"/>
      <c r="FAX550" s="469"/>
      <c r="FAY550" s="469"/>
      <c r="FAZ550" s="465"/>
      <c r="FBA550" s="466"/>
      <c r="FBB550" s="467"/>
      <c r="FBC550" s="468"/>
      <c r="FBD550" s="467"/>
      <c r="FBE550" s="469"/>
      <c r="FBF550" s="469"/>
      <c r="FBG550" s="469"/>
      <c r="FBH550" s="465"/>
      <c r="FBI550" s="466"/>
      <c r="FBJ550" s="467"/>
      <c r="FBK550" s="468"/>
      <c r="FBL550" s="467"/>
      <c r="FBM550" s="469"/>
      <c r="FBN550" s="469"/>
      <c r="FBO550" s="469"/>
      <c r="FBP550" s="465"/>
      <c r="FBQ550" s="466"/>
      <c r="FBR550" s="467"/>
      <c r="FBS550" s="468"/>
      <c r="FBT550" s="467"/>
      <c r="FBU550" s="469"/>
      <c r="FBV550" s="469"/>
      <c r="FBW550" s="469"/>
      <c r="FBX550" s="465"/>
      <c r="FBY550" s="466"/>
      <c r="FBZ550" s="467"/>
      <c r="FCA550" s="468"/>
      <c r="FCB550" s="467"/>
      <c r="FCC550" s="469"/>
      <c r="FCD550" s="469"/>
      <c r="FCE550" s="469"/>
      <c r="FCF550" s="465"/>
      <c r="FCG550" s="466"/>
      <c r="FCH550" s="467"/>
      <c r="FCI550" s="468"/>
      <c r="FCJ550" s="467"/>
      <c r="FCK550" s="469"/>
      <c r="FCL550" s="469"/>
      <c r="FCM550" s="469"/>
      <c r="FCN550" s="465"/>
      <c r="FCO550" s="466"/>
      <c r="FCP550" s="467"/>
      <c r="FCQ550" s="468"/>
      <c r="FCR550" s="467"/>
      <c r="FCS550" s="469"/>
      <c r="FCT550" s="469"/>
      <c r="FCU550" s="469"/>
      <c r="FCV550" s="465"/>
      <c r="FCW550" s="466"/>
      <c r="FCX550" s="467"/>
      <c r="FCY550" s="468"/>
      <c r="FCZ550" s="467"/>
      <c r="FDA550" s="469"/>
      <c r="FDB550" s="469"/>
      <c r="FDC550" s="469"/>
      <c r="FDD550" s="465"/>
      <c r="FDE550" s="466"/>
      <c r="FDF550" s="467"/>
      <c r="FDG550" s="468"/>
      <c r="FDH550" s="467"/>
      <c r="FDI550" s="469"/>
      <c r="FDJ550" s="469"/>
      <c r="FDK550" s="469"/>
      <c r="FDL550" s="465"/>
      <c r="FDM550" s="466"/>
      <c r="FDN550" s="467"/>
      <c r="FDO550" s="468"/>
      <c r="FDP550" s="467"/>
      <c r="FDQ550" s="469"/>
      <c r="FDR550" s="469"/>
      <c r="FDS550" s="469"/>
      <c r="FDT550" s="465"/>
      <c r="FDU550" s="466"/>
      <c r="FDV550" s="467"/>
      <c r="FDW550" s="468"/>
      <c r="FDX550" s="467"/>
      <c r="FDY550" s="469"/>
      <c r="FDZ550" s="469"/>
      <c r="FEA550" s="469"/>
      <c r="FEB550" s="465"/>
      <c r="FEC550" s="466"/>
      <c r="FED550" s="467"/>
      <c r="FEE550" s="468"/>
      <c r="FEF550" s="467"/>
      <c r="FEG550" s="469"/>
      <c r="FEH550" s="469"/>
      <c r="FEI550" s="469"/>
      <c r="FEJ550" s="465"/>
      <c r="FEK550" s="466"/>
      <c r="FEL550" s="467"/>
      <c r="FEM550" s="468"/>
      <c r="FEN550" s="467"/>
      <c r="FEO550" s="469"/>
      <c r="FEP550" s="469"/>
      <c r="FEQ550" s="469"/>
      <c r="FER550" s="465"/>
      <c r="FES550" s="466"/>
      <c r="FET550" s="467"/>
      <c r="FEU550" s="468"/>
      <c r="FEV550" s="467"/>
      <c r="FEW550" s="469"/>
      <c r="FEX550" s="469"/>
      <c r="FEY550" s="469"/>
      <c r="FEZ550" s="465"/>
      <c r="FFA550" s="466"/>
      <c r="FFB550" s="467"/>
      <c r="FFC550" s="468"/>
      <c r="FFD550" s="467"/>
      <c r="FFE550" s="469"/>
      <c r="FFF550" s="469"/>
      <c r="FFG550" s="469"/>
      <c r="FFH550" s="465"/>
      <c r="FFI550" s="466"/>
      <c r="FFJ550" s="467"/>
      <c r="FFK550" s="468"/>
      <c r="FFL550" s="467"/>
      <c r="FFM550" s="469"/>
      <c r="FFN550" s="469"/>
      <c r="FFO550" s="469"/>
      <c r="FFP550" s="465"/>
      <c r="FFQ550" s="466"/>
      <c r="FFR550" s="467"/>
      <c r="FFS550" s="468"/>
      <c r="FFT550" s="467"/>
      <c r="FFU550" s="469"/>
      <c r="FFV550" s="469"/>
      <c r="FFW550" s="469"/>
      <c r="FFX550" s="465"/>
      <c r="FFY550" s="466"/>
      <c r="FFZ550" s="467"/>
      <c r="FGA550" s="468"/>
      <c r="FGB550" s="467"/>
      <c r="FGC550" s="469"/>
      <c r="FGD550" s="469"/>
      <c r="FGE550" s="469"/>
      <c r="FGF550" s="465"/>
      <c r="FGG550" s="466"/>
      <c r="FGH550" s="467"/>
      <c r="FGI550" s="468"/>
      <c r="FGJ550" s="467"/>
      <c r="FGK550" s="469"/>
      <c r="FGL550" s="469"/>
      <c r="FGM550" s="469"/>
      <c r="FGN550" s="465"/>
      <c r="FGO550" s="466"/>
      <c r="FGP550" s="467"/>
      <c r="FGQ550" s="468"/>
      <c r="FGR550" s="467"/>
      <c r="FGS550" s="469"/>
      <c r="FGT550" s="469"/>
      <c r="FGU550" s="469"/>
      <c r="FGV550" s="465"/>
      <c r="FGW550" s="466"/>
      <c r="FGX550" s="467"/>
      <c r="FGY550" s="468"/>
      <c r="FGZ550" s="467"/>
      <c r="FHA550" s="469"/>
      <c r="FHB550" s="469"/>
      <c r="FHC550" s="469"/>
      <c r="FHD550" s="465"/>
      <c r="FHE550" s="466"/>
      <c r="FHF550" s="467"/>
      <c r="FHG550" s="468"/>
      <c r="FHH550" s="467"/>
      <c r="FHI550" s="469"/>
      <c r="FHJ550" s="469"/>
      <c r="FHK550" s="469"/>
      <c r="FHL550" s="465"/>
      <c r="FHM550" s="466"/>
      <c r="FHN550" s="467"/>
      <c r="FHO550" s="468"/>
      <c r="FHP550" s="467"/>
      <c r="FHQ550" s="469"/>
      <c r="FHR550" s="469"/>
      <c r="FHS550" s="469"/>
      <c r="FHT550" s="465"/>
      <c r="FHU550" s="466"/>
      <c r="FHV550" s="467"/>
      <c r="FHW550" s="468"/>
      <c r="FHX550" s="467"/>
      <c r="FHY550" s="469"/>
      <c r="FHZ550" s="469"/>
      <c r="FIA550" s="469"/>
      <c r="FIB550" s="465"/>
      <c r="FIC550" s="466"/>
      <c r="FID550" s="467"/>
      <c r="FIE550" s="468"/>
      <c r="FIF550" s="467"/>
      <c r="FIG550" s="469"/>
      <c r="FIH550" s="469"/>
      <c r="FII550" s="469"/>
      <c r="FIJ550" s="465"/>
      <c r="FIK550" s="466"/>
      <c r="FIL550" s="467"/>
      <c r="FIM550" s="468"/>
      <c r="FIN550" s="467"/>
      <c r="FIO550" s="469"/>
      <c r="FIP550" s="469"/>
      <c r="FIQ550" s="469"/>
      <c r="FIR550" s="465"/>
      <c r="FIS550" s="466"/>
      <c r="FIT550" s="467"/>
      <c r="FIU550" s="468"/>
      <c r="FIV550" s="467"/>
      <c r="FIW550" s="469"/>
      <c r="FIX550" s="469"/>
      <c r="FIY550" s="469"/>
      <c r="FIZ550" s="465"/>
      <c r="FJA550" s="466"/>
      <c r="FJB550" s="467"/>
      <c r="FJC550" s="468"/>
      <c r="FJD550" s="467"/>
      <c r="FJE550" s="469"/>
      <c r="FJF550" s="469"/>
      <c r="FJG550" s="469"/>
      <c r="FJH550" s="465"/>
      <c r="FJI550" s="466"/>
      <c r="FJJ550" s="467"/>
      <c r="FJK550" s="468"/>
      <c r="FJL550" s="467"/>
      <c r="FJM550" s="469"/>
      <c r="FJN550" s="469"/>
      <c r="FJO550" s="469"/>
      <c r="FJP550" s="465"/>
      <c r="FJQ550" s="466"/>
      <c r="FJR550" s="467"/>
      <c r="FJS550" s="468"/>
      <c r="FJT550" s="467"/>
      <c r="FJU550" s="469"/>
      <c r="FJV550" s="469"/>
      <c r="FJW550" s="469"/>
      <c r="FJX550" s="465"/>
      <c r="FJY550" s="466"/>
      <c r="FJZ550" s="467"/>
      <c r="FKA550" s="468"/>
      <c r="FKB550" s="467"/>
      <c r="FKC550" s="469"/>
      <c r="FKD550" s="469"/>
      <c r="FKE550" s="469"/>
      <c r="FKF550" s="465"/>
      <c r="FKG550" s="466"/>
      <c r="FKH550" s="467"/>
      <c r="FKI550" s="468"/>
      <c r="FKJ550" s="467"/>
      <c r="FKK550" s="469"/>
      <c r="FKL550" s="469"/>
      <c r="FKM550" s="469"/>
      <c r="FKN550" s="465"/>
      <c r="FKO550" s="466"/>
      <c r="FKP550" s="467"/>
      <c r="FKQ550" s="468"/>
      <c r="FKR550" s="467"/>
      <c r="FKS550" s="469"/>
      <c r="FKT550" s="469"/>
      <c r="FKU550" s="469"/>
      <c r="FKV550" s="465"/>
      <c r="FKW550" s="466"/>
      <c r="FKX550" s="467"/>
      <c r="FKY550" s="468"/>
      <c r="FKZ550" s="467"/>
      <c r="FLA550" s="469"/>
      <c r="FLB550" s="469"/>
      <c r="FLC550" s="469"/>
      <c r="FLD550" s="465"/>
      <c r="FLE550" s="466"/>
      <c r="FLF550" s="467"/>
      <c r="FLG550" s="468"/>
      <c r="FLH550" s="467"/>
      <c r="FLI550" s="469"/>
      <c r="FLJ550" s="469"/>
      <c r="FLK550" s="469"/>
      <c r="FLL550" s="465"/>
      <c r="FLM550" s="466"/>
      <c r="FLN550" s="467"/>
      <c r="FLO550" s="468"/>
      <c r="FLP550" s="467"/>
      <c r="FLQ550" s="469"/>
      <c r="FLR550" s="469"/>
      <c r="FLS550" s="469"/>
      <c r="FLT550" s="465"/>
      <c r="FLU550" s="466"/>
      <c r="FLV550" s="467"/>
      <c r="FLW550" s="468"/>
      <c r="FLX550" s="467"/>
      <c r="FLY550" s="469"/>
      <c r="FLZ550" s="469"/>
      <c r="FMA550" s="469"/>
      <c r="FMB550" s="465"/>
      <c r="FMC550" s="466"/>
      <c r="FMD550" s="467"/>
      <c r="FME550" s="468"/>
      <c r="FMF550" s="467"/>
      <c r="FMG550" s="469"/>
      <c r="FMH550" s="469"/>
      <c r="FMI550" s="469"/>
      <c r="FMJ550" s="465"/>
      <c r="FMK550" s="466"/>
      <c r="FML550" s="467"/>
      <c r="FMM550" s="468"/>
      <c r="FMN550" s="467"/>
      <c r="FMO550" s="469"/>
      <c r="FMP550" s="469"/>
      <c r="FMQ550" s="469"/>
      <c r="FMR550" s="465"/>
      <c r="FMS550" s="466"/>
      <c r="FMT550" s="467"/>
      <c r="FMU550" s="468"/>
      <c r="FMV550" s="467"/>
      <c r="FMW550" s="469"/>
      <c r="FMX550" s="469"/>
      <c r="FMY550" s="469"/>
      <c r="FMZ550" s="465"/>
      <c r="FNA550" s="466"/>
      <c r="FNB550" s="467"/>
      <c r="FNC550" s="468"/>
      <c r="FND550" s="467"/>
      <c r="FNE550" s="469"/>
      <c r="FNF550" s="469"/>
      <c r="FNG550" s="469"/>
      <c r="FNH550" s="465"/>
      <c r="FNI550" s="466"/>
      <c r="FNJ550" s="467"/>
      <c r="FNK550" s="468"/>
      <c r="FNL550" s="467"/>
      <c r="FNM550" s="469"/>
      <c r="FNN550" s="469"/>
      <c r="FNO550" s="469"/>
      <c r="FNP550" s="465"/>
      <c r="FNQ550" s="466"/>
      <c r="FNR550" s="467"/>
      <c r="FNS550" s="468"/>
      <c r="FNT550" s="467"/>
      <c r="FNU550" s="469"/>
      <c r="FNV550" s="469"/>
      <c r="FNW550" s="469"/>
      <c r="FNX550" s="465"/>
      <c r="FNY550" s="466"/>
      <c r="FNZ550" s="467"/>
      <c r="FOA550" s="468"/>
      <c r="FOB550" s="467"/>
      <c r="FOC550" s="469"/>
      <c r="FOD550" s="469"/>
      <c r="FOE550" s="469"/>
      <c r="FOF550" s="465"/>
      <c r="FOG550" s="466"/>
      <c r="FOH550" s="467"/>
      <c r="FOI550" s="468"/>
      <c r="FOJ550" s="467"/>
      <c r="FOK550" s="469"/>
      <c r="FOL550" s="469"/>
      <c r="FOM550" s="469"/>
      <c r="FON550" s="465"/>
      <c r="FOO550" s="466"/>
      <c r="FOP550" s="467"/>
      <c r="FOQ550" s="468"/>
      <c r="FOR550" s="467"/>
      <c r="FOS550" s="469"/>
      <c r="FOT550" s="469"/>
      <c r="FOU550" s="469"/>
      <c r="FOV550" s="465"/>
      <c r="FOW550" s="466"/>
      <c r="FOX550" s="467"/>
      <c r="FOY550" s="468"/>
      <c r="FOZ550" s="467"/>
      <c r="FPA550" s="469"/>
      <c r="FPB550" s="469"/>
      <c r="FPC550" s="469"/>
      <c r="FPD550" s="465"/>
      <c r="FPE550" s="466"/>
      <c r="FPF550" s="467"/>
      <c r="FPG550" s="468"/>
      <c r="FPH550" s="467"/>
      <c r="FPI550" s="469"/>
      <c r="FPJ550" s="469"/>
      <c r="FPK550" s="469"/>
      <c r="FPL550" s="465"/>
      <c r="FPM550" s="466"/>
      <c r="FPN550" s="467"/>
      <c r="FPO550" s="468"/>
      <c r="FPP550" s="467"/>
      <c r="FPQ550" s="469"/>
      <c r="FPR550" s="469"/>
      <c r="FPS550" s="469"/>
      <c r="FPT550" s="465"/>
      <c r="FPU550" s="466"/>
      <c r="FPV550" s="467"/>
      <c r="FPW550" s="468"/>
      <c r="FPX550" s="467"/>
      <c r="FPY550" s="469"/>
      <c r="FPZ550" s="469"/>
      <c r="FQA550" s="469"/>
      <c r="FQB550" s="465"/>
      <c r="FQC550" s="466"/>
      <c r="FQD550" s="467"/>
      <c r="FQE550" s="468"/>
      <c r="FQF550" s="467"/>
      <c r="FQG550" s="469"/>
      <c r="FQH550" s="469"/>
      <c r="FQI550" s="469"/>
      <c r="FQJ550" s="465"/>
      <c r="FQK550" s="466"/>
      <c r="FQL550" s="467"/>
      <c r="FQM550" s="468"/>
      <c r="FQN550" s="467"/>
      <c r="FQO550" s="469"/>
      <c r="FQP550" s="469"/>
      <c r="FQQ550" s="469"/>
      <c r="FQR550" s="465"/>
      <c r="FQS550" s="466"/>
      <c r="FQT550" s="467"/>
      <c r="FQU550" s="468"/>
      <c r="FQV550" s="467"/>
      <c r="FQW550" s="469"/>
      <c r="FQX550" s="469"/>
      <c r="FQY550" s="469"/>
      <c r="FQZ550" s="465"/>
      <c r="FRA550" s="466"/>
      <c r="FRB550" s="467"/>
      <c r="FRC550" s="468"/>
      <c r="FRD550" s="467"/>
      <c r="FRE550" s="469"/>
      <c r="FRF550" s="469"/>
      <c r="FRG550" s="469"/>
      <c r="FRH550" s="465"/>
      <c r="FRI550" s="466"/>
      <c r="FRJ550" s="467"/>
      <c r="FRK550" s="468"/>
      <c r="FRL550" s="467"/>
      <c r="FRM550" s="469"/>
      <c r="FRN550" s="469"/>
      <c r="FRO550" s="469"/>
      <c r="FRP550" s="465"/>
      <c r="FRQ550" s="466"/>
      <c r="FRR550" s="467"/>
      <c r="FRS550" s="468"/>
      <c r="FRT550" s="467"/>
      <c r="FRU550" s="469"/>
      <c r="FRV550" s="469"/>
      <c r="FRW550" s="469"/>
      <c r="FRX550" s="465"/>
      <c r="FRY550" s="466"/>
      <c r="FRZ550" s="467"/>
      <c r="FSA550" s="468"/>
      <c r="FSB550" s="467"/>
      <c r="FSC550" s="469"/>
      <c r="FSD550" s="469"/>
      <c r="FSE550" s="469"/>
      <c r="FSF550" s="465"/>
      <c r="FSG550" s="466"/>
      <c r="FSH550" s="467"/>
      <c r="FSI550" s="468"/>
      <c r="FSJ550" s="467"/>
      <c r="FSK550" s="469"/>
      <c r="FSL550" s="469"/>
      <c r="FSM550" s="469"/>
      <c r="FSN550" s="465"/>
      <c r="FSO550" s="466"/>
      <c r="FSP550" s="467"/>
      <c r="FSQ550" s="468"/>
      <c r="FSR550" s="467"/>
      <c r="FSS550" s="469"/>
      <c r="FST550" s="469"/>
      <c r="FSU550" s="469"/>
      <c r="FSV550" s="465"/>
      <c r="FSW550" s="466"/>
      <c r="FSX550" s="467"/>
      <c r="FSY550" s="468"/>
      <c r="FSZ550" s="467"/>
      <c r="FTA550" s="469"/>
      <c r="FTB550" s="469"/>
      <c r="FTC550" s="469"/>
      <c r="FTD550" s="465"/>
      <c r="FTE550" s="466"/>
      <c r="FTF550" s="467"/>
      <c r="FTG550" s="468"/>
      <c r="FTH550" s="467"/>
      <c r="FTI550" s="469"/>
      <c r="FTJ550" s="469"/>
      <c r="FTK550" s="469"/>
      <c r="FTL550" s="465"/>
      <c r="FTM550" s="466"/>
      <c r="FTN550" s="467"/>
      <c r="FTO550" s="468"/>
      <c r="FTP550" s="467"/>
      <c r="FTQ550" s="469"/>
      <c r="FTR550" s="469"/>
      <c r="FTS550" s="469"/>
      <c r="FTT550" s="465"/>
      <c r="FTU550" s="466"/>
      <c r="FTV550" s="467"/>
      <c r="FTW550" s="468"/>
      <c r="FTX550" s="467"/>
      <c r="FTY550" s="469"/>
      <c r="FTZ550" s="469"/>
      <c r="FUA550" s="469"/>
      <c r="FUB550" s="465"/>
      <c r="FUC550" s="466"/>
      <c r="FUD550" s="467"/>
      <c r="FUE550" s="468"/>
      <c r="FUF550" s="467"/>
      <c r="FUG550" s="469"/>
      <c r="FUH550" s="469"/>
      <c r="FUI550" s="469"/>
      <c r="FUJ550" s="465"/>
      <c r="FUK550" s="466"/>
      <c r="FUL550" s="467"/>
      <c r="FUM550" s="468"/>
      <c r="FUN550" s="467"/>
      <c r="FUO550" s="469"/>
      <c r="FUP550" s="469"/>
      <c r="FUQ550" s="469"/>
      <c r="FUR550" s="465"/>
      <c r="FUS550" s="466"/>
      <c r="FUT550" s="467"/>
      <c r="FUU550" s="468"/>
      <c r="FUV550" s="467"/>
      <c r="FUW550" s="469"/>
      <c r="FUX550" s="469"/>
      <c r="FUY550" s="469"/>
      <c r="FUZ550" s="465"/>
      <c r="FVA550" s="466"/>
      <c r="FVB550" s="467"/>
      <c r="FVC550" s="468"/>
      <c r="FVD550" s="467"/>
      <c r="FVE550" s="469"/>
      <c r="FVF550" s="469"/>
      <c r="FVG550" s="469"/>
      <c r="FVH550" s="465"/>
      <c r="FVI550" s="466"/>
      <c r="FVJ550" s="467"/>
      <c r="FVK550" s="468"/>
      <c r="FVL550" s="467"/>
      <c r="FVM550" s="469"/>
      <c r="FVN550" s="469"/>
      <c r="FVO550" s="469"/>
      <c r="FVP550" s="465"/>
      <c r="FVQ550" s="466"/>
      <c r="FVR550" s="467"/>
      <c r="FVS550" s="468"/>
      <c r="FVT550" s="467"/>
      <c r="FVU550" s="469"/>
      <c r="FVV550" s="469"/>
      <c r="FVW550" s="469"/>
      <c r="FVX550" s="465"/>
      <c r="FVY550" s="466"/>
      <c r="FVZ550" s="467"/>
      <c r="FWA550" s="468"/>
      <c r="FWB550" s="467"/>
      <c r="FWC550" s="469"/>
      <c r="FWD550" s="469"/>
      <c r="FWE550" s="469"/>
      <c r="FWF550" s="465"/>
      <c r="FWG550" s="466"/>
      <c r="FWH550" s="467"/>
      <c r="FWI550" s="468"/>
      <c r="FWJ550" s="467"/>
      <c r="FWK550" s="469"/>
      <c r="FWL550" s="469"/>
      <c r="FWM550" s="469"/>
      <c r="FWN550" s="465"/>
      <c r="FWO550" s="466"/>
      <c r="FWP550" s="467"/>
      <c r="FWQ550" s="468"/>
      <c r="FWR550" s="467"/>
      <c r="FWS550" s="469"/>
      <c r="FWT550" s="469"/>
      <c r="FWU550" s="469"/>
      <c r="FWV550" s="465"/>
      <c r="FWW550" s="466"/>
      <c r="FWX550" s="467"/>
      <c r="FWY550" s="468"/>
      <c r="FWZ550" s="467"/>
      <c r="FXA550" s="469"/>
      <c r="FXB550" s="469"/>
      <c r="FXC550" s="469"/>
      <c r="FXD550" s="465"/>
      <c r="FXE550" s="466"/>
      <c r="FXF550" s="467"/>
      <c r="FXG550" s="468"/>
      <c r="FXH550" s="467"/>
      <c r="FXI550" s="469"/>
      <c r="FXJ550" s="469"/>
      <c r="FXK550" s="469"/>
      <c r="FXL550" s="465"/>
      <c r="FXM550" s="466"/>
      <c r="FXN550" s="467"/>
      <c r="FXO550" s="468"/>
      <c r="FXP550" s="467"/>
      <c r="FXQ550" s="469"/>
      <c r="FXR550" s="469"/>
      <c r="FXS550" s="469"/>
      <c r="FXT550" s="465"/>
      <c r="FXU550" s="466"/>
      <c r="FXV550" s="467"/>
      <c r="FXW550" s="468"/>
      <c r="FXX550" s="467"/>
      <c r="FXY550" s="469"/>
      <c r="FXZ550" s="469"/>
      <c r="FYA550" s="469"/>
      <c r="FYB550" s="465"/>
      <c r="FYC550" s="466"/>
      <c r="FYD550" s="467"/>
      <c r="FYE550" s="468"/>
      <c r="FYF550" s="467"/>
      <c r="FYG550" s="469"/>
      <c r="FYH550" s="469"/>
      <c r="FYI550" s="469"/>
      <c r="FYJ550" s="465"/>
      <c r="FYK550" s="466"/>
      <c r="FYL550" s="467"/>
      <c r="FYM550" s="468"/>
      <c r="FYN550" s="467"/>
      <c r="FYO550" s="469"/>
      <c r="FYP550" s="469"/>
      <c r="FYQ550" s="469"/>
      <c r="FYR550" s="465"/>
      <c r="FYS550" s="466"/>
      <c r="FYT550" s="467"/>
      <c r="FYU550" s="468"/>
      <c r="FYV550" s="467"/>
      <c r="FYW550" s="469"/>
      <c r="FYX550" s="469"/>
      <c r="FYY550" s="469"/>
      <c r="FYZ550" s="465"/>
      <c r="FZA550" s="466"/>
      <c r="FZB550" s="467"/>
      <c r="FZC550" s="468"/>
      <c r="FZD550" s="467"/>
      <c r="FZE550" s="469"/>
      <c r="FZF550" s="469"/>
      <c r="FZG550" s="469"/>
      <c r="FZH550" s="465"/>
      <c r="FZI550" s="466"/>
      <c r="FZJ550" s="467"/>
      <c r="FZK550" s="468"/>
      <c r="FZL550" s="467"/>
      <c r="FZM550" s="469"/>
      <c r="FZN550" s="469"/>
      <c r="FZO550" s="469"/>
      <c r="FZP550" s="465"/>
      <c r="FZQ550" s="466"/>
      <c r="FZR550" s="467"/>
      <c r="FZS550" s="468"/>
      <c r="FZT550" s="467"/>
      <c r="FZU550" s="469"/>
      <c r="FZV550" s="469"/>
      <c r="FZW550" s="469"/>
      <c r="FZX550" s="465"/>
      <c r="FZY550" s="466"/>
      <c r="FZZ550" s="467"/>
      <c r="GAA550" s="468"/>
      <c r="GAB550" s="467"/>
      <c r="GAC550" s="469"/>
      <c r="GAD550" s="469"/>
      <c r="GAE550" s="469"/>
      <c r="GAF550" s="465"/>
      <c r="GAG550" s="466"/>
      <c r="GAH550" s="467"/>
      <c r="GAI550" s="468"/>
      <c r="GAJ550" s="467"/>
      <c r="GAK550" s="469"/>
      <c r="GAL550" s="469"/>
      <c r="GAM550" s="469"/>
      <c r="GAN550" s="465"/>
      <c r="GAO550" s="466"/>
      <c r="GAP550" s="467"/>
      <c r="GAQ550" s="468"/>
      <c r="GAR550" s="467"/>
      <c r="GAS550" s="469"/>
      <c r="GAT550" s="469"/>
      <c r="GAU550" s="469"/>
      <c r="GAV550" s="465"/>
      <c r="GAW550" s="466"/>
      <c r="GAX550" s="467"/>
      <c r="GAY550" s="468"/>
      <c r="GAZ550" s="467"/>
      <c r="GBA550" s="469"/>
      <c r="GBB550" s="469"/>
      <c r="GBC550" s="469"/>
      <c r="GBD550" s="465"/>
      <c r="GBE550" s="466"/>
      <c r="GBF550" s="467"/>
      <c r="GBG550" s="468"/>
      <c r="GBH550" s="467"/>
      <c r="GBI550" s="469"/>
      <c r="GBJ550" s="469"/>
      <c r="GBK550" s="469"/>
      <c r="GBL550" s="465"/>
      <c r="GBM550" s="466"/>
      <c r="GBN550" s="467"/>
      <c r="GBO550" s="468"/>
      <c r="GBP550" s="467"/>
      <c r="GBQ550" s="469"/>
      <c r="GBR550" s="469"/>
      <c r="GBS550" s="469"/>
      <c r="GBT550" s="465"/>
      <c r="GBU550" s="466"/>
      <c r="GBV550" s="467"/>
      <c r="GBW550" s="468"/>
      <c r="GBX550" s="467"/>
      <c r="GBY550" s="469"/>
      <c r="GBZ550" s="469"/>
      <c r="GCA550" s="469"/>
      <c r="GCB550" s="465"/>
      <c r="GCC550" s="466"/>
      <c r="GCD550" s="467"/>
      <c r="GCE550" s="468"/>
      <c r="GCF550" s="467"/>
      <c r="GCG550" s="469"/>
      <c r="GCH550" s="469"/>
      <c r="GCI550" s="469"/>
      <c r="GCJ550" s="465"/>
      <c r="GCK550" s="466"/>
      <c r="GCL550" s="467"/>
      <c r="GCM550" s="468"/>
      <c r="GCN550" s="467"/>
      <c r="GCO550" s="469"/>
      <c r="GCP550" s="469"/>
      <c r="GCQ550" s="469"/>
      <c r="GCR550" s="465"/>
      <c r="GCS550" s="466"/>
      <c r="GCT550" s="467"/>
      <c r="GCU550" s="468"/>
      <c r="GCV550" s="467"/>
      <c r="GCW550" s="469"/>
      <c r="GCX550" s="469"/>
      <c r="GCY550" s="469"/>
      <c r="GCZ550" s="465"/>
      <c r="GDA550" s="466"/>
      <c r="GDB550" s="467"/>
      <c r="GDC550" s="468"/>
      <c r="GDD550" s="467"/>
      <c r="GDE550" s="469"/>
      <c r="GDF550" s="469"/>
      <c r="GDG550" s="469"/>
      <c r="GDH550" s="465"/>
      <c r="GDI550" s="466"/>
      <c r="GDJ550" s="467"/>
      <c r="GDK550" s="468"/>
      <c r="GDL550" s="467"/>
      <c r="GDM550" s="469"/>
      <c r="GDN550" s="469"/>
      <c r="GDO550" s="469"/>
      <c r="GDP550" s="465"/>
      <c r="GDQ550" s="466"/>
      <c r="GDR550" s="467"/>
      <c r="GDS550" s="468"/>
      <c r="GDT550" s="467"/>
      <c r="GDU550" s="469"/>
      <c r="GDV550" s="469"/>
      <c r="GDW550" s="469"/>
      <c r="GDX550" s="465"/>
      <c r="GDY550" s="466"/>
      <c r="GDZ550" s="467"/>
      <c r="GEA550" s="468"/>
      <c r="GEB550" s="467"/>
      <c r="GEC550" s="469"/>
      <c r="GED550" s="469"/>
      <c r="GEE550" s="469"/>
      <c r="GEF550" s="465"/>
      <c r="GEG550" s="466"/>
      <c r="GEH550" s="467"/>
      <c r="GEI550" s="468"/>
      <c r="GEJ550" s="467"/>
      <c r="GEK550" s="469"/>
      <c r="GEL550" s="469"/>
      <c r="GEM550" s="469"/>
      <c r="GEN550" s="465"/>
      <c r="GEO550" s="466"/>
      <c r="GEP550" s="467"/>
      <c r="GEQ550" s="468"/>
      <c r="GER550" s="467"/>
      <c r="GES550" s="469"/>
      <c r="GET550" s="469"/>
      <c r="GEU550" s="469"/>
      <c r="GEV550" s="465"/>
      <c r="GEW550" s="466"/>
      <c r="GEX550" s="467"/>
      <c r="GEY550" s="468"/>
      <c r="GEZ550" s="467"/>
      <c r="GFA550" s="469"/>
      <c r="GFB550" s="469"/>
      <c r="GFC550" s="469"/>
      <c r="GFD550" s="465"/>
      <c r="GFE550" s="466"/>
      <c r="GFF550" s="467"/>
      <c r="GFG550" s="468"/>
      <c r="GFH550" s="467"/>
      <c r="GFI550" s="469"/>
      <c r="GFJ550" s="469"/>
      <c r="GFK550" s="469"/>
      <c r="GFL550" s="465"/>
      <c r="GFM550" s="466"/>
      <c r="GFN550" s="467"/>
      <c r="GFO550" s="468"/>
      <c r="GFP550" s="467"/>
      <c r="GFQ550" s="469"/>
      <c r="GFR550" s="469"/>
      <c r="GFS550" s="469"/>
      <c r="GFT550" s="465"/>
      <c r="GFU550" s="466"/>
      <c r="GFV550" s="467"/>
      <c r="GFW550" s="468"/>
      <c r="GFX550" s="467"/>
      <c r="GFY550" s="469"/>
      <c r="GFZ550" s="469"/>
      <c r="GGA550" s="469"/>
      <c r="GGB550" s="465"/>
      <c r="GGC550" s="466"/>
      <c r="GGD550" s="467"/>
      <c r="GGE550" s="468"/>
      <c r="GGF550" s="467"/>
      <c r="GGG550" s="469"/>
      <c r="GGH550" s="469"/>
      <c r="GGI550" s="469"/>
      <c r="GGJ550" s="465"/>
      <c r="GGK550" s="466"/>
      <c r="GGL550" s="467"/>
      <c r="GGM550" s="468"/>
      <c r="GGN550" s="467"/>
      <c r="GGO550" s="469"/>
      <c r="GGP550" s="469"/>
      <c r="GGQ550" s="469"/>
      <c r="GGR550" s="465"/>
      <c r="GGS550" s="466"/>
      <c r="GGT550" s="467"/>
      <c r="GGU550" s="468"/>
      <c r="GGV550" s="467"/>
      <c r="GGW550" s="469"/>
      <c r="GGX550" s="469"/>
      <c r="GGY550" s="469"/>
      <c r="GGZ550" s="465"/>
      <c r="GHA550" s="466"/>
      <c r="GHB550" s="467"/>
      <c r="GHC550" s="468"/>
      <c r="GHD550" s="467"/>
      <c r="GHE550" s="469"/>
      <c r="GHF550" s="469"/>
      <c r="GHG550" s="469"/>
      <c r="GHH550" s="465"/>
      <c r="GHI550" s="466"/>
      <c r="GHJ550" s="467"/>
      <c r="GHK550" s="468"/>
      <c r="GHL550" s="467"/>
      <c r="GHM550" s="469"/>
      <c r="GHN550" s="469"/>
      <c r="GHO550" s="469"/>
      <c r="GHP550" s="465"/>
      <c r="GHQ550" s="466"/>
      <c r="GHR550" s="467"/>
      <c r="GHS550" s="468"/>
      <c r="GHT550" s="467"/>
      <c r="GHU550" s="469"/>
      <c r="GHV550" s="469"/>
      <c r="GHW550" s="469"/>
      <c r="GHX550" s="465"/>
      <c r="GHY550" s="466"/>
      <c r="GHZ550" s="467"/>
      <c r="GIA550" s="468"/>
      <c r="GIB550" s="467"/>
      <c r="GIC550" s="469"/>
      <c r="GID550" s="469"/>
      <c r="GIE550" s="469"/>
      <c r="GIF550" s="465"/>
      <c r="GIG550" s="466"/>
      <c r="GIH550" s="467"/>
      <c r="GII550" s="468"/>
      <c r="GIJ550" s="467"/>
      <c r="GIK550" s="469"/>
      <c r="GIL550" s="469"/>
      <c r="GIM550" s="469"/>
      <c r="GIN550" s="465"/>
      <c r="GIO550" s="466"/>
      <c r="GIP550" s="467"/>
      <c r="GIQ550" s="468"/>
      <c r="GIR550" s="467"/>
      <c r="GIS550" s="469"/>
      <c r="GIT550" s="469"/>
      <c r="GIU550" s="469"/>
      <c r="GIV550" s="465"/>
      <c r="GIW550" s="466"/>
      <c r="GIX550" s="467"/>
      <c r="GIY550" s="468"/>
      <c r="GIZ550" s="467"/>
      <c r="GJA550" s="469"/>
      <c r="GJB550" s="469"/>
      <c r="GJC550" s="469"/>
      <c r="GJD550" s="465"/>
      <c r="GJE550" s="466"/>
      <c r="GJF550" s="467"/>
      <c r="GJG550" s="468"/>
      <c r="GJH550" s="467"/>
      <c r="GJI550" s="469"/>
      <c r="GJJ550" s="469"/>
      <c r="GJK550" s="469"/>
      <c r="GJL550" s="465"/>
      <c r="GJM550" s="466"/>
      <c r="GJN550" s="467"/>
      <c r="GJO550" s="468"/>
      <c r="GJP550" s="467"/>
      <c r="GJQ550" s="469"/>
      <c r="GJR550" s="469"/>
      <c r="GJS550" s="469"/>
      <c r="GJT550" s="465"/>
      <c r="GJU550" s="466"/>
      <c r="GJV550" s="467"/>
      <c r="GJW550" s="468"/>
      <c r="GJX550" s="467"/>
      <c r="GJY550" s="469"/>
      <c r="GJZ550" s="469"/>
      <c r="GKA550" s="469"/>
      <c r="GKB550" s="465"/>
      <c r="GKC550" s="466"/>
      <c r="GKD550" s="467"/>
      <c r="GKE550" s="468"/>
      <c r="GKF550" s="467"/>
      <c r="GKG550" s="469"/>
      <c r="GKH550" s="469"/>
      <c r="GKI550" s="469"/>
      <c r="GKJ550" s="465"/>
      <c r="GKK550" s="466"/>
      <c r="GKL550" s="467"/>
      <c r="GKM550" s="468"/>
      <c r="GKN550" s="467"/>
      <c r="GKO550" s="469"/>
      <c r="GKP550" s="469"/>
      <c r="GKQ550" s="469"/>
      <c r="GKR550" s="465"/>
      <c r="GKS550" s="466"/>
      <c r="GKT550" s="467"/>
      <c r="GKU550" s="468"/>
      <c r="GKV550" s="467"/>
      <c r="GKW550" s="469"/>
      <c r="GKX550" s="469"/>
      <c r="GKY550" s="469"/>
      <c r="GKZ550" s="465"/>
      <c r="GLA550" s="466"/>
      <c r="GLB550" s="467"/>
      <c r="GLC550" s="468"/>
      <c r="GLD550" s="467"/>
      <c r="GLE550" s="469"/>
      <c r="GLF550" s="469"/>
      <c r="GLG550" s="469"/>
      <c r="GLH550" s="465"/>
      <c r="GLI550" s="466"/>
      <c r="GLJ550" s="467"/>
      <c r="GLK550" s="468"/>
      <c r="GLL550" s="467"/>
      <c r="GLM550" s="469"/>
      <c r="GLN550" s="469"/>
      <c r="GLO550" s="469"/>
      <c r="GLP550" s="465"/>
      <c r="GLQ550" s="466"/>
      <c r="GLR550" s="467"/>
      <c r="GLS550" s="468"/>
      <c r="GLT550" s="467"/>
      <c r="GLU550" s="469"/>
      <c r="GLV550" s="469"/>
      <c r="GLW550" s="469"/>
      <c r="GLX550" s="465"/>
      <c r="GLY550" s="466"/>
      <c r="GLZ550" s="467"/>
      <c r="GMA550" s="468"/>
      <c r="GMB550" s="467"/>
      <c r="GMC550" s="469"/>
      <c r="GMD550" s="469"/>
      <c r="GME550" s="469"/>
      <c r="GMF550" s="465"/>
      <c r="GMG550" s="466"/>
      <c r="GMH550" s="467"/>
      <c r="GMI550" s="468"/>
      <c r="GMJ550" s="467"/>
      <c r="GMK550" s="469"/>
      <c r="GML550" s="469"/>
      <c r="GMM550" s="469"/>
      <c r="GMN550" s="465"/>
      <c r="GMO550" s="466"/>
      <c r="GMP550" s="467"/>
      <c r="GMQ550" s="468"/>
      <c r="GMR550" s="467"/>
      <c r="GMS550" s="469"/>
      <c r="GMT550" s="469"/>
      <c r="GMU550" s="469"/>
      <c r="GMV550" s="465"/>
      <c r="GMW550" s="466"/>
      <c r="GMX550" s="467"/>
      <c r="GMY550" s="468"/>
      <c r="GMZ550" s="467"/>
      <c r="GNA550" s="469"/>
      <c r="GNB550" s="469"/>
      <c r="GNC550" s="469"/>
      <c r="GND550" s="465"/>
      <c r="GNE550" s="466"/>
      <c r="GNF550" s="467"/>
      <c r="GNG550" s="468"/>
      <c r="GNH550" s="467"/>
      <c r="GNI550" s="469"/>
      <c r="GNJ550" s="469"/>
      <c r="GNK550" s="469"/>
      <c r="GNL550" s="465"/>
      <c r="GNM550" s="466"/>
      <c r="GNN550" s="467"/>
      <c r="GNO550" s="468"/>
      <c r="GNP550" s="467"/>
      <c r="GNQ550" s="469"/>
      <c r="GNR550" s="469"/>
      <c r="GNS550" s="469"/>
      <c r="GNT550" s="465"/>
      <c r="GNU550" s="466"/>
      <c r="GNV550" s="467"/>
      <c r="GNW550" s="468"/>
      <c r="GNX550" s="467"/>
      <c r="GNY550" s="469"/>
      <c r="GNZ550" s="469"/>
      <c r="GOA550" s="469"/>
      <c r="GOB550" s="465"/>
      <c r="GOC550" s="466"/>
      <c r="GOD550" s="467"/>
      <c r="GOE550" s="468"/>
      <c r="GOF550" s="467"/>
      <c r="GOG550" s="469"/>
      <c r="GOH550" s="469"/>
      <c r="GOI550" s="469"/>
      <c r="GOJ550" s="465"/>
      <c r="GOK550" s="466"/>
      <c r="GOL550" s="467"/>
      <c r="GOM550" s="468"/>
      <c r="GON550" s="467"/>
      <c r="GOO550" s="469"/>
      <c r="GOP550" s="469"/>
      <c r="GOQ550" s="469"/>
      <c r="GOR550" s="465"/>
      <c r="GOS550" s="466"/>
      <c r="GOT550" s="467"/>
      <c r="GOU550" s="468"/>
      <c r="GOV550" s="467"/>
      <c r="GOW550" s="469"/>
      <c r="GOX550" s="469"/>
      <c r="GOY550" s="469"/>
      <c r="GOZ550" s="465"/>
      <c r="GPA550" s="466"/>
      <c r="GPB550" s="467"/>
      <c r="GPC550" s="468"/>
      <c r="GPD550" s="467"/>
      <c r="GPE550" s="469"/>
      <c r="GPF550" s="469"/>
      <c r="GPG550" s="469"/>
      <c r="GPH550" s="465"/>
      <c r="GPI550" s="466"/>
      <c r="GPJ550" s="467"/>
      <c r="GPK550" s="468"/>
      <c r="GPL550" s="467"/>
      <c r="GPM550" s="469"/>
      <c r="GPN550" s="469"/>
      <c r="GPO550" s="469"/>
      <c r="GPP550" s="465"/>
      <c r="GPQ550" s="466"/>
      <c r="GPR550" s="467"/>
      <c r="GPS550" s="468"/>
      <c r="GPT550" s="467"/>
      <c r="GPU550" s="469"/>
      <c r="GPV550" s="469"/>
      <c r="GPW550" s="469"/>
      <c r="GPX550" s="465"/>
      <c r="GPY550" s="466"/>
      <c r="GPZ550" s="467"/>
      <c r="GQA550" s="468"/>
      <c r="GQB550" s="467"/>
      <c r="GQC550" s="469"/>
      <c r="GQD550" s="469"/>
      <c r="GQE550" s="469"/>
      <c r="GQF550" s="465"/>
      <c r="GQG550" s="466"/>
      <c r="GQH550" s="467"/>
      <c r="GQI550" s="468"/>
      <c r="GQJ550" s="467"/>
      <c r="GQK550" s="469"/>
      <c r="GQL550" s="469"/>
      <c r="GQM550" s="469"/>
      <c r="GQN550" s="465"/>
      <c r="GQO550" s="466"/>
      <c r="GQP550" s="467"/>
      <c r="GQQ550" s="468"/>
      <c r="GQR550" s="467"/>
      <c r="GQS550" s="469"/>
      <c r="GQT550" s="469"/>
      <c r="GQU550" s="469"/>
      <c r="GQV550" s="465"/>
      <c r="GQW550" s="466"/>
      <c r="GQX550" s="467"/>
      <c r="GQY550" s="468"/>
      <c r="GQZ550" s="467"/>
      <c r="GRA550" s="469"/>
      <c r="GRB550" s="469"/>
      <c r="GRC550" s="469"/>
      <c r="GRD550" s="465"/>
      <c r="GRE550" s="466"/>
      <c r="GRF550" s="467"/>
      <c r="GRG550" s="468"/>
      <c r="GRH550" s="467"/>
      <c r="GRI550" s="469"/>
      <c r="GRJ550" s="469"/>
      <c r="GRK550" s="469"/>
      <c r="GRL550" s="465"/>
      <c r="GRM550" s="466"/>
      <c r="GRN550" s="467"/>
      <c r="GRO550" s="468"/>
      <c r="GRP550" s="467"/>
      <c r="GRQ550" s="469"/>
      <c r="GRR550" s="469"/>
      <c r="GRS550" s="469"/>
      <c r="GRT550" s="465"/>
      <c r="GRU550" s="466"/>
      <c r="GRV550" s="467"/>
      <c r="GRW550" s="468"/>
      <c r="GRX550" s="467"/>
      <c r="GRY550" s="469"/>
      <c r="GRZ550" s="469"/>
      <c r="GSA550" s="469"/>
      <c r="GSB550" s="465"/>
      <c r="GSC550" s="466"/>
      <c r="GSD550" s="467"/>
      <c r="GSE550" s="468"/>
      <c r="GSF550" s="467"/>
      <c r="GSG550" s="469"/>
      <c r="GSH550" s="469"/>
      <c r="GSI550" s="469"/>
      <c r="GSJ550" s="465"/>
      <c r="GSK550" s="466"/>
      <c r="GSL550" s="467"/>
      <c r="GSM550" s="468"/>
      <c r="GSN550" s="467"/>
      <c r="GSO550" s="469"/>
      <c r="GSP550" s="469"/>
      <c r="GSQ550" s="469"/>
      <c r="GSR550" s="465"/>
      <c r="GSS550" s="466"/>
      <c r="GST550" s="467"/>
      <c r="GSU550" s="468"/>
      <c r="GSV550" s="467"/>
      <c r="GSW550" s="469"/>
      <c r="GSX550" s="469"/>
      <c r="GSY550" s="469"/>
      <c r="GSZ550" s="465"/>
      <c r="GTA550" s="466"/>
      <c r="GTB550" s="467"/>
      <c r="GTC550" s="468"/>
      <c r="GTD550" s="467"/>
      <c r="GTE550" s="469"/>
      <c r="GTF550" s="469"/>
      <c r="GTG550" s="469"/>
      <c r="GTH550" s="465"/>
      <c r="GTI550" s="466"/>
      <c r="GTJ550" s="467"/>
      <c r="GTK550" s="468"/>
      <c r="GTL550" s="467"/>
      <c r="GTM550" s="469"/>
      <c r="GTN550" s="469"/>
      <c r="GTO550" s="469"/>
      <c r="GTP550" s="465"/>
      <c r="GTQ550" s="466"/>
      <c r="GTR550" s="467"/>
      <c r="GTS550" s="468"/>
      <c r="GTT550" s="467"/>
      <c r="GTU550" s="469"/>
      <c r="GTV550" s="469"/>
      <c r="GTW550" s="469"/>
      <c r="GTX550" s="465"/>
      <c r="GTY550" s="466"/>
      <c r="GTZ550" s="467"/>
      <c r="GUA550" s="468"/>
      <c r="GUB550" s="467"/>
      <c r="GUC550" s="469"/>
      <c r="GUD550" s="469"/>
      <c r="GUE550" s="469"/>
      <c r="GUF550" s="465"/>
      <c r="GUG550" s="466"/>
      <c r="GUH550" s="467"/>
      <c r="GUI550" s="468"/>
      <c r="GUJ550" s="467"/>
      <c r="GUK550" s="469"/>
      <c r="GUL550" s="469"/>
      <c r="GUM550" s="469"/>
      <c r="GUN550" s="465"/>
      <c r="GUO550" s="466"/>
      <c r="GUP550" s="467"/>
      <c r="GUQ550" s="468"/>
      <c r="GUR550" s="467"/>
      <c r="GUS550" s="469"/>
      <c r="GUT550" s="469"/>
      <c r="GUU550" s="469"/>
      <c r="GUV550" s="465"/>
      <c r="GUW550" s="466"/>
      <c r="GUX550" s="467"/>
      <c r="GUY550" s="468"/>
      <c r="GUZ550" s="467"/>
      <c r="GVA550" s="469"/>
      <c r="GVB550" s="469"/>
      <c r="GVC550" s="469"/>
      <c r="GVD550" s="465"/>
      <c r="GVE550" s="466"/>
      <c r="GVF550" s="467"/>
      <c r="GVG550" s="468"/>
      <c r="GVH550" s="467"/>
      <c r="GVI550" s="469"/>
      <c r="GVJ550" s="469"/>
      <c r="GVK550" s="469"/>
      <c r="GVL550" s="465"/>
      <c r="GVM550" s="466"/>
      <c r="GVN550" s="467"/>
      <c r="GVO550" s="468"/>
      <c r="GVP550" s="467"/>
      <c r="GVQ550" s="469"/>
      <c r="GVR550" s="469"/>
      <c r="GVS550" s="469"/>
      <c r="GVT550" s="465"/>
      <c r="GVU550" s="466"/>
      <c r="GVV550" s="467"/>
      <c r="GVW550" s="468"/>
      <c r="GVX550" s="467"/>
      <c r="GVY550" s="469"/>
      <c r="GVZ550" s="469"/>
      <c r="GWA550" s="469"/>
      <c r="GWB550" s="465"/>
      <c r="GWC550" s="466"/>
      <c r="GWD550" s="467"/>
      <c r="GWE550" s="468"/>
      <c r="GWF550" s="467"/>
      <c r="GWG550" s="469"/>
      <c r="GWH550" s="469"/>
      <c r="GWI550" s="469"/>
      <c r="GWJ550" s="465"/>
      <c r="GWK550" s="466"/>
      <c r="GWL550" s="467"/>
      <c r="GWM550" s="468"/>
      <c r="GWN550" s="467"/>
      <c r="GWO550" s="469"/>
      <c r="GWP550" s="469"/>
      <c r="GWQ550" s="469"/>
      <c r="GWR550" s="465"/>
      <c r="GWS550" s="466"/>
      <c r="GWT550" s="467"/>
      <c r="GWU550" s="468"/>
      <c r="GWV550" s="467"/>
      <c r="GWW550" s="469"/>
      <c r="GWX550" s="469"/>
      <c r="GWY550" s="469"/>
      <c r="GWZ550" s="465"/>
      <c r="GXA550" s="466"/>
      <c r="GXB550" s="467"/>
      <c r="GXC550" s="468"/>
      <c r="GXD550" s="467"/>
      <c r="GXE550" s="469"/>
      <c r="GXF550" s="469"/>
      <c r="GXG550" s="469"/>
      <c r="GXH550" s="465"/>
      <c r="GXI550" s="466"/>
      <c r="GXJ550" s="467"/>
      <c r="GXK550" s="468"/>
      <c r="GXL550" s="467"/>
      <c r="GXM550" s="469"/>
      <c r="GXN550" s="469"/>
      <c r="GXO550" s="469"/>
      <c r="GXP550" s="465"/>
      <c r="GXQ550" s="466"/>
      <c r="GXR550" s="467"/>
      <c r="GXS550" s="468"/>
      <c r="GXT550" s="467"/>
      <c r="GXU550" s="469"/>
      <c r="GXV550" s="469"/>
      <c r="GXW550" s="469"/>
      <c r="GXX550" s="465"/>
      <c r="GXY550" s="466"/>
      <c r="GXZ550" s="467"/>
      <c r="GYA550" s="468"/>
      <c r="GYB550" s="467"/>
      <c r="GYC550" s="469"/>
      <c r="GYD550" s="469"/>
      <c r="GYE550" s="469"/>
      <c r="GYF550" s="465"/>
      <c r="GYG550" s="466"/>
      <c r="GYH550" s="467"/>
      <c r="GYI550" s="468"/>
      <c r="GYJ550" s="467"/>
      <c r="GYK550" s="469"/>
      <c r="GYL550" s="469"/>
      <c r="GYM550" s="469"/>
      <c r="GYN550" s="465"/>
      <c r="GYO550" s="466"/>
      <c r="GYP550" s="467"/>
      <c r="GYQ550" s="468"/>
      <c r="GYR550" s="467"/>
      <c r="GYS550" s="469"/>
      <c r="GYT550" s="469"/>
      <c r="GYU550" s="469"/>
      <c r="GYV550" s="465"/>
      <c r="GYW550" s="466"/>
      <c r="GYX550" s="467"/>
      <c r="GYY550" s="468"/>
      <c r="GYZ550" s="467"/>
      <c r="GZA550" s="469"/>
      <c r="GZB550" s="469"/>
      <c r="GZC550" s="469"/>
      <c r="GZD550" s="465"/>
      <c r="GZE550" s="466"/>
      <c r="GZF550" s="467"/>
      <c r="GZG550" s="468"/>
      <c r="GZH550" s="467"/>
      <c r="GZI550" s="469"/>
      <c r="GZJ550" s="469"/>
      <c r="GZK550" s="469"/>
      <c r="GZL550" s="465"/>
      <c r="GZM550" s="466"/>
      <c r="GZN550" s="467"/>
      <c r="GZO550" s="468"/>
      <c r="GZP550" s="467"/>
      <c r="GZQ550" s="469"/>
      <c r="GZR550" s="469"/>
      <c r="GZS550" s="469"/>
      <c r="GZT550" s="465"/>
      <c r="GZU550" s="466"/>
      <c r="GZV550" s="467"/>
      <c r="GZW550" s="468"/>
      <c r="GZX550" s="467"/>
      <c r="GZY550" s="469"/>
      <c r="GZZ550" s="469"/>
      <c r="HAA550" s="469"/>
      <c r="HAB550" s="465"/>
      <c r="HAC550" s="466"/>
      <c r="HAD550" s="467"/>
      <c r="HAE550" s="468"/>
      <c r="HAF550" s="467"/>
      <c r="HAG550" s="469"/>
      <c r="HAH550" s="469"/>
      <c r="HAI550" s="469"/>
      <c r="HAJ550" s="465"/>
      <c r="HAK550" s="466"/>
      <c r="HAL550" s="467"/>
      <c r="HAM550" s="468"/>
      <c r="HAN550" s="467"/>
      <c r="HAO550" s="469"/>
      <c r="HAP550" s="469"/>
      <c r="HAQ550" s="469"/>
      <c r="HAR550" s="465"/>
      <c r="HAS550" s="466"/>
      <c r="HAT550" s="467"/>
      <c r="HAU550" s="468"/>
      <c r="HAV550" s="467"/>
      <c r="HAW550" s="469"/>
      <c r="HAX550" s="469"/>
      <c r="HAY550" s="469"/>
      <c r="HAZ550" s="465"/>
      <c r="HBA550" s="466"/>
      <c r="HBB550" s="467"/>
      <c r="HBC550" s="468"/>
      <c r="HBD550" s="467"/>
      <c r="HBE550" s="469"/>
      <c r="HBF550" s="469"/>
      <c r="HBG550" s="469"/>
      <c r="HBH550" s="465"/>
      <c r="HBI550" s="466"/>
      <c r="HBJ550" s="467"/>
      <c r="HBK550" s="468"/>
      <c r="HBL550" s="467"/>
      <c r="HBM550" s="469"/>
      <c r="HBN550" s="469"/>
      <c r="HBO550" s="469"/>
      <c r="HBP550" s="465"/>
      <c r="HBQ550" s="466"/>
      <c r="HBR550" s="467"/>
      <c r="HBS550" s="468"/>
      <c r="HBT550" s="467"/>
      <c r="HBU550" s="469"/>
      <c r="HBV550" s="469"/>
      <c r="HBW550" s="469"/>
      <c r="HBX550" s="465"/>
      <c r="HBY550" s="466"/>
      <c r="HBZ550" s="467"/>
      <c r="HCA550" s="468"/>
      <c r="HCB550" s="467"/>
      <c r="HCC550" s="469"/>
      <c r="HCD550" s="469"/>
      <c r="HCE550" s="469"/>
      <c r="HCF550" s="465"/>
      <c r="HCG550" s="466"/>
      <c r="HCH550" s="467"/>
      <c r="HCI550" s="468"/>
      <c r="HCJ550" s="467"/>
      <c r="HCK550" s="469"/>
      <c r="HCL550" s="469"/>
      <c r="HCM550" s="469"/>
      <c r="HCN550" s="465"/>
      <c r="HCO550" s="466"/>
      <c r="HCP550" s="467"/>
      <c r="HCQ550" s="468"/>
      <c r="HCR550" s="467"/>
      <c r="HCS550" s="469"/>
      <c r="HCT550" s="469"/>
      <c r="HCU550" s="469"/>
      <c r="HCV550" s="465"/>
      <c r="HCW550" s="466"/>
      <c r="HCX550" s="467"/>
      <c r="HCY550" s="468"/>
      <c r="HCZ550" s="467"/>
      <c r="HDA550" s="469"/>
      <c r="HDB550" s="469"/>
      <c r="HDC550" s="469"/>
      <c r="HDD550" s="465"/>
      <c r="HDE550" s="466"/>
      <c r="HDF550" s="467"/>
      <c r="HDG550" s="468"/>
      <c r="HDH550" s="467"/>
      <c r="HDI550" s="469"/>
      <c r="HDJ550" s="469"/>
      <c r="HDK550" s="469"/>
      <c r="HDL550" s="465"/>
      <c r="HDM550" s="466"/>
      <c r="HDN550" s="467"/>
      <c r="HDO550" s="468"/>
      <c r="HDP550" s="467"/>
      <c r="HDQ550" s="469"/>
      <c r="HDR550" s="469"/>
      <c r="HDS550" s="469"/>
      <c r="HDT550" s="465"/>
      <c r="HDU550" s="466"/>
      <c r="HDV550" s="467"/>
      <c r="HDW550" s="468"/>
      <c r="HDX550" s="467"/>
      <c r="HDY550" s="469"/>
      <c r="HDZ550" s="469"/>
      <c r="HEA550" s="469"/>
      <c r="HEB550" s="465"/>
      <c r="HEC550" s="466"/>
      <c r="HED550" s="467"/>
      <c r="HEE550" s="468"/>
      <c r="HEF550" s="467"/>
      <c r="HEG550" s="469"/>
      <c r="HEH550" s="469"/>
      <c r="HEI550" s="469"/>
      <c r="HEJ550" s="465"/>
      <c r="HEK550" s="466"/>
      <c r="HEL550" s="467"/>
      <c r="HEM550" s="468"/>
      <c r="HEN550" s="467"/>
      <c r="HEO550" s="469"/>
      <c r="HEP550" s="469"/>
      <c r="HEQ550" s="469"/>
      <c r="HER550" s="465"/>
      <c r="HES550" s="466"/>
      <c r="HET550" s="467"/>
      <c r="HEU550" s="468"/>
      <c r="HEV550" s="467"/>
      <c r="HEW550" s="469"/>
      <c r="HEX550" s="469"/>
      <c r="HEY550" s="469"/>
      <c r="HEZ550" s="465"/>
      <c r="HFA550" s="466"/>
      <c r="HFB550" s="467"/>
      <c r="HFC550" s="468"/>
      <c r="HFD550" s="467"/>
      <c r="HFE550" s="469"/>
      <c r="HFF550" s="469"/>
      <c r="HFG550" s="469"/>
      <c r="HFH550" s="465"/>
      <c r="HFI550" s="466"/>
      <c r="HFJ550" s="467"/>
      <c r="HFK550" s="468"/>
      <c r="HFL550" s="467"/>
      <c r="HFM550" s="469"/>
      <c r="HFN550" s="469"/>
      <c r="HFO550" s="469"/>
      <c r="HFP550" s="465"/>
      <c r="HFQ550" s="466"/>
      <c r="HFR550" s="467"/>
      <c r="HFS550" s="468"/>
      <c r="HFT550" s="467"/>
      <c r="HFU550" s="469"/>
      <c r="HFV550" s="469"/>
      <c r="HFW550" s="469"/>
      <c r="HFX550" s="465"/>
      <c r="HFY550" s="466"/>
      <c r="HFZ550" s="467"/>
      <c r="HGA550" s="468"/>
      <c r="HGB550" s="467"/>
      <c r="HGC550" s="469"/>
      <c r="HGD550" s="469"/>
      <c r="HGE550" s="469"/>
      <c r="HGF550" s="465"/>
      <c r="HGG550" s="466"/>
      <c r="HGH550" s="467"/>
      <c r="HGI550" s="468"/>
      <c r="HGJ550" s="467"/>
      <c r="HGK550" s="469"/>
      <c r="HGL550" s="469"/>
      <c r="HGM550" s="469"/>
      <c r="HGN550" s="465"/>
      <c r="HGO550" s="466"/>
      <c r="HGP550" s="467"/>
      <c r="HGQ550" s="468"/>
      <c r="HGR550" s="467"/>
      <c r="HGS550" s="469"/>
      <c r="HGT550" s="469"/>
      <c r="HGU550" s="469"/>
      <c r="HGV550" s="465"/>
      <c r="HGW550" s="466"/>
      <c r="HGX550" s="467"/>
      <c r="HGY550" s="468"/>
      <c r="HGZ550" s="467"/>
      <c r="HHA550" s="469"/>
      <c r="HHB550" s="469"/>
      <c r="HHC550" s="469"/>
      <c r="HHD550" s="465"/>
      <c r="HHE550" s="466"/>
      <c r="HHF550" s="467"/>
      <c r="HHG550" s="468"/>
      <c r="HHH550" s="467"/>
      <c r="HHI550" s="469"/>
      <c r="HHJ550" s="469"/>
      <c r="HHK550" s="469"/>
      <c r="HHL550" s="465"/>
      <c r="HHM550" s="466"/>
      <c r="HHN550" s="467"/>
      <c r="HHO550" s="468"/>
      <c r="HHP550" s="467"/>
      <c r="HHQ550" s="469"/>
      <c r="HHR550" s="469"/>
      <c r="HHS550" s="469"/>
      <c r="HHT550" s="465"/>
      <c r="HHU550" s="466"/>
      <c r="HHV550" s="467"/>
      <c r="HHW550" s="468"/>
      <c r="HHX550" s="467"/>
      <c r="HHY550" s="469"/>
      <c r="HHZ550" s="469"/>
      <c r="HIA550" s="469"/>
      <c r="HIB550" s="465"/>
      <c r="HIC550" s="466"/>
      <c r="HID550" s="467"/>
      <c r="HIE550" s="468"/>
      <c r="HIF550" s="467"/>
      <c r="HIG550" s="469"/>
      <c r="HIH550" s="469"/>
      <c r="HII550" s="469"/>
      <c r="HIJ550" s="465"/>
      <c r="HIK550" s="466"/>
      <c r="HIL550" s="467"/>
      <c r="HIM550" s="468"/>
      <c r="HIN550" s="467"/>
      <c r="HIO550" s="469"/>
      <c r="HIP550" s="469"/>
      <c r="HIQ550" s="469"/>
      <c r="HIR550" s="465"/>
      <c r="HIS550" s="466"/>
      <c r="HIT550" s="467"/>
      <c r="HIU550" s="468"/>
      <c r="HIV550" s="467"/>
      <c r="HIW550" s="469"/>
      <c r="HIX550" s="469"/>
      <c r="HIY550" s="469"/>
      <c r="HIZ550" s="465"/>
      <c r="HJA550" s="466"/>
      <c r="HJB550" s="467"/>
      <c r="HJC550" s="468"/>
      <c r="HJD550" s="467"/>
      <c r="HJE550" s="469"/>
      <c r="HJF550" s="469"/>
      <c r="HJG550" s="469"/>
      <c r="HJH550" s="465"/>
      <c r="HJI550" s="466"/>
      <c r="HJJ550" s="467"/>
      <c r="HJK550" s="468"/>
      <c r="HJL550" s="467"/>
      <c r="HJM550" s="469"/>
      <c r="HJN550" s="469"/>
      <c r="HJO550" s="469"/>
      <c r="HJP550" s="465"/>
      <c r="HJQ550" s="466"/>
      <c r="HJR550" s="467"/>
      <c r="HJS550" s="468"/>
      <c r="HJT550" s="467"/>
      <c r="HJU550" s="469"/>
      <c r="HJV550" s="469"/>
      <c r="HJW550" s="469"/>
      <c r="HJX550" s="465"/>
      <c r="HJY550" s="466"/>
      <c r="HJZ550" s="467"/>
      <c r="HKA550" s="468"/>
      <c r="HKB550" s="467"/>
      <c r="HKC550" s="469"/>
      <c r="HKD550" s="469"/>
      <c r="HKE550" s="469"/>
      <c r="HKF550" s="465"/>
      <c r="HKG550" s="466"/>
      <c r="HKH550" s="467"/>
      <c r="HKI550" s="468"/>
      <c r="HKJ550" s="467"/>
      <c r="HKK550" s="469"/>
      <c r="HKL550" s="469"/>
      <c r="HKM550" s="469"/>
      <c r="HKN550" s="465"/>
      <c r="HKO550" s="466"/>
      <c r="HKP550" s="467"/>
      <c r="HKQ550" s="468"/>
      <c r="HKR550" s="467"/>
      <c r="HKS550" s="469"/>
      <c r="HKT550" s="469"/>
      <c r="HKU550" s="469"/>
      <c r="HKV550" s="465"/>
      <c r="HKW550" s="466"/>
      <c r="HKX550" s="467"/>
      <c r="HKY550" s="468"/>
      <c r="HKZ550" s="467"/>
      <c r="HLA550" s="469"/>
      <c r="HLB550" s="469"/>
      <c r="HLC550" s="469"/>
      <c r="HLD550" s="465"/>
      <c r="HLE550" s="466"/>
      <c r="HLF550" s="467"/>
      <c r="HLG550" s="468"/>
      <c r="HLH550" s="467"/>
      <c r="HLI550" s="469"/>
      <c r="HLJ550" s="469"/>
      <c r="HLK550" s="469"/>
      <c r="HLL550" s="465"/>
      <c r="HLM550" s="466"/>
      <c r="HLN550" s="467"/>
      <c r="HLO550" s="468"/>
      <c r="HLP550" s="467"/>
      <c r="HLQ550" s="469"/>
      <c r="HLR550" s="469"/>
      <c r="HLS550" s="469"/>
      <c r="HLT550" s="465"/>
      <c r="HLU550" s="466"/>
      <c r="HLV550" s="467"/>
      <c r="HLW550" s="468"/>
      <c r="HLX550" s="467"/>
      <c r="HLY550" s="469"/>
      <c r="HLZ550" s="469"/>
      <c r="HMA550" s="469"/>
      <c r="HMB550" s="465"/>
      <c r="HMC550" s="466"/>
      <c r="HMD550" s="467"/>
      <c r="HME550" s="468"/>
      <c r="HMF550" s="467"/>
      <c r="HMG550" s="469"/>
      <c r="HMH550" s="469"/>
      <c r="HMI550" s="469"/>
      <c r="HMJ550" s="465"/>
      <c r="HMK550" s="466"/>
      <c r="HML550" s="467"/>
      <c r="HMM550" s="468"/>
      <c r="HMN550" s="467"/>
      <c r="HMO550" s="469"/>
      <c r="HMP550" s="469"/>
      <c r="HMQ550" s="469"/>
      <c r="HMR550" s="465"/>
      <c r="HMS550" s="466"/>
      <c r="HMT550" s="467"/>
      <c r="HMU550" s="468"/>
      <c r="HMV550" s="467"/>
      <c r="HMW550" s="469"/>
      <c r="HMX550" s="469"/>
      <c r="HMY550" s="469"/>
      <c r="HMZ550" s="465"/>
      <c r="HNA550" s="466"/>
      <c r="HNB550" s="467"/>
      <c r="HNC550" s="468"/>
      <c r="HND550" s="467"/>
      <c r="HNE550" s="469"/>
      <c r="HNF550" s="469"/>
      <c r="HNG550" s="469"/>
      <c r="HNH550" s="465"/>
      <c r="HNI550" s="466"/>
      <c r="HNJ550" s="467"/>
      <c r="HNK550" s="468"/>
      <c r="HNL550" s="467"/>
      <c r="HNM550" s="469"/>
      <c r="HNN550" s="469"/>
      <c r="HNO550" s="469"/>
      <c r="HNP550" s="465"/>
      <c r="HNQ550" s="466"/>
      <c r="HNR550" s="467"/>
      <c r="HNS550" s="468"/>
      <c r="HNT550" s="467"/>
      <c r="HNU550" s="469"/>
      <c r="HNV550" s="469"/>
      <c r="HNW550" s="469"/>
      <c r="HNX550" s="465"/>
      <c r="HNY550" s="466"/>
      <c r="HNZ550" s="467"/>
      <c r="HOA550" s="468"/>
      <c r="HOB550" s="467"/>
      <c r="HOC550" s="469"/>
      <c r="HOD550" s="469"/>
      <c r="HOE550" s="469"/>
      <c r="HOF550" s="465"/>
      <c r="HOG550" s="466"/>
      <c r="HOH550" s="467"/>
      <c r="HOI550" s="468"/>
      <c r="HOJ550" s="467"/>
      <c r="HOK550" s="469"/>
      <c r="HOL550" s="469"/>
      <c r="HOM550" s="469"/>
      <c r="HON550" s="465"/>
      <c r="HOO550" s="466"/>
      <c r="HOP550" s="467"/>
      <c r="HOQ550" s="468"/>
      <c r="HOR550" s="467"/>
      <c r="HOS550" s="469"/>
      <c r="HOT550" s="469"/>
      <c r="HOU550" s="469"/>
      <c r="HOV550" s="465"/>
      <c r="HOW550" s="466"/>
      <c r="HOX550" s="467"/>
      <c r="HOY550" s="468"/>
      <c r="HOZ550" s="467"/>
      <c r="HPA550" s="469"/>
      <c r="HPB550" s="469"/>
      <c r="HPC550" s="469"/>
      <c r="HPD550" s="465"/>
      <c r="HPE550" s="466"/>
      <c r="HPF550" s="467"/>
      <c r="HPG550" s="468"/>
      <c r="HPH550" s="467"/>
      <c r="HPI550" s="469"/>
      <c r="HPJ550" s="469"/>
      <c r="HPK550" s="469"/>
      <c r="HPL550" s="465"/>
      <c r="HPM550" s="466"/>
      <c r="HPN550" s="467"/>
      <c r="HPO550" s="468"/>
      <c r="HPP550" s="467"/>
      <c r="HPQ550" s="469"/>
      <c r="HPR550" s="469"/>
      <c r="HPS550" s="469"/>
      <c r="HPT550" s="465"/>
      <c r="HPU550" s="466"/>
      <c r="HPV550" s="467"/>
      <c r="HPW550" s="468"/>
      <c r="HPX550" s="467"/>
      <c r="HPY550" s="469"/>
      <c r="HPZ550" s="469"/>
      <c r="HQA550" s="469"/>
      <c r="HQB550" s="465"/>
      <c r="HQC550" s="466"/>
      <c r="HQD550" s="467"/>
      <c r="HQE550" s="468"/>
      <c r="HQF550" s="467"/>
      <c r="HQG550" s="469"/>
      <c r="HQH550" s="469"/>
      <c r="HQI550" s="469"/>
      <c r="HQJ550" s="465"/>
      <c r="HQK550" s="466"/>
      <c r="HQL550" s="467"/>
      <c r="HQM550" s="468"/>
      <c r="HQN550" s="467"/>
      <c r="HQO550" s="469"/>
      <c r="HQP550" s="469"/>
      <c r="HQQ550" s="469"/>
      <c r="HQR550" s="465"/>
      <c r="HQS550" s="466"/>
      <c r="HQT550" s="467"/>
      <c r="HQU550" s="468"/>
      <c r="HQV550" s="467"/>
      <c r="HQW550" s="469"/>
      <c r="HQX550" s="469"/>
      <c r="HQY550" s="469"/>
      <c r="HQZ550" s="465"/>
      <c r="HRA550" s="466"/>
      <c r="HRB550" s="467"/>
      <c r="HRC550" s="468"/>
      <c r="HRD550" s="467"/>
      <c r="HRE550" s="469"/>
      <c r="HRF550" s="469"/>
      <c r="HRG550" s="469"/>
      <c r="HRH550" s="465"/>
      <c r="HRI550" s="466"/>
      <c r="HRJ550" s="467"/>
      <c r="HRK550" s="468"/>
      <c r="HRL550" s="467"/>
      <c r="HRM550" s="469"/>
      <c r="HRN550" s="469"/>
      <c r="HRO550" s="469"/>
      <c r="HRP550" s="465"/>
      <c r="HRQ550" s="466"/>
      <c r="HRR550" s="467"/>
      <c r="HRS550" s="468"/>
      <c r="HRT550" s="467"/>
      <c r="HRU550" s="469"/>
      <c r="HRV550" s="469"/>
      <c r="HRW550" s="469"/>
      <c r="HRX550" s="465"/>
      <c r="HRY550" s="466"/>
      <c r="HRZ550" s="467"/>
      <c r="HSA550" s="468"/>
      <c r="HSB550" s="467"/>
      <c r="HSC550" s="469"/>
      <c r="HSD550" s="469"/>
      <c r="HSE550" s="469"/>
      <c r="HSF550" s="465"/>
      <c r="HSG550" s="466"/>
      <c r="HSH550" s="467"/>
      <c r="HSI550" s="468"/>
      <c r="HSJ550" s="467"/>
      <c r="HSK550" s="469"/>
      <c r="HSL550" s="469"/>
      <c r="HSM550" s="469"/>
      <c r="HSN550" s="465"/>
      <c r="HSO550" s="466"/>
      <c r="HSP550" s="467"/>
      <c r="HSQ550" s="468"/>
      <c r="HSR550" s="467"/>
      <c r="HSS550" s="469"/>
      <c r="HST550" s="469"/>
      <c r="HSU550" s="469"/>
      <c r="HSV550" s="465"/>
      <c r="HSW550" s="466"/>
      <c r="HSX550" s="467"/>
      <c r="HSY550" s="468"/>
      <c r="HSZ550" s="467"/>
      <c r="HTA550" s="469"/>
      <c r="HTB550" s="469"/>
      <c r="HTC550" s="469"/>
      <c r="HTD550" s="465"/>
      <c r="HTE550" s="466"/>
      <c r="HTF550" s="467"/>
      <c r="HTG550" s="468"/>
      <c r="HTH550" s="467"/>
      <c r="HTI550" s="469"/>
      <c r="HTJ550" s="469"/>
      <c r="HTK550" s="469"/>
      <c r="HTL550" s="465"/>
      <c r="HTM550" s="466"/>
      <c r="HTN550" s="467"/>
      <c r="HTO550" s="468"/>
      <c r="HTP550" s="467"/>
      <c r="HTQ550" s="469"/>
      <c r="HTR550" s="469"/>
      <c r="HTS550" s="469"/>
      <c r="HTT550" s="465"/>
      <c r="HTU550" s="466"/>
      <c r="HTV550" s="467"/>
      <c r="HTW550" s="468"/>
      <c r="HTX550" s="467"/>
      <c r="HTY550" s="469"/>
      <c r="HTZ550" s="469"/>
      <c r="HUA550" s="469"/>
      <c r="HUB550" s="465"/>
      <c r="HUC550" s="466"/>
      <c r="HUD550" s="467"/>
      <c r="HUE550" s="468"/>
      <c r="HUF550" s="467"/>
      <c r="HUG550" s="469"/>
      <c r="HUH550" s="469"/>
      <c r="HUI550" s="469"/>
      <c r="HUJ550" s="465"/>
      <c r="HUK550" s="466"/>
      <c r="HUL550" s="467"/>
      <c r="HUM550" s="468"/>
      <c r="HUN550" s="467"/>
      <c r="HUO550" s="469"/>
      <c r="HUP550" s="469"/>
      <c r="HUQ550" s="469"/>
      <c r="HUR550" s="465"/>
      <c r="HUS550" s="466"/>
      <c r="HUT550" s="467"/>
      <c r="HUU550" s="468"/>
      <c r="HUV550" s="467"/>
      <c r="HUW550" s="469"/>
      <c r="HUX550" s="469"/>
      <c r="HUY550" s="469"/>
      <c r="HUZ550" s="465"/>
      <c r="HVA550" s="466"/>
      <c r="HVB550" s="467"/>
      <c r="HVC550" s="468"/>
      <c r="HVD550" s="467"/>
      <c r="HVE550" s="469"/>
      <c r="HVF550" s="469"/>
      <c r="HVG550" s="469"/>
      <c r="HVH550" s="465"/>
      <c r="HVI550" s="466"/>
      <c r="HVJ550" s="467"/>
      <c r="HVK550" s="468"/>
      <c r="HVL550" s="467"/>
      <c r="HVM550" s="469"/>
      <c r="HVN550" s="469"/>
      <c r="HVO550" s="469"/>
      <c r="HVP550" s="465"/>
      <c r="HVQ550" s="466"/>
      <c r="HVR550" s="467"/>
      <c r="HVS550" s="468"/>
      <c r="HVT550" s="467"/>
      <c r="HVU550" s="469"/>
      <c r="HVV550" s="469"/>
      <c r="HVW550" s="469"/>
      <c r="HVX550" s="465"/>
      <c r="HVY550" s="466"/>
      <c r="HVZ550" s="467"/>
      <c r="HWA550" s="468"/>
      <c r="HWB550" s="467"/>
      <c r="HWC550" s="469"/>
      <c r="HWD550" s="469"/>
      <c r="HWE550" s="469"/>
      <c r="HWF550" s="465"/>
      <c r="HWG550" s="466"/>
      <c r="HWH550" s="467"/>
      <c r="HWI550" s="468"/>
      <c r="HWJ550" s="467"/>
      <c r="HWK550" s="469"/>
      <c r="HWL550" s="469"/>
      <c r="HWM550" s="469"/>
      <c r="HWN550" s="465"/>
      <c r="HWO550" s="466"/>
      <c r="HWP550" s="467"/>
      <c r="HWQ550" s="468"/>
      <c r="HWR550" s="467"/>
      <c r="HWS550" s="469"/>
      <c r="HWT550" s="469"/>
      <c r="HWU550" s="469"/>
      <c r="HWV550" s="465"/>
      <c r="HWW550" s="466"/>
      <c r="HWX550" s="467"/>
      <c r="HWY550" s="468"/>
      <c r="HWZ550" s="467"/>
      <c r="HXA550" s="469"/>
      <c r="HXB550" s="469"/>
      <c r="HXC550" s="469"/>
      <c r="HXD550" s="465"/>
      <c r="HXE550" s="466"/>
      <c r="HXF550" s="467"/>
      <c r="HXG550" s="468"/>
      <c r="HXH550" s="467"/>
      <c r="HXI550" s="469"/>
      <c r="HXJ550" s="469"/>
      <c r="HXK550" s="469"/>
      <c r="HXL550" s="465"/>
      <c r="HXM550" s="466"/>
      <c r="HXN550" s="467"/>
      <c r="HXO550" s="468"/>
      <c r="HXP550" s="467"/>
      <c r="HXQ550" s="469"/>
      <c r="HXR550" s="469"/>
      <c r="HXS550" s="469"/>
      <c r="HXT550" s="465"/>
      <c r="HXU550" s="466"/>
      <c r="HXV550" s="467"/>
      <c r="HXW550" s="468"/>
      <c r="HXX550" s="467"/>
      <c r="HXY550" s="469"/>
      <c r="HXZ550" s="469"/>
      <c r="HYA550" s="469"/>
      <c r="HYB550" s="465"/>
      <c r="HYC550" s="466"/>
      <c r="HYD550" s="467"/>
      <c r="HYE550" s="468"/>
      <c r="HYF550" s="467"/>
      <c r="HYG550" s="469"/>
      <c r="HYH550" s="469"/>
      <c r="HYI550" s="469"/>
      <c r="HYJ550" s="465"/>
      <c r="HYK550" s="466"/>
      <c r="HYL550" s="467"/>
      <c r="HYM550" s="468"/>
      <c r="HYN550" s="467"/>
      <c r="HYO550" s="469"/>
      <c r="HYP550" s="469"/>
      <c r="HYQ550" s="469"/>
      <c r="HYR550" s="465"/>
      <c r="HYS550" s="466"/>
      <c r="HYT550" s="467"/>
      <c r="HYU550" s="468"/>
      <c r="HYV550" s="467"/>
      <c r="HYW550" s="469"/>
      <c r="HYX550" s="469"/>
      <c r="HYY550" s="469"/>
      <c r="HYZ550" s="465"/>
      <c r="HZA550" s="466"/>
      <c r="HZB550" s="467"/>
      <c r="HZC550" s="468"/>
      <c r="HZD550" s="467"/>
      <c r="HZE550" s="469"/>
      <c r="HZF550" s="469"/>
      <c r="HZG550" s="469"/>
      <c r="HZH550" s="465"/>
      <c r="HZI550" s="466"/>
      <c r="HZJ550" s="467"/>
      <c r="HZK550" s="468"/>
      <c r="HZL550" s="467"/>
      <c r="HZM550" s="469"/>
      <c r="HZN550" s="469"/>
      <c r="HZO550" s="469"/>
      <c r="HZP550" s="465"/>
      <c r="HZQ550" s="466"/>
      <c r="HZR550" s="467"/>
      <c r="HZS550" s="468"/>
      <c r="HZT550" s="467"/>
      <c r="HZU550" s="469"/>
      <c r="HZV550" s="469"/>
      <c r="HZW550" s="469"/>
      <c r="HZX550" s="465"/>
      <c r="HZY550" s="466"/>
      <c r="HZZ550" s="467"/>
      <c r="IAA550" s="468"/>
      <c r="IAB550" s="467"/>
      <c r="IAC550" s="469"/>
      <c r="IAD550" s="469"/>
      <c r="IAE550" s="469"/>
      <c r="IAF550" s="465"/>
      <c r="IAG550" s="466"/>
      <c r="IAH550" s="467"/>
      <c r="IAI550" s="468"/>
      <c r="IAJ550" s="467"/>
      <c r="IAK550" s="469"/>
      <c r="IAL550" s="469"/>
      <c r="IAM550" s="469"/>
      <c r="IAN550" s="465"/>
      <c r="IAO550" s="466"/>
      <c r="IAP550" s="467"/>
      <c r="IAQ550" s="468"/>
      <c r="IAR550" s="467"/>
      <c r="IAS550" s="469"/>
      <c r="IAT550" s="469"/>
      <c r="IAU550" s="469"/>
      <c r="IAV550" s="465"/>
      <c r="IAW550" s="466"/>
      <c r="IAX550" s="467"/>
      <c r="IAY550" s="468"/>
      <c r="IAZ550" s="467"/>
      <c r="IBA550" s="469"/>
      <c r="IBB550" s="469"/>
      <c r="IBC550" s="469"/>
      <c r="IBD550" s="465"/>
      <c r="IBE550" s="466"/>
      <c r="IBF550" s="467"/>
      <c r="IBG550" s="468"/>
      <c r="IBH550" s="467"/>
      <c r="IBI550" s="469"/>
      <c r="IBJ550" s="469"/>
      <c r="IBK550" s="469"/>
      <c r="IBL550" s="465"/>
      <c r="IBM550" s="466"/>
      <c r="IBN550" s="467"/>
      <c r="IBO550" s="468"/>
      <c r="IBP550" s="467"/>
      <c r="IBQ550" s="469"/>
      <c r="IBR550" s="469"/>
      <c r="IBS550" s="469"/>
      <c r="IBT550" s="465"/>
      <c r="IBU550" s="466"/>
      <c r="IBV550" s="467"/>
      <c r="IBW550" s="468"/>
      <c r="IBX550" s="467"/>
      <c r="IBY550" s="469"/>
      <c r="IBZ550" s="469"/>
      <c r="ICA550" s="469"/>
      <c r="ICB550" s="465"/>
      <c r="ICC550" s="466"/>
      <c r="ICD550" s="467"/>
      <c r="ICE550" s="468"/>
      <c r="ICF550" s="467"/>
      <c r="ICG550" s="469"/>
      <c r="ICH550" s="469"/>
      <c r="ICI550" s="469"/>
      <c r="ICJ550" s="465"/>
      <c r="ICK550" s="466"/>
      <c r="ICL550" s="467"/>
      <c r="ICM550" s="468"/>
      <c r="ICN550" s="467"/>
      <c r="ICO550" s="469"/>
      <c r="ICP550" s="469"/>
      <c r="ICQ550" s="469"/>
      <c r="ICR550" s="465"/>
      <c r="ICS550" s="466"/>
      <c r="ICT550" s="467"/>
      <c r="ICU550" s="468"/>
      <c r="ICV550" s="467"/>
      <c r="ICW550" s="469"/>
      <c r="ICX550" s="469"/>
      <c r="ICY550" s="469"/>
      <c r="ICZ550" s="465"/>
      <c r="IDA550" s="466"/>
      <c r="IDB550" s="467"/>
      <c r="IDC550" s="468"/>
      <c r="IDD550" s="467"/>
      <c r="IDE550" s="469"/>
      <c r="IDF550" s="469"/>
      <c r="IDG550" s="469"/>
      <c r="IDH550" s="465"/>
      <c r="IDI550" s="466"/>
      <c r="IDJ550" s="467"/>
      <c r="IDK550" s="468"/>
      <c r="IDL550" s="467"/>
      <c r="IDM550" s="469"/>
      <c r="IDN550" s="469"/>
      <c r="IDO550" s="469"/>
      <c r="IDP550" s="465"/>
      <c r="IDQ550" s="466"/>
      <c r="IDR550" s="467"/>
      <c r="IDS550" s="468"/>
      <c r="IDT550" s="467"/>
      <c r="IDU550" s="469"/>
      <c r="IDV550" s="469"/>
      <c r="IDW550" s="469"/>
      <c r="IDX550" s="465"/>
      <c r="IDY550" s="466"/>
      <c r="IDZ550" s="467"/>
      <c r="IEA550" s="468"/>
      <c r="IEB550" s="467"/>
      <c r="IEC550" s="469"/>
      <c r="IED550" s="469"/>
      <c r="IEE550" s="469"/>
      <c r="IEF550" s="465"/>
      <c r="IEG550" s="466"/>
      <c r="IEH550" s="467"/>
      <c r="IEI550" s="468"/>
      <c r="IEJ550" s="467"/>
      <c r="IEK550" s="469"/>
      <c r="IEL550" s="469"/>
      <c r="IEM550" s="469"/>
      <c r="IEN550" s="465"/>
      <c r="IEO550" s="466"/>
      <c r="IEP550" s="467"/>
      <c r="IEQ550" s="468"/>
      <c r="IER550" s="467"/>
      <c r="IES550" s="469"/>
      <c r="IET550" s="469"/>
      <c r="IEU550" s="469"/>
      <c r="IEV550" s="465"/>
      <c r="IEW550" s="466"/>
      <c r="IEX550" s="467"/>
      <c r="IEY550" s="468"/>
      <c r="IEZ550" s="467"/>
      <c r="IFA550" s="469"/>
      <c r="IFB550" s="469"/>
      <c r="IFC550" s="469"/>
      <c r="IFD550" s="465"/>
      <c r="IFE550" s="466"/>
      <c r="IFF550" s="467"/>
      <c r="IFG550" s="468"/>
      <c r="IFH550" s="467"/>
      <c r="IFI550" s="469"/>
      <c r="IFJ550" s="469"/>
      <c r="IFK550" s="469"/>
      <c r="IFL550" s="465"/>
      <c r="IFM550" s="466"/>
      <c r="IFN550" s="467"/>
      <c r="IFO550" s="468"/>
      <c r="IFP550" s="467"/>
      <c r="IFQ550" s="469"/>
      <c r="IFR550" s="469"/>
      <c r="IFS550" s="469"/>
      <c r="IFT550" s="465"/>
      <c r="IFU550" s="466"/>
      <c r="IFV550" s="467"/>
      <c r="IFW550" s="468"/>
      <c r="IFX550" s="467"/>
      <c r="IFY550" s="469"/>
      <c r="IFZ550" s="469"/>
      <c r="IGA550" s="469"/>
      <c r="IGB550" s="465"/>
      <c r="IGC550" s="466"/>
      <c r="IGD550" s="467"/>
      <c r="IGE550" s="468"/>
      <c r="IGF550" s="467"/>
      <c r="IGG550" s="469"/>
      <c r="IGH550" s="469"/>
      <c r="IGI550" s="469"/>
      <c r="IGJ550" s="465"/>
      <c r="IGK550" s="466"/>
      <c r="IGL550" s="467"/>
      <c r="IGM550" s="468"/>
      <c r="IGN550" s="467"/>
      <c r="IGO550" s="469"/>
      <c r="IGP550" s="469"/>
      <c r="IGQ550" s="469"/>
      <c r="IGR550" s="465"/>
      <c r="IGS550" s="466"/>
      <c r="IGT550" s="467"/>
      <c r="IGU550" s="468"/>
      <c r="IGV550" s="467"/>
      <c r="IGW550" s="469"/>
      <c r="IGX550" s="469"/>
      <c r="IGY550" s="469"/>
      <c r="IGZ550" s="465"/>
      <c r="IHA550" s="466"/>
      <c r="IHB550" s="467"/>
      <c r="IHC550" s="468"/>
      <c r="IHD550" s="467"/>
      <c r="IHE550" s="469"/>
      <c r="IHF550" s="469"/>
      <c r="IHG550" s="469"/>
      <c r="IHH550" s="465"/>
      <c r="IHI550" s="466"/>
      <c r="IHJ550" s="467"/>
      <c r="IHK550" s="468"/>
      <c r="IHL550" s="467"/>
      <c r="IHM550" s="469"/>
      <c r="IHN550" s="469"/>
      <c r="IHO550" s="469"/>
      <c r="IHP550" s="465"/>
      <c r="IHQ550" s="466"/>
      <c r="IHR550" s="467"/>
      <c r="IHS550" s="468"/>
      <c r="IHT550" s="467"/>
      <c r="IHU550" s="469"/>
      <c r="IHV550" s="469"/>
      <c r="IHW550" s="469"/>
      <c r="IHX550" s="465"/>
      <c r="IHY550" s="466"/>
      <c r="IHZ550" s="467"/>
      <c r="IIA550" s="468"/>
      <c r="IIB550" s="467"/>
      <c r="IIC550" s="469"/>
      <c r="IID550" s="469"/>
      <c r="IIE550" s="469"/>
      <c r="IIF550" s="465"/>
      <c r="IIG550" s="466"/>
      <c r="IIH550" s="467"/>
      <c r="III550" s="468"/>
      <c r="IIJ550" s="467"/>
      <c r="IIK550" s="469"/>
      <c r="IIL550" s="469"/>
      <c r="IIM550" s="469"/>
      <c r="IIN550" s="465"/>
      <c r="IIO550" s="466"/>
      <c r="IIP550" s="467"/>
      <c r="IIQ550" s="468"/>
      <c r="IIR550" s="467"/>
      <c r="IIS550" s="469"/>
      <c r="IIT550" s="469"/>
      <c r="IIU550" s="469"/>
      <c r="IIV550" s="465"/>
      <c r="IIW550" s="466"/>
      <c r="IIX550" s="467"/>
      <c r="IIY550" s="468"/>
      <c r="IIZ550" s="467"/>
      <c r="IJA550" s="469"/>
      <c r="IJB550" s="469"/>
      <c r="IJC550" s="469"/>
      <c r="IJD550" s="465"/>
      <c r="IJE550" s="466"/>
      <c r="IJF550" s="467"/>
      <c r="IJG550" s="468"/>
      <c r="IJH550" s="467"/>
      <c r="IJI550" s="469"/>
      <c r="IJJ550" s="469"/>
      <c r="IJK550" s="469"/>
      <c r="IJL550" s="465"/>
      <c r="IJM550" s="466"/>
      <c r="IJN550" s="467"/>
      <c r="IJO550" s="468"/>
      <c r="IJP550" s="467"/>
      <c r="IJQ550" s="469"/>
      <c r="IJR550" s="469"/>
      <c r="IJS550" s="469"/>
      <c r="IJT550" s="465"/>
      <c r="IJU550" s="466"/>
      <c r="IJV550" s="467"/>
      <c r="IJW550" s="468"/>
      <c r="IJX550" s="467"/>
      <c r="IJY550" s="469"/>
      <c r="IJZ550" s="469"/>
      <c r="IKA550" s="469"/>
      <c r="IKB550" s="465"/>
      <c r="IKC550" s="466"/>
      <c r="IKD550" s="467"/>
      <c r="IKE550" s="468"/>
      <c r="IKF550" s="467"/>
      <c r="IKG550" s="469"/>
      <c r="IKH550" s="469"/>
      <c r="IKI550" s="469"/>
      <c r="IKJ550" s="465"/>
      <c r="IKK550" s="466"/>
      <c r="IKL550" s="467"/>
      <c r="IKM550" s="468"/>
      <c r="IKN550" s="467"/>
      <c r="IKO550" s="469"/>
      <c r="IKP550" s="469"/>
      <c r="IKQ550" s="469"/>
      <c r="IKR550" s="465"/>
      <c r="IKS550" s="466"/>
      <c r="IKT550" s="467"/>
      <c r="IKU550" s="468"/>
      <c r="IKV550" s="467"/>
      <c r="IKW550" s="469"/>
      <c r="IKX550" s="469"/>
      <c r="IKY550" s="469"/>
      <c r="IKZ550" s="465"/>
      <c r="ILA550" s="466"/>
      <c r="ILB550" s="467"/>
      <c r="ILC550" s="468"/>
      <c r="ILD550" s="467"/>
      <c r="ILE550" s="469"/>
      <c r="ILF550" s="469"/>
      <c r="ILG550" s="469"/>
      <c r="ILH550" s="465"/>
      <c r="ILI550" s="466"/>
      <c r="ILJ550" s="467"/>
      <c r="ILK550" s="468"/>
      <c r="ILL550" s="467"/>
      <c r="ILM550" s="469"/>
      <c r="ILN550" s="469"/>
      <c r="ILO550" s="469"/>
      <c r="ILP550" s="465"/>
      <c r="ILQ550" s="466"/>
      <c r="ILR550" s="467"/>
      <c r="ILS550" s="468"/>
      <c r="ILT550" s="467"/>
      <c r="ILU550" s="469"/>
      <c r="ILV550" s="469"/>
      <c r="ILW550" s="469"/>
      <c r="ILX550" s="465"/>
      <c r="ILY550" s="466"/>
      <c r="ILZ550" s="467"/>
      <c r="IMA550" s="468"/>
      <c r="IMB550" s="467"/>
      <c r="IMC550" s="469"/>
      <c r="IMD550" s="469"/>
      <c r="IME550" s="469"/>
      <c r="IMF550" s="465"/>
      <c r="IMG550" s="466"/>
      <c r="IMH550" s="467"/>
      <c r="IMI550" s="468"/>
      <c r="IMJ550" s="467"/>
      <c r="IMK550" s="469"/>
      <c r="IML550" s="469"/>
      <c r="IMM550" s="469"/>
      <c r="IMN550" s="465"/>
      <c r="IMO550" s="466"/>
      <c r="IMP550" s="467"/>
      <c r="IMQ550" s="468"/>
      <c r="IMR550" s="467"/>
      <c r="IMS550" s="469"/>
      <c r="IMT550" s="469"/>
      <c r="IMU550" s="469"/>
      <c r="IMV550" s="465"/>
      <c r="IMW550" s="466"/>
      <c r="IMX550" s="467"/>
      <c r="IMY550" s="468"/>
      <c r="IMZ550" s="467"/>
      <c r="INA550" s="469"/>
      <c r="INB550" s="469"/>
      <c r="INC550" s="469"/>
      <c r="IND550" s="465"/>
      <c r="INE550" s="466"/>
      <c r="INF550" s="467"/>
      <c r="ING550" s="468"/>
      <c r="INH550" s="467"/>
      <c r="INI550" s="469"/>
      <c r="INJ550" s="469"/>
      <c r="INK550" s="469"/>
      <c r="INL550" s="465"/>
      <c r="INM550" s="466"/>
      <c r="INN550" s="467"/>
      <c r="INO550" s="468"/>
      <c r="INP550" s="467"/>
      <c r="INQ550" s="469"/>
      <c r="INR550" s="469"/>
      <c r="INS550" s="469"/>
      <c r="INT550" s="465"/>
      <c r="INU550" s="466"/>
      <c r="INV550" s="467"/>
      <c r="INW550" s="468"/>
      <c r="INX550" s="467"/>
      <c r="INY550" s="469"/>
      <c r="INZ550" s="469"/>
      <c r="IOA550" s="469"/>
      <c r="IOB550" s="465"/>
      <c r="IOC550" s="466"/>
      <c r="IOD550" s="467"/>
      <c r="IOE550" s="468"/>
      <c r="IOF550" s="467"/>
      <c r="IOG550" s="469"/>
      <c r="IOH550" s="469"/>
      <c r="IOI550" s="469"/>
      <c r="IOJ550" s="465"/>
      <c r="IOK550" s="466"/>
      <c r="IOL550" s="467"/>
      <c r="IOM550" s="468"/>
      <c r="ION550" s="467"/>
      <c r="IOO550" s="469"/>
      <c r="IOP550" s="469"/>
      <c r="IOQ550" s="469"/>
      <c r="IOR550" s="465"/>
      <c r="IOS550" s="466"/>
      <c r="IOT550" s="467"/>
      <c r="IOU550" s="468"/>
      <c r="IOV550" s="467"/>
      <c r="IOW550" s="469"/>
      <c r="IOX550" s="469"/>
      <c r="IOY550" s="469"/>
      <c r="IOZ550" s="465"/>
      <c r="IPA550" s="466"/>
      <c r="IPB550" s="467"/>
      <c r="IPC550" s="468"/>
      <c r="IPD550" s="467"/>
      <c r="IPE550" s="469"/>
      <c r="IPF550" s="469"/>
      <c r="IPG550" s="469"/>
      <c r="IPH550" s="465"/>
      <c r="IPI550" s="466"/>
      <c r="IPJ550" s="467"/>
      <c r="IPK550" s="468"/>
      <c r="IPL550" s="467"/>
      <c r="IPM550" s="469"/>
      <c r="IPN550" s="469"/>
      <c r="IPO550" s="469"/>
      <c r="IPP550" s="465"/>
      <c r="IPQ550" s="466"/>
      <c r="IPR550" s="467"/>
      <c r="IPS550" s="468"/>
      <c r="IPT550" s="467"/>
      <c r="IPU550" s="469"/>
      <c r="IPV550" s="469"/>
      <c r="IPW550" s="469"/>
      <c r="IPX550" s="465"/>
      <c r="IPY550" s="466"/>
      <c r="IPZ550" s="467"/>
      <c r="IQA550" s="468"/>
      <c r="IQB550" s="467"/>
      <c r="IQC550" s="469"/>
      <c r="IQD550" s="469"/>
      <c r="IQE550" s="469"/>
      <c r="IQF550" s="465"/>
      <c r="IQG550" s="466"/>
      <c r="IQH550" s="467"/>
      <c r="IQI550" s="468"/>
      <c r="IQJ550" s="467"/>
      <c r="IQK550" s="469"/>
      <c r="IQL550" s="469"/>
      <c r="IQM550" s="469"/>
      <c r="IQN550" s="465"/>
      <c r="IQO550" s="466"/>
      <c r="IQP550" s="467"/>
      <c r="IQQ550" s="468"/>
      <c r="IQR550" s="467"/>
      <c r="IQS550" s="469"/>
      <c r="IQT550" s="469"/>
      <c r="IQU550" s="469"/>
      <c r="IQV550" s="465"/>
      <c r="IQW550" s="466"/>
      <c r="IQX550" s="467"/>
      <c r="IQY550" s="468"/>
      <c r="IQZ550" s="467"/>
      <c r="IRA550" s="469"/>
      <c r="IRB550" s="469"/>
      <c r="IRC550" s="469"/>
      <c r="IRD550" s="465"/>
      <c r="IRE550" s="466"/>
      <c r="IRF550" s="467"/>
      <c r="IRG550" s="468"/>
      <c r="IRH550" s="467"/>
      <c r="IRI550" s="469"/>
      <c r="IRJ550" s="469"/>
      <c r="IRK550" s="469"/>
      <c r="IRL550" s="465"/>
      <c r="IRM550" s="466"/>
      <c r="IRN550" s="467"/>
      <c r="IRO550" s="468"/>
      <c r="IRP550" s="467"/>
      <c r="IRQ550" s="469"/>
      <c r="IRR550" s="469"/>
      <c r="IRS550" s="469"/>
      <c r="IRT550" s="465"/>
      <c r="IRU550" s="466"/>
      <c r="IRV550" s="467"/>
      <c r="IRW550" s="468"/>
      <c r="IRX550" s="467"/>
      <c r="IRY550" s="469"/>
      <c r="IRZ550" s="469"/>
      <c r="ISA550" s="469"/>
      <c r="ISB550" s="465"/>
      <c r="ISC550" s="466"/>
      <c r="ISD550" s="467"/>
      <c r="ISE550" s="468"/>
      <c r="ISF550" s="467"/>
      <c r="ISG550" s="469"/>
      <c r="ISH550" s="469"/>
      <c r="ISI550" s="469"/>
      <c r="ISJ550" s="465"/>
      <c r="ISK550" s="466"/>
      <c r="ISL550" s="467"/>
      <c r="ISM550" s="468"/>
      <c r="ISN550" s="467"/>
      <c r="ISO550" s="469"/>
      <c r="ISP550" s="469"/>
      <c r="ISQ550" s="469"/>
      <c r="ISR550" s="465"/>
      <c r="ISS550" s="466"/>
      <c r="IST550" s="467"/>
      <c r="ISU550" s="468"/>
      <c r="ISV550" s="467"/>
      <c r="ISW550" s="469"/>
      <c r="ISX550" s="469"/>
      <c r="ISY550" s="469"/>
      <c r="ISZ550" s="465"/>
      <c r="ITA550" s="466"/>
      <c r="ITB550" s="467"/>
      <c r="ITC550" s="468"/>
      <c r="ITD550" s="467"/>
      <c r="ITE550" s="469"/>
      <c r="ITF550" s="469"/>
      <c r="ITG550" s="469"/>
      <c r="ITH550" s="465"/>
      <c r="ITI550" s="466"/>
      <c r="ITJ550" s="467"/>
      <c r="ITK550" s="468"/>
      <c r="ITL550" s="467"/>
      <c r="ITM550" s="469"/>
      <c r="ITN550" s="469"/>
      <c r="ITO550" s="469"/>
      <c r="ITP550" s="465"/>
      <c r="ITQ550" s="466"/>
      <c r="ITR550" s="467"/>
      <c r="ITS550" s="468"/>
      <c r="ITT550" s="467"/>
      <c r="ITU550" s="469"/>
      <c r="ITV550" s="469"/>
      <c r="ITW550" s="469"/>
      <c r="ITX550" s="465"/>
      <c r="ITY550" s="466"/>
      <c r="ITZ550" s="467"/>
      <c r="IUA550" s="468"/>
      <c r="IUB550" s="467"/>
      <c r="IUC550" s="469"/>
      <c r="IUD550" s="469"/>
      <c r="IUE550" s="469"/>
      <c r="IUF550" s="465"/>
      <c r="IUG550" s="466"/>
      <c r="IUH550" s="467"/>
      <c r="IUI550" s="468"/>
      <c r="IUJ550" s="467"/>
      <c r="IUK550" s="469"/>
      <c r="IUL550" s="469"/>
      <c r="IUM550" s="469"/>
      <c r="IUN550" s="465"/>
      <c r="IUO550" s="466"/>
      <c r="IUP550" s="467"/>
      <c r="IUQ550" s="468"/>
      <c r="IUR550" s="467"/>
      <c r="IUS550" s="469"/>
      <c r="IUT550" s="469"/>
      <c r="IUU550" s="469"/>
      <c r="IUV550" s="465"/>
      <c r="IUW550" s="466"/>
      <c r="IUX550" s="467"/>
      <c r="IUY550" s="468"/>
      <c r="IUZ550" s="467"/>
      <c r="IVA550" s="469"/>
      <c r="IVB550" s="469"/>
      <c r="IVC550" s="469"/>
      <c r="IVD550" s="465"/>
      <c r="IVE550" s="466"/>
      <c r="IVF550" s="467"/>
      <c r="IVG550" s="468"/>
      <c r="IVH550" s="467"/>
      <c r="IVI550" s="469"/>
      <c r="IVJ550" s="469"/>
      <c r="IVK550" s="469"/>
      <c r="IVL550" s="465"/>
      <c r="IVM550" s="466"/>
      <c r="IVN550" s="467"/>
      <c r="IVO550" s="468"/>
      <c r="IVP550" s="467"/>
      <c r="IVQ550" s="469"/>
      <c r="IVR550" s="469"/>
      <c r="IVS550" s="469"/>
      <c r="IVT550" s="465"/>
      <c r="IVU550" s="466"/>
      <c r="IVV550" s="467"/>
      <c r="IVW550" s="468"/>
      <c r="IVX550" s="467"/>
      <c r="IVY550" s="469"/>
      <c r="IVZ550" s="469"/>
      <c r="IWA550" s="469"/>
      <c r="IWB550" s="465"/>
      <c r="IWC550" s="466"/>
      <c r="IWD550" s="467"/>
      <c r="IWE550" s="468"/>
      <c r="IWF550" s="467"/>
      <c r="IWG550" s="469"/>
      <c r="IWH550" s="469"/>
      <c r="IWI550" s="469"/>
      <c r="IWJ550" s="465"/>
      <c r="IWK550" s="466"/>
      <c r="IWL550" s="467"/>
      <c r="IWM550" s="468"/>
      <c r="IWN550" s="467"/>
      <c r="IWO550" s="469"/>
      <c r="IWP550" s="469"/>
      <c r="IWQ550" s="469"/>
      <c r="IWR550" s="465"/>
      <c r="IWS550" s="466"/>
      <c r="IWT550" s="467"/>
      <c r="IWU550" s="468"/>
      <c r="IWV550" s="467"/>
      <c r="IWW550" s="469"/>
      <c r="IWX550" s="469"/>
      <c r="IWY550" s="469"/>
      <c r="IWZ550" s="465"/>
      <c r="IXA550" s="466"/>
      <c r="IXB550" s="467"/>
      <c r="IXC550" s="468"/>
      <c r="IXD550" s="467"/>
      <c r="IXE550" s="469"/>
      <c r="IXF550" s="469"/>
      <c r="IXG550" s="469"/>
      <c r="IXH550" s="465"/>
      <c r="IXI550" s="466"/>
      <c r="IXJ550" s="467"/>
      <c r="IXK550" s="468"/>
      <c r="IXL550" s="467"/>
      <c r="IXM550" s="469"/>
      <c r="IXN550" s="469"/>
      <c r="IXO550" s="469"/>
      <c r="IXP550" s="465"/>
      <c r="IXQ550" s="466"/>
      <c r="IXR550" s="467"/>
      <c r="IXS550" s="468"/>
      <c r="IXT550" s="467"/>
      <c r="IXU550" s="469"/>
      <c r="IXV550" s="469"/>
      <c r="IXW550" s="469"/>
      <c r="IXX550" s="465"/>
      <c r="IXY550" s="466"/>
      <c r="IXZ550" s="467"/>
      <c r="IYA550" s="468"/>
      <c r="IYB550" s="467"/>
      <c r="IYC550" s="469"/>
      <c r="IYD550" s="469"/>
      <c r="IYE550" s="469"/>
      <c r="IYF550" s="465"/>
      <c r="IYG550" s="466"/>
      <c r="IYH550" s="467"/>
      <c r="IYI550" s="468"/>
      <c r="IYJ550" s="467"/>
      <c r="IYK550" s="469"/>
      <c r="IYL550" s="469"/>
      <c r="IYM550" s="469"/>
      <c r="IYN550" s="465"/>
      <c r="IYO550" s="466"/>
      <c r="IYP550" s="467"/>
      <c r="IYQ550" s="468"/>
      <c r="IYR550" s="467"/>
      <c r="IYS550" s="469"/>
      <c r="IYT550" s="469"/>
      <c r="IYU550" s="469"/>
      <c r="IYV550" s="465"/>
      <c r="IYW550" s="466"/>
      <c r="IYX550" s="467"/>
      <c r="IYY550" s="468"/>
      <c r="IYZ550" s="467"/>
      <c r="IZA550" s="469"/>
      <c r="IZB550" s="469"/>
      <c r="IZC550" s="469"/>
      <c r="IZD550" s="465"/>
      <c r="IZE550" s="466"/>
      <c r="IZF550" s="467"/>
      <c r="IZG550" s="468"/>
      <c r="IZH550" s="467"/>
      <c r="IZI550" s="469"/>
      <c r="IZJ550" s="469"/>
      <c r="IZK550" s="469"/>
      <c r="IZL550" s="465"/>
      <c r="IZM550" s="466"/>
      <c r="IZN550" s="467"/>
      <c r="IZO550" s="468"/>
      <c r="IZP550" s="467"/>
      <c r="IZQ550" s="469"/>
      <c r="IZR550" s="469"/>
      <c r="IZS550" s="469"/>
      <c r="IZT550" s="465"/>
      <c r="IZU550" s="466"/>
      <c r="IZV550" s="467"/>
      <c r="IZW550" s="468"/>
      <c r="IZX550" s="467"/>
      <c r="IZY550" s="469"/>
      <c r="IZZ550" s="469"/>
      <c r="JAA550" s="469"/>
      <c r="JAB550" s="465"/>
      <c r="JAC550" s="466"/>
      <c r="JAD550" s="467"/>
      <c r="JAE550" s="468"/>
      <c r="JAF550" s="467"/>
      <c r="JAG550" s="469"/>
      <c r="JAH550" s="469"/>
      <c r="JAI550" s="469"/>
      <c r="JAJ550" s="465"/>
      <c r="JAK550" s="466"/>
      <c r="JAL550" s="467"/>
      <c r="JAM550" s="468"/>
      <c r="JAN550" s="467"/>
      <c r="JAO550" s="469"/>
      <c r="JAP550" s="469"/>
      <c r="JAQ550" s="469"/>
      <c r="JAR550" s="465"/>
      <c r="JAS550" s="466"/>
      <c r="JAT550" s="467"/>
      <c r="JAU550" s="468"/>
      <c r="JAV550" s="467"/>
      <c r="JAW550" s="469"/>
      <c r="JAX550" s="469"/>
      <c r="JAY550" s="469"/>
      <c r="JAZ550" s="465"/>
      <c r="JBA550" s="466"/>
      <c r="JBB550" s="467"/>
      <c r="JBC550" s="468"/>
      <c r="JBD550" s="467"/>
      <c r="JBE550" s="469"/>
      <c r="JBF550" s="469"/>
      <c r="JBG550" s="469"/>
      <c r="JBH550" s="465"/>
      <c r="JBI550" s="466"/>
      <c r="JBJ550" s="467"/>
      <c r="JBK550" s="468"/>
      <c r="JBL550" s="467"/>
      <c r="JBM550" s="469"/>
      <c r="JBN550" s="469"/>
      <c r="JBO550" s="469"/>
      <c r="JBP550" s="465"/>
      <c r="JBQ550" s="466"/>
      <c r="JBR550" s="467"/>
      <c r="JBS550" s="468"/>
      <c r="JBT550" s="467"/>
      <c r="JBU550" s="469"/>
      <c r="JBV550" s="469"/>
      <c r="JBW550" s="469"/>
      <c r="JBX550" s="465"/>
      <c r="JBY550" s="466"/>
      <c r="JBZ550" s="467"/>
      <c r="JCA550" s="468"/>
      <c r="JCB550" s="467"/>
      <c r="JCC550" s="469"/>
      <c r="JCD550" s="469"/>
      <c r="JCE550" s="469"/>
      <c r="JCF550" s="465"/>
      <c r="JCG550" s="466"/>
      <c r="JCH550" s="467"/>
      <c r="JCI550" s="468"/>
      <c r="JCJ550" s="467"/>
      <c r="JCK550" s="469"/>
      <c r="JCL550" s="469"/>
      <c r="JCM550" s="469"/>
      <c r="JCN550" s="465"/>
      <c r="JCO550" s="466"/>
      <c r="JCP550" s="467"/>
      <c r="JCQ550" s="468"/>
      <c r="JCR550" s="467"/>
      <c r="JCS550" s="469"/>
      <c r="JCT550" s="469"/>
      <c r="JCU550" s="469"/>
      <c r="JCV550" s="465"/>
      <c r="JCW550" s="466"/>
      <c r="JCX550" s="467"/>
      <c r="JCY550" s="468"/>
      <c r="JCZ550" s="467"/>
      <c r="JDA550" s="469"/>
      <c r="JDB550" s="469"/>
      <c r="JDC550" s="469"/>
      <c r="JDD550" s="465"/>
      <c r="JDE550" s="466"/>
      <c r="JDF550" s="467"/>
      <c r="JDG550" s="468"/>
      <c r="JDH550" s="467"/>
      <c r="JDI550" s="469"/>
      <c r="JDJ550" s="469"/>
      <c r="JDK550" s="469"/>
      <c r="JDL550" s="465"/>
      <c r="JDM550" s="466"/>
      <c r="JDN550" s="467"/>
      <c r="JDO550" s="468"/>
      <c r="JDP550" s="467"/>
      <c r="JDQ550" s="469"/>
      <c r="JDR550" s="469"/>
      <c r="JDS550" s="469"/>
      <c r="JDT550" s="465"/>
      <c r="JDU550" s="466"/>
      <c r="JDV550" s="467"/>
      <c r="JDW550" s="468"/>
      <c r="JDX550" s="467"/>
      <c r="JDY550" s="469"/>
      <c r="JDZ550" s="469"/>
      <c r="JEA550" s="469"/>
      <c r="JEB550" s="465"/>
      <c r="JEC550" s="466"/>
      <c r="JED550" s="467"/>
      <c r="JEE550" s="468"/>
      <c r="JEF550" s="467"/>
      <c r="JEG550" s="469"/>
      <c r="JEH550" s="469"/>
      <c r="JEI550" s="469"/>
      <c r="JEJ550" s="465"/>
      <c r="JEK550" s="466"/>
      <c r="JEL550" s="467"/>
      <c r="JEM550" s="468"/>
      <c r="JEN550" s="467"/>
      <c r="JEO550" s="469"/>
      <c r="JEP550" s="469"/>
      <c r="JEQ550" s="469"/>
      <c r="JER550" s="465"/>
      <c r="JES550" s="466"/>
      <c r="JET550" s="467"/>
      <c r="JEU550" s="468"/>
      <c r="JEV550" s="467"/>
      <c r="JEW550" s="469"/>
      <c r="JEX550" s="469"/>
      <c r="JEY550" s="469"/>
      <c r="JEZ550" s="465"/>
      <c r="JFA550" s="466"/>
      <c r="JFB550" s="467"/>
      <c r="JFC550" s="468"/>
      <c r="JFD550" s="467"/>
      <c r="JFE550" s="469"/>
      <c r="JFF550" s="469"/>
      <c r="JFG550" s="469"/>
      <c r="JFH550" s="465"/>
      <c r="JFI550" s="466"/>
      <c r="JFJ550" s="467"/>
      <c r="JFK550" s="468"/>
      <c r="JFL550" s="467"/>
      <c r="JFM550" s="469"/>
      <c r="JFN550" s="469"/>
      <c r="JFO550" s="469"/>
      <c r="JFP550" s="465"/>
      <c r="JFQ550" s="466"/>
      <c r="JFR550" s="467"/>
      <c r="JFS550" s="468"/>
      <c r="JFT550" s="467"/>
      <c r="JFU550" s="469"/>
      <c r="JFV550" s="469"/>
      <c r="JFW550" s="469"/>
      <c r="JFX550" s="465"/>
      <c r="JFY550" s="466"/>
      <c r="JFZ550" s="467"/>
      <c r="JGA550" s="468"/>
      <c r="JGB550" s="467"/>
      <c r="JGC550" s="469"/>
      <c r="JGD550" s="469"/>
      <c r="JGE550" s="469"/>
      <c r="JGF550" s="465"/>
      <c r="JGG550" s="466"/>
      <c r="JGH550" s="467"/>
      <c r="JGI550" s="468"/>
      <c r="JGJ550" s="467"/>
      <c r="JGK550" s="469"/>
      <c r="JGL550" s="469"/>
      <c r="JGM550" s="469"/>
      <c r="JGN550" s="465"/>
      <c r="JGO550" s="466"/>
      <c r="JGP550" s="467"/>
      <c r="JGQ550" s="468"/>
      <c r="JGR550" s="467"/>
      <c r="JGS550" s="469"/>
      <c r="JGT550" s="469"/>
      <c r="JGU550" s="469"/>
      <c r="JGV550" s="465"/>
      <c r="JGW550" s="466"/>
      <c r="JGX550" s="467"/>
      <c r="JGY550" s="468"/>
      <c r="JGZ550" s="467"/>
      <c r="JHA550" s="469"/>
      <c r="JHB550" s="469"/>
      <c r="JHC550" s="469"/>
      <c r="JHD550" s="465"/>
      <c r="JHE550" s="466"/>
      <c r="JHF550" s="467"/>
      <c r="JHG550" s="468"/>
      <c r="JHH550" s="467"/>
      <c r="JHI550" s="469"/>
      <c r="JHJ550" s="469"/>
      <c r="JHK550" s="469"/>
      <c r="JHL550" s="465"/>
      <c r="JHM550" s="466"/>
      <c r="JHN550" s="467"/>
      <c r="JHO550" s="468"/>
      <c r="JHP550" s="467"/>
      <c r="JHQ550" s="469"/>
      <c r="JHR550" s="469"/>
      <c r="JHS550" s="469"/>
      <c r="JHT550" s="465"/>
      <c r="JHU550" s="466"/>
      <c r="JHV550" s="467"/>
      <c r="JHW550" s="468"/>
      <c r="JHX550" s="467"/>
      <c r="JHY550" s="469"/>
      <c r="JHZ550" s="469"/>
      <c r="JIA550" s="469"/>
      <c r="JIB550" s="465"/>
      <c r="JIC550" s="466"/>
      <c r="JID550" s="467"/>
      <c r="JIE550" s="468"/>
      <c r="JIF550" s="467"/>
      <c r="JIG550" s="469"/>
      <c r="JIH550" s="469"/>
      <c r="JII550" s="469"/>
      <c r="JIJ550" s="465"/>
      <c r="JIK550" s="466"/>
      <c r="JIL550" s="467"/>
      <c r="JIM550" s="468"/>
      <c r="JIN550" s="467"/>
      <c r="JIO550" s="469"/>
      <c r="JIP550" s="469"/>
      <c r="JIQ550" s="469"/>
      <c r="JIR550" s="465"/>
      <c r="JIS550" s="466"/>
      <c r="JIT550" s="467"/>
      <c r="JIU550" s="468"/>
      <c r="JIV550" s="467"/>
      <c r="JIW550" s="469"/>
      <c r="JIX550" s="469"/>
      <c r="JIY550" s="469"/>
      <c r="JIZ550" s="465"/>
      <c r="JJA550" s="466"/>
      <c r="JJB550" s="467"/>
      <c r="JJC550" s="468"/>
      <c r="JJD550" s="467"/>
      <c r="JJE550" s="469"/>
      <c r="JJF550" s="469"/>
      <c r="JJG550" s="469"/>
      <c r="JJH550" s="465"/>
      <c r="JJI550" s="466"/>
      <c r="JJJ550" s="467"/>
      <c r="JJK550" s="468"/>
      <c r="JJL550" s="467"/>
      <c r="JJM550" s="469"/>
      <c r="JJN550" s="469"/>
      <c r="JJO550" s="469"/>
      <c r="JJP550" s="465"/>
      <c r="JJQ550" s="466"/>
      <c r="JJR550" s="467"/>
      <c r="JJS550" s="468"/>
      <c r="JJT550" s="467"/>
      <c r="JJU550" s="469"/>
      <c r="JJV550" s="469"/>
      <c r="JJW550" s="469"/>
      <c r="JJX550" s="465"/>
      <c r="JJY550" s="466"/>
      <c r="JJZ550" s="467"/>
      <c r="JKA550" s="468"/>
      <c r="JKB550" s="467"/>
      <c r="JKC550" s="469"/>
      <c r="JKD550" s="469"/>
      <c r="JKE550" s="469"/>
      <c r="JKF550" s="465"/>
      <c r="JKG550" s="466"/>
      <c r="JKH550" s="467"/>
      <c r="JKI550" s="468"/>
      <c r="JKJ550" s="467"/>
      <c r="JKK550" s="469"/>
      <c r="JKL550" s="469"/>
      <c r="JKM550" s="469"/>
      <c r="JKN550" s="465"/>
      <c r="JKO550" s="466"/>
      <c r="JKP550" s="467"/>
      <c r="JKQ550" s="468"/>
      <c r="JKR550" s="467"/>
      <c r="JKS550" s="469"/>
      <c r="JKT550" s="469"/>
      <c r="JKU550" s="469"/>
      <c r="JKV550" s="465"/>
      <c r="JKW550" s="466"/>
      <c r="JKX550" s="467"/>
      <c r="JKY550" s="468"/>
      <c r="JKZ550" s="467"/>
      <c r="JLA550" s="469"/>
      <c r="JLB550" s="469"/>
      <c r="JLC550" s="469"/>
      <c r="JLD550" s="465"/>
      <c r="JLE550" s="466"/>
      <c r="JLF550" s="467"/>
      <c r="JLG550" s="468"/>
      <c r="JLH550" s="467"/>
      <c r="JLI550" s="469"/>
      <c r="JLJ550" s="469"/>
      <c r="JLK550" s="469"/>
      <c r="JLL550" s="465"/>
      <c r="JLM550" s="466"/>
      <c r="JLN550" s="467"/>
      <c r="JLO550" s="468"/>
      <c r="JLP550" s="467"/>
      <c r="JLQ550" s="469"/>
      <c r="JLR550" s="469"/>
      <c r="JLS550" s="469"/>
      <c r="JLT550" s="465"/>
      <c r="JLU550" s="466"/>
      <c r="JLV550" s="467"/>
      <c r="JLW550" s="468"/>
      <c r="JLX550" s="467"/>
      <c r="JLY550" s="469"/>
      <c r="JLZ550" s="469"/>
      <c r="JMA550" s="469"/>
      <c r="JMB550" s="465"/>
      <c r="JMC550" s="466"/>
      <c r="JMD550" s="467"/>
      <c r="JME550" s="468"/>
      <c r="JMF550" s="467"/>
      <c r="JMG550" s="469"/>
      <c r="JMH550" s="469"/>
      <c r="JMI550" s="469"/>
      <c r="JMJ550" s="465"/>
      <c r="JMK550" s="466"/>
      <c r="JML550" s="467"/>
      <c r="JMM550" s="468"/>
      <c r="JMN550" s="467"/>
      <c r="JMO550" s="469"/>
      <c r="JMP550" s="469"/>
      <c r="JMQ550" s="469"/>
      <c r="JMR550" s="465"/>
      <c r="JMS550" s="466"/>
      <c r="JMT550" s="467"/>
      <c r="JMU550" s="468"/>
      <c r="JMV550" s="467"/>
      <c r="JMW550" s="469"/>
      <c r="JMX550" s="469"/>
      <c r="JMY550" s="469"/>
      <c r="JMZ550" s="465"/>
      <c r="JNA550" s="466"/>
      <c r="JNB550" s="467"/>
      <c r="JNC550" s="468"/>
      <c r="JND550" s="467"/>
      <c r="JNE550" s="469"/>
      <c r="JNF550" s="469"/>
      <c r="JNG550" s="469"/>
      <c r="JNH550" s="465"/>
      <c r="JNI550" s="466"/>
      <c r="JNJ550" s="467"/>
      <c r="JNK550" s="468"/>
      <c r="JNL550" s="467"/>
      <c r="JNM550" s="469"/>
      <c r="JNN550" s="469"/>
      <c r="JNO550" s="469"/>
      <c r="JNP550" s="465"/>
      <c r="JNQ550" s="466"/>
      <c r="JNR550" s="467"/>
      <c r="JNS550" s="468"/>
      <c r="JNT550" s="467"/>
      <c r="JNU550" s="469"/>
      <c r="JNV550" s="469"/>
      <c r="JNW550" s="469"/>
      <c r="JNX550" s="465"/>
      <c r="JNY550" s="466"/>
      <c r="JNZ550" s="467"/>
      <c r="JOA550" s="468"/>
      <c r="JOB550" s="467"/>
      <c r="JOC550" s="469"/>
      <c r="JOD550" s="469"/>
      <c r="JOE550" s="469"/>
      <c r="JOF550" s="465"/>
      <c r="JOG550" s="466"/>
      <c r="JOH550" s="467"/>
      <c r="JOI550" s="468"/>
      <c r="JOJ550" s="467"/>
      <c r="JOK550" s="469"/>
      <c r="JOL550" s="469"/>
      <c r="JOM550" s="469"/>
      <c r="JON550" s="465"/>
      <c r="JOO550" s="466"/>
      <c r="JOP550" s="467"/>
      <c r="JOQ550" s="468"/>
      <c r="JOR550" s="467"/>
      <c r="JOS550" s="469"/>
      <c r="JOT550" s="469"/>
      <c r="JOU550" s="469"/>
      <c r="JOV550" s="465"/>
      <c r="JOW550" s="466"/>
      <c r="JOX550" s="467"/>
      <c r="JOY550" s="468"/>
      <c r="JOZ550" s="467"/>
      <c r="JPA550" s="469"/>
      <c r="JPB550" s="469"/>
      <c r="JPC550" s="469"/>
      <c r="JPD550" s="465"/>
      <c r="JPE550" s="466"/>
      <c r="JPF550" s="467"/>
      <c r="JPG550" s="468"/>
      <c r="JPH550" s="467"/>
      <c r="JPI550" s="469"/>
      <c r="JPJ550" s="469"/>
      <c r="JPK550" s="469"/>
      <c r="JPL550" s="465"/>
      <c r="JPM550" s="466"/>
      <c r="JPN550" s="467"/>
      <c r="JPO550" s="468"/>
      <c r="JPP550" s="467"/>
      <c r="JPQ550" s="469"/>
      <c r="JPR550" s="469"/>
      <c r="JPS550" s="469"/>
      <c r="JPT550" s="465"/>
      <c r="JPU550" s="466"/>
      <c r="JPV550" s="467"/>
      <c r="JPW550" s="468"/>
      <c r="JPX550" s="467"/>
      <c r="JPY550" s="469"/>
      <c r="JPZ550" s="469"/>
      <c r="JQA550" s="469"/>
      <c r="JQB550" s="465"/>
      <c r="JQC550" s="466"/>
      <c r="JQD550" s="467"/>
      <c r="JQE550" s="468"/>
      <c r="JQF550" s="467"/>
      <c r="JQG550" s="469"/>
      <c r="JQH550" s="469"/>
      <c r="JQI550" s="469"/>
      <c r="JQJ550" s="465"/>
      <c r="JQK550" s="466"/>
      <c r="JQL550" s="467"/>
      <c r="JQM550" s="468"/>
      <c r="JQN550" s="467"/>
      <c r="JQO550" s="469"/>
      <c r="JQP550" s="469"/>
      <c r="JQQ550" s="469"/>
      <c r="JQR550" s="465"/>
      <c r="JQS550" s="466"/>
      <c r="JQT550" s="467"/>
      <c r="JQU550" s="468"/>
      <c r="JQV550" s="467"/>
      <c r="JQW550" s="469"/>
      <c r="JQX550" s="469"/>
      <c r="JQY550" s="469"/>
      <c r="JQZ550" s="465"/>
      <c r="JRA550" s="466"/>
      <c r="JRB550" s="467"/>
      <c r="JRC550" s="468"/>
      <c r="JRD550" s="467"/>
      <c r="JRE550" s="469"/>
      <c r="JRF550" s="469"/>
      <c r="JRG550" s="469"/>
      <c r="JRH550" s="465"/>
      <c r="JRI550" s="466"/>
      <c r="JRJ550" s="467"/>
      <c r="JRK550" s="468"/>
      <c r="JRL550" s="467"/>
      <c r="JRM550" s="469"/>
      <c r="JRN550" s="469"/>
      <c r="JRO550" s="469"/>
      <c r="JRP550" s="465"/>
      <c r="JRQ550" s="466"/>
      <c r="JRR550" s="467"/>
      <c r="JRS550" s="468"/>
      <c r="JRT550" s="467"/>
      <c r="JRU550" s="469"/>
      <c r="JRV550" s="469"/>
      <c r="JRW550" s="469"/>
      <c r="JRX550" s="465"/>
      <c r="JRY550" s="466"/>
      <c r="JRZ550" s="467"/>
      <c r="JSA550" s="468"/>
      <c r="JSB550" s="467"/>
      <c r="JSC550" s="469"/>
      <c r="JSD550" s="469"/>
      <c r="JSE550" s="469"/>
      <c r="JSF550" s="465"/>
      <c r="JSG550" s="466"/>
      <c r="JSH550" s="467"/>
      <c r="JSI550" s="468"/>
      <c r="JSJ550" s="467"/>
      <c r="JSK550" s="469"/>
      <c r="JSL550" s="469"/>
      <c r="JSM550" s="469"/>
      <c r="JSN550" s="465"/>
      <c r="JSO550" s="466"/>
      <c r="JSP550" s="467"/>
      <c r="JSQ550" s="468"/>
      <c r="JSR550" s="467"/>
      <c r="JSS550" s="469"/>
      <c r="JST550" s="469"/>
      <c r="JSU550" s="469"/>
      <c r="JSV550" s="465"/>
      <c r="JSW550" s="466"/>
      <c r="JSX550" s="467"/>
      <c r="JSY550" s="468"/>
      <c r="JSZ550" s="467"/>
      <c r="JTA550" s="469"/>
      <c r="JTB550" s="469"/>
      <c r="JTC550" s="469"/>
      <c r="JTD550" s="465"/>
      <c r="JTE550" s="466"/>
      <c r="JTF550" s="467"/>
      <c r="JTG550" s="468"/>
      <c r="JTH550" s="467"/>
      <c r="JTI550" s="469"/>
      <c r="JTJ550" s="469"/>
      <c r="JTK550" s="469"/>
      <c r="JTL550" s="465"/>
      <c r="JTM550" s="466"/>
      <c r="JTN550" s="467"/>
      <c r="JTO550" s="468"/>
      <c r="JTP550" s="467"/>
      <c r="JTQ550" s="469"/>
      <c r="JTR550" s="469"/>
      <c r="JTS550" s="469"/>
      <c r="JTT550" s="465"/>
      <c r="JTU550" s="466"/>
      <c r="JTV550" s="467"/>
      <c r="JTW550" s="468"/>
      <c r="JTX550" s="467"/>
      <c r="JTY550" s="469"/>
      <c r="JTZ550" s="469"/>
      <c r="JUA550" s="469"/>
      <c r="JUB550" s="465"/>
      <c r="JUC550" s="466"/>
      <c r="JUD550" s="467"/>
      <c r="JUE550" s="468"/>
      <c r="JUF550" s="467"/>
      <c r="JUG550" s="469"/>
      <c r="JUH550" s="469"/>
      <c r="JUI550" s="469"/>
      <c r="JUJ550" s="465"/>
      <c r="JUK550" s="466"/>
      <c r="JUL550" s="467"/>
      <c r="JUM550" s="468"/>
      <c r="JUN550" s="467"/>
      <c r="JUO550" s="469"/>
      <c r="JUP550" s="469"/>
      <c r="JUQ550" s="469"/>
      <c r="JUR550" s="465"/>
      <c r="JUS550" s="466"/>
      <c r="JUT550" s="467"/>
      <c r="JUU550" s="468"/>
      <c r="JUV550" s="467"/>
      <c r="JUW550" s="469"/>
      <c r="JUX550" s="469"/>
      <c r="JUY550" s="469"/>
      <c r="JUZ550" s="465"/>
      <c r="JVA550" s="466"/>
      <c r="JVB550" s="467"/>
      <c r="JVC550" s="468"/>
      <c r="JVD550" s="467"/>
      <c r="JVE550" s="469"/>
      <c r="JVF550" s="469"/>
      <c r="JVG550" s="469"/>
      <c r="JVH550" s="465"/>
      <c r="JVI550" s="466"/>
      <c r="JVJ550" s="467"/>
      <c r="JVK550" s="468"/>
      <c r="JVL550" s="467"/>
      <c r="JVM550" s="469"/>
      <c r="JVN550" s="469"/>
      <c r="JVO550" s="469"/>
      <c r="JVP550" s="465"/>
      <c r="JVQ550" s="466"/>
      <c r="JVR550" s="467"/>
      <c r="JVS550" s="468"/>
      <c r="JVT550" s="467"/>
      <c r="JVU550" s="469"/>
      <c r="JVV550" s="469"/>
      <c r="JVW550" s="469"/>
      <c r="JVX550" s="465"/>
      <c r="JVY550" s="466"/>
      <c r="JVZ550" s="467"/>
      <c r="JWA550" s="468"/>
      <c r="JWB550" s="467"/>
      <c r="JWC550" s="469"/>
      <c r="JWD550" s="469"/>
      <c r="JWE550" s="469"/>
      <c r="JWF550" s="465"/>
      <c r="JWG550" s="466"/>
      <c r="JWH550" s="467"/>
      <c r="JWI550" s="468"/>
      <c r="JWJ550" s="467"/>
      <c r="JWK550" s="469"/>
      <c r="JWL550" s="469"/>
      <c r="JWM550" s="469"/>
      <c r="JWN550" s="465"/>
      <c r="JWO550" s="466"/>
      <c r="JWP550" s="467"/>
      <c r="JWQ550" s="468"/>
      <c r="JWR550" s="467"/>
      <c r="JWS550" s="469"/>
      <c r="JWT550" s="469"/>
      <c r="JWU550" s="469"/>
      <c r="JWV550" s="465"/>
      <c r="JWW550" s="466"/>
      <c r="JWX550" s="467"/>
      <c r="JWY550" s="468"/>
      <c r="JWZ550" s="467"/>
      <c r="JXA550" s="469"/>
      <c r="JXB550" s="469"/>
      <c r="JXC550" s="469"/>
      <c r="JXD550" s="465"/>
      <c r="JXE550" s="466"/>
      <c r="JXF550" s="467"/>
      <c r="JXG550" s="468"/>
      <c r="JXH550" s="467"/>
      <c r="JXI550" s="469"/>
      <c r="JXJ550" s="469"/>
      <c r="JXK550" s="469"/>
      <c r="JXL550" s="465"/>
      <c r="JXM550" s="466"/>
      <c r="JXN550" s="467"/>
      <c r="JXO550" s="468"/>
      <c r="JXP550" s="467"/>
      <c r="JXQ550" s="469"/>
      <c r="JXR550" s="469"/>
      <c r="JXS550" s="469"/>
      <c r="JXT550" s="465"/>
      <c r="JXU550" s="466"/>
      <c r="JXV550" s="467"/>
      <c r="JXW550" s="468"/>
      <c r="JXX550" s="467"/>
      <c r="JXY550" s="469"/>
      <c r="JXZ550" s="469"/>
      <c r="JYA550" s="469"/>
      <c r="JYB550" s="465"/>
      <c r="JYC550" s="466"/>
      <c r="JYD550" s="467"/>
      <c r="JYE550" s="468"/>
      <c r="JYF550" s="467"/>
      <c r="JYG550" s="469"/>
      <c r="JYH550" s="469"/>
      <c r="JYI550" s="469"/>
      <c r="JYJ550" s="465"/>
      <c r="JYK550" s="466"/>
      <c r="JYL550" s="467"/>
      <c r="JYM550" s="468"/>
      <c r="JYN550" s="467"/>
      <c r="JYO550" s="469"/>
      <c r="JYP550" s="469"/>
      <c r="JYQ550" s="469"/>
      <c r="JYR550" s="465"/>
      <c r="JYS550" s="466"/>
      <c r="JYT550" s="467"/>
      <c r="JYU550" s="468"/>
      <c r="JYV550" s="467"/>
      <c r="JYW550" s="469"/>
      <c r="JYX550" s="469"/>
      <c r="JYY550" s="469"/>
      <c r="JYZ550" s="465"/>
      <c r="JZA550" s="466"/>
      <c r="JZB550" s="467"/>
      <c r="JZC550" s="468"/>
      <c r="JZD550" s="467"/>
      <c r="JZE550" s="469"/>
      <c r="JZF550" s="469"/>
      <c r="JZG550" s="469"/>
      <c r="JZH550" s="465"/>
      <c r="JZI550" s="466"/>
      <c r="JZJ550" s="467"/>
      <c r="JZK550" s="468"/>
      <c r="JZL550" s="467"/>
      <c r="JZM550" s="469"/>
      <c r="JZN550" s="469"/>
      <c r="JZO550" s="469"/>
      <c r="JZP550" s="465"/>
      <c r="JZQ550" s="466"/>
      <c r="JZR550" s="467"/>
      <c r="JZS550" s="468"/>
      <c r="JZT550" s="467"/>
      <c r="JZU550" s="469"/>
      <c r="JZV550" s="469"/>
      <c r="JZW550" s="469"/>
      <c r="JZX550" s="465"/>
      <c r="JZY550" s="466"/>
      <c r="JZZ550" s="467"/>
      <c r="KAA550" s="468"/>
      <c r="KAB550" s="467"/>
      <c r="KAC550" s="469"/>
      <c r="KAD550" s="469"/>
      <c r="KAE550" s="469"/>
      <c r="KAF550" s="465"/>
      <c r="KAG550" s="466"/>
      <c r="KAH550" s="467"/>
      <c r="KAI550" s="468"/>
      <c r="KAJ550" s="467"/>
      <c r="KAK550" s="469"/>
      <c r="KAL550" s="469"/>
      <c r="KAM550" s="469"/>
      <c r="KAN550" s="465"/>
      <c r="KAO550" s="466"/>
      <c r="KAP550" s="467"/>
      <c r="KAQ550" s="468"/>
      <c r="KAR550" s="467"/>
      <c r="KAS550" s="469"/>
      <c r="KAT550" s="469"/>
      <c r="KAU550" s="469"/>
      <c r="KAV550" s="465"/>
      <c r="KAW550" s="466"/>
      <c r="KAX550" s="467"/>
      <c r="KAY550" s="468"/>
      <c r="KAZ550" s="467"/>
      <c r="KBA550" s="469"/>
      <c r="KBB550" s="469"/>
      <c r="KBC550" s="469"/>
      <c r="KBD550" s="465"/>
      <c r="KBE550" s="466"/>
      <c r="KBF550" s="467"/>
      <c r="KBG550" s="468"/>
      <c r="KBH550" s="467"/>
      <c r="KBI550" s="469"/>
      <c r="KBJ550" s="469"/>
      <c r="KBK550" s="469"/>
      <c r="KBL550" s="465"/>
      <c r="KBM550" s="466"/>
      <c r="KBN550" s="467"/>
      <c r="KBO550" s="468"/>
      <c r="KBP550" s="467"/>
      <c r="KBQ550" s="469"/>
      <c r="KBR550" s="469"/>
      <c r="KBS550" s="469"/>
      <c r="KBT550" s="465"/>
      <c r="KBU550" s="466"/>
      <c r="KBV550" s="467"/>
      <c r="KBW550" s="468"/>
      <c r="KBX550" s="467"/>
      <c r="KBY550" s="469"/>
      <c r="KBZ550" s="469"/>
      <c r="KCA550" s="469"/>
      <c r="KCB550" s="465"/>
      <c r="KCC550" s="466"/>
      <c r="KCD550" s="467"/>
      <c r="KCE550" s="468"/>
      <c r="KCF550" s="467"/>
      <c r="KCG550" s="469"/>
      <c r="KCH550" s="469"/>
      <c r="KCI550" s="469"/>
      <c r="KCJ550" s="465"/>
      <c r="KCK550" s="466"/>
      <c r="KCL550" s="467"/>
      <c r="KCM550" s="468"/>
      <c r="KCN550" s="467"/>
      <c r="KCO550" s="469"/>
      <c r="KCP550" s="469"/>
      <c r="KCQ550" s="469"/>
      <c r="KCR550" s="465"/>
      <c r="KCS550" s="466"/>
      <c r="KCT550" s="467"/>
      <c r="KCU550" s="468"/>
      <c r="KCV550" s="467"/>
      <c r="KCW550" s="469"/>
      <c r="KCX550" s="469"/>
      <c r="KCY550" s="469"/>
      <c r="KCZ550" s="465"/>
      <c r="KDA550" s="466"/>
      <c r="KDB550" s="467"/>
      <c r="KDC550" s="468"/>
      <c r="KDD550" s="467"/>
      <c r="KDE550" s="469"/>
      <c r="KDF550" s="469"/>
      <c r="KDG550" s="469"/>
      <c r="KDH550" s="465"/>
      <c r="KDI550" s="466"/>
      <c r="KDJ550" s="467"/>
      <c r="KDK550" s="468"/>
      <c r="KDL550" s="467"/>
      <c r="KDM550" s="469"/>
      <c r="KDN550" s="469"/>
      <c r="KDO550" s="469"/>
      <c r="KDP550" s="465"/>
      <c r="KDQ550" s="466"/>
      <c r="KDR550" s="467"/>
      <c r="KDS550" s="468"/>
      <c r="KDT550" s="467"/>
      <c r="KDU550" s="469"/>
      <c r="KDV550" s="469"/>
      <c r="KDW550" s="469"/>
      <c r="KDX550" s="465"/>
      <c r="KDY550" s="466"/>
      <c r="KDZ550" s="467"/>
      <c r="KEA550" s="468"/>
      <c r="KEB550" s="467"/>
      <c r="KEC550" s="469"/>
      <c r="KED550" s="469"/>
      <c r="KEE550" s="469"/>
      <c r="KEF550" s="465"/>
      <c r="KEG550" s="466"/>
      <c r="KEH550" s="467"/>
      <c r="KEI550" s="468"/>
      <c r="KEJ550" s="467"/>
      <c r="KEK550" s="469"/>
      <c r="KEL550" s="469"/>
      <c r="KEM550" s="469"/>
      <c r="KEN550" s="465"/>
      <c r="KEO550" s="466"/>
      <c r="KEP550" s="467"/>
      <c r="KEQ550" s="468"/>
      <c r="KER550" s="467"/>
      <c r="KES550" s="469"/>
      <c r="KET550" s="469"/>
      <c r="KEU550" s="469"/>
      <c r="KEV550" s="465"/>
      <c r="KEW550" s="466"/>
      <c r="KEX550" s="467"/>
      <c r="KEY550" s="468"/>
      <c r="KEZ550" s="467"/>
      <c r="KFA550" s="469"/>
      <c r="KFB550" s="469"/>
      <c r="KFC550" s="469"/>
      <c r="KFD550" s="465"/>
      <c r="KFE550" s="466"/>
      <c r="KFF550" s="467"/>
      <c r="KFG550" s="468"/>
      <c r="KFH550" s="467"/>
      <c r="KFI550" s="469"/>
      <c r="KFJ550" s="469"/>
      <c r="KFK550" s="469"/>
      <c r="KFL550" s="465"/>
      <c r="KFM550" s="466"/>
      <c r="KFN550" s="467"/>
      <c r="KFO550" s="468"/>
      <c r="KFP550" s="467"/>
      <c r="KFQ550" s="469"/>
      <c r="KFR550" s="469"/>
      <c r="KFS550" s="469"/>
      <c r="KFT550" s="465"/>
      <c r="KFU550" s="466"/>
      <c r="KFV550" s="467"/>
      <c r="KFW550" s="468"/>
      <c r="KFX550" s="467"/>
      <c r="KFY550" s="469"/>
      <c r="KFZ550" s="469"/>
      <c r="KGA550" s="469"/>
      <c r="KGB550" s="465"/>
      <c r="KGC550" s="466"/>
      <c r="KGD550" s="467"/>
      <c r="KGE550" s="468"/>
      <c r="KGF550" s="467"/>
      <c r="KGG550" s="469"/>
      <c r="KGH550" s="469"/>
      <c r="KGI550" s="469"/>
      <c r="KGJ550" s="465"/>
      <c r="KGK550" s="466"/>
      <c r="KGL550" s="467"/>
      <c r="KGM550" s="468"/>
      <c r="KGN550" s="467"/>
      <c r="KGO550" s="469"/>
      <c r="KGP550" s="469"/>
      <c r="KGQ550" s="469"/>
      <c r="KGR550" s="465"/>
      <c r="KGS550" s="466"/>
      <c r="KGT550" s="467"/>
      <c r="KGU550" s="468"/>
      <c r="KGV550" s="467"/>
      <c r="KGW550" s="469"/>
      <c r="KGX550" s="469"/>
      <c r="KGY550" s="469"/>
      <c r="KGZ550" s="465"/>
      <c r="KHA550" s="466"/>
      <c r="KHB550" s="467"/>
      <c r="KHC550" s="468"/>
      <c r="KHD550" s="467"/>
      <c r="KHE550" s="469"/>
      <c r="KHF550" s="469"/>
      <c r="KHG550" s="469"/>
      <c r="KHH550" s="465"/>
      <c r="KHI550" s="466"/>
      <c r="KHJ550" s="467"/>
      <c r="KHK550" s="468"/>
      <c r="KHL550" s="467"/>
      <c r="KHM550" s="469"/>
      <c r="KHN550" s="469"/>
      <c r="KHO550" s="469"/>
      <c r="KHP550" s="465"/>
      <c r="KHQ550" s="466"/>
      <c r="KHR550" s="467"/>
      <c r="KHS550" s="468"/>
      <c r="KHT550" s="467"/>
      <c r="KHU550" s="469"/>
      <c r="KHV550" s="469"/>
      <c r="KHW550" s="469"/>
      <c r="KHX550" s="465"/>
      <c r="KHY550" s="466"/>
      <c r="KHZ550" s="467"/>
      <c r="KIA550" s="468"/>
      <c r="KIB550" s="467"/>
      <c r="KIC550" s="469"/>
      <c r="KID550" s="469"/>
      <c r="KIE550" s="469"/>
      <c r="KIF550" s="465"/>
      <c r="KIG550" s="466"/>
      <c r="KIH550" s="467"/>
      <c r="KII550" s="468"/>
      <c r="KIJ550" s="467"/>
      <c r="KIK550" s="469"/>
      <c r="KIL550" s="469"/>
      <c r="KIM550" s="469"/>
      <c r="KIN550" s="465"/>
      <c r="KIO550" s="466"/>
      <c r="KIP550" s="467"/>
      <c r="KIQ550" s="468"/>
      <c r="KIR550" s="467"/>
      <c r="KIS550" s="469"/>
      <c r="KIT550" s="469"/>
      <c r="KIU550" s="469"/>
      <c r="KIV550" s="465"/>
      <c r="KIW550" s="466"/>
      <c r="KIX550" s="467"/>
      <c r="KIY550" s="468"/>
      <c r="KIZ550" s="467"/>
      <c r="KJA550" s="469"/>
      <c r="KJB550" s="469"/>
      <c r="KJC550" s="469"/>
      <c r="KJD550" s="465"/>
      <c r="KJE550" s="466"/>
      <c r="KJF550" s="467"/>
      <c r="KJG550" s="468"/>
      <c r="KJH550" s="467"/>
      <c r="KJI550" s="469"/>
      <c r="KJJ550" s="469"/>
      <c r="KJK550" s="469"/>
      <c r="KJL550" s="465"/>
      <c r="KJM550" s="466"/>
      <c r="KJN550" s="467"/>
      <c r="KJO550" s="468"/>
      <c r="KJP550" s="467"/>
      <c r="KJQ550" s="469"/>
      <c r="KJR550" s="469"/>
      <c r="KJS550" s="469"/>
      <c r="KJT550" s="465"/>
      <c r="KJU550" s="466"/>
      <c r="KJV550" s="467"/>
      <c r="KJW550" s="468"/>
      <c r="KJX550" s="467"/>
      <c r="KJY550" s="469"/>
      <c r="KJZ550" s="469"/>
      <c r="KKA550" s="469"/>
      <c r="KKB550" s="465"/>
      <c r="KKC550" s="466"/>
      <c r="KKD550" s="467"/>
      <c r="KKE550" s="468"/>
      <c r="KKF550" s="467"/>
      <c r="KKG550" s="469"/>
      <c r="KKH550" s="469"/>
      <c r="KKI550" s="469"/>
      <c r="KKJ550" s="465"/>
      <c r="KKK550" s="466"/>
      <c r="KKL550" s="467"/>
      <c r="KKM550" s="468"/>
      <c r="KKN550" s="467"/>
      <c r="KKO550" s="469"/>
      <c r="KKP550" s="469"/>
      <c r="KKQ550" s="469"/>
      <c r="KKR550" s="465"/>
      <c r="KKS550" s="466"/>
      <c r="KKT550" s="467"/>
      <c r="KKU550" s="468"/>
      <c r="KKV550" s="467"/>
      <c r="KKW550" s="469"/>
      <c r="KKX550" s="469"/>
      <c r="KKY550" s="469"/>
      <c r="KKZ550" s="465"/>
      <c r="KLA550" s="466"/>
      <c r="KLB550" s="467"/>
      <c r="KLC550" s="468"/>
      <c r="KLD550" s="467"/>
      <c r="KLE550" s="469"/>
      <c r="KLF550" s="469"/>
      <c r="KLG550" s="469"/>
      <c r="KLH550" s="465"/>
      <c r="KLI550" s="466"/>
      <c r="KLJ550" s="467"/>
      <c r="KLK550" s="468"/>
      <c r="KLL550" s="467"/>
      <c r="KLM550" s="469"/>
      <c r="KLN550" s="469"/>
      <c r="KLO550" s="469"/>
      <c r="KLP550" s="465"/>
      <c r="KLQ550" s="466"/>
      <c r="KLR550" s="467"/>
      <c r="KLS550" s="468"/>
      <c r="KLT550" s="467"/>
      <c r="KLU550" s="469"/>
      <c r="KLV550" s="469"/>
      <c r="KLW550" s="469"/>
      <c r="KLX550" s="465"/>
      <c r="KLY550" s="466"/>
      <c r="KLZ550" s="467"/>
      <c r="KMA550" s="468"/>
      <c r="KMB550" s="467"/>
      <c r="KMC550" s="469"/>
      <c r="KMD550" s="469"/>
      <c r="KME550" s="469"/>
      <c r="KMF550" s="465"/>
      <c r="KMG550" s="466"/>
      <c r="KMH550" s="467"/>
      <c r="KMI550" s="468"/>
      <c r="KMJ550" s="467"/>
      <c r="KMK550" s="469"/>
      <c r="KML550" s="469"/>
      <c r="KMM550" s="469"/>
      <c r="KMN550" s="465"/>
      <c r="KMO550" s="466"/>
      <c r="KMP550" s="467"/>
      <c r="KMQ550" s="468"/>
      <c r="KMR550" s="467"/>
      <c r="KMS550" s="469"/>
      <c r="KMT550" s="469"/>
      <c r="KMU550" s="469"/>
      <c r="KMV550" s="465"/>
      <c r="KMW550" s="466"/>
      <c r="KMX550" s="467"/>
      <c r="KMY550" s="468"/>
      <c r="KMZ550" s="467"/>
      <c r="KNA550" s="469"/>
      <c r="KNB550" s="469"/>
      <c r="KNC550" s="469"/>
      <c r="KND550" s="465"/>
      <c r="KNE550" s="466"/>
      <c r="KNF550" s="467"/>
      <c r="KNG550" s="468"/>
      <c r="KNH550" s="467"/>
      <c r="KNI550" s="469"/>
      <c r="KNJ550" s="469"/>
      <c r="KNK550" s="469"/>
      <c r="KNL550" s="465"/>
      <c r="KNM550" s="466"/>
      <c r="KNN550" s="467"/>
      <c r="KNO550" s="468"/>
      <c r="KNP550" s="467"/>
      <c r="KNQ550" s="469"/>
      <c r="KNR550" s="469"/>
      <c r="KNS550" s="469"/>
      <c r="KNT550" s="465"/>
      <c r="KNU550" s="466"/>
      <c r="KNV550" s="467"/>
      <c r="KNW550" s="468"/>
      <c r="KNX550" s="467"/>
      <c r="KNY550" s="469"/>
      <c r="KNZ550" s="469"/>
      <c r="KOA550" s="469"/>
      <c r="KOB550" s="465"/>
      <c r="KOC550" s="466"/>
      <c r="KOD550" s="467"/>
      <c r="KOE550" s="468"/>
      <c r="KOF550" s="467"/>
      <c r="KOG550" s="469"/>
      <c r="KOH550" s="469"/>
      <c r="KOI550" s="469"/>
      <c r="KOJ550" s="465"/>
      <c r="KOK550" s="466"/>
      <c r="KOL550" s="467"/>
      <c r="KOM550" s="468"/>
      <c r="KON550" s="467"/>
      <c r="KOO550" s="469"/>
      <c r="KOP550" s="469"/>
      <c r="KOQ550" s="469"/>
      <c r="KOR550" s="465"/>
      <c r="KOS550" s="466"/>
      <c r="KOT550" s="467"/>
      <c r="KOU550" s="468"/>
      <c r="KOV550" s="467"/>
      <c r="KOW550" s="469"/>
      <c r="KOX550" s="469"/>
      <c r="KOY550" s="469"/>
      <c r="KOZ550" s="465"/>
      <c r="KPA550" s="466"/>
      <c r="KPB550" s="467"/>
      <c r="KPC550" s="468"/>
      <c r="KPD550" s="467"/>
      <c r="KPE550" s="469"/>
      <c r="KPF550" s="469"/>
      <c r="KPG550" s="469"/>
      <c r="KPH550" s="465"/>
      <c r="KPI550" s="466"/>
      <c r="KPJ550" s="467"/>
      <c r="KPK550" s="468"/>
      <c r="KPL550" s="467"/>
      <c r="KPM550" s="469"/>
      <c r="KPN550" s="469"/>
      <c r="KPO550" s="469"/>
      <c r="KPP550" s="465"/>
      <c r="KPQ550" s="466"/>
      <c r="KPR550" s="467"/>
      <c r="KPS550" s="468"/>
      <c r="KPT550" s="467"/>
      <c r="KPU550" s="469"/>
      <c r="KPV550" s="469"/>
      <c r="KPW550" s="469"/>
      <c r="KPX550" s="465"/>
      <c r="KPY550" s="466"/>
      <c r="KPZ550" s="467"/>
      <c r="KQA550" s="468"/>
      <c r="KQB550" s="467"/>
      <c r="KQC550" s="469"/>
      <c r="KQD550" s="469"/>
      <c r="KQE550" s="469"/>
      <c r="KQF550" s="465"/>
      <c r="KQG550" s="466"/>
      <c r="KQH550" s="467"/>
      <c r="KQI550" s="468"/>
      <c r="KQJ550" s="467"/>
      <c r="KQK550" s="469"/>
      <c r="KQL550" s="469"/>
      <c r="KQM550" s="469"/>
      <c r="KQN550" s="465"/>
      <c r="KQO550" s="466"/>
      <c r="KQP550" s="467"/>
      <c r="KQQ550" s="468"/>
      <c r="KQR550" s="467"/>
      <c r="KQS550" s="469"/>
      <c r="KQT550" s="469"/>
      <c r="KQU550" s="469"/>
      <c r="KQV550" s="465"/>
      <c r="KQW550" s="466"/>
      <c r="KQX550" s="467"/>
      <c r="KQY550" s="468"/>
      <c r="KQZ550" s="467"/>
      <c r="KRA550" s="469"/>
      <c r="KRB550" s="469"/>
      <c r="KRC550" s="469"/>
      <c r="KRD550" s="465"/>
      <c r="KRE550" s="466"/>
      <c r="KRF550" s="467"/>
      <c r="KRG550" s="468"/>
      <c r="KRH550" s="467"/>
      <c r="KRI550" s="469"/>
      <c r="KRJ550" s="469"/>
      <c r="KRK550" s="469"/>
      <c r="KRL550" s="465"/>
      <c r="KRM550" s="466"/>
      <c r="KRN550" s="467"/>
      <c r="KRO550" s="468"/>
      <c r="KRP550" s="467"/>
      <c r="KRQ550" s="469"/>
      <c r="KRR550" s="469"/>
      <c r="KRS550" s="469"/>
      <c r="KRT550" s="465"/>
      <c r="KRU550" s="466"/>
      <c r="KRV550" s="467"/>
      <c r="KRW550" s="468"/>
      <c r="KRX550" s="467"/>
      <c r="KRY550" s="469"/>
      <c r="KRZ550" s="469"/>
      <c r="KSA550" s="469"/>
      <c r="KSB550" s="465"/>
      <c r="KSC550" s="466"/>
      <c r="KSD550" s="467"/>
      <c r="KSE550" s="468"/>
      <c r="KSF550" s="467"/>
      <c r="KSG550" s="469"/>
      <c r="KSH550" s="469"/>
      <c r="KSI550" s="469"/>
      <c r="KSJ550" s="465"/>
      <c r="KSK550" s="466"/>
      <c r="KSL550" s="467"/>
      <c r="KSM550" s="468"/>
      <c r="KSN550" s="467"/>
      <c r="KSO550" s="469"/>
      <c r="KSP550" s="469"/>
      <c r="KSQ550" s="469"/>
      <c r="KSR550" s="465"/>
      <c r="KSS550" s="466"/>
      <c r="KST550" s="467"/>
      <c r="KSU550" s="468"/>
      <c r="KSV550" s="467"/>
      <c r="KSW550" s="469"/>
      <c r="KSX550" s="469"/>
      <c r="KSY550" s="469"/>
      <c r="KSZ550" s="465"/>
      <c r="KTA550" s="466"/>
      <c r="KTB550" s="467"/>
      <c r="KTC550" s="468"/>
      <c r="KTD550" s="467"/>
      <c r="KTE550" s="469"/>
      <c r="KTF550" s="469"/>
      <c r="KTG550" s="469"/>
      <c r="KTH550" s="465"/>
      <c r="KTI550" s="466"/>
      <c r="KTJ550" s="467"/>
      <c r="KTK550" s="468"/>
      <c r="KTL550" s="467"/>
      <c r="KTM550" s="469"/>
      <c r="KTN550" s="469"/>
      <c r="KTO550" s="469"/>
      <c r="KTP550" s="465"/>
      <c r="KTQ550" s="466"/>
      <c r="KTR550" s="467"/>
      <c r="KTS550" s="468"/>
      <c r="KTT550" s="467"/>
      <c r="KTU550" s="469"/>
      <c r="KTV550" s="469"/>
      <c r="KTW550" s="469"/>
      <c r="KTX550" s="465"/>
      <c r="KTY550" s="466"/>
      <c r="KTZ550" s="467"/>
      <c r="KUA550" s="468"/>
      <c r="KUB550" s="467"/>
      <c r="KUC550" s="469"/>
      <c r="KUD550" s="469"/>
      <c r="KUE550" s="469"/>
      <c r="KUF550" s="465"/>
      <c r="KUG550" s="466"/>
      <c r="KUH550" s="467"/>
      <c r="KUI550" s="468"/>
      <c r="KUJ550" s="467"/>
      <c r="KUK550" s="469"/>
      <c r="KUL550" s="469"/>
      <c r="KUM550" s="469"/>
      <c r="KUN550" s="465"/>
      <c r="KUO550" s="466"/>
      <c r="KUP550" s="467"/>
      <c r="KUQ550" s="468"/>
      <c r="KUR550" s="467"/>
      <c r="KUS550" s="469"/>
      <c r="KUT550" s="469"/>
      <c r="KUU550" s="469"/>
      <c r="KUV550" s="465"/>
      <c r="KUW550" s="466"/>
      <c r="KUX550" s="467"/>
      <c r="KUY550" s="468"/>
      <c r="KUZ550" s="467"/>
      <c r="KVA550" s="469"/>
      <c r="KVB550" s="469"/>
      <c r="KVC550" s="469"/>
      <c r="KVD550" s="465"/>
      <c r="KVE550" s="466"/>
      <c r="KVF550" s="467"/>
      <c r="KVG550" s="468"/>
      <c r="KVH550" s="467"/>
      <c r="KVI550" s="469"/>
      <c r="KVJ550" s="469"/>
      <c r="KVK550" s="469"/>
      <c r="KVL550" s="465"/>
      <c r="KVM550" s="466"/>
      <c r="KVN550" s="467"/>
      <c r="KVO550" s="468"/>
      <c r="KVP550" s="467"/>
      <c r="KVQ550" s="469"/>
      <c r="KVR550" s="469"/>
      <c r="KVS550" s="469"/>
      <c r="KVT550" s="465"/>
      <c r="KVU550" s="466"/>
      <c r="KVV550" s="467"/>
      <c r="KVW550" s="468"/>
      <c r="KVX550" s="467"/>
      <c r="KVY550" s="469"/>
      <c r="KVZ550" s="469"/>
      <c r="KWA550" s="469"/>
      <c r="KWB550" s="465"/>
      <c r="KWC550" s="466"/>
      <c r="KWD550" s="467"/>
      <c r="KWE550" s="468"/>
      <c r="KWF550" s="467"/>
      <c r="KWG550" s="469"/>
      <c r="KWH550" s="469"/>
      <c r="KWI550" s="469"/>
      <c r="KWJ550" s="465"/>
      <c r="KWK550" s="466"/>
      <c r="KWL550" s="467"/>
      <c r="KWM550" s="468"/>
      <c r="KWN550" s="467"/>
      <c r="KWO550" s="469"/>
      <c r="KWP550" s="469"/>
      <c r="KWQ550" s="469"/>
      <c r="KWR550" s="465"/>
      <c r="KWS550" s="466"/>
      <c r="KWT550" s="467"/>
      <c r="KWU550" s="468"/>
      <c r="KWV550" s="467"/>
      <c r="KWW550" s="469"/>
      <c r="KWX550" s="469"/>
      <c r="KWY550" s="469"/>
      <c r="KWZ550" s="465"/>
      <c r="KXA550" s="466"/>
      <c r="KXB550" s="467"/>
      <c r="KXC550" s="468"/>
      <c r="KXD550" s="467"/>
      <c r="KXE550" s="469"/>
      <c r="KXF550" s="469"/>
      <c r="KXG550" s="469"/>
      <c r="KXH550" s="465"/>
      <c r="KXI550" s="466"/>
      <c r="KXJ550" s="467"/>
      <c r="KXK550" s="468"/>
      <c r="KXL550" s="467"/>
      <c r="KXM550" s="469"/>
      <c r="KXN550" s="469"/>
      <c r="KXO550" s="469"/>
      <c r="KXP550" s="465"/>
      <c r="KXQ550" s="466"/>
      <c r="KXR550" s="467"/>
      <c r="KXS550" s="468"/>
      <c r="KXT550" s="467"/>
      <c r="KXU550" s="469"/>
      <c r="KXV550" s="469"/>
      <c r="KXW550" s="469"/>
      <c r="KXX550" s="465"/>
      <c r="KXY550" s="466"/>
      <c r="KXZ550" s="467"/>
      <c r="KYA550" s="468"/>
      <c r="KYB550" s="467"/>
      <c r="KYC550" s="469"/>
      <c r="KYD550" s="469"/>
      <c r="KYE550" s="469"/>
      <c r="KYF550" s="465"/>
      <c r="KYG550" s="466"/>
      <c r="KYH550" s="467"/>
      <c r="KYI550" s="468"/>
      <c r="KYJ550" s="467"/>
      <c r="KYK550" s="469"/>
      <c r="KYL550" s="469"/>
      <c r="KYM550" s="469"/>
      <c r="KYN550" s="465"/>
      <c r="KYO550" s="466"/>
      <c r="KYP550" s="467"/>
      <c r="KYQ550" s="468"/>
      <c r="KYR550" s="467"/>
      <c r="KYS550" s="469"/>
      <c r="KYT550" s="469"/>
      <c r="KYU550" s="469"/>
      <c r="KYV550" s="465"/>
      <c r="KYW550" s="466"/>
      <c r="KYX550" s="467"/>
      <c r="KYY550" s="468"/>
      <c r="KYZ550" s="467"/>
      <c r="KZA550" s="469"/>
      <c r="KZB550" s="469"/>
      <c r="KZC550" s="469"/>
      <c r="KZD550" s="465"/>
      <c r="KZE550" s="466"/>
      <c r="KZF550" s="467"/>
      <c r="KZG550" s="468"/>
      <c r="KZH550" s="467"/>
      <c r="KZI550" s="469"/>
      <c r="KZJ550" s="469"/>
      <c r="KZK550" s="469"/>
      <c r="KZL550" s="465"/>
      <c r="KZM550" s="466"/>
      <c r="KZN550" s="467"/>
      <c r="KZO550" s="468"/>
      <c r="KZP550" s="467"/>
      <c r="KZQ550" s="469"/>
      <c r="KZR550" s="469"/>
      <c r="KZS550" s="469"/>
      <c r="KZT550" s="465"/>
      <c r="KZU550" s="466"/>
      <c r="KZV550" s="467"/>
      <c r="KZW550" s="468"/>
      <c r="KZX550" s="467"/>
      <c r="KZY550" s="469"/>
      <c r="KZZ550" s="469"/>
      <c r="LAA550" s="469"/>
      <c r="LAB550" s="465"/>
      <c r="LAC550" s="466"/>
      <c r="LAD550" s="467"/>
      <c r="LAE550" s="468"/>
      <c r="LAF550" s="467"/>
      <c r="LAG550" s="469"/>
      <c r="LAH550" s="469"/>
      <c r="LAI550" s="469"/>
      <c r="LAJ550" s="465"/>
      <c r="LAK550" s="466"/>
      <c r="LAL550" s="467"/>
      <c r="LAM550" s="468"/>
      <c r="LAN550" s="467"/>
      <c r="LAO550" s="469"/>
      <c r="LAP550" s="469"/>
      <c r="LAQ550" s="469"/>
      <c r="LAR550" s="465"/>
      <c r="LAS550" s="466"/>
      <c r="LAT550" s="467"/>
      <c r="LAU550" s="468"/>
      <c r="LAV550" s="467"/>
      <c r="LAW550" s="469"/>
      <c r="LAX550" s="469"/>
      <c r="LAY550" s="469"/>
      <c r="LAZ550" s="465"/>
      <c r="LBA550" s="466"/>
      <c r="LBB550" s="467"/>
      <c r="LBC550" s="468"/>
      <c r="LBD550" s="467"/>
      <c r="LBE550" s="469"/>
      <c r="LBF550" s="469"/>
      <c r="LBG550" s="469"/>
      <c r="LBH550" s="465"/>
      <c r="LBI550" s="466"/>
      <c r="LBJ550" s="467"/>
      <c r="LBK550" s="468"/>
      <c r="LBL550" s="467"/>
      <c r="LBM550" s="469"/>
      <c r="LBN550" s="469"/>
      <c r="LBO550" s="469"/>
      <c r="LBP550" s="465"/>
      <c r="LBQ550" s="466"/>
      <c r="LBR550" s="467"/>
      <c r="LBS550" s="468"/>
      <c r="LBT550" s="467"/>
      <c r="LBU550" s="469"/>
      <c r="LBV550" s="469"/>
      <c r="LBW550" s="469"/>
      <c r="LBX550" s="465"/>
      <c r="LBY550" s="466"/>
      <c r="LBZ550" s="467"/>
      <c r="LCA550" s="468"/>
      <c r="LCB550" s="467"/>
      <c r="LCC550" s="469"/>
      <c r="LCD550" s="469"/>
      <c r="LCE550" s="469"/>
      <c r="LCF550" s="465"/>
      <c r="LCG550" s="466"/>
      <c r="LCH550" s="467"/>
      <c r="LCI550" s="468"/>
      <c r="LCJ550" s="467"/>
      <c r="LCK550" s="469"/>
      <c r="LCL550" s="469"/>
      <c r="LCM550" s="469"/>
      <c r="LCN550" s="465"/>
      <c r="LCO550" s="466"/>
      <c r="LCP550" s="467"/>
      <c r="LCQ550" s="468"/>
      <c r="LCR550" s="467"/>
      <c r="LCS550" s="469"/>
      <c r="LCT550" s="469"/>
      <c r="LCU550" s="469"/>
      <c r="LCV550" s="465"/>
      <c r="LCW550" s="466"/>
      <c r="LCX550" s="467"/>
      <c r="LCY550" s="468"/>
      <c r="LCZ550" s="467"/>
      <c r="LDA550" s="469"/>
      <c r="LDB550" s="469"/>
      <c r="LDC550" s="469"/>
      <c r="LDD550" s="465"/>
      <c r="LDE550" s="466"/>
      <c r="LDF550" s="467"/>
      <c r="LDG550" s="468"/>
      <c r="LDH550" s="467"/>
      <c r="LDI550" s="469"/>
      <c r="LDJ550" s="469"/>
      <c r="LDK550" s="469"/>
      <c r="LDL550" s="465"/>
      <c r="LDM550" s="466"/>
      <c r="LDN550" s="467"/>
      <c r="LDO550" s="468"/>
      <c r="LDP550" s="467"/>
      <c r="LDQ550" s="469"/>
      <c r="LDR550" s="469"/>
      <c r="LDS550" s="469"/>
      <c r="LDT550" s="465"/>
      <c r="LDU550" s="466"/>
      <c r="LDV550" s="467"/>
      <c r="LDW550" s="468"/>
      <c r="LDX550" s="467"/>
      <c r="LDY550" s="469"/>
      <c r="LDZ550" s="469"/>
      <c r="LEA550" s="469"/>
      <c r="LEB550" s="465"/>
      <c r="LEC550" s="466"/>
      <c r="LED550" s="467"/>
      <c r="LEE550" s="468"/>
      <c r="LEF550" s="467"/>
      <c r="LEG550" s="469"/>
      <c r="LEH550" s="469"/>
      <c r="LEI550" s="469"/>
      <c r="LEJ550" s="465"/>
      <c r="LEK550" s="466"/>
      <c r="LEL550" s="467"/>
      <c r="LEM550" s="468"/>
      <c r="LEN550" s="467"/>
      <c r="LEO550" s="469"/>
      <c r="LEP550" s="469"/>
      <c r="LEQ550" s="469"/>
      <c r="LER550" s="465"/>
      <c r="LES550" s="466"/>
      <c r="LET550" s="467"/>
      <c r="LEU550" s="468"/>
      <c r="LEV550" s="467"/>
      <c r="LEW550" s="469"/>
      <c r="LEX550" s="469"/>
      <c r="LEY550" s="469"/>
      <c r="LEZ550" s="465"/>
      <c r="LFA550" s="466"/>
      <c r="LFB550" s="467"/>
      <c r="LFC550" s="468"/>
      <c r="LFD550" s="467"/>
      <c r="LFE550" s="469"/>
      <c r="LFF550" s="469"/>
      <c r="LFG550" s="469"/>
      <c r="LFH550" s="465"/>
      <c r="LFI550" s="466"/>
      <c r="LFJ550" s="467"/>
      <c r="LFK550" s="468"/>
      <c r="LFL550" s="467"/>
      <c r="LFM550" s="469"/>
      <c r="LFN550" s="469"/>
      <c r="LFO550" s="469"/>
      <c r="LFP550" s="465"/>
      <c r="LFQ550" s="466"/>
      <c r="LFR550" s="467"/>
      <c r="LFS550" s="468"/>
      <c r="LFT550" s="467"/>
      <c r="LFU550" s="469"/>
      <c r="LFV550" s="469"/>
      <c r="LFW550" s="469"/>
      <c r="LFX550" s="465"/>
      <c r="LFY550" s="466"/>
      <c r="LFZ550" s="467"/>
      <c r="LGA550" s="468"/>
      <c r="LGB550" s="467"/>
      <c r="LGC550" s="469"/>
      <c r="LGD550" s="469"/>
      <c r="LGE550" s="469"/>
      <c r="LGF550" s="465"/>
      <c r="LGG550" s="466"/>
      <c r="LGH550" s="467"/>
      <c r="LGI550" s="468"/>
      <c r="LGJ550" s="467"/>
      <c r="LGK550" s="469"/>
      <c r="LGL550" s="469"/>
      <c r="LGM550" s="469"/>
      <c r="LGN550" s="465"/>
      <c r="LGO550" s="466"/>
      <c r="LGP550" s="467"/>
      <c r="LGQ550" s="468"/>
      <c r="LGR550" s="467"/>
      <c r="LGS550" s="469"/>
      <c r="LGT550" s="469"/>
      <c r="LGU550" s="469"/>
      <c r="LGV550" s="465"/>
      <c r="LGW550" s="466"/>
      <c r="LGX550" s="467"/>
      <c r="LGY550" s="468"/>
      <c r="LGZ550" s="467"/>
      <c r="LHA550" s="469"/>
      <c r="LHB550" s="469"/>
      <c r="LHC550" s="469"/>
      <c r="LHD550" s="465"/>
      <c r="LHE550" s="466"/>
      <c r="LHF550" s="467"/>
      <c r="LHG550" s="468"/>
      <c r="LHH550" s="467"/>
      <c r="LHI550" s="469"/>
      <c r="LHJ550" s="469"/>
      <c r="LHK550" s="469"/>
      <c r="LHL550" s="465"/>
      <c r="LHM550" s="466"/>
      <c r="LHN550" s="467"/>
      <c r="LHO550" s="468"/>
      <c r="LHP550" s="467"/>
      <c r="LHQ550" s="469"/>
      <c r="LHR550" s="469"/>
      <c r="LHS550" s="469"/>
      <c r="LHT550" s="465"/>
      <c r="LHU550" s="466"/>
      <c r="LHV550" s="467"/>
      <c r="LHW550" s="468"/>
      <c r="LHX550" s="467"/>
      <c r="LHY550" s="469"/>
      <c r="LHZ550" s="469"/>
      <c r="LIA550" s="469"/>
      <c r="LIB550" s="465"/>
      <c r="LIC550" s="466"/>
      <c r="LID550" s="467"/>
      <c r="LIE550" s="468"/>
      <c r="LIF550" s="467"/>
      <c r="LIG550" s="469"/>
      <c r="LIH550" s="469"/>
      <c r="LII550" s="469"/>
      <c r="LIJ550" s="465"/>
      <c r="LIK550" s="466"/>
      <c r="LIL550" s="467"/>
      <c r="LIM550" s="468"/>
      <c r="LIN550" s="467"/>
      <c r="LIO550" s="469"/>
      <c r="LIP550" s="469"/>
      <c r="LIQ550" s="469"/>
      <c r="LIR550" s="465"/>
      <c r="LIS550" s="466"/>
      <c r="LIT550" s="467"/>
      <c r="LIU550" s="468"/>
      <c r="LIV550" s="467"/>
      <c r="LIW550" s="469"/>
      <c r="LIX550" s="469"/>
      <c r="LIY550" s="469"/>
      <c r="LIZ550" s="465"/>
      <c r="LJA550" s="466"/>
      <c r="LJB550" s="467"/>
      <c r="LJC550" s="468"/>
      <c r="LJD550" s="467"/>
      <c r="LJE550" s="469"/>
      <c r="LJF550" s="469"/>
      <c r="LJG550" s="469"/>
      <c r="LJH550" s="465"/>
      <c r="LJI550" s="466"/>
      <c r="LJJ550" s="467"/>
      <c r="LJK550" s="468"/>
      <c r="LJL550" s="467"/>
      <c r="LJM550" s="469"/>
      <c r="LJN550" s="469"/>
      <c r="LJO550" s="469"/>
      <c r="LJP550" s="465"/>
      <c r="LJQ550" s="466"/>
      <c r="LJR550" s="467"/>
      <c r="LJS550" s="468"/>
      <c r="LJT550" s="467"/>
      <c r="LJU550" s="469"/>
      <c r="LJV550" s="469"/>
      <c r="LJW550" s="469"/>
      <c r="LJX550" s="465"/>
      <c r="LJY550" s="466"/>
      <c r="LJZ550" s="467"/>
      <c r="LKA550" s="468"/>
      <c r="LKB550" s="467"/>
      <c r="LKC550" s="469"/>
      <c r="LKD550" s="469"/>
      <c r="LKE550" s="469"/>
      <c r="LKF550" s="465"/>
      <c r="LKG550" s="466"/>
      <c r="LKH550" s="467"/>
      <c r="LKI550" s="468"/>
      <c r="LKJ550" s="467"/>
      <c r="LKK550" s="469"/>
      <c r="LKL550" s="469"/>
      <c r="LKM550" s="469"/>
      <c r="LKN550" s="465"/>
      <c r="LKO550" s="466"/>
      <c r="LKP550" s="467"/>
      <c r="LKQ550" s="468"/>
      <c r="LKR550" s="467"/>
      <c r="LKS550" s="469"/>
      <c r="LKT550" s="469"/>
      <c r="LKU550" s="469"/>
      <c r="LKV550" s="465"/>
      <c r="LKW550" s="466"/>
      <c r="LKX550" s="467"/>
      <c r="LKY550" s="468"/>
      <c r="LKZ550" s="467"/>
      <c r="LLA550" s="469"/>
      <c r="LLB550" s="469"/>
      <c r="LLC550" s="469"/>
      <c r="LLD550" s="465"/>
      <c r="LLE550" s="466"/>
      <c r="LLF550" s="467"/>
      <c r="LLG550" s="468"/>
      <c r="LLH550" s="467"/>
      <c r="LLI550" s="469"/>
      <c r="LLJ550" s="469"/>
      <c r="LLK550" s="469"/>
      <c r="LLL550" s="465"/>
      <c r="LLM550" s="466"/>
      <c r="LLN550" s="467"/>
      <c r="LLO550" s="468"/>
      <c r="LLP550" s="467"/>
      <c r="LLQ550" s="469"/>
      <c r="LLR550" s="469"/>
      <c r="LLS550" s="469"/>
      <c r="LLT550" s="465"/>
      <c r="LLU550" s="466"/>
      <c r="LLV550" s="467"/>
      <c r="LLW550" s="468"/>
      <c r="LLX550" s="467"/>
      <c r="LLY550" s="469"/>
      <c r="LLZ550" s="469"/>
      <c r="LMA550" s="469"/>
      <c r="LMB550" s="465"/>
      <c r="LMC550" s="466"/>
      <c r="LMD550" s="467"/>
      <c r="LME550" s="468"/>
      <c r="LMF550" s="467"/>
      <c r="LMG550" s="469"/>
      <c r="LMH550" s="469"/>
      <c r="LMI550" s="469"/>
      <c r="LMJ550" s="465"/>
      <c r="LMK550" s="466"/>
      <c r="LML550" s="467"/>
      <c r="LMM550" s="468"/>
      <c r="LMN550" s="467"/>
      <c r="LMO550" s="469"/>
      <c r="LMP550" s="469"/>
      <c r="LMQ550" s="469"/>
      <c r="LMR550" s="465"/>
      <c r="LMS550" s="466"/>
      <c r="LMT550" s="467"/>
      <c r="LMU550" s="468"/>
      <c r="LMV550" s="467"/>
      <c r="LMW550" s="469"/>
      <c r="LMX550" s="469"/>
      <c r="LMY550" s="469"/>
      <c r="LMZ550" s="465"/>
      <c r="LNA550" s="466"/>
      <c r="LNB550" s="467"/>
      <c r="LNC550" s="468"/>
      <c r="LND550" s="467"/>
      <c r="LNE550" s="469"/>
      <c r="LNF550" s="469"/>
      <c r="LNG550" s="469"/>
      <c r="LNH550" s="465"/>
      <c r="LNI550" s="466"/>
      <c r="LNJ550" s="467"/>
      <c r="LNK550" s="468"/>
      <c r="LNL550" s="467"/>
      <c r="LNM550" s="469"/>
      <c r="LNN550" s="469"/>
      <c r="LNO550" s="469"/>
      <c r="LNP550" s="465"/>
      <c r="LNQ550" s="466"/>
      <c r="LNR550" s="467"/>
      <c r="LNS550" s="468"/>
      <c r="LNT550" s="467"/>
      <c r="LNU550" s="469"/>
      <c r="LNV550" s="469"/>
      <c r="LNW550" s="469"/>
      <c r="LNX550" s="465"/>
      <c r="LNY550" s="466"/>
      <c r="LNZ550" s="467"/>
      <c r="LOA550" s="468"/>
      <c r="LOB550" s="467"/>
      <c r="LOC550" s="469"/>
      <c r="LOD550" s="469"/>
      <c r="LOE550" s="469"/>
      <c r="LOF550" s="465"/>
      <c r="LOG550" s="466"/>
      <c r="LOH550" s="467"/>
      <c r="LOI550" s="468"/>
      <c r="LOJ550" s="467"/>
      <c r="LOK550" s="469"/>
      <c r="LOL550" s="469"/>
      <c r="LOM550" s="469"/>
      <c r="LON550" s="465"/>
      <c r="LOO550" s="466"/>
      <c r="LOP550" s="467"/>
      <c r="LOQ550" s="468"/>
      <c r="LOR550" s="467"/>
      <c r="LOS550" s="469"/>
      <c r="LOT550" s="469"/>
      <c r="LOU550" s="469"/>
      <c r="LOV550" s="465"/>
      <c r="LOW550" s="466"/>
      <c r="LOX550" s="467"/>
      <c r="LOY550" s="468"/>
      <c r="LOZ550" s="467"/>
      <c r="LPA550" s="469"/>
      <c r="LPB550" s="469"/>
      <c r="LPC550" s="469"/>
      <c r="LPD550" s="465"/>
      <c r="LPE550" s="466"/>
      <c r="LPF550" s="467"/>
      <c r="LPG550" s="468"/>
      <c r="LPH550" s="467"/>
      <c r="LPI550" s="469"/>
      <c r="LPJ550" s="469"/>
      <c r="LPK550" s="469"/>
      <c r="LPL550" s="465"/>
      <c r="LPM550" s="466"/>
      <c r="LPN550" s="467"/>
      <c r="LPO550" s="468"/>
      <c r="LPP550" s="467"/>
      <c r="LPQ550" s="469"/>
      <c r="LPR550" s="469"/>
      <c r="LPS550" s="469"/>
      <c r="LPT550" s="465"/>
      <c r="LPU550" s="466"/>
      <c r="LPV550" s="467"/>
      <c r="LPW550" s="468"/>
      <c r="LPX550" s="467"/>
      <c r="LPY550" s="469"/>
      <c r="LPZ550" s="469"/>
      <c r="LQA550" s="469"/>
      <c r="LQB550" s="465"/>
      <c r="LQC550" s="466"/>
      <c r="LQD550" s="467"/>
      <c r="LQE550" s="468"/>
      <c r="LQF550" s="467"/>
      <c r="LQG550" s="469"/>
      <c r="LQH550" s="469"/>
      <c r="LQI550" s="469"/>
      <c r="LQJ550" s="465"/>
      <c r="LQK550" s="466"/>
      <c r="LQL550" s="467"/>
      <c r="LQM550" s="468"/>
      <c r="LQN550" s="467"/>
      <c r="LQO550" s="469"/>
      <c r="LQP550" s="469"/>
      <c r="LQQ550" s="469"/>
      <c r="LQR550" s="465"/>
      <c r="LQS550" s="466"/>
      <c r="LQT550" s="467"/>
      <c r="LQU550" s="468"/>
      <c r="LQV550" s="467"/>
      <c r="LQW550" s="469"/>
      <c r="LQX550" s="469"/>
      <c r="LQY550" s="469"/>
      <c r="LQZ550" s="465"/>
      <c r="LRA550" s="466"/>
      <c r="LRB550" s="467"/>
      <c r="LRC550" s="468"/>
      <c r="LRD550" s="467"/>
      <c r="LRE550" s="469"/>
      <c r="LRF550" s="469"/>
      <c r="LRG550" s="469"/>
      <c r="LRH550" s="465"/>
      <c r="LRI550" s="466"/>
      <c r="LRJ550" s="467"/>
      <c r="LRK550" s="468"/>
      <c r="LRL550" s="467"/>
      <c r="LRM550" s="469"/>
      <c r="LRN550" s="469"/>
      <c r="LRO550" s="469"/>
      <c r="LRP550" s="465"/>
      <c r="LRQ550" s="466"/>
      <c r="LRR550" s="467"/>
      <c r="LRS550" s="468"/>
      <c r="LRT550" s="467"/>
      <c r="LRU550" s="469"/>
      <c r="LRV550" s="469"/>
      <c r="LRW550" s="469"/>
      <c r="LRX550" s="465"/>
      <c r="LRY550" s="466"/>
      <c r="LRZ550" s="467"/>
      <c r="LSA550" s="468"/>
      <c r="LSB550" s="467"/>
      <c r="LSC550" s="469"/>
      <c r="LSD550" s="469"/>
      <c r="LSE550" s="469"/>
      <c r="LSF550" s="465"/>
      <c r="LSG550" s="466"/>
      <c r="LSH550" s="467"/>
      <c r="LSI550" s="468"/>
      <c r="LSJ550" s="467"/>
      <c r="LSK550" s="469"/>
      <c r="LSL550" s="469"/>
      <c r="LSM550" s="469"/>
      <c r="LSN550" s="465"/>
      <c r="LSO550" s="466"/>
      <c r="LSP550" s="467"/>
      <c r="LSQ550" s="468"/>
      <c r="LSR550" s="467"/>
      <c r="LSS550" s="469"/>
      <c r="LST550" s="469"/>
      <c r="LSU550" s="469"/>
      <c r="LSV550" s="465"/>
      <c r="LSW550" s="466"/>
      <c r="LSX550" s="467"/>
      <c r="LSY550" s="468"/>
      <c r="LSZ550" s="467"/>
      <c r="LTA550" s="469"/>
      <c r="LTB550" s="469"/>
      <c r="LTC550" s="469"/>
      <c r="LTD550" s="465"/>
      <c r="LTE550" s="466"/>
      <c r="LTF550" s="467"/>
      <c r="LTG550" s="468"/>
      <c r="LTH550" s="467"/>
      <c r="LTI550" s="469"/>
      <c r="LTJ550" s="469"/>
      <c r="LTK550" s="469"/>
      <c r="LTL550" s="465"/>
      <c r="LTM550" s="466"/>
      <c r="LTN550" s="467"/>
      <c r="LTO550" s="468"/>
      <c r="LTP550" s="467"/>
      <c r="LTQ550" s="469"/>
      <c r="LTR550" s="469"/>
      <c r="LTS550" s="469"/>
      <c r="LTT550" s="465"/>
      <c r="LTU550" s="466"/>
      <c r="LTV550" s="467"/>
      <c r="LTW550" s="468"/>
      <c r="LTX550" s="467"/>
      <c r="LTY550" s="469"/>
      <c r="LTZ550" s="469"/>
      <c r="LUA550" s="469"/>
      <c r="LUB550" s="465"/>
      <c r="LUC550" s="466"/>
      <c r="LUD550" s="467"/>
      <c r="LUE550" s="468"/>
      <c r="LUF550" s="467"/>
      <c r="LUG550" s="469"/>
      <c r="LUH550" s="469"/>
      <c r="LUI550" s="469"/>
      <c r="LUJ550" s="465"/>
      <c r="LUK550" s="466"/>
      <c r="LUL550" s="467"/>
      <c r="LUM550" s="468"/>
      <c r="LUN550" s="467"/>
      <c r="LUO550" s="469"/>
      <c r="LUP550" s="469"/>
      <c r="LUQ550" s="469"/>
      <c r="LUR550" s="465"/>
      <c r="LUS550" s="466"/>
      <c r="LUT550" s="467"/>
      <c r="LUU550" s="468"/>
      <c r="LUV550" s="467"/>
      <c r="LUW550" s="469"/>
      <c r="LUX550" s="469"/>
      <c r="LUY550" s="469"/>
      <c r="LUZ550" s="465"/>
      <c r="LVA550" s="466"/>
      <c r="LVB550" s="467"/>
      <c r="LVC550" s="468"/>
      <c r="LVD550" s="467"/>
      <c r="LVE550" s="469"/>
      <c r="LVF550" s="469"/>
      <c r="LVG550" s="469"/>
      <c r="LVH550" s="465"/>
      <c r="LVI550" s="466"/>
      <c r="LVJ550" s="467"/>
      <c r="LVK550" s="468"/>
      <c r="LVL550" s="467"/>
      <c r="LVM550" s="469"/>
      <c r="LVN550" s="469"/>
      <c r="LVO550" s="469"/>
      <c r="LVP550" s="465"/>
      <c r="LVQ550" s="466"/>
      <c r="LVR550" s="467"/>
      <c r="LVS550" s="468"/>
      <c r="LVT550" s="467"/>
      <c r="LVU550" s="469"/>
      <c r="LVV550" s="469"/>
      <c r="LVW550" s="469"/>
      <c r="LVX550" s="465"/>
      <c r="LVY550" s="466"/>
      <c r="LVZ550" s="467"/>
      <c r="LWA550" s="468"/>
      <c r="LWB550" s="467"/>
      <c r="LWC550" s="469"/>
      <c r="LWD550" s="469"/>
      <c r="LWE550" s="469"/>
      <c r="LWF550" s="465"/>
      <c r="LWG550" s="466"/>
      <c r="LWH550" s="467"/>
      <c r="LWI550" s="468"/>
      <c r="LWJ550" s="467"/>
      <c r="LWK550" s="469"/>
      <c r="LWL550" s="469"/>
      <c r="LWM550" s="469"/>
      <c r="LWN550" s="465"/>
      <c r="LWO550" s="466"/>
      <c r="LWP550" s="467"/>
      <c r="LWQ550" s="468"/>
      <c r="LWR550" s="467"/>
      <c r="LWS550" s="469"/>
      <c r="LWT550" s="469"/>
      <c r="LWU550" s="469"/>
      <c r="LWV550" s="465"/>
      <c r="LWW550" s="466"/>
      <c r="LWX550" s="467"/>
      <c r="LWY550" s="468"/>
      <c r="LWZ550" s="467"/>
      <c r="LXA550" s="469"/>
      <c r="LXB550" s="469"/>
      <c r="LXC550" s="469"/>
      <c r="LXD550" s="465"/>
      <c r="LXE550" s="466"/>
      <c r="LXF550" s="467"/>
      <c r="LXG550" s="468"/>
      <c r="LXH550" s="467"/>
      <c r="LXI550" s="469"/>
      <c r="LXJ550" s="469"/>
      <c r="LXK550" s="469"/>
      <c r="LXL550" s="465"/>
      <c r="LXM550" s="466"/>
      <c r="LXN550" s="467"/>
      <c r="LXO550" s="468"/>
      <c r="LXP550" s="467"/>
      <c r="LXQ550" s="469"/>
      <c r="LXR550" s="469"/>
      <c r="LXS550" s="469"/>
      <c r="LXT550" s="465"/>
      <c r="LXU550" s="466"/>
      <c r="LXV550" s="467"/>
      <c r="LXW550" s="468"/>
      <c r="LXX550" s="467"/>
      <c r="LXY550" s="469"/>
      <c r="LXZ550" s="469"/>
      <c r="LYA550" s="469"/>
      <c r="LYB550" s="465"/>
      <c r="LYC550" s="466"/>
      <c r="LYD550" s="467"/>
      <c r="LYE550" s="468"/>
      <c r="LYF550" s="467"/>
      <c r="LYG550" s="469"/>
      <c r="LYH550" s="469"/>
      <c r="LYI550" s="469"/>
      <c r="LYJ550" s="465"/>
      <c r="LYK550" s="466"/>
      <c r="LYL550" s="467"/>
      <c r="LYM550" s="468"/>
      <c r="LYN550" s="467"/>
      <c r="LYO550" s="469"/>
      <c r="LYP550" s="469"/>
      <c r="LYQ550" s="469"/>
      <c r="LYR550" s="465"/>
      <c r="LYS550" s="466"/>
      <c r="LYT550" s="467"/>
      <c r="LYU550" s="468"/>
      <c r="LYV550" s="467"/>
      <c r="LYW550" s="469"/>
      <c r="LYX550" s="469"/>
      <c r="LYY550" s="469"/>
      <c r="LYZ550" s="465"/>
      <c r="LZA550" s="466"/>
      <c r="LZB550" s="467"/>
      <c r="LZC550" s="468"/>
      <c r="LZD550" s="467"/>
      <c r="LZE550" s="469"/>
      <c r="LZF550" s="469"/>
      <c r="LZG550" s="469"/>
      <c r="LZH550" s="465"/>
      <c r="LZI550" s="466"/>
      <c r="LZJ550" s="467"/>
      <c r="LZK550" s="468"/>
      <c r="LZL550" s="467"/>
      <c r="LZM550" s="469"/>
      <c r="LZN550" s="469"/>
      <c r="LZO550" s="469"/>
      <c r="LZP550" s="465"/>
      <c r="LZQ550" s="466"/>
      <c r="LZR550" s="467"/>
      <c r="LZS550" s="468"/>
      <c r="LZT550" s="467"/>
      <c r="LZU550" s="469"/>
      <c r="LZV550" s="469"/>
      <c r="LZW550" s="469"/>
      <c r="LZX550" s="465"/>
      <c r="LZY550" s="466"/>
      <c r="LZZ550" s="467"/>
      <c r="MAA550" s="468"/>
      <c r="MAB550" s="467"/>
      <c r="MAC550" s="469"/>
      <c r="MAD550" s="469"/>
      <c r="MAE550" s="469"/>
      <c r="MAF550" s="465"/>
      <c r="MAG550" s="466"/>
      <c r="MAH550" s="467"/>
      <c r="MAI550" s="468"/>
      <c r="MAJ550" s="467"/>
      <c r="MAK550" s="469"/>
      <c r="MAL550" s="469"/>
      <c r="MAM550" s="469"/>
      <c r="MAN550" s="465"/>
      <c r="MAO550" s="466"/>
      <c r="MAP550" s="467"/>
      <c r="MAQ550" s="468"/>
      <c r="MAR550" s="467"/>
      <c r="MAS550" s="469"/>
      <c r="MAT550" s="469"/>
      <c r="MAU550" s="469"/>
      <c r="MAV550" s="465"/>
      <c r="MAW550" s="466"/>
      <c r="MAX550" s="467"/>
      <c r="MAY550" s="468"/>
      <c r="MAZ550" s="467"/>
      <c r="MBA550" s="469"/>
      <c r="MBB550" s="469"/>
      <c r="MBC550" s="469"/>
      <c r="MBD550" s="465"/>
      <c r="MBE550" s="466"/>
      <c r="MBF550" s="467"/>
      <c r="MBG550" s="468"/>
      <c r="MBH550" s="467"/>
      <c r="MBI550" s="469"/>
      <c r="MBJ550" s="469"/>
      <c r="MBK550" s="469"/>
      <c r="MBL550" s="465"/>
      <c r="MBM550" s="466"/>
      <c r="MBN550" s="467"/>
      <c r="MBO550" s="468"/>
      <c r="MBP550" s="467"/>
      <c r="MBQ550" s="469"/>
      <c r="MBR550" s="469"/>
      <c r="MBS550" s="469"/>
      <c r="MBT550" s="465"/>
      <c r="MBU550" s="466"/>
      <c r="MBV550" s="467"/>
      <c r="MBW550" s="468"/>
      <c r="MBX550" s="467"/>
      <c r="MBY550" s="469"/>
      <c r="MBZ550" s="469"/>
      <c r="MCA550" s="469"/>
      <c r="MCB550" s="465"/>
      <c r="MCC550" s="466"/>
      <c r="MCD550" s="467"/>
      <c r="MCE550" s="468"/>
      <c r="MCF550" s="467"/>
      <c r="MCG550" s="469"/>
      <c r="MCH550" s="469"/>
      <c r="MCI550" s="469"/>
      <c r="MCJ550" s="465"/>
      <c r="MCK550" s="466"/>
      <c r="MCL550" s="467"/>
      <c r="MCM550" s="468"/>
      <c r="MCN550" s="467"/>
      <c r="MCO550" s="469"/>
      <c r="MCP550" s="469"/>
      <c r="MCQ550" s="469"/>
      <c r="MCR550" s="465"/>
      <c r="MCS550" s="466"/>
      <c r="MCT550" s="467"/>
      <c r="MCU550" s="468"/>
      <c r="MCV550" s="467"/>
      <c r="MCW550" s="469"/>
      <c r="MCX550" s="469"/>
      <c r="MCY550" s="469"/>
      <c r="MCZ550" s="465"/>
      <c r="MDA550" s="466"/>
      <c r="MDB550" s="467"/>
      <c r="MDC550" s="468"/>
      <c r="MDD550" s="467"/>
      <c r="MDE550" s="469"/>
      <c r="MDF550" s="469"/>
      <c r="MDG550" s="469"/>
      <c r="MDH550" s="465"/>
      <c r="MDI550" s="466"/>
      <c r="MDJ550" s="467"/>
      <c r="MDK550" s="468"/>
      <c r="MDL550" s="467"/>
      <c r="MDM550" s="469"/>
      <c r="MDN550" s="469"/>
      <c r="MDO550" s="469"/>
      <c r="MDP550" s="465"/>
      <c r="MDQ550" s="466"/>
      <c r="MDR550" s="467"/>
      <c r="MDS550" s="468"/>
      <c r="MDT550" s="467"/>
      <c r="MDU550" s="469"/>
      <c r="MDV550" s="469"/>
      <c r="MDW550" s="469"/>
      <c r="MDX550" s="465"/>
      <c r="MDY550" s="466"/>
      <c r="MDZ550" s="467"/>
      <c r="MEA550" s="468"/>
      <c r="MEB550" s="467"/>
      <c r="MEC550" s="469"/>
      <c r="MED550" s="469"/>
      <c r="MEE550" s="469"/>
      <c r="MEF550" s="465"/>
      <c r="MEG550" s="466"/>
      <c r="MEH550" s="467"/>
      <c r="MEI550" s="468"/>
      <c r="MEJ550" s="467"/>
      <c r="MEK550" s="469"/>
      <c r="MEL550" s="469"/>
      <c r="MEM550" s="469"/>
      <c r="MEN550" s="465"/>
      <c r="MEO550" s="466"/>
      <c r="MEP550" s="467"/>
      <c r="MEQ550" s="468"/>
      <c r="MER550" s="467"/>
      <c r="MES550" s="469"/>
      <c r="MET550" s="469"/>
      <c r="MEU550" s="469"/>
      <c r="MEV550" s="465"/>
      <c r="MEW550" s="466"/>
      <c r="MEX550" s="467"/>
      <c r="MEY550" s="468"/>
      <c r="MEZ550" s="467"/>
      <c r="MFA550" s="469"/>
      <c r="MFB550" s="469"/>
      <c r="MFC550" s="469"/>
      <c r="MFD550" s="465"/>
      <c r="MFE550" s="466"/>
      <c r="MFF550" s="467"/>
      <c r="MFG550" s="468"/>
      <c r="MFH550" s="467"/>
      <c r="MFI550" s="469"/>
      <c r="MFJ550" s="469"/>
      <c r="MFK550" s="469"/>
      <c r="MFL550" s="465"/>
      <c r="MFM550" s="466"/>
      <c r="MFN550" s="467"/>
      <c r="MFO550" s="468"/>
      <c r="MFP550" s="467"/>
      <c r="MFQ550" s="469"/>
      <c r="MFR550" s="469"/>
      <c r="MFS550" s="469"/>
      <c r="MFT550" s="465"/>
      <c r="MFU550" s="466"/>
      <c r="MFV550" s="467"/>
      <c r="MFW550" s="468"/>
      <c r="MFX550" s="467"/>
      <c r="MFY550" s="469"/>
      <c r="MFZ550" s="469"/>
      <c r="MGA550" s="469"/>
      <c r="MGB550" s="465"/>
      <c r="MGC550" s="466"/>
      <c r="MGD550" s="467"/>
      <c r="MGE550" s="468"/>
      <c r="MGF550" s="467"/>
      <c r="MGG550" s="469"/>
      <c r="MGH550" s="469"/>
      <c r="MGI550" s="469"/>
      <c r="MGJ550" s="465"/>
      <c r="MGK550" s="466"/>
      <c r="MGL550" s="467"/>
      <c r="MGM550" s="468"/>
      <c r="MGN550" s="467"/>
      <c r="MGO550" s="469"/>
      <c r="MGP550" s="469"/>
      <c r="MGQ550" s="469"/>
      <c r="MGR550" s="465"/>
      <c r="MGS550" s="466"/>
      <c r="MGT550" s="467"/>
      <c r="MGU550" s="468"/>
      <c r="MGV550" s="467"/>
      <c r="MGW550" s="469"/>
      <c r="MGX550" s="469"/>
      <c r="MGY550" s="469"/>
      <c r="MGZ550" s="465"/>
      <c r="MHA550" s="466"/>
      <c r="MHB550" s="467"/>
      <c r="MHC550" s="468"/>
      <c r="MHD550" s="467"/>
      <c r="MHE550" s="469"/>
      <c r="MHF550" s="469"/>
      <c r="MHG550" s="469"/>
      <c r="MHH550" s="465"/>
      <c r="MHI550" s="466"/>
      <c r="MHJ550" s="467"/>
      <c r="MHK550" s="468"/>
      <c r="MHL550" s="467"/>
      <c r="MHM550" s="469"/>
      <c r="MHN550" s="469"/>
      <c r="MHO550" s="469"/>
      <c r="MHP550" s="465"/>
      <c r="MHQ550" s="466"/>
      <c r="MHR550" s="467"/>
      <c r="MHS550" s="468"/>
      <c r="MHT550" s="467"/>
      <c r="MHU550" s="469"/>
      <c r="MHV550" s="469"/>
      <c r="MHW550" s="469"/>
      <c r="MHX550" s="465"/>
      <c r="MHY550" s="466"/>
      <c r="MHZ550" s="467"/>
      <c r="MIA550" s="468"/>
      <c r="MIB550" s="467"/>
      <c r="MIC550" s="469"/>
      <c r="MID550" s="469"/>
      <c r="MIE550" s="469"/>
      <c r="MIF550" s="465"/>
      <c r="MIG550" s="466"/>
      <c r="MIH550" s="467"/>
      <c r="MII550" s="468"/>
      <c r="MIJ550" s="467"/>
      <c r="MIK550" s="469"/>
      <c r="MIL550" s="469"/>
      <c r="MIM550" s="469"/>
      <c r="MIN550" s="465"/>
      <c r="MIO550" s="466"/>
      <c r="MIP550" s="467"/>
      <c r="MIQ550" s="468"/>
      <c r="MIR550" s="467"/>
      <c r="MIS550" s="469"/>
      <c r="MIT550" s="469"/>
      <c r="MIU550" s="469"/>
      <c r="MIV550" s="465"/>
      <c r="MIW550" s="466"/>
      <c r="MIX550" s="467"/>
      <c r="MIY550" s="468"/>
      <c r="MIZ550" s="467"/>
      <c r="MJA550" s="469"/>
      <c r="MJB550" s="469"/>
      <c r="MJC550" s="469"/>
      <c r="MJD550" s="465"/>
      <c r="MJE550" s="466"/>
      <c r="MJF550" s="467"/>
      <c r="MJG550" s="468"/>
      <c r="MJH550" s="467"/>
      <c r="MJI550" s="469"/>
      <c r="MJJ550" s="469"/>
      <c r="MJK550" s="469"/>
      <c r="MJL550" s="465"/>
      <c r="MJM550" s="466"/>
      <c r="MJN550" s="467"/>
      <c r="MJO550" s="468"/>
      <c r="MJP550" s="467"/>
      <c r="MJQ550" s="469"/>
      <c r="MJR550" s="469"/>
      <c r="MJS550" s="469"/>
      <c r="MJT550" s="465"/>
      <c r="MJU550" s="466"/>
      <c r="MJV550" s="467"/>
      <c r="MJW550" s="468"/>
      <c r="MJX550" s="467"/>
      <c r="MJY550" s="469"/>
      <c r="MJZ550" s="469"/>
      <c r="MKA550" s="469"/>
      <c r="MKB550" s="465"/>
      <c r="MKC550" s="466"/>
      <c r="MKD550" s="467"/>
      <c r="MKE550" s="468"/>
      <c r="MKF550" s="467"/>
      <c r="MKG550" s="469"/>
      <c r="MKH550" s="469"/>
      <c r="MKI550" s="469"/>
      <c r="MKJ550" s="465"/>
      <c r="MKK550" s="466"/>
      <c r="MKL550" s="467"/>
      <c r="MKM550" s="468"/>
      <c r="MKN550" s="467"/>
      <c r="MKO550" s="469"/>
      <c r="MKP550" s="469"/>
      <c r="MKQ550" s="469"/>
      <c r="MKR550" s="465"/>
      <c r="MKS550" s="466"/>
      <c r="MKT550" s="467"/>
      <c r="MKU550" s="468"/>
      <c r="MKV550" s="467"/>
      <c r="MKW550" s="469"/>
      <c r="MKX550" s="469"/>
      <c r="MKY550" s="469"/>
      <c r="MKZ550" s="465"/>
      <c r="MLA550" s="466"/>
      <c r="MLB550" s="467"/>
      <c r="MLC550" s="468"/>
      <c r="MLD550" s="467"/>
      <c r="MLE550" s="469"/>
      <c r="MLF550" s="469"/>
      <c r="MLG550" s="469"/>
      <c r="MLH550" s="465"/>
      <c r="MLI550" s="466"/>
      <c r="MLJ550" s="467"/>
      <c r="MLK550" s="468"/>
      <c r="MLL550" s="467"/>
      <c r="MLM550" s="469"/>
      <c r="MLN550" s="469"/>
      <c r="MLO550" s="469"/>
      <c r="MLP550" s="465"/>
      <c r="MLQ550" s="466"/>
      <c r="MLR550" s="467"/>
      <c r="MLS550" s="468"/>
      <c r="MLT550" s="467"/>
      <c r="MLU550" s="469"/>
      <c r="MLV550" s="469"/>
      <c r="MLW550" s="469"/>
      <c r="MLX550" s="465"/>
      <c r="MLY550" s="466"/>
      <c r="MLZ550" s="467"/>
      <c r="MMA550" s="468"/>
      <c r="MMB550" s="467"/>
      <c r="MMC550" s="469"/>
      <c r="MMD550" s="469"/>
      <c r="MME550" s="469"/>
      <c r="MMF550" s="465"/>
      <c r="MMG550" s="466"/>
      <c r="MMH550" s="467"/>
      <c r="MMI550" s="468"/>
      <c r="MMJ550" s="467"/>
      <c r="MMK550" s="469"/>
      <c r="MML550" s="469"/>
      <c r="MMM550" s="469"/>
      <c r="MMN550" s="465"/>
      <c r="MMO550" s="466"/>
      <c r="MMP550" s="467"/>
      <c r="MMQ550" s="468"/>
      <c r="MMR550" s="467"/>
      <c r="MMS550" s="469"/>
      <c r="MMT550" s="469"/>
      <c r="MMU550" s="469"/>
      <c r="MMV550" s="465"/>
      <c r="MMW550" s="466"/>
      <c r="MMX550" s="467"/>
      <c r="MMY550" s="468"/>
      <c r="MMZ550" s="467"/>
      <c r="MNA550" s="469"/>
      <c r="MNB550" s="469"/>
      <c r="MNC550" s="469"/>
      <c r="MND550" s="465"/>
      <c r="MNE550" s="466"/>
      <c r="MNF550" s="467"/>
      <c r="MNG550" s="468"/>
      <c r="MNH550" s="467"/>
      <c r="MNI550" s="469"/>
      <c r="MNJ550" s="469"/>
      <c r="MNK550" s="469"/>
      <c r="MNL550" s="465"/>
      <c r="MNM550" s="466"/>
      <c r="MNN550" s="467"/>
      <c r="MNO550" s="468"/>
      <c r="MNP550" s="467"/>
      <c r="MNQ550" s="469"/>
      <c r="MNR550" s="469"/>
      <c r="MNS550" s="469"/>
      <c r="MNT550" s="465"/>
      <c r="MNU550" s="466"/>
      <c r="MNV550" s="467"/>
      <c r="MNW550" s="468"/>
      <c r="MNX550" s="467"/>
      <c r="MNY550" s="469"/>
      <c r="MNZ550" s="469"/>
      <c r="MOA550" s="469"/>
      <c r="MOB550" s="465"/>
      <c r="MOC550" s="466"/>
      <c r="MOD550" s="467"/>
      <c r="MOE550" s="468"/>
      <c r="MOF550" s="467"/>
      <c r="MOG550" s="469"/>
      <c r="MOH550" s="469"/>
      <c r="MOI550" s="469"/>
      <c r="MOJ550" s="465"/>
      <c r="MOK550" s="466"/>
      <c r="MOL550" s="467"/>
      <c r="MOM550" s="468"/>
      <c r="MON550" s="467"/>
      <c r="MOO550" s="469"/>
      <c r="MOP550" s="469"/>
      <c r="MOQ550" s="469"/>
      <c r="MOR550" s="465"/>
      <c r="MOS550" s="466"/>
      <c r="MOT550" s="467"/>
      <c r="MOU550" s="468"/>
      <c r="MOV550" s="467"/>
      <c r="MOW550" s="469"/>
      <c r="MOX550" s="469"/>
      <c r="MOY550" s="469"/>
      <c r="MOZ550" s="465"/>
      <c r="MPA550" s="466"/>
      <c r="MPB550" s="467"/>
      <c r="MPC550" s="468"/>
      <c r="MPD550" s="467"/>
      <c r="MPE550" s="469"/>
      <c r="MPF550" s="469"/>
      <c r="MPG550" s="469"/>
      <c r="MPH550" s="465"/>
      <c r="MPI550" s="466"/>
      <c r="MPJ550" s="467"/>
      <c r="MPK550" s="468"/>
      <c r="MPL550" s="467"/>
      <c r="MPM550" s="469"/>
      <c r="MPN550" s="469"/>
      <c r="MPO550" s="469"/>
      <c r="MPP550" s="465"/>
      <c r="MPQ550" s="466"/>
      <c r="MPR550" s="467"/>
      <c r="MPS550" s="468"/>
      <c r="MPT550" s="467"/>
      <c r="MPU550" s="469"/>
      <c r="MPV550" s="469"/>
      <c r="MPW550" s="469"/>
      <c r="MPX550" s="465"/>
      <c r="MPY550" s="466"/>
      <c r="MPZ550" s="467"/>
      <c r="MQA550" s="468"/>
      <c r="MQB550" s="467"/>
      <c r="MQC550" s="469"/>
      <c r="MQD550" s="469"/>
      <c r="MQE550" s="469"/>
      <c r="MQF550" s="465"/>
      <c r="MQG550" s="466"/>
      <c r="MQH550" s="467"/>
      <c r="MQI550" s="468"/>
      <c r="MQJ550" s="467"/>
      <c r="MQK550" s="469"/>
      <c r="MQL550" s="469"/>
      <c r="MQM550" s="469"/>
      <c r="MQN550" s="465"/>
      <c r="MQO550" s="466"/>
      <c r="MQP550" s="467"/>
      <c r="MQQ550" s="468"/>
      <c r="MQR550" s="467"/>
      <c r="MQS550" s="469"/>
      <c r="MQT550" s="469"/>
      <c r="MQU550" s="469"/>
      <c r="MQV550" s="465"/>
      <c r="MQW550" s="466"/>
      <c r="MQX550" s="467"/>
      <c r="MQY550" s="468"/>
      <c r="MQZ550" s="467"/>
      <c r="MRA550" s="469"/>
      <c r="MRB550" s="469"/>
      <c r="MRC550" s="469"/>
      <c r="MRD550" s="465"/>
      <c r="MRE550" s="466"/>
      <c r="MRF550" s="467"/>
      <c r="MRG550" s="468"/>
      <c r="MRH550" s="467"/>
      <c r="MRI550" s="469"/>
      <c r="MRJ550" s="469"/>
      <c r="MRK550" s="469"/>
      <c r="MRL550" s="465"/>
      <c r="MRM550" s="466"/>
      <c r="MRN550" s="467"/>
      <c r="MRO550" s="468"/>
      <c r="MRP550" s="467"/>
      <c r="MRQ550" s="469"/>
      <c r="MRR550" s="469"/>
      <c r="MRS550" s="469"/>
      <c r="MRT550" s="465"/>
      <c r="MRU550" s="466"/>
      <c r="MRV550" s="467"/>
      <c r="MRW550" s="468"/>
      <c r="MRX550" s="467"/>
      <c r="MRY550" s="469"/>
      <c r="MRZ550" s="469"/>
      <c r="MSA550" s="469"/>
      <c r="MSB550" s="465"/>
      <c r="MSC550" s="466"/>
      <c r="MSD550" s="467"/>
      <c r="MSE550" s="468"/>
      <c r="MSF550" s="467"/>
      <c r="MSG550" s="469"/>
      <c r="MSH550" s="469"/>
      <c r="MSI550" s="469"/>
      <c r="MSJ550" s="465"/>
      <c r="MSK550" s="466"/>
      <c r="MSL550" s="467"/>
      <c r="MSM550" s="468"/>
      <c r="MSN550" s="467"/>
      <c r="MSO550" s="469"/>
      <c r="MSP550" s="469"/>
      <c r="MSQ550" s="469"/>
      <c r="MSR550" s="465"/>
      <c r="MSS550" s="466"/>
      <c r="MST550" s="467"/>
      <c r="MSU550" s="468"/>
      <c r="MSV550" s="467"/>
      <c r="MSW550" s="469"/>
      <c r="MSX550" s="469"/>
      <c r="MSY550" s="469"/>
      <c r="MSZ550" s="465"/>
      <c r="MTA550" s="466"/>
      <c r="MTB550" s="467"/>
      <c r="MTC550" s="468"/>
      <c r="MTD550" s="467"/>
      <c r="MTE550" s="469"/>
      <c r="MTF550" s="469"/>
      <c r="MTG550" s="469"/>
      <c r="MTH550" s="465"/>
      <c r="MTI550" s="466"/>
      <c r="MTJ550" s="467"/>
      <c r="MTK550" s="468"/>
      <c r="MTL550" s="467"/>
      <c r="MTM550" s="469"/>
      <c r="MTN550" s="469"/>
      <c r="MTO550" s="469"/>
      <c r="MTP550" s="465"/>
      <c r="MTQ550" s="466"/>
      <c r="MTR550" s="467"/>
      <c r="MTS550" s="468"/>
      <c r="MTT550" s="467"/>
      <c r="MTU550" s="469"/>
      <c r="MTV550" s="469"/>
      <c r="MTW550" s="469"/>
      <c r="MTX550" s="465"/>
      <c r="MTY550" s="466"/>
      <c r="MTZ550" s="467"/>
      <c r="MUA550" s="468"/>
      <c r="MUB550" s="467"/>
      <c r="MUC550" s="469"/>
      <c r="MUD550" s="469"/>
      <c r="MUE550" s="469"/>
      <c r="MUF550" s="465"/>
      <c r="MUG550" s="466"/>
      <c r="MUH550" s="467"/>
      <c r="MUI550" s="468"/>
      <c r="MUJ550" s="467"/>
      <c r="MUK550" s="469"/>
      <c r="MUL550" s="469"/>
      <c r="MUM550" s="469"/>
      <c r="MUN550" s="465"/>
      <c r="MUO550" s="466"/>
      <c r="MUP550" s="467"/>
      <c r="MUQ550" s="468"/>
      <c r="MUR550" s="467"/>
      <c r="MUS550" s="469"/>
      <c r="MUT550" s="469"/>
      <c r="MUU550" s="469"/>
      <c r="MUV550" s="465"/>
      <c r="MUW550" s="466"/>
      <c r="MUX550" s="467"/>
      <c r="MUY550" s="468"/>
      <c r="MUZ550" s="467"/>
      <c r="MVA550" s="469"/>
      <c r="MVB550" s="469"/>
      <c r="MVC550" s="469"/>
      <c r="MVD550" s="465"/>
      <c r="MVE550" s="466"/>
      <c r="MVF550" s="467"/>
      <c r="MVG550" s="468"/>
      <c r="MVH550" s="467"/>
      <c r="MVI550" s="469"/>
      <c r="MVJ550" s="469"/>
      <c r="MVK550" s="469"/>
      <c r="MVL550" s="465"/>
      <c r="MVM550" s="466"/>
      <c r="MVN550" s="467"/>
      <c r="MVO550" s="468"/>
      <c r="MVP550" s="467"/>
      <c r="MVQ550" s="469"/>
      <c r="MVR550" s="469"/>
      <c r="MVS550" s="469"/>
      <c r="MVT550" s="465"/>
      <c r="MVU550" s="466"/>
      <c r="MVV550" s="467"/>
      <c r="MVW550" s="468"/>
      <c r="MVX550" s="467"/>
      <c r="MVY550" s="469"/>
      <c r="MVZ550" s="469"/>
      <c r="MWA550" s="469"/>
      <c r="MWB550" s="465"/>
      <c r="MWC550" s="466"/>
      <c r="MWD550" s="467"/>
      <c r="MWE550" s="468"/>
      <c r="MWF550" s="467"/>
      <c r="MWG550" s="469"/>
      <c r="MWH550" s="469"/>
      <c r="MWI550" s="469"/>
      <c r="MWJ550" s="465"/>
      <c r="MWK550" s="466"/>
      <c r="MWL550" s="467"/>
      <c r="MWM550" s="468"/>
      <c r="MWN550" s="467"/>
      <c r="MWO550" s="469"/>
      <c r="MWP550" s="469"/>
      <c r="MWQ550" s="469"/>
      <c r="MWR550" s="465"/>
      <c r="MWS550" s="466"/>
      <c r="MWT550" s="467"/>
      <c r="MWU550" s="468"/>
      <c r="MWV550" s="467"/>
      <c r="MWW550" s="469"/>
      <c r="MWX550" s="469"/>
      <c r="MWY550" s="469"/>
      <c r="MWZ550" s="465"/>
      <c r="MXA550" s="466"/>
      <c r="MXB550" s="467"/>
      <c r="MXC550" s="468"/>
      <c r="MXD550" s="467"/>
      <c r="MXE550" s="469"/>
      <c r="MXF550" s="469"/>
      <c r="MXG550" s="469"/>
      <c r="MXH550" s="465"/>
      <c r="MXI550" s="466"/>
      <c r="MXJ550" s="467"/>
      <c r="MXK550" s="468"/>
      <c r="MXL550" s="467"/>
      <c r="MXM550" s="469"/>
      <c r="MXN550" s="469"/>
      <c r="MXO550" s="469"/>
      <c r="MXP550" s="465"/>
      <c r="MXQ550" s="466"/>
      <c r="MXR550" s="467"/>
      <c r="MXS550" s="468"/>
      <c r="MXT550" s="467"/>
      <c r="MXU550" s="469"/>
      <c r="MXV550" s="469"/>
      <c r="MXW550" s="469"/>
      <c r="MXX550" s="465"/>
      <c r="MXY550" s="466"/>
      <c r="MXZ550" s="467"/>
      <c r="MYA550" s="468"/>
      <c r="MYB550" s="467"/>
      <c r="MYC550" s="469"/>
      <c r="MYD550" s="469"/>
      <c r="MYE550" s="469"/>
      <c r="MYF550" s="465"/>
      <c r="MYG550" s="466"/>
      <c r="MYH550" s="467"/>
      <c r="MYI550" s="468"/>
      <c r="MYJ550" s="467"/>
      <c r="MYK550" s="469"/>
      <c r="MYL550" s="469"/>
      <c r="MYM550" s="469"/>
      <c r="MYN550" s="465"/>
      <c r="MYO550" s="466"/>
      <c r="MYP550" s="467"/>
      <c r="MYQ550" s="468"/>
      <c r="MYR550" s="467"/>
      <c r="MYS550" s="469"/>
      <c r="MYT550" s="469"/>
      <c r="MYU550" s="469"/>
      <c r="MYV550" s="465"/>
      <c r="MYW550" s="466"/>
      <c r="MYX550" s="467"/>
      <c r="MYY550" s="468"/>
      <c r="MYZ550" s="467"/>
      <c r="MZA550" s="469"/>
      <c r="MZB550" s="469"/>
      <c r="MZC550" s="469"/>
      <c r="MZD550" s="465"/>
      <c r="MZE550" s="466"/>
      <c r="MZF550" s="467"/>
      <c r="MZG550" s="468"/>
      <c r="MZH550" s="467"/>
      <c r="MZI550" s="469"/>
      <c r="MZJ550" s="469"/>
      <c r="MZK550" s="469"/>
      <c r="MZL550" s="465"/>
      <c r="MZM550" s="466"/>
      <c r="MZN550" s="467"/>
      <c r="MZO550" s="468"/>
      <c r="MZP550" s="467"/>
      <c r="MZQ550" s="469"/>
      <c r="MZR550" s="469"/>
      <c r="MZS550" s="469"/>
      <c r="MZT550" s="465"/>
      <c r="MZU550" s="466"/>
      <c r="MZV550" s="467"/>
      <c r="MZW550" s="468"/>
      <c r="MZX550" s="467"/>
      <c r="MZY550" s="469"/>
      <c r="MZZ550" s="469"/>
      <c r="NAA550" s="469"/>
      <c r="NAB550" s="465"/>
      <c r="NAC550" s="466"/>
      <c r="NAD550" s="467"/>
      <c r="NAE550" s="468"/>
      <c r="NAF550" s="467"/>
      <c r="NAG550" s="469"/>
      <c r="NAH550" s="469"/>
      <c r="NAI550" s="469"/>
      <c r="NAJ550" s="465"/>
      <c r="NAK550" s="466"/>
      <c r="NAL550" s="467"/>
      <c r="NAM550" s="468"/>
      <c r="NAN550" s="467"/>
      <c r="NAO550" s="469"/>
      <c r="NAP550" s="469"/>
      <c r="NAQ550" s="469"/>
      <c r="NAR550" s="465"/>
      <c r="NAS550" s="466"/>
      <c r="NAT550" s="467"/>
      <c r="NAU550" s="468"/>
      <c r="NAV550" s="467"/>
      <c r="NAW550" s="469"/>
      <c r="NAX550" s="469"/>
      <c r="NAY550" s="469"/>
      <c r="NAZ550" s="465"/>
      <c r="NBA550" s="466"/>
      <c r="NBB550" s="467"/>
      <c r="NBC550" s="468"/>
      <c r="NBD550" s="467"/>
      <c r="NBE550" s="469"/>
      <c r="NBF550" s="469"/>
      <c r="NBG550" s="469"/>
      <c r="NBH550" s="465"/>
      <c r="NBI550" s="466"/>
      <c r="NBJ550" s="467"/>
      <c r="NBK550" s="468"/>
      <c r="NBL550" s="467"/>
      <c r="NBM550" s="469"/>
      <c r="NBN550" s="469"/>
      <c r="NBO550" s="469"/>
      <c r="NBP550" s="465"/>
      <c r="NBQ550" s="466"/>
      <c r="NBR550" s="467"/>
      <c r="NBS550" s="468"/>
      <c r="NBT550" s="467"/>
      <c r="NBU550" s="469"/>
      <c r="NBV550" s="469"/>
      <c r="NBW550" s="469"/>
      <c r="NBX550" s="465"/>
      <c r="NBY550" s="466"/>
      <c r="NBZ550" s="467"/>
      <c r="NCA550" s="468"/>
      <c r="NCB550" s="467"/>
      <c r="NCC550" s="469"/>
      <c r="NCD550" s="469"/>
      <c r="NCE550" s="469"/>
      <c r="NCF550" s="465"/>
      <c r="NCG550" s="466"/>
      <c r="NCH550" s="467"/>
      <c r="NCI550" s="468"/>
      <c r="NCJ550" s="467"/>
      <c r="NCK550" s="469"/>
      <c r="NCL550" s="469"/>
      <c r="NCM550" s="469"/>
      <c r="NCN550" s="465"/>
      <c r="NCO550" s="466"/>
      <c r="NCP550" s="467"/>
      <c r="NCQ550" s="468"/>
      <c r="NCR550" s="467"/>
      <c r="NCS550" s="469"/>
      <c r="NCT550" s="469"/>
      <c r="NCU550" s="469"/>
      <c r="NCV550" s="465"/>
      <c r="NCW550" s="466"/>
      <c r="NCX550" s="467"/>
      <c r="NCY550" s="468"/>
      <c r="NCZ550" s="467"/>
      <c r="NDA550" s="469"/>
      <c r="NDB550" s="469"/>
      <c r="NDC550" s="469"/>
      <c r="NDD550" s="465"/>
      <c r="NDE550" s="466"/>
      <c r="NDF550" s="467"/>
      <c r="NDG550" s="468"/>
      <c r="NDH550" s="467"/>
      <c r="NDI550" s="469"/>
      <c r="NDJ550" s="469"/>
      <c r="NDK550" s="469"/>
      <c r="NDL550" s="465"/>
      <c r="NDM550" s="466"/>
      <c r="NDN550" s="467"/>
      <c r="NDO550" s="468"/>
      <c r="NDP550" s="467"/>
      <c r="NDQ550" s="469"/>
      <c r="NDR550" s="469"/>
      <c r="NDS550" s="469"/>
      <c r="NDT550" s="465"/>
      <c r="NDU550" s="466"/>
      <c r="NDV550" s="467"/>
      <c r="NDW550" s="468"/>
      <c r="NDX550" s="467"/>
      <c r="NDY550" s="469"/>
      <c r="NDZ550" s="469"/>
      <c r="NEA550" s="469"/>
      <c r="NEB550" s="465"/>
      <c r="NEC550" s="466"/>
      <c r="NED550" s="467"/>
      <c r="NEE550" s="468"/>
      <c r="NEF550" s="467"/>
      <c r="NEG550" s="469"/>
      <c r="NEH550" s="469"/>
      <c r="NEI550" s="469"/>
      <c r="NEJ550" s="465"/>
      <c r="NEK550" s="466"/>
      <c r="NEL550" s="467"/>
      <c r="NEM550" s="468"/>
      <c r="NEN550" s="467"/>
      <c r="NEO550" s="469"/>
      <c r="NEP550" s="469"/>
      <c r="NEQ550" s="469"/>
      <c r="NER550" s="465"/>
      <c r="NES550" s="466"/>
      <c r="NET550" s="467"/>
      <c r="NEU550" s="468"/>
      <c r="NEV550" s="467"/>
      <c r="NEW550" s="469"/>
      <c r="NEX550" s="469"/>
      <c r="NEY550" s="469"/>
      <c r="NEZ550" s="465"/>
      <c r="NFA550" s="466"/>
      <c r="NFB550" s="467"/>
      <c r="NFC550" s="468"/>
      <c r="NFD550" s="467"/>
      <c r="NFE550" s="469"/>
      <c r="NFF550" s="469"/>
      <c r="NFG550" s="469"/>
      <c r="NFH550" s="465"/>
      <c r="NFI550" s="466"/>
      <c r="NFJ550" s="467"/>
      <c r="NFK550" s="468"/>
      <c r="NFL550" s="467"/>
      <c r="NFM550" s="469"/>
      <c r="NFN550" s="469"/>
      <c r="NFO550" s="469"/>
      <c r="NFP550" s="465"/>
      <c r="NFQ550" s="466"/>
      <c r="NFR550" s="467"/>
      <c r="NFS550" s="468"/>
      <c r="NFT550" s="467"/>
      <c r="NFU550" s="469"/>
      <c r="NFV550" s="469"/>
      <c r="NFW550" s="469"/>
      <c r="NFX550" s="465"/>
      <c r="NFY550" s="466"/>
      <c r="NFZ550" s="467"/>
      <c r="NGA550" s="468"/>
      <c r="NGB550" s="467"/>
      <c r="NGC550" s="469"/>
      <c r="NGD550" s="469"/>
      <c r="NGE550" s="469"/>
      <c r="NGF550" s="465"/>
      <c r="NGG550" s="466"/>
      <c r="NGH550" s="467"/>
      <c r="NGI550" s="468"/>
      <c r="NGJ550" s="467"/>
      <c r="NGK550" s="469"/>
      <c r="NGL550" s="469"/>
      <c r="NGM550" s="469"/>
      <c r="NGN550" s="465"/>
      <c r="NGO550" s="466"/>
      <c r="NGP550" s="467"/>
      <c r="NGQ550" s="468"/>
      <c r="NGR550" s="467"/>
      <c r="NGS550" s="469"/>
      <c r="NGT550" s="469"/>
      <c r="NGU550" s="469"/>
      <c r="NGV550" s="465"/>
      <c r="NGW550" s="466"/>
      <c r="NGX550" s="467"/>
      <c r="NGY550" s="468"/>
      <c r="NGZ550" s="467"/>
      <c r="NHA550" s="469"/>
      <c r="NHB550" s="469"/>
      <c r="NHC550" s="469"/>
      <c r="NHD550" s="465"/>
      <c r="NHE550" s="466"/>
      <c r="NHF550" s="467"/>
      <c r="NHG550" s="468"/>
      <c r="NHH550" s="467"/>
      <c r="NHI550" s="469"/>
      <c r="NHJ550" s="469"/>
      <c r="NHK550" s="469"/>
      <c r="NHL550" s="465"/>
      <c r="NHM550" s="466"/>
      <c r="NHN550" s="467"/>
      <c r="NHO550" s="468"/>
      <c r="NHP550" s="467"/>
      <c r="NHQ550" s="469"/>
      <c r="NHR550" s="469"/>
      <c r="NHS550" s="469"/>
      <c r="NHT550" s="465"/>
      <c r="NHU550" s="466"/>
      <c r="NHV550" s="467"/>
      <c r="NHW550" s="468"/>
      <c r="NHX550" s="467"/>
      <c r="NHY550" s="469"/>
      <c r="NHZ550" s="469"/>
      <c r="NIA550" s="469"/>
      <c r="NIB550" s="465"/>
      <c r="NIC550" s="466"/>
      <c r="NID550" s="467"/>
      <c r="NIE550" s="468"/>
      <c r="NIF550" s="467"/>
      <c r="NIG550" s="469"/>
      <c r="NIH550" s="469"/>
      <c r="NII550" s="469"/>
      <c r="NIJ550" s="465"/>
      <c r="NIK550" s="466"/>
      <c r="NIL550" s="467"/>
      <c r="NIM550" s="468"/>
      <c r="NIN550" s="467"/>
      <c r="NIO550" s="469"/>
      <c r="NIP550" s="469"/>
      <c r="NIQ550" s="469"/>
      <c r="NIR550" s="465"/>
      <c r="NIS550" s="466"/>
      <c r="NIT550" s="467"/>
      <c r="NIU550" s="468"/>
      <c r="NIV550" s="467"/>
      <c r="NIW550" s="469"/>
      <c r="NIX550" s="469"/>
      <c r="NIY550" s="469"/>
      <c r="NIZ550" s="465"/>
      <c r="NJA550" s="466"/>
      <c r="NJB550" s="467"/>
      <c r="NJC550" s="468"/>
      <c r="NJD550" s="467"/>
      <c r="NJE550" s="469"/>
      <c r="NJF550" s="469"/>
      <c r="NJG550" s="469"/>
      <c r="NJH550" s="465"/>
      <c r="NJI550" s="466"/>
      <c r="NJJ550" s="467"/>
      <c r="NJK550" s="468"/>
      <c r="NJL550" s="467"/>
      <c r="NJM550" s="469"/>
      <c r="NJN550" s="469"/>
      <c r="NJO550" s="469"/>
      <c r="NJP550" s="465"/>
      <c r="NJQ550" s="466"/>
      <c r="NJR550" s="467"/>
      <c r="NJS550" s="468"/>
      <c r="NJT550" s="467"/>
      <c r="NJU550" s="469"/>
      <c r="NJV550" s="469"/>
      <c r="NJW550" s="469"/>
      <c r="NJX550" s="465"/>
      <c r="NJY550" s="466"/>
      <c r="NJZ550" s="467"/>
      <c r="NKA550" s="468"/>
      <c r="NKB550" s="467"/>
      <c r="NKC550" s="469"/>
      <c r="NKD550" s="469"/>
      <c r="NKE550" s="469"/>
      <c r="NKF550" s="465"/>
      <c r="NKG550" s="466"/>
      <c r="NKH550" s="467"/>
      <c r="NKI550" s="468"/>
      <c r="NKJ550" s="467"/>
      <c r="NKK550" s="469"/>
      <c r="NKL550" s="469"/>
      <c r="NKM550" s="469"/>
      <c r="NKN550" s="465"/>
      <c r="NKO550" s="466"/>
      <c r="NKP550" s="467"/>
      <c r="NKQ550" s="468"/>
      <c r="NKR550" s="467"/>
      <c r="NKS550" s="469"/>
      <c r="NKT550" s="469"/>
      <c r="NKU550" s="469"/>
      <c r="NKV550" s="465"/>
      <c r="NKW550" s="466"/>
      <c r="NKX550" s="467"/>
      <c r="NKY550" s="468"/>
      <c r="NKZ550" s="467"/>
      <c r="NLA550" s="469"/>
      <c r="NLB550" s="469"/>
      <c r="NLC550" s="469"/>
      <c r="NLD550" s="465"/>
      <c r="NLE550" s="466"/>
      <c r="NLF550" s="467"/>
      <c r="NLG550" s="468"/>
      <c r="NLH550" s="467"/>
      <c r="NLI550" s="469"/>
      <c r="NLJ550" s="469"/>
      <c r="NLK550" s="469"/>
      <c r="NLL550" s="465"/>
      <c r="NLM550" s="466"/>
      <c r="NLN550" s="467"/>
      <c r="NLO550" s="468"/>
      <c r="NLP550" s="467"/>
      <c r="NLQ550" s="469"/>
      <c r="NLR550" s="469"/>
      <c r="NLS550" s="469"/>
      <c r="NLT550" s="465"/>
      <c r="NLU550" s="466"/>
      <c r="NLV550" s="467"/>
      <c r="NLW550" s="468"/>
      <c r="NLX550" s="467"/>
      <c r="NLY550" s="469"/>
      <c r="NLZ550" s="469"/>
      <c r="NMA550" s="469"/>
      <c r="NMB550" s="465"/>
      <c r="NMC550" s="466"/>
      <c r="NMD550" s="467"/>
      <c r="NME550" s="468"/>
      <c r="NMF550" s="467"/>
      <c r="NMG550" s="469"/>
      <c r="NMH550" s="469"/>
      <c r="NMI550" s="469"/>
      <c r="NMJ550" s="465"/>
      <c r="NMK550" s="466"/>
      <c r="NML550" s="467"/>
      <c r="NMM550" s="468"/>
      <c r="NMN550" s="467"/>
      <c r="NMO550" s="469"/>
      <c r="NMP550" s="469"/>
      <c r="NMQ550" s="469"/>
      <c r="NMR550" s="465"/>
      <c r="NMS550" s="466"/>
      <c r="NMT550" s="467"/>
      <c r="NMU550" s="468"/>
      <c r="NMV550" s="467"/>
      <c r="NMW550" s="469"/>
      <c r="NMX550" s="469"/>
      <c r="NMY550" s="469"/>
      <c r="NMZ550" s="465"/>
      <c r="NNA550" s="466"/>
      <c r="NNB550" s="467"/>
      <c r="NNC550" s="468"/>
      <c r="NND550" s="467"/>
      <c r="NNE550" s="469"/>
      <c r="NNF550" s="469"/>
      <c r="NNG550" s="469"/>
      <c r="NNH550" s="465"/>
      <c r="NNI550" s="466"/>
      <c r="NNJ550" s="467"/>
      <c r="NNK550" s="468"/>
      <c r="NNL550" s="467"/>
      <c r="NNM550" s="469"/>
      <c r="NNN550" s="469"/>
      <c r="NNO550" s="469"/>
      <c r="NNP550" s="465"/>
      <c r="NNQ550" s="466"/>
      <c r="NNR550" s="467"/>
      <c r="NNS550" s="468"/>
      <c r="NNT550" s="467"/>
      <c r="NNU550" s="469"/>
      <c r="NNV550" s="469"/>
      <c r="NNW550" s="469"/>
      <c r="NNX550" s="465"/>
      <c r="NNY550" s="466"/>
      <c r="NNZ550" s="467"/>
      <c r="NOA550" s="468"/>
      <c r="NOB550" s="467"/>
      <c r="NOC550" s="469"/>
      <c r="NOD550" s="469"/>
      <c r="NOE550" s="469"/>
      <c r="NOF550" s="465"/>
      <c r="NOG550" s="466"/>
      <c r="NOH550" s="467"/>
      <c r="NOI550" s="468"/>
      <c r="NOJ550" s="467"/>
      <c r="NOK550" s="469"/>
      <c r="NOL550" s="469"/>
      <c r="NOM550" s="469"/>
      <c r="NON550" s="465"/>
      <c r="NOO550" s="466"/>
      <c r="NOP550" s="467"/>
      <c r="NOQ550" s="468"/>
      <c r="NOR550" s="467"/>
      <c r="NOS550" s="469"/>
      <c r="NOT550" s="469"/>
      <c r="NOU550" s="469"/>
      <c r="NOV550" s="465"/>
      <c r="NOW550" s="466"/>
      <c r="NOX550" s="467"/>
      <c r="NOY550" s="468"/>
      <c r="NOZ550" s="467"/>
      <c r="NPA550" s="469"/>
      <c r="NPB550" s="469"/>
      <c r="NPC550" s="469"/>
      <c r="NPD550" s="465"/>
      <c r="NPE550" s="466"/>
      <c r="NPF550" s="467"/>
      <c r="NPG550" s="468"/>
      <c r="NPH550" s="467"/>
      <c r="NPI550" s="469"/>
      <c r="NPJ550" s="469"/>
      <c r="NPK550" s="469"/>
      <c r="NPL550" s="465"/>
      <c r="NPM550" s="466"/>
      <c r="NPN550" s="467"/>
      <c r="NPO550" s="468"/>
      <c r="NPP550" s="467"/>
      <c r="NPQ550" s="469"/>
      <c r="NPR550" s="469"/>
      <c r="NPS550" s="469"/>
      <c r="NPT550" s="465"/>
      <c r="NPU550" s="466"/>
      <c r="NPV550" s="467"/>
      <c r="NPW550" s="468"/>
      <c r="NPX550" s="467"/>
      <c r="NPY550" s="469"/>
      <c r="NPZ550" s="469"/>
      <c r="NQA550" s="469"/>
      <c r="NQB550" s="465"/>
      <c r="NQC550" s="466"/>
      <c r="NQD550" s="467"/>
      <c r="NQE550" s="468"/>
      <c r="NQF550" s="467"/>
      <c r="NQG550" s="469"/>
      <c r="NQH550" s="469"/>
      <c r="NQI550" s="469"/>
      <c r="NQJ550" s="465"/>
      <c r="NQK550" s="466"/>
      <c r="NQL550" s="467"/>
      <c r="NQM550" s="468"/>
      <c r="NQN550" s="467"/>
      <c r="NQO550" s="469"/>
      <c r="NQP550" s="469"/>
      <c r="NQQ550" s="469"/>
      <c r="NQR550" s="465"/>
      <c r="NQS550" s="466"/>
      <c r="NQT550" s="467"/>
      <c r="NQU550" s="468"/>
      <c r="NQV550" s="467"/>
      <c r="NQW550" s="469"/>
      <c r="NQX550" s="469"/>
      <c r="NQY550" s="469"/>
      <c r="NQZ550" s="465"/>
      <c r="NRA550" s="466"/>
      <c r="NRB550" s="467"/>
      <c r="NRC550" s="468"/>
      <c r="NRD550" s="467"/>
      <c r="NRE550" s="469"/>
      <c r="NRF550" s="469"/>
      <c r="NRG550" s="469"/>
      <c r="NRH550" s="465"/>
      <c r="NRI550" s="466"/>
      <c r="NRJ550" s="467"/>
      <c r="NRK550" s="468"/>
      <c r="NRL550" s="467"/>
      <c r="NRM550" s="469"/>
      <c r="NRN550" s="469"/>
      <c r="NRO550" s="469"/>
      <c r="NRP550" s="465"/>
      <c r="NRQ550" s="466"/>
      <c r="NRR550" s="467"/>
      <c r="NRS550" s="468"/>
      <c r="NRT550" s="467"/>
      <c r="NRU550" s="469"/>
      <c r="NRV550" s="469"/>
      <c r="NRW550" s="469"/>
      <c r="NRX550" s="465"/>
      <c r="NRY550" s="466"/>
      <c r="NRZ550" s="467"/>
      <c r="NSA550" s="468"/>
      <c r="NSB550" s="467"/>
      <c r="NSC550" s="469"/>
      <c r="NSD550" s="469"/>
      <c r="NSE550" s="469"/>
      <c r="NSF550" s="465"/>
      <c r="NSG550" s="466"/>
      <c r="NSH550" s="467"/>
      <c r="NSI550" s="468"/>
      <c r="NSJ550" s="467"/>
      <c r="NSK550" s="469"/>
      <c r="NSL550" s="469"/>
      <c r="NSM550" s="469"/>
      <c r="NSN550" s="465"/>
      <c r="NSO550" s="466"/>
      <c r="NSP550" s="467"/>
      <c r="NSQ550" s="468"/>
      <c r="NSR550" s="467"/>
      <c r="NSS550" s="469"/>
      <c r="NST550" s="469"/>
      <c r="NSU550" s="469"/>
      <c r="NSV550" s="465"/>
      <c r="NSW550" s="466"/>
      <c r="NSX550" s="467"/>
      <c r="NSY550" s="468"/>
      <c r="NSZ550" s="467"/>
      <c r="NTA550" s="469"/>
      <c r="NTB550" s="469"/>
      <c r="NTC550" s="469"/>
      <c r="NTD550" s="465"/>
      <c r="NTE550" s="466"/>
      <c r="NTF550" s="467"/>
      <c r="NTG550" s="468"/>
      <c r="NTH550" s="467"/>
      <c r="NTI550" s="469"/>
      <c r="NTJ550" s="469"/>
      <c r="NTK550" s="469"/>
      <c r="NTL550" s="465"/>
      <c r="NTM550" s="466"/>
      <c r="NTN550" s="467"/>
      <c r="NTO550" s="468"/>
      <c r="NTP550" s="467"/>
      <c r="NTQ550" s="469"/>
      <c r="NTR550" s="469"/>
      <c r="NTS550" s="469"/>
      <c r="NTT550" s="465"/>
      <c r="NTU550" s="466"/>
      <c r="NTV550" s="467"/>
      <c r="NTW550" s="468"/>
      <c r="NTX550" s="467"/>
      <c r="NTY550" s="469"/>
      <c r="NTZ550" s="469"/>
      <c r="NUA550" s="469"/>
      <c r="NUB550" s="465"/>
      <c r="NUC550" s="466"/>
      <c r="NUD550" s="467"/>
      <c r="NUE550" s="468"/>
      <c r="NUF550" s="467"/>
      <c r="NUG550" s="469"/>
      <c r="NUH550" s="469"/>
      <c r="NUI550" s="469"/>
      <c r="NUJ550" s="465"/>
      <c r="NUK550" s="466"/>
      <c r="NUL550" s="467"/>
      <c r="NUM550" s="468"/>
      <c r="NUN550" s="467"/>
      <c r="NUO550" s="469"/>
      <c r="NUP550" s="469"/>
      <c r="NUQ550" s="469"/>
      <c r="NUR550" s="465"/>
      <c r="NUS550" s="466"/>
      <c r="NUT550" s="467"/>
      <c r="NUU550" s="468"/>
      <c r="NUV550" s="467"/>
      <c r="NUW550" s="469"/>
      <c r="NUX550" s="469"/>
      <c r="NUY550" s="469"/>
      <c r="NUZ550" s="465"/>
      <c r="NVA550" s="466"/>
      <c r="NVB550" s="467"/>
      <c r="NVC550" s="468"/>
      <c r="NVD550" s="467"/>
      <c r="NVE550" s="469"/>
      <c r="NVF550" s="469"/>
      <c r="NVG550" s="469"/>
      <c r="NVH550" s="465"/>
      <c r="NVI550" s="466"/>
      <c r="NVJ550" s="467"/>
      <c r="NVK550" s="468"/>
      <c r="NVL550" s="467"/>
      <c r="NVM550" s="469"/>
      <c r="NVN550" s="469"/>
      <c r="NVO550" s="469"/>
      <c r="NVP550" s="465"/>
      <c r="NVQ550" s="466"/>
      <c r="NVR550" s="467"/>
      <c r="NVS550" s="468"/>
      <c r="NVT550" s="467"/>
      <c r="NVU550" s="469"/>
      <c r="NVV550" s="469"/>
      <c r="NVW550" s="469"/>
      <c r="NVX550" s="465"/>
      <c r="NVY550" s="466"/>
      <c r="NVZ550" s="467"/>
      <c r="NWA550" s="468"/>
      <c r="NWB550" s="467"/>
      <c r="NWC550" s="469"/>
      <c r="NWD550" s="469"/>
      <c r="NWE550" s="469"/>
      <c r="NWF550" s="465"/>
      <c r="NWG550" s="466"/>
      <c r="NWH550" s="467"/>
      <c r="NWI550" s="468"/>
      <c r="NWJ550" s="467"/>
      <c r="NWK550" s="469"/>
      <c r="NWL550" s="469"/>
      <c r="NWM550" s="469"/>
      <c r="NWN550" s="465"/>
      <c r="NWO550" s="466"/>
      <c r="NWP550" s="467"/>
      <c r="NWQ550" s="468"/>
      <c r="NWR550" s="467"/>
      <c r="NWS550" s="469"/>
      <c r="NWT550" s="469"/>
      <c r="NWU550" s="469"/>
      <c r="NWV550" s="465"/>
      <c r="NWW550" s="466"/>
      <c r="NWX550" s="467"/>
      <c r="NWY550" s="468"/>
      <c r="NWZ550" s="467"/>
      <c r="NXA550" s="469"/>
      <c r="NXB550" s="469"/>
      <c r="NXC550" s="469"/>
      <c r="NXD550" s="465"/>
      <c r="NXE550" s="466"/>
      <c r="NXF550" s="467"/>
      <c r="NXG550" s="468"/>
      <c r="NXH550" s="467"/>
      <c r="NXI550" s="469"/>
      <c r="NXJ550" s="469"/>
      <c r="NXK550" s="469"/>
      <c r="NXL550" s="465"/>
      <c r="NXM550" s="466"/>
      <c r="NXN550" s="467"/>
      <c r="NXO550" s="468"/>
      <c r="NXP550" s="467"/>
      <c r="NXQ550" s="469"/>
      <c r="NXR550" s="469"/>
      <c r="NXS550" s="469"/>
      <c r="NXT550" s="465"/>
      <c r="NXU550" s="466"/>
      <c r="NXV550" s="467"/>
      <c r="NXW550" s="468"/>
      <c r="NXX550" s="467"/>
      <c r="NXY550" s="469"/>
      <c r="NXZ550" s="469"/>
      <c r="NYA550" s="469"/>
      <c r="NYB550" s="465"/>
      <c r="NYC550" s="466"/>
      <c r="NYD550" s="467"/>
      <c r="NYE550" s="468"/>
      <c r="NYF550" s="467"/>
      <c r="NYG550" s="469"/>
      <c r="NYH550" s="469"/>
      <c r="NYI550" s="469"/>
      <c r="NYJ550" s="465"/>
      <c r="NYK550" s="466"/>
      <c r="NYL550" s="467"/>
      <c r="NYM550" s="468"/>
      <c r="NYN550" s="467"/>
      <c r="NYO550" s="469"/>
      <c r="NYP550" s="469"/>
      <c r="NYQ550" s="469"/>
      <c r="NYR550" s="465"/>
      <c r="NYS550" s="466"/>
      <c r="NYT550" s="467"/>
      <c r="NYU550" s="468"/>
      <c r="NYV550" s="467"/>
      <c r="NYW550" s="469"/>
      <c r="NYX550" s="469"/>
      <c r="NYY550" s="469"/>
      <c r="NYZ550" s="465"/>
      <c r="NZA550" s="466"/>
      <c r="NZB550" s="467"/>
      <c r="NZC550" s="468"/>
      <c r="NZD550" s="467"/>
      <c r="NZE550" s="469"/>
      <c r="NZF550" s="469"/>
      <c r="NZG550" s="469"/>
      <c r="NZH550" s="465"/>
      <c r="NZI550" s="466"/>
      <c r="NZJ550" s="467"/>
      <c r="NZK550" s="468"/>
      <c r="NZL550" s="467"/>
      <c r="NZM550" s="469"/>
      <c r="NZN550" s="469"/>
      <c r="NZO550" s="469"/>
      <c r="NZP550" s="465"/>
      <c r="NZQ550" s="466"/>
      <c r="NZR550" s="467"/>
      <c r="NZS550" s="468"/>
      <c r="NZT550" s="467"/>
      <c r="NZU550" s="469"/>
      <c r="NZV550" s="469"/>
      <c r="NZW550" s="469"/>
      <c r="NZX550" s="465"/>
      <c r="NZY550" s="466"/>
      <c r="NZZ550" s="467"/>
      <c r="OAA550" s="468"/>
      <c r="OAB550" s="467"/>
      <c r="OAC550" s="469"/>
      <c r="OAD550" s="469"/>
      <c r="OAE550" s="469"/>
      <c r="OAF550" s="465"/>
      <c r="OAG550" s="466"/>
      <c r="OAH550" s="467"/>
      <c r="OAI550" s="468"/>
      <c r="OAJ550" s="467"/>
      <c r="OAK550" s="469"/>
      <c r="OAL550" s="469"/>
      <c r="OAM550" s="469"/>
      <c r="OAN550" s="465"/>
      <c r="OAO550" s="466"/>
      <c r="OAP550" s="467"/>
      <c r="OAQ550" s="468"/>
      <c r="OAR550" s="467"/>
      <c r="OAS550" s="469"/>
      <c r="OAT550" s="469"/>
      <c r="OAU550" s="469"/>
      <c r="OAV550" s="465"/>
      <c r="OAW550" s="466"/>
      <c r="OAX550" s="467"/>
      <c r="OAY550" s="468"/>
      <c r="OAZ550" s="467"/>
      <c r="OBA550" s="469"/>
      <c r="OBB550" s="469"/>
      <c r="OBC550" s="469"/>
      <c r="OBD550" s="465"/>
      <c r="OBE550" s="466"/>
      <c r="OBF550" s="467"/>
      <c r="OBG550" s="468"/>
      <c r="OBH550" s="467"/>
      <c r="OBI550" s="469"/>
      <c r="OBJ550" s="469"/>
      <c r="OBK550" s="469"/>
      <c r="OBL550" s="465"/>
      <c r="OBM550" s="466"/>
      <c r="OBN550" s="467"/>
      <c r="OBO550" s="468"/>
      <c r="OBP550" s="467"/>
      <c r="OBQ550" s="469"/>
      <c r="OBR550" s="469"/>
      <c r="OBS550" s="469"/>
      <c r="OBT550" s="465"/>
      <c r="OBU550" s="466"/>
      <c r="OBV550" s="467"/>
      <c r="OBW550" s="468"/>
      <c r="OBX550" s="467"/>
      <c r="OBY550" s="469"/>
      <c r="OBZ550" s="469"/>
      <c r="OCA550" s="469"/>
      <c r="OCB550" s="465"/>
      <c r="OCC550" s="466"/>
      <c r="OCD550" s="467"/>
      <c r="OCE550" s="468"/>
      <c r="OCF550" s="467"/>
      <c r="OCG550" s="469"/>
      <c r="OCH550" s="469"/>
      <c r="OCI550" s="469"/>
      <c r="OCJ550" s="465"/>
      <c r="OCK550" s="466"/>
      <c r="OCL550" s="467"/>
      <c r="OCM550" s="468"/>
      <c r="OCN550" s="467"/>
      <c r="OCO550" s="469"/>
      <c r="OCP550" s="469"/>
      <c r="OCQ550" s="469"/>
      <c r="OCR550" s="465"/>
      <c r="OCS550" s="466"/>
      <c r="OCT550" s="467"/>
      <c r="OCU550" s="468"/>
      <c r="OCV550" s="467"/>
      <c r="OCW550" s="469"/>
      <c r="OCX550" s="469"/>
      <c r="OCY550" s="469"/>
      <c r="OCZ550" s="465"/>
      <c r="ODA550" s="466"/>
      <c r="ODB550" s="467"/>
      <c r="ODC550" s="468"/>
      <c r="ODD550" s="467"/>
      <c r="ODE550" s="469"/>
      <c r="ODF550" s="469"/>
      <c r="ODG550" s="469"/>
      <c r="ODH550" s="465"/>
      <c r="ODI550" s="466"/>
      <c r="ODJ550" s="467"/>
      <c r="ODK550" s="468"/>
      <c r="ODL550" s="467"/>
      <c r="ODM550" s="469"/>
      <c r="ODN550" s="469"/>
      <c r="ODO550" s="469"/>
      <c r="ODP550" s="465"/>
      <c r="ODQ550" s="466"/>
      <c r="ODR550" s="467"/>
      <c r="ODS550" s="468"/>
      <c r="ODT550" s="467"/>
      <c r="ODU550" s="469"/>
      <c r="ODV550" s="469"/>
      <c r="ODW550" s="469"/>
      <c r="ODX550" s="465"/>
      <c r="ODY550" s="466"/>
      <c r="ODZ550" s="467"/>
      <c r="OEA550" s="468"/>
      <c r="OEB550" s="467"/>
      <c r="OEC550" s="469"/>
      <c r="OED550" s="469"/>
      <c r="OEE550" s="469"/>
      <c r="OEF550" s="465"/>
      <c r="OEG550" s="466"/>
      <c r="OEH550" s="467"/>
      <c r="OEI550" s="468"/>
      <c r="OEJ550" s="467"/>
      <c r="OEK550" s="469"/>
      <c r="OEL550" s="469"/>
      <c r="OEM550" s="469"/>
      <c r="OEN550" s="465"/>
      <c r="OEO550" s="466"/>
      <c r="OEP550" s="467"/>
      <c r="OEQ550" s="468"/>
      <c r="OER550" s="467"/>
      <c r="OES550" s="469"/>
      <c r="OET550" s="469"/>
      <c r="OEU550" s="469"/>
      <c r="OEV550" s="465"/>
      <c r="OEW550" s="466"/>
      <c r="OEX550" s="467"/>
      <c r="OEY550" s="468"/>
      <c r="OEZ550" s="467"/>
      <c r="OFA550" s="469"/>
      <c r="OFB550" s="469"/>
      <c r="OFC550" s="469"/>
      <c r="OFD550" s="465"/>
      <c r="OFE550" s="466"/>
      <c r="OFF550" s="467"/>
      <c r="OFG550" s="468"/>
      <c r="OFH550" s="467"/>
      <c r="OFI550" s="469"/>
      <c r="OFJ550" s="469"/>
      <c r="OFK550" s="469"/>
      <c r="OFL550" s="465"/>
      <c r="OFM550" s="466"/>
      <c r="OFN550" s="467"/>
      <c r="OFO550" s="468"/>
      <c r="OFP550" s="467"/>
      <c r="OFQ550" s="469"/>
      <c r="OFR550" s="469"/>
      <c r="OFS550" s="469"/>
      <c r="OFT550" s="465"/>
      <c r="OFU550" s="466"/>
      <c r="OFV550" s="467"/>
      <c r="OFW550" s="468"/>
      <c r="OFX550" s="467"/>
      <c r="OFY550" s="469"/>
      <c r="OFZ550" s="469"/>
      <c r="OGA550" s="469"/>
      <c r="OGB550" s="465"/>
      <c r="OGC550" s="466"/>
      <c r="OGD550" s="467"/>
      <c r="OGE550" s="468"/>
      <c r="OGF550" s="467"/>
      <c r="OGG550" s="469"/>
      <c r="OGH550" s="469"/>
      <c r="OGI550" s="469"/>
      <c r="OGJ550" s="465"/>
      <c r="OGK550" s="466"/>
      <c r="OGL550" s="467"/>
      <c r="OGM550" s="468"/>
      <c r="OGN550" s="467"/>
      <c r="OGO550" s="469"/>
      <c r="OGP550" s="469"/>
      <c r="OGQ550" s="469"/>
      <c r="OGR550" s="465"/>
      <c r="OGS550" s="466"/>
      <c r="OGT550" s="467"/>
      <c r="OGU550" s="468"/>
      <c r="OGV550" s="467"/>
      <c r="OGW550" s="469"/>
      <c r="OGX550" s="469"/>
      <c r="OGY550" s="469"/>
      <c r="OGZ550" s="465"/>
      <c r="OHA550" s="466"/>
      <c r="OHB550" s="467"/>
      <c r="OHC550" s="468"/>
      <c r="OHD550" s="467"/>
      <c r="OHE550" s="469"/>
      <c r="OHF550" s="469"/>
      <c r="OHG550" s="469"/>
      <c r="OHH550" s="465"/>
      <c r="OHI550" s="466"/>
      <c r="OHJ550" s="467"/>
      <c r="OHK550" s="468"/>
      <c r="OHL550" s="467"/>
      <c r="OHM550" s="469"/>
      <c r="OHN550" s="469"/>
      <c r="OHO550" s="469"/>
      <c r="OHP550" s="465"/>
      <c r="OHQ550" s="466"/>
      <c r="OHR550" s="467"/>
      <c r="OHS550" s="468"/>
      <c r="OHT550" s="467"/>
      <c r="OHU550" s="469"/>
      <c r="OHV550" s="469"/>
      <c r="OHW550" s="469"/>
      <c r="OHX550" s="465"/>
      <c r="OHY550" s="466"/>
      <c r="OHZ550" s="467"/>
      <c r="OIA550" s="468"/>
      <c r="OIB550" s="467"/>
      <c r="OIC550" s="469"/>
      <c r="OID550" s="469"/>
      <c r="OIE550" s="469"/>
      <c r="OIF550" s="465"/>
      <c r="OIG550" s="466"/>
      <c r="OIH550" s="467"/>
      <c r="OII550" s="468"/>
      <c r="OIJ550" s="467"/>
      <c r="OIK550" s="469"/>
      <c r="OIL550" s="469"/>
      <c r="OIM550" s="469"/>
      <c r="OIN550" s="465"/>
      <c r="OIO550" s="466"/>
      <c r="OIP550" s="467"/>
      <c r="OIQ550" s="468"/>
      <c r="OIR550" s="467"/>
      <c r="OIS550" s="469"/>
      <c r="OIT550" s="469"/>
      <c r="OIU550" s="469"/>
      <c r="OIV550" s="465"/>
      <c r="OIW550" s="466"/>
      <c r="OIX550" s="467"/>
      <c r="OIY550" s="468"/>
      <c r="OIZ550" s="467"/>
      <c r="OJA550" s="469"/>
      <c r="OJB550" s="469"/>
      <c r="OJC550" s="469"/>
      <c r="OJD550" s="465"/>
      <c r="OJE550" s="466"/>
      <c r="OJF550" s="467"/>
      <c r="OJG550" s="468"/>
      <c r="OJH550" s="467"/>
      <c r="OJI550" s="469"/>
      <c r="OJJ550" s="469"/>
      <c r="OJK550" s="469"/>
      <c r="OJL550" s="465"/>
      <c r="OJM550" s="466"/>
      <c r="OJN550" s="467"/>
      <c r="OJO550" s="468"/>
      <c r="OJP550" s="467"/>
      <c r="OJQ550" s="469"/>
      <c r="OJR550" s="469"/>
      <c r="OJS550" s="469"/>
      <c r="OJT550" s="465"/>
      <c r="OJU550" s="466"/>
      <c r="OJV550" s="467"/>
      <c r="OJW550" s="468"/>
      <c r="OJX550" s="467"/>
      <c r="OJY550" s="469"/>
      <c r="OJZ550" s="469"/>
      <c r="OKA550" s="469"/>
      <c r="OKB550" s="465"/>
      <c r="OKC550" s="466"/>
      <c r="OKD550" s="467"/>
      <c r="OKE550" s="468"/>
      <c r="OKF550" s="467"/>
      <c r="OKG550" s="469"/>
      <c r="OKH550" s="469"/>
      <c r="OKI550" s="469"/>
      <c r="OKJ550" s="465"/>
      <c r="OKK550" s="466"/>
      <c r="OKL550" s="467"/>
      <c r="OKM550" s="468"/>
      <c r="OKN550" s="467"/>
      <c r="OKO550" s="469"/>
      <c r="OKP550" s="469"/>
      <c r="OKQ550" s="469"/>
      <c r="OKR550" s="465"/>
      <c r="OKS550" s="466"/>
      <c r="OKT550" s="467"/>
      <c r="OKU550" s="468"/>
      <c r="OKV550" s="467"/>
      <c r="OKW550" s="469"/>
      <c r="OKX550" s="469"/>
      <c r="OKY550" s="469"/>
      <c r="OKZ550" s="465"/>
      <c r="OLA550" s="466"/>
      <c r="OLB550" s="467"/>
      <c r="OLC550" s="468"/>
      <c r="OLD550" s="467"/>
      <c r="OLE550" s="469"/>
      <c r="OLF550" s="469"/>
      <c r="OLG550" s="469"/>
      <c r="OLH550" s="465"/>
      <c r="OLI550" s="466"/>
      <c r="OLJ550" s="467"/>
      <c r="OLK550" s="468"/>
      <c r="OLL550" s="467"/>
      <c r="OLM550" s="469"/>
      <c r="OLN550" s="469"/>
      <c r="OLO550" s="469"/>
      <c r="OLP550" s="465"/>
      <c r="OLQ550" s="466"/>
      <c r="OLR550" s="467"/>
      <c r="OLS550" s="468"/>
      <c r="OLT550" s="467"/>
      <c r="OLU550" s="469"/>
      <c r="OLV550" s="469"/>
      <c r="OLW550" s="469"/>
      <c r="OLX550" s="465"/>
      <c r="OLY550" s="466"/>
      <c r="OLZ550" s="467"/>
      <c r="OMA550" s="468"/>
      <c r="OMB550" s="467"/>
      <c r="OMC550" s="469"/>
      <c r="OMD550" s="469"/>
      <c r="OME550" s="469"/>
      <c r="OMF550" s="465"/>
      <c r="OMG550" s="466"/>
      <c r="OMH550" s="467"/>
      <c r="OMI550" s="468"/>
      <c r="OMJ550" s="467"/>
      <c r="OMK550" s="469"/>
      <c r="OML550" s="469"/>
      <c r="OMM550" s="469"/>
      <c r="OMN550" s="465"/>
      <c r="OMO550" s="466"/>
      <c r="OMP550" s="467"/>
      <c r="OMQ550" s="468"/>
      <c r="OMR550" s="467"/>
      <c r="OMS550" s="469"/>
      <c r="OMT550" s="469"/>
      <c r="OMU550" s="469"/>
      <c r="OMV550" s="465"/>
      <c r="OMW550" s="466"/>
      <c r="OMX550" s="467"/>
      <c r="OMY550" s="468"/>
      <c r="OMZ550" s="467"/>
      <c r="ONA550" s="469"/>
      <c r="ONB550" s="469"/>
      <c r="ONC550" s="469"/>
      <c r="OND550" s="465"/>
      <c r="ONE550" s="466"/>
      <c r="ONF550" s="467"/>
      <c r="ONG550" s="468"/>
      <c r="ONH550" s="467"/>
      <c r="ONI550" s="469"/>
      <c r="ONJ550" s="469"/>
      <c r="ONK550" s="469"/>
      <c r="ONL550" s="465"/>
      <c r="ONM550" s="466"/>
      <c r="ONN550" s="467"/>
      <c r="ONO550" s="468"/>
      <c r="ONP550" s="467"/>
      <c r="ONQ550" s="469"/>
      <c r="ONR550" s="469"/>
      <c r="ONS550" s="469"/>
      <c r="ONT550" s="465"/>
      <c r="ONU550" s="466"/>
      <c r="ONV550" s="467"/>
      <c r="ONW550" s="468"/>
      <c r="ONX550" s="467"/>
      <c r="ONY550" s="469"/>
      <c r="ONZ550" s="469"/>
      <c r="OOA550" s="469"/>
      <c r="OOB550" s="465"/>
      <c r="OOC550" s="466"/>
      <c r="OOD550" s="467"/>
      <c r="OOE550" s="468"/>
      <c r="OOF550" s="467"/>
      <c r="OOG550" s="469"/>
      <c r="OOH550" s="469"/>
      <c r="OOI550" s="469"/>
      <c r="OOJ550" s="465"/>
      <c r="OOK550" s="466"/>
      <c r="OOL550" s="467"/>
      <c r="OOM550" s="468"/>
      <c r="OON550" s="467"/>
      <c r="OOO550" s="469"/>
      <c r="OOP550" s="469"/>
      <c r="OOQ550" s="469"/>
      <c r="OOR550" s="465"/>
      <c r="OOS550" s="466"/>
      <c r="OOT550" s="467"/>
      <c r="OOU550" s="468"/>
      <c r="OOV550" s="467"/>
      <c r="OOW550" s="469"/>
      <c r="OOX550" s="469"/>
      <c r="OOY550" s="469"/>
      <c r="OOZ550" s="465"/>
      <c r="OPA550" s="466"/>
      <c r="OPB550" s="467"/>
      <c r="OPC550" s="468"/>
      <c r="OPD550" s="467"/>
      <c r="OPE550" s="469"/>
      <c r="OPF550" s="469"/>
      <c r="OPG550" s="469"/>
      <c r="OPH550" s="465"/>
      <c r="OPI550" s="466"/>
      <c r="OPJ550" s="467"/>
      <c r="OPK550" s="468"/>
      <c r="OPL550" s="467"/>
      <c r="OPM550" s="469"/>
      <c r="OPN550" s="469"/>
      <c r="OPO550" s="469"/>
      <c r="OPP550" s="465"/>
      <c r="OPQ550" s="466"/>
      <c r="OPR550" s="467"/>
      <c r="OPS550" s="468"/>
      <c r="OPT550" s="467"/>
      <c r="OPU550" s="469"/>
      <c r="OPV550" s="469"/>
      <c r="OPW550" s="469"/>
      <c r="OPX550" s="465"/>
      <c r="OPY550" s="466"/>
      <c r="OPZ550" s="467"/>
      <c r="OQA550" s="468"/>
      <c r="OQB550" s="467"/>
      <c r="OQC550" s="469"/>
      <c r="OQD550" s="469"/>
      <c r="OQE550" s="469"/>
      <c r="OQF550" s="465"/>
      <c r="OQG550" s="466"/>
      <c r="OQH550" s="467"/>
      <c r="OQI550" s="468"/>
      <c r="OQJ550" s="467"/>
      <c r="OQK550" s="469"/>
      <c r="OQL550" s="469"/>
      <c r="OQM550" s="469"/>
      <c r="OQN550" s="465"/>
      <c r="OQO550" s="466"/>
      <c r="OQP550" s="467"/>
      <c r="OQQ550" s="468"/>
      <c r="OQR550" s="467"/>
      <c r="OQS550" s="469"/>
      <c r="OQT550" s="469"/>
      <c r="OQU550" s="469"/>
      <c r="OQV550" s="465"/>
      <c r="OQW550" s="466"/>
      <c r="OQX550" s="467"/>
      <c r="OQY550" s="468"/>
      <c r="OQZ550" s="467"/>
      <c r="ORA550" s="469"/>
      <c r="ORB550" s="469"/>
      <c r="ORC550" s="469"/>
      <c r="ORD550" s="465"/>
      <c r="ORE550" s="466"/>
      <c r="ORF550" s="467"/>
      <c r="ORG550" s="468"/>
      <c r="ORH550" s="467"/>
      <c r="ORI550" s="469"/>
      <c r="ORJ550" s="469"/>
      <c r="ORK550" s="469"/>
      <c r="ORL550" s="465"/>
      <c r="ORM550" s="466"/>
      <c r="ORN550" s="467"/>
      <c r="ORO550" s="468"/>
      <c r="ORP550" s="467"/>
      <c r="ORQ550" s="469"/>
      <c r="ORR550" s="469"/>
      <c r="ORS550" s="469"/>
      <c r="ORT550" s="465"/>
      <c r="ORU550" s="466"/>
      <c r="ORV550" s="467"/>
      <c r="ORW550" s="468"/>
      <c r="ORX550" s="467"/>
      <c r="ORY550" s="469"/>
      <c r="ORZ550" s="469"/>
      <c r="OSA550" s="469"/>
      <c r="OSB550" s="465"/>
      <c r="OSC550" s="466"/>
      <c r="OSD550" s="467"/>
      <c r="OSE550" s="468"/>
      <c r="OSF550" s="467"/>
      <c r="OSG550" s="469"/>
      <c r="OSH550" s="469"/>
      <c r="OSI550" s="469"/>
      <c r="OSJ550" s="465"/>
      <c r="OSK550" s="466"/>
      <c r="OSL550" s="467"/>
      <c r="OSM550" s="468"/>
      <c r="OSN550" s="467"/>
      <c r="OSO550" s="469"/>
      <c r="OSP550" s="469"/>
      <c r="OSQ550" s="469"/>
      <c r="OSR550" s="465"/>
      <c r="OSS550" s="466"/>
      <c r="OST550" s="467"/>
      <c r="OSU550" s="468"/>
      <c r="OSV550" s="467"/>
      <c r="OSW550" s="469"/>
      <c r="OSX550" s="469"/>
      <c r="OSY550" s="469"/>
      <c r="OSZ550" s="465"/>
      <c r="OTA550" s="466"/>
      <c r="OTB550" s="467"/>
      <c r="OTC550" s="468"/>
      <c r="OTD550" s="467"/>
      <c r="OTE550" s="469"/>
      <c r="OTF550" s="469"/>
      <c r="OTG550" s="469"/>
      <c r="OTH550" s="465"/>
      <c r="OTI550" s="466"/>
      <c r="OTJ550" s="467"/>
      <c r="OTK550" s="468"/>
      <c r="OTL550" s="467"/>
      <c r="OTM550" s="469"/>
      <c r="OTN550" s="469"/>
      <c r="OTO550" s="469"/>
      <c r="OTP550" s="465"/>
      <c r="OTQ550" s="466"/>
      <c r="OTR550" s="467"/>
      <c r="OTS550" s="468"/>
      <c r="OTT550" s="467"/>
      <c r="OTU550" s="469"/>
      <c r="OTV550" s="469"/>
      <c r="OTW550" s="469"/>
      <c r="OTX550" s="465"/>
      <c r="OTY550" s="466"/>
      <c r="OTZ550" s="467"/>
      <c r="OUA550" s="468"/>
      <c r="OUB550" s="467"/>
      <c r="OUC550" s="469"/>
      <c r="OUD550" s="469"/>
      <c r="OUE550" s="469"/>
      <c r="OUF550" s="465"/>
      <c r="OUG550" s="466"/>
      <c r="OUH550" s="467"/>
      <c r="OUI550" s="468"/>
      <c r="OUJ550" s="467"/>
      <c r="OUK550" s="469"/>
      <c r="OUL550" s="469"/>
      <c r="OUM550" s="469"/>
      <c r="OUN550" s="465"/>
      <c r="OUO550" s="466"/>
      <c r="OUP550" s="467"/>
      <c r="OUQ550" s="468"/>
      <c r="OUR550" s="467"/>
      <c r="OUS550" s="469"/>
      <c r="OUT550" s="469"/>
      <c r="OUU550" s="469"/>
      <c r="OUV550" s="465"/>
      <c r="OUW550" s="466"/>
      <c r="OUX550" s="467"/>
      <c r="OUY550" s="468"/>
      <c r="OUZ550" s="467"/>
      <c r="OVA550" s="469"/>
      <c r="OVB550" s="469"/>
      <c r="OVC550" s="469"/>
      <c r="OVD550" s="465"/>
      <c r="OVE550" s="466"/>
      <c r="OVF550" s="467"/>
      <c r="OVG550" s="468"/>
      <c r="OVH550" s="467"/>
      <c r="OVI550" s="469"/>
      <c r="OVJ550" s="469"/>
      <c r="OVK550" s="469"/>
      <c r="OVL550" s="465"/>
      <c r="OVM550" s="466"/>
      <c r="OVN550" s="467"/>
      <c r="OVO550" s="468"/>
      <c r="OVP550" s="467"/>
      <c r="OVQ550" s="469"/>
      <c r="OVR550" s="469"/>
      <c r="OVS550" s="469"/>
      <c r="OVT550" s="465"/>
      <c r="OVU550" s="466"/>
      <c r="OVV550" s="467"/>
      <c r="OVW550" s="468"/>
      <c r="OVX550" s="467"/>
      <c r="OVY550" s="469"/>
      <c r="OVZ550" s="469"/>
      <c r="OWA550" s="469"/>
      <c r="OWB550" s="465"/>
      <c r="OWC550" s="466"/>
      <c r="OWD550" s="467"/>
      <c r="OWE550" s="468"/>
      <c r="OWF550" s="467"/>
      <c r="OWG550" s="469"/>
      <c r="OWH550" s="469"/>
      <c r="OWI550" s="469"/>
      <c r="OWJ550" s="465"/>
      <c r="OWK550" s="466"/>
      <c r="OWL550" s="467"/>
      <c r="OWM550" s="468"/>
      <c r="OWN550" s="467"/>
      <c r="OWO550" s="469"/>
      <c r="OWP550" s="469"/>
      <c r="OWQ550" s="469"/>
      <c r="OWR550" s="465"/>
      <c r="OWS550" s="466"/>
      <c r="OWT550" s="467"/>
      <c r="OWU550" s="468"/>
      <c r="OWV550" s="467"/>
      <c r="OWW550" s="469"/>
      <c r="OWX550" s="469"/>
      <c r="OWY550" s="469"/>
      <c r="OWZ550" s="465"/>
      <c r="OXA550" s="466"/>
      <c r="OXB550" s="467"/>
      <c r="OXC550" s="468"/>
      <c r="OXD550" s="467"/>
      <c r="OXE550" s="469"/>
      <c r="OXF550" s="469"/>
      <c r="OXG550" s="469"/>
      <c r="OXH550" s="465"/>
      <c r="OXI550" s="466"/>
      <c r="OXJ550" s="467"/>
      <c r="OXK550" s="468"/>
      <c r="OXL550" s="467"/>
      <c r="OXM550" s="469"/>
      <c r="OXN550" s="469"/>
      <c r="OXO550" s="469"/>
      <c r="OXP550" s="465"/>
      <c r="OXQ550" s="466"/>
      <c r="OXR550" s="467"/>
      <c r="OXS550" s="468"/>
      <c r="OXT550" s="467"/>
      <c r="OXU550" s="469"/>
      <c r="OXV550" s="469"/>
      <c r="OXW550" s="469"/>
      <c r="OXX550" s="465"/>
      <c r="OXY550" s="466"/>
      <c r="OXZ550" s="467"/>
      <c r="OYA550" s="468"/>
      <c r="OYB550" s="467"/>
      <c r="OYC550" s="469"/>
      <c r="OYD550" s="469"/>
      <c r="OYE550" s="469"/>
      <c r="OYF550" s="465"/>
      <c r="OYG550" s="466"/>
      <c r="OYH550" s="467"/>
      <c r="OYI550" s="468"/>
      <c r="OYJ550" s="467"/>
      <c r="OYK550" s="469"/>
      <c r="OYL550" s="469"/>
      <c r="OYM550" s="469"/>
      <c r="OYN550" s="465"/>
      <c r="OYO550" s="466"/>
      <c r="OYP550" s="467"/>
      <c r="OYQ550" s="468"/>
      <c r="OYR550" s="467"/>
      <c r="OYS550" s="469"/>
      <c r="OYT550" s="469"/>
      <c r="OYU550" s="469"/>
      <c r="OYV550" s="465"/>
      <c r="OYW550" s="466"/>
      <c r="OYX550" s="467"/>
      <c r="OYY550" s="468"/>
      <c r="OYZ550" s="467"/>
      <c r="OZA550" s="469"/>
      <c r="OZB550" s="469"/>
      <c r="OZC550" s="469"/>
      <c r="OZD550" s="465"/>
      <c r="OZE550" s="466"/>
      <c r="OZF550" s="467"/>
      <c r="OZG550" s="468"/>
      <c r="OZH550" s="467"/>
      <c r="OZI550" s="469"/>
      <c r="OZJ550" s="469"/>
      <c r="OZK550" s="469"/>
      <c r="OZL550" s="465"/>
      <c r="OZM550" s="466"/>
      <c r="OZN550" s="467"/>
      <c r="OZO550" s="468"/>
      <c r="OZP550" s="467"/>
      <c r="OZQ550" s="469"/>
      <c r="OZR550" s="469"/>
      <c r="OZS550" s="469"/>
      <c r="OZT550" s="465"/>
      <c r="OZU550" s="466"/>
      <c r="OZV550" s="467"/>
      <c r="OZW550" s="468"/>
      <c r="OZX550" s="467"/>
      <c r="OZY550" s="469"/>
      <c r="OZZ550" s="469"/>
      <c r="PAA550" s="469"/>
      <c r="PAB550" s="465"/>
      <c r="PAC550" s="466"/>
      <c r="PAD550" s="467"/>
      <c r="PAE550" s="468"/>
      <c r="PAF550" s="467"/>
      <c r="PAG550" s="469"/>
      <c r="PAH550" s="469"/>
      <c r="PAI550" s="469"/>
      <c r="PAJ550" s="465"/>
      <c r="PAK550" s="466"/>
      <c r="PAL550" s="467"/>
      <c r="PAM550" s="468"/>
      <c r="PAN550" s="467"/>
      <c r="PAO550" s="469"/>
      <c r="PAP550" s="469"/>
      <c r="PAQ550" s="469"/>
      <c r="PAR550" s="465"/>
      <c r="PAS550" s="466"/>
      <c r="PAT550" s="467"/>
      <c r="PAU550" s="468"/>
      <c r="PAV550" s="467"/>
      <c r="PAW550" s="469"/>
      <c r="PAX550" s="469"/>
      <c r="PAY550" s="469"/>
      <c r="PAZ550" s="465"/>
      <c r="PBA550" s="466"/>
      <c r="PBB550" s="467"/>
      <c r="PBC550" s="468"/>
      <c r="PBD550" s="467"/>
      <c r="PBE550" s="469"/>
      <c r="PBF550" s="469"/>
      <c r="PBG550" s="469"/>
      <c r="PBH550" s="465"/>
      <c r="PBI550" s="466"/>
      <c r="PBJ550" s="467"/>
      <c r="PBK550" s="468"/>
      <c r="PBL550" s="467"/>
      <c r="PBM550" s="469"/>
      <c r="PBN550" s="469"/>
      <c r="PBO550" s="469"/>
      <c r="PBP550" s="465"/>
      <c r="PBQ550" s="466"/>
      <c r="PBR550" s="467"/>
      <c r="PBS550" s="468"/>
      <c r="PBT550" s="467"/>
      <c r="PBU550" s="469"/>
      <c r="PBV550" s="469"/>
      <c r="PBW550" s="469"/>
      <c r="PBX550" s="465"/>
      <c r="PBY550" s="466"/>
      <c r="PBZ550" s="467"/>
      <c r="PCA550" s="468"/>
      <c r="PCB550" s="467"/>
      <c r="PCC550" s="469"/>
      <c r="PCD550" s="469"/>
      <c r="PCE550" s="469"/>
      <c r="PCF550" s="465"/>
      <c r="PCG550" s="466"/>
      <c r="PCH550" s="467"/>
      <c r="PCI550" s="468"/>
      <c r="PCJ550" s="467"/>
      <c r="PCK550" s="469"/>
      <c r="PCL550" s="469"/>
      <c r="PCM550" s="469"/>
      <c r="PCN550" s="465"/>
      <c r="PCO550" s="466"/>
      <c r="PCP550" s="467"/>
      <c r="PCQ550" s="468"/>
      <c r="PCR550" s="467"/>
      <c r="PCS550" s="469"/>
      <c r="PCT550" s="469"/>
      <c r="PCU550" s="469"/>
      <c r="PCV550" s="465"/>
      <c r="PCW550" s="466"/>
      <c r="PCX550" s="467"/>
      <c r="PCY550" s="468"/>
      <c r="PCZ550" s="467"/>
      <c r="PDA550" s="469"/>
      <c r="PDB550" s="469"/>
      <c r="PDC550" s="469"/>
      <c r="PDD550" s="465"/>
      <c r="PDE550" s="466"/>
      <c r="PDF550" s="467"/>
      <c r="PDG550" s="468"/>
      <c r="PDH550" s="467"/>
      <c r="PDI550" s="469"/>
      <c r="PDJ550" s="469"/>
      <c r="PDK550" s="469"/>
      <c r="PDL550" s="465"/>
      <c r="PDM550" s="466"/>
      <c r="PDN550" s="467"/>
      <c r="PDO550" s="468"/>
      <c r="PDP550" s="467"/>
      <c r="PDQ550" s="469"/>
      <c r="PDR550" s="469"/>
      <c r="PDS550" s="469"/>
      <c r="PDT550" s="465"/>
      <c r="PDU550" s="466"/>
      <c r="PDV550" s="467"/>
      <c r="PDW550" s="468"/>
      <c r="PDX550" s="467"/>
      <c r="PDY550" s="469"/>
      <c r="PDZ550" s="469"/>
      <c r="PEA550" s="469"/>
      <c r="PEB550" s="465"/>
      <c r="PEC550" s="466"/>
      <c r="PED550" s="467"/>
      <c r="PEE550" s="468"/>
      <c r="PEF550" s="467"/>
      <c r="PEG550" s="469"/>
      <c r="PEH550" s="469"/>
      <c r="PEI550" s="469"/>
      <c r="PEJ550" s="465"/>
      <c r="PEK550" s="466"/>
      <c r="PEL550" s="467"/>
      <c r="PEM550" s="468"/>
      <c r="PEN550" s="467"/>
      <c r="PEO550" s="469"/>
      <c r="PEP550" s="469"/>
      <c r="PEQ550" s="469"/>
      <c r="PER550" s="465"/>
      <c r="PES550" s="466"/>
      <c r="PET550" s="467"/>
      <c r="PEU550" s="468"/>
      <c r="PEV550" s="467"/>
      <c r="PEW550" s="469"/>
      <c r="PEX550" s="469"/>
      <c r="PEY550" s="469"/>
      <c r="PEZ550" s="465"/>
      <c r="PFA550" s="466"/>
      <c r="PFB550" s="467"/>
      <c r="PFC550" s="468"/>
      <c r="PFD550" s="467"/>
      <c r="PFE550" s="469"/>
      <c r="PFF550" s="469"/>
      <c r="PFG550" s="469"/>
      <c r="PFH550" s="465"/>
      <c r="PFI550" s="466"/>
      <c r="PFJ550" s="467"/>
      <c r="PFK550" s="468"/>
      <c r="PFL550" s="467"/>
      <c r="PFM550" s="469"/>
      <c r="PFN550" s="469"/>
      <c r="PFO550" s="469"/>
      <c r="PFP550" s="465"/>
      <c r="PFQ550" s="466"/>
      <c r="PFR550" s="467"/>
      <c r="PFS550" s="468"/>
      <c r="PFT550" s="467"/>
      <c r="PFU550" s="469"/>
      <c r="PFV550" s="469"/>
      <c r="PFW550" s="469"/>
      <c r="PFX550" s="465"/>
      <c r="PFY550" s="466"/>
      <c r="PFZ550" s="467"/>
      <c r="PGA550" s="468"/>
      <c r="PGB550" s="467"/>
      <c r="PGC550" s="469"/>
      <c r="PGD550" s="469"/>
      <c r="PGE550" s="469"/>
      <c r="PGF550" s="465"/>
      <c r="PGG550" s="466"/>
      <c r="PGH550" s="467"/>
      <c r="PGI550" s="468"/>
      <c r="PGJ550" s="467"/>
      <c r="PGK550" s="469"/>
      <c r="PGL550" s="469"/>
      <c r="PGM550" s="469"/>
      <c r="PGN550" s="465"/>
      <c r="PGO550" s="466"/>
      <c r="PGP550" s="467"/>
      <c r="PGQ550" s="468"/>
      <c r="PGR550" s="467"/>
      <c r="PGS550" s="469"/>
      <c r="PGT550" s="469"/>
      <c r="PGU550" s="469"/>
      <c r="PGV550" s="465"/>
      <c r="PGW550" s="466"/>
      <c r="PGX550" s="467"/>
      <c r="PGY550" s="468"/>
      <c r="PGZ550" s="467"/>
      <c r="PHA550" s="469"/>
      <c r="PHB550" s="469"/>
      <c r="PHC550" s="469"/>
      <c r="PHD550" s="465"/>
      <c r="PHE550" s="466"/>
      <c r="PHF550" s="467"/>
      <c r="PHG550" s="468"/>
      <c r="PHH550" s="467"/>
      <c r="PHI550" s="469"/>
      <c r="PHJ550" s="469"/>
      <c r="PHK550" s="469"/>
      <c r="PHL550" s="465"/>
      <c r="PHM550" s="466"/>
      <c r="PHN550" s="467"/>
      <c r="PHO550" s="468"/>
      <c r="PHP550" s="467"/>
      <c r="PHQ550" s="469"/>
      <c r="PHR550" s="469"/>
      <c r="PHS550" s="469"/>
      <c r="PHT550" s="465"/>
      <c r="PHU550" s="466"/>
      <c r="PHV550" s="467"/>
      <c r="PHW550" s="468"/>
      <c r="PHX550" s="467"/>
      <c r="PHY550" s="469"/>
      <c r="PHZ550" s="469"/>
      <c r="PIA550" s="469"/>
      <c r="PIB550" s="465"/>
      <c r="PIC550" s="466"/>
      <c r="PID550" s="467"/>
      <c r="PIE550" s="468"/>
      <c r="PIF550" s="467"/>
      <c r="PIG550" s="469"/>
      <c r="PIH550" s="469"/>
      <c r="PII550" s="469"/>
      <c r="PIJ550" s="465"/>
      <c r="PIK550" s="466"/>
      <c r="PIL550" s="467"/>
      <c r="PIM550" s="468"/>
      <c r="PIN550" s="467"/>
      <c r="PIO550" s="469"/>
      <c r="PIP550" s="469"/>
      <c r="PIQ550" s="469"/>
      <c r="PIR550" s="465"/>
      <c r="PIS550" s="466"/>
      <c r="PIT550" s="467"/>
      <c r="PIU550" s="468"/>
      <c r="PIV550" s="467"/>
      <c r="PIW550" s="469"/>
      <c r="PIX550" s="469"/>
      <c r="PIY550" s="469"/>
      <c r="PIZ550" s="465"/>
      <c r="PJA550" s="466"/>
      <c r="PJB550" s="467"/>
      <c r="PJC550" s="468"/>
      <c r="PJD550" s="467"/>
      <c r="PJE550" s="469"/>
      <c r="PJF550" s="469"/>
      <c r="PJG550" s="469"/>
      <c r="PJH550" s="465"/>
      <c r="PJI550" s="466"/>
      <c r="PJJ550" s="467"/>
      <c r="PJK550" s="468"/>
      <c r="PJL550" s="467"/>
      <c r="PJM550" s="469"/>
      <c r="PJN550" s="469"/>
      <c r="PJO550" s="469"/>
      <c r="PJP550" s="465"/>
      <c r="PJQ550" s="466"/>
      <c r="PJR550" s="467"/>
      <c r="PJS550" s="468"/>
      <c r="PJT550" s="467"/>
      <c r="PJU550" s="469"/>
      <c r="PJV550" s="469"/>
      <c r="PJW550" s="469"/>
      <c r="PJX550" s="465"/>
      <c r="PJY550" s="466"/>
      <c r="PJZ550" s="467"/>
      <c r="PKA550" s="468"/>
      <c r="PKB550" s="467"/>
      <c r="PKC550" s="469"/>
      <c r="PKD550" s="469"/>
      <c r="PKE550" s="469"/>
      <c r="PKF550" s="465"/>
      <c r="PKG550" s="466"/>
      <c r="PKH550" s="467"/>
      <c r="PKI550" s="468"/>
      <c r="PKJ550" s="467"/>
      <c r="PKK550" s="469"/>
      <c r="PKL550" s="469"/>
      <c r="PKM550" s="469"/>
      <c r="PKN550" s="465"/>
      <c r="PKO550" s="466"/>
      <c r="PKP550" s="467"/>
      <c r="PKQ550" s="468"/>
      <c r="PKR550" s="467"/>
      <c r="PKS550" s="469"/>
      <c r="PKT550" s="469"/>
      <c r="PKU550" s="469"/>
      <c r="PKV550" s="465"/>
      <c r="PKW550" s="466"/>
      <c r="PKX550" s="467"/>
      <c r="PKY550" s="468"/>
      <c r="PKZ550" s="467"/>
      <c r="PLA550" s="469"/>
      <c r="PLB550" s="469"/>
      <c r="PLC550" s="469"/>
      <c r="PLD550" s="465"/>
      <c r="PLE550" s="466"/>
      <c r="PLF550" s="467"/>
      <c r="PLG550" s="468"/>
      <c r="PLH550" s="467"/>
      <c r="PLI550" s="469"/>
      <c r="PLJ550" s="469"/>
      <c r="PLK550" s="469"/>
      <c r="PLL550" s="465"/>
      <c r="PLM550" s="466"/>
      <c r="PLN550" s="467"/>
      <c r="PLO550" s="468"/>
      <c r="PLP550" s="467"/>
      <c r="PLQ550" s="469"/>
      <c r="PLR550" s="469"/>
      <c r="PLS550" s="469"/>
      <c r="PLT550" s="465"/>
      <c r="PLU550" s="466"/>
      <c r="PLV550" s="467"/>
      <c r="PLW550" s="468"/>
      <c r="PLX550" s="467"/>
      <c r="PLY550" s="469"/>
      <c r="PLZ550" s="469"/>
      <c r="PMA550" s="469"/>
      <c r="PMB550" s="465"/>
      <c r="PMC550" s="466"/>
      <c r="PMD550" s="467"/>
      <c r="PME550" s="468"/>
      <c r="PMF550" s="467"/>
      <c r="PMG550" s="469"/>
      <c r="PMH550" s="469"/>
      <c r="PMI550" s="469"/>
      <c r="PMJ550" s="465"/>
      <c r="PMK550" s="466"/>
      <c r="PML550" s="467"/>
      <c r="PMM550" s="468"/>
      <c r="PMN550" s="467"/>
      <c r="PMO550" s="469"/>
      <c r="PMP550" s="469"/>
      <c r="PMQ550" s="469"/>
      <c r="PMR550" s="465"/>
      <c r="PMS550" s="466"/>
      <c r="PMT550" s="467"/>
      <c r="PMU550" s="468"/>
      <c r="PMV550" s="467"/>
      <c r="PMW550" s="469"/>
      <c r="PMX550" s="469"/>
      <c r="PMY550" s="469"/>
      <c r="PMZ550" s="465"/>
      <c r="PNA550" s="466"/>
      <c r="PNB550" s="467"/>
      <c r="PNC550" s="468"/>
      <c r="PND550" s="467"/>
      <c r="PNE550" s="469"/>
      <c r="PNF550" s="469"/>
      <c r="PNG550" s="469"/>
      <c r="PNH550" s="465"/>
      <c r="PNI550" s="466"/>
      <c r="PNJ550" s="467"/>
      <c r="PNK550" s="468"/>
      <c r="PNL550" s="467"/>
      <c r="PNM550" s="469"/>
      <c r="PNN550" s="469"/>
      <c r="PNO550" s="469"/>
      <c r="PNP550" s="465"/>
      <c r="PNQ550" s="466"/>
      <c r="PNR550" s="467"/>
      <c r="PNS550" s="468"/>
      <c r="PNT550" s="467"/>
      <c r="PNU550" s="469"/>
      <c r="PNV550" s="469"/>
      <c r="PNW550" s="469"/>
      <c r="PNX550" s="465"/>
      <c r="PNY550" s="466"/>
      <c r="PNZ550" s="467"/>
      <c r="POA550" s="468"/>
      <c r="POB550" s="467"/>
      <c r="POC550" s="469"/>
      <c r="POD550" s="469"/>
      <c r="POE550" s="469"/>
      <c r="POF550" s="465"/>
      <c r="POG550" s="466"/>
      <c r="POH550" s="467"/>
      <c r="POI550" s="468"/>
      <c r="POJ550" s="467"/>
      <c r="POK550" s="469"/>
      <c r="POL550" s="469"/>
      <c r="POM550" s="469"/>
      <c r="PON550" s="465"/>
      <c r="POO550" s="466"/>
      <c r="POP550" s="467"/>
      <c r="POQ550" s="468"/>
      <c r="POR550" s="467"/>
      <c r="POS550" s="469"/>
      <c r="POT550" s="469"/>
      <c r="POU550" s="469"/>
      <c r="POV550" s="465"/>
      <c r="POW550" s="466"/>
      <c r="POX550" s="467"/>
      <c r="POY550" s="468"/>
      <c r="POZ550" s="467"/>
      <c r="PPA550" s="469"/>
      <c r="PPB550" s="469"/>
      <c r="PPC550" s="469"/>
      <c r="PPD550" s="465"/>
      <c r="PPE550" s="466"/>
      <c r="PPF550" s="467"/>
      <c r="PPG550" s="468"/>
      <c r="PPH550" s="467"/>
      <c r="PPI550" s="469"/>
      <c r="PPJ550" s="469"/>
      <c r="PPK550" s="469"/>
      <c r="PPL550" s="465"/>
      <c r="PPM550" s="466"/>
      <c r="PPN550" s="467"/>
      <c r="PPO550" s="468"/>
      <c r="PPP550" s="467"/>
      <c r="PPQ550" s="469"/>
      <c r="PPR550" s="469"/>
      <c r="PPS550" s="469"/>
      <c r="PPT550" s="465"/>
      <c r="PPU550" s="466"/>
      <c r="PPV550" s="467"/>
      <c r="PPW550" s="468"/>
      <c r="PPX550" s="467"/>
      <c r="PPY550" s="469"/>
      <c r="PPZ550" s="469"/>
      <c r="PQA550" s="469"/>
      <c r="PQB550" s="465"/>
      <c r="PQC550" s="466"/>
      <c r="PQD550" s="467"/>
      <c r="PQE550" s="468"/>
      <c r="PQF550" s="467"/>
      <c r="PQG550" s="469"/>
      <c r="PQH550" s="469"/>
      <c r="PQI550" s="469"/>
      <c r="PQJ550" s="465"/>
      <c r="PQK550" s="466"/>
      <c r="PQL550" s="467"/>
      <c r="PQM550" s="468"/>
      <c r="PQN550" s="467"/>
      <c r="PQO550" s="469"/>
      <c r="PQP550" s="469"/>
      <c r="PQQ550" s="469"/>
      <c r="PQR550" s="465"/>
      <c r="PQS550" s="466"/>
      <c r="PQT550" s="467"/>
      <c r="PQU550" s="468"/>
      <c r="PQV550" s="467"/>
      <c r="PQW550" s="469"/>
      <c r="PQX550" s="469"/>
      <c r="PQY550" s="469"/>
      <c r="PQZ550" s="465"/>
      <c r="PRA550" s="466"/>
      <c r="PRB550" s="467"/>
      <c r="PRC550" s="468"/>
      <c r="PRD550" s="467"/>
      <c r="PRE550" s="469"/>
      <c r="PRF550" s="469"/>
      <c r="PRG550" s="469"/>
      <c r="PRH550" s="465"/>
      <c r="PRI550" s="466"/>
      <c r="PRJ550" s="467"/>
      <c r="PRK550" s="468"/>
      <c r="PRL550" s="467"/>
      <c r="PRM550" s="469"/>
      <c r="PRN550" s="469"/>
      <c r="PRO550" s="469"/>
      <c r="PRP550" s="465"/>
      <c r="PRQ550" s="466"/>
      <c r="PRR550" s="467"/>
      <c r="PRS550" s="468"/>
      <c r="PRT550" s="467"/>
      <c r="PRU550" s="469"/>
      <c r="PRV550" s="469"/>
      <c r="PRW550" s="469"/>
      <c r="PRX550" s="465"/>
      <c r="PRY550" s="466"/>
      <c r="PRZ550" s="467"/>
      <c r="PSA550" s="468"/>
      <c r="PSB550" s="467"/>
      <c r="PSC550" s="469"/>
      <c r="PSD550" s="469"/>
      <c r="PSE550" s="469"/>
      <c r="PSF550" s="465"/>
      <c r="PSG550" s="466"/>
      <c r="PSH550" s="467"/>
      <c r="PSI550" s="468"/>
      <c r="PSJ550" s="467"/>
      <c r="PSK550" s="469"/>
      <c r="PSL550" s="469"/>
      <c r="PSM550" s="469"/>
      <c r="PSN550" s="465"/>
      <c r="PSO550" s="466"/>
      <c r="PSP550" s="467"/>
      <c r="PSQ550" s="468"/>
      <c r="PSR550" s="467"/>
      <c r="PSS550" s="469"/>
      <c r="PST550" s="469"/>
      <c r="PSU550" s="469"/>
      <c r="PSV550" s="465"/>
      <c r="PSW550" s="466"/>
      <c r="PSX550" s="467"/>
      <c r="PSY550" s="468"/>
      <c r="PSZ550" s="467"/>
      <c r="PTA550" s="469"/>
      <c r="PTB550" s="469"/>
      <c r="PTC550" s="469"/>
      <c r="PTD550" s="465"/>
      <c r="PTE550" s="466"/>
      <c r="PTF550" s="467"/>
      <c r="PTG550" s="468"/>
      <c r="PTH550" s="467"/>
      <c r="PTI550" s="469"/>
      <c r="PTJ550" s="469"/>
      <c r="PTK550" s="469"/>
      <c r="PTL550" s="465"/>
      <c r="PTM550" s="466"/>
      <c r="PTN550" s="467"/>
      <c r="PTO550" s="468"/>
      <c r="PTP550" s="467"/>
      <c r="PTQ550" s="469"/>
      <c r="PTR550" s="469"/>
      <c r="PTS550" s="469"/>
      <c r="PTT550" s="465"/>
      <c r="PTU550" s="466"/>
      <c r="PTV550" s="467"/>
      <c r="PTW550" s="468"/>
      <c r="PTX550" s="467"/>
      <c r="PTY550" s="469"/>
      <c r="PTZ550" s="469"/>
      <c r="PUA550" s="469"/>
      <c r="PUB550" s="465"/>
      <c r="PUC550" s="466"/>
      <c r="PUD550" s="467"/>
      <c r="PUE550" s="468"/>
      <c r="PUF550" s="467"/>
      <c r="PUG550" s="469"/>
      <c r="PUH550" s="469"/>
      <c r="PUI550" s="469"/>
      <c r="PUJ550" s="465"/>
      <c r="PUK550" s="466"/>
      <c r="PUL550" s="467"/>
      <c r="PUM550" s="468"/>
      <c r="PUN550" s="467"/>
      <c r="PUO550" s="469"/>
      <c r="PUP550" s="469"/>
      <c r="PUQ550" s="469"/>
      <c r="PUR550" s="465"/>
      <c r="PUS550" s="466"/>
      <c r="PUT550" s="467"/>
      <c r="PUU550" s="468"/>
      <c r="PUV550" s="467"/>
      <c r="PUW550" s="469"/>
      <c r="PUX550" s="469"/>
      <c r="PUY550" s="469"/>
      <c r="PUZ550" s="465"/>
      <c r="PVA550" s="466"/>
      <c r="PVB550" s="467"/>
      <c r="PVC550" s="468"/>
      <c r="PVD550" s="467"/>
      <c r="PVE550" s="469"/>
      <c r="PVF550" s="469"/>
      <c r="PVG550" s="469"/>
      <c r="PVH550" s="465"/>
      <c r="PVI550" s="466"/>
      <c r="PVJ550" s="467"/>
      <c r="PVK550" s="468"/>
      <c r="PVL550" s="467"/>
      <c r="PVM550" s="469"/>
      <c r="PVN550" s="469"/>
      <c r="PVO550" s="469"/>
      <c r="PVP550" s="465"/>
      <c r="PVQ550" s="466"/>
      <c r="PVR550" s="467"/>
      <c r="PVS550" s="468"/>
      <c r="PVT550" s="467"/>
      <c r="PVU550" s="469"/>
      <c r="PVV550" s="469"/>
      <c r="PVW550" s="469"/>
      <c r="PVX550" s="465"/>
      <c r="PVY550" s="466"/>
      <c r="PVZ550" s="467"/>
      <c r="PWA550" s="468"/>
      <c r="PWB550" s="467"/>
      <c r="PWC550" s="469"/>
      <c r="PWD550" s="469"/>
      <c r="PWE550" s="469"/>
      <c r="PWF550" s="465"/>
      <c r="PWG550" s="466"/>
      <c r="PWH550" s="467"/>
      <c r="PWI550" s="468"/>
      <c r="PWJ550" s="467"/>
      <c r="PWK550" s="469"/>
      <c r="PWL550" s="469"/>
      <c r="PWM550" s="469"/>
      <c r="PWN550" s="465"/>
      <c r="PWO550" s="466"/>
      <c r="PWP550" s="467"/>
      <c r="PWQ550" s="468"/>
      <c r="PWR550" s="467"/>
      <c r="PWS550" s="469"/>
      <c r="PWT550" s="469"/>
      <c r="PWU550" s="469"/>
      <c r="PWV550" s="465"/>
      <c r="PWW550" s="466"/>
      <c r="PWX550" s="467"/>
      <c r="PWY550" s="468"/>
      <c r="PWZ550" s="467"/>
      <c r="PXA550" s="469"/>
      <c r="PXB550" s="469"/>
      <c r="PXC550" s="469"/>
      <c r="PXD550" s="465"/>
      <c r="PXE550" s="466"/>
      <c r="PXF550" s="467"/>
      <c r="PXG550" s="468"/>
      <c r="PXH550" s="467"/>
      <c r="PXI550" s="469"/>
      <c r="PXJ550" s="469"/>
      <c r="PXK550" s="469"/>
      <c r="PXL550" s="465"/>
      <c r="PXM550" s="466"/>
      <c r="PXN550" s="467"/>
      <c r="PXO550" s="468"/>
      <c r="PXP550" s="467"/>
      <c r="PXQ550" s="469"/>
      <c r="PXR550" s="469"/>
      <c r="PXS550" s="469"/>
      <c r="PXT550" s="465"/>
      <c r="PXU550" s="466"/>
      <c r="PXV550" s="467"/>
      <c r="PXW550" s="468"/>
      <c r="PXX550" s="467"/>
      <c r="PXY550" s="469"/>
      <c r="PXZ550" s="469"/>
      <c r="PYA550" s="469"/>
      <c r="PYB550" s="465"/>
      <c r="PYC550" s="466"/>
      <c r="PYD550" s="467"/>
      <c r="PYE550" s="468"/>
      <c r="PYF550" s="467"/>
      <c r="PYG550" s="469"/>
      <c r="PYH550" s="469"/>
      <c r="PYI550" s="469"/>
      <c r="PYJ550" s="465"/>
      <c r="PYK550" s="466"/>
      <c r="PYL550" s="467"/>
      <c r="PYM550" s="468"/>
      <c r="PYN550" s="467"/>
      <c r="PYO550" s="469"/>
      <c r="PYP550" s="469"/>
      <c r="PYQ550" s="469"/>
      <c r="PYR550" s="465"/>
      <c r="PYS550" s="466"/>
      <c r="PYT550" s="467"/>
      <c r="PYU550" s="468"/>
      <c r="PYV550" s="467"/>
      <c r="PYW550" s="469"/>
      <c r="PYX550" s="469"/>
      <c r="PYY550" s="469"/>
      <c r="PYZ550" s="465"/>
      <c r="PZA550" s="466"/>
      <c r="PZB550" s="467"/>
      <c r="PZC550" s="468"/>
      <c r="PZD550" s="467"/>
      <c r="PZE550" s="469"/>
      <c r="PZF550" s="469"/>
      <c r="PZG550" s="469"/>
      <c r="PZH550" s="465"/>
      <c r="PZI550" s="466"/>
      <c r="PZJ550" s="467"/>
      <c r="PZK550" s="468"/>
      <c r="PZL550" s="467"/>
      <c r="PZM550" s="469"/>
      <c r="PZN550" s="469"/>
      <c r="PZO550" s="469"/>
      <c r="PZP550" s="465"/>
      <c r="PZQ550" s="466"/>
      <c r="PZR550" s="467"/>
      <c r="PZS550" s="468"/>
      <c r="PZT550" s="467"/>
      <c r="PZU550" s="469"/>
      <c r="PZV550" s="469"/>
      <c r="PZW550" s="469"/>
      <c r="PZX550" s="465"/>
      <c r="PZY550" s="466"/>
      <c r="PZZ550" s="467"/>
      <c r="QAA550" s="468"/>
      <c r="QAB550" s="467"/>
      <c r="QAC550" s="469"/>
      <c r="QAD550" s="469"/>
      <c r="QAE550" s="469"/>
      <c r="QAF550" s="465"/>
      <c r="QAG550" s="466"/>
      <c r="QAH550" s="467"/>
      <c r="QAI550" s="468"/>
      <c r="QAJ550" s="467"/>
      <c r="QAK550" s="469"/>
      <c r="QAL550" s="469"/>
      <c r="QAM550" s="469"/>
      <c r="QAN550" s="465"/>
      <c r="QAO550" s="466"/>
      <c r="QAP550" s="467"/>
      <c r="QAQ550" s="468"/>
      <c r="QAR550" s="467"/>
      <c r="QAS550" s="469"/>
      <c r="QAT550" s="469"/>
      <c r="QAU550" s="469"/>
      <c r="QAV550" s="465"/>
      <c r="QAW550" s="466"/>
      <c r="QAX550" s="467"/>
      <c r="QAY550" s="468"/>
      <c r="QAZ550" s="467"/>
      <c r="QBA550" s="469"/>
      <c r="QBB550" s="469"/>
      <c r="QBC550" s="469"/>
      <c r="QBD550" s="465"/>
      <c r="QBE550" s="466"/>
      <c r="QBF550" s="467"/>
      <c r="QBG550" s="468"/>
      <c r="QBH550" s="467"/>
      <c r="QBI550" s="469"/>
      <c r="QBJ550" s="469"/>
      <c r="QBK550" s="469"/>
      <c r="QBL550" s="465"/>
      <c r="QBM550" s="466"/>
      <c r="QBN550" s="467"/>
      <c r="QBO550" s="468"/>
      <c r="QBP550" s="467"/>
      <c r="QBQ550" s="469"/>
      <c r="QBR550" s="469"/>
      <c r="QBS550" s="469"/>
      <c r="QBT550" s="465"/>
      <c r="QBU550" s="466"/>
      <c r="QBV550" s="467"/>
      <c r="QBW550" s="468"/>
      <c r="QBX550" s="467"/>
      <c r="QBY550" s="469"/>
      <c r="QBZ550" s="469"/>
      <c r="QCA550" s="469"/>
      <c r="QCB550" s="465"/>
      <c r="QCC550" s="466"/>
      <c r="QCD550" s="467"/>
      <c r="QCE550" s="468"/>
      <c r="QCF550" s="467"/>
      <c r="QCG550" s="469"/>
      <c r="QCH550" s="469"/>
      <c r="QCI550" s="469"/>
      <c r="QCJ550" s="465"/>
      <c r="QCK550" s="466"/>
      <c r="QCL550" s="467"/>
      <c r="QCM550" s="468"/>
      <c r="QCN550" s="467"/>
      <c r="QCO550" s="469"/>
      <c r="QCP550" s="469"/>
      <c r="QCQ550" s="469"/>
      <c r="QCR550" s="465"/>
      <c r="QCS550" s="466"/>
      <c r="QCT550" s="467"/>
      <c r="QCU550" s="468"/>
      <c r="QCV550" s="467"/>
      <c r="QCW550" s="469"/>
      <c r="QCX550" s="469"/>
      <c r="QCY550" s="469"/>
      <c r="QCZ550" s="465"/>
      <c r="QDA550" s="466"/>
      <c r="QDB550" s="467"/>
      <c r="QDC550" s="468"/>
      <c r="QDD550" s="467"/>
      <c r="QDE550" s="469"/>
      <c r="QDF550" s="469"/>
      <c r="QDG550" s="469"/>
      <c r="QDH550" s="465"/>
      <c r="QDI550" s="466"/>
      <c r="QDJ550" s="467"/>
      <c r="QDK550" s="468"/>
      <c r="QDL550" s="467"/>
      <c r="QDM550" s="469"/>
      <c r="QDN550" s="469"/>
      <c r="QDO550" s="469"/>
      <c r="QDP550" s="465"/>
      <c r="QDQ550" s="466"/>
      <c r="QDR550" s="467"/>
      <c r="QDS550" s="468"/>
      <c r="QDT550" s="467"/>
      <c r="QDU550" s="469"/>
      <c r="QDV550" s="469"/>
      <c r="QDW550" s="469"/>
      <c r="QDX550" s="465"/>
      <c r="QDY550" s="466"/>
      <c r="QDZ550" s="467"/>
      <c r="QEA550" s="468"/>
      <c r="QEB550" s="467"/>
      <c r="QEC550" s="469"/>
      <c r="QED550" s="469"/>
      <c r="QEE550" s="469"/>
      <c r="QEF550" s="465"/>
      <c r="QEG550" s="466"/>
      <c r="QEH550" s="467"/>
      <c r="QEI550" s="468"/>
      <c r="QEJ550" s="467"/>
      <c r="QEK550" s="469"/>
      <c r="QEL550" s="469"/>
      <c r="QEM550" s="469"/>
      <c r="QEN550" s="465"/>
      <c r="QEO550" s="466"/>
      <c r="QEP550" s="467"/>
      <c r="QEQ550" s="468"/>
      <c r="QER550" s="467"/>
      <c r="QES550" s="469"/>
      <c r="QET550" s="469"/>
      <c r="QEU550" s="469"/>
      <c r="QEV550" s="465"/>
      <c r="QEW550" s="466"/>
      <c r="QEX550" s="467"/>
      <c r="QEY550" s="468"/>
      <c r="QEZ550" s="467"/>
      <c r="QFA550" s="469"/>
      <c r="QFB550" s="469"/>
      <c r="QFC550" s="469"/>
      <c r="QFD550" s="465"/>
      <c r="QFE550" s="466"/>
      <c r="QFF550" s="467"/>
      <c r="QFG550" s="468"/>
      <c r="QFH550" s="467"/>
      <c r="QFI550" s="469"/>
      <c r="QFJ550" s="469"/>
      <c r="QFK550" s="469"/>
      <c r="QFL550" s="465"/>
      <c r="QFM550" s="466"/>
      <c r="QFN550" s="467"/>
      <c r="QFO550" s="468"/>
      <c r="QFP550" s="467"/>
      <c r="QFQ550" s="469"/>
      <c r="QFR550" s="469"/>
      <c r="QFS550" s="469"/>
      <c r="QFT550" s="465"/>
      <c r="QFU550" s="466"/>
      <c r="QFV550" s="467"/>
      <c r="QFW550" s="468"/>
      <c r="QFX550" s="467"/>
      <c r="QFY550" s="469"/>
      <c r="QFZ550" s="469"/>
      <c r="QGA550" s="469"/>
      <c r="QGB550" s="465"/>
      <c r="QGC550" s="466"/>
      <c r="QGD550" s="467"/>
      <c r="QGE550" s="468"/>
      <c r="QGF550" s="467"/>
      <c r="QGG550" s="469"/>
      <c r="QGH550" s="469"/>
      <c r="QGI550" s="469"/>
      <c r="QGJ550" s="465"/>
      <c r="QGK550" s="466"/>
      <c r="QGL550" s="467"/>
      <c r="QGM550" s="468"/>
      <c r="QGN550" s="467"/>
      <c r="QGO550" s="469"/>
      <c r="QGP550" s="469"/>
      <c r="QGQ550" s="469"/>
      <c r="QGR550" s="465"/>
      <c r="QGS550" s="466"/>
      <c r="QGT550" s="467"/>
      <c r="QGU550" s="468"/>
      <c r="QGV550" s="467"/>
      <c r="QGW550" s="469"/>
      <c r="QGX550" s="469"/>
      <c r="QGY550" s="469"/>
      <c r="QGZ550" s="465"/>
      <c r="QHA550" s="466"/>
      <c r="QHB550" s="467"/>
      <c r="QHC550" s="468"/>
      <c r="QHD550" s="467"/>
      <c r="QHE550" s="469"/>
      <c r="QHF550" s="469"/>
      <c r="QHG550" s="469"/>
      <c r="QHH550" s="465"/>
      <c r="QHI550" s="466"/>
      <c r="QHJ550" s="467"/>
      <c r="QHK550" s="468"/>
      <c r="QHL550" s="467"/>
      <c r="QHM550" s="469"/>
      <c r="QHN550" s="469"/>
      <c r="QHO550" s="469"/>
      <c r="QHP550" s="465"/>
      <c r="QHQ550" s="466"/>
      <c r="QHR550" s="467"/>
      <c r="QHS550" s="468"/>
      <c r="QHT550" s="467"/>
      <c r="QHU550" s="469"/>
      <c r="QHV550" s="469"/>
      <c r="QHW550" s="469"/>
      <c r="QHX550" s="465"/>
      <c r="QHY550" s="466"/>
      <c r="QHZ550" s="467"/>
      <c r="QIA550" s="468"/>
      <c r="QIB550" s="467"/>
      <c r="QIC550" s="469"/>
      <c r="QID550" s="469"/>
      <c r="QIE550" s="469"/>
      <c r="QIF550" s="465"/>
      <c r="QIG550" s="466"/>
      <c r="QIH550" s="467"/>
      <c r="QII550" s="468"/>
      <c r="QIJ550" s="467"/>
      <c r="QIK550" s="469"/>
      <c r="QIL550" s="469"/>
      <c r="QIM550" s="469"/>
      <c r="QIN550" s="465"/>
      <c r="QIO550" s="466"/>
      <c r="QIP550" s="467"/>
      <c r="QIQ550" s="468"/>
      <c r="QIR550" s="467"/>
      <c r="QIS550" s="469"/>
      <c r="QIT550" s="469"/>
      <c r="QIU550" s="469"/>
      <c r="QIV550" s="465"/>
      <c r="QIW550" s="466"/>
      <c r="QIX550" s="467"/>
      <c r="QIY550" s="468"/>
      <c r="QIZ550" s="467"/>
      <c r="QJA550" s="469"/>
      <c r="QJB550" s="469"/>
      <c r="QJC550" s="469"/>
      <c r="QJD550" s="465"/>
      <c r="QJE550" s="466"/>
      <c r="QJF550" s="467"/>
      <c r="QJG550" s="468"/>
      <c r="QJH550" s="467"/>
      <c r="QJI550" s="469"/>
      <c r="QJJ550" s="469"/>
      <c r="QJK550" s="469"/>
      <c r="QJL550" s="465"/>
      <c r="QJM550" s="466"/>
      <c r="QJN550" s="467"/>
      <c r="QJO550" s="468"/>
      <c r="QJP550" s="467"/>
      <c r="QJQ550" s="469"/>
      <c r="QJR550" s="469"/>
      <c r="QJS550" s="469"/>
      <c r="QJT550" s="465"/>
      <c r="QJU550" s="466"/>
      <c r="QJV550" s="467"/>
      <c r="QJW550" s="468"/>
      <c r="QJX550" s="467"/>
      <c r="QJY550" s="469"/>
      <c r="QJZ550" s="469"/>
      <c r="QKA550" s="469"/>
      <c r="QKB550" s="465"/>
      <c r="QKC550" s="466"/>
      <c r="QKD550" s="467"/>
      <c r="QKE550" s="468"/>
      <c r="QKF550" s="467"/>
      <c r="QKG550" s="469"/>
      <c r="QKH550" s="469"/>
      <c r="QKI550" s="469"/>
      <c r="QKJ550" s="465"/>
      <c r="QKK550" s="466"/>
      <c r="QKL550" s="467"/>
      <c r="QKM550" s="468"/>
      <c r="QKN550" s="467"/>
      <c r="QKO550" s="469"/>
      <c r="QKP550" s="469"/>
      <c r="QKQ550" s="469"/>
      <c r="QKR550" s="465"/>
      <c r="QKS550" s="466"/>
      <c r="QKT550" s="467"/>
      <c r="QKU550" s="468"/>
      <c r="QKV550" s="467"/>
      <c r="QKW550" s="469"/>
      <c r="QKX550" s="469"/>
      <c r="QKY550" s="469"/>
      <c r="QKZ550" s="465"/>
      <c r="QLA550" s="466"/>
      <c r="QLB550" s="467"/>
      <c r="QLC550" s="468"/>
      <c r="QLD550" s="467"/>
      <c r="QLE550" s="469"/>
      <c r="QLF550" s="469"/>
      <c r="QLG550" s="469"/>
      <c r="QLH550" s="465"/>
      <c r="QLI550" s="466"/>
      <c r="QLJ550" s="467"/>
      <c r="QLK550" s="468"/>
      <c r="QLL550" s="467"/>
      <c r="QLM550" s="469"/>
      <c r="QLN550" s="469"/>
      <c r="QLO550" s="469"/>
      <c r="QLP550" s="465"/>
      <c r="QLQ550" s="466"/>
      <c r="QLR550" s="467"/>
      <c r="QLS550" s="468"/>
      <c r="QLT550" s="467"/>
      <c r="QLU550" s="469"/>
      <c r="QLV550" s="469"/>
      <c r="QLW550" s="469"/>
      <c r="QLX550" s="465"/>
      <c r="QLY550" s="466"/>
      <c r="QLZ550" s="467"/>
      <c r="QMA550" s="468"/>
      <c r="QMB550" s="467"/>
      <c r="QMC550" s="469"/>
      <c r="QMD550" s="469"/>
      <c r="QME550" s="469"/>
      <c r="QMF550" s="465"/>
      <c r="QMG550" s="466"/>
      <c r="QMH550" s="467"/>
      <c r="QMI550" s="468"/>
      <c r="QMJ550" s="467"/>
      <c r="QMK550" s="469"/>
      <c r="QML550" s="469"/>
      <c r="QMM550" s="469"/>
      <c r="QMN550" s="465"/>
      <c r="QMO550" s="466"/>
      <c r="QMP550" s="467"/>
      <c r="QMQ550" s="468"/>
      <c r="QMR550" s="467"/>
      <c r="QMS550" s="469"/>
      <c r="QMT550" s="469"/>
      <c r="QMU550" s="469"/>
      <c r="QMV550" s="465"/>
      <c r="QMW550" s="466"/>
      <c r="QMX550" s="467"/>
      <c r="QMY550" s="468"/>
      <c r="QMZ550" s="467"/>
      <c r="QNA550" s="469"/>
      <c r="QNB550" s="469"/>
      <c r="QNC550" s="469"/>
      <c r="QND550" s="465"/>
      <c r="QNE550" s="466"/>
      <c r="QNF550" s="467"/>
      <c r="QNG550" s="468"/>
      <c r="QNH550" s="467"/>
      <c r="QNI550" s="469"/>
      <c r="QNJ550" s="469"/>
      <c r="QNK550" s="469"/>
      <c r="QNL550" s="465"/>
      <c r="QNM550" s="466"/>
      <c r="QNN550" s="467"/>
      <c r="QNO550" s="468"/>
      <c r="QNP550" s="467"/>
      <c r="QNQ550" s="469"/>
      <c r="QNR550" s="469"/>
      <c r="QNS550" s="469"/>
      <c r="QNT550" s="465"/>
      <c r="QNU550" s="466"/>
      <c r="QNV550" s="467"/>
      <c r="QNW550" s="468"/>
      <c r="QNX550" s="467"/>
      <c r="QNY550" s="469"/>
      <c r="QNZ550" s="469"/>
      <c r="QOA550" s="469"/>
      <c r="QOB550" s="465"/>
      <c r="QOC550" s="466"/>
      <c r="QOD550" s="467"/>
      <c r="QOE550" s="468"/>
      <c r="QOF550" s="467"/>
      <c r="QOG550" s="469"/>
      <c r="QOH550" s="469"/>
      <c r="QOI550" s="469"/>
      <c r="QOJ550" s="465"/>
      <c r="QOK550" s="466"/>
      <c r="QOL550" s="467"/>
      <c r="QOM550" s="468"/>
      <c r="QON550" s="467"/>
      <c r="QOO550" s="469"/>
      <c r="QOP550" s="469"/>
      <c r="QOQ550" s="469"/>
      <c r="QOR550" s="465"/>
      <c r="QOS550" s="466"/>
      <c r="QOT550" s="467"/>
      <c r="QOU550" s="468"/>
      <c r="QOV550" s="467"/>
      <c r="QOW550" s="469"/>
      <c r="QOX550" s="469"/>
      <c r="QOY550" s="469"/>
      <c r="QOZ550" s="465"/>
      <c r="QPA550" s="466"/>
      <c r="QPB550" s="467"/>
      <c r="QPC550" s="468"/>
      <c r="QPD550" s="467"/>
      <c r="QPE550" s="469"/>
      <c r="QPF550" s="469"/>
      <c r="QPG550" s="469"/>
      <c r="QPH550" s="465"/>
      <c r="QPI550" s="466"/>
      <c r="QPJ550" s="467"/>
      <c r="QPK550" s="468"/>
      <c r="QPL550" s="467"/>
      <c r="QPM550" s="469"/>
      <c r="QPN550" s="469"/>
      <c r="QPO550" s="469"/>
      <c r="QPP550" s="465"/>
      <c r="QPQ550" s="466"/>
      <c r="QPR550" s="467"/>
      <c r="QPS550" s="468"/>
      <c r="QPT550" s="467"/>
      <c r="QPU550" s="469"/>
      <c r="QPV550" s="469"/>
      <c r="QPW550" s="469"/>
      <c r="QPX550" s="465"/>
      <c r="QPY550" s="466"/>
      <c r="QPZ550" s="467"/>
      <c r="QQA550" s="468"/>
      <c r="QQB550" s="467"/>
      <c r="QQC550" s="469"/>
      <c r="QQD550" s="469"/>
      <c r="QQE550" s="469"/>
      <c r="QQF550" s="465"/>
      <c r="QQG550" s="466"/>
      <c r="QQH550" s="467"/>
      <c r="QQI550" s="468"/>
      <c r="QQJ550" s="467"/>
      <c r="QQK550" s="469"/>
      <c r="QQL550" s="469"/>
      <c r="QQM550" s="469"/>
      <c r="QQN550" s="465"/>
      <c r="QQO550" s="466"/>
      <c r="QQP550" s="467"/>
      <c r="QQQ550" s="468"/>
      <c r="QQR550" s="467"/>
      <c r="QQS550" s="469"/>
      <c r="QQT550" s="469"/>
      <c r="QQU550" s="469"/>
      <c r="QQV550" s="465"/>
      <c r="QQW550" s="466"/>
      <c r="QQX550" s="467"/>
      <c r="QQY550" s="468"/>
      <c r="QQZ550" s="467"/>
      <c r="QRA550" s="469"/>
      <c r="QRB550" s="469"/>
      <c r="QRC550" s="469"/>
      <c r="QRD550" s="465"/>
      <c r="QRE550" s="466"/>
      <c r="QRF550" s="467"/>
      <c r="QRG550" s="468"/>
      <c r="QRH550" s="467"/>
      <c r="QRI550" s="469"/>
      <c r="QRJ550" s="469"/>
      <c r="QRK550" s="469"/>
      <c r="QRL550" s="465"/>
      <c r="QRM550" s="466"/>
      <c r="QRN550" s="467"/>
      <c r="QRO550" s="468"/>
      <c r="QRP550" s="467"/>
      <c r="QRQ550" s="469"/>
      <c r="QRR550" s="469"/>
      <c r="QRS550" s="469"/>
      <c r="QRT550" s="465"/>
      <c r="QRU550" s="466"/>
      <c r="QRV550" s="467"/>
      <c r="QRW550" s="468"/>
      <c r="QRX550" s="467"/>
      <c r="QRY550" s="469"/>
      <c r="QRZ550" s="469"/>
      <c r="QSA550" s="469"/>
      <c r="QSB550" s="465"/>
      <c r="QSC550" s="466"/>
      <c r="QSD550" s="467"/>
      <c r="QSE550" s="468"/>
      <c r="QSF550" s="467"/>
      <c r="QSG550" s="469"/>
      <c r="QSH550" s="469"/>
      <c r="QSI550" s="469"/>
      <c r="QSJ550" s="465"/>
      <c r="QSK550" s="466"/>
      <c r="QSL550" s="467"/>
      <c r="QSM550" s="468"/>
      <c r="QSN550" s="467"/>
      <c r="QSO550" s="469"/>
      <c r="QSP550" s="469"/>
      <c r="QSQ550" s="469"/>
      <c r="QSR550" s="465"/>
      <c r="QSS550" s="466"/>
      <c r="QST550" s="467"/>
      <c r="QSU550" s="468"/>
      <c r="QSV550" s="467"/>
      <c r="QSW550" s="469"/>
      <c r="QSX550" s="469"/>
      <c r="QSY550" s="469"/>
      <c r="QSZ550" s="465"/>
      <c r="QTA550" s="466"/>
      <c r="QTB550" s="467"/>
      <c r="QTC550" s="468"/>
      <c r="QTD550" s="467"/>
      <c r="QTE550" s="469"/>
      <c r="QTF550" s="469"/>
      <c r="QTG550" s="469"/>
      <c r="QTH550" s="465"/>
      <c r="QTI550" s="466"/>
      <c r="QTJ550" s="467"/>
      <c r="QTK550" s="468"/>
      <c r="QTL550" s="467"/>
      <c r="QTM550" s="469"/>
      <c r="QTN550" s="469"/>
      <c r="QTO550" s="469"/>
      <c r="QTP550" s="465"/>
      <c r="QTQ550" s="466"/>
      <c r="QTR550" s="467"/>
      <c r="QTS550" s="468"/>
      <c r="QTT550" s="467"/>
      <c r="QTU550" s="469"/>
      <c r="QTV550" s="469"/>
      <c r="QTW550" s="469"/>
      <c r="QTX550" s="465"/>
      <c r="QTY550" s="466"/>
      <c r="QTZ550" s="467"/>
      <c r="QUA550" s="468"/>
      <c r="QUB550" s="467"/>
      <c r="QUC550" s="469"/>
      <c r="QUD550" s="469"/>
      <c r="QUE550" s="469"/>
      <c r="QUF550" s="465"/>
      <c r="QUG550" s="466"/>
      <c r="QUH550" s="467"/>
      <c r="QUI550" s="468"/>
      <c r="QUJ550" s="467"/>
      <c r="QUK550" s="469"/>
      <c r="QUL550" s="469"/>
      <c r="QUM550" s="469"/>
      <c r="QUN550" s="465"/>
      <c r="QUO550" s="466"/>
      <c r="QUP550" s="467"/>
      <c r="QUQ550" s="468"/>
      <c r="QUR550" s="467"/>
      <c r="QUS550" s="469"/>
      <c r="QUT550" s="469"/>
      <c r="QUU550" s="469"/>
      <c r="QUV550" s="465"/>
      <c r="QUW550" s="466"/>
      <c r="QUX550" s="467"/>
      <c r="QUY550" s="468"/>
      <c r="QUZ550" s="467"/>
      <c r="QVA550" s="469"/>
      <c r="QVB550" s="469"/>
      <c r="QVC550" s="469"/>
      <c r="QVD550" s="465"/>
      <c r="QVE550" s="466"/>
      <c r="QVF550" s="467"/>
      <c r="QVG550" s="468"/>
      <c r="QVH550" s="467"/>
      <c r="QVI550" s="469"/>
      <c r="QVJ550" s="469"/>
      <c r="QVK550" s="469"/>
      <c r="QVL550" s="465"/>
      <c r="QVM550" s="466"/>
      <c r="QVN550" s="467"/>
      <c r="QVO550" s="468"/>
      <c r="QVP550" s="467"/>
      <c r="QVQ550" s="469"/>
      <c r="QVR550" s="469"/>
      <c r="QVS550" s="469"/>
      <c r="QVT550" s="465"/>
      <c r="QVU550" s="466"/>
      <c r="QVV550" s="467"/>
      <c r="QVW550" s="468"/>
      <c r="QVX550" s="467"/>
      <c r="QVY550" s="469"/>
      <c r="QVZ550" s="469"/>
      <c r="QWA550" s="469"/>
      <c r="QWB550" s="465"/>
      <c r="QWC550" s="466"/>
      <c r="QWD550" s="467"/>
      <c r="QWE550" s="468"/>
      <c r="QWF550" s="467"/>
      <c r="QWG550" s="469"/>
      <c r="QWH550" s="469"/>
      <c r="QWI550" s="469"/>
      <c r="QWJ550" s="465"/>
      <c r="QWK550" s="466"/>
      <c r="QWL550" s="467"/>
      <c r="QWM550" s="468"/>
      <c r="QWN550" s="467"/>
      <c r="QWO550" s="469"/>
      <c r="QWP550" s="469"/>
      <c r="QWQ550" s="469"/>
      <c r="QWR550" s="465"/>
      <c r="QWS550" s="466"/>
      <c r="QWT550" s="467"/>
      <c r="QWU550" s="468"/>
      <c r="QWV550" s="467"/>
      <c r="QWW550" s="469"/>
      <c r="QWX550" s="469"/>
      <c r="QWY550" s="469"/>
      <c r="QWZ550" s="465"/>
      <c r="QXA550" s="466"/>
      <c r="QXB550" s="467"/>
      <c r="QXC550" s="468"/>
      <c r="QXD550" s="467"/>
      <c r="QXE550" s="469"/>
      <c r="QXF550" s="469"/>
      <c r="QXG550" s="469"/>
      <c r="QXH550" s="465"/>
      <c r="QXI550" s="466"/>
      <c r="QXJ550" s="467"/>
      <c r="QXK550" s="468"/>
      <c r="QXL550" s="467"/>
      <c r="QXM550" s="469"/>
      <c r="QXN550" s="469"/>
      <c r="QXO550" s="469"/>
      <c r="QXP550" s="465"/>
      <c r="QXQ550" s="466"/>
      <c r="QXR550" s="467"/>
      <c r="QXS550" s="468"/>
      <c r="QXT550" s="467"/>
      <c r="QXU550" s="469"/>
      <c r="QXV550" s="469"/>
      <c r="QXW550" s="469"/>
      <c r="QXX550" s="465"/>
      <c r="QXY550" s="466"/>
      <c r="QXZ550" s="467"/>
      <c r="QYA550" s="468"/>
      <c r="QYB550" s="467"/>
      <c r="QYC550" s="469"/>
      <c r="QYD550" s="469"/>
      <c r="QYE550" s="469"/>
      <c r="QYF550" s="465"/>
      <c r="QYG550" s="466"/>
      <c r="QYH550" s="467"/>
      <c r="QYI550" s="468"/>
      <c r="QYJ550" s="467"/>
      <c r="QYK550" s="469"/>
      <c r="QYL550" s="469"/>
      <c r="QYM550" s="469"/>
      <c r="QYN550" s="465"/>
      <c r="QYO550" s="466"/>
      <c r="QYP550" s="467"/>
      <c r="QYQ550" s="468"/>
      <c r="QYR550" s="467"/>
      <c r="QYS550" s="469"/>
      <c r="QYT550" s="469"/>
      <c r="QYU550" s="469"/>
      <c r="QYV550" s="465"/>
      <c r="QYW550" s="466"/>
      <c r="QYX550" s="467"/>
      <c r="QYY550" s="468"/>
      <c r="QYZ550" s="467"/>
      <c r="QZA550" s="469"/>
      <c r="QZB550" s="469"/>
      <c r="QZC550" s="469"/>
      <c r="QZD550" s="465"/>
      <c r="QZE550" s="466"/>
      <c r="QZF550" s="467"/>
      <c r="QZG550" s="468"/>
      <c r="QZH550" s="467"/>
      <c r="QZI550" s="469"/>
      <c r="QZJ550" s="469"/>
      <c r="QZK550" s="469"/>
      <c r="QZL550" s="465"/>
      <c r="QZM550" s="466"/>
      <c r="QZN550" s="467"/>
      <c r="QZO550" s="468"/>
      <c r="QZP550" s="467"/>
      <c r="QZQ550" s="469"/>
      <c r="QZR550" s="469"/>
      <c r="QZS550" s="469"/>
      <c r="QZT550" s="465"/>
      <c r="QZU550" s="466"/>
      <c r="QZV550" s="467"/>
      <c r="QZW550" s="468"/>
      <c r="QZX550" s="467"/>
      <c r="QZY550" s="469"/>
      <c r="QZZ550" s="469"/>
      <c r="RAA550" s="469"/>
      <c r="RAB550" s="465"/>
      <c r="RAC550" s="466"/>
      <c r="RAD550" s="467"/>
      <c r="RAE550" s="468"/>
      <c r="RAF550" s="467"/>
      <c r="RAG550" s="469"/>
      <c r="RAH550" s="469"/>
      <c r="RAI550" s="469"/>
      <c r="RAJ550" s="465"/>
      <c r="RAK550" s="466"/>
      <c r="RAL550" s="467"/>
      <c r="RAM550" s="468"/>
      <c r="RAN550" s="467"/>
      <c r="RAO550" s="469"/>
      <c r="RAP550" s="469"/>
      <c r="RAQ550" s="469"/>
      <c r="RAR550" s="465"/>
      <c r="RAS550" s="466"/>
      <c r="RAT550" s="467"/>
      <c r="RAU550" s="468"/>
      <c r="RAV550" s="467"/>
      <c r="RAW550" s="469"/>
      <c r="RAX550" s="469"/>
      <c r="RAY550" s="469"/>
      <c r="RAZ550" s="465"/>
      <c r="RBA550" s="466"/>
      <c r="RBB550" s="467"/>
      <c r="RBC550" s="468"/>
      <c r="RBD550" s="467"/>
      <c r="RBE550" s="469"/>
      <c r="RBF550" s="469"/>
      <c r="RBG550" s="469"/>
      <c r="RBH550" s="465"/>
      <c r="RBI550" s="466"/>
      <c r="RBJ550" s="467"/>
      <c r="RBK550" s="468"/>
      <c r="RBL550" s="467"/>
      <c r="RBM550" s="469"/>
      <c r="RBN550" s="469"/>
      <c r="RBO550" s="469"/>
      <c r="RBP550" s="465"/>
      <c r="RBQ550" s="466"/>
      <c r="RBR550" s="467"/>
      <c r="RBS550" s="468"/>
      <c r="RBT550" s="467"/>
      <c r="RBU550" s="469"/>
      <c r="RBV550" s="469"/>
      <c r="RBW550" s="469"/>
      <c r="RBX550" s="465"/>
      <c r="RBY550" s="466"/>
      <c r="RBZ550" s="467"/>
      <c r="RCA550" s="468"/>
      <c r="RCB550" s="467"/>
      <c r="RCC550" s="469"/>
      <c r="RCD550" s="469"/>
      <c r="RCE550" s="469"/>
      <c r="RCF550" s="465"/>
      <c r="RCG550" s="466"/>
      <c r="RCH550" s="467"/>
      <c r="RCI550" s="468"/>
      <c r="RCJ550" s="467"/>
      <c r="RCK550" s="469"/>
      <c r="RCL550" s="469"/>
      <c r="RCM550" s="469"/>
      <c r="RCN550" s="465"/>
      <c r="RCO550" s="466"/>
      <c r="RCP550" s="467"/>
      <c r="RCQ550" s="468"/>
      <c r="RCR550" s="467"/>
      <c r="RCS550" s="469"/>
      <c r="RCT550" s="469"/>
      <c r="RCU550" s="469"/>
      <c r="RCV550" s="465"/>
      <c r="RCW550" s="466"/>
      <c r="RCX550" s="467"/>
      <c r="RCY550" s="468"/>
      <c r="RCZ550" s="467"/>
      <c r="RDA550" s="469"/>
      <c r="RDB550" s="469"/>
      <c r="RDC550" s="469"/>
      <c r="RDD550" s="465"/>
      <c r="RDE550" s="466"/>
      <c r="RDF550" s="467"/>
      <c r="RDG550" s="468"/>
      <c r="RDH550" s="467"/>
      <c r="RDI550" s="469"/>
      <c r="RDJ550" s="469"/>
      <c r="RDK550" s="469"/>
      <c r="RDL550" s="465"/>
      <c r="RDM550" s="466"/>
      <c r="RDN550" s="467"/>
      <c r="RDO550" s="468"/>
      <c r="RDP550" s="467"/>
      <c r="RDQ550" s="469"/>
      <c r="RDR550" s="469"/>
      <c r="RDS550" s="469"/>
      <c r="RDT550" s="465"/>
      <c r="RDU550" s="466"/>
      <c r="RDV550" s="467"/>
      <c r="RDW550" s="468"/>
      <c r="RDX550" s="467"/>
      <c r="RDY550" s="469"/>
      <c r="RDZ550" s="469"/>
      <c r="REA550" s="469"/>
      <c r="REB550" s="465"/>
      <c r="REC550" s="466"/>
      <c r="RED550" s="467"/>
      <c r="REE550" s="468"/>
      <c r="REF550" s="467"/>
      <c r="REG550" s="469"/>
      <c r="REH550" s="469"/>
      <c r="REI550" s="469"/>
      <c r="REJ550" s="465"/>
      <c r="REK550" s="466"/>
      <c r="REL550" s="467"/>
      <c r="REM550" s="468"/>
      <c r="REN550" s="467"/>
      <c r="REO550" s="469"/>
      <c r="REP550" s="469"/>
      <c r="REQ550" s="469"/>
      <c r="RER550" s="465"/>
      <c r="RES550" s="466"/>
      <c r="RET550" s="467"/>
      <c r="REU550" s="468"/>
      <c r="REV550" s="467"/>
      <c r="REW550" s="469"/>
      <c r="REX550" s="469"/>
      <c r="REY550" s="469"/>
      <c r="REZ550" s="465"/>
      <c r="RFA550" s="466"/>
      <c r="RFB550" s="467"/>
      <c r="RFC550" s="468"/>
      <c r="RFD550" s="467"/>
      <c r="RFE550" s="469"/>
      <c r="RFF550" s="469"/>
      <c r="RFG550" s="469"/>
      <c r="RFH550" s="465"/>
      <c r="RFI550" s="466"/>
      <c r="RFJ550" s="467"/>
      <c r="RFK550" s="468"/>
      <c r="RFL550" s="467"/>
      <c r="RFM550" s="469"/>
      <c r="RFN550" s="469"/>
      <c r="RFO550" s="469"/>
      <c r="RFP550" s="465"/>
      <c r="RFQ550" s="466"/>
      <c r="RFR550" s="467"/>
      <c r="RFS550" s="468"/>
      <c r="RFT550" s="467"/>
      <c r="RFU550" s="469"/>
      <c r="RFV550" s="469"/>
      <c r="RFW550" s="469"/>
      <c r="RFX550" s="465"/>
      <c r="RFY550" s="466"/>
      <c r="RFZ550" s="467"/>
      <c r="RGA550" s="468"/>
      <c r="RGB550" s="467"/>
      <c r="RGC550" s="469"/>
      <c r="RGD550" s="469"/>
      <c r="RGE550" s="469"/>
      <c r="RGF550" s="465"/>
      <c r="RGG550" s="466"/>
      <c r="RGH550" s="467"/>
      <c r="RGI550" s="468"/>
      <c r="RGJ550" s="467"/>
      <c r="RGK550" s="469"/>
      <c r="RGL550" s="469"/>
      <c r="RGM550" s="469"/>
      <c r="RGN550" s="465"/>
      <c r="RGO550" s="466"/>
      <c r="RGP550" s="467"/>
      <c r="RGQ550" s="468"/>
      <c r="RGR550" s="467"/>
      <c r="RGS550" s="469"/>
      <c r="RGT550" s="469"/>
      <c r="RGU550" s="469"/>
      <c r="RGV550" s="465"/>
      <c r="RGW550" s="466"/>
      <c r="RGX550" s="467"/>
      <c r="RGY550" s="468"/>
      <c r="RGZ550" s="467"/>
      <c r="RHA550" s="469"/>
      <c r="RHB550" s="469"/>
      <c r="RHC550" s="469"/>
      <c r="RHD550" s="465"/>
      <c r="RHE550" s="466"/>
      <c r="RHF550" s="467"/>
      <c r="RHG550" s="468"/>
      <c r="RHH550" s="467"/>
      <c r="RHI550" s="469"/>
      <c r="RHJ550" s="469"/>
      <c r="RHK550" s="469"/>
      <c r="RHL550" s="465"/>
      <c r="RHM550" s="466"/>
      <c r="RHN550" s="467"/>
      <c r="RHO550" s="468"/>
      <c r="RHP550" s="467"/>
      <c r="RHQ550" s="469"/>
      <c r="RHR550" s="469"/>
      <c r="RHS550" s="469"/>
      <c r="RHT550" s="465"/>
      <c r="RHU550" s="466"/>
      <c r="RHV550" s="467"/>
      <c r="RHW550" s="468"/>
      <c r="RHX550" s="467"/>
      <c r="RHY550" s="469"/>
      <c r="RHZ550" s="469"/>
      <c r="RIA550" s="469"/>
      <c r="RIB550" s="465"/>
      <c r="RIC550" s="466"/>
      <c r="RID550" s="467"/>
      <c r="RIE550" s="468"/>
      <c r="RIF550" s="467"/>
      <c r="RIG550" s="469"/>
      <c r="RIH550" s="469"/>
      <c r="RII550" s="469"/>
      <c r="RIJ550" s="465"/>
      <c r="RIK550" s="466"/>
      <c r="RIL550" s="467"/>
      <c r="RIM550" s="468"/>
      <c r="RIN550" s="467"/>
      <c r="RIO550" s="469"/>
      <c r="RIP550" s="469"/>
      <c r="RIQ550" s="469"/>
      <c r="RIR550" s="465"/>
      <c r="RIS550" s="466"/>
      <c r="RIT550" s="467"/>
      <c r="RIU550" s="468"/>
      <c r="RIV550" s="467"/>
      <c r="RIW550" s="469"/>
      <c r="RIX550" s="469"/>
      <c r="RIY550" s="469"/>
      <c r="RIZ550" s="465"/>
      <c r="RJA550" s="466"/>
      <c r="RJB550" s="467"/>
      <c r="RJC550" s="468"/>
      <c r="RJD550" s="467"/>
      <c r="RJE550" s="469"/>
      <c r="RJF550" s="469"/>
      <c r="RJG550" s="469"/>
      <c r="RJH550" s="465"/>
      <c r="RJI550" s="466"/>
      <c r="RJJ550" s="467"/>
      <c r="RJK550" s="468"/>
      <c r="RJL550" s="467"/>
      <c r="RJM550" s="469"/>
      <c r="RJN550" s="469"/>
      <c r="RJO550" s="469"/>
      <c r="RJP550" s="465"/>
      <c r="RJQ550" s="466"/>
      <c r="RJR550" s="467"/>
      <c r="RJS550" s="468"/>
      <c r="RJT550" s="467"/>
      <c r="RJU550" s="469"/>
      <c r="RJV550" s="469"/>
      <c r="RJW550" s="469"/>
      <c r="RJX550" s="465"/>
      <c r="RJY550" s="466"/>
      <c r="RJZ550" s="467"/>
      <c r="RKA550" s="468"/>
      <c r="RKB550" s="467"/>
      <c r="RKC550" s="469"/>
      <c r="RKD550" s="469"/>
      <c r="RKE550" s="469"/>
      <c r="RKF550" s="465"/>
      <c r="RKG550" s="466"/>
      <c r="RKH550" s="467"/>
      <c r="RKI550" s="468"/>
      <c r="RKJ550" s="467"/>
      <c r="RKK550" s="469"/>
      <c r="RKL550" s="469"/>
      <c r="RKM550" s="469"/>
      <c r="RKN550" s="465"/>
      <c r="RKO550" s="466"/>
      <c r="RKP550" s="467"/>
      <c r="RKQ550" s="468"/>
      <c r="RKR550" s="467"/>
      <c r="RKS550" s="469"/>
      <c r="RKT550" s="469"/>
      <c r="RKU550" s="469"/>
      <c r="RKV550" s="465"/>
      <c r="RKW550" s="466"/>
      <c r="RKX550" s="467"/>
      <c r="RKY550" s="468"/>
      <c r="RKZ550" s="467"/>
      <c r="RLA550" s="469"/>
      <c r="RLB550" s="469"/>
      <c r="RLC550" s="469"/>
      <c r="RLD550" s="465"/>
      <c r="RLE550" s="466"/>
      <c r="RLF550" s="467"/>
      <c r="RLG550" s="468"/>
      <c r="RLH550" s="467"/>
      <c r="RLI550" s="469"/>
      <c r="RLJ550" s="469"/>
      <c r="RLK550" s="469"/>
      <c r="RLL550" s="465"/>
      <c r="RLM550" s="466"/>
      <c r="RLN550" s="467"/>
      <c r="RLO550" s="468"/>
      <c r="RLP550" s="467"/>
      <c r="RLQ550" s="469"/>
      <c r="RLR550" s="469"/>
      <c r="RLS550" s="469"/>
      <c r="RLT550" s="465"/>
      <c r="RLU550" s="466"/>
      <c r="RLV550" s="467"/>
      <c r="RLW550" s="468"/>
      <c r="RLX550" s="467"/>
      <c r="RLY550" s="469"/>
      <c r="RLZ550" s="469"/>
      <c r="RMA550" s="469"/>
      <c r="RMB550" s="465"/>
      <c r="RMC550" s="466"/>
      <c r="RMD550" s="467"/>
      <c r="RME550" s="468"/>
      <c r="RMF550" s="467"/>
      <c r="RMG550" s="469"/>
      <c r="RMH550" s="469"/>
      <c r="RMI550" s="469"/>
      <c r="RMJ550" s="465"/>
      <c r="RMK550" s="466"/>
      <c r="RML550" s="467"/>
      <c r="RMM550" s="468"/>
      <c r="RMN550" s="467"/>
      <c r="RMO550" s="469"/>
      <c r="RMP550" s="469"/>
      <c r="RMQ550" s="469"/>
      <c r="RMR550" s="465"/>
      <c r="RMS550" s="466"/>
      <c r="RMT550" s="467"/>
      <c r="RMU550" s="468"/>
      <c r="RMV550" s="467"/>
      <c r="RMW550" s="469"/>
      <c r="RMX550" s="469"/>
      <c r="RMY550" s="469"/>
      <c r="RMZ550" s="465"/>
      <c r="RNA550" s="466"/>
      <c r="RNB550" s="467"/>
      <c r="RNC550" s="468"/>
      <c r="RND550" s="467"/>
      <c r="RNE550" s="469"/>
      <c r="RNF550" s="469"/>
      <c r="RNG550" s="469"/>
      <c r="RNH550" s="465"/>
      <c r="RNI550" s="466"/>
      <c r="RNJ550" s="467"/>
      <c r="RNK550" s="468"/>
      <c r="RNL550" s="467"/>
      <c r="RNM550" s="469"/>
      <c r="RNN550" s="469"/>
      <c r="RNO550" s="469"/>
      <c r="RNP550" s="465"/>
      <c r="RNQ550" s="466"/>
      <c r="RNR550" s="467"/>
      <c r="RNS550" s="468"/>
      <c r="RNT550" s="467"/>
      <c r="RNU550" s="469"/>
      <c r="RNV550" s="469"/>
      <c r="RNW550" s="469"/>
      <c r="RNX550" s="465"/>
      <c r="RNY550" s="466"/>
      <c r="RNZ550" s="467"/>
      <c r="ROA550" s="468"/>
      <c r="ROB550" s="467"/>
      <c r="ROC550" s="469"/>
      <c r="ROD550" s="469"/>
      <c r="ROE550" s="469"/>
      <c r="ROF550" s="465"/>
      <c r="ROG550" s="466"/>
      <c r="ROH550" s="467"/>
      <c r="ROI550" s="468"/>
      <c r="ROJ550" s="467"/>
      <c r="ROK550" s="469"/>
      <c r="ROL550" s="469"/>
      <c r="ROM550" s="469"/>
      <c r="RON550" s="465"/>
      <c r="ROO550" s="466"/>
      <c r="ROP550" s="467"/>
      <c r="ROQ550" s="468"/>
      <c r="ROR550" s="467"/>
      <c r="ROS550" s="469"/>
      <c r="ROT550" s="469"/>
      <c r="ROU550" s="469"/>
      <c r="ROV550" s="465"/>
      <c r="ROW550" s="466"/>
      <c r="ROX550" s="467"/>
      <c r="ROY550" s="468"/>
      <c r="ROZ550" s="467"/>
      <c r="RPA550" s="469"/>
      <c r="RPB550" s="469"/>
      <c r="RPC550" s="469"/>
      <c r="RPD550" s="465"/>
      <c r="RPE550" s="466"/>
      <c r="RPF550" s="467"/>
      <c r="RPG550" s="468"/>
      <c r="RPH550" s="467"/>
      <c r="RPI550" s="469"/>
      <c r="RPJ550" s="469"/>
      <c r="RPK550" s="469"/>
      <c r="RPL550" s="465"/>
      <c r="RPM550" s="466"/>
      <c r="RPN550" s="467"/>
      <c r="RPO550" s="468"/>
      <c r="RPP550" s="467"/>
      <c r="RPQ550" s="469"/>
      <c r="RPR550" s="469"/>
      <c r="RPS550" s="469"/>
      <c r="RPT550" s="465"/>
      <c r="RPU550" s="466"/>
      <c r="RPV550" s="467"/>
      <c r="RPW550" s="468"/>
      <c r="RPX550" s="467"/>
      <c r="RPY550" s="469"/>
      <c r="RPZ550" s="469"/>
      <c r="RQA550" s="469"/>
      <c r="RQB550" s="465"/>
      <c r="RQC550" s="466"/>
      <c r="RQD550" s="467"/>
      <c r="RQE550" s="468"/>
      <c r="RQF550" s="467"/>
      <c r="RQG550" s="469"/>
      <c r="RQH550" s="469"/>
      <c r="RQI550" s="469"/>
      <c r="RQJ550" s="465"/>
      <c r="RQK550" s="466"/>
      <c r="RQL550" s="467"/>
      <c r="RQM550" s="468"/>
      <c r="RQN550" s="467"/>
      <c r="RQO550" s="469"/>
      <c r="RQP550" s="469"/>
      <c r="RQQ550" s="469"/>
      <c r="RQR550" s="465"/>
      <c r="RQS550" s="466"/>
      <c r="RQT550" s="467"/>
      <c r="RQU550" s="468"/>
      <c r="RQV550" s="467"/>
      <c r="RQW550" s="469"/>
      <c r="RQX550" s="469"/>
      <c r="RQY550" s="469"/>
      <c r="RQZ550" s="465"/>
      <c r="RRA550" s="466"/>
      <c r="RRB550" s="467"/>
      <c r="RRC550" s="468"/>
      <c r="RRD550" s="467"/>
      <c r="RRE550" s="469"/>
      <c r="RRF550" s="469"/>
      <c r="RRG550" s="469"/>
      <c r="RRH550" s="465"/>
      <c r="RRI550" s="466"/>
      <c r="RRJ550" s="467"/>
      <c r="RRK550" s="468"/>
      <c r="RRL550" s="467"/>
      <c r="RRM550" s="469"/>
      <c r="RRN550" s="469"/>
      <c r="RRO550" s="469"/>
      <c r="RRP550" s="465"/>
      <c r="RRQ550" s="466"/>
      <c r="RRR550" s="467"/>
      <c r="RRS550" s="468"/>
      <c r="RRT550" s="467"/>
      <c r="RRU550" s="469"/>
      <c r="RRV550" s="469"/>
      <c r="RRW550" s="469"/>
      <c r="RRX550" s="465"/>
      <c r="RRY550" s="466"/>
      <c r="RRZ550" s="467"/>
      <c r="RSA550" s="468"/>
      <c r="RSB550" s="467"/>
      <c r="RSC550" s="469"/>
      <c r="RSD550" s="469"/>
      <c r="RSE550" s="469"/>
      <c r="RSF550" s="465"/>
      <c r="RSG550" s="466"/>
      <c r="RSH550" s="467"/>
      <c r="RSI550" s="468"/>
      <c r="RSJ550" s="467"/>
      <c r="RSK550" s="469"/>
      <c r="RSL550" s="469"/>
      <c r="RSM550" s="469"/>
      <c r="RSN550" s="465"/>
      <c r="RSO550" s="466"/>
      <c r="RSP550" s="467"/>
      <c r="RSQ550" s="468"/>
      <c r="RSR550" s="467"/>
      <c r="RSS550" s="469"/>
      <c r="RST550" s="469"/>
      <c r="RSU550" s="469"/>
      <c r="RSV550" s="465"/>
      <c r="RSW550" s="466"/>
      <c r="RSX550" s="467"/>
      <c r="RSY550" s="468"/>
      <c r="RSZ550" s="467"/>
      <c r="RTA550" s="469"/>
      <c r="RTB550" s="469"/>
      <c r="RTC550" s="469"/>
      <c r="RTD550" s="465"/>
      <c r="RTE550" s="466"/>
      <c r="RTF550" s="467"/>
      <c r="RTG550" s="468"/>
      <c r="RTH550" s="467"/>
      <c r="RTI550" s="469"/>
      <c r="RTJ550" s="469"/>
      <c r="RTK550" s="469"/>
      <c r="RTL550" s="465"/>
      <c r="RTM550" s="466"/>
      <c r="RTN550" s="467"/>
      <c r="RTO550" s="468"/>
      <c r="RTP550" s="467"/>
      <c r="RTQ550" s="469"/>
      <c r="RTR550" s="469"/>
      <c r="RTS550" s="469"/>
      <c r="RTT550" s="465"/>
      <c r="RTU550" s="466"/>
      <c r="RTV550" s="467"/>
      <c r="RTW550" s="468"/>
      <c r="RTX550" s="467"/>
      <c r="RTY550" s="469"/>
      <c r="RTZ550" s="469"/>
      <c r="RUA550" s="469"/>
      <c r="RUB550" s="465"/>
      <c r="RUC550" s="466"/>
      <c r="RUD550" s="467"/>
      <c r="RUE550" s="468"/>
      <c r="RUF550" s="467"/>
      <c r="RUG550" s="469"/>
      <c r="RUH550" s="469"/>
      <c r="RUI550" s="469"/>
      <c r="RUJ550" s="465"/>
      <c r="RUK550" s="466"/>
      <c r="RUL550" s="467"/>
      <c r="RUM550" s="468"/>
      <c r="RUN550" s="467"/>
      <c r="RUO550" s="469"/>
      <c r="RUP550" s="469"/>
      <c r="RUQ550" s="469"/>
      <c r="RUR550" s="465"/>
      <c r="RUS550" s="466"/>
      <c r="RUT550" s="467"/>
      <c r="RUU550" s="468"/>
      <c r="RUV550" s="467"/>
      <c r="RUW550" s="469"/>
      <c r="RUX550" s="469"/>
      <c r="RUY550" s="469"/>
      <c r="RUZ550" s="465"/>
      <c r="RVA550" s="466"/>
      <c r="RVB550" s="467"/>
      <c r="RVC550" s="468"/>
      <c r="RVD550" s="467"/>
      <c r="RVE550" s="469"/>
      <c r="RVF550" s="469"/>
      <c r="RVG550" s="469"/>
      <c r="RVH550" s="465"/>
      <c r="RVI550" s="466"/>
      <c r="RVJ550" s="467"/>
      <c r="RVK550" s="468"/>
      <c r="RVL550" s="467"/>
      <c r="RVM550" s="469"/>
      <c r="RVN550" s="469"/>
      <c r="RVO550" s="469"/>
      <c r="RVP550" s="465"/>
      <c r="RVQ550" s="466"/>
      <c r="RVR550" s="467"/>
      <c r="RVS550" s="468"/>
      <c r="RVT550" s="467"/>
      <c r="RVU550" s="469"/>
      <c r="RVV550" s="469"/>
      <c r="RVW550" s="469"/>
      <c r="RVX550" s="465"/>
      <c r="RVY550" s="466"/>
      <c r="RVZ550" s="467"/>
      <c r="RWA550" s="468"/>
      <c r="RWB550" s="467"/>
      <c r="RWC550" s="469"/>
      <c r="RWD550" s="469"/>
      <c r="RWE550" s="469"/>
      <c r="RWF550" s="465"/>
      <c r="RWG550" s="466"/>
      <c r="RWH550" s="467"/>
      <c r="RWI550" s="468"/>
      <c r="RWJ550" s="467"/>
      <c r="RWK550" s="469"/>
      <c r="RWL550" s="469"/>
      <c r="RWM550" s="469"/>
      <c r="RWN550" s="465"/>
      <c r="RWO550" s="466"/>
      <c r="RWP550" s="467"/>
      <c r="RWQ550" s="468"/>
      <c r="RWR550" s="467"/>
      <c r="RWS550" s="469"/>
      <c r="RWT550" s="469"/>
      <c r="RWU550" s="469"/>
      <c r="RWV550" s="465"/>
      <c r="RWW550" s="466"/>
      <c r="RWX550" s="467"/>
      <c r="RWY550" s="468"/>
      <c r="RWZ550" s="467"/>
      <c r="RXA550" s="469"/>
      <c r="RXB550" s="469"/>
      <c r="RXC550" s="469"/>
      <c r="RXD550" s="465"/>
      <c r="RXE550" s="466"/>
      <c r="RXF550" s="467"/>
      <c r="RXG550" s="468"/>
      <c r="RXH550" s="467"/>
      <c r="RXI550" s="469"/>
      <c r="RXJ550" s="469"/>
      <c r="RXK550" s="469"/>
      <c r="RXL550" s="465"/>
      <c r="RXM550" s="466"/>
      <c r="RXN550" s="467"/>
      <c r="RXO550" s="468"/>
      <c r="RXP550" s="467"/>
      <c r="RXQ550" s="469"/>
      <c r="RXR550" s="469"/>
      <c r="RXS550" s="469"/>
      <c r="RXT550" s="465"/>
      <c r="RXU550" s="466"/>
      <c r="RXV550" s="467"/>
      <c r="RXW550" s="468"/>
      <c r="RXX550" s="467"/>
      <c r="RXY550" s="469"/>
      <c r="RXZ550" s="469"/>
      <c r="RYA550" s="469"/>
      <c r="RYB550" s="465"/>
      <c r="RYC550" s="466"/>
      <c r="RYD550" s="467"/>
      <c r="RYE550" s="468"/>
      <c r="RYF550" s="467"/>
      <c r="RYG550" s="469"/>
      <c r="RYH550" s="469"/>
      <c r="RYI550" s="469"/>
      <c r="RYJ550" s="465"/>
      <c r="RYK550" s="466"/>
      <c r="RYL550" s="467"/>
      <c r="RYM550" s="468"/>
      <c r="RYN550" s="467"/>
      <c r="RYO550" s="469"/>
      <c r="RYP550" s="469"/>
      <c r="RYQ550" s="469"/>
      <c r="RYR550" s="465"/>
      <c r="RYS550" s="466"/>
      <c r="RYT550" s="467"/>
      <c r="RYU550" s="468"/>
      <c r="RYV550" s="467"/>
      <c r="RYW550" s="469"/>
      <c r="RYX550" s="469"/>
      <c r="RYY550" s="469"/>
      <c r="RYZ550" s="465"/>
      <c r="RZA550" s="466"/>
      <c r="RZB550" s="467"/>
      <c r="RZC550" s="468"/>
      <c r="RZD550" s="467"/>
      <c r="RZE550" s="469"/>
      <c r="RZF550" s="469"/>
      <c r="RZG550" s="469"/>
      <c r="RZH550" s="465"/>
      <c r="RZI550" s="466"/>
      <c r="RZJ550" s="467"/>
      <c r="RZK550" s="468"/>
      <c r="RZL550" s="467"/>
      <c r="RZM550" s="469"/>
      <c r="RZN550" s="469"/>
      <c r="RZO550" s="469"/>
      <c r="RZP550" s="465"/>
      <c r="RZQ550" s="466"/>
      <c r="RZR550" s="467"/>
      <c r="RZS550" s="468"/>
      <c r="RZT550" s="467"/>
      <c r="RZU550" s="469"/>
      <c r="RZV550" s="469"/>
      <c r="RZW550" s="469"/>
      <c r="RZX550" s="465"/>
      <c r="RZY550" s="466"/>
      <c r="RZZ550" s="467"/>
      <c r="SAA550" s="468"/>
      <c r="SAB550" s="467"/>
      <c r="SAC550" s="469"/>
      <c r="SAD550" s="469"/>
      <c r="SAE550" s="469"/>
      <c r="SAF550" s="465"/>
      <c r="SAG550" s="466"/>
      <c r="SAH550" s="467"/>
      <c r="SAI550" s="468"/>
      <c r="SAJ550" s="467"/>
      <c r="SAK550" s="469"/>
      <c r="SAL550" s="469"/>
      <c r="SAM550" s="469"/>
      <c r="SAN550" s="465"/>
      <c r="SAO550" s="466"/>
      <c r="SAP550" s="467"/>
      <c r="SAQ550" s="468"/>
      <c r="SAR550" s="467"/>
      <c r="SAS550" s="469"/>
      <c r="SAT550" s="469"/>
      <c r="SAU550" s="469"/>
      <c r="SAV550" s="465"/>
      <c r="SAW550" s="466"/>
      <c r="SAX550" s="467"/>
      <c r="SAY550" s="468"/>
      <c r="SAZ550" s="467"/>
      <c r="SBA550" s="469"/>
      <c r="SBB550" s="469"/>
      <c r="SBC550" s="469"/>
      <c r="SBD550" s="465"/>
      <c r="SBE550" s="466"/>
      <c r="SBF550" s="467"/>
      <c r="SBG550" s="468"/>
      <c r="SBH550" s="467"/>
      <c r="SBI550" s="469"/>
      <c r="SBJ550" s="469"/>
      <c r="SBK550" s="469"/>
      <c r="SBL550" s="465"/>
      <c r="SBM550" s="466"/>
      <c r="SBN550" s="467"/>
      <c r="SBO550" s="468"/>
      <c r="SBP550" s="467"/>
      <c r="SBQ550" s="469"/>
      <c r="SBR550" s="469"/>
      <c r="SBS550" s="469"/>
      <c r="SBT550" s="465"/>
      <c r="SBU550" s="466"/>
      <c r="SBV550" s="467"/>
      <c r="SBW550" s="468"/>
      <c r="SBX550" s="467"/>
      <c r="SBY550" s="469"/>
      <c r="SBZ550" s="469"/>
      <c r="SCA550" s="469"/>
      <c r="SCB550" s="465"/>
      <c r="SCC550" s="466"/>
      <c r="SCD550" s="467"/>
      <c r="SCE550" s="468"/>
      <c r="SCF550" s="467"/>
      <c r="SCG550" s="469"/>
      <c r="SCH550" s="469"/>
      <c r="SCI550" s="469"/>
      <c r="SCJ550" s="465"/>
      <c r="SCK550" s="466"/>
      <c r="SCL550" s="467"/>
      <c r="SCM550" s="468"/>
      <c r="SCN550" s="467"/>
      <c r="SCO550" s="469"/>
      <c r="SCP550" s="469"/>
      <c r="SCQ550" s="469"/>
      <c r="SCR550" s="465"/>
      <c r="SCS550" s="466"/>
      <c r="SCT550" s="467"/>
      <c r="SCU550" s="468"/>
      <c r="SCV550" s="467"/>
      <c r="SCW550" s="469"/>
      <c r="SCX550" s="469"/>
      <c r="SCY550" s="469"/>
      <c r="SCZ550" s="465"/>
      <c r="SDA550" s="466"/>
      <c r="SDB550" s="467"/>
      <c r="SDC550" s="468"/>
      <c r="SDD550" s="467"/>
      <c r="SDE550" s="469"/>
      <c r="SDF550" s="469"/>
      <c r="SDG550" s="469"/>
      <c r="SDH550" s="465"/>
      <c r="SDI550" s="466"/>
      <c r="SDJ550" s="467"/>
      <c r="SDK550" s="468"/>
      <c r="SDL550" s="467"/>
      <c r="SDM550" s="469"/>
      <c r="SDN550" s="469"/>
      <c r="SDO550" s="469"/>
      <c r="SDP550" s="465"/>
      <c r="SDQ550" s="466"/>
      <c r="SDR550" s="467"/>
      <c r="SDS550" s="468"/>
      <c r="SDT550" s="467"/>
      <c r="SDU550" s="469"/>
      <c r="SDV550" s="469"/>
      <c r="SDW550" s="469"/>
      <c r="SDX550" s="465"/>
      <c r="SDY550" s="466"/>
      <c r="SDZ550" s="467"/>
      <c r="SEA550" s="468"/>
      <c r="SEB550" s="467"/>
      <c r="SEC550" s="469"/>
      <c r="SED550" s="469"/>
      <c r="SEE550" s="469"/>
      <c r="SEF550" s="465"/>
      <c r="SEG550" s="466"/>
      <c r="SEH550" s="467"/>
      <c r="SEI550" s="468"/>
      <c r="SEJ550" s="467"/>
      <c r="SEK550" s="469"/>
      <c r="SEL550" s="469"/>
      <c r="SEM550" s="469"/>
      <c r="SEN550" s="465"/>
      <c r="SEO550" s="466"/>
      <c r="SEP550" s="467"/>
      <c r="SEQ550" s="468"/>
      <c r="SER550" s="467"/>
      <c r="SES550" s="469"/>
      <c r="SET550" s="469"/>
      <c r="SEU550" s="469"/>
      <c r="SEV550" s="465"/>
      <c r="SEW550" s="466"/>
      <c r="SEX550" s="467"/>
      <c r="SEY550" s="468"/>
      <c r="SEZ550" s="467"/>
      <c r="SFA550" s="469"/>
      <c r="SFB550" s="469"/>
      <c r="SFC550" s="469"/>
      <c r="SFD550" s="465"/>
      <c r="SFE550" s="466"/>
      <c r="SFF550" s="467"/>
      <c r="SFG550" s="468"/>
      <c r="SFH550" s="467"/>
      <c r="SFI550" s="469"/>
      <c r="SFJ550" s="469"/>
      <c r="SFK550" s="469"/>
      <c r="SFL550" s="465"/>
      <c r="SFM550" s="466"/>
      <c r="SFN550" s="467"/>
      <c r="SFO550" s="468"/>
      <c r="SFP550" s="467"/>
      <c r="SFQ550" s="469"/>
      <c r="SFR550" s="469"/>
      <c r="SFS550" s="469"/>
      <c r="SFT550" s="465"/>
      <c r="SFU550" s="466"/>
      <c r="SFV550" s="467"/>
      <c r="SFW550" s="468"/>
      <c r="SFX550" s="467"/>
      <c r="SFY550" s="469"/>
      <c r="SFZ550" s="469"/>
      <c r="SGA550" s="469"/>
      <c r="SGB550" s="465"/>
      <c r="SGC550" s="466"/>
      <c r="SGD550" s="467"/>
      <c r="SGE550" s="468"/>
      <c r="SGF550" s="467"/>
      <c r="SGG550" s="469"/>
      <c r="SGH550" s="469"/>
      <c r="SGI550" s="469"/>
      <c r="SGJ550" s="465"/>
      <c r="SGK550" s="466"/>
      <c r="SGL550" s="467"/>
      <c r="SGM550" s="468"/>
      <c r="SGN550" s="467"/>
      <c r="SGO550" s="469"/>
      <c r="SGP550" s="469"/>
      <c r="SGQ550" s="469"/>
      <c r="SGR550" s="465"/>
      <c r="SGS550" s="466"/>
      <c r="SGT550" s="467"/>
      <c r="SGU550" s="468"/>
      <c r="SGV550" s="467"/>
      <c r="SGW550" s="469"/>
      <c r="SGX550" s="469"/>
      <c r="SGY550" s="469"/>
      <c r="SGZ550" s="465"/>
      <c r="SHA550" s="466"/>
      <c r="SHB550" s="467"/>
      <c r="SHC550" s="468"/>
      <c r="SHD550" s="467"/>
      <c r="SHE550" s="469"/>
      <c r="SHF550" s="469"/>
      <c r="SHG550" s="469"/>
      <c r="SHH550" s="465"/>
      <c r="SHI550" s="466"/>
      <c r="SHJ550" s="467"/>
      <c r="SHK550" s="468"/>
      <c r="SHL550" s="467"/>
      <c r="SHM550" s="469"/>
      <c r="SHN550" s="469"/>
      <c r="SHO550" s="469"/>
      <c r="SHP550" s="465"/>
      <c r="SHQ550" s="466"/>
      <c r="SHR550" s="467"/>
      <c r="SHS550" s="468"/>
      <c r="SHT550" s="467"/>
      <c r="SHU550" s="469"/>
      <c r="SHV550" s="469"/>
      <c r="SHW550" s="469"/>
      <c r="SHX550" s="465"/>
      <c r="SHY550" s="466"/>
      <c r="SHZ550" s="467"/>
      <c r="SIA550" s="468"/>
      <c r="SIB550" s="467"/>
      <c r="SIC550" s="469"/>
      <c r="SID550" s="469"/>
      <c r="SIE550" s="469"/>
      <c r="SIF550" s="465"/>
      <c r="SIG550" s="466"/>
      <c r="SIH550" s="467"/>
      <c r="SII550" s="468"/>
      <c r="SIJ550" s="467"/>
      <c r="SIK550" s="469"/>
      <c r="SIL550" s="469"/>
      <c r="SIM550" s="469"/>
      <c r="SIN550" s="465"/>
      <c r="SIO550" s="466"/>
      <c r="SIP550" s="467"/>
      <c r="SIQ550" s="468"/>
      <c r="SIR550" s="467"/>
      <c r="SIS550" s="469"/>
      <c r="SIT550" s="469"/>
      <c r="SIU550" s="469"/>
      <c r="SIV550" s="465"/>
      <c r="SIW550" s="466"/>
      <c r="SIX550" s="467"/>
      <c r="SIY550" s="468"/>
      <c r="SIZ550" s="467"/>
      <c r="SJA550" s="469"/>
      <c r="SJB550" s="469"/>
      <c r="SJC550" s="469"/>
      <c r="SJD550" s="465"/>
      <c r="SJE550" s="466"/>
      <c r="SJF550" s="467"/>
      <c r="SJG550" s="468"/>
      <c r="SJH550" s="467"/>
      <c r="SJI550" s="469"/>
      <c r="SJJ550" s="469"/>
      <c r="SJK550" s="469"/>
      <c r="SJL550" s="465"/>
      <c r="SJM550" s="466"/>
      <c r="SJN550" s="467"/>
      <c r="SJO550" s="468"/>
      <c r="SJP550" s="467"/>
      <c r="SJQ550" s="469"/>
      <c r="SJR550" s="469"/>
      <c r="SJS550" s="469"/>
      <c r="SJT550" s="465"/>
      <c r="SJU550" s="466"/>
      <c r="SJV550" s="467"/>
      <c r="SJW550" s="468"/>
      <c r="SJX550" s="467"/>
      <c r="SJY550" s="469"/>
      <c r="SJZ550" s="469"/>
      <c r="SKA550" s="469"/>
      <c r="SKB550" s="465"/>
      <c r="SKC550" s="466"/>
      <c r="SKD550" s="467"/>
      <c r="SKE550" s="468"/>
      <c r="SKF550" s="467"/>
      <c r="SKG550" s="469"/>
      <c r="SKH550" s="469"/>
      <c r="SKI550" s="469"/>
      <c r="SKJ550" s="465"/>
      <c r="SKK550" s="466"/>
      <c r="SKL550" s="467"/>
      <c r="SKM550" s="468"/>
      <c r="SKN550" s="467"/>
      <c r="SKO550" s="469"/>
      <c r="SKP550" s="469"/>
      <c r="SKQ550" s="469"/>
      <c r="SKR550" s="465"/>
      <c r="SKS550" s="466"/>
      <c r="SKT550" s="467"/>
      <c r="SKU550" s="468"/>
      <c r="SKV550" s="467"/>
      <c r="SKW550" s="469"/>
      <c r="SKX550" s="469"/>
      <c r="SKY550" s="469"/>
      <c r="SKZ550" s="465"/>
      <c r="SLA550" s="466"/>
      <c r="SLB550" s="467"/>
      <c r="SLC550" s="468"/>
      <c r="SLD550" s="467"/>
      <c r="SLE550" s="469"/>
      <c r="SLF550" s="469"/>
      <c r="SLG550" s="469"/>
      <c r="SLH550" s="465"/>
      <c r="SLI550" s="466"/>
      <c r="SLJ550" s="467"/>
      <c r="SLK550" s="468"/>
      <c r="SLL550" s="467"/>
      <c r="SLM550" s="469"/>
      <c r="SLN550" s="469"/>
      <c r="SLO550" s="469"/>
      <c r="SLP550" s="465"/>
      <c r="SLQ550" s="466"/>
      <c r="SLR550" s="467"/>
      <c r="SLS550" s="468"/>
      <c r="SLT550" s="467"/>
      <c r="SLU550" s="469"/>
      <c r="SLV550" s="469"/>
      <c r="SLW550" s="469"/>
      <c r="SLX550" s="465"/>
      <c r="SLY550" s="466"/>
      <c r="SLZ550" s="467"/>
      <c r="SMA550" s="468"/>
      <c r="SMB550" s="467"/>
      <c r="SMC550" s="469"/>
      <c r="SMD550" s="469"/>
      <c r="SME550" s="469"/>
      <c r="SMF550" s="465"/>
      <c r="SMG550" s="466"/>
      <c r="SMH550" s="467"/>
      <c r="SMI550" s="468"/>
      <c r="SMJ550" s="467"/>
      <c r="SMK550" s="469"/>
      <c r="SML550" s="469"/>
      <c r="SMM550" s="469"/>
      <c r="SMN550" s="465"/>
      <c r="SMO550" s="466"/>
      <c r="SMP550" s="467"/>
      <c r="SMQ550" s="468"/>
      <c r="SMR550" s="467"/>
      <c r="SMS550" s="469"/>
      <c r="SMT550" s="469"/>
      <c r="SMU550" s="469"/>
      <c r="SMV550" s="465"/>
      <c r="SMW550" s="466"/>
      <c r="SMX550" s="467"/>
      <c r="SMY550" s="468"/>
      <c r="SMZ550" s="467"/>
      <c r="SNA550" s="469"/>
      <c r="SNB550" s="469"/>
      <c r="SNC550" s="469"/>
      <c r="SND550" s="465"/>
      <c r="SNE550" s="466"/>
      <c r="SNF550" s="467"/>
      <c r="SNG550" s="468"/>
      <c r="SNH550" s="467"/>
      <c r="SNI550" s="469"/>
      <c r="SNJ550" s="469"/>
      <c r="SNK550" s="469"/>
      <c r="SNL550" s="465"/>
      <c r="SNM550" s="466"/>
      <c r="SNN550" s="467"/>
      <c r="SNO550" s="468"/>
      <c r="SNP550" s="467"/>
      <c r="SNQ550" s="469"/>
      <c r="SNR550" s="469"/>
      <c r="SNS550" s="469"/>
      <c r="SNT550" s="465"/>
      <c r="SNU550" s="466"/>
      <c r="SNV550" s="467"/>
      <c r="SNW550" s="468"/>
      <c r="SNX550" s="467"/>
      <c r="SNY550" s="469"/>
      <c r="SNZ550" s="469"/>
      <c r="SOA550" s="469"/>
      <c r="SOB550" s="465"/>
      <c r="SOC550" s="466"/>
      <c r="SOD550" s="467"/>
      <c r="SOE550" s="468"/>
      <c r="SOF550" s="467"/>
      <c r="SOG550" s="469"/>
      <c r="SOH550" s="469"/>
      <c r="SOI550" s="469"/>
      <c r="SOJ550" s="465"/>
      <c r="SOK550" s="466"/>
      <c r="SOL550" s="467"/>
      <c r="SOM550" s="468"/>
      <c r="SON550" s="467"/>
      <c r="SOO550" s="469"/>
      <c r="SOP550" s="469"/>
      <c r="SOQ550" s="469"/>
      <c r="SOR550" s="465"/>
      <c r="SOS550" s="466"/>
      <c r="SOT550" s="467"/>
      <c r="SOU550" s="468"/>
      <c r="SOV550" s="467"/>
      <c r="SOW550" s="469"/>
      <c r="SOX550" s="469"/>
      <c r="SOY550" s="469"/>
      <c r="SOZ550" s="465"/>
      <c r="SPA550" s="466"/>
      <c r="SPB550" s="467"/>
      <c r="SPC550" s="468"/>
      <c r="SPD550" s="467"/>
      <c r="SPE550" s="469"/>
      <c r="SPF550" s="469"/>
      <c r="SPG550" s="469"/>
      <c r="SPH550" s="465"/>
      <c r="SPI550" s="466"/>
      <c r="SPJ550" s="467"/>
      <c r="SPK550" s="468"/>
      <c r="SPL550" s="467"/>
      <c r="SPM550" s="469"/>
      <c r="SPN550" s="469"/>
      <c r="SPO550" s="469"/>
      <c r="SPP550" s="465"/>
      <c r="SPQ550" s="466"/>
      <c r="SPR550" s="467"/>
      <c r="SPS550" s="468"/>
      <c r="SPT550" s="467"/>
      <c r="SPU550" s="469"/>
      <c r="SPV550" s="469"/>
      <c r="SPW550" s="469"/>
      <c r="SPX550" s="465"/>
      <c r="SPY550" s="466"/>
      <c r="SPZ550" s="467"/>
      <c r="SQA550" s="468"/>
      <c r="SQB550" s="467"/>
      <c r="SQC550" s="469"/>
      <c r="SQD550" s="469"/>
      <c r="SQE550" s="469"/>
      <c r="SQF550" s="465"/>
      <c r="SQG550" s="466"/>
      <c r="SQH550" s="467"/>
      <c r="SQI550" s="468"/>
      <c r="SQJ550" s="467"/>
      <c r="SQK550" s="469"/>
      <c r="SQL550" s="469"/>
      <c r="SQM550" s="469"/>
      <c r="SQN550" s="465"/>
      <c r="SQO550" s="466"/>
      <c r="SQP550" s="467"/>
      <c r="SQQ550" s="468"/>
      <c r="SQR550" s="467"/>
      <c r="SQS550" s="469"/>
      <c r="SQT550" s="469"/>
      <c r="SQU550" s="469"/>
      <c r="SQV550" s="465"/>
      <c r="SQW550" s="466"/>
      <c r="SQX550" s="467"/>
      <c r="SQY550" s="468"/>
      <c r="SQZ550" s="467"/>
      <c r="SRA550" s="469"/>
      <c r="SRB550" s="469"/>
      <c r="SRC550" s="469"/>
      <c r="SRD550" s="465"/>
      <c r="SRE550" s="466"/>
      <c r="SRF550" s="467"/>
      <c r="SRG550" s="468"/>
      <c r="SRH550" s="467"/>
      <c r="SRI550" s="469"/>
      <c r="SRJ550" s="469"/>
      <c r="SRK550" s="469"/>
      <c r="SRL550" s="465"/>
      <c r="SRM550" s="466"/>
      <c r="SRN550" s="467"/>
      <c r="SRO550" s="468"/>
      <c r="SRP550" s="467"/>
      <c r="SRQ550" s="469"/>
      <c r="SRR550" s="469"/>
      <c r="SRS550" s="469"/>
      <c r="SRT550" s="465"/>
      <c r="SRU550" s="466"/>
      <c r="SRV550" s="467"/>
      <c r="SRW550" s="468"/>
      <c r="SRX550" s="467"/>
      <c r="SRY550" s="469"/>
      <c r="SRZ550" s="469"/>
      <c r="SSA550" s="469"/>
      <c r="SSB550" s="465"/>
      <c r="SSC550" s="466"/>
      <c r="SSD550" s="467"/>
      <c r="SSE550" s="468"/>
      <c r="SSF550" s="467"/>
      <c r="SSG550" s="469"/>
      <c r="SSH550" s="469"/>
      <c r="SSI550" s="469"/>
      <c r="SSJ550" s="465"/>
      <c r="SSK550" s="466"/>
      <c r="SSL550" s="467"/>
      <c r="SSM550" s="468"/>
      <c r="SSN550" s="467"/>
      <c r="SSO550" s="469"/>
      <c r="SSP550" s="469"/>
      <c r="SSQ550" s="469"/>
      <c r="SSR550" s="465"/>
      <c r="SSS550" s="466"/>
      <c r="SST550" s="467"/>
      <c r="SSU550" s="468"/>
      <c r="SSV550" s="467"/>
      <c r="SSW550" s="469"/>
      <c r="SSX550" s="469"/>
      <c r="SSY550" s="469"/>
      <c r="SSZ550" s="465"/>
      <c r="STA550" s="466"/>
      <c r="STB550" s="467"/>
      <c r="STC550" s="468"/>
      <c r="STD550" s="467"/>
      <c r="STE550" s="469"/>
      <c r="STF550" s="469"/>
      <c r="STG550" s="469"/>
      <c r="STH550" s="465"/>
      <c r="STI550" s="466"/>
      <c r="STJ550" s="467"/>
      <c r="STK550" s="468"/>
      <c r="STL550" s="467"/>
      <c r="STM550" s="469"/>
      <c r="STN550" s="469"/>
      <c r="STO550" s="469"/>
      <c r="STP550" s="465"/>
      <c r="STQ550" s="466"/>
      <c r="STR550" s="467"/>
      <c r="STS550" s="468"/>
      <c r="STT550" s="467"/>
      <c r="STU550" s="469"/>
      <c r="STV550" s="469"/>
      <c r="STW550" s="469"/>
      <c r="STX550" s="465"/>
      <c r="STY550" s="466"/>
      <c r="STZ550" s="467"/>
      <c r="SUA550" s="468"/>
      <c r="SUB550" s="467"/>
      <c r="SUC550" s="469"/>
      <c r="SUD550" s="469"/>
      <c r="SUE550" s="469"/>
      <c r="SUF550" s="465"/>
      <c r="SUG550" s="466"/>
      <c r="SUH550" s="467"/>
      <c r="SUI550" s="468"/>
      <c r="SUJ550" s="467"/>
      <c r="SUK550" s="469"/>
      <c r="SUL550" s="469"/>
      <c r="SUM550" s="469"/>
      <c r="SUN550" s="465"/>
      <c r="SUO550" s="466"/>
      <c r="SUP550" s="467"/>
      <c r="SUQ550" s="468"/>
      <c r="SUR550" s="467"/>
      <c r="SUS550" s="469"/>
      <c r="SUT550" s="469"/>
      <c r="SUU550" s="469"/>
      <c r="SUV550" s="465"/>
      <c r="SUW550" s="466"/>
      <c r="SUX550" s="467"/>
      <c r="SUY550" s="468"/>
      <c r="SUZ550" s="467"/>
      <c r="SVA550" s="469"/>
      <c r="SVB550" s="469"/>
      <c r="SVC550" s="469"/>
      <c r="SVD550" s="465"/>
      <c r="SVE550" s="466"/>
      <c r="SVF550" s="467"/>
      <c r="SVG550" s="468"/>
      <c r="SVH550" s="467"/>
      <c r="SVI550" s="469"/>
      <c r="SVJ550" s="469"/>
      <c r="SVK550" s="469"/>
      <c r="SVL550" s="465"/>
      <c r="SVM550" s="466"/>
      <c r="SVN550" s="467"/>
      <c r="SVO550" s="468"/>
      <c r="SVP550" s="467"/>
      <c r="SVQ550" s="469"/>
      <c r="SVR550" s="469"/>
      <c r="SVS550" s="469"/>
      <c r="SVT550" s="465"/>
      <c r="SVU550" s="466"/>
      <c r="SVV550" s="467"/>
      <c r="SVW550" s="468"/>
      <c r="SVX550" s="467"/>
      <c r="SVY550" s="469"/>
      <c r="SVZ550" s="469"/>
      <c r="SWA550" s="469"/>
      <c r="SWB550" s="465"/>
      <c r="SWC550" s="466"/>
      <c r="SWD550" s="467"/>
      <c r="SWE550" s="468"/>
      <c r="SWF550" s="467"/>
      <c r="SWG550" s="469"/>
      <c r="SWH550" s="469"/>
      <c r="SWI550" s="469"/>
      <c r="SWJ550" s="465"/>
      <c r="SWK550" s="466"/>
      <c r="SWL550" s="467"/>
      <c r="SWM550" s="468"/>
      <c r="SWN550" s="467"/>
      <c r="SWO550" s="469"/>
      <c r="SWP550" s="469"/>
      <c r="SWQ550" s="469"/>
      <c r="SWR550" s="465"/>
      <c r="SWS550" s="466"/>
      <c r="SWT550" s="467"/>
      <c r="SWU550" s="468"/>
      <c r="SWV550" s="467"/>
      <c r="SWW550" s="469"/>
      <c r="SWX550" s="469"/>
      <c r="SWY550" s="469"/>
      <c r="SWZ550" s="465"/>
      <c r="SXA550" s="466"/>
      <c r="SXB550" s="467"/>
      <c r="SXC550" s="468"/>
      <c r="SXD550" s="467"/>
      <c r="SXE550" s="469"/>
      <c r="SXF550" s="469"/>
      <c r="SXG550" s="469"/>
      <c r="SXH550" s="465"/>
      <c r="SXI550" s="466"/>
      <c r="SXJ550" s="467"/>
      <c r="SXK550" s="468"/>
      <c r="SXL550" s="467"/>
      <c r="SXM550" s="469"/>
      <c r="SXN550" s="469"/>
      <c r="SXO550" s="469"/>
      <c r="SXP550" s="465"/>
      <c r="SXQ550" s="466"/>
      <c r="SXR550" s="467"/>
      <c r="SXS550" s="468"/>
      <c r="SXT550" s="467"/>
      <c r="SXU550" s="469"/>
      <c r="SXV550" s="469"/>
      <c r="SXW550" s="469"/>
      <c r="SXX550" s="465"/>
      <c r="SXY550" s="466"/>
      <c r="SXZ550" s="467"/>
      <c r="SYA550" s="468"/>
      <c r="SYB550" s="467"/>
      <c r="SYC550" s="469"/>
      <c r="SYD550" s="469"/>
      <c r="SYE550" s="469"/>
      <c r="SYF550" s="465"/>
      <c r="SYG550" s="466"/>
      <c r="SYH550" s="467"/>
      <c r="SYI550" s="468"/>
      <c r="SYJ550" s="467"/>
      <c r="SYK550" s="469"/>
      <c r="SYL550" s="469"/>
      <c r="SYM550" s="469"/>
      <c r="SYN550" s="465"/>
      <c r="SYO550" s="466"/>
      <c r="SYP550" s="467"/>
      <c r="SYQ550" s="468"/>
      <c r="SYR550" s="467"/>
      <c r="SYS550" s="469"/>
      <c r="SYT550" s="469"/>
      <c r="SYU550" s="469"/>
      <c r="SYV550" s="465"/>
      <c r="SYW550" s="466"/>
      <c r="SYX550" s="467"/>
      <c r="SYY550" s="468"/>
      <c r="SYZ550" s="467"/>
      <c r="SZA550" s="469"/>
      <c r="SZB550" s="469"/>
      <c r="SZC550" s="469"/>
      <c r="SZD550" s="465"/>
      <c r="SZE550" s="466"/>
      <c r="SZF550" s="467"/>
      <c r="SZG550" s="468"/>
      <c r="SZH550" s="467"/>
      <c r="SZI550" s="469"/>
      <c r="SZJ550" s="469"/>
      <c r="SZK550" s="469"/>
      <c r="SZL550" s="465"/>
      <c r="SZM550" s="466"/>
      <c r="SZN550" s="467"/>
      <c r="SZO550" s="468"/>
      <c r="SZP550" s="467"/>
      <c r="SZQ550" s="469"/>
      <c r="SZR550" s="469"/>
      <c r="SZS550" s="469"/>
      <c r="SZT550" s="465"/>
      <c r="SZU550" s="466"/>
      <c r="SZV550" s="467"/>
      <c r="SZW550" s="468"/>
      <c r="SZX550" s="467"/>
      <c r="SZY550" s="469"/>
      <c r="SZZ550" s="469"/>
      <c r="TAA550" s="469"/>
      <c r="TAB550" s="465"/>
      <c r="TAC550" s="466"/>
      <c r="TAD550" s="467"/>
      <c r="TAE550" s="468"/>
      <c r="TAF550" s="467"/>
      <c r="TAG550" s="469"/>
      <c r="TAH550" s="469"/>
      <c r="TAI550" s="469"/>
      <c r="TAJ550" s="465"/>
      <c r="TAK550" s="466"/>
      <c r="TAL550" s="467"/>
      <c r="TAM550" s="468"/>
      <c r="TAN550" s="467"/>
      <c r="TAO550" s="469"/>
      <c r="TAP550" s="469"/>
      <c r="TAQ550" s="469"/>
      <c r="TAR550" s="465"/>
      <c r="TAS550" s="466"/>
      <c r="TAT550" s="467"/>
      <c r="TAU550" s="468"/>
      <c r="TAV550" s="467"/>
      <c r="TAW550" s="469"/>
      <c r="TAX550" s="469"/>
      <c r="TAY550" s="469"/>
      <c r="TAZ550" s="465"/>
      <c r="TBA550" s="466"/>
      <c r="TBB550" s="467"/>
      <c r="TBC550" s="468"/>
      <c r="TBD550" s="467"/>
      <c r="TBE550" s="469"/>
      <c r="TBF550" s="469"/>
      <c r="TBG550" s="469"/>
      <c r="TBH550" s="465"/>
      <c r="TBI550" s="466"/>
      <c r="TBJ550" s="467"/>
      <c r="TBK550" s="468"/>
      <c r="TBL550" s="467"/>
      <c r="TBM550" s="469"/>
      <c r="TBN550" s="469"/>
      <c r="TBO550" s="469"/>
      <c r="TBP550" s="465"/>
      <c r="TBQ550" s="466"/>
      <c r="TBR550" s="467"/>
      <c r="TBS550" s="468"/>
      <c r="TBT550" s="467"/>
      <c r="TBU550" s="469"/>
      <c r="TBV550" s="469"/>
      <c r="TBW550" s="469"/>
      <c r="TBX550" s="465"/>
      <c r="TBY550" s="466"/>
      <c r="TBZ550" s="467"/>
      <c r="TCA550" s="468"/>
      <c r="TCB550" s="467"/>
      <c r="TCC550" s="469"/>
      <c r="TCD550" s="469"/>
      <c r="TCE550" s="469"/>
      <c r="TCF550" s="465"/>
      <c r="TCG550" s="466"/>
      <c r="TCH550" s="467"/>
      <c r="TCI550" s="468"/>
      <c r="TCJ550" s="467"/>
      <c r="TCK550" s="469"/>
      <c r="TCL550" s="469"/>
      <c r="TCM550" s="469"/>
      <c r="TCN550" s="465"/>
      <c r="TCO550" s="466"/>
      <c r="TCP550" s="467"/>
      <c r="TCQ550" s="468"/>
      <c r="TCR550" s="467"/>
      <c r="TCS550" s="469"/>
      <c r="TCT550" s="469"/>
      <c r="TCU550" s="469"/>
      <c r="TCV550" s="465"/>
      <c r="TCW550" s="466"/>
      <c r="TCX550" s="467"/>
      <c r="TCY550" s="468"/>
      <c r="TCZ550" s="467"/>
      <c r="TDA550" s="469"/>
      <c r="TDB550" s="469"/>
      <c r="TDC550" s="469"/>
      <c r="TDD550" s="465"/>
      <c r="TDE550" s="466"/>
      <c r="TDF550" s="467"/>
      <c r="TDG550" s="468"/>
      <c r="TDH550" s="467"/>
      <c r="TDI550" s="469"/>
      <c r="TDJ550" s="469"/>
      <c r="TDK550" s="469"/>
      <c r="TDL550" s="465"/>
      <c r="TDM550" s="466"/>
      <c r="TDN550" s="467"/>
      <c r="TDO550" s="468"/>
      <c r="TDP550" s="467"/>
      <c r="TDQ550" s="469"/>
      <c r="TDR550" s="469"/>
      <c r="TDS550" s="469"/>
      <c r="TDT550" s="465"/>
      <c r="TDU550" s="466"/>
      <c r="TDV550" s="467"/>
      <c r="TDW550" s="468"/>
      <c r="TDX550" s="467"/>
      <c r="TDY550" s="469"/>
      <c r="TDZ550" s="469"/>
      <c r="TEA550" s="469"/>
      <c r="TEB550" s="465"/>
      <c r="TEC550" s="466"/>
      <c r="TED550" s="467"/>
      <c r="TEE550" s="468"/>
      <c r="TEF550" s="467"/>
      <c r="TEG550" s="469"/>
      <c r="TEH550" s="469"/>
      <c r="TEI550" s="469"/>
      <c r="TEJ550" s="465"/>
      <c r="TEK550" s="466"/>
      <c r="TEL550" s="467"/>
      <c r="TEM550" s="468"/>
      <c r="TEN550" s="467"/>
      <c r="TEO550" s="469"/>
      <c r="TEP550" s="469"/>
      <c r="TEQ550" s="469"/>
      <c r="TER550" s="465"/>
      <c r="TES550" s="466"/>
      <c r="TET550" s="467"/>
      <c r="TEU550" s="468"/>
      <c r="TEV550" s="467"/>
      <c r="TEW550" s="469"/>
      <c r="TEX550" s="469"/>
      <c r="TEY550" s="469"/>
      <c r="TEZ550" s="465"/>
      <c r="TFA550" s="466"/>
      <c r="TFB550" s="467"/>
      <c r="TFC550" s="468"/>
      <c r="TFD550" s="467"/>
      <c r="TFE550" s="469"/>
      <c r="TFF550" s="469"/>
      <c r="TFG550" s="469"/>
      <c r="TFH550" s="465"/>
      <c r="TFI550" s="466"/>
      <c r="TFJ550" s="467"/>
      <c r="TFK550" s="468"/>
      <c r="TFL550" s="467"/>
      <c r="TFM550" s="469"/>
      <c r="TFN550" s="469"/>
      <c r="TFO550" s="469"/>
      <c r="TFP550" s="465"/>
      <c r="TFQ550" s="466"/>
      <c r="TFR550" s="467"/>
      <c r="TFS550" s="468"/>
      <c r="TFT550" s="467"/>
      <c r="TFU550" s="469"/>
      <c r="TFV550" s="469"/>
      <c r="TFW550" s="469"/>
      <c r="TFX550" s="465"/>
      <c r="TFY550" s="466"/>
      <c r="TFZ550" s="467"/>
      <c r="TGA550" s="468"/>
      <c r="TGB550" s="467"/>
      <c r="TGC550" s="469"/>
      <c r="TGD550" s="469"/>
      <c r="TGE550" s="469"/>
      <c r="TGF550" s="465"/>
      <c r="TGG550" s="466"/>
      <c r="TGH550" s="467"/>
      <c r="TGI550" s="468"/>
      <c r="TGJ550" s="467"/>
      <c r="TGK550" s="469"/>
      <c r="TGL550" s="469"/>
      <c r="TGM550" s="469"/>
      <c r="TGN550" s="465"/>
      <c r="TGO550" s="466"/>
      <c r="TGP550" s="467"/>
      <c r="TGQ550" s="468"/>
      <c r="TGR550" s="467"/>
      <c r="TGS550" s="469"/>
      <c r="TGT550" s="469"/>
      <c r="TGU550" s="469"/>
      <c r="TGV550" s="465"/>
      <c r="TGW550" s="466"/>
      <c r="TGX550" s="467"/>
      <c r="TGY550" s="468"/>
      <c r="TGZ550" s="467"/>
      <c r="THA550" s="469"/>
      <c r="THB550" s="469"/>
      <c r="THC550" s="469"/>
      <c r="THD550" s="465"/>
      <c r="THE550" s="466"/>
      <c r="THF550" s="467"/>
      <c r="THG550" s="468"/>
      <c r="THH550" s="467"/>
      <c r="THI550" s="469"/>
      <c r="THJ550" s="469"/>
      <c r="THK550" s="469"/>
      <c r="THL550" s="465"/>
      <c r="THM550" s="466"/>
      <c r="THN550" s="467"/>
      <c r="THO550" s="468"/>
      <c r="THP550" s="467"/>
      <c r="THQ550" s="469"/>
      <c r="THR550" s="469"/>
      <c r="THS550" s="469"/>
      <c r="THT550" s="465"/>
      <c r="THU550" s="466"/>
      <c r="THV550" s="467"/>
      <c r="THW550" s="468"/>
      <c r="THX550" s="467"/>
      <c r="THY550" s="469"/>
      <c r="THZ550" s="469"/>
      <c r="TIA550" s="469"/>
      <c r="TIB550" s="465"/>
      <c r="TIC550" s="466"/>
      <c r="TID550" s="467"/>
      <c r="TIE550" s="468"/>
      <c r="TIF550" s="467"/>
      <c r="TIG550" s="469"/>
      <c r="TIH550" s="469"/>
      <c r="TII550" s="469"/>
      <c r="TIJ550" s="465"/>
      <c r="TIK550" s="466"/>
      <c r="TIL550" s="467"/>
      <c r="TIM550" s="468"/>
      <c r="TIN550" s="467"/>
      <c r="TIO550" s="469"/>
      <c r="TIP550" s="469"/>
      <c r="TIQ550" s="469"/>
      <c r="TIR550" s="465"/>
      <c r="TIS550" s="466"/>
      <c r="TIT550" s="467"/>
      <c r="TIU550" s="468"/>
      <c r="TIV550" s="467"/>
      <c r="TIW550" s="469"/>
      <c r="TIX550" s="469"/>
      <c r="TIY550" s="469"/>
      <c r="TIZ550" s="465"/>
      <c r="TJA550" s="466"/>
      <c r="TJB550" s="467"/>
      <c r="TJC550" s="468"/>
      <c r="TJD550" s="467"/>
      <c r="TJE550" s="469"/>
      <c r="TJF550" s="469"/>
      <c r="TJG550" s="469"/>
      <c r="TJH550" s="465"/>
      <c r="TJI550" s="466"/>
      <c r="TJJ550" s="467"/>
      <c r="TJK550" s="468"/>
      <c r="TJL550" s="467"/>
      <c r="TJM550" s="469"/>
      <c r="TJN550" s="469"/>
      <c r="TJO550" s="469"/>
      <c r="TJP550" s="465"/>
      <c r="TJQ550" s="466"/>
      <c r="TJR550" s="467"/>
      <c r="TJS550" s="468"/>
      <c r="TJT550" s="467"/>
      <c r="TJU550" s="469"/>
      <c r="TJV550" s="469"/>
      <c r="TJW550" s="469"/>
      <c r="TJX550" s="465"/>
      <c r="TJY550" s="466"/>
      <c r="TJZ550" s="467"/>
      <c r="TKA550" s="468"/>
      <c r="TKB550" s="467"/>
      <c r="TKC550" s="469"/>
      <c r="TKD550" s="469"/>
      <c r="TKE550" s="469"/>
      <c r="TKF550" s="465"/>
      <c r="TKG550" s="466"/>
      <c r="TKH550" s="467"/>
      <c r="TKI550" s="468"/>
      <c r="TKJ550" s="467"/>
      <c r="TKK550" s="469"/>
      <c r="TKL550" s="469"/>
      <c r="TKM550" s="469"/>
      <c r="TKN550" s="465"/>
      <c r="TKO550" s="466"/>
      <c r="TKP550" s="467"/>
      <c r="TKQ550" s="468"/>
      <c r="TKR550" s="467"/>
      <c r="TKS550" s="469"/>
      <c r="TKT550" s="469"/>
      <c r="TKU550" s="469"/>
      <c r="TKV550" s="465"/>
      <c r="TKW550" s="466"/>
      <c r="TKX550" s="467"/>
      <c r="TKY550" s="468"/>
      <c r="TKZ550" s="467"/>
      <c r="TLA550" s="469"/>
      <c r="TLB550" s="469"/>
      <c r="TLC550" s="469"/>
      <c r="TLD550" s="465"/>
      <c r="TLE550" s="466"/>
      <c r="TLF550" s="467"/>
      <c r="TLG550" s="468"/>
      <c r="TLH550" s="467"/>
      <c r="TLI550" s="469"/>
      <c r="TLJ550" s="469"/>
      <c r="TLK550" s="469"/>
      <c r="TLL550" s="465"/>
      <c r="TLM550" s="466"/>
      <c r="TLN550" s="467"/>
      <c r="TLO550" s="468"/>
      <c r="TLP550" s="467"/>
      <c r="TLQ550" s="469"/>
      <c r="TLR550" s="469"/>
      <c r="TLS550" s="469"/>
      <c r="TLT550" s="465"/>
      <c r="TLU550" s="466"/>
      <c r="TLV550" s="467"/>
      <c r="TLW550" s="468"/>
      <c r="TLX550" s="467"/>
      <c r="TLY550" s="469"/>
      <c r="TLZ550" s="469"/>
      <c r="TMA550" s="469"/>
      <c r="TMB550" s="465"/>
      <c r="TMC550" s="466"/>
      <c r="TMD550" s="467"/>
      <c r="TME550" s="468"/>
      <c r="TMF550" s="467"/>
      <c r="TMG550" s="469"/>
      <c r="TMH550" s="469"/>
      <c r="TMI550" s="469"/>
      <c r="TMJ550" s="465"/>
      <c r="TMK550" s="466"/>
      <c r="TML550" s="467"/>
      <c r="TMM550" s="468"/>
      <c r="TMN550" s="467"/>
      <c r="TMO550" s="469"/>
      <c r="TMP550" s="469"/>
      <c r="TMQ550" s="469"/>
      <c r="TMR550" s="465"/>
      <c r="TMS550" s="466"/>
      <c r="TMT550" s="467"/>
      <c r="TMU550" s="468"/>
      <c r="TMV550" s="467"/>
      <c r="TMW550" s="469"/>
      <c r="TMX550" s="469"/>
      <c r="TMY550" s="469"/>
      <c r="TMZ550" s="465"/>
      <c r="TNA550" s="466"/>
      <c r="TNB550" s="467"/>
      <c r="TNC550" s="468"/>
      <c r="TND550" s="467"/>
      <c r="TNE550" s="469"/>
      <c r="TNF550" s="469"/>
      <c r="TNG550" s="469"/>
      <c r="TNH550" s="465"/>
      <c r="TNI550" s="466"/>
      <c r="TNJ550" s="467"/>
      <c r="TNK550" s="468"/>
      <c r="TNL550" s="467"/>
      <c r="TNM550" s="469"/>
      <c r="TNN550" s="469"/>
      <c r="TNO550" s="469"/>
      <c r="TNP550" s="465"/>
      <c r="TNQ550" s="466"/>
      <c r="TNR550" s="467"/>
      <c r="TNS550" s="468"/>
      <c r="TNT550" s="467"/>
      <c r="TNU550" s="469"/>
      <c r="TNV550" s="469"/>
      <c r="TNW550" s="469"/>
      <c r="TNX550" s="465"/>
      <c r="TNY550" s="466"/>
      <c r="TNZ550" s="467"/>
      <c r="TOA550" s="468"/>
      <c r="TOB550" s="467"/>
      <c r="TOC550" s="469"/>
      <c r="TOD550" s="469"/>
      <c r="TOE550" s="469"/>
      <c r="TOF550" s="465"/>
      <c r="TOG550" s="466"/>
      <c r="TOH550" s="467"/>
      <c r="TOI550" s="468"/>
      <c r="TOJ550" s="467"/>
      <c r="TOK550" s="469"/>
      <c r="TOL550" s="469"/>
      <c r="TOM550" s="469"/>
      <c r="TON550" s="465"/>
      <c r="TOO550" s="466"/>
      <c r="TOP550" s="467"/>
      <c r="TOQ550" s="468"/>
      <c r="TOR550" s="467"/>
      <c r="TOS550" s="469"/>
      <c r="TOT550" s="469"/>
      <c r="TOU550" s="469"/>
      <c r="TOV550" s="465"/>
      <c r="TOW550" s="466"/>
      <c r="TOX550" s="467"/>
      <c r="TOY550" s="468"/>
      <c r="TOZ550" s="467"/>
      <c r="TPA550" s="469"/>
      <c r="TPB550" s="469"/>
      <c r="TPC550" s="469"/>
      <c r="TPD550" s="465"/>
      <c r="TPE550" s="466"/>
      <c r="TPF550" s="467"/>
      <c r="TPG550" s="468"/>
      <c r="TPH550" s="467"/>
      <c r="TPI550" s="469"/>
      <c r="TPJ550" s="469"/>
      <c r="TPK550" s="469"/>
      <c r="TPL550" s="465"/>
      <c r="TPM550" s="466"/>
      <c r="TPN550" s="467"/>
      <c r="TPO550" s="468"/>
      <c r="TPP550" s="467"/>
      <c r="TPQ550" s="469"/>
      <c r="TPR550" s="469"/>
      <c r="TPS550" s="469"/>
      <c r="TPT550" s="465"/>
      <c r="TPU550" s="466"/>
      <c r="TPV550" s="467"/>
      <c r="TPW550" s="468"/>
      <c r="TPX550" s="467"/>
      <c r="TPY550" s="469"/>
      <c r="TPZ550" s="469"/>
      <c r="TQA550" s="469"/>
      <c r="TQB550" s="465"/>
      <c r="TQC550" s="466"/>
      <c r="TQD550" s="467"/>
      <c r="TQE550" s="468"/>
      <c r="TQF550" s="467"/>
      <c r="TQG550" s="469"/>
      <c r="TQH550" s="469"/>
      <c r="TQI550" s="469"/>
      <c r="TQJ550" s="465"/>
      <c r="TQK550" s="466"/>
      <c r="TQL550" s="467"/>
      <c r="TQM550" s="468"/>
      <c r="TQN550" s="467"/>
      <c r="TQO550" s="469"/>
      <c r="TQP550" s="469"/>
      <c r="TQQ550" s="469"/>
      <c r="TQR550" s="465"/>
      <c r="TQS550" s="466"/>
      <c r="TQT550" s="467"/>
      <c r="TQU550" s="468"/>
      <c r="TQV550" s="467"/>
      <c r="TQW550" s="469"/>
      <c r="TQX550" s="469"/>
      <c r="TQY550" s="469"/>
      <c r="TQZ550" s="465"/>
      <c r="TRA550" s="466"/>
      <c r="TRB550" s="467"/>
      <c r="TRC550" s="468"/>
      <c r="TRD550" s="467"/>
      <c r="TRE550" s="469"/>
      <c r="TRF550" s="469"/>
      <c r="TRG550" s="469"/>
      <c r="TRH550" s="465"/>
      <c r="TRI550" s="466"/>
      <c r="TRJ550" s="467"/>
      <c r="TRK550" s="468"/>
      <c r="TRL550" s="467"/>
      <c r="TRM550" s="469"/>
      <c r="TRN550" s="469"/>
      <c r="TRO550" s="469"/>
      <c r="TRP550" s="465"/>
      <c r="TRQ550" s="466"/>
      <c r="TRR550" s="467"/>
      <c r="TRS550" s="468"/>
      <c r="TRT550" s="467"/>
      <c r="TRU550" s="469"/>
      <c r="TRV550" s="469"/>
      <c r="TRW550" s="469"/>
      <c r="TRX550" s="465"/>
      <c r="TRY550" s="466"/>
      <c r="TRZ550" s="467"/>
      <c r="TSA550" s="468"/>
      <c r="TSB550" s="467"/>
      <c r="TSC550" s="469"/>
      <c r="TSD550" s="469"/>
      <c r="TSE550" s="469"/>
      <c r="TSF550" s="465"/>
      <c r="TSG550" s="466"/>
      <c r="TSH550" s="467"/>
      <c r="TSI550" s="468"/>
      <c r="TSJ550" s="467"/>
      <c r="TSK550" s="469"/>
      <c r="TSL550" s="469"/>
      <c r="TSM550" s="469"/>
      <c r="TSN550" s="465"/>
      <c r="TSO550" s="466"/>
      <c r="TSP550" s="467"/>
      <c r="TSQ550" s="468"/>
      <c r="TSR550" s="467"/>
      <c r="TSS550" s="469"/>
      <c r="TST550" s="469"/>
      <c r="TSU550" s="469"/>
      <c r="TSV550" s="465"/>
      <c r="TSW550" s="466"/>
      <c r="TSX550" s="467"/>
      <c r="TSY550" s="468"/>
      <c r="TSZ550" s="467"/>
      <c r="TTA550" s="469"/>
      <c r="TTB550" s="469"/>
      <c r="TTC550" s="469"/>
      <c r="TTD550" s="465"/>
      <c r="TTE550" s="466"/>
      <c r="TTF550" s="467"/>
      <c r="TTG550" s="468"/>
      <c r="TTH550" s="467"/>
      <c r="TTI550" s="469"/>
      <c r="TTJ550" s="469"/>
      <c r="TTK550" s="469"/>
      <c r="TTL550" s="465"/>
      <c r="TTM550" s="466"/>
      <c r="TTN550" s="467"/>
      <c r="TTO550" s="468"/>
      <c r="TTP550" s="467"/>
      <c r="TTQ550" s="469"/>
      <c r="TTR550" s="469"/>
      <c r="TTS550" s="469"/>
      <c r="TTT550" s="465"/>
      <c r="TTU550" s="466"/>
      <c r="TTV550" s="467"/>
      <c r="TTW550" s="468"/>
      <c r="TTX550" s="467"/>
      <c r="TTY550" s="469"/>
      <c r="TTZ550" s="469"/>
      <c r="TUA550" s="469"/>
      <c r="TUB550" s="465"/>
      <c r="TUC550" s="466"/>
      <c r="TUD550" s="467"/>
      <c r="TUE550" s="468"/>
      <c r="TUF550" s="467"/>
      <c r="TUG550" s="469"/>
      <c r="TUH550" s="469"/>
      <c r="TUI550" s="469"/>
      <c r="TUJ550" s="465"/>
      <c r="TUK550" s="466"/>
      <c r="TUL550" s="467"/>
      <c r="TUM550" s="468"/>
      <c r="TUN550" s="467"/>
      <c r="TUO550" s="469"/>
      <c r="TUP550" s="469"/>
      <c r="TUQ550" s="469"/>
      <c r="TUR550" s="465"/>
      <c r="TUS550" s="466"/>
      <c r="TUT550" s="467"/>
      <c r="TUU550" s="468"/>
      <c r="TUV550" s="467"/>
      <c r="TUW550" s="469"/>
      <c r="TUX550" s="469"/>
      <c r="TUY550" s="469"/>
      <c r="TUZ550" s="465"/>
      <c r="TVA550" s="466"/>
      <c r="TVB550" s="467"/>
      <c r="TVC550" s="468"/>
      <c r="TVD550" s="467"/>
      <c r="TVE550" s="469"/>
      <c r="TVF550" s="469"/>
      <c r="TVG550" s="469"/>
      <c r="TVH550" s="465"/>
      <c r="TVI550" s="466"/>
      <c r="TVJ550" s="467"/>
      <c r="TVK550" s="468"/>
      <c r="TVL550" s="467"/>
      <c r="TVM550" s="469"/>
      <c r="TVN550" s="469"/>
      <c r="TVO550" s="469"/>
      <c r="TVP550" s="465"/>
      <c r="TVQ550" s="466"/>
      <c r="TVR550" s="467"/>
      <c r="TVS550" s="468"/>
      <c r="TVT550" s="467"/>
      <c r="TVU550" s="469"/>
      <c r="TVV550" s="469"/>
      <c r="TVW550" s="469"/>
      <c r="TVX550" s="465"/>
      <c r="TVY550" s="466"/>
      <c r="TVZ550" s="467"/>
      <c r="TWA550" s="468"/>
      <c r="TWB550" s="467"/>
      <c r="TWC550" s="469"/>
      <c r="TWD550" s="469"/>
      <c r="TWE550" s="469"/>
      <c r="TWF550" s="465"/>
      <c r="TWG550" s="466"/>
      <c r="TWH550" s="467"/>
      <c r="TWI550" s="468"/>
      <c r="TWJ550" s="467"/>
      <c r="TWK550" s="469"/>
      <c r="TWL550" s="469"/>
      <c r="TWM550" s="469"/>
      <c r="TWN550" s="465"/>
      <c r="TWO550" s="466"/>
      <c r="TWP550" s="467"/>
      <c r="TWQ550" s="468"/>
      <c r="TWR550" s="467"/>
      <c r="TWS550" s="469"/>
      <c r="TWT550" s="469"/>
      <c r="TWU550" s="469"/>
      <c r="TWV550" s="465"/>
      <c r="TWW550" s="466"/>
      <c r="TWX550" s="467"/>
      <c r="TWY550" s="468"/>
      <c r="TWZ550" s="467"/>
      <c r="TXA550" s="469"/>
      <c r="TXB550" s="469"/>
      <c r="TXC550" s="469"/>
      <c r="TXD550" s="465"/>
      <c r="TXE550" s="466"/>
      <c r="TXF550" s="467"/>
      <c r="TXG550" s="468"/>
      <c r="TXH550" s="467"/>
      <c r="TXI550" s="469"/>
      <c r="TXJ550" s="469"/>
      <c r="TXK550" s="469"/>
      <c r="TXL550" s="465"/>
      <c r="TXM550" s="466"/>
      <c r="TXN550" s="467"/>
      <c r="TXO550" s="468"/>
      <c r="TXP550" s="467"/>
      <c r="TXQ550" s="469"/>
      <c r="TXR550" s="469"/>
      <c r="TXS550" s="469"/>
      <c r="TXT550" s="465"/>
      <c r="TXU550" s="466"/>
      <c r="TXV550" s="467"/>
      <c r="TXW550" s="468"/>
      <c r="TXX550" s="467"/>
      <c r="TXY550" s="469"/>
      <c r="TXZ550" s="469"/>
      <c r="TYA550" s="469"/>
      <c r="TYB550" s="465"/>
      <c r="TYC550" s="466"/>
      <c r="TYD550" s="467"/>
      <c r="TYE550" s="468"/>
      <c r="TYF550" s="467"/>
      <c r="TYG550" s="469"/>
      <c r="TYH550" s="469"/>
      <c r="TYI550" s="469"/>
      <c r="TYJ550" s="465"/>
      <c r="TYK550" s="466"/>
      <c r="TYL550" s="467"/>
      <c r="TYM550" s="468"/>
      <c r="TYN550" s="467"/>
      <c r="TYO550" s="469"/>
      <c r="TYP550" s="469"/>
      <c r="TYQ550" s="469"/>
      <c r="TYR550" s="465"/>
      <c r="TYS550" s="466"/>
      <c r="TYT550" s="467"/>
      <c r="TYU550" s="468"/>
      <c r="TYV550" s="467"/>
      <c r="TYW550" s="469"/>
      <c r="TYX550" s="469"/>
      <c r="TYY550" s="469"/>
      <c r="TYZ550" s="465"/>
      <c r="TZA550" s="466"/>
      <c r="TZB550" s="467"/>
      <c r="TZC550" s="468"/>
      <c r="TZD550" s="467"/>
      <c r="TZE550" s="469"/>
      <c r="TZF550" s="469"/>
      <c r="TZG550" s="469"/>
      <c r="TZH550" s="465"/>
      <c r="TZI550" s="466"/>
      <c r="TZJ550" s="467"/>
      <c r="TZK550" s="468"/>
      <c r="TZL550" s="467"/>
      <c r="TZM550" s="469"/>
      <c r="TZN550" s="469"/>
      <c r="TZO550" s="469"/>
      <c r="TZP550" s="465"/>
      <c r="TZQ550" s="466"/>
      <c r="TZR550" s="467"/>
      <c r="TZS550" s="468"/>
      <c r="TZT550" s="467"/>
      <c r="TZU550" s="469"/>
      <c r="TZV550" s="469"/>
      <c r="TZW550" s="469"/>
      <c r="TZX550" s="465"/>
      <c r="TZY550" s="466"/>
      <c r="TZZ550" s="467"/>
      <c r="UAA550" s="468"/>
      <c r="UAB550" s="467"/>
      <c r="UAC550" s="469"/>
      <c r="UAD550" s="469"/>
      <c r="UAE550" s="469"/>
      <c r="UAF550" s="465"/>
      <c r="UAG550" s="466"/>
      <c r="UAH550" s="467"/>
      <c r="UAI550" s="468"/>
      <c r="UAJ550" s="467"/>
      <c r="UAK550" s="469"/>
      <c r="UAL550" s="469"/>
      <c r="UAM550" s="469"/>
      <c r="UAN550" s="465"/>
      <c r="UAO550" s="466"/>
      <c r="UAP550" s="467"/>
      <c r="UAQ550" s="468"/>
      <c r="UAR550" s="467"/>
      <c r="UAS550" s="469"/>
      <c r="UAT550" s="469"/>
      <c r="UAU550" s="469"/>
      <c r="UAV550" s="465"/>
      <c r="UAW550" s="466"/>
      <c r="UAX550" s="467"/>
      <c r="UAY550" s="468"/>
      <c r="UAZ550" s="467"/>
      <c r="UBA550" s="469"/>
      <c r="UBB550" s="469"/>
      <c r="UBC550" s="469"/>
      <c r="UBD550" s="465"/>
      <c r="UBE550" s="466"/>
      <c r="UBF550" s="467"/>
      <c r="UBG550" s="468"/>
      <c r="UBH550" s="467"/>
      <c r="UBI550" s="469"/>
      <c r="UBJ550" s="469"/>
      <c r="UBK550" s="469"/>
      <c r="UBL550" s="465"/>
      <c r="UBM550" s="466"/>
      <c r="UBN550" s="467"/>
      <c r="UBO550" s="468"/>
      <c r="UBP550" s="467"/>
      <c r="UBQ550" s="469"/>
      <c r="UBR550" s="469"/>
      <c r="UBS550" s="469"/>
      <c r="UBT550" s="465"/>
      <c r="UBU550" s="466"/>
      <c r="UBV550" s="467"/>
      <c r="UBW550" s="468"/>
      <c r="UBX550" s="467"/>
      <c r="UBY550" s="469"/>
      <c r="UBZ550" s="469"/>
      <c r="UCA550" s="469"/>
      <c r="UCB550" s="465"/>
      <c r="UCC550" s="466"/>
      <c r="UCD550" s="467"/>
      <c r="UCE550" s="468"/>
      <c r="UCF550" s="467"/>
      <c r="UCG550" s="469"/>
      <c r="UCH550" s="469"/>
      <c r="UCI550" s="469"/>
      <c r="UCJ550" s="465"/>
      <c r="UCK550" s="466"/>
      <c r="UCL550" s="467"/>
      <c r="UCM550" s="468"/>
      <c r="UCN550" s="467"/>
      <c r="UCO550" s="469"/>
      <c r="UCP550" s="469"/>
      <c r="UCQ550" s="469"/>
      <c r="UCR550" s="465"/>
      <c r="UCS550" s="466"/>
      <c r="UCT550" s="467"/>
      <c r="UCU550" s="468"/>
      <c r="UCV550" s="467"/>
      <c r="UCW550" s="469"/>
      <c r="UCX550" s="469"/>
      <c r="UCY550" s="469"/>
      <c r="UCZ550" s="465"/>
      <c r="UDA550" s="466"/>
      <c r="UDB550" s="467"/>
      <c r="UDC550" s="468"/>
      <c r="UDD550" s="467"/>
      <c r="UDE550" s="469"/>
      <c r="UDF550" s="469"/>
      <c r="UDG550" s="469"/>
      <c r="UDH550" s="465"/>
      <c r="UDI550" s="466"/>
      <c r="UDJ550" s="467"/>
      <c r="UDK550" s="468"/>
      <c r="UDL550" s="467"/>
      <c r="UDM550" s="469"/>
      <c r="UDN550" s="469"/>
      <c r="UDO550" s="469"/>
      <c r="UDP550" s="465"/>
      <c r="UDQ550" s="466"/>
      <c r="UDR550" s="467"/>
      <c r="UDS550" s="468"/>
      <c r="UDT550" s="467"/>
      <c r="UDU550" s="469"/>
      <c r="UDV550" s="469"/>
      <c r="UDW550" s="469"/>
      <c r="UDX550" s="465"/>
      <c r="UDY550" s="466"/>
      <c r="UDZ550" s="467"/>
      <c r="UEA550" s="468"/>
      <c r="UEB550" s="467"/>
      <c r="UEC550" s="469"/>
      <c r="UED550" s="469"/>
      <c r="UEE550" s="469"/>
      <c r="UEF550" s="465"/>
      <c r="UEG550" s="466"/>
      <c r="UEH550" s="467"/>
      <c r="UEI550" s="468"/>
      <c r="UEJ550" s="467"/>
      <c r="UEK550" s="469"/>
      <c r="UEL550" s="469"/>
      <c r="UEM550" s="469"/>
      <c r="UEN550" s="465"/>
      <c r="UEO550" s="466"/>
      <c r="UEP550" s="467"/>
      <c r="UEQ550" s="468"/>
      <c r="UER550" s="467"/>
      <c r="UES550" s="469"/>
      <c r="UET550" s="469"/>
      <c r="UEU550" s="469"/>
      <c r="UEV550" s="465"/>
      <c r="UEW550" s="466"/>
      <c r="UEX550" s="467"/>
      <c r="UEY550" s="468"/>
      <c r="UEZ550" s="467"/>
      <c r="UFA550" s="469"/>
      <c r="UFB550" s="469"/>
      <c r="UFC550" s="469"/>
      <c r="UFD550" s="465"/>
      <c r="UFE550" s="466"/>
      <c r="UFF550" s="467"/>
      <c r="UFG550" s="468"/>
      <c r="UFH550" s="467"/>
      <c r="UFI550" s="469"/>
      <c r="UFJ550" s="469"/>
      <c r="UFK550" s="469"/>
      <c r="UFL550" s="465"/>
      <c r="UFM550" s="466"/>
      <c r="UFN550" s="467"/>
      <c r="UFO550" s="468"/>
      <c r="UFP550" s="467"/>
      <c r="UFQ550" s="469"/>
      <c r="UFR550" s="469"/>
      <c r="UFS550" s="469"/>
      <c r="UFT550" s="465"/>
      <c r="UFU550" s="466"/>
      <c r="UFV550" s="467"/>
      <c r="UFW550" s="468"/>
      <c r="UFX550" s="467"/>
      <c r="UFY550" s="469"/>
      <c r="UFZ550" s="469"/>
      <c r="UGA550" s="469"/>
      <c r="UGB550" s="465"/>
      <c r="UGC550" s="466"/>
      <c r="UGD550" s="467"/>
      <c r="UGE550" s="468"/>
      <c r="UGF550" s="467"/>
      <c r="UGG550" s="469"/>
      <c r="UGH550" s="469"/>
      <c r="UGI550" s="469"/>
      <c r="UGJ550" s="465"/>
      <c r="UGK550" s="466"/>
      <c r="UGL550" s="467"/>
      <c r="UGM550" s="468"/>
      <c r="UGN550" s="467"/>
      <c r="UGO550" s="469"/>
      <c r="UGP550" s="469"/>
      <c r="UGQ550" s="469"/>
      <c r="UGR550" s="465"/>
      <c r="UGS550" s="466"/>
      <c r="UGT550" s="467"/>
      <c r="UGU550" s="468"/>
      <c r="UGV550" s="467"/>
      <c r="UGW550" s="469"/>
      <c r="UGX550" s="469"/>
      <c r="UGY550" s="469"/>
      <c r="UGZ550" s="465"/>
      <c r="UHA550" s="466"/>
      <c r="UHB550" s="467"/>
      <c r="UHC550" s="468"/>
      <c r="UHD550" s="467"/>
      <c r="UHE550" s="469"/>
      <c r="UHF550" s="469"/>
      <c r="UHG550" s="469"/>
      <c r="UHH550" s="465"/>
      <c r="UHI550" s="466"/>
      <c r="UHJ550" s="467"/>
      <c r="UHK550" s="468"/>
      <c r="UHL550" s="467"/>
      <c r="UHM550" s="469"/>
      <c r="UHN550" s="469"/>
      <c r="UHO550" s="469"/>
      <c r="UHP550" s="465"/>
      <c r="UHQ550" s="466"/>
      <c r="UHR550" s="467"/>
      <c r="UHS550" s="468"/>
      <c r="UHT550" s="467"/>
      <c r="UHU550" s="469"/>
      <c r="UHV550" s="469"/>
      <c r="UHW550" s="469"/>
      <c r="UHX550" s="465"/>
      <c r="UHY550" s="466"/>
      <c r="UHZ550" s="467"/>
      <c r="UIA550" s="468"/>
      <c r="UIB550" s="467"/>
      <c r="UIC550" s="469"/>
      <c r="UID550" s="469"/>
      <c r="UIE550" s="469"/>
      <c r="UIF550" s="465"/>
      <c r="UIG550" s="466"/>
      <c r="UIH550" s="467"/>
      <c r="UII550" s="468"/>
      <c r="UIJ550" s="467"/>
      <c r="UIK550" s="469"/>
      <c r="UIL550" s="469"/>
      <c r="UIM550" s="469"/>
      <c r="UIN550" s="465"/>
      <c r="UIO550" s="466"/>
      <c r="UIP550" s="467"/>
      <c r="UIQ550" s="468"/>
      <c r="UIR550" s="467"/>
      <c r="UIS550" s="469"/>
      <c r="UIT550" s="469"/>
      <c r="UIU550" s="469"/>
      <c r="UIV550" s="465"/>
      <c r="UIW550" s="466"/>
      <c r="UIX550" s="467"/>
      <c r="UIY550" s="468"/>
      <c r="UIZ550" s="467"/>
      <c r="UJA550" s="469"/>
      <c r="UJB550" s="469"/>
      <c r="UJC550" s="469"/>
      <c r="UJD550" s="465"/>
      <c r="UJE550" s="466"/>
      <c r="UJF550" s="467"/>
      <c r="UJG550" s="468"/>
      <c r="UJH550" s="467"/>
      <c r="UJI550" s="469"/>
      <c r="UJJ550" s="469"/>
      <c r="UJK550" s="469"/>
      <c r="UJL550" s="465"/>
      <c r="UJM550" s="466"/>
      <c r="UJN550" s="467"/>
      <c r="UJO550" s="468"/>
      <c r="UJP550" s="467"/>
      <c r="UJQ550" s="469"/>
      <c r="UJR550" s="469"/>
      <c r="UJS550" s="469"/>
      <c r="UJT550" s="465"/>
      <c r="UJU550" s="466"/>
      <c r="UJV550" s="467"/>
      <c r="UJW550" s="468"/>
      <c r="UJX550" s="467"/>
      <c r="UJY550" s="469"/>
      <c r="UJZ550" s="469"/>
      <c r="UKA550" s="469"/>
      <c r="UKB550" s="465"/>
      <c r="UKC550" s="466"/>
      <c r="UKD550" s="467"/>
      <c r="UKE550" s="468"/>
      <c r="UKF550" s="467"/>
      <c r="UKG550" s="469"/>
      <c r="UKH550" s="469"/>
      <c r="UKI550" s="469"/>
      <c r="UKJ550" s="465"/>
      <c r="UKK550" s="466"/>
      <c r="UKL550" s="467"/>
      <c r="UKM550" s="468"/>
      <c r="UKN550" s="467"/>
      <c r="UKO550" s="469"/>
      <c r="UKP550" s="469"/>
      <c r="UKQ550" s="469"/>
      <c r="UKR550" s="465"/>
      <c r="UKS550" s="466"/>
      <c r="UKT550" s="467"/>
      <c r="UKU550" s="468"/>
      <c r="UKV550" s="467"/>
      <c r="UKW550" s="469"/>
      <c r="UKX550" s="469"/>
      <c r="UKY550" s="469"/>
      <c r="UKZ550" s="465"/>
      <c r="ULA550" s="466"/>
      <c r="ULB550" s="467"/>
      <c r="ULC550" s="468"/>
      <c r="ULD550" s="467"/>
      <c r="ULE550" s="469"/>
      <c r="ULF550" s="469"/>
      <c r="ULG550" s="469"/>
      <c r="ULH550" s="465"/>
      <c r="ULI550" s="466"/>
      <c r="ULJ550" s="467"/>
      <c r="ULK550" s="468"/>
      <c r="ULL550" s="467"/>
      <c r="ULM550" s="469"/>
      <c r="ULN550" s="469"/>
      <c r="ULO550" s="469"/>
      <c r="ULP550" s="465"/>
      <c r="ULQ550" s="466"/>
      <c r="ULR550" s="467"/>
      <c r="ULS550" s="468"/>
      <c r="ULT550" s="467"/>
      <c r="ULU550" s="469"/>
      <c r="ULV550" s="469"/>
      <c r="ULW550" s="469"/>
      <c r="ULX550" s="465"/>
      <c r="ULY550" s="466"/>
      <c r="ULZ550" s="467"/>
      <c r="UMA550" s="468"/>
      <c r="UMB550" s="467"/>
      <c r="UMC550" s="469"/>
      <c r="UMD550" s="469"/>
      <c r="UME550" s="469"/>
      <c r="UMF550" s="465"/>
      <c r="UMG550" s="466"/>
      <c r="UMH550" s="467"/>
      <c r="UMI550" s="468"/>
      <c r="UMJ550" s="467"/>
      <c r="UMK550" s="469"/>
      <c r="UML550" s="469"/>
      <c r="UMM550" s="469"/>
      <c r="UMN550" s="465"/>
      <c r="UMO550" s="466"/>
      <c r="UMP550" s="467"/>
      <c r="UMQ550" s="468"/>
      <c r="UMR550" s="467"/>
      <c r="UMS550" s="469"/>
      <c r="UMT550" s="469"/>
      <c r="UMU550" s="469"/>
      <c r="UMV550" s="465"/>
      <c r="UMW550" s="466"/>
      <c r="UMX550" s="467"/>
      <c r="UMY550" s="468"/>
      <c r="UMZ550" s="467"/>
      <c r="UNA550" s="469"/>
      <c r="UNB550" s="469"/>
      <c r="UNC550" s="469"/>
      <c r="UND550" s="465"/>
      <c r="UNE550" s="466"/>
      <c r="UNF550" s="467"/>
      <c r="UNG550" s="468"/>
      <c r="UNH550" s="467"/>
      <c r="UNI550" s="469"/>
      <c r="UNJ550" s="469"/>
      <c r="UNK550" s="469"/>
      <c r="UNL550" s="465"/>
      <c r="UNM550" s="466"/>
      <c r="UNN550" s="467"/>
      <c r="UNO550" s="468"/>
      <c r="UNP550" s="467"/>
      <c r="UNQ550" s="469"/>
      <c r="UNR550" s="469"/>
      <c r="UNS550" s="469"/>
      <c r="UNT550" s="465"/>
      <c r="UNU550" s="466"/>
      <c r="UNV550" s="467"/>
      <c r="UNW550" s="468"/>
      <c r="UNX550" s="467"/>
      <c r="UNY550" s="469"/>
      <c r="UNZ550" s="469"/>
      <c r="UOA550" s="469"/>
      <c r="UOB550" s="465"/>
      <c r="UOC550" s="466"/>
      <c r="UOD550" s="467"/>
      <c r="UOE550" s="468"/>
      <c r="UOF550" s="467"/>
      <c r="UOG550" s="469"/>
      <c r="UOH550" s="469"/>
      <c r="UOI550" s="469"/>
      <c r="UOJ550" s="465"/>
      <c r="UOK550" s="466"/>
      <c r="UOL550" s="467"/>
      <c r="UOM550" s="468"/>
      <c r="UON550" s="467"/>
      <c r="UOO550" s="469"/>
      <c r="UOP550" s="469"/>
      <c r="UOQ550" s="469"/>
      <c r="UOR550" s="465"/>
      <c r="UOS550" s="466"/>
      <c r="UOT550" s="467"/>
      <c r="UOU550" s="468"/>
      <c r="UOV550" s="467"/>
      <c r="UOW550" s="469"/>
      <c r="UOX550" s="469"/>
      <c r="UOY550" s="469"/>
      <c r="UOZ550" s="465"/>
      <c r="UPA550" s="466"/>
      <c r="UPB550" s="467"/>
      <c r="UPC550" s="468"/>
      <c r="UPD550" s="467"/>
      <c r="UPE550" s="469"/>
      <c r="UPF550" s="469"/>
      <c r="UPG550" s="469"/>
      <c r="UPH550" s="465"/>
      <c r="UPI550" s="466"/>
      <c r="UPJ550" s="467"/>
      <c r="UPK550" s="468"/>
      <c r="UPL550" s="467"/>
      <c r="UPM550" s="469"/>
      <c r="UPN550" s="469"/>
      <c r="UPO550" s="469"/>
      <c r="UPP550" s="465"/>
      <c r="UPQ550" s="466"/>
      <c r="UPR550" s="467"/>
      <c r="UPS550" s="468"/>
      <c r="UPT550" s="467"/>
      <c r="UPU550" s="469"/>
      <c r="UPV550" s="469"/>
      <c r="UPW550" s="469"/>
      <c r="UPX550" s="465"/>
      <c r="UPY550" s="466"/>
      <c r="UPZ550" s="467"/>
      <c r="UQA550" s="468"/>
      <c r="UQB550" s="467"/>
      <c r="UQC550" s="469"/>
      <c r="UQD550" s="469"/>
      <c r="UQE550" s="469"/>
      <c r="UQF550" s="465"/>
      <c r="UQG550" s="466"/>
      <c r="UQH550" s="467"/>
      <c r="UQI550" s="468"/>
      <c r="UQJ550" s="467"/>
      <c r="UQK550" s="469"/>
      <c r="UQL550" s="469"/>
      <c r="UQM550" s="469"/>
      <c r="UQN550" s="465"/>
      <c r="UQO550" s="466"/>
      <c r="UQP550" s="467"/>
      <c r="UQQ550" s="468"/>
      <c r="UQR550" s="467"/>
      <c r="UQS550" s="469"/>
      <c r="UQT550" s="469"/>
      <c r="UQU550" s="469"/>
      <c r="UQV550" s="465"/>
      <c r="UQW550" s="466"/>
      <c r="UQX550" s="467"/>
      <c r="UQY550" s="468"/>
      <c r="UQZ550" s="467"/>
      <c r="URA550" s="469"/>
      <c r="URB550" s="469"/>
      <c r="URC550" s="469"/>
      <c r="URD550" s="465"/>
      <c r="URE550" s="466"/>
      <c r="URF550" s="467"/>
      <c r="URG550" s="468"/>
      <c r="URH550" s="467"/>
      <c r="URI550" s="469"/>
      <c r="URJ550" s="469"/>
      <c r="URK550" s="469"/>
      <c r="URL550" s="465"/>
      <c r="URM550" s="466"/>
      <c r="URN550" s="467"/>
      <c r="URO550" s="468"/>
      <c r="URP550" s="467"/>
      <c r="URQ550" s="469"/>
      <c r="URR550" s="469"/>
      <c r="URS550" s="469"/>
      <c r="URT550" s="465"/>
      <c r="URU550" s="466"/>
      <c r="URV550" s="467"/>
      <c r="URW550" s="468"/>
      <c r="URX550" s="467"/>
      <c r="URY550" s="469"/>
      <c r="URZ550" s="469"/>
      <c r="USA550" s="469"/>
      <c r="USB550" s="465"/>
      <c r="USC550" s="466"/>
      <c r="USD550" s="467"/>
      <c r="USE550" s="468"/>
      <c r="USF550" s="467"/>
      <c r="USG550" s="469"/>
      <c r="USH550" s="469"/>
      <c r="USI550" s="469"/>
      <c r="USJ550" s="465"/>
      <c r="USK550" s="466"/>
      <c r="USL550" s="467"/>
      <c r="USM550" s="468"/>
      <c r="USN550" s="467"/>
      <c r="USO550" s="469"/>
      <c r="USP550" s="469"/>
      <c r="USQ550" s="469"/>
      <c r="USR550" s="465"/>
      <c r="USS550" s="466"/>
      <c r="UST550" s="467"/>
      <c r="USU550" s="468"/>
      <c r="USV550" s="467"/>
      <c r="USW550" s="469"/>
      <c r="USX550" s="469"/>
      <c r="USY550" s="469"/>
      <c r="USZ550" s="465"/>
      <c r="UTA550" s="466"/>
      <c r="UTB550" s="467"/>
      <c r="UTC550" s="468"/>
      <c r="UTD550" s="467"/>
      <c r="UTE550" s="469"/>
      <c r="UTF550" s="469"/>
      <c r="UTG550" s="469"/>
      <c r="UTH550" s="465"/>
      <c r="UTI550" s="466"/>
      <c r="UTJ550" s="467"/>
      <c r="UTK550" s="468"/>
      <c r="UTL550" s="467"/>
      <c r="UTM550" s="469"/>
      <c r="UTN550" s="469"/>
      <c r="UTO550" s="469"/>
      <c r="UTP550" s="465"/>
      <c r="UTQ550" s="466"/>
      <c r="UTR550" s="467"/>
      <c r="UTS550" s="468"/>
      <c r="UTT550" s="467"/>
      <c r="UTU550" s="469"/>
      <c r="UTV550" s="469"/>
      <c r="UTW550" s="469"/>
      <c r="UTX550" s="465"/>
      <c r="UTY550" s="466"/>
      <c r="UTZ550" s="467"/>
      <c r="UUA550" s="468"/>
      <c r="UUB550" s="467"/>
      <c r="UUC550" s="469"/>
      <c r="UUD550" s="469"/>
      <c r="UUE550" s="469"/>
      <c r="UUF550" s="465"/>
      <c r="UUG550" s="466"/>
      <c r="UUH550" s="467"/>
      <c r="UUI550" s="468"/>
      <c r="UUJ550" s="467"/>
      <c r="UUK550" s="469"/>
      <c r="UUL550" s="469"/>
      <c r="UUM550" s="469"/>
      <c r="UUN550" s="465"/>
      <c r="UUO550" s="466"/>
      <c r="UUP550" s="467"/>
      <c r="UUQ550" s="468"/>
      <c r="UUR550" s="467"/>
      <c r="UUS550" s="469"/>
      <c r="UUT550" s="469"/>
      <c r="UUU550" s="469"/>
      <c r="UUV550" s="465"/>
      <c r="UUW550" s="466"/>
      <c r="UUX550" s="467"/>
      <c r="UUY550" s="468"/>
      <c r="UUZ550" s="467"/>
      <c r="UVA550" s="469"/>
      <c r="UVB550" s="469"/>
      <c r="UVC550" s="469"/>
      <c r="UVD550" s="465"/>
      <c r="UVE550" s="466"/>
      <c r="UVF550" s="467"/>
      <c r="UVG550" s="468"/>
      <c r="UVH550" s="467"/>
      <c r="UVI550" s="469"/>
      <c r="UVJ550" s="469"/>
      <c r="UVK550" s="469"/>
      <c r="UVL550" s="465"/>
      <c r="UVM550" s="466"/>
      <c r="UVN550" s="467"/>
      <c r="UVO550" s="468"/>
      <c r="UVP550" s="467"/>
      <c r="UVQ550" s="469"/>
      <c r="UVR550" s="469"/>
      <c r="UVS550" s="469"/>
      <c r="UVT550" s="465"/>
      <c r="UVU550" s="466"/>
      <c r="UVV550" s="467"/>
      <c r="UVW550" s="468"/>
      <c r="UVX550" s="467"/>
      <c r="UVY550" s="469"/>
      <c r="UVZ550" s="469"/>
      <c r="UWA550" s="469"/>
      <c r="UWB550" s="465"/>
      <c r="UWC550" s="466"/>
      <c r="UWD550" s="467"/>
      <c r="UWE550" s="468"/>
      <c r="UWF550" s="467"/>
      <c r="UWG550" s="469"/>
      <c r="UWH550" s="469"/>
      <c r="UWI550" s="469"/>
      <c r="UWJ550" s="465"/>
      <c r="UWK550" s="466"/>
      <c r="UWL550" s="467"/>
      <c r="UWM550" s="468"/>
      <c r="UWN550" s="467"/>
      <c r="UWO550" s="469"/>
      <c r="UWP550" s="469"/>
      <c r="UWQ550" s="469"/>
      <c r="UWR550" s="465"/>
      <c r="UWS550" s="466"/>
      <c r="UWT550" s="467"/>
      <c r="UWU550" s="468"/>
      <c r="UWV550" s="467"/>
      <c r="UWW550" s="469"/>
      <c r="UWX550" s="469"/>
      <c r="UWY550" s="469"/>
      <c r="UWZ550" s="465"/>
      <c r="UXA550" s="466"/>
      <c r="UXB550" s="467"/>
      <c r="UXC550" s="468"/>
      <c r="UXD550" s="467"/>
      <c r="UXE550" s="469"/>
      <c r="UXF550" s="469"/>
      <c r="UXG550" s="469"/>
      <c r="UXH550" s="465"/>
      <c r="UXI550" s="466"/>
      <c r="UXJ550" s="467"/>
      <c r="UXK550" s="468"/>
      <c r="UXL550" s="467"/>
      <c r="UXM550" s="469"/>
      <c r="UXN550" s="469"/>
      <c r="UXO550" s="469"/>
      <c r="UXP550" s="465"/>
      <c r="UXQ550" s="466"/>
      <c r="UXR550" s="467"/>
      <c r="UXS550" s="468"/>
      <c r="UXT550" s="467"/>
      <c r="UXU550" s="469"/>
      <c r="UXV550" s="469"/>
      <c r="UXW550" s="469"/>
      <c r="UXX550" s="465"/>
      <c r="UXY550" s="466"/>
      <c r="UXZ550" s="467"/>
      <c r="UYA550" s="468"/>
      <c r="UYB550" s="467"/>
      <c r="UYC550" s="469"/>
      <c r="UYD550" s="469"/>
      <c r="UYE550" s="469"/>
      <c r="UYF550" s="465"/>
      <c r="UYG550" s="466"/>
      <c r="UYH550" s="467"/>
      <c r="UYI550" s="468"/>
      <c r="UYJ550" s="467"/>
      <c r="UYK550" s="469"/>
      <c r="UYL550" s="469"/>
      <c r="UYM550" s="469"/>
      <c r="UYN550" s="465"/>
      <c r="UYO550" s="466"/>
      <c r="UYP550" s="467"/>
      <c r="UYQ550" s="468"/>
      <c r="UYR550" s="467"/>
      <c r="UYS550" s="469"/>
      <c r="UYT550" s="469"/>
      <c r="UYU550" s="469"/>
      <c r="UYV550" s="465"/>
      <c r="UYW550" s="466"/>
      <c r="UYX550" s="467"/>
      <c r="UYY550" s="468"/>
      <c r="UYZ550" s="467"/>
      <c r="UZA550" s="469"/>
      <c r="UZB550" s="469"/>
      <c r="UZC550" s="469"/>
      <c r="UZD550" s="465"/>
      <c r="UZE550" s="466"/>
      <c r="UZF550" s="467"/>
      <c r="UZG550" s="468"/>
      <c r="UZH550" s="467"/>
      <c r="UZI550" s="469"/>
      <c r="UZJ550" s="469"/>
      <c r="UZK550" s="469"/>
      <c r="UZL550" s="465"/>
      <c r="UZM550" s="466"/>
      <c r="UZN550" s="467"/>
      <c r="UZO550" s="468"/>
      <c r="UZP550" s="467"/>
      <c r="UZQ550" s="469"/>
      <c r="UZR550" s="469"/>
      <c r="UZS550" s="469"/>
      <c r="UZT550" s="465"/>
      <c r="UZU550" s="466"/>
      <c r="UZV550" s="467"/>
      <c r="UZW550" s="468"/>
      <c r="UZX550" s="467"/>
      <c r="UZY550" s="469"/>
      <c r="UZZ550" s="469"/>
      <c r="VAA550" s="469"/>
      <c r="VAB550" s="465"/>
      <c r="VAC550" s="466"/>
      <c r="VAD550" s="467"/>
      <c r="VAE550" s="468"/>
      <c r="VAF550" s="467"/>
      <c r="VAG550" s="469"/>
      <c r="VAH550" s="469"/>
      <c r="VAI550" s="469"/>
      <c r="VAJ550" s="465"/>
      <c r="VAK550" s="466"/>
      <c r="VAL550" s="467"/>
      <c r="VAM550" s="468"/>
      <c r="VAN550" s="467"/>
      <c r="VAO550" s="469"/>
      <c r="VAP550" s="469"/>
      <c r="VAQ550" s="469"/>
      <c r="VAR550" s="465"/>
      <c r="VAS550" s="466"/>
      <c r="VAT550" s="467"/>
      <c r="VAU550" s="468"/>
      <c r="VAV550" s="467"/>
      <c r="VAW550" s="469"/>
      <c r="VAX550" s="469"/>
      <c r="VAY550" s="469"/>
      <c r="VAZ550" s="465"/>
      <c r="VBA550" s="466"/>
      <c r="VBB550" s="467"/>
      <c r="VBC550" s="468"/>
      <c r="VBD550" s="467"/>
      <c r="VBE550" s="469"/>
      <c r="VBF550" s="469"/>
      <c r="VBG550" s="469"/>
      <c r="VBH550" s="465"/>
      <c r="VBI550" s="466"/>
      <c r="VBJ550" s="467"/>
      <c r="VBK550" s="468"/>
      <c r="VBL550" s="467"/>
      <c r="VBM550" s="469"/>
      <c r="VBN550" s="469"/>
      <c r="VBO550" s="469"/>
      <c r="VBP550" s="465"/>
      <c r="VBQ550" s="466"/>
      <c r="VBR550" s="467"/>
      <c r="VBS550" s="468"/>
      <c r="VBT550" s="467"/>
      <c r="VBU550" s="469"/>
      <c r="VBV550" s="469"/>
      <c r="VBW550" s="469"/>
      <c r="VBX550" s="465"/>
      <c r="VBY550" s="466"/>
      <c r="VBZ550" s="467"/>
      <c r="VCA550" s="468"/>
      <c r="VCB550" s="467"/>
      <c r="VCC550" s="469"/>
      <c r="VCD550" s="469"/>
      <c r="VCE550" s="469"/>
      <c r="VCF550" s="465"/>
      <c r="VCG550" s="466"/>
      <c r="VCH550" s="467"/>
      <c r="VCI550" s="468"/>
      <c r="VCJ550" s="467"/>
      <c r="VCK550" s="469"/>
      <c r="VCL550" s="469"/>
      <c r="VCM550" s="469"/>
      <c r="VCN550" s="465"/>
      <c r="VCO550" s="466"/>
      <c r="VCP550" s="467"/>
      <c r="VCQ550" s="468"/>
      <c r="VCR550" s="467"/>
      <c r="VCS550" s="469"/>
      <c r="VCT550" s="469"/>
      <c r="VCU550" s="469"/>
      <c r="VCV550" s="465"/>
      <c r="VCW550" s="466"/>
      <c r="VCX550" s="467"/>
      <c r="VCY550" s="468"/>
      <c r="VCZ550" s="467"/>
      <c r="VDA550" s="469"/>
      <c r="VDB550" s="469"/>
      <c r="VDC550" s="469"/>
      <c r="VDD550" s="465"/>
      <c r="VDE550" s="466"/>
      <c r="VDF550" s="467"/>
      <c r="VDG550" s="468"/>
      <c r="VDH550" s="467"/>
      <c r="VDI550" s="469"/>
      <c r="VDJ550" s="469"/>
      <c r="VDK550" s="469"/>
      <c r="VDL550" s="465"/>
      <c r="VDM550" s="466"/>
      <c r="VDN550" s="467"/>
      <c r="VDO550" s="468"/>
      <c r="VDP550" s="467"/>
      <c r="VDQ550" s="469"/>
      <c r="VDR550" s="469"/>
      <c r="VDS550" s="469"/>
      <c r="VDT550" s="465"/>
      <c r="VDU550" s="466"/>
      <c r="VDV550" s="467"/>
      <c r="VDW550" s="468"/>
      <c r="VDX550" s="467"/>
      <c r="VDY550" s="469"/>
      <c r="VDZ550" s="469"/>
      <c r="VEA550" s="469"/>
      <c r="VEB550" s="465"/>
      <c r="VEC550" s="466"/>
      <c r="VED550" s="467"/>
      <c r="VEE550" s="468"/>
      <c r="VEF550" s="467"/>
      <c r="VEG550" s="469"/>
      <c r="VEH550" s="469"/>
      <c r="VEI550" s="469"/>
      <c r="VEJ550" s="465"/>
      <c r="VEK550" s="466"/>
      <c r="VEL550" s="467"/>
      <c r="VEM550" s="468"/>
      <c r="VEN550" s="467"/>
      <c r="VEO550" s="469"/>
      <c r="VEP550" s="469"/>
      <c r="VEQ550" s="469"/>
      <c r="VER550" s="465"/>
      <c r="VES550" s="466"/>
      <c r="VET550" s="467"/>
      <c r="VEU550" s="468"/>
      <c r="VEV550" s="467"/>
      <c r="VEW550" s="469"/>
      <c r="VEX550" s="469"/>
      <c r="VEY550" s="469"/>
      <c r="VEZ550" s="465"/>
      <c r="VFA550" s="466"/>
      <c r="VFB550" s="467"/>
      <c r="VFC550" s="468"/>
      <c r="VFD550" s="467"/>
      <c r="VFE550" s="469"/>
      <c r="VFF550" s="469"/>
      <c r="VFG550" s="469"/>
      <c r="VFH550" s="465"/>
      <c r="VFI550" s="466"/>
      <c r="VFJ550" s="467"/>
      <c r="VFK550" s="468"/>
      <c r="VFL550" s="467"/>
      <c r="VFM550" s="469"/>
      <c r="VFN550" s="469"/>
      <c r="VFO550" s="469"/>
      <c r="VFP550" s="465"/>
      <c r="VFQ550" s="466"/>
      <c r="VFR550" s="467"/>
      <c r="VFS550" s="468"/>
      <c r="VFT550" s="467"/>
      <c r="VFU550" s="469"/>
      <c r="VFV550" s="469"/>
      <c r="VFW550" s="469"/>
      <c r="VFX550" s="465"/>
      <c r="VFY550" s="466"/>
      <c r="VFZ550" s="467"/>
      <c r="VGA550" s="468"/>
      <c r="VGB550" s="467"/>
      <c r="VGC550" s="469"/>
      <c r="VGD550" s="469"/>
      <c r="VGE550" s="469"/>
      <c r="VGF550" s="465"/>
      <c r="VGG550" s="466"/>
      <c r="VGH550" s="467"/>
      <c r="VGI550" s="468"/>
      <c r="VGJ550" s="467"/>
      <c r="VGK550" s="469"/>
      <c r="VGL550" s="469"/>
      <c r="VGM550" s="469"/>
      <c r="VGN550" s="465"/>
      <c r="VGO550" s="466"/>
      <c r="VGP550" s="467"/>
      <c r="VGQ550" s="468"/>
      <c r="VGR550" s="467"/>
      <c r="VGS550" s="469"/>
      <c r="VGT550" s="469"/>
      <c r="VGU550" s="469"/>
      <c r="VGV550" s="465"/>
      <c r="VGW550" s="466"/>
      <c r="VGX550" s="467"/>
      <c r="VGY550" s="468"/>
      <c r="VGZ550" s="467"/>
      <c r="VHA550" s="469"/>
      <c r="VHB550" s="469"/>
      <c r="VHC550" s="469"/>
      <c r="VHD550" s="465"/>
      <c r="VHE550" s="466"/>
      <c r="VHF550" s="467"/>
      <c r="VHG550" s="468"/>
      <c r="VHH550" s="467"/>
      <c r="VHI550" s="469"/>
      <c r="VHJ550" s="469"/>
      <c r="VHK550" s="469"/>
      <c r="VHL550" s="465"/>
      <c r="VHM550" s="466"/>
      <c r="VHN550" s="467"/>
      <c r="VHO550" s="468"/>
      <c r="VHP550" s="467"/>
      <c r="VHQ550" s="469"/>
      <c r="VHR550" s="469"/>
      <c r="VHS550" s="469"/>
      <c r="VHT550" s="465"/>
      <c r="VHU550" s="466"/>
      <c r="VHV550" s="467"/>
      <c r="VHW550" s="468"/>
      <c r="VHX550" s="467"/>
      <c r="VHY550" s="469"/>
      <c r="VHZ550" s="469"/>
      <c r="VIA550" s="469"/>
      <c r="VIB550" s="465"/>
      <c r="VIC550" s="466"/>
      <c r="VID550" s="467"/>
      <c r="VIE550" s="468"/>
      <c r="VIF550" s="467"/>
      <c r="VIG550" s="469"/>
      <c r="VIH550" s="469"/>
      <c r="VII550" s="469"/>
      <c r="VIJ550" s="465"/>
      <c r="VIK550" s="466"/>
      <c r="VIL550" s="467"/>
      <c r="VIM550" s="468"/>
      <c r="VIN550" s="467"/>
      <c r="VIO550" s="469"/>
      <c r="VIP550" s="469"/>
      <c r="VIQ550" s="469"/>
      <c r="VIR550" s="465"/>
      <c r="VIS550" s="466"/>
      <c r="VIT550" s="467"/>
      <c r="VIU550" s="468"/>
      <c r="VIV550" s="467"/>
      <c r="VIW550" s="469"/>
      <c r="VIX550" s="469"/>
      <c r="VIY550" s="469"/>
      <c r="VIZ550" s="465"/>
      <c r="VJA550" s="466"/>
      <c r="VJB550" s="467"/>
      <c r="VJC550" s="468"/>
      <c r="VJD550" s="467"/>
      <c r="VJE550" s="469"/>
      <c r="VJF550" s="469"/>
      <c r="VJG550" s="469"/>
      <c r="VJH550" s="465"/>
      <c r="VJI550" s="466"/>
      <c r="VJJ550" s="467"/>
      <c r="VJK550" s="468"/>
      <c r="VJL550" s="467"/>
      <c r="VJM550" s="469"/>
      <c r="VJN550" s="469"/>
      <c r="VJO550" s="469"/>
      <c r="VJP550" s="465"/>
      <c r="VJQ550" s="466"/>
      <c r="VJR550" s="467"/>
      <c r="VJS550" s="468"/>
      <c r="VJT550" s="467"/>
      <c r="VJU550" s="469"/>
      <c r="VJV550" s="469"/>
      <c r="VJW550" s="469"/>
      <c r="VJX550" s="465"/>
      <c r="VJY550" s="466"/>
      <c r="VJZ550" s="467"/>
      <c r="VKA550" s="468"/>
      <c r="VKB550" s="467"/>
      <c r="VKC550" s="469"/>
      <c r="VKD550" s="469"/>
      <c r="VKE550" s="469"/>
      <c r="VKF550" s="465"/>
      <c r="VKG550" s="466"/>
      <c r="VKH550" s="467"/>
      <c r="VKI550" s="468"/>
      <c r="VKJ550" s="467"/>
      <c r="VKK550" s="469"/>
      <c r="VKL550" s="469"/>
      <c r="VKM550" s="469"/>
      <c r="VKN550" s="465"/>
      <c r="VKO550" s="466"/>
      <c r="VKP550" s="467"/>
      <c r="VKQ550" s="468"/>
      <c r="VKR550" s="467"/>
      <c r="VKS550" s="469"/>
      <c r="VKT550" s="469"/>
      <c r="VKU550" s="469"/>
      <c r="VKV550" s="465"/>
      <c r="VKW550" s="466"/>
      <c r="VKX550" s="467"/>
      <c r="VKY550" s="468"/>
      <c r="VKZ550" s="467"/>
      <c r="VLA550" s="469"/>
      <c r="VLB550" s="469"/>
      <c r="VLC550" s="469"/>
      <c r="VLD550" s="465"/>
      <c r="VLE550" s="466"/>
      <c r="VLF550" s="467"/>
      <c r="VLG550" s="468"/>
      <c r="VLH550" s="467"/>
      <c r="VLI550" s="469"/>
      <c r="VLJ550" s="469"/>
      <c r="VLK550" s="469"/>
      <c r="VLL550" s="465"/>
      <c r="VLM550" s="466"/>
      <c r="VLN550" s="467"/>
      <c r="VLO550" s="468"/>
      <c r="VLP550" s="467"/>
      <c r="VLQ550" s="469"/>
      <c r="VLR550" s="469"/>
      <c r="VLS550" s="469"/>
      <c r="VLT550" s="465"/>
      <c r="VLU550" s="466"/>
      <c r="VLV550" s="467"/>
      <c r="VLW550" s="468"/>
      <c r="VLX550" s="467"/>
      <c r="VLY550" s="469"/>
      <c r="VLZ550" s="469"/>
      <c r="VMA550" s="469"/>
      <c r="VMB550" s="465"/>
      <c r="VMC550" s="466"/>
      <c r="VMD550" s="467"/>
      <c r="VME550" s="468"/>
      <c r="VMF550" s="467"/>
      <c r="VMG550" s="469"/>
      <c r="VMH550" s="469"/>
      <c r="VMI550" s="469"/>
      <c r="VMJ550" s="465"/>
      <c r="VMK550" s="466"/>
      <c r="VML550" s="467"/>
      <c r="VMM550" s="468"/>
      <c r="VMN550" s="467"/>
      <c r="VMO550" s="469"/>
      <c r="VMP550" s="469"/>
      <c r="VMQ550" s="469"/>
      <c r="VMR550" s="465"/>
      <c r="VMS550" s="466"/>
      <c r="VMT550" s="467"/>
      <c r="VMU550" s="468"/>
      <c r="VMV550" s="467"/>
      <c r="VMW550" s="469"/>
      <c r="VMX550" s="469"/>
      <c r="VMY550" s="469"/>
      <c r="VMZ550" s="465"/>
      <c r="VNA550" s="466"/>
      <c r="VNB550" s="467"/>
      <c r="VNC550" s="468"/>
      <c r="VND550" s="467"/>
      <c r="VNE550" s="469"/>
      <c r="VNF550" s="469"/>
      <c r="VNG550" s="469"/>
      <c r="VNH550" s="465"/>
      <c r="VNI550" s="466"/>
      <c r="VNJ550" s="467"/>
      <c r="VNK550" s="468"/>
      <c r="VNL550" s="467"/>
      <c r="VNM550" s="469"/>
      <c r="VNN550" s="469"/>
      <c r="VNO550" s="469"/>
      <c r="VNP550" s="465"/>
      <c r="VNQ550" s="466"/>
      <c r="VNR550" s="467"/>
      <c r="VNS550" s="468"/>
      <c r="VNT550" s="467"/>
      <c r="VNU550" s="469"/>
      <c r="VNV550" s="469"/>
      <c r="VNW550" s="469"/>
      <c r="VNX550" s="465"/>
      <c r="VNY550" s="466"/>
      <c r="VNZ550" s="467"/>
      <c r="VOA550" s="468"/>
      <c r="VOB550" s="467"/>
      <c r="VOC550" s="469"/>
      <c r="VOD550" s="469"/>
      <c r="VOE550" s="469"/>
      <c r="VOF550" s="465"/>
      <c r="VOG550" s="466"/>
      <c r="VOH550" s="467"/>
      <c r="VOI550" s="468"/>
      <c r="VOJ550" s="467"/>
      <c r="VOK550" s="469"/>
      <c r="VOL550" s="469"/>
      <c r="VOM550" s="469"/>
      <c r="VON550" s="465"/>
      <c r="VOO550" s="466"/>
      <c r="VOP550" s="467"/>
      <c r="VOQ550" s="468"/>
      <c r="VOR550" s="467"/>
      <c r="VOS550" s="469"/>
      <c r="VOT550" s="469"/>
      <c r="VOU550" s="469"/>
      <c r="VOV550" s="465"/>
      <c r="VOW550" s="466"/>
      <c r="VOX550" s="467"/>
      <c r="VOY550" s="468"/>
      <c r="VOZ550" s="467"/>
      <c r="VPA550" s="469"/>
      <c r="VPB550" s="469"/>
      <c r="VPC550" s="469"/>
      <c r="VPD550" s="465"/>
      <c r="VPE550" s="466"/>
      <c r="VPF550" s="467"/>
      <c r="VPG550" s="468"/>
      <c r="VPH550" s="467"/>
      <c r="VPI550" s="469"/>
      <c r="VPJ550" s="469"/>
      <c r="VPK550" s="469"/>
      <c r="VPL550" s="465"/>
      <c r="VPM550" s="466"/>
      <c r="VPN550" s="467"/>
      <c r="VPO550" s="468"/>
      <c r="VPP550" s="467"/>
      <c r="VPQ550" s="469"/>
      <c r="VPR550" s="469"/>
      <c r="VPS550" s="469"/>
      <c r="VPT550" s="465"/>
      <c r="VPU550" s="466"/>
      <c r="VPV550" s="467"/>
      <c r="VPW550" s="468"/>
      <c r="VPX550" s="467"/>
      <c r="VPY550" s="469"/>
      <c r="VPZ550" s="469"/>
      <c r="VQA550" s="469"/>
      <c r="VQB550" s="465"/>
      <c r="VQC550" s="466"/>
      <c r="VQD550" s="467"/>
      <c r="VQE550" s="468"/>
      <c r="VQF550" s="467"/>
      <c r="VQG550" s="469"/>
      <c r="VQH550" s="469"/>
      <c r="VQI550" s="469"/>
      <c r="VQJ550" s="465"/>
      <c r="VQK550" s="466"/>
      <c r="VQL550" s="467"/>
      <c r="VQM550" s="468"/>
      <c r="VQN550" s="467"/>
      <c r="VQO550" s="469"/>
      <c r="VQP550" s="469"/>
      <c r="VQQ550" s="469"/>
      <c r="VQR550" s="465"/>
      <c r="VQS550" s="466"/>
      <c r="VQT550" s="467"/>
      <c r="VQU550" s="468"/>
      <c r="VQV550" s="467"/>
      <c r="VQW550" s="469"/>
      <c r="VQX550" s="469"/>
      <c r="VQY550" s="469"/>
      <c r="VQZ550" s="465"/>
      <c r="VRA550" s="466"/>
      <c r="VRB550" s="467"/>
      <c r="VRC550" s="468"/>
      <c r="VRD550" s="467"/>
      <c r="VRE550" s="469"/>
      <c r="VRF550" s="469"/>
      <c r="VRG550" s="469"/>
      <c r="VRH550" s="465"/>
      <c r="VRI550" s="466"/>
      <c r="VRJ550" s="467"/>
      <c r="VRK550" s="468"/>
      <c r="VRL550" s="467"/>
      <c r="VRM550" s="469"/>
      <c r="VRN550" s="469"/>
      <c r="VRO550" s="469"/>
      <c r="VRP550" s="465"/>
      <c r="VRQ550" s="466"/>
      <c r="VRR550" s="467"/>
      <c r="VRS550" s="468"/>
      <c r="VRT550" s="467"/>
      <c r="VRU550" s="469"/>
      <c r="VRV550" s="469"/>
      <c r="VRW550" s="469"/>
      <c r="VRX550" s="465"/>
      <c r="VRY550" s="466"/>
      <c r="VRZ550" s="467"/>
      <c r="VSA550" s="468"/>
      <c r="VSB550" s="467"/>
      <c r="VSC550" s="469"/>
      <c r="VSD550" s="469"/>
      <c r="VSE550" s="469"/>
      <c r="VSF550" s="465"/>
      <c r="VSG550" s="466"/>
      <c r="VSH550" s="467"/>
      <c r="VSI550" s="468"/>
      <c r="VSJ550" s="467"/>
      <c r="VSK550" s="469"/>
      <c r="VSL550" s="469"/>
      <c r="VSM550" s="469"/>
      <c r="VSN550" s="465"/>
      <c r="VSO550" s="466"/>
      <c r="VSP550" s="467"/>
      <c r="VSQ550" s="468"/>
      <c r="VSR550" s="467"/>
      <c r="VSS550" s="469"/>
      <c r="VST550" s="469"/>
      <c r="VSU550" s="469"/>
      <c r="VSV550" s="465"/>
      <c r="VSW550" s="466"/>
      <c r="VSX550" s="467"/>
      <c r="VSY550" s="468"/>
      <c r="VSZ550" s="467"/>
      <c r="VTA550" s="469"/>
      <c r="VTB550" s="469"/>
      <c r="VTC550" s="469"/>
      <c r="VTD550" s="465"/>
      <c r="VTE550" s="466"/>
      <c r="VTF550" s="467"/>
      <c r="VTG550" s="468"/>
      <c r="VTH550" s="467"/>
      <c r="VTI550" s="469"/>
      <c r="VTJ550" s="469"/>
      <c r="VTK550" s="469"/>
      <c r="VTL550" s="465"/>
      <c r="VTM550" s="466"/>
      <c r="VTN550" s="467"/>
      <c r="VTO550" s="468"/>
      <c r="VTP550" s="467"/>
      <c r="VTQ550" s="469"/>
      <c r="VTR550" s="469"/>
      <c r="VTS550" s="469"/>
      <c r="VTT550" s="465"/>
      <c r="VTU550" s="466"/>
      <c r="VTV550" s="467"/>
      <c r="VTW550" s="468"/>
      <c r="VTX550" s="467"/>
      <c r="VTY550" s="469"/>
      <c r="VTZ550" s="469"/>
      <c r="VUA550" s="469"/>
      <c r="VUB550" s="465"/>
      <c r="VUC550" s="466"/>
      <c r="VUD550" s="467"/>
      <c r="VUE550" s="468"/>
      <c r="VUF550" s="467"/>
      <c r="VUG550" s="469"/>
      <c r="VUH550" s="469"/>
      <c r="VUI550" s="469"/>
      <c r="VUJ550" s="465"/>
      <c r="VUK550" s="466"/>
      <c r="VUL550" s="467"/>
      <c r="VUM550" s="468"/>
      <c r="VUN550" s="467"/>
      <c r="VUO550" s="469"/>
      <c r="VUP550" s="469"/>
      <c r="VUQ550" s="469"/>
      <c r="VUR550" s="465"/>
      <c r="VUS550" s="466"/>
      <c r="VUT550" s="467"/>
      <c r="VUU550" s="468"/>
      <c r="VUV550" s="467"/>
      <c r="VUW550" s="469"/>
      <c r="VUX550" s="469"/>
      <c r="VUY550" s="469"/>
      <c r="VUZ550" s="465"/>
      <c r="VVA550" s="466"/>
      <c r="VVB550" s="467"/>
      <c r="VVC550" s="468"/>
      <c r="VVD550" s="467"/>
      <c r="VVE550" s="469"/>
      <c r="VVF550" s="469"/>
      <c r="VVG550" s="469"/>
      <c r="VVH550" s="465"/>
      <c r="VVI550" s="466"/>
      <c r="VVJ550" s="467"/>
      <c r="VVK550" s="468"/>
      <c r="VVL550" s="467"/>
      <c r="VVM550" s="469"/>
      <c r="VVN550" s="469"/>
      <c r="VVO550" s="469"/>
      <c r="VVP550" s="465"/>
      <c r="VVQ550" s="466"/>
      <c r="VVR550" s="467"/>
      <c r="VVS550" s="468"/>
      <c r="VVT550" s="467"/>
      <c r="VVU550" s="469"/>
      <c r="VVV550" s="469"/>
      <c r="VVW550" s="469"/>
      <c r="VVX550" s="465"/>
      <c r="VVY550" s="466"/>
      <c r="VVZ550" s="467"/>
      <c r="VWA550" s="468"/>
      <c r="VWB550" s="467"/>
      <c r="VWC550" s="469"/>
      <c r="VWD550" s="469"/>
      <c r="VWE550" s="469"/>
      <c r="VWF550" s="465"/>
      <c r="VWG550" s="466"/>
      <c r="VWH550" s="467"/>
      <c r="VWI550" s="468"/>
      <c r="VWJ550" s="467"/>
      <c r="VWK550" s="469"/>
      <c r="VWL550" s="469"/>
      <c r="VWM550" s="469"/>
      <c r="VWN550" s="465"/>
      <c r="VWO550" s="466"/>
      <c r="VWP550" s="467"/>
      <c r="VWQ550" s="468"/>
      <c r="VWR550" s="467"/>
      <c r="VWS550" s="469"/>
      <c r="VWT550" s="469"/>
      <c r="VWU550" s="469"/>
      <c r="VWV550" s="465"/>
      <c r="VWW550" s="466"/>
      <c r="VWX550" s="467"/>
      <c r="VWY550" s="468"/>
      <c r="VWZ550" s="467"/>
      <c r="VXA550" s="469"/>
      <c r="VXB550" s="469"/>
      <c r="VXC550" s="469"/>
      <c r="VXD550" s="465"/>
      <c r="VXE550" s="466"/>
      <c r="VXF550" s="467"/>
      <c r="VXG550" s="468"/>
      <c r="VXH550" s="467"/>
      <c r="VXI550" s="469"/>
      <c r="VXJ550" s="469"/>
      <c r="VXK550" s="469"/>
      <c r="VXL550" s="465"/>
      <c r="VXM550" s="466"/>
      <c r="VXN550" s="467"/>
      <c r="VXO550" s="468"/>
      <c r="VXP550" s="467"/>
      <c r="VXQ550" s="469"/>
      <c r="VXR550" s="469"/>
      <c r="VXS550" s="469"/>
      <c r="VXT550" s="465"/>
      <c r="VXU550" s="466"/>
      <c r="VXV550" s="467"/>
      <c r="VXW550" s="468"/>
      <c r="VXX550" s="467"/>
      <c r="VXY550" s="469"/>
      <c r="VXZ550" s="469"/>
      <c r="VYA550" s="469"/>
      <c r="VYB550" s="465"/>
      <c r="VYC550" s="466"/>
      <c r="VYD550" s="467"/>
      <c r="VYE550" s="468"/>
      <c r="VYF550" s="467"/>
      <c r="VYG550" s="469"/>
      <c r="VYH550" s="469"/>
      <c r="VYI550" s="469"/>
      <c r="VYJ550" s="465"/>
      <c r="VYK550" s="466"/>
      <c r="VYL550" s="467"/>
      <c r="VYM550" s="468"/>
      <c r="VYN550" s="467"/>
      <c r="VYO550" s="469"/>
      <c r="VYP550" s="469"/>
      <c r="VYQ550" s="469"/>
      <c r="VYR550" s="465"/>
      <c r="VYS550" s="466"/>
      <c r="VYT550" s="467"/>
      <c r="VYU550" s="468"/>
      <c r="VYV550" s="467"/>
      <c r="VYW550" s="469"/>
      <c r="VYX550" s="469"/>
      <c r="VYY550" s="469"/>
      <c r="VYZ550" s="465"/>
      <c r="VZA550" s="466"/>
      <c r="VZB550" s="467"/>
      <c r="VZC550" s="468"/>
      <c r="VZD550" s="467"/>
      <c r="VZE550" s="469"/>
      <c r="VZF550" s="469"/>
      <c r="VZG550" s="469"/>
      <c r="VZH550" s="465"/>
      <c r="VZI550" s="466"/>
      <c r="VZJ550" s="467"/>
      <c r="VZK550" s="468"/>
      <c r="VZL550" s="467"/>
      <c r="VZM550" s="469"/>
      <c r="VZN550" s="469"/>
      <c r="VZO550" s="469"/>
      <c r="VZP550" s="465"/>
      <c r="VZQ550" s="466"/>
      <c r="VZR550" s="467"/>
      <c r="VZS550" s="468"/>
      <c r="VZT550" s="467"/>
      <c r="VZU550" s="469"/>
      <c r="VZV550" s="469"/>
      <c r="VZW550" s="469"/>
      <c r="VZX550" s="465"/>
      <c r="VZY550" s="466"/>
      <c r="VZZ550" s="467"/>
      <c r="WAA550" s="468"/>
      <c r="WAB550" s="467"/>
      <c r="WAC550" s="469"/>
      <c r="WAD550" s="469"/>
      <c r="WAE550" s="469"/>
      <c r="WAF550" s="465"/>
      <c r="WAG550" s="466"/>
      <c r="WAH550" s="467"/>
      <c r="WAI550" s="468"/>
      <c r="WAJ550" s="467"/>
      <c r="WAK550" s="469"/>
      <c r="WAL550" s="469"/>
      <c r="WAM550" s="469"/>
      <c r="WAN550" s="465"/>
      <c r="WAO550" s="466"/>
      <c r="WAP550" s="467"/>
      <c r="WAQ550" s="468"/>
      <c r="WAR550" s="467"/>
      <c r="WAS550" s="469"/>
      <c r="WAT550" s="469"/>
      <c r="WAU550" s="469"/>
      <c r="WAV550" s="465"/>
      <c r="WAW550" s="466"/>
      <c r="WAX550" s="467"/>
      <c r="WAY550" s="468"/>
      <c r="WAZ550" s="467"/>
      <c r="WBA550" s="469"/>
      <c r="WBB550" s="469"/>
      <c r="WBC550" s="469"/>
      <c r="WBD550" s="465"/>
      <c r="WBE550" s="466"/>
      <c r="WBF550" s="467"/>
      <c r="WBG550" s="468"/>
      <c r="WBH550" s="467"/>
      <c r="WBI550" s="469"/>
      <c r="WBJ550" s="469"/>
      <c r="WBK550" s="469"/>
      <c r="WBL550" s="465"/>
      <c r="WBM550" s="466"/>
      <c r="WBN550" s="467"/>
      <c r="WBO550" s="468"/>
      <c r="WBP550" s="467"/>
      <c r="WBQ550" s="469"/>
      <c r="WBR550" s="469"/>
      <c r="WBS550" s="469"/>
      <c r="WBT550" s="465"/>
      <c r="WBU550" s="466"/>
      <c r="WBV550" s="467"/>
      <c r="WBW550" s="468"/>
      <c r="WBX550" s="467"/>
      <c r="WBY550" s="469"/>
      <c r="WBZ550" s="469"/>
      <c r="WCA550" s="469"/>
      <c r="WCB550" s="465"/>
      <c r="WCC550" s="466"/>
      <c r="WCD550" s="467"/>
      <c r="WCE550" s="468"/>
      <c r="WCF550" s="467"/>
      <c r="WCG550" s="469"/>
      <c r="WCH550" s="469"/>
      <c r="WCI550" s="469"/>
      <c r="WCJ550" s="465"/>
      <c r="WCK550" s="466"/>
      <c r="WCL550" s="467"/>
      <c r="WCM550" s="468"/>
      <c r="WCN550" s="467"/>
      <c r="WCO550" s="469"/>
      <c r="WCP550" s="469"/>
      <c r="WCQ550" s="469"/>
      <c r="WCR550" s="465"/>
      <c r="WCS550" s="466"/>
      <c r="WCT550" s="467"/>
      <c r="WCU550" s="468"/>
      <c r="WCV550" s="467"/>
      <c r="WCW550" s="469"/>
      <c r="WCX550" s="469"/>
      <c r="WCY550" s="469"/>
      <c r="WCZ550" s="465"/>
      <c r="WDA550" s="466"/>
      <c r="WDB550" s="467"/>
      <c r="WDC550" s="468"/>
      <c r="WDD550" s="467"/>
      <c r="WDE550" s="469"/>
      <c r="WDF550" s="469"/>
      <c r="WDG550" s="469"/>
      <c r="WDH550" s="465"/>
      <c r="WDI550" s="466"/>
      <c r="WDJ550" s="467"/>
      <c r="WDK550" s="468"/>
      <c r="WDL550" s="467"/>
      <c r="WDM550" s="469"/>
      <c r="WDN550" s="469"/>
      <c r="WDO550" s="469"/>
      <c r="WDP550" s="465"/>
      <c r="WDQ550" s="466"/>
      <c r="WDR550" s="467"/>
      <c r="WDS550" s="468"/>
      <c r="WDT550" s="467"/>
      <c r="WDU550" s="469"/>
      <c r="WDV550" s="469"/>
      <c r="WDW550" s="469"/>
      <c r="WDX550" s="465"/>
      <c r="WDY550" s="466"/>
      <c r="WDZ550" s="467"/>
      <c r="WEA550" s="468"/>
      <c r="WEB550" s="467"/>
      <c r="WEC550" s="469"/>
      <c r="WED550" s="469"/>
      <c r="WEE550" s="469"/>
      <c r="WEF550" s="465"/>
      <c r="WEG550" s="466"/>
      <c r="WEH550" s="467"/>
      <c r="WEI550" s="468"/>
      <c r="WEJ550" s="467"/>
      <c r="WEK550" s="469"/>
      <c r="WEL550" s="469"/>
      <c r="WEM550" s="469"/>
      <c r="WEN550" s="465"/>
      <c r="WEO550" s="466"/>
      <c r="WEP550" s="467"/>
      <c r="WEQ550" s="468"/>
      <c r="WER550" s="467"/>
      <c r="WES550" s="469"/>
      <c r="WET550" s="469"/>
      <c r="WEU550" s="469"/>
      <c r="WEV550" s="465"/>
      <c r="WEW550" s="466"/>
      <c r="WEX550" s="467"/>
      <c r="WEY550" s="468"/>
      <c r="WEZ550" s="467"/>
      <c r="WFA550" s="469"/>
      <c r="WFB550" s="469"/>
      <c r="WFC550" s="469"/>
      <c r="WFD550" s="465"/>
      <c r="WFE550" s="466"/>
      <c r="WFF550" s="467"/>
      <c r="WFG550" s="468"/>
      <c r="WFH550" s="467"/>
      <c r="WFI550" s="469"/>
      <c r="WFJ550" s="469"/>
      <c r="WFK550" s="469"/>
      <c r="WFL550" s="465"/>
      <c r="WFM550" s="466"/>
      <c r="WFN550" s="467"/>
      <c r="WFO550" s="468"/>
      <c r="WFP550" s="467"/>
      <c r="WFQ550" s="469"/>
      <c r="WFR550" s="469"/>
      <c r="WFS550" s="469"/>
      <c r="WFT550" s="465"/>
      <c r="WFU550" s="466"/>
      <c r="WFV550" s="467"/>
      <c r="WFW550" s="468"/>
      <c r="WFX550" s="467"/>
      <c r="WFY550" s="469"/>
      <c r="WFZ550" s="469"/>
      <c r="WGA550" s="469"/>
      <c r="WGB550" s="465"/>
      <c r="WGC550" s="466"/>
      <c r="WGD550" s="467"/>
      <c r="WGE550" s="468"/>
      <c r="WGF550" s="467"/>
      <c r="WGG550" s="469"/>
      <c r="WGH550" s="469"/>
      <c r="WGI550" s="469"/>
      <c r="WGJ550" s="465"/>
      <c r="WGK550" s="466"/>
      <c r="WGL550" s="467"/>
      <c r="WGM550" s="468"/>
      <c r="WGN550" s="467"/>
      <c r="WGO550" s="469"/>
      <c r="WGP550" s="469"/>
      <c r="WGQ550" s="469"/>
      <c r="WGR550" s="465"/>
      <c r="WGS550" s="466"/>
      <c r="WGT550" s="467"/>
      <c r="WGU550" s="468"/>
      <c r="WGV550" s="467"/>
      <c r="WGW550" s="469"/>
      <c r="WGX550" s="469"/>
      <c r="WGY550" s="469"/>
      <c r="WGZ550" s="465"/>
      <c r="WHA550" s="466"/>
      <c r="WHB550" s="467"/>
      <c r="WHC550" s="468"/>
      <c r="WHD550" s="467"/>
      <c r="WHE550" s="469"/>
      <c r="WHF550" s="469"/>
      <c r="WHG550" s="469"/>
      <c r="WHH550" s="465"/>
      <c r="WHI550" s="466"/>
      <c r="WHJ550" s="467"/>
      <c r="WHK550" s="468"/>
      <c r="WHL550" s="467"/>
      <c r="WHM550" s="469"/>
      <c r="WHN550" s="469"/>
      <c r="WHO550" s="469"/>
      <c r="WHP550" s="465"/>
      <c r="WHQ550" s="466"/>
      <c r="WHR550" s="467"/>
      <c r="WHS550" s="468"/>
      <c r="WHT550" s="467"/>
      <c r="WHU550" s="469"/>
      <c r="WHV550" s="469"/>
      <c r="WHW550" s="469"/>
      <c r="WHX550" s="465"/>
      <c r="WHY550" s="466"/>
      <c r="WHZ550" s="467"/>
      <c r="WIA550" s="468"/>
      <c r="WIB550" s="467"/>
      <c r="WIC550" s="469"/>
      <c r="WID550" s="469"/>
      <c r="WIE550" s="469"/>
      <c r="WIF550" s="465"/>
      <c r="WIG550" s="466"/>
      <c r="WIH550" s="467"/>
      <c r="WII550" s="468"/>
      <c r="WIJ550" s="467"/>
      <c r="WIK550" s="469"/>
      <c r="WIL550" s="469"/>
      <c r="WIM550" s="469"/>
      <c r="WIN550" s="465"/>
      <c r="WIO550" s="466"/>
      <c r="WIP550" s="467"/>
      <c r="WIQ550" s="468"/>
      <c r="WIR550" s="467"/>
      <c r="WIS550" s="469"/>
      <c r="WIT550" s="469"/>
      <c r="WIU550" s="469"/>
      <c r="WIV550" s="465"/>
      <c r="WIW550" s="466"/>
      <c r="WIX550" s="467"/>
      <c r="WIY550" s="468"/>
      <c r="WIZ550" s="467"/>
      <c r="WJA550" s="469"/>
      <c r="WJB550" s="469"/>
      <c r="WJC550" s="469"/>
      <c r="WJD550" s="465"/>
      <c r="WJE550" s="466"/>
      <c r="WJF550" s="467"/>
      <c r="WJG550" s="468"/>
      <c r="WJH550" s="467"/>
      <c r="WJI550" s="469"/>
      <c r="WJJ550" s="469"/>
      <c r="WJK550" s="469"/>
      <c r="WJL550" s="465"/>
      <c r="WJM550" s="466"/>
      <c r="WJN550" s="467"/>
      <c r="WJO550" s="468"/>
      <c r="WJP550" s="467"/>
      <c r="WJQ550" s="469"/>
      <c r="WJR550" s="469"/>
      <c r="WJS550" s="469"/>
      <c r="WJT550" s="465"/>
      <c r="WJU550" s="466"/>
      <c r="WJV550" s="467"/>
      <c r="WJW550" s="468"/>
      <c r="WJX550" s="467"/>
      <c r="WJY550" s="469"/>
      <c r="WJZ550" s="469"/>
      <c r="WKA550" s="469"/>
      <c r="WKB550" s="465"/>
      <c r="WKC550" s="466"/>
      <c r="WKD550" s="467"/>
      <c r="WKE550" s="468"/>
      <c r="WKF550" s="467"/>
      <c r="WKG550" s="469"/>
      <c r="WKH550" s="469"/>
      <c r="WKI550" s="469"/>
      <c r="WKJ550" s="465"/>
      <c r="WKK550" s="466"/>
      <c r="WKL550" s="467"/>
      <c r="WKM550" s="468"/>
      <c r="WKN550" s="467"/>
      <c r="WKO550" s="469"/>
      <c r="WKP550" s="469"/>
      <c r="WKQ550" s="469"/>
      <c r="WKR550" s="465"/>
      <c r="WKS550" s="466"/>
      <c r="WKT550" s="467"/>
      <c r="WKU550" s="468"/>
      <c r="WKV550" s="467"/>
      <c r="WKW550" s="469"/>
      <c r="WKX550" s="469"/>
      <c r="WKY550" s="469"/>
      <c r="WKZ550" s="465"/>
      <c r="WLA550" s="466"/>
      <c r="WLB550" s="467"/>
      <c r="WLC550" s="468"/>
      <c r="WLD550" s="467"/>
      <c r="WLE550" s="469"/>
      <c r="WLF550" s="469"/>
      <c r="WLG550" s="469"/>
      <c r="WLH550" s="465"/>
      <c r="WLI550" s="466"/>
      <c r="WLJ550" s="467"/>
      <c r="WLK550" s="468"/>
      <c r="WLL550" s="467"/>
      <c r="WLM550" s="469"/>
      <c r="WLN550" s="469"/>
      <c r="WLO550" s="469"/>
      <c r="WLP550" s="465"/>
      <c r="WLQ550" s="466"/>
      <c r="WLR550" s="467"/>
      <c r="WLS550" s="468"/>
      <c r="WLT550" s="467"/>
      <c r="WLU550" s="469"/>
      <c r="WLV550" s="469"/>
      <c r="WLW550" s="469"/>
      <c r="WLX550" s="465"/>
      <c r="WLY550" s="466"/>
      <c r="WLZ550" s="467"/>
      <c r="WMA550" s="468"/>
      <c r="WMB550" s="467"/>
      <c r="WMC550" s="469"/>
      <c r="WMD550" s="469"/>
      <c r="WME550" s="469"/>
      <c r="WMF550" s="465"/>
      <c r="WMG550" s="466"/>
      <c r="WMH550" s="467"/>
      <c r="WMI550" s="468"/>
      <c r="WMJ550" s="467"/>
      <c r="WMK550" s="469"/>
      <c r="WML550" s="469"/>
      <c r="WMM550" s="469"/>
      <c r="WMN550" s="465"/>
      <c r="WMO550" s="466"/>
      <c r="WMP550" s="467"/>
      <c r="WMQ550" s="468"/>
      <c r="WMR550" s="467"/>
      <c r="WMS550" s="469"/>
      <c r="WMT550" s="469"/>
      <c r="WMU550" s="469"/>
      <c r="WMV550" s="465"/>
      <c r="WMW550" s="466"/>
      <c r="WMX550" s="467"/>
      <c r="WMY550" s="468"/>
      <c r="WMZ550" s="467"/>
      <c r="WNA550" s="469"/>
      <c r="WNB550" s="469"/>
      <c r="WNC550" s="469"/>
      <c r="WND550" s="465"/>
      <c r="WNE550" s="466"/>
      <c r="WNF550" s="467"/>
      <c r="WNG550" s="468"/>
      <c r="WNH550" s="467"/>
      <c r="WNI550" s="469"/>
      <c r="WNJ550" s="469"/>
      <c r="WNK550" s="469"/>
      <c r="WNL550" s="465"/>
      <c r="WNM550" s="466"/>
      <c r="WNN550" s="467"/>
      <c r="WNO550" s="468"/>
      <c r="WNP550" s="467"/>
      <c r="WNQ550" s="469"/>
      <c r="WNR550" s="469"/>
      <c r="WNS550" s="469"/>
      <c r="WNT550" s="465"/>
      <c r="WNU550" s="466"/>
      <c r="WNV550" s="467"/>
      <c r="WNW550" s="468"/>
      <c r="WNX550" s="467"/>
      <c r="WNY550" s="469"/>
      <c r="WNZ550" s="469"/>
      <c r="WOA550" s="469"/>
      <c r="WOB550" s="465"/>
      <c r="WOC550" s="466"/>
      <c r="WOD550" s="467"/>
      <c r="WOE550" s="468"/>
      <c r="WOF550" s="467"/>
      <c r="WOG550" s="469"/>
      <c r="WOH550" s="469"/>
      <c r="WOI550" s="469"/>
      <c r="WOJ550" s="465"/>
      <c r="WOK550" s="466"/>
      <c r="WOL550" s="467"/>
      <c r="WOM550" s="468"/>
      <c r="WON550" s="467"/>
      <c r="WOO550" s="469"/>
      <c r="WOP550" s="469"/>
      <c r="WOQ550" s="469"/>
      <c r="WOR550" s="465"/>
      <c r="WOS550" s="466"/>
      <c r="WOT550" s="467"/>
      <c r="WOU550" s="468"/>
      <c r="WOV550" s="467"/>
      <c r="WOW550" s="469"/>
      <c r="WOX550" s="469"/>
      <c r="WOY550" s="469"/>
      <c r="WOZ550" s="465"/>
      <c r="WPA550" s="466"/>
      <c r="WPB550" s="467"/>
      <c r="WPC550" s="468"/>
      <c r="WPD550" s="467"/>
      <c r="WPE550" s="469"/>
      <c r="WPF550" s="469"/>
      <c r="WPG550" s="469"/>
      <c r="WPH550" s="465"/>
      <c r="WPI550" s="466"/>
      <c r="WPJ550" s="467"/>
      <c r="WPK550" s="468"/>
      <c r="WPL550" s="467"/>
      <c r="WPM550" s="469"/>
      <c r="WPN550" s="469"/>
      <c r="WPO550" s="469"/>
      <c r="WPP550" s="465"/>
      <c r="WPQ550" s="466"/>
      <c r="WPR550" s="467"/>
      <c r="WPS550" s="468"/>
      <c r="WPT550" s="467"/>
      <c r="WPU550" s="469"/>
      <c r="WPV550" s="469"/>
      <c r="WPW550" s="469"/>
      <c r="WPX550" s="465"/>
      <c r="WPY550" s="466"/>
      <c r="WPZ550" s="467"/>
      <c r="WQA550" s="468"/>
      <c r="WQB550" s="467"/>
      <c r="WQC550" s="469"/>
      <c r="WQD550" s="469"/>
      <c r="WQE550" s="469"/>
      <c r="WQF550" s="465"/>
      <c r="WQG550" s="466"/>
      <c r="WQH550" s="467"/>
      <c r="WQI550" s="468"/>
      <c r="WQJ550" s="467"/>
      <c r="WQK550" s="469"/>
      <c r="WQL550" s="469"/>
      <c r="WQM550" s="469"/>
      <c r="WQN550" s="465"/>
      <c r="WQO550" s="466"/>
      <c r="WQP550" s="467"/>
      <c r="WQQ550" s="468"/>
      <c r="WQR550" s="467"/>
      <c r="WQS550" s="469"/>
      <c r="WQT550" s="469"/>
      <c r="WQU550" s="469"/>
      <c r="WQV550" s="465"/>
      <c r="WQW550" s="466"/>
      <c r="WQX550" s="467"/>
      <c r="WQY550" s="468"/>
      <c r="WQZ550" s="467"/>
      <c r="WRA550" s="469"/>
      <c r="WRB550" s="469"/>
      <c r="WRC550" s="469"/>
      <c r="WRD550" s="465"/>
      <c r="WRE550" s="466"/>
      <c r="WRF550" s="467"/>
      <c r="WRG550" s="468"/>
      <c r="WRH550" s="467"/>
      <c r="WRI550" s="469"/>
      <c r="WRJ550" s="469"/>
      <c r="WRK550" s="469"/>
      <c r="WRL550" s="465"/>
      <c r="WRM550" s="466"/>
      <c r="WRN550" s="467"/>
      <c r="WRO550" s="468"/>
      <c r="WRP550" s="467"/>
      <c r="WRQ550" s="469"/>
      <c r="WRR550" s="469"/>
      <c r="WRS550" s="469"/>
      <c r="WRT550" s="465"/>
      <c r="WRU550" s="466"/>
      <c r="WRV550" s="467"/>
      <c r="WRW550" s="468"/>
      <c r="WRX550" s="467"/>
      <c r="WRY550" s="469"/>
      <c r="WRZ550" s="469"/>
      <c r="WSA550" s="469"/>
      <c r="WSB550" s="465"/>
      <c r="WSC550" s="466"/>
      <c r="WSD550" s="467"/>
      <c r="WSE550" s="468"/>
      <c r="WSF550" s="467"/>
      <c r="WSG550" s="469"/>
      <c r="WSH550" s="469"/>
      <c r="WSI550" s="469"/>
      <c r="WSJ550" s="465"/>
      <c r="WSK550" s="466"/>
      <c r="WSL550" s="467"/>
      <c r="WSM550" s="468"/>
      <c r="WSN550" s="467"/>
      <c r="WSO550" s="469"/>
      <c r="WSP550" s="469"/>
      <c r="WSQ550" s="469"/>
      <c r="WSR550" s="465"/>
      <c r="WSS550" s="466"/>
      <c r="WST550" s="467"/>
      <c r="WSU550" s="468"/>
      <c r="WSV550" s="467"/>
      <c r="WSW550" s="469"/>
      <c r="WSX550" s="469"/>
      <c r="WSY550" s="469"/>
      <c r="WSZ550" s="465"/>
      <c r="WTA550" s="466"/>
      <c r="WTB550" s="467"/>
      <c r="WTC550" s="468"/>
      <c r="WTD550" s="467"/>
      <c r="WTE550" s="469"/>
      <c r="WTF550" s="469"/>
      <c r="WTG550" s="469"/>
      <c r="WTH550" s="465"/>
      <c r="WTI550" s="466"/>
      <c r="WTJ550" s="467"/>
      <c r="WTK550" s="468"/>
      <c r="WTL550" s="467"/>
      <c r="WTM550" s="469"/>
      <c r="WTN550" s="469"/>
      <c r="WTO550" s="469"/>
      <c r="WTP550" s="465"/>
      <c r="WTQ550" s="466"/>
      <c r="WTR550" s="467"/>
      <c r="WTS550" s="468"/>
      <c r="WTT550" s="467"/>
      <c r="WTU550" s="469"/>
      <c r="WTV550" s="469"/>
      <c r="WTW550" s="469"/>
      <c r="WTX550" s="465"/>
      <c r="WTY550" s="466"/>
      <c r="WTZ550" s="467"/>
      <c r="WUA550" s="468"/>
      <c r="WUB550" s="467"/>
      <c r="WUC550" s="469"/>
      <c r="WUD550" s="469"/>
      <c r="WUE550" s="469"/>
      <c r="WUF550" s="465"/>
      <c r="WUG550" s="466"/>
      <c r="WUH550" s="467"/>
      <c r="WUI550" s="468"/>
      <c r="WUJ550" s="467"/>
      <c r="WUK550" s="469"/>
      <c r="WUL550" s="469"/>
      <c r="WUM550" s="469"/>
      <c r="WUN550" s="465"/>
      <c r="WUO550" s="466"/>
      <c r="WUP550" s="467"/>
      <c r="WUQ550" s="468"/>
      <c r="WUR550" s="467"/>
      <c r="WUS550" s="469"/>
      <c r="WUT550" s="469"/>
      <c r="WUU550" s="469"/>
      <c r="WUV550" s="465"/>
      <c r="WUW550" s="466"/>
      <c r="WUX550" s="467"/>
      <c r="WUY550" s="468"/>
      <c r="WUZ550" s="467"/>
      <c r="WVA550" s="469"/>
      <c r="WVB550" s="469"/>
      <c r="WVC550" s="469"/>
      <c r="WVD550" s="465"/>
      <c r="WVE550" s="466"/>
      <c r="WVF550" s="467"/>
      <c r="WVG550" s="468"/>
      <c r="WVH550" s="467"/>
      <c r="WVI550" s="469"/>
      <c r="WVJ550" s="469"/>
      <c r="WVK550" s="469"/>
      <c r="WVL550" s="465"/>
      <c r="WVM550" s="466"/>
      <c r="WVN550" s="467"/>
      <c r="WVO550" s="468"/>
      <c r="WVP550" s="467"/>
      <c r="WVQ550" s="469"/>
      <c r="WVR550" s="469"/>
      <c r="WVS550" s="469"/>
      <c r="WVT550" s="465"/>
      <c r="WVU550" s="466"/>
      <c r="WVV550" s="467"/>
      <c r="WVW550" s="468"/>
      <c r="WVX550" s="467"/>
      <c r="WVY550" s="469"/>
      <c r="WVZ550" s="469"/>
      <c r="WWA550" s="469"/>
      <c r="WWB550" s="465"/>
      <c r="WWC550" s="466"/>
      <c r="WWD550" s="467"/>
      <c r="WWE550" s="468"/>
      <c r="WWF550" s="467"/>
      <c r="WWG550" s="469"/>
      <c r="WWH550" s="469"/>
      <c r="WWI550" s="469"/>
      <c r="WWJ550" s="465"/>
      <c r="WWK550" s="466"/>
      <c r="WWL550" s="467"/>
      <c r="WWM550" s="468"/>
      <c r="WWN550" s="467"/>
      <c r="WWO550" s="469"/>
      <c r="WWP550" s="469"/>
      <c r="WWQ550" s="469"/>
      <c r="WWR550" s="465"/>
      <c r="WWS550" s="466"/>
      <c r="WWT550" s="467"/>
      <c r="WWU550" s="468"/>
      <c r="WWV550" s="467"/>
      <c r="WWW550" s="469"/>
      <c r="WWX550" s="469"/>
      <c r="WWY550" s="469"/>
      <c r="WWZ550" s="465"/>
      <c r="WXA550" s="466"/>
      <c r="WXB550" s="467"/>
      <c r="WXC550" s="468"/>
      <c r="WXD550" s="467"/>
      <c r="WXE550" s="469"/>
      <c r="WXF550" s="469"/>
      <c r="WXG550" s="469"/>
      <c r="WXH550" s="465"/>
      <c r="WXI550" s="466"/>
      <c r="WXJ550" s="467"/>
      <c r="WXK550" s="468"/>
      <c r="WXL550" s="467"/>
      <c r="WXM550" s="469"/>
      <c r="WXN550" s="469"/>
      <c r="WXO550" s="469"/>
      <c r="WXP550" s="465"/>
      <c r="WXQ550" s="466"/>
      <c r="WXR550" s="467"/>
      <c r="WXS550" s="468"/>
      <c r="WXT550" s="467"/>
      <c r="WXU550" s="469"/>
      <c r="WXV550" s="469"/>
      <c r="WXW550" s="469"/>
      <c r="WXX550" s="465"/>
      <c r="WXY550" s="466"/>
      <c r="WXZ550" s="467"/>
      <c r="WYA550" s="468"/>
      <c r="WYB550" s="467"/>
      <c r="WYC550" s="469"/>
      <c r="WYD550" s="469"/>
      <c r="WYE550" s="469"/>
      <c r="WYF550" s="465"/>
      <c r="WYG550" s="466"/>
      <c r="WYH550" s="467"/>
      <c r="WYI550" s="468"/>
      <c r="WYJ550" s="467"/>
      <c r="WYK550" s="469"/>
      <c r="WYL550" s="469"/>
      <c r="WYM550" s="469"/>
      <c r="WYN550" s="465"/>
      <c r="WYO550" s="466"/>
      <c r="WYP550" s="467"/>
      <c r="WYQ550" s="468"/>
      <c r="WYR550" s="467"/>
      <c r="WYS550" s="469"/>
      <c r="WYT550" s="469"/>
      <c r="WYU550" s="469"/>
      <c r="WYV550" s="465"/>
      <c r="WYW550" s="466"/>
      <c r="WYX550" s="467"/>
      <c r="WYY550" s="468"/>
      <c r="WYZ550" s="467"/>
      <c r="WZA550" s="469"/>
      <c r="WZB550" s="469"/>
      <c r="WZC550" s="469"/>
      <c r="WZD550" s="465"/>
      <c r="WZE550" s="466"/>
      <c r="WZF550" s="467"/>
      <c r="WZG550" s="468"/>
      <c r="WZH550" s="467"/>
      <c r="WZI550" s="469"/>
      <c r="WZJ550" s="469"/>
      <c r="WZK550" s="469"/>
      <c r="WZL550" s="465"/>
      <c r="WZM550" s="466"/>
      <c r="WZN550" s="467"/>
      <c r="WZO550" s="468"/>
      <c r="WZP550" s="467"/>
      <c r="WZQ550" s="469"/>
      <c r="WZR550" s="469"/>
      <c r="WZS550" s="469"/>
      <c r="WZT550" s="465"/>
      <c r="WZU550" s="466"/>
      <c r="WZV550" s="467"/>
      <c r="WZW550" s="468"/>
      <c r="WZX550" s="467"/>
      <c r="WZY550" s="469"/>
      <c r="WZZ550" s="469"/>
      <c r="XAA550" s="469"/>
      <c r="XAB550" s="465"/>
      <c r="XAC550" s="466"/>
      <c r="XAD550" s="467"/>
      <c r="XAE550" s="468"/>
      <c r="XAF550" s="467"/>
      <c r="XAG550" s="469"/>
      <c r="XAH550" s="469"/>
      <c r="XAI550" s="469"/>
      <c r="XAJ550" s="465"/>
      <c r="XAK550" s="466"/>
      <c r="XAL550" s="467"/>
      <c r="XAM550" s="468"/>
      <c r="XAN550" s="467"/>
      <c r="XAO550" s="469"/>
      <c r="XAP550" s="469"/>
      <c r="XAQ550" s="469"/>
      <c r="XAR550" s="465"/>
      <c r="XAS550" s="466"/>
      <c r="XAT550" s="467"/>
      <c r="XAU550" s="468"/>
      <c r="XAV550" s="467"/>
      <c r="XAW550" s="469"/>
      <c r="XAX550" s="469"/>
      <c r="XAY550" s="469"/>
      <c r="XAZ550" s="465"/>
      <c r="XBA550" s="466"/>
      <c r="XBB550" s="467"/>
      <c r="XBC550" s="468"/>
      <c r="XBD550" s="467"/>
      <c r="XBE550" s="469"/>
      <c r="XBF550" s="469"/>
      <c r="XBG550" s="469"/>
      <c r="XBH550" s="465"/>
      <c r="XBI550" s="466"/>
      <c r="XBJ550" s="467"/>
      <c r="XBK550" s="468"/>
      <c r="XBL550" s="467"/>
      <c r="XBM550" s="469"/>
      <c r="XBN550" s="469"/>
      <c r="XBO550" s="469"/>
      <c r="XBP550" s="465"/>
      <c r="XBQ550" s="466"/>
      <c r="XBR550" s="467"/>
      <c r="XBS550" s="468"/>
      <c r="XBT550" s="467"/>
      <c r="XBU550" s="469"/>
      <c r="XBV550" s="469"/>
      <c r="XBW550" s="469"/>
      <c r="XBX550" s="465"/>
      <c r="XBY550" s="466"/>
      <c r="XBZ550" s="467"/>
      <c r="XCA550" s="468"/>
      <c r="XCB550" s="467"/>
      <c r="XCC550" s="469"/>
      <c r="XCD550" s="469"/>
      <c r="XCE550" s="469"/>
      <c r="XCF550" s="465"/>
      <c r="XCG550" s="466"/>
      <c r="XCH550" s="467"/>
      <c r="XCI550" s="468"/>
      <c r="XCJ550" s="467"/>
      <c r="XCK550" s="469"/>
      <c r="XCL550" s="469"/>
      <c r="XCM550" s="469"/>
      <c r="XCN550" s="465"/>
      <c r="XCO550" s="466"/>
      <c r="XCP550" s="467"/>
      <c r="XCQ550" s="468"/>
      <c r="XCR550" s="467"/>
      <c r="XCS550" s="469"/>
      <c r="XCT550" s="469"/>
      <c r="XCU550" s="469"/>
      <c r="XCV550" s="465"/>
      <c r="XCW550" s="466"/>
      <c r="XCX550" s="467"/>
      <c r="XCY550" s="468"/>
      <c r="XCZ550" s="467"/>
      <c r="XDA550" s="469"/>
      <c r="XDB550" s="469"/>
      <c r="XDC550" s="469"/>
      <c r="XDD550" s="465"/>
      <c r="XDE550" s="466"/>
      <c r="XDF550" s="467"/>
      <c r="XDG550" s="468"/>
      <c r="XDH550" s="467"/>
      <c r="XDI550" s="469"/>
      <c r="XDJ550" s="469"/>
      <c r="XDK550" s="469"/>
      <c r="XDL550" s="465"/>
      <c r="XDM550" s="466"/>
      <c r="XDN550" s="467"/>
      <c r="XDO550" s="468"/>
      <c r="XDP550" s="467"/>
      <c r="XDQ550" s="469"/>
      <c r="XDR550" s="469"/>
      <c r="XDS550" s="469"/>
      <c r="XDT550" s="465"/>
      <c r="XDU550" s="466"/>
      <c r="XDV550" s="467"/>
      <c r="XDW550" s="468"/>
      <c r="XDX550" s="467"/>
      <c r="XDY550" s="469"/>
      <c r="XDZ550" s="469"/>
      <c r="XEA550" s="469"/>
      <c r="XEB550" s="465"/>
      <c r="XEC550" s="466"/>
      <c r="XED550" s="467"/>
      <c r="XEE550" s="468"/>
      <c r="XEF550" s="467"/>
      <c r="XEG550" s="469"/>
      <c r="XEH550" s="469"/>
      <c r="XEI550" s="469"/>
      <c r="XEJ550" s="465"/>
      <c r="XEK550" s="466"/>
      <c r="XEL550" s="467"/>
      <c r="XEM550" s="468"/>
      <c r="XEN550" s="467"/>
      <c r="XEO550" s="469"/>
      <c r="XEP550" s="469"/>
      <c r="XEQ550" s="469"/>
      <c r="XER550" s="465"/>
      <c r="XES550" s="466"/>
      <c r="XET550" s="467"/>
      <c r="XEU550" s="468"/>
      <c r="XEV550" s="467"/>
      <c r="XEW550" s="469"/>
      <c r="XEX550" s="469"/>
      <c r="XEY550" s="469"/>
    </row>
    <row r="551" spans="1:16379" ht="12.75" x14ac:dyDescent="0.2">
      <c r="A551" s="14"/>
      <c r="B551" s="8">
        <v>31</v>
      </c>
      <c r="C551" s="15"/>
      <c r="D551" s="38" t="s">
        <v>2305</v>
      </c>
      <c r="E551" s="15"/>
      <c r="F551" s="5"/>
      <c r="G551" s="5"/>
      <c r="H551" s="480"/>
      <c r="I551" s="49"/>
      <c r="J551" s="49"/>
      <c r="K551" s="49"/>
      <c r="L551" s="46"/>
      <c r="M551" s="47"/>
      <c r="N551" s="47"/>
      <c r="O551" s="48"/>
      <c r="P551" s="47"/>
      <c r="Q551" s="49"/>
      <c r="R551" s="49"/>
      <c r="S551" s="49"/>
      <c r="T551" s="46"/>
      <c r="U551" s="47"/>
      <c r="V551" s="47"/>
      <c r="W551" s="48"/>
      <c r="X551" s="47"/>
      <c r="Y551" s="49"/>
      <c r="Z551" s="49"/>
      <c r="AA551" s="49"/>
      <c r="AB551" s="46"/>
      <c r="AC551" s="47"/>
      <c r="AD551" s="47"/>
      <c r="AE551" s="48"/>
      <c r="AF551" s="47"/>
      <c r="AG551" s="49"/>
      <c r="AH551" s="49"/>
      <c r="AI551" s="49"/>
      <c r="AJ551" s="46"/>
      <c r="AK551" s="47"/>
      <c r="AL551" s="47"/>
      <c r="AM551" s="48"/>
      <c r="AN551" s="47"/>
      <c r="AO551" s="49"/>
      <c r="AP551" s="49"/>
      <c r="AQ551" s="49"/>
      <c r="AR551" s="46"/>
      <c r="AS551" s="47"/>
      <c r="AT551" s="47"/>
      <c r="AU551" s="48"/>
      <c r="AV551" s="47"/>
      <c r="AW551" s="49"/>
      <c r="AX551" s="49"/>
      <c r="AY551" s="49"/>
      <c r="AZ551" s="46"/>
      <c r="BA551" s="47"/>
      <c r="BB551" s="47"/>
      <c r="BC551" s="48"/>
      <c r="BD551" s="47"/>
      <c r="BE551" s="49"/>
      <c r="BF551" s="49"/>
      <c r="BG551" s="49"/>
      <c r="BH551" s="46"/>
      <c r="BI551" s="47"/>
      <c r="BJ551" s="47"/>
      <c r="BK551" s="48"/>
      <c r="BL551" s="47"/>
      <c r="BM551" s="49"/>
      <c r="BN551" s="49"/>
      <c r="BO551" s="49"/>
      <c r="BP551" s="46"/>
      <c r="BQ551" s="47"/>
      <c r="BR551" s="47"/>
      <c r="BS551" s="48"/>
      <c r="BT551" s="47"/>
      <c r="BU551" s="49"/>
      <c r="BV551" s="49"/>
      <c r="BW551" s="49"/>
      <c r="BX551" s="46"/>
      <c r="BY551" s="47"/>
      <c r="BZ551" s="47"/>
      <c r="CA551" s="48"/>
      <c r="CB551" s="47"/>
      <c r="CC551" s="49"/>
      <c r="CD551" s="49"/>
      <c r="CE551" s="49"/>
      <c r="CF551" s="46"/>
      <c r="CG551" s="47"/>
      <c r="CH551" s="47"/>
      <c r="CI551" s="48"/>
      <c r="CJ551" s="47"/>
      <c r="CK551" s="49"/>
      <c r="CL551" s="49"/>
      <c r="CM551" s="49"/>
      <c r="CN551" s="46"/>
      <c r="CO551" s="47"/>
      <c r="CP551" s="47"/>
      <c r="CQ551" s="48"/>
      <c r="CR551" s="47"/>
      <c r="CS551" s="49"/>
      <c r="CT551" s="49"/>
      <c r="CU551" s="49"/>
      <c r="CV551" s="46"/>
      <c r="CW551" s="47"/>
      <c r="CX551" s="47"/>
      <c r="CY551" s="48"/>
      <c r="CZ551" s="47"/>
      <c r="DA551" s="49"/>
      <c r="DB551" s="49"/>
      <c r="DC551" s="49"/>
      <c r="DD551" s="46"/>
      <c r="DE551" s="47"/>
      <c r="DF551" s="47"/>
      <c r="DG551" s="48"/>
      <c r="DH551" s="47"/>
      <c r="DI551" s="49"/>
      <c r="DJ551" s="49"/>
      <c r="DK551" s="49"/>
      <c r="DL551" s="46"/>
      <c r="DM551" s="47"/>
      <c r="DN551" s="47"/>
      <c r="DO551" s="48"/>
      <c r="DP551" s="47"/>
      <c r="DQ551" s="49"/>
      <c r="DR551" s="49"/>
      <c r="DS551" s="49"/>
      <c r="DT551" s="46"/>
      <c r="DU551" s="47"/>
      <c r="DV551" s="47"/>
      <c r="DW551" s="48"/>
      <c r="DX551" s="47"/>
      <c r="DY551" s="49"/>
      <c r="DZ551" s="49"/>
      <c r="EA551" s="49"/>
      <c r="EB551" s="46"/>
      <c r="EC551" s="47"/>
      <c r="ED551" s="47"/>
      <c r="EE551" s="48"/>
      <c r="EF551" s="47"/>
      <c r="EG551" s="49"/>
      <c r="EH551" s="49"/>
      <c r="EI551" s="49"/>
      <c r="EJ551" s="46"/>
      <c r="EK551" s="47"/>
      <c r="EL551" s="47"/>
      <c r="EM551" s="48"/>
      <c r="EN551" s="47"/>
      <c r="EO551" s="49"/>
      <c r="EP551" s="49"/>
      <c r="EQ551" s="49"/>
      <c r="ER551" s="46"/>
      <c r="ES551" s="47"/>
      <c r="ET551" s="47"/>
      <c r="EU551" s="48"/>
      <c r="EV551" s="47"/>
      <c r="EW551" s="49"/>
      <c r="EX551" s="49"/>
      <c r="EY551" s="49"/>
      <c r="EZ551" s="46"/>
      <c r="FA551" s="47"/>
      <c r="FB551" s="47"/>
      <c r="FC551" s="48"/>
      <c r="FD551" s="47"/>
      <c r="FE551" s="49"/>
      <c r="FF551" s="49"/>
      <c r="FG551" s="49"/>
      <c r="FH551" s="46"/>
      <c r="FI551" s="47"/>
      <c r="FJ551" s="47"/>
      <c r="FK551" s="48"/>
      <c r="FL551" s="47"/>
      <c r="FM551" s="49"/>
      <c r="FN551" s="49"/>
      <c r="FO551" s="49"/>
      <c r="FP551" s="46"/>
      <c r="FQ551" s="47"/>
      <c r="FR551" s="47"/>
      <c r="FS551" s="48"/>
      <c r="FT551" s="47"/>
      <c r="FU551" s="49"/>
      <c r="FV551" s="49"/>
      <c r="FW551" s="49"/>
      <c r="FX551" s="46"/>
      <c r="FY551" s="47"/>
      <c r="FZ551" s="47"/>
      <c r="GA551" s="48"/>
      <c r="GB551" s="47"/>
      <c r="GC551" s="49"/>
      <c r="GD551" s="49"/>
      <c r="GE551" s="49"/>
      <c r="GF551" s="46"/>
      <c r="GG551" s="47"/>
      <c r="GH551" s="47"/>
      <c r="GI551" s="48"/>
      <c r="GJ551" s="47"/>
      <c r="GK551" s="49"/>
      <c r="GL551" s="49"/>
      <c r="GM551" s="49"/>
      <c r="GN551" s="46"/>
      <c r="GO551" s="47"/>
      <c r="GP551" s="47"/>
      <c r="GQ551" s="48"/>
      <c r="GR551" s="47"/>
      <c r="GS551" s="49"/>
      <c r="GT551" s="49"/>
      <c r="GU551" s="49"/>
      <c r="GV551" s="46"/>
      <c r="GW551" s="47"/>
      <c r="GX551" s="47"/>
      <c r="GY551" s="48"/>
      <c r="GZ551" s="47"/>
      <c r="HA551" s="49"/>
      <c r="HB551" s="49"/>
      <c r="HC551" s="49"/>
      <c r="HD551" s="46"/>
      <c r="HE551" s="47"/>
      <c r="HF551" s="47"/>
      <c r="HG551" s="48"/>
      <c r="HH551" s="47"/>
      <c r="HI551" s="49"/>
      <c r="HJ551" s="49"/>
      <c r="HK551" s="49"/>
      <c r="HL551" s="46"/>
      <c r="HM551" s="47"/>
      <c r="HN551" s="47"/>
      <c r="HO551" s="48"/>
      <c r="HP551" s="47"/>
      <c r="HQ551" s="49"/>
      <c r="HR551" s="49"/>
      <c r="HS551" s="49"/>
      <c r="HT551" s="46"/>
      <c r="HU551" s="47"/>
      <c r="HV551" s="47"/>
      <c r="HW551" s="48"/>
      <c r="HX551" s="47"/>
      <c r="HY551" s="49"/>
      <c r="HZ551" s="49"/>
      <c r="IA551" s="49"/>
      <c r="IB551" s="46"/>
      <c r="IC551" s="47"/>
      <c r="ID551" s="47"/>
      <c r="IE551" s="48"/>
      <c r="IF551" s="47"/>
      <c r="IG551" s="49"/>
      <c r="IH551" s="49"/>
      <c r="II551" s="49"/>
      <c r="IJ551" s="46"/>
      <c r="IK551" s="47"/>
      <c r="IL551" s="47"/>
      <c r="IM551" s="48"/>
      <c r="IN551" s="47"/>
      <c r="IO551" s="49"/>
      <c r="IP551" s="49"/>
      <c r="IQ551" s="49"/>
      <c r="IR551" s="46"/>
      <c r="IS551" s="47"/>
      <c r="IT551" s="47"/>
      <c r="IU551" s="48"/>
      <c r="IV551" s="47"/>
      <c r="IW551" s="49"/>
      <c r="IX551" s="49"/>
      <c r="IY551" s="49"/>
      <c r="IZ551" s="46"/>
      <c r="JA551" s="47"/>
      <c r="JB551" s="47"/>
      <c r="JC551" s="48"/>
      <c r="JD551" s="47"/>
      <c r="JE551" s="49"/>
      <c r="JF551" s="49"/>
      <c r="JG551" s="49"/>
      <c r="JH551" s="46"/>
      <c r="JI551" s="47"/>
      <c r="JJ551" s="47"/>
      <c r="JK551" s="48"/>
      <c r="JL551" s="47"/>
      <c r="JM551" s="49"/>
      <c r="JN551" s="49"/>
      <c r="JO551" s="49"/>
      <c r="JP551" s="46"/>
      <c r="JQ551" s="47"/>
      <c r="JR551" s="47"/>
      <c r="JS551" s="48"/>
      <c r="JT551" s="47"/>
      <c r="JU551" s="49"/>
      <c r="JV551" s="49"/>
      <c r="JW551" s="49"/>
      <c r="JX551" s="46"/>
      <c r="JY551" s="47"/>
      <c r="JZ551" s="47"/>
      <c r="KA551" s="48"/>
      <c r="KB551" s="47"/>
      <c r="KC551" s="49"/>
      <c r="KD551" s="49"/>
      <c r="KE551" s="49"/>
      <c r="KF551" s="46"/>
      <c r="KG551" s="47"/>
      <c r="KH551" s="47"/>
      <c r="KI551" s="48"/>
      <c r="KJ551" s="47"/>
      <c r="KK551" s="49"/>
      <c r="KL551" s="49"/>
      <c r="KM551" s="49"/>
      <c r="KN551" s="46"/>
      <c r="KO551" s="47"/>
      <c r="KP551" s="47"/>
      <c r="KQ551" s="48"/>
      <c r="KR551" s="47"/>
      <c r="KS551" s="49"/>
      <c r="KT551" s="49"/>
      <c r="KU551" s="49"/>
      <c r="KV551" s="46"/>
      <c r="KW551" s="47"/>
      <c r="KX551" s="47"/>
      <c r="KY551" s="48"/>
      <c r="KZ551" s="47"/>
      <c r="LA551" s="49"/>
      <c r="LB551" s="49"/>
      <c r="LC551" s="49"/>
      <c r="LD551" s="46"/>
      <c r="LE551" s="47"/>
      <c r="LF551" s="47"/>
      <c r="LG551" s="48"/>
      <c r="LH551" s="47"/>
      <c r="LI551" s="49"/>
      <c r="LJ551" s="49"/>
      <c r="LK551" s="49"/>
      <c r="LL551" s="46"/>
      <c r="LM551" s="47"/>
      <c r="LN551" s="47"/>
      <c r="LO551" s="48"/>
      <c r="LP551" s="47"/>
      <c r="LQ551" s="49"/>
      <c r="LR551" s="49"/>
      <c r="LS551" s="49"/>
      <c r="LT551" s="46"/>
      <c r="LU551" s="47"/>
      <c r="LV551" s="47"/>
      <c r="LW551" s="48"/>
      <c r="LX551" s="47"/>
      <c r="LY551" s="49"/>
      <c r="LZ551" s="49"/>
      <c r="MA551" s="49"/>
      <c r="MB551" s="46"/>
      <c r="MC551" s="47"/>
      <c r="MD551" s="47"/>
      <c r="ME551" s="48"/>
      <c r="MF551" s="47"/>
      <c r="MG551" s="49"/>
      <c r="MH551" s="49"/>
      <c r="MI551" s="49"/>
      <c r="MJ551" s="46"/>
      <c r="MK551" s="47"/>
      <c r="ML551" s="47"/>
      <c r="MM551" s="48"/>
      <c r="MN551" s="47"/>
      <c r="MO551" s="49"/>
      <c r="MP551" s="49"/>
      <c r="MQ551" s="49"/>
      <c r="MR551" s="46"/>
      <c r="MS551" s="47"/>
      <c r="MT551" s="47"/>
      <c r="MU551" s="48"/>
      <c r="MV551" s="47"/>
      <c r="MW551" s="49"/>
      <c r="MX551" s="49"/>
      <c r="MY551" s="49"/>
      <c r="MZ551" s="46"/>
      <c r="NA551" s="47"/>
      <c r="NB551" s="47"/>
      <c r="NC551" s="48"/>
      <c r="ND551" s="47"/>
      <c r="NE551" s="49"/>
      <c r="NF551" s="49"/>
      <c r="NG551" s="49"/>
      <c r="NH551" s="46"/>
      <c r="NI551" s="47"/>
      <c r="NJ551" s="47"/>
      <c r="NK551" s="48"/>
      <c r="NL551" s="47"/>
      <c r="NM551" s="49"/>
      <c r="NN551" s="49"/>
      <c r="NO551" s="49"/>
      <c r="NP551" s="46"/>
      <c r="NQ551" s="47"/>
      <c r="NR551" s="47"/>
      <c r="NS551" s="48"/>
      <c r="NT551" s="47"/>
      <c r="NU551" s="49"/>
      <c r="NV551" s="49"/>
      <c r="NW551" s="49"/>
      <c r="NX551" s="46"/>
      <c r="NY551" s="47"/>
      <c r="NZ551" s="47"/>
      <c r="OA551" s="48"/>
      <c r="OB551" s="47"/>
      <c r="OC551" s="49"/>
      <c r="OD551" s="49"/>
      <c r="OE551" s="49"/>
      <c r="OF551" s="46"/>
      <c r="OG551" s="47"/>
      <c r="OH551" s="47"/>
      <c r="OI551" s="48"/>
      <c r="OJ551" s="47"/>
      <c r="OK551" s="49"/>
      <c r="OL551" s="49"/>
      <c r="OM551" s="49"/>
      <c r="ON551" s="46"/>
      <c r="OO551" s="47"/>
      <c r="OP551" s="47"/>
      <c r="OQ551" s="48"/>
      <c r="OR551" s="47"/>
      <c r="OS551" s="49"/>
      <c r="OT551" s="49"/>
      <c r="OU551" s="49"/>
      <c r="OV551" s="46"/>
      <c r="OW551" s="47"/>
      <c r="OX551" s="47"/>
      <c r="OY551" s="48"/>
      <c r="OZ551" s="47"/>
      <c r="PA551" s="49"/>
      <c r="PB551" s="49"/>
      <c r="PC551" s="49"/>
      <c r="PD551" s="46"/>
      <c r="PE551" s="47"/>
      <c r="PF551" s="47"/>
      <c r="PG551" s="48"/>
      <c r="PH551" s="47"/>
      <c r="PI551" s="49"/>
      <c r="PJ551" s="49"/>
      <c r="PK551" s="49"/>
      <c r="PL551" s="46"/>
      <c r="PM551" s="47"/>
      <c r="PN551" s="47"/>
      <c r="PO551" s="48"/>
      <c r="PP551" s="47"/>
      <c r="PQ551" s="49"/>
      <c r="PR551" s="49"/>
      <c r="PS551" s="49"/>
      <c r="PT551" s="46"/>
      <c r="PU551" s="47"/>
      <c r="PV551" s="47"/>
      <c r="PW551" s="48"/>
      <c r="PX551" s="47"/>
      <c r="PY551" s="49"/>
      <c r="PZ551" s="49"/>
      <c r="QA551" s="49"/>
      <c r="QB551" s="46"/>
      <c r="QC551" s="47"/>
      <c r="QD551" s="47"/>
      <c r="QE551" s="48"/>
      <c r="QF551" s="47"/>
      <c r="QG551" s="49"/>
      <c r="QH551" s="49"/>
      <c r="QI551" s="49"/>
      <c r="QJ551" s="46"/>
      <c r="QK551" s="47"/>
      <c r="QL551" s="47"/>
      <c r="QM551" s="48"/>
      <c r="QN551" s="47"/>
      <c r="QO551" s="49"/>
      <c r="QP551" s="49"/>
      <c r="QQ551" s="49"/>
      <c r="QR551" s="46"/>
      <c r="QS551" s="47"/>
      <c r="QT551" s="47"/>
      <c r="QU551" s="48"/>
      <c r="QV551" s="47"/>
      <c r="QW551" s="49"/>
      <c r="QX551" s="49"/>
      <c r="QY551" s="49"/>
      <c r="QZ551" s="46"/>
      <c r="RA551" s="47"/>
      <c r="RB551" s="47"/>
      <c r="RC551" s="48"/>
      <c r="RD551" s="47"/>
      <c r="RE551" s="49"/>
      <c r="RF551" s="49"/>
      <c r="RG551" s="49"/>
      <c r="RH551" s="46"/>
      <c r="RI551" s="47"/>
      <c r="RJ551" s="47"/>
      <c r="RK551" s="48"/>
      <c r="RL551" s="47"/>
      <c r="RM551" s="49"/>
      <c r="RN551" s="49"/>
      <c r="RO551" s="49"/>
      <c r="RP551" s="46"/>
      <c r="RQ551" s="47"/>
      <c r="RR551" s="47"/>
      <c r="RS551" s="48"/>
      <c r="RT551" s="47"/>
      <c r="RU551" s="49"/>
      <c r="RV551" s="49"/>
      <c r="RW551" s="49"/>
      <c r="RX551" s="46"/>
      <c r="RY551" s="47"/>
      <c r="RZ551" s="47"/>
      <c r="SA551" s="48"/>
      <c r="SB551" s="47"/>
      <c r="SC551" s="49"/>
      <c r="SD551" s="49"/>
      <c r="SE551" s="49"/>
      <c r="SF551" s="46"/>
      <c r="SG551" s="47"/>
      <c r="SH551" s="47"/>
      <c r="SI551" s="48"/>
      <c r="SJ551" s="47"/>
      <c r="SK551" s="49"/>
      <c r="SL551" s="49"/>
      <c r="SM551" s="49"/>
      <c r="SN551" s="46"/>
      <c r="SO551" s="47"/>
      <c r="SP551" s="47"/>
      <c r="SQ551" s="48"/>
      <c r="SR551" s="47"/>
      <c r="SS551" s="49"/>
      <c r="ST551" s="49"/>
      <c r="SU551" s="49"/>
      <c r="SV551" s="46"/>
      <c r="SW551" s="47"/>
      <c r="SX551" s="47"/>
      <c r="SY551" s="48"/>
      <c r="SZ551" s="47"/>
      <c r="TA551" s="49"/>
      <c r="TB551" s="49"/>
      <c r="TC551" s="49"/>
      <c r="TD551" s="46"/>
      <c r="TE551" s="47"/>
      <c r="TF551" s="47"/>
      <c r="TG551" s="48"/>
      <c r="TH551" s="47"/>
      <c r="TI551" s="49"/>
      <c r="TJ551" s="49"/>
      <c r="TK551" s="49"/>
      <c r="TL551" s="46"/>
      <c r="TM551" s="47"/>
      <c r="TN551" s="47"/>
      <c r="TO551" s="48"/>
      <c r="TP551" s="47"/>
      <c r="TQ551" s="49"/>
      <c r="TR551" s="49"/>
      <c r="TS551" s="49"/>
      <c r="TT551" s="46"/>
      <c r="TU551" s="47"/>
      <c r="TV551" s="47"/>
      <c r="TW551" s="48"/>
      <c r="TX551" s="47"/>
      <c r="TY551" s="49"/>
      <c r="TZ551" s="49"/>
      <c r="UA551" s="49"/>
      <c r="UB551" s="46"/>
      <c r="UC551" s="47"/>
      <c r="UD551" s="47"/>
      <c r="UE551" s="48"/>
      <c r="UF551" s="47"/>
      <c r="UG551" s="49"/>
      <c r="UH551" s="49"/>
      <c r="UI551" s="49"/>
      <c r="UJ551" s="46"/>
      <c r="UK551" s="47"/>
      <c r="UL551" s="47"/>
      <c r="UM551" s="48"/>
      <c r="UN551" s="47"/>
      <c r="UO551" s="49"/>
      <c r="UP551" s="49"/>
      <c r="UQ551" s="49"/>
      <c r="UR551" s="46"/>
      <c r="US551" s="47"/>
      <c r="UT551" s="47"/>
      <c r="UU551" s="48"/>
      <c r="UV551" s="47"/>
      <c r="UW551" s="49"/>
      <c r="UX551" s="49"/>
      <c r="UY551" s="49"/>
      <c r="UZ551" s="46"/>
      <c r="VA551" s="47"/>
      <c r="VB551" s="47"/>
      <c r="VC551" s="48"/>
      <c r="VD551" s="47"/>
      <c r="VE551" s="49"/>
      <c r="VF551" s="49"/>
      <c r="VG551" s="49"/>
      <c r="VH551" s="46"/>
      <c r="VI551" s="47"/>
      <c r="VJ551" s="47"/>
      <c r="VK551" s="48"/>
      <c r="VL551" s="47"/>
      <c r="VM551" s="49"/>
      <c r="VN551" s="49"/>
      <c r="VO551" s="49"/>
      <c r="VP551" s="46"/>
      <c r="VQ551" s="47"/>
      <c r="VR551" s="47"/>
      <c r="VS551" s="48"/>
      <c r="VT551" s="47"/>
      <c r="VU551" s="49"/>
      <c r="VV551" s="49"/>
      <c r="VW551" s="49"/>
      <c r="VX551" s="46"/>
      <c r="VY551" s="47"/>
      <c r="VZ551" s="47"/>
      <c r="WA551" s="48"/>
      <c r="WB551" s="47"/>
      <c r="WC551" s="49"/>
      <c r="WD551" s="49"/>
      <c r="WE551" s="49"/>
      <c r="WF551" s="46"/>
      <c r="WG551" s="47"/>
      <c r="WH551" s="47"/>
      <c r="WI551" s="48"/>
      <c r="WJ551" s="47"/>
      <c r="WK551" s="49"/>
      <c r="WL551" s="49"/>
      <c r="WM551" s="49"/>
      <c r="WN551" s="46"/>
      <c r="WO551" s="47"/>
      <c r="WP551" s="47"/>
      <c r="WQ551" s="48"/>
      <c r="WR551" s="47"/>
      <c r="WS551" s="49"/>
      <c r="WT551" s="49"/>
      <c r="WU551" s="49"/>
      <c r="WV551" s="46"/>
      <c r="WW551" s="47"/>
      <c r="WX551" s="47"/>
      <c r="WY551" s="48"/>
      <c r="WZ551" s="47"/>
      <c r="XA551" s="49"/>
      <c r="XB551" s="49"/>
      <c r="XC551" s="49"/>
      <c r="XD551" s="46"/>
      <c r="XE551" s="47"/>
      <c r="XF551" s="47"/>
      <c r="XG551" s="48"/>
      <c r="XH551" s="47"/>
      <c r="XI551" s="49"/>
      <c r="XJ551" s="49"/>
      <c r="XK551" s="49"/>
      <c r="XL551" s="46"/>
      <c r="XM551" s="47"/>
      <c r="XN551" s="47"/>
      <c r="XO551" s="48"/>
      <c r="XP551" s="47"/>
      <c r="XQ551" s="49"/>
      <c r="XR551" s="49"/>
      <c r="XS551" s="49"/>
      <c r="XT551" s="46"/>
      <c r="XU551" s="47"/>
      <c r="XV551" s="47"/>
      <c r="XW551" s="48"/>
      <c r="XX551" s="47"/>
      <c r="XY551" s="49"/>
      <c r="XZ551" s="49"/>
      <c r="YA551" s="49"/>
      <c r="YB551" s="46"/>
      <c r="YC551" s="47"/>
      <c r="YD551" s="47"/>
      <c r="YE551" s="48"/>
      <c r="YF551" s="47"/>
      <c r="YG551" s="49"/>
      <c r="YH551" s="49"/>
      <c r="YI551" s="49"/>
      <c r="YJ551" s="46"/>
      <c r="YK551" s="47"/>
      <c r="YL551" s="47"/>
      <c r="YM551" s="48"/>
      <c r="YN551" s="47"/>
      <c r="YO551" s="49"/>
      <c r="YP551" s="49"/>
      <c r="YQ551" s="49"/>
      <c r="YR551" s="46"/>
      <c r="YS551" s="47"/>
      <c r="YT551" s="47"/>
      <c r="YU551" s="48"/>
      <c r="YV551" s="47"/>
      <c r="YW551" s="49"/>
      <c r="YX551" s="49"/>
      <c r="YY551" s="49"/>
      <c r="YZ551" s="46"/>
      <c r="ZA551" s="47"/>
      <c r="ZB551" s="47"/>
      <c r="ZC551" s="48"/>
      <c r="ZD551" s="47"/>
      <c r="ZE551" s="49"/>
      <c r="ZF551" s="49"/>
      <c r="ZG551" s="49"/>
      <c r="ZH551" s="46"/>
      <c r="ZI551" s="47"/>
      <c r="ZJ551" s="47"/>
      <c r="ZK551" s="48"/>
      <c r="ZL551" s="47"/>
      <c r="ZM551" s="49"/>
      <c r="ZN551" s="49"/>
      <c r="ZO551" s="49"/>
      <c r="ZP551" s="46"/>
      <c r="ZQ551" s="47"/>
      <c r="ZR551" s="47"/>
      <c r="ZS551" s="48"/>
      <c r="ZT551" s="47"/>
      <c r="ZU551" s="49"/>
      <c r="ZV551" s="49"/>
      <c r="ZW551" s="49"/>
      <c r="ZX551" s="465"/>
      <c r="ZY551" s="466"/>
      <c r="ZZ551" s="467"/>
      <c r="AAA551" s="468"/>
      <c r="AAB551" s="467"/>
      <c r="AAC551" s="469"/>
      <c r="AAD551" s="469"/>
      <c r="AAE551" s="469"/>
      <c r="AAF551" s="465"/>
      <c r="AAG551" s="466"/>
      <c r="AAH551" s="467"/>
      <c r="AAI551" s="468"/>
      <c r="AAJ551" s="467"/>
      <c r="AAK551" s="469"/>
      <c r="AAL551" s="469"/>
      <c r="AAM551" s="469"/>
      <c r="AAN551" s="465"/>
      <c r="AAO551" s="466"/>
      <c r="AAP551" s="467"/>
      <c r="AAQ551" s="468"/>
      <c r="AAR551" s="467"/>
      <c r="AAS551" s="469"/>
      <c r="AAT551" s="469"/>
      <c r="AAU551" s="469"/>
      <c r="AAV551" s="465"/>
      <c r="AAW551" s="466"/>
      <c r="AAX551" s="467"/>
      <c r="AAY551" s="468"/>
      <c r="AAZ551" s="467"/>
      <c r="ABA551" s="469"/>
      <c r="ABB551" s="469"/>
      <c r="ABC551" s="469"/>
      <c r="ABD551" s="465"/>
      <c r="ABE551" s="466"/>
      <c r="ABF551" s="467"/>
      <c r="ABG551" s="468"/>
      <c r="ABH551" s="467"/>
      <c r="ABI551" s="469"/>
      <c r="ABJ551" s="469"/>
      <c r="ABK551" s="469"/>
      <c r="ABL551" s="465"/>
      <c r="ABM551" s="466"/>
      <c r="ABN551" s="467"/>
      <c r="ABO551" s="468"/>
      <c r="ABP551" s="467"/>
      <c r="ABQ551" s="469"/>
      <c r="ABR551" s="469"/>
      <c r="ABS551" s="469"/>
      <c r="ABT551" s="465"/>
      <c r="ABU551" s="466"/>
      <c r="ABV551" s="467"/>
      <c r="ABW551" s="468"/>
      <c r="ABX551" s="467"/>
      <c r="ABY551" s="469"/>
      <c r="ABZ551" s="469"/>
      <c r="ACA551" s="469"/>
      <c r="ACB551" s="465"/>
      <c r="ACC551" s="466"/>
      <c r="ACD551" s="467"/>
      <c r="ACE551" s="468"/>
      <c r="ACF551" s="467"/>
      <c r="ACG551" s="469"/>
      <c r="ACH551" s="469"/>
      <c r="ACI551" s="469"/>
      <c r="ACJ551" s="465"/>
      <c r="ACK551" s="466"/>
      <c r="ACL551" s="467"/>
      <c r="ACM551" s="468"/>
      <c r="ACN551" s="467"/>
      <c r="ACO551" s="469"/>
      <c r="ACP551" s="469"/>
      <c r="ACQ551" s="469"/>
      <c r="ACR551" s="465"/>
      <c r="ACS551" s="466"/>
      <c r="ACT551" s="467"/>
      <c r="ACU551" s="468"/>
      <c r="ACV551" s="467"/>
      <c r="ACW551" s="469"/>
      <c r="ACX551" s="469"/>
      <c r="ACY551" s="469"/>
      <c r="ACZ551" s="465"/>
      <c r="ADA551" s="466"/>
      <c r="ADB551" s="467"/>
      <c r="ADC551" s="468"/>
      <c r="ADD551" s="467"/>
      <c r="ADE551" s="469"/>
      <c r="ADF551" s="469"/>
      <c r="ADG551" s="469"/>
      <c r="ADH551" s="465"/>
      <c r="ADI551" s="466"/>
      <c r="ADJ551" s="467"/>
      <c r="ADK551" s="468"/>
      <c r="ADL551" s="467"/>
      <c r="ADM551" s="469"/>
      <c r="ADN551" s="469"/>
      <c r="ADO551" s="469"/>
      <c r="ADP551" s="465"/>
      <c r="ADQ551" s="466"/>
      <c r="ADR551" s="467"/>
      <c r="ADS551" s="468"/>
      <c r="ADT551" s="467"/>
      <c r="ADU551" s="469"/>
      <c r="ADV551" s="469"/>
      <c r="ADW551" s="469"/>
      <c r="ADX551" s="465"/>
      <c r="ADY551" s="466"/>
      <c r="ADZ551" s="467"/>
      <c r="AEA551" s="468"/>
      <c r="AEB551" s="467"/>
      <c r="AEC551" s="469"/>
      <c r="AED551" s="469"/>
      <c r="AEE551" s="469"/>
      <c r="AEF551" s="465"/>
      <c r="AEG551" s="466"/>
      <c r="AEH551" s="467"/>
      <c r="AEI551" s="468"/>
      <c r="AEJ551" s="467"/>
      <c r="AEK551" s="469"/>
      <c r="AEL551" s="469"/>
      <c r="AEM551" s="469"/>
      <c r="AEN551" s="465"/>
      <c r="AEO551" s="466"/>
      <c r="AEP551" s="467"/>
      <c r="AEQ551" s="468"/>
      <c r="AER551" s="467"/>
      <c r="AES551" s="469"/>
      <c r="AET551" s="469"/>
      <c r="AEU551" s="469"/>
      <c r="AEV551" s="465"/>
      <c r="AEW551" s="466"/>
      <c r="AEX551" s="467"/>
      <c r="AEY551" s="468"/>
      <c r="AEZ551" s="467"/>
      <c r="AFA551" s="469"/>
      <c r="AFB551" s="469"/>
      <c r="AFC551" s="469"/>
      <c r="AFD551" s="465"/>
      <c r="AFE551" s="466"/>
      <c r="AFF551" s="467"/>
      <c r="AFG551" s="468"/>
      <c r="AFH551" s="467"/>
      <c r="AFI551" s="469"/>
      <c r="AFJ551" s="469"/>
      <c r="AFK551" s="469"/>
      <c r="AFL551" s="465"/>
      <c r="AFM551" s="466"/>
      <c r="AFN551" s="467"/>
      <c r="AFO551" s="468"/>
      <c r="AFP551" s="467"/>
      <c r="AFQ551" s="469"/>
      <c r="AFR551" s="469"/>
      <c r="AFS551" s="469"/>
      <c r="AFT551" s="465"/>
      <c r="AFU551" s="466"/>
      <c r="AFV551" s="467"/>
      <c r="AFW551" s="468"/>
      <c r="AFX551" s="467"/>
      <c r="AFY551" s="469"/>
      <c r="AFZ551" s="469"/>
      <c r="AGA551" s="469"/>
      <c r="AGB551" s="465"/>
      <c r="AGC551" s="466"/>
      <c r="AGD551" s="467"/>
      <c r="AGE551" s="468"/>
      <c r="AGF551" s="467"/>
      <c r="AGG551" s="469"/>
      <c r="AGH551" s="469"/>
      <c r="AGI551" s="469"/>
      <c r="AGJ551" s="465"/>
      <c r="AGK551" s="466"/>
      <c r="AGL551" s="467"/>
      <c r="AGM551" s="468"/>
      <c r="AGN551" s="467"/>
      <c r="AGO551" s="469"/>
      <c r="AGP551" s="469"/>
      <c r="AGQ551" s="469"/>
      <c r="AGR551" s="465"/>
      <c r="AGS551" s="466"/>
      <c r="AGT551" s="467"/>
      <c r="AGU551" s="468"/>
      <c r="AGV551" s="467"/>
      <c r="AGW551" s="469"/>
      <c r="AGX551" s="469"/>
      <c r="AGY551" s="469"/>
      <c r="AGZ551" s="465"/>
      <c r="AHA551" s="466"/>
      <c r="AHB551" s="467"/>
      <c r="AHC551" s="468"/>
      <c r="AHD551" s="467"/>
      <c r="AHE551" s="469"/>
      <c r="AHF551" s="469"/>
      <c r="AHG551" s="469"/>
      <c r="AHH551" s="465"/>
      <c r="AHI551" s="466"/>
      <c r="AHJ551" s="467"/>
      <c r="AHK551" s="468"/>
      <c r="AHL551" s="467"/>
      <c r="AHM551" s="469"/>
      <c r="AHN551" s="469"/>
      <c r="AHO551" s="469"/>
      <c r="AHP551" s="465"/>
      <c r="AHQ551" s="466"/>
      <c r="AHR551" s="467"/>
      <c r="AHS551" s="468"/>
      <c r="AHT551" s="467"/>
      <c r="AHU551" s="469"/>
      <c r="AHV551" s="469"/>
      <c r="AHW551" s="469"/>
      <c r="AHX551" s="465"/>
      <c r="AHY551" s="466"/>
      <c r="AHZ551" s="467"/>
      <c r="AIA551" s="468"/>
      <c r="AIB551" s="467"/>
      <c r="AIC551" s="469"/>
      <c r="AID551" s="469"/>
      <c r="AIE551" s="469"/>
      <c r="AIF551" s="465"/>
      <c r="AIG551" s="466"/>
      <c r="AIH551" s="467"/>
      <c r="AII551" s="468"/>
      <c r="AIJ551" s="467"/>
      <c r="AIK551" s="469"/>
      <c r="AIL551" s="469"/>
      <c r="AIM551" s="469"/>
      <c r="AIN551" s="465"/>
      <c r="AIO551" s="466"/>
      <c r="AIP551" s="467"/>
      <c r="AIQ551" s="468"/>
      <c r="AIR551" s="467"/>
      <c r="AIS551" s="469"/>
      <c r="AIT551" s="469"/>
      <c r="AIU551" s="469"/>
      <c r="AIV551" s="465"/>
      <c r="AIW551" s="466"/>
      <c r="AIX551" s="467"/>
      <c r="AIY551" s="468"/>
      <c r="AIZ551" s="467"/>
      <c r="AJA551" s="469"/>
      <c r="AJB551" s="469"/>
      <c r="AJC551" s="469"/>
      <c r="AJD551" s="465"/>
      <c r="AJE551" s="466"/>
      <c r="AJF551" s="467"/>
      <c r="AJG551" s="468"/>
      <c r="AJH551" s="467"/>
      <c r="AJI551" s="469"/>
      <c r="AJJ551" s="469"/>
      <c r="AJK551" s="469"/>
      <c r="AJL551" s="465"/>
      <c r="AJM551" s="466"/>
      <c r="AJN551" s="467"/>
      <c r="AJO551" s="468"/>
      <c r="AJP551" s="467"/>
      <c r="AJQ551" s="469"/>
      <c r="AJR551" s="469"/>
      <c r="AJS551" s="469"/>
      <c r="AJT551" s="465"/>
      <c r="AJU551" s="466"/>
      <c r="AJV551" s="467"/>
      <c r="AJW551" s="468"/>
      <c r="AJX551" s="467"/>
      <c r="AJY551" s="469"/>
      <c r="AJZ551" s="469"/>
      <c r="AKA551" s="469"/>
      <c r="AKB551" s="465"/>
      <c r="AKC551" s="466"/>
      <c r="AKD551" s="467"/>
      <c r="AKE551" s="468"/>
      <c r="AKF551" s="467"/>
      <c r="AKG551" s="469"/>
      <c r="AKH551" s="469"/>
      <c r="AKI551" s="469"/>
      <c r="AKJ551" s="465"/>
      <c r="AKK551" s="466"/>
      <c r="AKL551" s="467"/>
      <c r="AKM551" s="468"/>
      <c r="AKN551" s="467"/>
      <c r="AKO551" s="469"/>
      <c r="AKP551" s="469"/>
      <c r="AKQ551" s="469"/>
      <c r="AKR551" s="465"/>
      <c r="AKS551" s="466"/>
      <c r="AKT551" s="467"/>
      <c r="AKU551" s="468"/>
      <c r="AKV551" s="467"/>
      <c r="AKW551" s="469"/>
      <c r="AKX551" s="469"/>
      <c r="AKY551" s="469"/>
      <c r="AKZ551" s="465"/>
      <c r="ALA551" s="466"/>
      <c r="ALB551" s="467"/>
      <c r="ALC551" s="468"/>
      <c r="ALD551" s="467"/>
      <c r="ALE551" s="469"/>
      <c r="ALF551" s="469"/>
      <c r="ALG551" s="469"/>
      <c r="ALH551" s="465"/>
      <c r="ALI551" s="466"/>
      <c r="ALJ551" s="467"/>
      <c r="ALK551" s="468"/>
      <c r="ALL551" s="467"/>
      <c r="ALM551" s="469"/>
      <c r="ALN551" s="469"/>
      <c r="ALO551" s="469"/>
      <c r="ALP551" s="465"/>
      <c r="ALQ551" s="466"/>
      <c r="ALR551" s="467"/>
      <c r="ALS551" s="468"/>
      <c r="ALT551" s="467"/>
      <c r="ALU551" s="469"/>
      <c r="ALV551" s="469"/>
      <c r="ALW551" s="469"/>
      <c r="ALX551" s="465"/>
      <c r="ALY551" s="466"/>
      <c r="ALZ551" s="467"/>
      <c r="AMA551" s="468"/>
      <c r="AMB551" s="467"/>
      <c r="AMC551" s="469"/>
      <c r="AMD551" s="469"/>
      <c r="AME551" s="469"/>
      <c r="AMF551" s="465"/>
      <c r="AMG551" s="466"/>
      <c r="AMH551" s="467"/>
      <c r="AMI551" s="468"/>
      <c r="AMJ551" s="467"/>
      <c r="AMK551" s="469"/>
      <c r="AML551" s="469"/>
      <c r="AMM551" s="469"/>
      <c r="AMN551" s="465"/>
      <c r="AMO551" s="466"/>
      <c r="AMP551" s="467"/>
      <c r="AMQ551" s="468"/>
      <c r="AMR551" s="467"/>
      <c r="AMS551" s="469"/>
      <c r="AMT551" s="469"/>
      <c r="AMU551" s="469"/>
      <c r="AMV551" s="465"/>
      <c r="AMW551" s="466"/>
      <c r="AMX551" s="467"/>
      <c r="AMY551" s="468"/>
      <c r="AMZ551" s="467"/>
      <c r="ANA551" s="469"/>
      <c r="ANB551" s="469"/>
      <c r="ANC551" s="469"/>
      <c r="AND551" s="465"/>
      <c r="ANE551" s="466"/>
      <c r="ANF551" s="467"/>
      <c r="ANG551" s="468"/>
      <c r="ANH551" s="467"/>
      <c r="ANI551" s="469"/>
      <c r="ANJ551" s="469"/>
      <c r="ANK551" s="469"/>
      <c r="ANL551" s="465"/>
      <c r="ANM551" s="466"/>
      <c r="ANN551" s="467"/>
      <c r="ANO551" s="468"/>
      <c r="ANP551" s="467"/>
      <c r="ANQ551" s="469"/>
      <c r="ANR551" s="469"/>
      <c r="ANS551" s="469"/>
      <c r="ANT551" s="465"/>
      <c r="ANU551" s="466"/>
      <c r="ANV551" s="467"/>
      <c r="ANW551" s="468"/>
      <c r="ANX551" s="467"/>
      <c r="ANY551" s="469"/>
      <c r="ANZ551" s="469"/>
      <c r="AOA551" s="469"/>
      <c r="AOB551" s="465"/>
      <c r="AOC551" s="466"/>
      <c r="AOD551" s="467"/>
      <c r="AOE551" s="468"/>
      <c r="AOF551" s="467"/>
      <c r="AOG551" s="469"/>
      <c r="AOH551" s="469"/>
      <c r="AOI551" s="469"/>
      <c r="AOJ551" s="465"/>
      <c r="AOK551" s="466"/>
      <c r="AOL551" s="467"/>
      <c r="AOM551" s="468"/>
      <c r="AON551" s="467"/>
      <c r="AOO551" s="469"/>
      <c r="AOP551" s="469"/>
      <c r="AOQ551" s="469"/>
      <c r="AOR551" s="465"/>
      <c r="AOS551" s="466"/>
      <c r="AOT551" s="467"/>
      <c r="AOU551" s="468"/>
      <c r="AOV551" s="467"/>
      <c r="AOW551" s="469"/>
      <c r="AOX551" s="469"/>
      <c r="AOY551" s="469"/>
      <c r="AOZ551" s="465"/>
      <c r="APA551" s="466"/>
      <c r="APB551" s="467"/>
      <c r="APC551" s="468"/>
      <c r="APD551" s="467"/>
      <c r="APE551" s="469"/>
      <c r="APF551" s="469"/>
      <c r="APG551" s="469"/>
      <c r="APH551" s="465"/>
      <c r="API551" s="466"/>
      <c r="APJ551" s="467"/>
      <c r="APK551" s="468"/>
      <c r="APL551" s="467"/>
      <c r="APM551" s="469"/>
      <c r="APN551" s="469"/>
      <c r="APO551" s="469"/>
      <c r="APP551" s="465"/>
      <c r="APQ551" s="466"/>
      <c r="APR551" s="467"/>
      <c r="APS551" s="468"/>
      <c r="APT551" s="467"/>
      <c r="APU551" s="469"/>
      <c r="APV551" s="469"/>
      <c r="APW551" s="469"/>
      <c r="APX551" s="465"/>
      <c r="APY551" s="466"/>
      <c r="APZ551" s="467"/>
      <c r="AQA551" s="468"/>
      <c r="AQB551" s="467"/>
      <c r="AQC551" s="469"/>
      <c r="AQD551" s="469"/>
      <c r="AQE551" s="469"/>
      <c r="AQF551" s="465"/>
      <c r="AQG551" s="466"/>
      <c r="AQH551" s="467"/>
      <c r="AQI551" s="468"/>
      <c r="AQJ551" s="467"/>
      <c r="AQK551" s="469"/>
      <c r="AQL551" s="469"/>
      <c r="AQM551" s="469"/>
      <c r="AQN551" s="465"/>
      <c r="AQO551" s="466"/>
      <c r="AQP551" s="467"/>
      <c r="AQQ551" s="468"/>
      <c r="AQR551" s="467"/>
      <c r="AQS551" s="469"/>
      <c r="AQT551" s="469"/>
      <c r="AQU551" s="469"/>
      <c r="AQV551" s="465"/>
      <c r="AQW551" s="466"/>
      <c r="AQX551" s="467"/>
      <c r="AQY551" s="468"/>
      <c r="AQZ551" s="467"/>
      <c r="ARA551" s="469"/>
      <c r="ARB551" s="469"/>
      <c r="ARC551" s="469"/>
      <c r="ARD551" s="465"/>
      <c r="ARE551" s="466"/>
      <c r="ARF551" s="467"/>
      <c r="ARG551" s="468"/>
      <c r="ARH551" s="467"/>
      <c r="ARI551" s="469"/>
      <c r="ARJ551" s="469"/>
      <c r="ARK551" s="469"/>
      <c r="ARL551" s="465"/>
      <c r="ARM551" s="466"/>
      <c r="ARN551" s="467"/>
      <c r="ARO551" s="468"/>
      <c r="ARP551" s="467"/>
      <c r="ARQ551" s="469"/>
      <c r="ARR551" s="469"/>
      <c r="ARS551" s="469"/>
      <c r="ART551" s="465"/>
      <c r="ARU551" s="466"/>
      <c r="ARV551" s="467"/>
      <c r="ARW551" s="468"/>
      <c r="ARX551" s="467"/>
      <c r="ARY551" s="469"/>
      <c r="ARZ551" s="469"/>
      <c r="ASA551" s="469"/>
      <c r="ASB551" s="465"/>
      <c r="ASC551" s="466"/>
      <c r="ASD551" s="467"/>
      <c r="ASE551" s="468"/>
      <c r="ASF551" s="467"/>
      <c r="ASG551" s="469"/>
      <c r="ASH551" s="469"/>
      <c r="ASI551" s="469"/>
      <c r="ASJ551" s="465"/>
      <c r="ASK551" s="466"/>
      <c r="ASL551" s="467"/>
      <c r="ASM551" s="468"/>
      <c r="ASN551" s="467"/>
      <c r="ASO551" s="469"/>
      <c r="ASP551" s="469"/>
      <c r="ASQ551" s="469"/>
      <c r="ASR551" s="465"/>
      <c r="ASS551" s="466"/>
      <c r="AST551" s="467"/>
      <c r="ASU551" s="468"/>
      <c r="ASV551" s="467"/>
      <c r="ASW551" s="469"/>
      <c r="ASX551" s="469"/>
      <c r="ASY551" s="469"/>
      <c r="ASZ551" s="465"/>
      <c r="ATA551" s="466"/>
      <c r="ATB551" s="467"/>
      <c r="ATC551" s="468"/>
      <c r="ATD551" s="467"/>
      <c r="ATE551" s="469"/>
      <c r="ATF551" s="469"/>
      <c r="ATG551" s="469"/>
      <c r="ATH551" s="465"/>
      <c r="ATI551" s="466"/>
      <c r="ATJ551" s="467"/>
      <c r="ATK551" s="468"/>
      <c r="ATL551" s="467"/>
      <c r="ATM551" s="469"/>
      <c r="ATN551" s="469"/>
      <c r="ATO551" s="469"/>
      <c r="ATP551" s="465"/>
      <c r="ATQ551" s="466"/>
      <c r="ATR551" s="467"/>
      <c r="ATS551" s="468"/>
      <c r="ATT551" s="467"/>
      <c r="ATU551" s="469"/>
      <c r="ATV551" s="469"/>
      <c r="ATW551" s="469"/>
      <c r="ATX551" s="465"/>
      <c r="ATY551" s="466"/>
      <c r="ATZ551" s="467"/>
      <c r="AUA551" s="468"/>
      <c r="AUB551" s="467"/>
      <c r="AUC551" s="469"/>
      <c r="AUD551" s="469"/>
      <c r="AUE551" s="469"/>
      <c r="AUF551" s="465"/>
      <c r="AUG551" s="466"/>
      <c r="AUH551" s="467"/>
      <c r="AUI551" s="468"/>
      <c r="AUJ551" s="467"/>
      <c r="AUK551" s="469"/>
      <c r="AUL551" s="469"/>
      <c r="AUM551" s="469"/>
      <c r="AUN551" s="465"/>
      <c r="AUO551" s="466"/>
      <c r="AUP551" s="467"/>
      <c r="AUQ551" s="468"/>
      <c r="AUR551" s="467"/>
      <c r="AUS551" s="469"/>
      <c r="AUT551" s="469"/>
      <c r="AUU551" s="469"/>
      <c r="AUV551" s="465"/>
      <c r="AUW551" s="466"/>
      <c r="AUX551" s="467"/>
      <c r="AUY551" s="468"/>
      <c r="AUZ551" s="467"/>
      <c r="AVA551" s="469"/>
      <c r="AVB551" s="469"/>
      <c r="AVC551" s="469"/>
      <c r="AVD551" s="465"/>
      <c r="AVE551" s="466"/>
      <c r="AVF551" s="467"/>
      <c r="AVG551" s="468"/>
      <c r="AVH551" s="467"/>
      <c r="AVI551" s="469"/>
      <c r="AVJ551" s="469"/>
      <c r="AVK551" s="469"/>
      <c r="AVL551" s="465"/>
      <c r="AVM551" s="466"/>
      <c r="AVN551" s="467"/>
      <c r="AVO551" s="468"/>
      <c r="AVP551" s="467"/>
      <c r="AVQ551" s="469"/>
      <c r="AVR551" s="469"/>
      <c r="AVS551" s="469"/>
      <c r="AVT551" s="465"/>
      <c r="AVU551" s="466"/>
      <c r="AVV551" s="467"/>
      <c r="AVW551" s="468"/>
      <c r="AVX551" s="467"/>
      <c r="AVY551" s="469"/>
      <c r="AVZ551" s="469"/>
      <c r="AWA551" s="469"/>
      <c r="AWB551" s="465"/>
      <c r="AWC551" s="466"/>
      <c r="AWD551" s="467"/>
      <c r="AWE551" s="468"/>
      <c r="AWF551" s="467"/>
      <c r="AWG551" s="469"/>
      <c r="AWH551" s="469"/>
      <c r="AWI551" s="469"/>
      <c r="AWJ551" s="465"/>
      <c r="AWK551" s="466"/>
      <c r="AWL551" s="467"/>
      <c r="AWM551" s="468"/>
      <c r="AWN551" s="467"/>
      <c r="AWO551" s="469"/>
      <c r="AWP551" s="469"/>
      <c r="AWQ551" s="469"/>
      <c r="AWR551" s="465"/>
      <c r="AWS551" s="466"/>
      <c r="AWT551" s="467"/>
      <c r="AWU551" s="468"/>
      <c r="AWV551" s="467"/>
      <c r="AWW551" s="469"/>
      <c r="AWX551" s="469"/>
      <c r="AWY551" s="469"/>
      <c r="AWZ551" s="465"/>
      <c r="AXA551" s="466"/>
      <c r="AXB551" s="467"/>
      <c r="AXC551" s="468"/>
      <c r="AXD551" s="467"/>
      <c r="AXE551" s="469"/>
      <c r="AXF551" s="469"/>
      <c r="AXG551" s="469"/>
      <c r="AXH551" s="465"/>
      <c r="AXI551" s="466"/>
      <c r="AXJ551" s="467"/>
      <c r="AXK551" s="468"/>
      <c r="AXL551" s="467"/>
      <c r="AXM551" s="469"/>
      <c r="AXN551" s="469"/>
      <c r="AXO551" s="469"/>
      <c r="AXP551" s="465"/>
      <c r="AXQ551" s="466"/>
      <c r="AXR551" s="467"/>
      <c r="AXS551" s="468"/>
      <c r="AXT551" s="467"/>
      <c r="AXU551" s="469"/>
      <c r="AXV551" s="469"/>
      <c r="AXW551" s="469"/>
      <c r="AXX551" s="465"/>
      <c r="AXY551" s="466"/>
      <c r="AXZ551" s="467"/>
      <c r="AYA551" s="468"/>
      <c r="AYB551" s="467"/>
      <c r="AYC551" s="469"/>
      <c r="AYD551" s="469"/>
      <c r="AYE551" s="469"/>
      <c r="AYF551" s="465"/>
      <c r="AYG551" s="466"/>
      <c r="AYH551" s="467"/>
      <c r="AYI551" s="468"/>
      <c r="AYJ551" s="467"/>
      <c r="AYK551" s="469"/>
      <c r="AYL551" s="469"/>
      <c r="AYM551" s="469"/>
      <c r="AYN551" s="465"/>
      <c r="AYO551" s="466"/>
      <c r="AYP551" s="467"/>
      <c r="AYQ551" s="468"/>
      <c r="AYR551" s="467"/>
      <c r="AYS551" s="469"/>
      <c r="AYT551" s="469"/>
      <c r="AYU551" s="469"/>
      <c r="AYV551" s="465"/>
      <c r="AYW551" s="466"/>
      <c r="AYX551" s="467"/>
      <c r="AYY551" s="468"/>
      <c r="AYZ551" s="467"/>
      <c r="AZA551" s="469"/>
      <c r="AZB551" s="469"/>
      <c r="AZC551" s="469"/>
      <c r="AZD551" s="465"/>
      <c r="AZE551" s="466"/>
      <c r="AZF551" s="467"/>
      <c r="AZG551" s="468"/>
      <c r="AZH551" s="467"/>
      <c r="AZI551" s="469"/>
      <c r="AZJ551" s="469"/>
      <c r="AZK551" s="469"/>
      <c r="AZL551" s="465"/>
      <c r="AZM551" s="466"/>
      <c r="AZN551" s="467"/>
      <c r="AZO551" s="468"/>
      <c r="AZP551" s="467"/>
      <c r="AZQ551" s="469"/>
      <c r="AZR551" s="469"/>
      <c r="AZS551" s="469"/>
      <c r="AZT551" s="465"/>
      <c r="AZU551" s="466"/>
      <c r="AZV551" s="467"/>
      <c r="AZW551" s="468"/>
      <c r="AZX551" s="467"/>
      <c r="AZY551" s="469"/>
      <c r="AZZ551" s="469"/>
      <c r="BAA551" s="469"/>
      <c r="BAB551" s="465"/>
      <c r="BAC551" s="466"/>
      <c r="BAD551" s="467"/>
      <c r="BAE551" s="468"/>
      <c r="BAF551" s="467"/>
      <c r="BAG551" s="469"/>
      <c r="BAH551" s="469"/>
      <c r="BAI551" s="469"/>
      <c r="BAJ551" s="465"/>
      <c r="BAK551" s="466"/>
      <c r="BAL551" s="467"/>
      <c r="BAM551" s="468"/>
      <c r="BAN551" s="467"/>
      <c r="BAO551" s="469"/>
      <c r="BAP551" s="469"/>
      <c r="BAQ551" s="469"/>
      <c r="BAR551" s="465"/>
      <c r="BAS551" s="466"/>
      <c r="BAT551" s="467"/>
      <c r="BAU551" s="468"/>
      <c r="BAV551" s="467"/>
      <c r="BAW551" s="469"/>
      <c r="BAX551" s="469"/>
      <c r="BAY551" s="469"/>
      <c r="BAZ551" s="465"/>
      <c r="BBA551" s="466"/>
      <c r="BBB551" s="467"/>
      <c r="BBC551" s="468"/>
      <c r="BBD551" s="467"/>
      <c r="BBE551" s="469"/>
      <c r="BBF551" s="469"/>
      <c r="BBG551" s="469"/>
      <c r="BBH551" s="465"/>
      <c r="BBI551" s="466"/>
      <c r="BBJ551" s="467"/>
      <c r="BBK551" s="468"/>
      <c r="BBL551" s="467"/>
      <c r="BBM551" s="469"/>
      <c r="BBN551" s="469"/>
      <c r="BBO551" s="469"/>
      <c r="BBP551" s="465"/>
      <c r="BBQ551" s="466"/>
      <c r="BBR551" s="467"/>
      <c r="BBS551" s="468"/>
      <c r="BBT551" s="467"/>
      <c r="BBU551" s="469"/>
      <c r="BBV551" s="469"/>
      <c r="BBW551" s="469"/>
      <c r="BBX551" s="465"/>
      <c r="BBY551" s="466"/>
      <c r="BBZ551" s="467"/>
      <c r="BCA551" s="468"/>
      <c r="BCB551" s="467"/>
      <c r="BCC551" s="469"/>
      <c r="BCD551" s="469"/>
      <c r="BCE551" s="469"/>
      <c r="BCF551" s="465"/>
      <c r="BCG551" s="466"/>
      <c r="BCH551" s="467"/>
      <c r="BCI551" s="468"/>
      <c r="BCJ551" s="467"/>
      <c r="BCK551" s="469"/>
      <c r="BCL551" s="469"/>
      <c r="BCM551" s="469"/>
      <c r="BCN551" s="465"/>
      <c r="BCO551" s="466"/>
      <c r="BCP551" s="467"/>
      <c r="BCQ551" s="468"/>
      <c r="BCR551" s="467"/>
      <c r="BCS551" s="469"/>
      <c r="BCT551" s="469"/>
      <c r="BCU551" s="469"/>
      <c r="BCV551" s="465"/>
      <c r="BCW551" s="466"/>
      <c r="BCX551" s="467"/>
      <c r="BCY551" s="468"/>
      <c r="BCZ551" s="467"/>
      <c r="BDA551" s="469"/>
      <c r="BDB551" s="469"/>
      <c r="BDC551" s="469"/>
      <c r="BDD551" s="465"/>
      <c r="BDE551" s="466"/>
      <c r="BDF551" s="467"/>
      <c r="BDG551" s="468"/>
      <c r="BDH551" s="467"/>
      <c r="BDI551" s="469"/>
      <c r="BDJ551" s="469"/>
      <c r="BDK551" s="469"/>
      <c r="BDL551" s="465"/>
      <c r="BDM551" s="466"/>
      <c r="BDN551" s="467"/>
      <c r="BDO551" s="468"/>
      <c r="BDP551" s="467"/>
      <c r="BDQ551" s="469"/>
      <c r="BDR551" s="469"/>
      <c r="BDS551" s="469"/>
      <c r="BDT551" s="465"/>
      <c r="BDU551" s="466"/>
      <c r="BDV551" s="467"/>
      <c r="BDW551" s="468"/>
      <c r="BDX551" s="467"/>
      <c r="BDY551" s="469"/>
      <c r="BDZ551" s="469"/>
      <c r="BEA551" s="469"/>
      <c r="BEB551" s="465"/>
      <c r="BEC551" s="466"/>
      <c r="BED551" s="467"/>
      <c r="BEE551" s="468"/>
      <c r="BEF551" s="467"/>
      <c r="BEG551" s="469"/>
      <c r="BEH551" s="469"/>
      <c r="BEI551" s="469"/>
      <c r="BEJ551" s="465"/>
      <c r="BEK551" s="466"/>
      <c r="BEL551" s="467"/>
      <c r="BEM551" s="468"/>
      <c r="BEN551" s="467"/>
      <c r="BEO551" s="469"/>
      <c r="BEP551" s="469"/>
      <c r="BEQ551" s="469"/>
      <c r="BER551" s="465"/>
      <c r="BES551" s="466"/>
      <c r="BET551" s="467"/>
      <c r="BEU551" s="468"/>
      <c r="BEV551" s="467"/>
      <c r="BEW551" s="469"/>
      <c r="BEX551" s="469"/>
      <c r="BEY551" s="469"/>
      <c r="BEZ551" s="465"/>
      <c r="BFA551" s="466"/>
      <c r="BFB551" s="467"/>
      <c r="BFC551" s="468"/>
      <c r="BFD551" s="467"/>
      <c r="BFE551" s="469"/>
      <c r="BFF551" s="469"/>
      <c r="BFG551" s="469"/>
      <c r="BFH551" s="465"/>
      <c r="BFI551" s="466"/>
      <c r="BFJ551" s="467"/>
      <c r="BFK551" s="468"/>
      <c r="BFL551" s="467"/>
      <c r="BFM551" s="469"/>
      <c r="BFN551" s="469"/>
      <c r="BFO551" s="469"/>
      <c r="BFP551" s="465"/>
      <c r="BFQ551" s="466"/>
      <c r="BFR551" s="467"/>
      <c r="BFS551" s="468"/>
      <c r="BFT551" s="467"/>
      <c r="BFU551" s="469"/>
      <c r="BFV551" s="469"/>
      <c r="BFW551" s="469"/>
      <c r="BFX551" s="465"/>
      <c r="BFY551" s="466"/>
      <c r="BFZ551" s="467"/>
      <c r="BGA551" s="468"/>
      <c r="BGB551" s="467"/>
      <c r="BGC551" s="469"/>
      <c r="BGD551" s="469"/>
      <c r="BGE551" s="469"/>
      <c r="BGF551" s="465"/>
      <c r="BGG551" s="466"/>
      <c r="BGH551" s="467"/>
      <c r="BGI551" s="468"/>
      <c r="BGJ551" s="467"/>
      <c r="BGK551" s="469"/>
      <c r="BGL551" s="469"/>
      <c r="BGM551" s="469"/>
      <c r="BGN551" s="465"/>
      <c r="BGO551" s="466"/>
      <c r="BGP551" s="467"/>
      <c r="BGQ551" s="468"/>
      <c r="BGR551" s="467"/>
      <c r="BGS551" s="469"/>
      <c r="BGT551" s="469"/>
      <c r="BGU551" s="469"/>
      <c r="BGV551" s="465"/>
      <c r="BGW551" s="466"/>
      <c r="BGX551" s="467"/>
      <c r="BGY551" s="468"/>
      <c r="BGZ551" s="467"/>
      <c r="BHA551" s="469"/>
      <c r="BHB551" s="469"/>
      <c r="BHC551" s="469"/>
      <c r="BHD551" s="465"/>
      <c r="BHE551" s="466"/>
      <c r="BHF551" s="467"/>
      <c r="BHG551" s="468"/>
      <c r="BHH551" s="467"/>
      <c r="BHI551" s="469"/>
      <c r="BHJ551" s="469"/>
      <c r="BHK551" s="469"/>
      <c r="BHL551" s="465"/>
      <c r="BHM551" s="466"/>
      <c r="BHN551" s="467"/>
      <c r="BHO551" s="468"/>
      <c r="BHP551" s="467"/>
      <c r="BHQ551" s="469"/>
      <c r="BHR551" s="469"/>
      <c r="BHS551" s="469"/>
      <c r="BHT551" s="465"/>
      <c r="BHU551" s="466"/>
      <c r="BHV551" s="467"/>
      <c r="BHW551" s="468"/>
      <c r="BHX551" s="467"/>
      <c r="BHY551" s="469"/>
      <c r="BHZ551" s="469"/>
      <c r="BIA551" s="469"/>
      <c r="BIB551" s="465"/>
      <c r="BIC551" s="466"/>
      <c r="BID551" s="467"/>
      <c r="BIE551" s="468"/>
      <c r="BIF551" s="467"/>
      <c r="BIG551" s="469"/>
      <c r="BIH551" s="469"/>
      <c r="BII551" s="469"/>
      <c r="BIJ551" s="465"/>
      <c r="BIK551" s="466"/>
      <c r="BIL551" s="467"/>
      <c r="BIM551" s="468"/>
      <c r="BIN551" s="467"/>
      <c r="BIO551" s="469"/>
      <c r="BIP551" s="469"/>
      <c r="BIQ551" s="469"/>
      <c r="BIR551" s="465"/>
      <c r="BIS551" s="466"/>
      <c r="BIT551" s="467"/>
      <c r="BIU551" s="468"/>
      <c r="BIV551" s="467"/>
      <c r="BIW551" s="469"/>
      <c r="BIX551" s="469"/>
      <c r="BIY551" s="469"/>
      <c r="BIZ551" s="465"/>
      <c r="BJA551" s="466"/>
      <c r="BJB551" s="467"/>
      <c r="BJC551" s="468"/>
      <c r="BJD551" s="467"/>
      <c r="BJE551" s="469"/>
      <c r="BJF551" s="469"/>
      <c r="BJG551" s="469"/>
      <c r="BJH551" s="465"/>
      <c r="BJI551" s="466"/>
      <c r="BJJ551" s="467"/>
      <c r="BJK551" s="468"/>
      <c r="BJL551" s="467"/>
      <c r="BJM551" s="469"/>
      <c r="BJN551" s="469"/>
      <c r="BJO551" s="469"/>
      <c r="BJP551" s="465"/>
      <c r="BJQ551" s="466"/>
      <c r="BJR551" s="467"/>
      <c r="BJS551" s="468"/>
      <c r="BJT551" s="467"/>
      <c r="BJU551" s="469"/>
      <c r="BJV551" s="469"/>
      <c r="BJW551" s="469"/>
      <c r="BJX551" s="465"/>
      <c r="BJY551" s="466"/>
      <c r="BJZ551" s="467"/>
      <c r="BKA551" s="468"/>
      <c r="BKB551" s="467"/>
      <c r="BKC551" s="469"/>
      <c r="BKD551" s="469"/>
      <c r="BKE551" s="469"/>
      <c r="BKF551" s="465"/>
      <c r="BKG551" s="466"/>
      <c r="BKH551" s="467"/>
      <c r="BKI551" s="468"/>
      <c r="BKJ551" s="467"/>
      <c r="BKK551" s="469"/>
      <c r="BKL551" s="469"/>
      <c r="BKM551" s="469"/>
      <c r="BKN551" s="465"/>
      <c r="BKO551" s="466"/>
      <c r="BKP551" s="467"/>
      <c r="BKQ551" s="468"/>
      <c r="BKR551" s="467"/>
      <c r="BKS551" s="469"/>
      <c r="BKT551" s="469"/>
      <c r="BKU551" s="469"/>
      <c r="BKV551" s="465"/>
      <c r="BKW551" s="466"/>
      <c r="BKX551" s="467"/>
      <c r="BKY551" s="468"/>
      <c r="BKZ551" s="467"/>
      <c r="BLA551" s="469"/>
      <c r="BLB551" s="469"/>
      <c r="BLC551" s="469"/>
      <c r="BLD551" s="465"/>
      <c r="BLE551" s="466"/>
      <c r="BLF551" s="467"/>
      <c r="BLG551" s="468"/>
      <c r="BLH551" s="467"/>
      <c r="BLI551" s="469"/>
      <c r="BLJ551" s="469"/>
      <c r="BLK551" s="469"/>
      <c r="BLL551" s="465"/>
      <c r="BLM551" s="466"/>
      <c r="BLN551" s="467"/>
      <c r="BLO551" s="468"/>
      <c r="BLP551" s="467"/>
      <c r="BLQ551" s="469"/>
      <c r="BLR551" s="469"/>
      <c r="BLS551" s="469"/>
      <c r="BLT551" s="465"/>
      <c r="BLU551" s="466"/>
      <c r="BLV551" s="467"/>
      <c r="BLW551" s="468"/>
      <c r="BLX551" s="467"/>
      <c r="BLY551" s="469"/>
      <c r="BLZ551" s="469"/>
      <c r="BMA551" s="469"/>
      <c r="BMB551" s="465"/>
      <c r="BMC551" s="466"/>
      <c r="BMD551" s="467"/>
      <c r="BME551" s="468"/>
      <c r="BMF551" s="467"/>
      <c r="BMG551" s="469"/>
      <c r="BMH551" s="469"/>
      <c r="BMI551" s="469"/>
      <c r="BMJ551" s="465"/>
      <c r="BMK551" s="466"/>
      <c r="BML551" s="467"/>
      <c r="BMM551" s="468"/>
      <c r="BMN551" s="467"/>
      <c r="BMO551" s="469"/>
      <c r="BMP551" s="469"/>
      <c r="BMQ551" s="469"/>
      <c r="BMR551" s="465"/>
      <c r="BMS551" s="466"/>
      <c r="BMT551" s="467"/>
      <c r="BMU551" s="468"/>
      <c r="BMV551" s="467"/>
      <c r="BMW551" s="469"/>
      <c r="BMX551" s="469"/>
      <c r="BMY551" s="469"/>
      <c r="BMZ551" s="465"/>
      <c r="BNA551" s="466"/>
      <c r="BNB551" s="467"/>
      <c r="BNC551" s="468"/>
      <c r="BND551" s="467"/>
      <c r="BNE551" s="469"/>
      <c r="BNF551" s="469"/>
      <c r="BNG551" s="469"/>
      <c r="BNH551" s="465"/>
      <c r="BNI551" s="466"/>
      <c r="BNJ551" s="467"/>
      <c r="BNK551" s="468"/>
      <c r="BNL551" s="467"/>
      <c r="BNM551" s="469"/>
      <c r="BNN551" s="469"/>
      <c r="BNO551" s="469"/>
      <c r="BNP551" s="465"/>
      <c r="BNQ551" s="466"/>
      <c r="BNR551" s="467"/>
      <c r="BNS551" s="468"/>
      <c r="BNT551" s="467"/>
      <c r="BNU551" s="469"/>
      <c r="BNV551" s="469"/>
      <c r="BNW551" s="469"/>
      <c r="BNX551" s="465"/>
      <c r="BNY551" s="466"/>
      <c r="BNZ551" s="467"/>
      <c r="BOA551" s="468"/>
      <c r="BOB551" s="467"/>
      <c r="BOC551" s="469"/>
      <c r="BOD551" s="469"/>
      <c r="BOE551" s="469"/>
      <c r="BOF551" s="465"/>
      <c r="BOG551" s="466"/>
      <c r="BOH551" s="467"/>
      <c r="BOI551" s="468"/>
      <c r="BOJ551" s="467"/>
      <c r="BOK551" s="469"/>
      <c r="BOL551" s="469"/>
      <c r="BOM551" s="469"/>
      <c r="BON551" s="465"/>
      <c r="BOO551" s="466"/>
      <c r="BOP551" s="467"/>
      <c r="BOQ551" s="468"/>
      <c r="BOR551" s="467"/>
      <c r="BOS551" s="469"/>
      <c r="BOT551" s="469"/>
      <c r="BOU551" s="469"/>
      <c r="BOV551" s="465"/>
      <c r="BOW551" s="466"/>
      <c r="BOX551" s="467"/>
      <c r="BOY551" s="468"/>
      <c r="BOZ551" s="467"/>
      <c r="BPA551" s="469"/>
      <c r="BPB551" s="469"/>
      <c r="BPC551" s="469"/>
      <c r="BPD551" s="465"/>
      <c r="BPE551" s="466"/>
      <c r="BPF551" s="467"/>
      <c r="BPG551" s="468"/>
      <c r="BPH551" s="467"/>
      <c r="BPI551" s="469"/>
      <c r="BPJ551" s="469"/>
      <c r="BPK551" s="469"/>
      <c r="BPL551" s="465"/>
      <c r="BPM551" s="466"/>
      <c r="BPN551" s="467"/>
      <c r="BPO551" s="468"/>
      <c r="BPP551" s="467"/>
      <c r="BPQ551" s="469"/>
      <c r="BPR551" s="469"/>
      <c r="BPS551" s="469"/>
      <c r="BPT551" s="465"/>
      <c r="BPU551" s="466"/>
      <c r="BPV551" s="467"/>
      <c r="BPW551" s="468"/>
      <c r="BPX551" s="467"/>
      <c r="BPY551" s="469"/>
      <c r="BPZ551" s="469"/>
      <c r="BQA551" s="469"/>
      <c r="BQB551" s="465"/>
      <c r="BQC551" s="466"/>
      <c r="BQD551" s="467"/>
      <c r="BQE551" s="468"/>
      <c r="BQF551" s="467"/>
      <c r="BQG551" s="469"/>
      <c r="BQH551" s="469"/>
      <c r="BQI551" s="469"/>
      <c r="BQJ551" s="465"/>
      <c r="BQK551" s="466"/>
      <c r="BQL551" s="467"/>
      <c r="BQM551" s="468"/>
      <c r="BQN551" s="467"/>
      <c r="BQO551" s="469"/>
      <c r="BQP551" s="469"/>
      <c r="BQQ551" s="469"/>
      <c r="BQR551" s="465"/>
      <c r="BQS551" s="466"/>
      <c r="BQT551" s="467"/>
      <c r="BQU551" s="468"/>
      <c r="BQV551" s="467"/>
      <c r="BQW551" s="469"/>
      <c r="BQX551" s="469"/>
      <c r="BQY551" s="469"/>
      <c r="BQZ551" s="465"/>
      <c r="BRA551" s="466"/>
      <c r="BRB551" s="467"/>
      <c r="BRC551" s="468"/>
      <c r="BRD551" s="467"/>
      <c r="BRE551" s="469"/>
      <c r="BRF551" s="469"/>
      <c r="BRG551" s="469"/>
      <c r="BRH551" s="465"/>
      <c r="BRI551" s="466"/>
      <c r="BRJ551" s="467"/>
      <c r="BRK551" s="468"/>
      <c r="BRL551" s="467"/>
      <c r="BRM551" s="469"/>
      <c r="BRN551" s="469"/>
      <c r="BRO551" s="469"/>
      <c r="BRP551" s="465"/>
      <c r="BRQ551" s="466"/>
      <c r="BRR551" s="467"/>
      <c r="BRS551" s="468"/>
      <c r="BRT551" s="467"/>
      <c r="BRU551" s="469"/>
      <c r="BRV551" s="469"/>
      <c r="BRW551" s="469"/>
      <c r="BRX551" s="465"/>
      <c r="BRY551" s="466"/>
      <c r="BRZ551" s="467"/>
      <c r="BSA551" s="468"/>
      <c r="BSB551" s="467"/>
      <c r="BSC551" s="469"/>
      <c r="BSD551" s="469"/>
      <c r="BSE551" s="469"/>
      <c r="BSF551" s="465"/>
      <c r="BSG551" s="466"/>
      <c r="BSH551" s="467"/>
      <c r="BSI551" s="468"/>
      <c r="BSJ551" s="467"/>
      <c r="BSK551" s="469"/>
      <c r="BSL551" s="469"/>
      <c r="BSM551" s="469"/>
      <c r="BSN551" s="465"/>
      <c r="BSO551" s="466"/>
      <c r="BSP551" s="467"/>
      <c r="BSQ551" s="468"/>
      <c r="BSR551" s="467"/>
      <c r="BSS551" s="469"/>
      <c r="BST551" s="469"/>
      <c r="BSU551" s="469"/>
      <c r="BSV551" s="465"/>
      <c r="BSW551" s="466"/>
      <c r="BSX551" s="467"/>
      <c r="BSY551" s="468"/>
      <c r="BSZ551" s="467"/>
      <c r="BTA551" s="469"/>
      <c r="BTB551" s="469"/>
      <c r="BTC551" s="469"/>
      <c r="BTD551" s="465"/>
      <c r="BTE551" s="466"/>
      <c r="BTF551" s="467"/>
      <c r="BTG551" s="468"/>
      <c r="BTH551" s="467"/>
      <c r="BTI551" s="469"/>
      <c r="BTJ551" s="469"/>
      <c r="BTK551" s="469"/>
      <c r="BTL551" s="465"/>
      <c r="BTM551" s="466"/>
      <c r="BTN551" s="467"/>
      <c r="BTO551" s="468"/>
      <c r="BTP551" s="467"/>
      <c r="BTQ551" s="469"/>
      <c r="BTR551" s="469"/>
      <c r="BTS551" s="469"/>
      <c r="BTT551" s="465"/>
      <c r="BTU551" s="466"/>
      <c r="BTV551" s="467"/>
      <c r="BTW551" s="468"/>
      <c r="BTX551" s="467"/>
      <c r="BTY551" s="469"/>
      <c r="BTZ551" s="469"/>
      <c r="BUA551" s="469"/>
      <c r="BUB551" s="465"/>
      <c r="BUC551" s="466"/>
      <c r="BUD551" s="467"/>
      <c r="BUE551" s="468"/>
      <c r="BUF551" s="467"/>
      <c r="BUG551" s="469"/>
      <c r="BUH551" s="469"/>
      <c r="BUI551" s="469"/>
      <c r="BUJ551" s="465"/>
      <c r="BUK551" s="466"/>
      <c r="BUL551" s="467"/>
      <c r="BUM551" s="468"/>
      <c r="BUN551" s="467"/>
      <c r="BUO551" s="469"/>
      <c r="BUP551" s="469"/>
      <c r="BUQ551" s="469"/>
      <c r="BUR551" s="465"/>
      <c r="BUS551" s="466"/>
      <c r="BUT551" s="467"/>
      <c r="BUU551" s="468"/>
      <c r="BUV551" s="467"/>
      <c r="BUW551" s="469"/>
      <c r="BUX551" s="469"/>
      <c r="BUY551" s="469"/>
      <c r="BUZ551" s="465"/>
      <c r="BVA551" s="466"/>
      <c r="BVB551" s="467"/>
      <c r="BVC551" s="468"/>
      <c r="BVD551" s="467"/>
      <c r="BVE551" s="469"/>
      <c r="BVF551" s="469"/>
      <c r="BVG551" s="469"/>
      <c r="BVH551" s="465"/>
      <c r="BVI551" s="466"/>
      <c r="BVJ551" s="467"/>
      <c r="BVK551" s="468"/>
      <c r="BVL551" s="467"/>
      <c r="BVM551" s="469"/>
      <c r="BVN551" s="469"/>
      <c r="BVO551" s="469"/>
      <c r="BVP551" s="465"/>
      <c r="BVQ551" s="466"/>
      <c r="BVR551" s="467"/>
      <c r="BVS551" s="468"/>
      <c r="BVT551" s="467"/>
      <c r="BVU551" s="469"/>
      <c r="BVV551" s="469"/>
      <c r="BVW551" s="469"/>
      <c r="BVX551" s="465"/>
      <c r="BVY551" s="466"/>
      <c r="BVZ551" s="467"/>
      <c r="BWA551" s="468"/>
      <c r="BWB551" s="467"/>
      <c r="BWC551" s="469"/>
      <c r="BWD551" s="469"/>
      <c r="BWE551" s="469"/>
      <c r="BWF551" s="465"/>
      <c r="BWG551" s="466"/>
      <c r="BWH551" s="467"/>
      <c r="BWI551" s="468"/>
      <c r="BWJ551" s="467"/>
      <c r="BWK551" s="469"/>
      <c r="BWL551" s="469"/>
      <c r="BWM551" s="469"/>
      <c r="BWN551" s="465"/>
      <c r="BWO551" s="466"/>
      <c r="BWP551" s="467"/>
      <c r="BWQ551" s="468"/>
      <c r="BWR551" s="467"/>
      <c r="BWS551" s="469"/>
      <c r="BWT551" s="469"/>
      <c r="BWU551" s="469"/>
      <c r="BWV551" s="465"/>
      <c r="BWW551" s="466"/>
      <c r="BWX551" s="467"/>
      <c r="BWY551" s="468"/>
      <c r="BWZ551" s="467"/>
      <c r="BXA551" s="469"/>
      <c r="BXB551" s="469"/>
      <c r="BXC551" s="469"/>
      <c r="BXD551" s="465"/>
      <c r="BXE551" s="466"/>
      <c r="BXF551" s="467"/>
      <c r="BXG551" s="468"/>
      <c r="BXH551" s="467"/>
      <c r="BXI551" s="469"/>
      <c r="BXJ551" s="469"/>
      <c r="BXK551" s="469"/>
      <c r="BXL551" s="465"/>
      <c r="BXM551" s="466"/>
      <c r="BXN551" s="467"/>
      <c r="BXO551" s="468"/>
      <c r="BXP551" s="467"/>
      <c r="BXQ551" s="469"/>
      <c r="BXR551" s="469"/>
      <c r="BXS551" s="469"/>
      <c r="BXT551" s="465"/>
      <c r="BXU551" s="466"/>
      <c r="BXV551" s="467"/>
      <c r="BXW551" s="468"/>
      <c r="BXX551" s="467"/>
      <c r="BXY551" s="469"/>
      <c r="BXZ551" s="469"/>
      <c r="BYA551" s="469"/>
      <c r="BYB551" s="465"/>
      <c r="BYC551" s="466"/>
      <c r="BYD551" s="467"/>
      <c r="BYE551" s="468"/>
      <c r="BYF551" s="467"/>
      <c r="BYG551" s="469"/>
      <c r="BYH551" s="469"/>
      <c r="BYI551" s="469"/>
      <c r="BYJ551" s="465"/>
      <c r="BYK551" s="466"/>
      <c r="BYL551" s="467"/>
      <c r="BYM551" s="468"/>
      <c r="BYN551" s="467"/>
      <c r="BYO551" s="469"/>
      <c r="BYP551" s="469"/>
      <c r="BYQ551" s="469"/>
      <c r="BYR551" s="465"/>
      <c r="BYS551" s="466"/>
      <c r="BYT551" s="467"/>
      <c r="BYU551" s="468"/>
      <c r="BYV551" s="467"/>
      <c r="BYW551" s="469"/>
      <c r="BYX551" s="469"/>
      <c r="BYY551" s="469"/>
      <c r="BYZ551" s="465"/>
      <c r="BZA551" s="466"/>
      <c r="BZB551" s="467"/>
      <c r="BZC551" s="468"/>
      <c r="BZD551" s="467"/>
      <c r="BZE551" s="469"/>
      <c r="BZF551" s="469"/>
      <c r="BZG551" s="469"/>
      <c r="BZH551" s="465"/>
      <c r="BZI551" s="466"/>
      <c r="BZJ551" s="467"/>
      <c r="BZK551" s="468"/>
      <c r="BZL551" s="467"/>
      <c r="BZM551" s="469"/>
      <c r="BZN551" s="469"/>
      <c r="BZO551" s="469"/>
      <c r="BZP551" s="465"/>
      <c r="BZQ551" s="466"/>
      <c r="BZR551" s="467"/>
      <c r="BZS551" s="468"/>
      <c r="BZT551" s="467"/>
      <c r="BZU551" s="469"/>
      <c r="BZV551" s="469"/>
      <c r="BZW551" s="469"/>
      <c r="BZX551" s="465"/>
      <c r="BZY551" s="466"/>
      <c r="BZZ551" s="467"/>
      <c r="CAA551" s="468"/>
      <c r="CAB551" s="467"/>
      <c r="CAC551" s="469"/>
      <c r="CAD551" s="469"/>
      <c r="CAE551" s="469"/>
      <c r="CAF551" s="465"/>
      <c r="CAG551" s="466"/>
      <c r="CAH551" s="467"/>
      <c r="CAI551" s="468"/>
      <c r="CAJ551" s="467"/>
      <c r="CAK551" s="469"/>
      <c r="CAL551" s="469"/>
      <c r="CAM551" s="469"/>
      <c r="CAN551" s="465"/>
      <c r="CAO551" s="466"/>
      <c r="CAP551" s="467"/>
      <c r="CAQ551" s="468"/>
      <c r="CAR551" s="467"/>
      <c r="CAS551" s="469"/>
      <c r="CAT551" s="469"/>
      <c r="CAU551" s="469"/>
      <c r="CAV551" s="465"/>
      <c r="CAW551" s="466"/>
      <c r="CAX551" s="467"/>
      <c r="CAY551" s="468"/>
      <c r="CAZ551" s="467"/>
      <c r="CBA551" s="469"/>
      <c r="CBB551" s="469"/>
      <c r="CBC551" s="469"/>
      <c r="CBD551" s="465"/>
      <c r="CBE551" s="466"/>
      <c r="CBF551" s="467"/>
      <c r="CBG551" s="468"/>
      <c r="CBH551" s="467"/>
      <c r="CBI551" s="469"/>
      <c r="CBJ551" s="469"/>
      <c r="CBK551" s="469"/>
      <c r="CBL551" s="465"/>
      <c r="CBM551" s="466"/>
      <c r="CBN551" s="467"/>
      <c r="CBO551" s="468"/>
      <c r="CBP551" s="467"/>
      <c r="CBQ551" s="469"/>
      <c r="CBR551" s="469"/>
      <c r="CBS551" s="469"/>
      <c r="CBT551" s="465"/>
      <c r="CBU551" s="466"/>
      <c r="CBV551" s="467"/>
      <c r="CBW551" s="468"/>
      <c r="CBX551" s="467"/>
      <c r="CBY551" s="469"/>
      <c r="CBZ551" s="469"/>
      <c r="CCA551" s="469"/>
      <c r="CCB551" s="465"/>
      <c r="CCC551" s="466"/>
      <c r="CCD551" s="467"/>
      <c r="CCE551" s="468"/>
      <c r="CCF551" s="467"/>
      <c r="CCG551" s="469"/>
      <c r="CCH551" s="469"/>
      <c r="CCI551" s="469"/>
      <c r="CCJ551" s="465"/>
      <c r="CCK551" s="466"/>
      <c r="CCL551" s="467"/>
      <c r="CCM551" s="468"/>
      <c r="CCN551" s="467"/>
      <c r="CCO551" s="469"/>
      <c r="CCP551" s="469"/>
      <c r="CCQ551" s="469"/>
      <c r="CCR551" s="465"/>
      <c r="CCS551" s="466"/>
      <c r="CCT551" s="467"/>
      <c r="CCU551" s="468"/>
      <c r="CCV551" s="467"/>
      <c r="CCW551" s="469"/>
      <c r="CCX551" s="469"/>
      <c r="CCY551" s="469"/>
      <c r="CCZ551" s="465"/>
      <c r="CDA551" s="466"/>
      <c r="CDB551" s="467"/>
      <c r="CDC551" s="468"/>
      <c r="CDD551" s="467"/>
      <c r="CDE551" s="469"/>
      <c r="CDF551" s="469"/>
      <c r="CDG551" s="469"/>
      <c r="CDH551" s="465"/>
      <c r="CDI551" s="466"/>
      <c r="CDJ551" s="467"/>
      <c r="CDK551" s="468"/>
      <c r="CDL551" s="467"/>
      <c r="CDM551" s="469"/>
      <c r="CDN551" s="469"/>
      <c r="CDO551" s="469"/>
      <c r="CDP551" s="465"/>
      <c r="CDQ551" s="466"/>
      <c r="CDR551" s="467"/>
      <c r="CDS551" s="468"/>
      <c r="CDT551" s="467"/>
      <c r="CDU551" s="469"/>
      <c r="CDV551" s="469"/>
      <c r="CDW551" s="469"/>
      <c r="CDX551" s="465"/>
      <c r="CDY551" s="466"/>
      <c r="CDZ551" s="467"/>
      <c r="CEA551" s="468"/>
      <c r="CEB551" s="467"/>
      <c r="CEC551" s="469"/>
      <c r="CED551" s="469"/>
      <c r="CEE551" s="469"/>
      <c r="CEF551" s="465"/>
      <c r="CEG551" s="466"/>
      <c r="CEH551" s="467"/>
      <c r="CEI551" s="468"/>
      <c r="CEJ551" s="467"/>
      <c r="CEK551" s="469"/>
      <c r="CEL551" s="469"/>
      <c r="CEM551" s="469"/>
      <c r="CEN551" s="465"/>
      <c r="CEO551" s="466"/>
      <c r="CEP551" s="467"/>
      <c r="CEQ551" s="468"/>
      <c r="CER551" s="467"/>
      <c r="CES551" s="469"/>
      <c r="CET551" s="469"/>
      <c r="CEU551" s="469"/>
      <c r="CEV551" s="465"/>
      <c r="CEW551" s="466"/>
      <c r="CEX551" s="467"/>
      <c r="CEY551" s="468"/>
      <c r="CEZ551" s="467"/>
      <c r="CFA551" s="469"/>
      <c r="CFB551" s="469"/>
      <c r="CFC551" s="469"/>
      <c r="CFD551" s="465"/>
      <c r="CFE551" s="466"/>
      <c r="CFF551" s="467"/>
      <c r="CFG551" s="468"/>
      <c r="CFH551" s="467"/>
      <c r="CFI551" s="469"/>
      <c r="CFJ551" s="469"/>
      <c r="CFK551" s="469"/>
      <c r="CFL551" s="465"/>
      <c r="CFM551" s="466"/>
      <c r="CFN551" s="467"/>
      <c r="CFO551" s="468"/>
      <c r="CFP551" s="467"/>
      <c r="CFQ551" s="469"/>
      <c r="CFR551" s="469"/>
      <c r="CFS551" s="469"/>
      <c r="CFT551" s="465"/>
      <c r="CFU551" s="466"/>
      <c r="CFV551" s="467"/>
      <c r="CFW551" s="468"/>
      <c r="CFX551" s="467"/>
      <c r="CFY551" s="469"/>
      <c r="CFZ551" s="469"/>
      <c r="CGA551" s="469"/>
      <c r="CGB551" s="465"/>
      <c r="CGC551" s="466"/>
      <c r="CGD551" s="467"/>
      <c r="CGE551" s="468"/>
      <c r="CGF551" s="467"/>
      <c r="CGG551" s="469"/>
      <c r="CGH551" s="469"/>
      <c r="CGI551" s="469"/>
      <c r="CGJ551" s="465"/>
      <c r="CGK551" s="466"/>
      <c r="CGL551" s="467"/>
      <c r="CGM551" s="468"/>
      <c r="CGN551" s="467"/>
      <c r="CGO551" s="469"/>
      <c r="CGP551" s="469"/>
      <c r="CGQ551" s="469"/>
      <c r="CGR551" s="465"/>
      <c r="CGS551" s="466"/>
      <c r="CGT551" s="467"/>
      <c r="CGU551" s="468"/>
      <c r="CGV551" s="467"/>
      <c r="CGW551" s="469"/>
      <c r="CGX551" s="469"/>
      <c r="CGY551" s="469"/>
      <c r="CGZ551" s="465"/>
      <c r="CHA551" s="466"/>
      <c r="CHB551" s="467"/>
      <c r="CHC551" s="468"/>
      <c r="CHD551" s="467"/>
      <c r="CHE551" s="469"/>
      <c r="CHF551" s="469"/>
      <c r="CHG551" s="469"/>
      <c r="CHH551" s="465"/>
      <c r="CHI551" s="466"/>
      <c r="CHJ551" s="467"/>
      <c r="CHK551" s="468"/>
      <c r="CHL551" s="467"/>
      <c r="CHM551" s="469"/>
      <c r="CHN551" s="469"/>
      <c r="CHO551" s="469"/>
      <c r="CHP551" s="465"/>
      <c r="CHQ551" s="466"/>
      <c r="CHR551" s="467"/>
      <c r="CHS551" s="468"/>
      <c r="CHT551" s="467"/>
      <c r="CHU551" s="469"/>
      <c r="CHV551" s="469"/>
      <c r="CHW551" s="469"/>
      <c r="CHX551" s="465"/>
      <c r="CHY551" s="466"/>
      <c r="CHZ551" s="467"/>
      <c r="CIA551" s="468"/>
      <c r="CIB551" s="467"/>
      <c r="CIC551" s="469"/>
      <c r="CID551" s="469"/>
      <c r="CIE551" s="469"/>
      <c r="CIF551" s="465"/>
      <c r="CIG551" s="466"/>
      <c r="CIH551" s="467"/>
      <c r="CII551" s="468"/>
      <c r="CIJ551" s="467"/>
      <c r="CIK551" s="469"/>
      <c r="CIL551" s="469"/>
      <c r="CIM551" s="469"/>
      <c r="CIN551" s="465"/>
      <c r="CIO551" s="466"/>
      <c r="CIP551" s="467"/>
      <c r="CIQ551" s="468"/>
      <c r="CIR551" s="467"/>
      <c r="CIS551" s="469"/>
      <c r="CIT551" s="469"/>
      <c r="CIU551" s="469"/>
      <c r="CIV551" s="465"/>
      <c r="CIW551" s="466"/>
      <c r="CIX551" s="467"/>
      <c r="CIY551" s="468"/>
      <c r="CIZ551" s="467"/>
      <c r="CJA551" s="469"/>
      <c r="CJB551" s="469"/>
      <c r="CJC551" s="469"/>
      <c r="CJD551" s="465"/>
      <c r="CJE551" s="466"/>
      <c r="CJF551" s="467"/>
      <c r="CJG551" s="468"/>
      <c r="CJH551" s="467"/>
      <c r="CJI551" s="469"/>
      <c r="CJJ551" s="469"/>
      <c r="CJK551" s="469"/>
      <c r="CJL551" s="465"/>
      <c r="CJM551" s="466"/>
      <c r="CJN551" s="467"/>
      <c r="CJO551" s="468"/>
      <c r="CJP551" s="467"/>
      <c r="CJQ551" s="469"/>
      <c r="CJR551" s="469"/>
      <c r="CJS551" s="469"/>
      <c r="CJT551" s="465"/>
      <c r="CJU551" s="466"/>
      <c r="CJV551" s="467"/>
      <c r="CJW551" s="468"/>
      <c r="CJX551" s="467"/>
      <c r="CJY551" s="469"/>
      <c r="CJZ551" s="469"/>
      <c r="CKA551" s="469"/>
      <c r="CKB551" s="465"/>
      <c r="CKC551" s="466"/>
      <c r="CKD551" s="467"/>
      <c r="CKE551" s="468"/>
      <c r="CKF551" s="467"/>
      <c r="CKG551" s="469"/>
      <c r="CKH551" s="469"/>
      <c r="CKI551" s="469"/>
      <c r="CKJ551" s="465"/>
      <c r="CKK551" s="466"/>
      <c r="CKL551" s="467"/>
      <c r="CKM551" s="468"/>
      <c r="CKN551" s="467"/>
      <c r="CKO551" s="469"/>
      <c r="CKP551" s="469"/>
      <c r="CKQ551" s="469"/>
      <c r="CKR551" s="465"/>
      <c r="CKS551" s="466"/>
      <c r="CKT551" s="467"/>
      <c r="CKU551" s="468"/>
      <c r="CKV551" s="467"/>
      <c r="CKW551" s="469"/>
      <c r="CKX551" s="469"/>
      <c r="CKY551" s="469"/>
      <c r="CKZ551" s="465"/>
      <c r="CLA551" s="466"/>
      <c r="CLB551" s="467"/>
      <c r="CLC551" s="468"/>
      <c r="CLD551" s="467"/>
      <c r="CLE551" s="469"/>
      <c r="CLF551" s="469"/>
      <c r="CLG551" s="469"/>
      <c r="CLH551" s="465"/>
      <c r="CLI551" s="466"/>
      <c r="CLJ551" s="467"/>
      <c r="CLK551" s="468"/>
      <c r="CLL551" s="467"/>
      <c r="CLM551" s="469"/>
      <c r="CLN551" s="469"/>
      <c r="CLO551" s="469"/>
      <c r="CLP551" s="465"/>
      <c r="CLQ551" s="466"/>
      <c r="CLR551" s="467"/>
      <c r="CLS551" s="468"/>
      <c r="CLT551" s="467"/>
      <c r="CLU551" s="469"/>
      <c r="CLV551" s="469"/>
      <c r="CLW551" s="469"/>
      <c r="CLX551" s="465"/>
      <c r="CLY551" s="466"/>
      <c r="CLZ551" s="467"/>
      <c r="CMA551" s="468"/>
      <c r="CMB551" s="467"/>
      <c r="CMC551" s="469"/>
      <c r="CMD551" s="469"/>
      <c r="CME551" s="469"/>
      <c r="CMF551" s="465"/>
      <c r="CMG551" s="466"/>
      <c r="CMH551" s="467"/>
      <c r="CMI551" s="468"/>
      <c r="CMJ551" s="467"/>
      <c r="CMK551" s="469"/>
      <c r="CML551" s="469"/>
      <c r="CMM551" s="469"/>
      <c r="CMN551" s="465"/>
      <c r="CMO551" s="466"/>
      <c r="CMP551" s="467"/>
      <c r="CMQ551" s="468"/>
      <c r="CMR551" s="467"/>
      <c r="CMS551" s="469"/>
      <c r="CMT551" s="469"/>
      <c r="CMU551" s="469"/>
      <c r="CMV551" s="465"/>
      <c r="CMW551" s="466"/>
      <c r="CMX551" s="467"/>
      <c r="CMY551" s="468"/>
      <c r="CMZ551" s="467"/>
      <c r="CNA551" s="469"/>
      <c r="CNB551" s="469"/>
      <c r="CNC551" s="469"/>
      <c r="CND551" s="465"/>
      <c r="CNE551" s="466"/>
      <c r="CNF551" s="467"/>
      <c r="CNG551" s="468"/>
      <c r="CNH551" s="467"/>
      <c r="CNI551" s="469"/>
      <c r="CNJ551" s="469"/>
      <c r="CNK551" s="469"/>
      <c r="CNL551" s="465"/>
      <c r="CNM551" s="466"/>
      <c r="CNN551" s="467"/>
      <c r="CNO551" s="468"/>
      <c r="CNP551" s="467"/>
      <c r="CNQ551" s="469"/>
      <c r="CNR551" s="469"/>
      <c r="CNS551" s="469"/>
      <c r="CNT551" s="465"/>
      <c r="CNU551" s="466"/>
      <c r="CNV551" s="467"/>
      <c r="CNW551" s="468"/>
      <c r="CNX551" s="467"/>
      <c r="CNY551" s="469"/>
      <c r="CNZ551" s="469"/>
      <c r="COA551" s="469"/>
      <c r="COB551" s="465"/>
      <c r="COC551" s="466"/>
      <c r="COD551" s="467"/>
      <c r="COE551" s="468"/>
      <c r="COF551" s="467"/>
      <c r="COG551" s="469"/>
      <c r="COH551" s="469"/>
      <c r="COI551" s="469"/>
      <c r="COJ551" s="465"/>
      <c r="COK551" s="466"/>
      <c r="COL551" s="467"/>
      <c r="COM551" s="468"/>
      <c r="CON551" s="467"/>
      <c r="COO551" s="469"/>
      <c r="COP551" s="469"/>
      <c r="COQ551" s="469"/>
      <c r="COR551" s="465"/>
      <c r="COS551" s="466"/>
      <c r="COT551" s="467"/>
      <c r="COU551" s="468"/>
      <c r="COV551" s="467"/>
      <c r="COW551" s="469"/>
      <c r="COX551" s="469"/>
      <c r="COY551" s="469"/>
      <c r="COZ551" s="465"/>
      <c r="CPA551" s="466"/>
      <c r="CPB551" s="467"/>
      <c r="CPC551" s="468"/>
      <c r="CPD551" s="467"/>
      <c r="CPE551" s="469"/>
      <c r="CPF551" s="469"/>
      <c r="CPG551" s="469"/>
      <c r="CPH551" s="465"/>
      <c r="CPI551" s="466"/>
      <c r="CPJ551" s="467"/>
      <c r="CPK551" s="468"/>
      <c r="CPL551" s="467"/>
      <c r="CPM551" s="469"/>
      <c r="CPN551" s="469"/>
      <c r="CPO551" s="469"/>
      <c r="CPP551" s="465"/>
      <c r="CPQ551" s="466"/>
      <c r="CPR551" s="467"/>
      <c r="CPS551" s="468"/>
      <c r="CPT551" s="467"/>
      <c r="CPU551" s="469"/>
      <c r="CPV551" s="469"/>
      <c r="CPW551" s="469"/>
      <c r="CPX551" s="465"/>
      <c r="CPY551" s="466"/>
      <c r="CPZ551" s="467"/>
      <c r="CQA551" s="468"/>
      <c r="CQB551" s="467"/>
      <c r="CQC551" s="469"/>
      <c r="CQD551" s="469"/>
      <c r="CQE551" s="469"/>
      <c r="CQF551" s="465"/>
      <c r="CQG551" s="466"/>
      <c r="CQH551" s="467"/>
      <c r="CQI551" s="468"/>
      <c r="CQJ551" s="467"/>
      <c r="CQK551" s="469"/>
      <c r="CQL551" s="469"/>
      <c r="CQM551" s="469"/>
      <c r="CQN551" s="465"/>
      <c r="CQO551" s="466"/>
      <c r="CQP551" s="467"/>
      <c r="CQQ551" s="468"/>
      <c r="CQR551" s="467"/>
      <c r="CQS551" s="469"/>
      <c r="CQT551" s="469"/>
      <c r="CQU551" s="469"/>
      <c r="CQV551" s="465"/>
      <c r="CQW551" s="466"/>
      <c r="CQX551" s="467"/>
      <c r="CQY551" s="468"/>
      <c r="CQZ551" s="467"/>
      <c r="CRA551" s="469"/>
      <c r="CRB551" s="469"/>
      <c r="CRC551" s="469"/>
      <c r="CRD551" s="465"/>
      <c r="CRE551" s="466"/>
      <c r="CRF551" s="467"/>
      <c r="CRG551" s="468"/>
      <c r="CRH551" s="467"/>
      <c r="CRI551" s="469"/>
      <c r="CRJ551" s="469"/>
      <c r="CRK551" s="469"/>
      <c r="CRL551" s="465"/>
      <c r="CRM551" s="466"/>
      <c r="CRN551" s="467"/>
      <c r="CRO551" s="468"/>
      <c r="CRP551" s="467"/>
      <c r="CRQ551" s="469"/>
      <c r="CRR551" s="469"/>
      <c r="CRS551" s="469"/>
      <c r="CRT551" s="465"/>
      <c r="CRU551" s="466"/>
      <c r="CRV551" s="467"/>
      <c r="CRW551" s="468"/>
      <c r="CRX551" s="467"/>
      <c r="CRY551" s="469"/>
      <c r="CRZ551" s="469"/>
      <c r="CSA551" s="469"/>
      <c r="CSB551" s="465"/>
      <c r="CSC551" s="466"/>
      <c r="CSD551" s="467"/>
      <c r="CSE551" s="468"/>
      <c r="CSF551" s="467"/>
      <c r="CSG551" s="469"/>
      <c r="CSH551" s="469"/>
      <c r="CSI551" s="469"/>
      <c r="CSJ551" s="465"/>
      <c r="CSK551" s="466"/>
      <c r="CSL551" s="467"/>
      <c r="CSM551" s="468"/>
      <c r="CSN551" s="467"/>
      <c r="CSO551" s="469"/>
      <c r="CSP551" s="469"/>
      <c r="CSQ551" s="469"/>
      <c r="CSR551" s="465"/>
      <c r="CSS551" s="466"/>
      <c r="CST551" s="467"/>
      <c r="CSU551" s="468"/>
      <c r="CSV551" s="467"/>
      <c r="CSW551" s="469"/>
      <c r="CSX551" s="469"/>
      <c r="CSY551" s="469"/>
      <c r="CSZ551" s="465"/>
      <c r="CTA551" s="466"/>
      <c r="CTB551" s="467"/>
      <c r="CTC551" s="468"/>
      <c r="CTD551" s="467"/>
      <c r="CTE551" s="469"/>
      <c r="CTF551" s="469"/>
      <c r="CTG551" s="469"/>
      <c r="CTH551" s="465"/>
      <c r="CTI551" s="466"/>
      <c r="CTJ551" s="467"/>
      <c r="CTK551" s="468"/>
      <c r="CTL551" s="467"/>
      <c r="CTM551" s="469"/>
      <c r="CTN551" s="469"/>
      <c r="CTO551" s="469"/>
      <c r="CTP551" s="465"/>
      <c r="CTQ551" s="466"/>
      <c r="CTR551" s="467"/>
      <c r="CTS551" s="468"/>
      <c r="CTT551" s="467"/>
      <c r="CTU551" s="469"/>
      <c r="CTV551" s="469"/>
      <c r="CTW551" s="469"/>
      <c r="CTX551" s="465"/>
      <c r="CTY551" s="466"/>
      <c r="CTZ551" s="467"/>
      <c r="CUA551" s="468"/>
      <c r="CUB551" s="467"/>
      <c r="CUC551" s="469"/>
      <c r="CUD551" s="469"/>
      <c r="CUE551" s="469"/>
      <c r="CUF551" s="465"/>
      <c r="CUG551" s="466"/>
      <c r="CUH551" s="467"/>
      <c r="CUI551" s="468"/>
      <c r="CUJ551" s="467"/>
      <c r="CUK551" s="469"/>
      <c r="CUL551" s="469"/>
      <c r="CUM551" s="469"/>
      <c r="CUN551" s="465"/>
      <c r="CUO551" s="466"/>
      <c r="CUP551" s="467"/>
      <c r="CUQ551" s="468"/>
      <c r="CUR551" s="467"/>
      <c r="CUS551" s="469"/>
      <c r="CUT551" s="469"/>
      <c r="CUU551" s="469"/>
      <c r="CUV551" s="465"/>
      <c r="CUW551" s="466"/>
      <c r="CUX551" s="467"/>
      <c r="CUY551" s="468"/>
      <c r="CUZ551" s="467"/>
      <c r="CVA551" s="469"/>
      <c r="CVB551" s="469"/>
      <c r="CVC551" s="469"/>
      <c r="CVD551" s="465"/>
      <c r="CVE551" s="466"/>
      <c r="CVF551" s="467"/>
      <c r="CVG551" s="468"/>
      <c r="CVH551" s="467"/>
      <c r="CVI551" s="469"/>
      <c r="CVJ551" s="469"/>
      <c r="CVK551" s="469"/>
      <c r="CVL551" s="465"/>
      <c r="CVM551" s="466"/>
      <c r="CVN551" s="467"/>
      <c r="CVO551" s="468"/>
      <c r="CVP551" s="467"/>
      <c r="CVQ551" s="469"/>
      <c r="CVR551" s="469"/>
      <c r="CVS551" s="469"/>
      <c r="CVT551" s="465"/>
      <c r="CVU551" s="466"/>
      <c r="CVV551" s="467"/>
      <c r="CVW551" s="468"/>
      <c r="CVX551" s="467"/>
      <c r="CVY551" s="469"/>
      <c r="CVZ551" s="469"/>
      <c r="CWA551" s="469"/>
      <c r="CWB551" s="465"/>
      <c r="CWC551" s="466"/>
      <c r="CWD551" s="467"/>
      <c r="CWE551" s="468"/>
      <c r="CWF551" s="467"/>
      <c r="CWG551" s="469"/>
      <c r="CWH551" s="469"/>
      <c r="CWI551" s="469"/>
      <c r="CWJ551" s="465"/>
      <c r="CWK551" s="466"/>
      <c r="CWL551" s="467"/>
      <c r="CWM551" s="468"/>
      <c r="CWN551" s="467"/>
      <c r="CWO551" s="469"/>
      <c r="CWP551" s="469"/>
      <c r="CWQ551" s="469"/>
      <c r="CWR551" s="465"/>
      <c r="CWS551" s="466"/>
      <c r="CWT551" s="467"/>
      <c r="CWU551" s="468"/>
      <c r="CWV551" s="467"/>
      <c r="CWW551" s="469"/>
      <c r="CWX551" s="469"/>
      <c r="CWY551" s="469"/>
      <c r="CWZ551" s="465"/>
      <c r="CXA551" s="466"/>
      <c r="CXB551" s="467"/>
      <c r="CXC551" s="468"/>
      <c r="CXD551" s="467"/>
      <c r="CXE551" s="469"/>
      <c r="CXF551" s="469"/>
      <c r="CXG551" s="469"/>
      <c r="CXH551" s="465"/>
      <c r="CXI551" s="466"/>
      <c r="CXJ551" s="467"/>
      <c r="CXK551" s="468"/>
      <c r="CXL551" s="467"/>
      <c r="CXM551" s="469"/>
      <c r="CXN551" s="469"/>
      <c r="CXO551" s="469"/>
      <c r="CXP551" s="465"/>
      <c r="CXQ551" s="466"/>
      <c r="CXR551" s="467"/>
      <c r="CXS551" s="468"/>
      <c r="CXT551" s="467"/>
      <c r="CXU551" s="469"/>
      <c r="CXV551" s="469"/>
      <c r="CXW551" s="469"/>
      <c r="CXX551" s="465"/>
      <c r="CXY551" s="466"/>
      <c r="CXZ551" s="467"/>
      <c r="CYA551" s="468"/>
      <c r="CYB551" s="467"/>
      <c r="CYC551" s="469"/>
      <c r="CYD551" s="469"/>
      <c r="CYE551" s="469"/>
      <c r="CYF551" s="465"/>
      <c r="CYG551" s="466"/>
      <c r="CYH551" s="467"/>
      <c r="CYI551" s="468"/>
      <c r="CYJ551" s="467"/>
      <c r="CYK551" s="469"/>
      <c r="CYL551" s="469"/>
      <c r="CYM551" s="469"/>
      <c r="CYN551" s="465"/>
      <c r="CYO551" s="466"/>
      <c r="CYP551" s="467"/>
      <c r="CYQ551" s="468"/>
      <c r="CYR551" s="467"/>
      <c r="CYS551" s="469"/>
      <c r="CYT551" s="469"/>
      <c r="CYU551" s="469"/>
      <c r="CYV551" s="465"/>
      <c r="CYW551" s="466"/>
      <c r="CYX551" s="467"/>
      <c r="CYY551" s="468"/>
      <c r="CYZ551" s="467"/>
      <c r="CZA551" s="469"/>
      <c r="CZB551" s="469"/>
      <c r="CZC551" s="469"/>
      <c r="CZD551" s="465"/>
      <c r="CZE551" s="466"/>
      <c r="CZF551" s="467"/>
      <c r="CZG551" s="468"/>
      <c r="CZH551" s="467"/>
      <c r="CZI551" s="469"/>
      <c r="CZJ551" s="469"/>
      <c r="CZK551" s="469"/>
      <c r="CZL551" s="465"/>
      <c r="CZM551" s="466"/>
      <c r="CZN551" s="467"/>
      <c r="CZO551" s="468"/>
      <c r="CZP551" s="467"/>
      <c r="CZQ551" s="469"/>
      <c r="CZR551" s="469"/>
      <c r="CZS551" s="469"/>
      <c r="CZT551" s="465"/>
      <c r="CZU551" s="466"/>
      <c r="CZV551" s="467"/>
      <c r="CZW551" s="468"/>
      <c r="CZX551" s="467"/>
      <c r="CZY551" s="469"/>
      <c r="CZZ551" s="469"/>
      <c r="DAA551" s="469"/>
      <c r="DAB551" s="465"/>
      <c r="DAC551" s="466"/>
      <c r="DAD551" s="467"/>
      <c r="DAE551" s="468"/>
      <c r="DAF551" s="467"/>
      <c r="DAG551" s="469"/>
      <c r="DAH551" s="469"/>
      <c r="DAI551" s="469"/>
      <c r="DAJ551" s="465"/>
      <c r="DAK551" s="466"/>
      <c r="DAL551" s="467"/>
      <c r="DAM551" s="468"/>
      <c r="DAN551" s="467"/>
      <c r="DAO551" s="469"/>
      <c r="DAP551" s="469"/>
      <c r="DAQ551" s="469"/>
      <c r="DAR551" s="465"/>
      <c r="DAS551" s="466"/>
      <c r="DAT551" s="467"/>
      <c r="DAU551" s="468"/>
      <c r="DAV551" s="467"/>
      <c r="DAW551" s="469"/>
      <c r="DAX551" s="469"/>
      <c r="DAY551" s="469"/>
      <c r="DAZ551" s="465"/>
      <c r="DBA551" s="466"/>
      <c r="DBB551" s="467"/>
      <c r="DBC551" s="468"/>
      <c r="DBD551" s="467"/>
      <c r="DBE551" s="469"/>
      <c r="DBF551" s="469"/>
      <c r="DBG551" s="469"/>
      <c r="DBH551" s="465"/>
      <c r="DBI551" s="466"/>
      <c r="DBJ551" s="467"/>
      <c r="DBK551" s="468"/>
      <c r="DBL551" s="467"/>
      <c r="DBM551" s="469"/>
      <c r="DBN551" s="469"/>
      <c r="DBO551" s="469"/>
      <c r="DBP551" s="465"/>
      <c r="DBQ551" s="466"/>
      <c r="DBR551" s="467"/>
      <c r="DBS551" s="468"/>
      <c r="DBT551" s="467"/>
      <c r="DBU551" s="469"/>
      <c r="DBV551" s="469"/>
      <c r="DBW551" s="469"/>
      <c r="DBX551" s="465"/>
      <c r="DBY551" s="466"/>
      <c r="DBZ551" s="467"/>
      <c r="DCA551" s="468"/>
      <c r="DCB551" s="467"/>
      <c r="DCC551" s="469"/>
      <c r="DCD551" s="469"/>
      <c r="DCE551" s="469"/>
      <c r="DCF551" s="465"/>
      <c r="DCG551" s="466"/>
      <c r="DCH551" s="467"/>
      <c r="DCI551" s="468"/>
      <c r="DCJ551" s="467"/>
      <c r="DCK551" s="469"/>
      <c r="DCL551" s="469"/>
      <c r="DCM551" s="469"/>
      <c r="DCN551" s="465"/>
      <c r="DCO551" s="466"/>
      <c r="DCP551" s="467"/>
      <c r="DCQ551" s="468"/>
      <c r="DCR551" s="467"/>
      <c r="DCS551" s="469"/>
      <c r="DCT551" s="469"/>
      <c r="DCU551" s="469"/>
      <c r="DCV551" s="465"/>
      <c r="DCW551" s="466"/>
      <c r="DCX551" s="467"/>
      <c r="DCY551" s="468"/>
      <c r="DCZ551" s="467"/>
      <c r="DDA551" s="469"/>
      <c r="DDB551" s="469"/>
      <c r="DDC551" s="469"/>
      <c r="DDD551" s="465"/>
      <c r="DDE551" s="466"/>
      <c r="DDF551" s="467"/>
      <c r="DDG551" s="468"/>
      <c r="DDH551" s="467"/>
      <c r="DDI551" s="469"/>
      <c r="DDJ551" s="469"/>
      <c r="DDK551" s="469"/>
      <c r="DDL551" s="465"/>
      <c r="DDM551" s="466"/>
      <c r="DDN551" s="467"/>
      <c r="DDO551" s="468"/>
      <c r="DDP551" s="467"/>
      <c r="DDQ551" s="469"/>
      <c r="DDR551" s="469"/>
      <c r="DDS551" s="469"/>
      <c r="DDT551" s="465"/>
      <c r="DDU551" s="466"/>
      <c r="DDV551" s="467"/>
      <c r="DDW551" s="468"/>
      <c r="DDX551" s="467"/>
      <c r="DDY551" s="469"/>
      <c r="DDZ551" s="469"/>
      <c r="DEA551" s="469"/>
      <c r="DEB551" s="465"/>
      <c r="DEC551" s="466"/>
      <c r="DED551" s="467"/>
      <c r="DEE551" s="468"/>
      <c r="DEF551" s="467"/>
      <c r="DEG551" s="469"/>
      <c r="DEH551" s="469"/>
      <c r="DEI551" s="469"/>
      <c r="DEJ551" s="465"/>
      <c r="DEK551" s="466"/>
      <c r="DEL551" s="467"/>
      <c r="DEM551" s="468"/>
      <c r="DEN551" s="467"/>
      <c r="DEO551" s="469"/>
      <c r="DEP551" s="469"/>
      <c r="DEQ551" s="469"/>
      <c r="DER551" s="465"/>
      <c r="DES551" s="466"/>
      <c r="DET551" s="467"/>
      <c r="DEU551" s="468"/>
      <c r="DEV551" s="467"/>
      <c r="DEW551" s="469"/>
      <c r="DEX551" s="469"/>
      <c r="DEY551" s="469"/>
      <c r="DEZ551" s="465"/>
      <c r="DFA551" s="466"/>
      <c r="DFB551" s="467"/>
      <c r="DFC551" s="468"/>
      <c r="DFD551" s="467"/>
      <c r="DFE551" s="469"/>
      <c r="DFF551" s="469"/>
      <c r="DFG551" s="469"/>
      <c r="DFH551" s="465"/>
      <c r="DFI551" s="466"/>
      <c r="DFJ551" s="467"/>
      <c r="DFK551" s="468"/>
      <c r="DFL551" s="467"/>
      <c r="DFM551" s="469"/>
      <c r="DFN551" s="469"/>
      <c r="DFO551" s="469"/>
      <c r="DFP551" s="465"/>
      <c r="DFQ551" s="466"/>
      <c r="DFR551" s="467"/>
      <c r="DFS551" s="468"/>
      <c r="DFT551" s="467"/>
      <c r="DFU551" s="469"/>
      <c r="DFV551" s="469"/>
      <c r="DFW551" s="469"/>
      <c r="DFX551" s="465"/>
      <c r="DFY551" s="466"/>
      <c r="DFZ551" s="467"/>
      <c r="DGA551" s="468"/>
      <c r="DGB551" s="467"/>
      <c r="DGC551" s="469"/>
      <c r="DGD551" s="469"/>
      <c r="DGE551" s="469"/>
      <c r="DGF551" s="465"/>
      <c r="DGG551" s="466"/>
      <c r="DGH551" s="467"/>
      <c r="DGI551" s="468"/>
      <c r="DGJ551" s="467"/>
      <c r="DGK551" s="469"/>
      <c r="DGL551" s="469"/>
      <c r="DGM551" s="469"/>
      <c r="DGN551" s="465"/>
      <c r="DGO551" s="466"/>
      <c r="DGP551" s="467"/>
      <c r="DGQ551" s="468"/>
      <c r="DGR551" s="467"/>
      <c r="DGS551" s="469"/>
      <c r="DGT551" s="469"/>
      <c r="DGU551" s="469"/>
      <c r="DGV551" s="465"/>
      <c r="DGW551" s="466"/>
      <c r="DGX551" s="467"/>
      <c r="DGY551" s="468"/>
      <c r="DGZ551" s="467"/>
      <c r="DHA551" s="469"/>
      <c r="DHB551" s="469"/>
      <c r="DHC551" s="469"/>
      <c r="DHD551" s="465"/>
      <c r="DHE551" s="466"/>
      <c r="DHF551" s="467"/>
      <c r="DHG551" s="468"/>
      <c r="DHH551" s="467"/>
      <c r="DHI551" s="469"/>
      <c r="DHJ551" s="469"/>
      <c r="DHK551" s="469"/>
      <c r="DHL551" s="465"/>
      <c r="DHM551" s="466"/>
      <c r="DHN551" s="467"/>
      <c r="DHO551" s="468"/>
      <c r="DHP551" s="467"/>
      <c r="DHQ551" s="469"/>
      <c r="DHR551" s="469"/>
      <c r="DHS551" s="469"/>
      <c r="DHT551" s="465"/>
      <c r="DHU551" s="466"/>
      <c r="DHV551" s="467"/>
      <c r="DHW551" s="468"/>
      <c r="DHX551" s="467"/>
      <c r="DHY551" s="469"/>
      <c r="DHZ551" s="469"/>
      <c r="DIA551" s="469"/>
      <c r="DIB551" s="465"/>
      <c r="DIC551" s="466"/>
      <c r="DID551" s="467"/>
      <c r="DIE551" s="468"/>
      <c r="DIF551" s="467"/>
      <c r="DIG551" s="469"/>
      <c r="DIH551" s="469"/>
      <c r="DII551" s="469"/>
      <c r="DIJ551" s="465"/>
      <c r="DIK551" s="466"/>
      <c r="DIL551" s="467"/>
      <c r="DIM551" s="468"/>
      <c r="DIN551" s="467"/>
      <c r="DIO551" s="469"/>
      <c r="DIP551" s="469"/>
      <c r="DIQ551" s="469"/>
      <c r="DIR551" s="465"/>
      <c r="DIS551" s="466"/>
      <c r="DIT551" s="467"/>
      <c r="DIU551" s="468"/>
      <c r="DIV551" s="467"/>
      <c r="DIW551" s="469"/>
      <c r="DIX551" s="469"/>
      <c r="DIY551" s="469"/>
      <c r="DIZ551" s="465"/>
      <c r="DJA551" s="466"/>
      <c r="DJB551" s="467"/>
      <c r="DJC551" s="468"/>
      <c r="DJD551" s="467"/>
      <c r="DJE551" s="469"/>
      <c r="DJF551" s="469"/>
      <c r="DJG551" s="469"/>
      <c r="DJH551" s="465"/>
      <c r="DJI551" s="466"/>
      <c r="DJJ551" s="467"/>
      <c r="DJK551" s="468"/>
      <c r="DJL551" s="467"/>
      <c r="DJM551" s="469"/>
      <c r="DJN551" s="469"/>
      <c r="DJO551" s="469"/>
      <c r="DJP551" s="465"/>
      <c r="DJQ551" s="466"/>
      <c r="DJR551" s="467"/>
      <c r="DJS551" s="468"/>
      <c r="DJT551" s="467"/>
      <c r="DJU551" s="469"/>
      <c r="DJV551" s="469"/>
      <c r="DJW551" s="469"/>
      <c r="DJX551" s="465"/>
      <c r="DJY551" s="466"/>
      <c r="DJZ551" s="467"/>
      <c r="DKA551" s="468"/>
      <c r="DKB551" s="467"/>
      <c r="DKC551" s="469"/>
      <c r="DKD551" s="469"/>
      <c r="DKE551" s="469"/>
      <c r="DKF551" s="465"/>
      <c r="DKG551" s="466"/>
      <c r="DKH551" s="467"/>
      <c r="DKI551" s="468"/>
      <c r="DKJ551" s="467"/>
      <c r="DKK551" s="469"/>
      <c r="DKL551" s="469"/>
      <c r="DKM551" s="469"/>
      <c r="DKN551" s="465"/>
      <c r="DKO551" s="466"/>
      <c r="DKP551" s="467"/>
      <c r="DKQ551" s="468"/>
      <c r="DKR551" s="467"/>
      <c r="DKS551" s="469"/>
      <c r="DKT551" s="469"/>
      <c r="DKU551" s="469"/>
      <c r="DKV551" s="465"/>
      <c r="DKW551" s="466"/>
      <c r="DKX551" s="467"/>
      <c r="DKY551" s="468"/>
      <c r="DKZ551" s="467"/>
      <c r="DLA551" s="469"/>
      <c r="DLB551" s="469"/>
      <c r="DLC551" s="469"/>
      <c r="DLD551" s="465"/>
      <c r="DLE551" s="466"/>
      <c r="DLF551" s="467"/>
      <c r="DLG551" s="468"/>
      <c r="DLH551" s="467"/>
      <c r="DLI551" s="469"/>
      <c r="DLJ551" s="469"/>
      <c r="DLK551" s="469"/>
      <c r="DLL551" s="465"/>
      <c r="DLM551" s="466"/>
      <c r="DLN551" s="467"/>
      <c r="DLO551" s="468"/>
      <c r="DLP551" s="467"/>
      <c r="DLQ551" s="469"/>
      <c r="DLR551" s="469"/>
      <c r="DLS551" s="469"/>
      <c r="DLT551" s="465"/>
      <c r="DLU551" s="466"/>
      <c r="DLV551" s="467"/>
      <c r="DLW551" s="468"/>
      <c r="DLX551" s="467"/>
      <c r="DLY551" s="469"/>
      <c r="DLZ551" s="469"/>
      <c r="DMA551" s="469"/>
      <c r="DMB551" s="465"/>
      <c r="DMC551" s="466"/>
      <c r="DMD551" s="467"/>
      <c r="DME551" s="468"/>
      <c r="DMF551" s="467"/>
      <c r="DMG551" s="469"/>
      <c r="DMH551" s="469"/>
      <c r="DMI551" s="469"/>
      <c r="DMJ551" s="465"/>
      <c r="DMK551" s="466"/>
      <c r="DML551" s="467"/>
      <c r="DMM551" s="468"/>
      <c r="DMN551" s="467"/>
      <c r="DMO551" s="469"/>
      <c r="DMP551" s="469"/>
      <c r="DMQ551" s="469"/>
      <c r="DMR551" s="465"/>
      <c r="DMS551" s="466"/>
      <c r="DMT551" s="467"/>
      <c r="DMU551" s="468"/>
      <c r="DMV551" s="467"/>
      <c r="DMW551" s="469"/>
      <c r="DMX551" s="469"/>
      <c r="DMY551" s="469"/>
      <c r="DMZ551" s="465"/>
      <c r="DNA551" s="466"/>
      <c r="DNB551" s="467"/>
      <c r="DNC551" s="468"/>
      <c r="DND551" s="467"/>
      <c r="DNE551" s="469"/>
      <c r="DNF551" s="469"/>
      <c r="DNG551" s="469"/>
      <c r="DNH551" s="465"/>
      <c r="DNI551" s="466"/>
      <c r="DNJ551" s="467"/>
      <c r="DNK551" s="468"/>
      <c r="DNL551" s="467"/>
      <c r="DNM551" s="469"/>
      <c r="DNN551" s="469"/>
      <c r="DNO551" s="469"/>
      <c r="DNP551" s="465"/>
      <c r="DNQ551" s="466"/>
      <c r="DNR551" s="467"/>
      <c r="DNS551" s="468"/>
      <c r="DNT551" s="467"/>
      <c r="DNU551" s="469"/>
      <c r="DNV551" s="469"/>
      <c r="DNW551" s="469"/>
      <c r="DNX551" s="465"/>
      <c r="DNY551" s="466"/>
      <c r="DNZ551" s="467"/>
      <c r="DOA551" s="468"/>
      <c r="DOB551" s="467"/>
      <c r="DOC551" s="469"/>
      <c r="DOD551" s="469"/>
      <c r="DOE551" s="469"/>
      <c r="DOF551" s="465"/>
      <c r="DOG551" s="466"/>
      <c r="DOH551" s="467"/>
      <c r="DOI551" s="468"/>
      <c r="DOJ551" s="467"/>
      <c r="DOK551" s="469"/>
      <c r="DOL551" s="469"/>
      <c r="DOM551" s="469"/>
      <c r="DON551" s="465"/>
      <c r="DOO551" s="466"/>
      <c r="DOP551" s="467"/>
      <c r="DOQ551" s="468"/>
      <c r="DOR551" s="467"/>
      <c r="DOS551" s="469"/>
      <c r="DOT551" s="469"/>
      <c r="DOU551" s="469"/>
      <c r="DOV551" s="465"/>
      <c r="DOW551" s="466"/>
      <c r="DOX551" s="467"/>
      <c r="DOY551" s="468"/>
      <c r="DOZ551" s="467"/>
      <c r="DPA551" s="469"/>
      <c r="DPB551" s="469"/>
      <c r="DPC551" s="469"/>
      <c r="DPD551" s="465"/>
      <c r="DPE551" s="466"/>
      <c r="DPF551" s="467"/>
      <c r="DPG551" s="468"/>
      <c r="DPH551" s="467"/>
      <c r="DPI551" s="469"/>
      <c r="DPJ551" s="469"/>
      <c r="DPK551" s="469"/>
      <c r="DPL551" s="465"/>
      <c r="DPM551" s="466"/>
      <c r="DPN551" s="467"/>
      <c r="DPO551" s="468"/>
      <c r="DPP551" s="467"/>
      <c r="DPQ551" s="469"/>
      <c r="DPR551" s="469"/>
      <c r="DPS551" s="469"/>
      <c r="DPT551" s="465"/>
      <c r="DPU551" s="466"/>
      <c r="DPV551" s="467"/>
      <c r="DPW551" s="468"/>
      <c r="DPX551" s="467"/>
      <c r="DPY551" s="469"/>
      <c r="DPZ551" s="469"/>
      <c r="DQA551" s="469"/>
      <c r="DQB551" s="465"/>
      <c r="DQC551" s="466"/>
      <c r="DQD551" s="467"/>
      <c r="DQE551" s="468"/>
      <c r="DQF551" s="467"/>
      <c r="DQG551" s="469"/>
      <c r="DQH551" s="469"/>
      <c r="DQI551" s="469"/>
      <c r="DQJ551" s="465"/>
      <c r="DQK551" s="466"/>
      <c r="DQL551" s="467"/>
      <c r="DQM551" s="468"/>
      <c r="DQN551" s="467"/>
      <c r="DQO551" s="469"/>
      <c r="DQP551" s="469"/>
      <c r="DQQ551" s="469"/>
      <c r="DQR551" s="465"/>
      <c r="DQS551" s="466"/>
      <c r="DQT551" s="467"/>
      <c r="DQU551" s="468"/>
      <c r="DQV551" s="467"/>
      <c r="DQW551" s="469"/>
      <c r="DQX551" s="469"/>
      <c r="DQY551" s="469"/>
      <c r="DQZ551" s="465"/>
      <c r="DRA551" s="466"/>
      <c r="DRB551" s="467"/>
      <c r="DRC551" s="468"/>
      <c r="DRD551" s="467"/>
      <c r="DRE551" s="469"/>
      <c r="DRF551" s="469"/>
      <c r="DRG551" s="469"/>
      <c r="DRH551" s="465"/>
      <c r="DRI551" s="466"/>
      <c r="DRJ551" s="467"/>
      <c r="DRK551" s="468"/>
      <c r="DRL551" s="467"/>
      <c r="DRM551" s="469"/>
      <c r="DRN551" s="469"/>
      <c r="DRO551" s="469"/>
      <c r="DRP551" s="465"/>
      <c r="DRQ551" s="466"/>
      <c r="DRR551" s="467"/>
      <c r="DRS551" s="468"/>
      <c r="DRT551" s="467"/>
      <c r="DRU551" s="469"/>
      <c r="DRV551" s="469"/>
      <c r="DRW551" s="469"/>
      <c r="DRX551" s="465"/>
      <c r="DRY551" s="466"/>
      <c r="DRZ551" s="467"/>
      <c r="DSA551" s="468"/>
      <c r="DSB551" s="467"/>
      <c r="DSC551" s="469"/>
      <c r="DSD551" s="469"/>
      <c r="DSE551" s="469"/>
      <c r="DSF551" s="465"/>
      <c r="DSG551" s="466"/>
      <c r="DSH551" s="467"/>
      <c r="DSI551" s="468"/>
      <c r="DSJ551" s="467"/>
      <c r="DSK551" s="469"/>
      <c r="DSL551" s="469"/>
      <c r="DSM551" s="469"/>
      <c r="DSN551" s="465"/>
      <c r="DSO551" s="466"/>
      <c r="DSP551" s="467"/>
      <c r="DSQ551" s="468"/>
      <c r="DSR551" s="467"/>
      <c r="DSS551" s="469"/>
      <c r="DST551" s="469"/>
      <c r="DSU551" s="469"/>
      <c r="DSV551" s="465"/>
      <c r="DSW551" s="466"/>
      <c r="DSX551" s="467"/>
      <c r="DSY551" s="468"/>
      <c r="DSZ551" s="467"/>
      <c r="DTA551" s="469"/>
      <c r="DTB551" s="469"/>
      <c r="DTC551" s="469"/>
      <c r="DTD551" s="465"/>
      <c r="DTE551" s="466"/>
      <c r="DTF551" s="467"/>
      <c r="DTG551" s="468"/>
      <c r="DTH551" s="467"/>
      <c r="DTI551" s="469"/>
      <c r="DTJ551" s="469"/>
      <c r="DTK551" s="469"/>
      <c r="DTL551" s="465"/>
      <c r="DTM551" s="466"/>
      <c r="DTN551" s="467"/>
      <c r="DTO551" s="468"/>
      <c r="DTP551" s="467"/>
      <c r="DTQ551" s="469"/>
      <c r="DTR551" s="469"/>
      <c r="DTS551" s="469"/>
      <c r="DTT551" s="465"/>
      <c r="DTU551" s="466"/>
      <c r="DTV551" s="467"/>
      <c r="DTW551" s="468"/>
      <c r="DTX551" s="467"/>
      <c r="DTY551" s="469"/>
      <c r="DTZ551" s="469"/>
      <c r="DUA551" s="469"/>
      <c r="DUB551" s="465"/>
      <c r="DUC551" s="466"/>
      <c r="DUD551" s="467"/>
      <c r="DUE551" s="468"/>
      <c r="DUF551" s="467"/>
      <c r="DUG551" s="469"/>
      <c r="DUH551" s="469"/>
      <c r="DUI551" s="469"/>
      <c r="DUJ551" s="465"/>
      <c r="DUK551" s="466"/>
      <c r="DUL551" s="467"/>
      <c r="DUM551" s="468"/>
      <c r="DUN551" s="467"/>
      <c r="DUO551" s="469"/>
      <c r="DUP551" s="469"/>
      <c r="DUQ551" s="469"/>
      <c r="DUR551" s="465"/>
      <c r="DUS551" s="466"/>
      <c r="DUT551" s="467"/>
      <c r="DUU551" s="468"/>
      <c r="DUV551" s="467"/>
      <c r="DUW551" s="469"/>
      <c r="DUX551" s="469"/>
      <c r="DUY551" s="469"/>
      <c r="DUZ551" s="465"/>
      <c r="DVA551" s="466"/>
      <c r="DVB551" s="467"/>
      <c r="DVC551" s="468"/>
      <c r="DVD551" s="467"/>
      <c r="DVE551" s="469"/>
      <c r="DVF551" s="469"/>
      <c r="DVG551" s="469"/>
      <c r="DVH551" s="465"/>
      <c r="DVI551" s="466"/>
      <c r="DVJ551" s="467"/>
      <c r="DVK551" s="468"/>
      <c r="DVL551" s="467"/>
      <c r="DVM551" s="469"/>
      <c r="DVN551" s="469"/>
      <c r="DVO551" s="469"/>
      <c r="DVP551" s="465"/>
      <c r="DVQ551" s="466"/>
      <c r="DVR551" s="467"/>
      <c r="DVS551" s="468"/>
      <c r="DVT551" s="467"/>
      <c r="DVU551" s="469"/>
      <c r="DVV551" s="469"/>
      <c r="DVW551" s="469"/>
      <c r="DVX551" s="465"/>
      <c r="DVY551" s="466"/>
      <c r="DVZ551" s="467"/>
      <c r="DWA551" s="468"/>
      <c r="DWB551" s="467"/>
      <c r="DWC551" s="469"/>
      <c r="DWD551" s="469"/>
      <c r="DWE551" s="469"/>
      <c r="DWF551" s="465"/>
      <c r="DWG551" s="466"/>
      <c r="DWH551" s="467"/>
      <c r="DWI551" s="468"/>
      <c r="DWJ551" s="467"/>
      <c r="DWK551" s="469"/>
      <c r="DWL551" s="469"/>
      <c r="DWM551" s="469"/>
      <c r="DWN551" s="465"/>
      <c r="DWO551" s="466"/>
      <c r="DWP551" s="467"/>
      <c r="DWQ551" s="468"/>
      <c r="DWR551" s="467"/>
      <c r="DWS551" s="469"/>
      <c r="DWT551" s="469"/>
      <c r="DWU551" s="469"/>
      <c r="DWV551" s="465"/>
      <c r="DWW551" s="466"/>
      <c r="DWX551" s="467"/>
      <c r="DWY551" s="468"/>
      <c r="DWZ551" s="467"/>
      <c r="DXA551" s="469"/>
      <c r="DXB551" s="469"/>
      <c r="DXC551" s="469"/>
      <c r="DXD551" s="465"/>
      <c r="DXE551" s="466"/>
      <c r="DXF551" s="467"/>
      <c r="DXG551" s="468"/>
      <c r="DXH551" s="467"/>
      <c r="DXI551" s="469"/>
      <c r="DXJ551" s="469"/>
      <c r="DXK551" s="469"/>
      <c r="DXL551" s="465"/>
      <c r="DXM551" s="466"/>
      <c r="DXN551" s="467"/>
      <c r="DXO551" s="468"/>
      <c r="DXP551" s="467"/>
      <c r="DXQ551" s="469"/>
      <c r="DXR551" s="469"/>
      <c r="DXS551" s="469"/>
      <c r="DXT551" s="465"/>
      <c r="DXU551" s="466"/>
      <c r="DXV551" s="467"/>
      <c r="DXW551" s="468"/>
      <c r="DXX551" s="467"/>
      <c r="DXY551" s="469"/>
      <c r="DXZ551" s="469"/>
      <c r="DYA551" s="469"/>
      <c r="DYB551" s="465"/>
      <c r="DYC551" s="466"/>
      <c r="DYD551" s="467"/>
      <c r="DYE551" s="468"/>
      <c r="DYF551" s="467"/>
      <c r="DYG551" s="469"/>
      <c r="DYH551" s="469"/>
      <c r="DYI551" s="469"/>
      <c r="DYJ551" s="465"/>
      <c r="DYK551" s="466"/>
      <c r="DYL551" s="467"/>
      <c r="DYM551" s="468"/>
      <c r="DYN551" s="467"/>
      <c r="DYO551" s="469"/>
      <c r="DYP551" s="469"/>
      <c r="DYQ551" s="469"/>
      <c r="DYR551" s="465"/>
      <c r="DYS551" s="466"/>
      <c r="DYT551" s="467"/>
      <c r="DYU551" s="468"/>
      <c r="DYV551" s="467"/>
      <c r="DYW551" s="469"/>
      <c r="DYX551" s="469"/>
      <c r="DYY551" s="469"/>
      <c r="DYZ551" s="465"/>
      <c r="DZA551" s="466"/>
      <c r="DZB551" s="467"/>
      <c r="DZC551" s="468"/>
      <c r="DZD551" s="467"/>
      <c r="DZE551" s="469"/>
      <c r="DZF551" s="469"/>
      <c r="DZG551" s="469"/>
      <c r="DZH551" s="465"/>
      <c r="DZI551" s="466"/>
      <c r="DZJ551" s="467"/>
      <c r="DZK551" s="468"/>
      <c r="DZL551" s="467"/>
      <c r="DZM551" s="469"/>
      <c r="DZN551" s="469"/>
      <c r="DZO551" s="469"/>
      <c r="DZP551" s="465"/>
      <c r="DZQ551" s="466"/>
      <c r="DZR551" s="467"/>
      <c r="DZS551" s="468"/>
      <c r="DZT551" s="467"/>
      <c r="DZU551" s="469"/>
      <c r="DZV551" s="469"/>
      <c r="DZW551" s="469"/>
      <c r="DZX551" s="465"/>
      <c r="DZY551" s="466"/>
      <c r="DZZ551" s="467"/>
      <c r="EAA551" s="468"/>
      <c r="EAB551" s="467"/>
      <c r="EAC551" s="469"/>
      <c r="EAD551" s="469"/>
      <c r="EAE551" s="469"/>
      <c r="EAF551" s="465"/>
      <c r="EAG551" s="466"/>
      <c r="EAH551" s="467"/>
      <c r="EAI551" s="468"/>
      <c r="EAJ551" s="467"/>
      <c r="EAK551" s="469"/>
      <c r="EAL551" s="469"/>
      <c r="EAM551" s="469"/>
      <c r="EAN551" s="465"/>
      <c r="EAO551" s="466"/>
      <c r="EAP551" s="467"/>
      <c r="EAQ551" s="468"/>
      <c r="EAR551" s="467"/>
      <c r="EAS551" s="469"/>
      <c r="EAT551" s="469"/>
      <c r="EAU551" s="469"/>
      <c r="EAV551" s="465"/>
      <c r="EAW551" s="466"/>
      <c r="EAX551" s="467"/>
      <c r="EAY551" s="468"/>
      <c r="EAZ551" s="467"/>
      <c r="EBA551" s="469"/>
      <c r="EBB551" s="469"/>
      <c r="EBC551" s="469"/>
      <c r="EBD551" s="465"/>
      <c r="EBE551" s="466"/>
      <c r="EBF551" s="467"/>
      <c r="EBG551" s="468"/>
      <c r="EBH551" s="467"/>
      <c r="EBI551" s="469"/>
      <c r="EBJ551" s="469"/>
      <c r="EBK551" s="469"/>
      <c r="EBL551" s="465"/>
      <c r="EBM551" s="466"/>
      <c r="EBN551" s="467"/>
      <c r="EBO551" s="468"/>
      <c r="EBP551" s="467"/>
      <c r="EBQ551" s="469"/>
      <c r="EBR551" s="469"/>
      <c r="EBS551" s="469"/>
      <c r="EBT551" s="465"/>
      <c r="EBU551" s="466"/>
      <c r="EBV551" s="467"/>
      <c r="EBW551" s="468"/>
      <c r="EBX551" s="467"/>
      <c r="EBY551" s="469"/>
      <c r="EBZ551" s="469"/>
      <c r="ECA551" s="469"/>
      <c r="ECB551" s="465"/>
      <c r="ECC551" s="466"/>
      <c r="ECD551" s="467"/>
      <c r="ECE551" s="468"/>
      <c r="ECF551" s="467"/>
      <c r="ECG551" s="469"/>
      <c r="ECH551" s="469"/>
      <c r="ECI551" s="469"/>
      <c r="ECJ551" s="465"/>
      <c r="ECK551" s="466"/>
      <c r="ECL551" s="467"/>
      <c r="ECM551" s="468"/>
      <c r="ECN551" s="467"/>
      <c r="ECO551" s="469"/>
      <c r="ECP551" s="469"/>
      <c r="ECQ551" s="469"/>
      <c r="ECR551" s="465"/>
      <c r="ECS551" s="466"/>
      <c r="ECT551" s="467"/>
      <c r="ECU551" s="468"/>
      <c r="ECV551" s="467"/>
      <c r="ECW551" s="469"/>
      <c r="ECX551" s="469"/>
      <c r="ECY551" s="469"/>
      <c r="ECZ551" s="465"/>
      <c r="EDA551" s="466"/>
      <c r="EDB551" s="467"/>
      <c r="EDC551" s="468"/>
      <c r="EDD551" s="467"/>
      <c r="EDE551" s="469"/>
      <c r="EDF551" s="469"/>
      <c r="EDG551" s="469"/>
      <c r="EDH551" s="465"/>
      <c r="EDI551" s="466"/>
      <c r="EDJ551" s="467"/>
      <c r="EDK551" s="468"/>
      <c r="EDL551" s="467"/>
      <c r="EDM551" s="469"/>
      <c r="EDN551" s="469"/>
      <c r="EDO551" s="469"/>
      <c r="EDP551" s="465"/>
      <c r="EDQ551" s="466"/>
      <c r="EDR551" s="467"/>
      <c r="EDS551" s="468"/>
      <c r="EDT551" s="467"/>
      <c r="EDU551" s="469"/>
      <c r="EDV551" s="469"/>
      <c r="EDW551" s="469"/>
      <c r="EDX551" s="465"/>
      <c r="EDY551" s="466"/>
      <c r="EDZ551" s="467"/>
      <c r="EEA551" s="468"/>
      <c r="EEB551" s="467"/>
      <c r="EEC551" s="469"/>
      <c r="EED551" s="469"/>
      <c r="EEE551" s="469"/>
      <c r="EEF551" s="465"/>
      <c r="EEG551" s="466"/>
      <c r="EEH551" s="467"/>
      <c r="EEI551" s="468"/>
      <c r="EEJ551" s="467"/>
      <c r="EEK551" s="469"/>
      <c r="EEL551" s="469"/>
      <c r="EEM551" s="469"/>
      <c r="EEN551" s="465"/>
      <c r="EEO551" s="466"/>
      <c r="EEP551" s="467"/>
      <c r="EEQ551" s="468"/>
      <c r="EER551" s="467"/>
      <c r="EES551" s="469"/>
      <c r="EET551" s="469"/>
      <c r="EEU551" s="469"/>
      <c r="EEV551" s="465"/>
      <c r="EEW551" s="466"/>
      <c r="EEX551" s="467"/>
      <c r="EEY551" s="468"/>
      <c r="EEZ551" s="467"/>
      <c r="EFA551" s="469"/>
      <c r="EFB551" s="469"/>
      <c r="EFC551" s="469"/>
      <c r="EFD551" s="465"/>
      <c r="EFE551" s="466"/>
      <c r="EFF551" s="467"/>
      <c r="EFG551" s="468"/>
      <c r="EFH551" s="467"/>
      <c r="EFI551" s="469"/>
      <c r="EFJ551" s="469"/>
      <c r="EFK551" s="469"/>
      <c r="EFL551" s="465"/>
      <c r="EFM551" s="466"/>
      <c r="EFN551" s="467"/>
      <c r="EFO551" s="468"/>
      <c r="EFP551" s="467"/>
      <c r="EFQ551" s="469"/>
      <c r="EFR551" s="469"/>
      <c r="EFS551" s="469"/>
      <c r="EFT551" s="465"/>
      <c r="EFU551" s="466"/>
      <c r="EFV551" s="467"/>
      <c r="EFW551" s="468"/>
      <c r="EFX551" s="467"/>
      <c r="EFY551" s="469"/>
      <c r="EFZ551" s="469"/>
      <c r="EGA551" s="469"/>
      <c r="EGB551" s="465"/>
      <c r="EGC551" s="466"/>
      <c r="EGD551" s="467"/>
      <c r="EGE551" s="468"/>
      <c r="EGF551" s="467"/>
      <c r="EGG551" s="469"/>
      <c r="EGH551" s="469"/>
      <c r="EGI551" s="469"/>
      <c r="EGJ551" s="465"/>
      <c r="EGK551" s="466"/>
      <c r="EGL551" s="467"/>
      <c r="EGM551" s="468"/>
      <c r="EGN551" s="467"/>
      <c r="EGO551" s="469"/>
      <c r="EGP551" s="469"/>
      <c r="EGQ551" s="469"/>
      <c r="EGR551" s="465"/>
      <c r="EGS551" s="466"/>
      <c r="EGT551" s="467"/>
      <c r="EGU551" s="468"/>
      <c r="EGV551" s="467"/>
      <c r="EGW551" s="469"/>
      <c r="EGX551" s="469"/>
      <c r="EGY551" s="469"/>
      <c r="EGZ551" s="465"/>
      <c r="EHA551" s="466"/>
      <c r="EHB551" s="467"/>
      <c r="EHC551" s="468"/>
      <c r="EHD551" s="467"/>
      <c r="EHE551" s="469"/>
      <c r="EHF551" s="469"/>
      <c r="EHG551" s="469"/>
      <c r="EHH551" s="465"/>
      <c r="EHI551" s="466"/>
      <c r="EHJ551" s="467"/>
      <c r="EHK551" s="468"/>
      <c r="EHL551" s="467"/>
      <c r="EHM551" s="469"/>
      <c r="EHN551" s="469"/>
      <c r="EHO551" s="469"/>
      <c r="EHP551" s="465"/>
      <c r="EHQ551" s="466"/>
      <c r="EHR551" s="467"/>
      <c r="EHS551" s="468"/>
      <c r="EHT551" s="467"/>
      <c r="EHU551" s="469"/>
      <c r="EHV551" s="469"/>
      <c r="EHW551" s="469"/>
      <c r="EHX551" s="465"/>
      <c r="EHY551" s="466"/>
      <c r="EHZ551" s="467"/>
      <c r="EIA551" s="468"/>
      <c r="EIB551" s="467"/>
      <c r="EIC551" s="469"/>
      <c r="EID551" s="469"/>
      <c r="EIE551" s="469"/>
      <c r="EIF551" s="465"/>
      <c r="EIG551" s="466"/>
      <c r="EIH551" s="467"/>
      <c r="EII551" s="468"/>
      <c r="EIJ551" s="467"/>
      <c r="EIK551" s="469"/>
      <c r="EIL551" s="469"/>
      <c r="EIM551" s="469"/>
      <c r="EIN551" s="465"/>
      <c r="EIO551" s="466"/>
      <c r="EIP551" s="467"/>
      <c r="EIQ551" s="468"/>
      <c r="EIR551" s="467"/>
      <c r="EIS551" s="469"/>
      <c r="EIT551" s="469"/>
      <c r="EIU551" s="469"/>
      <c r="EIV551" s="465"/>
      <c r="EIW551" s="466"/>
      <c r="EIX551" s="467"/>
      <c r="EIY551" s="468"/>
      <c r="EIZ551" s="467"/>
      <c r="EJA551" s="469"/>
      <c r="EJB551" s="469"/>
      <c r="EJC551" s="469"/>
      <c r="EJD551" s="465"/>
      <c r="EJE551" s="466"/>
      <c r="EJF551" s="467"/>
      <c r="EJG551" s="468"/>
      <c r="EJH551" s="467"/>
      <c r="EJI551" s="469"/>
      <c r="EJJ551" s="469"/>
      <c r="EJK551" s="469"/>
      <c r="EJL551" s="465"/>
      <c r="EJM551" s="466"/>
      <c r="EJN551" s="467"/>
      <c r="EJO551" s="468"/>
      <c r="EJP551" s="467"/>
      <c r="EJQ551" s="469"/>
      <c r="EJR551" s="469"/>
      <c r="EJS551" s="469"/>
      <c r="EJT551" s="465"/>
      <c r="EJU551" s="466"/>
      <c r="EJV551" s="467"/>
      <c r="EJW551" s="468"/>
      <c r="EJX551" s="467"/>
      <c r="EJY551" s="469"/>
      <c r="EJZ551" s="469"/>
      <c r="EKA551" s="469"/>
      <c r="EKB551" s="465"/>
      <c r="EKC551" s="466"/>
      <c r="EKD551" s="467"/>
      <c r="EKE551" s="468"/>
      <c r="EKF551" s="467"/>
      <c r="EKG551" s="469"/>
      <c r="EKH551" s="469"/>
      <c r="EKI551" s="469"/>
      <c r="EKJ551" s="465"/>
      <c r="EKK551" s="466"/>
      <c r="EKL551" s="467"/>
      <c r="EKM551" s="468"/>
      <c r="EKN551" s="467"/>
      <c r="EKO551" s="469"/>
      <c r="EKP551" s="469"/>
      <c r="EKQ551" s="469"/>
      <c r="EKR551" s="465"/>
      <c r="EKS551" s="466"/>
      <c r="EKT551" s="467"/>
      <c r="EKU551" s="468"/>
      <c r="EKV551" s="467"/>
      <c r="EKW551" s="469"/>
      <c r="EKX551" s="469"/>
      <c r="EKY551" s="469"/>
      <c r="EKZ551" s="465"/>
      <c r="ELA551" s="466"/>
      <c r="ELB551" s="467"/>
      <c r="ELC551" s="468"/>
      <c r="ELD551" s="467"/>
      <c r="ELE551" s="469"/>
      <c r="ELF551" s="469"/>
      <c r="ELG551" s="469"/>
      <c r="ELH551" s="465"/>
      <c r="ELI551" s="466"/>
      <c r="ELJ551" s="467"/>
      <c r="ELK551" s="468"/>
      <c r="ELL551" s="467"/>
      <c r="ELM551" s="469"/>
      <c r="ELN551" s="469"/>
      <c r="ELO551" s="469"/>
      <c r="ELP551" s="465"/>
      <c r="ELQ551" s="466"/>
      <c r="ELR551" s="467"/>
      <c r="ELS551" s="468"/>
      <c r="ELT551" s="467"/>
      <c r="ELU551" s="469"/>
      <c r="ELV551" s="469"/>
      <c r="ELW551" s="469"/>
      <c r="ELX551" s="465"/>
      <c r="ELY551" s="466"/>
      <c r="ELZ551" s="467"/>
      <c r="EMA551" s="468"/>
      <c r="EMB551" s="467"/>
      <c r="EMC551" s="469"/>
      <c r="EMD551" s="469"/>
      <c r="EME551" s="469"/>
      <c r="EMF551" s="465"/>
      <c r="EMG551" s="466"/>
      <c r="EMH551" s="467"/>
      <c r="EMI551" s="468"/>
      <c r="EMJ551" s="467"/>
      <c r="EMK551" s="469"/>
      <c r="EML551" s="469"/>
      <c r="EMM551" s="469"/>
      <c r="EMN551" s="465"/>
      <c r="EMO551" s="466"/>
      <c r="EMP551" s="467"/>
      <c r="EMQ551" s="468"/>
      <c r="EMR551" s="467"/>
      <c r="EMS551" s="469"/>
      <c r="EMT551" s="469"/>
      <c r="EMU551" s="469"/>
      <c r="EMV551" s="465"/>
      <c r="EMW551" s="466"/>
      <c r="EMX551" s="467"/>
      <c r="EMY551" s="468"/>
      <c r="EMZ551" s="467"/>
      <c r="ENA551" s="469"/>
      <c r="ENB551" s="469"/>
      <c r="ENC551" s="469"/>
      <c r="END551" s="465"/>
      <c r="ENE551" s="466"/>
      <c r="ENF551" s="467"/>
      <c r="ENG551" s="468"/>
      <c r="ENH551" s="467"/>
      <c r="ENI551" s="469"/>
      <c r="ENJ551" s="469"/>
      <c r="ENK551" s="469"/>
      <c r="ENL551" s="465"/>
      <c r="ENM551" s="466"/>
      <c r="ENN551" s="467"/>
      <c r="ENO551" s="468"/>
      <c r="ENP551" s="467"/>
      <c r="ENQ551" s="469"/>
      <c r="ENR551" s="469"/>
      <c r="ENS551" s="469"/>
      <c r="ENT551" s="465"/>
      <c r="ENU551" s="466"/>
      <c r="ENV551" s="467"/>
      <c r="ENW551" s="468"/>
      <c r="ENX551" s="467"/>
      <c r="ENY551" s="469"/>
      <c r="ENZ551" s="469"/>
      <c r="EOA551" s="469"/>
      <c r="EOB551" s="465"/>
      <c r="EOC551" s="466"/>
      <c r="EOD551" s="467"/>
      <c r="EOE551" s="468"/>
      <c r="EOF551" s="467"/>
      <c r="EOG551" s="469"/>
      <c r="EOH551" s="469"/>
      <c r="EOI551" s="469"/>
      <c r="EOJ551" s="465"/>
      <c r="EOK551" s="466"/>
      <c r="EOL551" s="467"/>
      <c r="EOM551" s="468"/>
      <c r="EON551" s="467"/>
      <c r="EOO551" s="469"/>
      <c r="EOP551" s="469"/>
      <c r="EOQ551" s="469"/>
      <c r="EOR551" s="465"/>
      <c r="EOS551" s="466"/>
      <c r="EOT551" s="467"/>
      <c r="EOU551" s="468"/>
      <c r="EOV551" s="467"/>
      <c r="EOW551" s="469"/>
      <c r="EOX551" s="469"/>
      <c r="EOY551" s="469"/>
      <c r="EOZ551" s="465"/>
      <c r="EPA551" s="466"/>
      <c r="EPB551" s="467"/>
      <c r="EPC551" s="468"/>
      <c r="EPD551" s="467"/>
      <c r="EPE551" s="469"/>
      <c r="EPF551" s="469"/>
      <c r="EPG551" s="469"/>
      <c r="EPH551" s="465"/>
      <c r="EPI551" s="466"/>
      <c r="EPJ551" s="467"/>
      <c r="EPK551" s="468"/>
      <c r="EPL551" s="467"/>
      <c r="EPM551" s="469"/>
      <c r="EPN551" s="469"/>
      <c r="EPO551" s="469"/>
      <c r="EPP551" s="465"/>
      <c r="EPQ551" s="466"/>
      <c r="EPR551" s="467"/>
      <c r="EPS551" s="468"/>
      <c r="EPT551" s="467"/>
      <c r="EPU551" s="469"/>
      <c r="EPV551" s="469"/>
      <c r="EPW551" s="469"/>
      <c r="EPX551" s="465"/>
      <c r="EPY551" s="466"/>
      <c r="EPZ551" s="467"/>
      <c r="EQA551" s="468"/>
      <c r="EQB551" s="467"/>
      <c r="EQC551" s="469"/>
      <c r="EQD551" s="469"/>
      <c r="EQE551" s="469"/>
      <c r="EQF551" s="465"/>
      <c r="EQG551" s="466"/>
      <c r="EQH551" s="467"/>
      <c r="EQI551" s="468"/>
      <c r="EQJ551" s="467"/>
      <c r="EQK551" s="469"/>
      <c r="EQL551" s="469"/>
      <c r="EQM551" s="469"/>
      <c r="EQN551" s="465"/>
      <c r="EQO551" s="466"/>
      <c r="EQP551" s="467"/>
      <c r="EQQ551" s="468"/>
      <c r="EQR551" s="467"/>
      <c r="EQS551" s="469"/>
      <c r="EQT551" s="469"/>
      <c r="EQU551" s="469"/>
      <c r="EQV551" s="465"/>
      <c r="EQW551" s="466"/>
      <c r="EQX551" s="467"/>
      <c r="EQY551" s="468"/>
      <c r="EQZ551" s="467"/>
      <c r="ERA551" s="469"/>
      <c r="ERB551" s="469"/>
      <c r="ERC551" s="469"/>
      <c r="ERD551" s="465"/>
      <c r="ERE551" s="466"/>
      <c r="ERF551" s="467"/>
      <c r="ERG551" s="468"/>
      <c r="ERH551" s="467"/>
      <c r="ERI551" s="469"/>
      <c r="ERJ551" s="469"/>
      <c r="ERK551" s="469"/>
      <c r="ERL551" s="465"/>
      <c r="ERM551" s="466"/>
      <c r="ERN551" s="467"/>
      <c r="ERO551" s="468"/>
      <c r="ERP551" s="467"/>
      <c r="ERQ551" s="469"/>
      <c r="ERR551" s="469"/>
      <c r="ERS551" s="469"/>
      <c r="ERT551" s="465"/>
      <c r="ERU551" s="466"/>
      <c r="ERV551" s="467"/>
      <c r="ERW551" s="468"/>
      <c r="ERX551" s="467"/>
      <c r="ERY551" s="469"/>
      <c r="ERZ551" s="469"/>
      <c r="ESA551" s="469"/>
      <c r="ESB551" s="465"/>
      <c r="ESC551" s="466"/>
      <c r="ESD551" s="467"/>
      <c r="ESE551" s="468"/>
      <c r="ESF551" s="467"/>
      <c r="ESG551" s="469"/>
      <c r="ESH551" s="469"/>
      <c r="ESI551" s="469"/>
      <c r="ESJ551" s="465"/>
      <c r="ESK551" s="466"/>
      <c r="ESL551" s="467"/>
      <c r="ESM551" s="468"/>
      <c r="ESN551" s="467"/>
      <c r="ESO551" s="469"/>
      <c r="ESP551" s="469"/>
      <c r="ESQ551" s="469"/>
      <c r="ESR551" s="465"/>
      <c r="ESS551" s="466"/>
      <c r="EST551" s="467"/>
      <c r="ESU551" s="468"/>
      <c r="ESV551" s="467"/>
      <c r="ESW551" s="469"/>
      <c r="ESX551" s="469"/>
      <c r="ESY551" s="469"/>
      <c r="ESZ551" s="465"/>
      <c r="ETA551" s="466"/>
      <c r="ETB551" s="467"/>
      <c r="ETC551" s="468"/>
      <c r="ETD551" s="467"/>
      <c r="ETE551" s="469"/>
      <c r="ETF551" s="469"/>
      <c r="ETG551" s="469"/>
      <c r="ETH551" s="465"/>
      <c r="ETI551" s="466"/>
      <c r="ETJ551" s="467"/>
      <c r="ETK551" s="468"/>
      <c r="ETL551" s="467"/>
      <c r="ETM551" s="469"/>
      <c r="ETN551" s="469"/>
      <c r="ETO551" s="469"/>
      <c r="ETP551" s="465"/>
      <c r="ETQ551" s="466"/>
      <c r="ETR551" s="467"/>
      <c r="ETS551" s="468"/>
      <c r="ETT551" s="467"/>
      <c r="ETU551" s="469"/>
      <c r="ETV551" s="469"/>
      <c r="ETW551" s="469"/>
      <c r="ETX551" s="465"/>
      <c r="ETY551" s="466"/>
      <c r="ETZ551" s="467"/>
      <c r="EUA551" s="468"/>
      <c r="EUB551" s="467"/>
      <c r="EUC551" s="469"/>
      <c r="EUD551" s="469"/>
      <c r="EUE551" s="469"/>
      <c r="EUF551" s="465"/>
      <c r="EUG551" s="466"/>
      <c r="EUH551" s="467"/>
      <c r="EUI551" s="468"/>
      <c r="EUJ551" s="467"/>
      <c r="EUK551" s="469"/>
      <c r="EUL551" s="469"/>
      <c r="EUM551" s="469"/>
      <c r="EUN551" s="465"/>
      <c r="EUO551" s="466"/>
      <c r="EUP551" s="467"/>
      <c r="EUQ551" s="468"/>
      <c r="EUR551" s="467"/>
      <c r="EUS551" s="469"/>
      <c r="EUT551" s="469"/>
      <c r="EUU551" s="469"/>
      <c r="EUV551" s="465"/>
      <c r="EUW551" s="466"/>
      <c r="EUX551" s="467"/>
      <c r="EUY551" s="468"/>
      <c r="EUZ551" s="467"/>
      <c r="EVA551" s="469"/>
      <c r="EVB551" s="469"/>
      <c r="EVC551" s="469"/>
      <c r="EVD551" s="465"/>
      <c r="EVE551" s="466"/>
      <c r="EVF551" s="467"/>
      <c r="EVG551" s="468"/>
      <c r="EVH551" s="467"/>
      <c r="EVI551" s="469"/>
      <c r="EVJ551" s="469"/>
      <c r="EVK551" s="469"/>
      <c r="EVL551" s="465"/>
      <c r="EVM551" s="466"/>
      <c r="EVN551" s="467"/>
      <c r="EVO551" s="468"/>
      <c r="EVP551" s="467"/>
      <c r="EVQ551" s="469"/>
      <c r="EVR551" s="469"/>
      <c r="EVS551" s="469"/>
      <c r="EVT551" s="465"/>
      <c r="EVU551" s="466"/>
      <c r="EVV551" s="467"/>
      <c r="EVW551" s="468"/>
      <c r="EVX551" s="467"/>
      <c r="EVY551" s="469"/>
      <c r="EVZ551" s="469"/>
      <c r="EWA551" s="469"/>
      <c r="EWB551" s="465"/>
      <c r="EWC551" s="466"/>
      <c r="EWD551" s="467"/>
      <c r="EWE551" s="468"/>
      <c r="EWF551" s="467"/>
      <c r="EWG551" s="469"/>
      <c r="EWH551" s="469"/>
      <c r="EWI551" s="469"/>
      <c r="EWJ551" s="465"/>
      <c r="EWK551" s="466"/>
      <c r="EWL551" s="467"/>
      <c r="EWM551" s="468"/>
      <c r="EWN551" s="467"/>
      <c r="EWO551" s="469"/>
      <c r="EWP551" s="469"/>
      <c r="EWQ551" s="469"/>
      <c r="EWR551" s="465"/>
      <c r="EWS551" s="466"/>
      <c r="EWT551" s="467"/>
      <c r="EWU551" s="468"/>
      <c r="EWV551" s="467"/>
      <c r="EWW551" s="469"/>
      <c r="EWX551" s="469"/>
      <c r="EWY551" s="469"/>
      <c r="EWZ551" s="465"/>
      <c r="EXA551" s="466"/>
      <c r="EXB551" s="467"/>
      <c r="EXC551" s="468"/>
      <c r="EXD551" s="467"/>
      <c r="EXE551" s="469"/>
      <c r="EXF551" s="469"/>
      <c r="EXG551" s="469"/>
      <c r="EXH551" s="465"/>
      <c r="EXI551" s="466"/>
      <c r="EXJ551" s="467"/>
      <c r="EXK551" s="468"/>
      <c r="EXL551" s="467"/>
      <c r="EXM551" s="469"/>
      <c r="EXN551" s="469"/>
      <c r="EXO551" s="469"/>
      <c r="EXP551" s="465"/>
      <c r="EXQ551" s="466"/>
      <c r="EXR551" s="467"/>
      <c r="EXS551" s="468"/>
      <c r="EXT551" s="467"/>
      <c r="EXU551" s="469"/>
      <c r="EXV551" s="469"/>
      <c r="EXW551" s="469"/>
      <c r="EXX551" s="465"/>
      <c r="EXY551" s="466"/>
      <c r="EXZ551" s="467"/>
      <c r="EYA551" s="468"/>
      <c r="EYB551" s="467"/>
      <c r="EYC551" s="469"/>
      <c r="EYD551" s="469"/>
      <c r="EYE551" s="469"/>
      <c r="EYF551" s="465"/>
      <c r="EYG551" s="466"/>
      <c r="EYH551" s="467"/>
      <c r="EYI551" s="468"/>
      <c r="EYJ551" s="467"/>
      <c r="EYK551" s="469"/>
      <c r="EYL551" s="469"/>
      <c r="EYM551" s="469"/>
      <c r="EYN551" s="465"/>
      <c r="EYO551" s="466"/>
      <c r="EYP551" s="467"/>
      <c r="EYQ551" s="468"/>
      <c r="EYR551" s="467"/>
      <c r="EYS551" s="469"/>
      <c r="EYT551" s="469"/>
      <c r="EYU551" s="469"/>
      <c r="EYV551" s="465"/>
      <c r="EYW551" s="466"/>
      <c r="EYX551" s="467"/>
      <c r="EYY551" s="468"/>
      <c r="EYZ551" s="467"/>
      <c r="EZA551" s="469"/>
      <c r="EZB551" s="469"/>
      <c r="EZC551" s="469"/>
      <c r="EZD551" s="465"/>
      <c r="EZE551" s="466"/>
      <c r="EZF551" s="467"/>
      <c r="EZG551" s="468"/>
      <c r="EZH551" s="467"/>
      <c r="EZI551" s="469"/>
      <c r="EZJ551" s="469"/>
      <c r="EZK551" s="469"/>
      <c r="EZL551" s="465"/>
      <c r="EZM551" s="466"/>
      <c r="EZN551" s="467"/>
      <c r="EZO551" s="468"/>
      <c r="EZP551" s="467"/>
      <c r="EZQ551" s="469"/>
      <c r="EZR551" s="469"/>
      <c r="EZS551" s="469"/>
      <c r="EZT551" s="465"/>
      <c r="EZU551" s="466"/>
      <c r="EZV551" s="467"/>
      <c r="EZW551" s="468"/>
      <c r="EZX551" s="467"/>
      <c r="EZY551" s="469"/>
      <c r="EZZ551" s="469"/>
      <c r="FAA551" s="469"/>
      <c r="FAB551" s="465"/>
      <c r="FAC551" s="466"/>
      <c r="FAD551" s="467"/>
      <c r="FAE551" s="468"/>
      <c r="FAF551" s="467"/>
      <c r="FAG551" s="469"/>
      <c r="FAH551" s="469"/>
      <c r="FAI551" s="469"/>
      <c r="FAJ551" s="465"/>
      <c r="FAK551" s="466"/>
      <c r="FAL551" s="467"/>
      <c r="FAM551" s="468"/>
      <c r="FAN551" s="467"/>
      <c r="FAO551" s="469"/>
      <c r="FAP551" s="469"/>
      <c r="FAQ551" s="469"/>
      <c r="FAR551" s="465"/>
      <c r="FAS551" s="466"/>
      <c r="FAT551" s="467"/>
      <c r="FAU551" s="468"/>
      <c r="FAV551" s="467"/>
      <c r="FAW551" s="469"/>
      <c r="FAX551" s="469"/>
      <c r="FAY551" s="469"/>
      <c r="FAZ551" s="465"/>
      <c r="FBA551" s="466"/>
      <c r="FBB551" s="467"/>
      <c r="FBC551" s="468"/>
      <c r="FBD551" s="467"/>
      <c r="FBE551" s="469"/>
      <c r="FBF551" s="469"/>
      <c r="FBG551" s="469"/>
      <c r="FBH551" s="465"/>
      <c r="FBI551" s="466"/>
      <c r="FBJ551" s="467"/>
      <c r="FBK551" s="468"/>
      <c r="FBL551" s="467"/>
      <c r="FBM551" s="469"/>
      <c r="FBN551" s="469"/>
      <c r="FBO551" s="469"/>
      <c r="FBP551" s="465"/>
      <c r="FBQ551" s="466"/>
      <c r="FBR551" s="467"/>
      <c r="FBS551" s="468"/>
      <c r="FBT551" s="467"/>
      <c r="FBU551" s="469"/>
      <c r="FBV551" s="469"/>
      <c r="FBW551" s="469"/>
      <c r="FBX551" s="465"/>
      <c r="FBY551" s="466"/>
      <c r="FBZ551" s="467"/>
      <c r="FCA551" s="468"/>
      <c r="FCB551" s="467"/>
      <c r="FCC551" s="469"/>
      <c r="FCD551" s="469"/>
      <c r="FCE551" s="469"/>
      <c r="FCF551" s="465"/>
      <c r="FCG551" s="466"/>
      <c r="FCH551" s="467"/>
      <c r="FCI551" s="468"/>
      <c r="FCJ551" s="467"/>
      <c r="FCK551" s="469"/>
      <c r="FCL551" s="469"/>
      <c r="FCM551" s="469"/>
      <c r="FCN551" s="465"/>
      <c r="FCO551" s="466"/>
      <c r="FCP551" s="467"/>
      <c r="FCQ551" s="468"/>
      <c r="FCR551" s="467"/>
      <c r="FCS551" s="469"/>
      <c r="FCT551" s="469"/>
      <c r="FCU551" s="469"/>
      <c r="FCV551" s="465"/>
      <c r="FCW551" s="466"/>
      <c r="FCX551" s="467"/>
      <c r="FCY551" s="468"/>
      <c r="FCZ551" s="467"/>
      <c r="FDA551" s="469"/>
      <c r="FDB551" s="469"/>
      <c r="FDC551" s="469"/>
      <c r="FDD551" s="465"/>
      <c r="FDE551" s="466"/>
      <c r="FDF551" s="467"/>
      <c r="FDG551" s="468"/>
      <c r="FDH551" s="467"/>
      <c r="FDI551" s="469"/>
      <c r="FDJ551" s="469"/>
      <c r="FDK551" s="469"/>
      <c r="FDL551" s="465"/>
      <c r="FDM551" s="466"/>
      <c r="FDN551" s="467"/>
      <c r="FDO551" s="468"/>
      <c r="FDP551" s="467"/>
      <c r="FDQ551" s="469"/>
      <c r="FDR551" s="469"/>
      <c r="FDS551" s="469"/>
      <c r="FDT551" s="465"/>
      <c r="FDU551" s="466"/>
      <c r="FDV551" s="467"/>
      <c r="FDW551" s="468"/>
      <c r="FDX551" s="467"/>
      <c r="FDY551" s="469"/>
      <c r="FDZ551" s="469"/>
      <c r="FEA551" s="469"/>
      <c r="FEB551" s="465"/>
      <c r="FEC551" s="466"/>
      <c r="FED551" s="467"/>
      <c r="FEE551" s="468"/>
      <c r="FEF551" s="467"/>
      <c r="FEG551" s="469"/>
      <c r="FEH551" s="469"/>
      <c r="FEI551" s="469"/>
      <c r="FEJ551" s="465"/>
      <c r="FEK551" s="466"/>
      <c r="FEL551" s="467"/>
      <c r="FEM551" s="468"/>
      <c r="FEN551" s="467"/>
      <c r="FEO551" s="469"/>
      <c r="FEP551" s="469"/>
      <c r="FEQ551" s="469"/>
      <c r="FER551" s="465"/>
      <c r="FES551" s="466"/>
      <c r="FET551" s="467"/>
      <c r="FEU551" s="468"/>
      <c r="FEV551" s="467"/>
      <c r="FEW551" s="469"/>
      <c r="FEX551" s="469"/>
      <c r="FEY551" s="469"/>
      <c r="FEZ551" s="465"/>
      <c r="FFA551" s="466"/>
      <c r="FFB551" s="467"/>
      <c r="FFC551" s="468"/>
      <c r="FFD551" s="467"/>
      <c r="FFE551" s="469"/>
      <c r="FFF551" s="469"/>
      <c r="FFG551" s="469"/>
      <c r="FFH551" s="465"/>
      <c r="FFI551" s="466"/>
      <c r="FFJ551" s="467"/>
      <c r="FFK551" s="468"/>
      <c r="FFL551" s="467"/>
      <c r="FFM551" s="469"/>
      <c r="FFN551" s="469"/>
      <c r="FFO551" s="469"/>
      <c r="FFP551" s="465"/>
      <c r="FFQ551" s="466"/>
      <c r="FFR551" s="467"/>
      <c r="FFS551" s="468"/>
      <c r="FFT551" s="467"/>
      <c r="FFU551" s="469"/>
      <c r="FFV551" s="469"/>
      <c r="FFW551" s="469"/>
      <c r="FFX551" s="465"/>
      <c r="FFY551" s="466"/>
      <c r="FFZ551" s="467"/>
      <c r="FGA551" s="468"/>
      <c r="FGB551" s="467"/>
      <c r="FGC551" s="469"/>
      <c r="FGD551" s="469"/>
      <c r="FGE551" s="469"/>
      <c r="FGF551" s="465"/>
      <c r="FGG551" s="466"/>
      <c r="FGH551" s="467"/>
      <c r="FGI551" s="468"/>
      <c r="FGJ551" s="467"/>
      <c r="FGK551" s="469"/>
      <c r="FGL551" s="469"/>
      <c r="FGM551" s="469"/>
      <c r="FGN551" s="465"/>
      <c r="FGO551" s="466"/>
      <c r="FGP551" s="467"/>
      <c r="FGQ551" s="468"/>
      <c r="FGR551" s="467"/>
      <c r="FGS551" s="469"/>
      <c r="FGT551" s="469"/>
      <c r="FGU551" s="469"/>
      <c r="FGV551" s="465"/>
      <c r="FGW551" s="466"/>
      <c r="FGX551" s="467"/>
      <c r="FGY551" s="468"/>
      <c r="FGZ551" s="467"/>
      <c r="FHA551" s="469"/>
      <c r="FHB551" s="469"/>
      <c r="FHC551" s="469"/>
      <c r="FHD551" s="465"/>
      <c r="FHE551" s="466"/>
      <c r="FHF551" s="467"/>
      <c r="FHG551" s="468"/>
      <c r="FHH551" s="467"/>
      <c r="FHI551" s="469"/>
      <c r="FHJ551" s="469"/>
      <c r="FHK551" s="469"/>
      <c r="FHL551" s="465"/>
      <c r="FHM551" s="466"/>
      <c r="FHN551" s="467"/>
      <c r="FHO551" s="468"/>
      <c r="FHP551" s="467"/>
      <c r="FHQ551" s="469"/>
      <c r="FHR551" s="469"/>
      <c r="FHS551" s="469"/>
      <c r="FHT551" s="465"/>
      <c r="FHU551" s="466"/>
      <c r="FHV551" s="467"/>
      <c r="FHW551" s="468"/>
      <c r="FHX551" s="467"/>
      <c r="FHY551" s="469"/>
      <c r="FHZ551" s="469"/>
      <c r="FIA551" s="469"/>
      <c r="FIB551" s="465"/>
      <c r="FIC551" s="466"/>
      <c r="FID551" s="467"/>
      <c r="FIE551" s="468"/>
      <c r="FIF551" s="467"/>
      <c r="FIG551" s="469"/>
      <c r="FIH551" s="469"/>
      <c r="FII551" s="469"/>
      <c r="FIJ551" s="465"/>
      <c r="FIK551" s="466"/>
      <c r="FIL551" s="467"/>
      <c r="FIM551" s="468"/>
      <c r="FIN551" s="467"/>
      <c r="FIO551" s="469"/>
      <c r="FIP551" s="469"/>
      <c r="FIQ551" s="469"/>
      <c r="FIR551" s="465"/>
      <c r="FIS551" s="466"/>
      <c r="FIT551" s="467"/>
      <c r="FIU551" s="468"/>
      <c r="FIV551" s="467"/>
      <c r="FIW551" s="469"/>
      <c r="FIX551" s="469"/>
      <c r="FIY551" s="469"/>
      <c r="FIZ551" s="465"/>
      <c r="FJA551" s="466"/>
      <c r="FJB551" s="467"/>
      <c r="FJC551" s="468"/>
      <c r="FJD551" s="467"/>
      <c r="FJE551" s="469"/>
      <c r="FJF551" s="469"/>
      <c r="FJG551" s="469"/>
      <c r="FJH551" s="465"/>
      <c r="FJI551" s="466"/>
      <c r="FJJ551" s="467"/>
      <c r="FJK551" s="468"/>
      <c r="FJL551" s="467"/>
      <c r="FJM551" s="469"/>
      <c r="FJN551" s="469"/>
      <c r="FJO551" s="469"/>
      <c r="FJP551" s="465"/>
      <c r="FJQ551" s="466"/>
      <c r="FJR551" s="467"/>
      <c r="FJS551" s="468"/>
      <c r="FJT551" s="467"/>
      <c r="FJU551" s="469"/>
      <c r="FJV551" s="469"/>
      <c r="FJW551" s="469"/>
      <c r="FJX551" s="465"/>
      <c r="FJY551" s="466"/>
      <c r="FJZ551" s="467"/>
      <c r="FKA551" s="468"/>
      <c r="FKB551" s="467"/>
      <c r="FKC551" s="469"/>
      <c r="FKD551" s="469"/>
      <c r="FKE551" s="469"/>
      <c r="FKF551" s="465"/>
      <c r="FKG551" s="466"/>
      <c r="FKH551" s="467"/>
      <c r="FKI551" s="468"/>
      <c r="FKJ551" s="467"/>
      <c r="FKK551" s="469"/>
      <c r="FKL551" s="469"/>
      <c r="FKM551" s="469"/>
      <c r="FKN551" s="465"/>
      <c r="FKO551" s="466"/>
      <c r="FKP551" s="467"/>
      <c r="FKQ551" s="468"/>
      <c r="FKR551" s="467"/>
      <c r="FKS551" s="469"/>
      <c r="FKT551" s="469"/>
      <c r="FKU551" s="469"/>
      <c r="FKV551" s="465"/>
      <c r="FKW551" s="466"/>
      <c r="FKX551" s="467"/>
      <c r="FKY551" s="468"/>
      <c r="FKZ551" s="467"/>
      <c r="FLA551" s="469"/>
      <c r="FLB551" s="469"/>
      <c r="FLC551" s="469"/>
      <c r="FLD551" s="465"/>
      <c r="FLE551" s="466"/>
      <c r="FLF551" s="467"/>
      <c r="FLG551" s="468"/>
      <c r="FLH551" s="467"/>
      <c r="FLI551" s="469"/>
      <c r="FLJ551" s="469"/>
      <c r="FLK551" s="469"/>
      <c r="FLL551" s="465"/>
      <c r="FLM551" s="466"/>
      <c r="FLN551" s="467"/>
      <c r="FLO551" s="468"/>
      <c r="FLP551" s="467"/>
      <c r="FLQ551" s="469"/>
      <c r="FLR551" s="469"/>
      <c r="FLS551" s="469"/>
      <c r="FLT551" s="465"/>
      <c r="FLU551" s="466"/>
      <c r="FLV551" s="467"/>
      <c r="FLW551" s="468"/>
      <c r="FLX551" s="467"/>
      <c r="FLY551" s="469"/>
      <c r="FLZ551" s="469"/>
      <c r="FMA551" s="469"/>
      <c r="FMB551" s="465"/>
      <c r="FMC551" s="466"/>
      <c r="FMD551" s="467"/>
      <c r="FME551" s="468"/>
      <c r="FMF551" s="467"/>
      <c r="FMG551" s="469"/>
      <c r="FMH551" s="469"/>
      <c r="FMI551" s="469"/>
      <c r="FMJ551" s="465"/>
      <c r="FMK551" s="466"/>
      <c r="FML551" s="467"/>
      <c r="FMM551" s="468"/>
      <c r="FMN551" s="467"/>
      <c r="FMO551" s="469"/>
      <c r="FMP551" s="469"/>
      <c r="FMQ551" s="469"/>
      <c r="FMR551" s="465"/>
      <c r="FMS551" s="466"/>
      <c r="FMT551" s="467"/>
      <c r="FMU551" s="468"/>
      <c r="FMV551" s="467"/>
      <c r="FMW551" s="469"/>
      <c r="FMX551" s="469"/>
      <c r="FMY551" s="469"/>
      <c r="FMZ551" s="465"/>
      <c r="FNA551" s="466"/>
      <c r="FNB551" s="467"/>
      <c r="FNC551" s="468"/>
      <c r="FND551" s="467"/>
      <c r="FNE551" s="469"/>
      <c r="FNF551" s="469"/>
      <c r="FNG551" s="469"/>
      <c r="FNH551" s="465"/>
      <c r="FNI551" s="466"/>
      <c r="FNJ551" s="467"/>
      <c r="FNK551" s="468"/>
      <c r="FNL551" s="467"/>
      <c r="FNM551" s="469"/>
      <c r="FNN551" s="469"/>
      <c r="FNO551" s="469"/>
      <c r="FNP551" s="465"/>
      <c r="FNQ551" s="466"/>
      <c r="FNR551" s="467"/>
      <c r="FNS551" s="468"/>
      <c r="FNT551" s="467"/>
      <c r="FNU551" s="469"/>
      <c r="FNV551" s="469"/>
      <c r="FNW551" s="469"/>
      <c r="FNX551" s="465"/>
      <c r="FNY551" s="466"/>
      <c r="FNZ551" s="467"/>
      <c r="FOA551" s="468"/>
      <c r="FOB551" s="467"/>
      <c r="FOC551" s="469"/>
      <c r="FOD551" s="469"/>
      <c r="FOE551" s="469"/>
      <c r="FOF551" s="465"/>
      <c r="FOG551" s="466"/>
      <c r="FOH551" s="467"/>
      <c r="FOI551" s="468"/>
      <c r="FOJ551" s="467"/>
      <c r="FOK551" s="469"/>
      <c r="FOL551" s="469"/>
      <c r="FOM551" s="469"/>
      <c r="FON551" s="465"/>
      <c r="FOO551" s="466"/>
      <c r="FOP551" s="467"/>
      <c r="FOQ551" s="468"/>
      <c r="FOR551" s="467"/>
      <c r="FOS551" s="469"/>
      <c r="FOT551" s="469"/>
      <c r="FOU551" s="469"/>
      <c r="FOV551" s="465"/>
      <c r="FOW551" s="466"/>
      <c r="FOX551" s="467"/>
      <c r="FOY551" s="468"/>
      <c r="FOZ551" s="467"/>
      <c r="FPA551" s="469"/>
      <c r="FPB551" s="469"/>
      <c r="FPC551" s="469"/>
      <c r="FPD551" s="465"/>
      <c r="FPE551" s="466"/>
      <c r="FPF551" s="467"/>
      <c r="FPG551" s="468"/>
      <c r="FPH551" s="467"/>
      <c r="FPI551" s="469"/>
      <c r="FPJ551" s="469"/>
      <c r="FPK551" s="469"/>
      <c r="FPL551" s="465"/>
      <c r="FPM551" s="466"/>
      <c r="FPN551" s="467"/>
      <c r="FPO551" s="468"/>
      <c r="FPP551" s="467"/>
      <c r="FPQ551" s="469"/>
      <c r="FPR551" s="469"/>
      <c r="FPS551" s="469"/>
      <c r="FPT551" s="465"/>
      <c r="FPU551" s="466"/>
      <c r="FPV551" s="467"/>
      <c r="FPW551" s="468"/>
      <c r="FPX551" s="467"/>
      <c r="FPY551" s="469"/>
      <c r="FPZ551" s="469"/>
      <c r="FQA551" s="469"/>
      <c r="FQB551" s="465"/>
      <c r="FQC551" s="466"/>
      <c r="FQD551" s="467"/>
      <c r="FQE551" s="468"/>
      <c r="FQF551" s="467"/>
      <c r="FQG551" s="469"/>
      <c r="FQH551" s="469"/>
      <c r="FQI551" s="469"/>
      <c r="FQJ551" s="465"/>
      <c r="FQK551" s="466"/>
      <c r="FQL551" s="467"/>
      <c r="FQM551" s="468"/>
      <c r="FQN551" s="467"/>
      <c r="FQO551" s="469"/>
      <c r="FQP551" s="469"/>
      <c r="FQQ551" s="469"/>
      <c r="FQR551" s="465"/>
      <c r="FQS551" s="466"/>
      <c r="FQT551" s="467"/>
      <c r="FQU551" s="468"/>
      <c r="FQV551" s="467"/>
      <c r="FQW551" s="469"/>
      <c r="FQX551" s="469"/>
      <c r="FQY551" s="469"/>
      <c r="FQZ551" s="465"/>
      <c r="FRA551" s="466"/>
      <c r="FRB551" s="467"/>
      <c r="FRC551" s="468"/>
      <c r="FRD551" s="467"/>
      <c r="FRE551" s="469"/>
      <c r="FRF551" s="469"/>
      <c r="FRG551" s="469"/>
      <c r="FRH551" s="465"/>
      <c r="FRI551" s="466"/>
      <c r="FRJ551" s="467"/>
      <c r="FRK551" s="468"/>
      <c r="FRL551" s="467"/>
      <c r="FRM551" s="469"/>
      <c r="FRN551" s="469"/>
      <c r="FRO551" s="469"/>
      <c r="FRP551" s="465"/>
      <c r="FRQ551" s="466"/>
      <c r="FRR551" s="467"/>
      <c r="FRS551" s="468"/>
      <c r="FRT551" s="467"/>
      <c r="FRU551" s="469"/>
      <c r="FRV551" s="469"/>
      <c r="FRW551" s="469"/>
      <c r="FRX551" s="465"/>
      <c r="FRY551" s="466"/>
      <c r="FRZ551" s="467"/>
      <c r="FSA551" s="468"/>
      <c r="FSB551" s="467"/>
      <c r="FSC551" s="469"/>
      <c r="FSD551" s="469"/>
      <c r="FSE551" s="469"/>
      <c r="FSF551" s="465"/>
      <c r="FSG551" s="466"/>
      <c r="FSH551" s="467"/>
      <c r="FSI551" s="468"/>
      <c r="FSJ551" s="467"/>
      <c r="FSK551" s="469"/>
      <c r="FSL551" s="469"/>
      <c r="FSM551" s="469"/>
      <c r="FSN551" s="465"/>
      <c r="FSO551" s="466"/>
      <c r="FSP551" s="467"/>
      <c r="FSQ551" s="468"/>
      <c r="FSR551" s="467"/>
      <c r="FSS551" s="469"/>
      <c r="FST551" s="469"/>
      <c r="FSU551" s="469"/>
      <c r="FSV551" s="465"/>
      <c r="FSW551" s="466"/>
      <c r="FSX551" s="467"/>
      <c r="FSY551" s="468"/>
      <c r="FSZ551" s="467"/>
      <c r="FTA551" s="469"/>
      <c r="FTB551" s="469"/>
      <c r="FTC551" s="469"/>
      <c r="FTD551" s="465"/>
      <c r="FTE551" s="466"/>
      <c r="FTF551" s="467"/>
      <c r="FTG551" s="468"/>
      <c r="FTH551" s="467"/>
      <c r="FTI551" s="469"/>
      <c r="FTJ551" s="469"/>
      <c r="FTK551" s="469"/>
      <c r="FTL551" s="465"/>
      <c r="FTM551" s="466"/>
      <c r="FTN551" s="467"/>
      <c r="FTO551" s="468"/>
      <c r="FTP551" s="467"/>
      <c r="FTQ551" s="469"/>
      <c r="FTR551" s="469"/>
      <c r="FTS551" s="469"/>
      <c r="FTT551" s="465"/>
      <c r="FTU551" s="466"/>
      <c r="FTV551" s="467"/>
      <c r="FTW551" s="468"/>
      <c r="FTX551" s="467"/>
      <c r="FTY551" s="469"/>
      <c r="FTZ551" s="469"/>
      <c r="FUA551" s="469"/>
      <c r="FUB551" s="465"/>
      <c r="FUC551" s="466"/>
      <c r="FUD551" s="467"/>
      <c r="FUE551" s="468"/>
      <c r="FUF551" s="467"/>
      <c r="FUG551" s="469"/>
      <c r="FUH551" s="469"/>
      <c r="FUI551" s="469"/>
      <c r="FUJ551" s="465"/>
      <c r="FUK551" s="466"/>
      <c r="FUL551" s="467"/>
      <c r="FUM551" s="468"/>
      <c r="FUN551" s="467"/>
      <c r="FUO551" s="469"/>
      <c r="FUP551" s="469"/>
      <c r="FUQ551" s="469"/>
      <c r="FUR551" s="465"/>
      <c r="FUS551" s="466"/>
      <c r="FUT551" s="467"/>
      <c r="FUU551" s="468"/>
      <c r="FUV551" s="467"/>
      <c r="FUW551" s="469"/>
      <c r="FUX551" s="469"/>
      <c r="FUY551" s="469"/>
      <c r="FUZ551" s="465"/>
      <c r="FVA551" s="466"/>
      <c r="FVB551" s="467"/>
      <c r="FVC551" s="468"/>
      <c r="FVD551" s="467"/>
      <c r="FVE551" s="469"/>
      <c r="FVF551" s="469"/>
      <c r="FVG551" s="469"/>
      <c r="FVH551" s="465"/>
      <c r="FVI551" s="466"/>
      <c r="FVJ551" s="467"/>
      <c r="FVK551" s="468"/>
      <c r="FVL551" s="467"/>
      <c r="FVM551" s="469"/>
      <c r="FVN551" s="469"/>
      <c r="FVO551" s="469"/>
      <c r="FVP551" s="465"/>
      <c r="FVQ551" s="466"/>
      <c r="FVR551" s="467"/>
      <c r="FVS551" s="468"/>
      <c r="FVT551" s="467"/>
      <c r="FVU551" s="469"/>
      <c r="FVV551" s="469"/>
      <c r="FVW551" s="469"/>
      <c r="FVX551" s="465"/>
      <c r="FVY551" s="466"/>
      <c r="FVZ551" s="467"/>
      <c r="FWA551" s="468"/>
      <c r="FWB551" s="467"/>
      <c r="FWC551" s="469"/>
      <c r="FWD551" s="469"/>
      <c r="FWE551" s="469"/>
      <c r="FWF551" s="465"/>
      <c r="FWG551" s="466"/>
      <c r="FWH551" s="467"/>
      <c r="FWI551" s="468"/>
      <c r="FWJ551" s="467"/>
      <c r="FWK551" s="469"/>
      <c r="FWL551" s="469"/>
      <c r="FWM551" s="469"/>
      <c r="FWN551" s="465"/>
      <c r="FWO551" s="466"/>
      <c r="FWP551" s="467"/>
      <c r="FWQ551" s="468"/>
      <c r="FWR551" s="467"/>
      <c r="FWS551" s="469"/>
      <c r="FWT551" s="469"/>
      <c r="FWU551" s="469"/>
      <c r="FWV551" s="465"/>
      <c r="FWW551" s="466"/>
      <c r="FWX551" s="467"/>
      <c r="FWY551" s="468"/>
      <c r="FWZ551" s="467"/>
      <c r="FXA551" s="469"/>
      <c r="FXB551" s="469"/>
      <c r="FXC551" s="469"/>
      <c r="FXD551" s="465"/>
      <c r="FXE551" s="466"/>
      <c r="FXF551" s="467"/>
      <c r="FXG551" s="468"/>
      <c r="FXH551" s="467"/>
      <c r="FXI551" s="469"/>
      <c r="FXJ551" s="469"/>
      <c r="FXK551" s="469"/>
      <c r="FXL551" s="465"/>
      <c r="FXM551" s="466"/>
      <c r="FXN551" s="467"/>
      <c r="FXO551" s="468"/>
      <c r="FXP551" s="467"/>
      <c r="FXQ551" s="469"/>
      <c r="FXR551" s="469"/>
      <c r="FXS551" s="469"/>
      <c r="FXT551" s="465"/>
      <c r="FXU551" s="466"/>
      <c r="FXV551" s="467"/>
      <c r="FXW551" s="468"/>
      <c r="FXX551" s="467"/>
      <c r="FXY551" s="469"/>
      <c r="FXZ551" s="469"/>
      <c r="FYA551" s="469"/>
      <c r="FYB551" s="465"/>
      <c r="FYC551" s="466"/>
      <c r="FYD551" s="467"/>
      <c r="FYE551" s="468"/>
      <c r="FYF551" s="467"/>
      <c r="FYG551" s="469"/>
      <c r="FYH551" s="469"/>
      <c r="FYI551" s="469"/>
      <c r="FYJ551" s="465"/>
      <c r="FYK551" s="466"/>
      <c r="FYL551" s="467"/>
      <c r="FYM551" s="468"/>
      <c r="FYN551" s="467"/>
      <c r="FYO551" s="469"/>
      <c r="FYP551" s="469"/>
      <c r="FYQ551" s="469"/>
      <c r="FYR551" s="465"/>
      <c r="FYS551" s="466"/>
      <c r="FYT551" s="467"/>
      <c r="FYU551" s="468"/>
      <c r="FYV551" s="467"/>
      <c r="FYW551" s="469"/>
      <c r="FYX551" s="469"/>
      <c r="FYY551" s="469"/>
      <c r="FYZ551" s="465"/>
      <c r="FZA551" s="466"/>
      <c r="FZB551" s="467"/>
      <c r="FZC551" s="468"/>
      <c r="FZD551" s="467"/>
      <c r="FZE551" s="469"/>
      <c r="FZF551" s="469"/>
      <c r="FZG551" s="469"/>
      <c r="FZH551" s="465"/>
      <c r="FZI551" s="466"/>
      <c r="FZJ551" s="467"/>
      <c r="FZK551" s="468"/>
      <c r="FZL551" s="467"/>
      <c r="FZM551" s="469"/>
      <c r="FZN551" s="469"/>
      <c r="FZO551" s="469"/>
      <c r="FZP551" s="465"/>
      <c r="FZQ551" s="466"/>
      <c r="FZR551" s="467"/>
      <c r="FZS551" s="468"/>
      <c r="FZT551" s="467"/>
      <c r="FZU551" s="469"/>
      <c r="FZV551" s="469"/>
      <c r="FZW551" s="469"/>
      <c r="FZX551" s="465"/>
      <c r="FZY551" s="466"/>
      <c r="FZZ551" s="467"/>
      <c r="GAA551" s="468"/>
      <c r="GAB551" s="467"/>
      <c r="GAC551" s="469"/>
      <c r="GAD551" s="469"/>
      <c r="GAE551" s="469"/>
      <c r="GAF551" s="465"/>
      <c r="GAG551" s="466"/>
      <c r="GAH551" s="467"/>
      <c r="GAI551" s="468"/>
      <c r="GAJ551" s="467"/>
      <c r="GAK551" s="469"/>
      <c r="GAL551" s="469"/>
      <c r="GAM551" s="469"/>
      <c r="GAN551" s="465"/>
      <c r="GAO551" s="466"/>
      <c r="GAP551" s="467"/>
      <c r="GAQ551" s="468"/>
      <c r="GAR551" s="467"/>
      <c r="GAS551" s="469"/>
      <c r="GAT551" s="469"/>
      <c r="GAU551" s="469"/>
      <c r="GAV551" s="465"/>
      <c r="GAW551" s="466"/>
      <c r="GAX551" s="467"/>
      <c r="GAY551" s="468"/>
      <c r="GAZ551" s="467"/>
      <c r="GBA551" s="469"/>
      <c r="GBB551" s="469"/>
      <c r="GBC551" s="469"/>
      <c r="GBD551" s="465"/>
      <c r="GBE551" s="466"/>
      <c r="GBF551" s="467"/>
      <c r="GBG551" s="468"/>
      <c r="GBH551" s="467"/>
      <c r="GBI551" s="469"/>
      <c r="GBJ551" s="469"/>
      <c r="GBK551" s="469"/>
      <c r="GBL551" s="465"/>
      <c r="GBM551" s="466"/>
      <c r="GBN551" s="467"/>
      <c r="GBO551" s="468"/>
      <c r="GBP551" s="467"/>
      <c r="GBQ551" s="469"/>
      <c r="GBR551" s="469"/>
      <c r="GBS551" s="469"/>
      <c r="GBT551" s="465"/>
      <c r="GBU551" s="466"/>
      <c r="GBV551" s="467"/>
      <c r="GBW551" s="468"/>
      <c r="GBX551" s="467"/>
      <c r="GBY551" s="469"/>
      <c r="GBZ551" s="469"/>
      <c r="GCA551" s="469"/>
      <c r="GCB551" s="465"/>
      <c r="GCC551" s="466"/>
      <c r="GCD551" s="467"/>
      <c r="GCE551" s="468"/>
      <c r="GCF551" s="467"/>
      <c r="GCG551" s="469"/>
      <c r="GCH551" s="469"/>
      <c r="GCI551" s="469"/>
      <c r="GCJ551" s="465"/>
      <c r="GCK551" s="466"/>
      <c r="GCL551" s="467"/>
      <c r="GCM551" s="468"/>
      <c r="GCN551" s="467"/>
      <c r="GCO551" s="469"/>
      <c r="GCP551" s="469"/>
      <c r="GCQ551" s="469"/>
      <c r="GCR551" s="465"/>
      <c r="GCS551" s="466"/>
      <c r="GCT551" s="467"/>
      <c r="GCU551" s="468"/>
      <c r="GCV551" s="467"/>
      <c r="GCW551" s="469"/>
      <c r="GCX551" s="469"/>
      <c r="GCY551" s="469"/>
      <c r="GCZ551" s="465"/>
      <c r="GDA551" s="466"/>
      <c r="GDB551" s="467"/>
      <c r="GDC551" s="468"/>
      <c r="GDD551" s="467"/>
      <c r="GDE551" s="469"/>
      <c r="GDF551" s="469"/>
      <c r="GDG551" s="469"/>
      <c r="GDH551" s="465"/>
      <c r="GDI551" s="466"/>
      <c r="GDJ551" s="467"/>
      <c r="GDK551" s="468"/>
      <c r="GDL551" s="467"/>
      <c r="GDM551" s="469"/>
      <c r="GDN551" s="469"/>
      <c r="GDO551" s="469"/>
      <c r="GDP551" s="465"/>
      <c r="GDQ551" s="466"/>
      <c r="GDR551" s="467"/>
      <c r="GDS551" s="468"/>
      <c r="GDT551" s="467"/>
      <c r="GDU551" s="469"/>
      <c r="GDV551" s="469"/>
      <c r="GDW551" s="469"/>
      <c r="GDX551" s="465"/>
      <c r="GDY551" s="466"/>
      <c r="GDZ551" s="467"/>
      <c r="GEA551" s="468"/>
      <c r="GEB551" s="467"/>
      <c r="GEC551" s="469"/>
      <c r="GED551" s="469"/>
      <c r="GEE551" s="469"/>
      <c r="GEF551" s="465"/>
      <c r="GEG551" s="466"/>
      <c r="GEH551" s="467"/>
      <c r="GEI551" s="468"/>
      <c r="GEJ551" s="467"/>
      <c r="GEK551" s="469"/>
      <c r="GEL551" s="469"/>
      <c r="GEM551" s="469"/>
      <c r="GEN551" s="465"/>
      <c r="GEO551" s="466"/>
      <c r="GEP551" s="467"/>
      <c r="GEQ551" s="468"/>
      <c r="GER551" s="467"/>
      <c r="GES551" s="469"/>
      <c r="GET551" s="469"/>
      <c r="GEU551" s="469"/>
      <c r="GEV551" s="465"/>
      <c r="GEW551" s="466"/>
      <c r="GEX551" s="467"/>
      <c r="GEY551" s="468"/>
      <c r="GEZ551" s="467"/>
      <c r="GFA551" s="469"/>
      <c r="GFB551" s="469"/>
      <c r="GFC551" s="469"/>
      <c r="GFD551" s="465"/>
      <c r="GFE551" s="466"/>
      <c r="GFF551" s="467"/>
      <c r="GFG551" s="468"/>
      <c r="GFH551" s="467"/>
      <c r="GFI551" s="469"/>
      <c r="GFJ551" s="469"/>
      <c r="GFK551" s="469"/>
      <c r="GFL551" s="465"/>
      <c r="GFM551" s="466"/>
      <c r="GFN551" s="467"/>
      <c r="GFO551" s="468"/>
      <c r="GFP551" s="467"/>
      <c r="GFQ551" s="469"/>
      <c r="GFR551" s="469"/>
      <c r="GFS551" s="469"/>
      <c r="GFT551" s="465"/>
      <c r="GFU551" s="466"/>
      <c r="GFV551" s="467"/>
      <c r="GFW551" s="468"/>
      <c r="GFX551" s="467"/>
      <c r="GFY551" s="469"/>
      <c r="GFZ551" s="469"/>
      <c r="GGA551" s="469"/>
      <c r="GGB551" s="465"/>
      <c r="GGC551" s="466"/>
      <c r="GGD551" s="467"/>
      <c r="GGE551" s="468"/>
      <c r="GGF551" s="467"/>
      <c r="GGG551" s="469"/>
      <c r="GGH551" s="469"/>
      <c r="GGI551" s="469"/>
      <c r="GGJ551" s="465"/>
      <c r="GGK551" s="466"/>
      <c r="GGL551" s="467"/>
      <c r="GGM551" s="468"/>
      <c r="GGN551" s="467"/>
      <c r="GGO551" s="469"/>
      <c r="GGP551" s="469"/>
      <c r="GGQ551" s="469"/>
      <c r="GGR551" s="465"/>
      <c r="GGS551" s="466"/>
      <c r="GGT551" s="467"/>
      <c r="GGU551" s="468"/>
      <c r="GGV551" s="467"/>
      <c r="GGW551" s="469"/>
      <c r="GGX551" s="469"/>
      <c r="GGY551" s="469"/>
      <c r="GGZ551" s="465"/>
      <c r="GHA551" s="466"/>
      <c r="GHB551" s="467"/>
      <c r="GHC551" s="468"/>
      <c r="GHD551" s="467"/>
      <c r="GHE551" s="469"/>
      <c r="GHF551" s="469"/>
      <c r="GHG551" s="469"/>
      <c r="GHH551" s="465"/>
      <c r="GHI551" s="466"/>
      <c r="GHJ551" s="467"/>
      <c r="GHK551" s="468"/>
      <c r="GHL551" s="467"/>
      <c r="GHM551" s="469"/>
      <c r="GHN551" s="469"/>
      <c r="GHO551" s="469"/>
      <c r="GHP551" s="465"/>
      <c r="GHQ551" s="466"/>
      <c r="GHR551" s="467"/>
      <c r="GHS551" s="468"/>
      <c r="GHT551" s="467"/>
      <c r="GHU551" s="469"/>
      <c r="GHV551" s="469"/>
      <c r="GHW551" s="469"/>
      <c r="GHX551" s="465"/>
      <c r="GHY551" s="466"/>
      <c r="GHZ551" s="467"/>
      <c r="GIA551" s="468"/>
      <c r="GIB551" s="467"/>
      <c r="GIC551" s="469"/>
      <c r="GID551" s="469"/>
      <c r="GIE551" s="469"/>
      <c r="GIF551" s="465"/>
      <c r="GIG551" s="466"/>
      <c r="GIH551" s="467"/>
      <c r="GII551" s="468"/>
      <c r="GIJ551" s="467"/>
      <c r="GIK551" s="469"/>
      <c r="GIL551" s="469"/>
      <c r="GIM551" s="469"/>
      <c r="GIN551" s="465"/>
      <c r="GIO551" s="466"/>
      <c r="GIP551" s="467"/>
      <c r="GIQ551" s="468"/>
      <c r="GIR551" s="467"/>
      <c r="GIS551" s="469"/>
      <c r="GIT551" s="469"/>
      <c r="GIU551" s="469"/>
      <c r="GIV551" s="465"/>
      <c r="GIW551" s="466"/>
      <c r="GIX551" s="467"/>
      <c r="GIY551" s="468"/>
      <c r="GIZ551" s="467"/>
      <c r="GJA551" s="469"/>
      <c r="GJB551" s="469"/>
      <c r="GJC551" s="469"/>
      <c r="GJD551" s="465"/>
      <c r="GJE551" s="466"/>
      <c r="GJF551" s="467"/>
      <c r="GJG551" s="468"/>
      <c r="GJH551" s="467"/>
      <c r="GJI551" s="469"/>
      <c r="GJJ551" s="469"/>
      <c r="GJK551" s="469"/>
      <c r="GJL551" s="465"/>
      <c r="GJM551" s="466"/>
      <c r="GJN551" s="467"/>
      <c r="GJO551" s="468"/>
      <c r="GJP551" s="467"/>
      <c r="GJQ551" s="469"/>
      <c r="GJR551" s="469"/>
      <c r="GJS551" s="469"/>
      <c r="GJT551" s="465"/>
      <c r="GJU551" s="466"/>
      <c r="GJV551" s="467"/>
      <c r="GJW551" s="468"/>
      <c r="GJX551" s="467"/>
      <c r="GJY551" s="469"/>
      <c r="GJZ551" s="469"/>
      <c r="GKA551" s="469"/>
      <c r="GKB551" s="465"/>
      <c r="GKC551" s="466"/>
      <c r="GKD551" s="467"/>
      <c r="GKE551" s="468"/>
      <c r="GKF551" s="467"/>
      <c r="GKG551" s="469"/>
      <c r="GKH551" s="469"/>
      <c r="GKI551" s="469"/>
      <c r="GKJ551" s="465"/>
      <c r="GKK551" s="466"/>
      <c r="GKL551" s="467"/>
      <c r="GKM551" s="468"/>
      <c r="GKN551" s="467"/>
      <c r="GKO551" s="469"/>
      <c r="GKP551" s="469"/>
      <c r="GKQ551" s="469"/>
      <c r="GKR551" s="465"/>
      <c r="GKS551" s="466"/>
      <c r="GKT551" s="467"/>
      <c r="GKU551" s="468"/>
      <c r="GKV551" s="467"/>
      <c r="GKW551" s="469"/>
      <c r="GKX551" s="469"/>
      <c r="GKY551" s="469"/>
      <c r="GKZ551" s="465"/>
      <c r="GLA551" s="466"/>
      <c r="GLB551" s="467"/>
      <c r="GLC551" s="468"/>
      <c r="GLD551" s="467"/>
      <c r="GLE551" s="469"/>
      <c r="GLF551" s="469"/>
      <c r="GLG551" s="469"/>
      <c r="GLH551" s="465"/>
      <c r="GLI551" s="466"/>
      <c r="GLJ551" s="467"/>
      <c r="GLK551" s="468"/>
      <c r="GLL551" s="467"/>
      <c r="GLM551" s="469"/>
      <c r="GLN551" s="469"/>
      <c r="GLO551" s="469"/>
      <c r="GLP551" s="465"/>
      <c r="GLQ551" s="466"/>
      <c r="GLR551" s="467"/>
      <c r="GLS551" s="468"/>
      <c r="GLT551" s="467"/>
      <c r="GLU551" s="469"/>
      <c r="GLV551" s="469"/>
      <c r="GLW551" s="469"/>
      <c r="GLX551" s="465"/>
      <c r="GLY551" s="466"/>
      <c r="GLZ551" s="467"/>
      <c r="GMA551" s="468"/>
      <c r="GMB551" s="467"/>
      <c r="GMC551" s="469"/>
      <c r="GMD551" s="469"/>
      <c r="GME551" s="469"/>
      <c r="GMF551" s="465"/>
      <c r="GMG551" s="466"/>
      <c r="GMH551" s="467"/>
      <c r="GMI551" s="468"/>
      <c r="GMJ551" s="467"/>
      <c r="GMK551" s="469"/>
      <c r="GML551" s="469"/>
      <c r="GMM551" s="469"/>
      <c r="GMN551" s="465"/>
      <c r="GMO551" s="466"/>
      <c r="GMP551" s="467"/>
      <c r="GMQ551" s="468"/>
      <c r="GMR551" s="467"/>
      <c r="GMS551" s="469"/>
      <c r="GMT551" s="469"/>
      <c r="GMU551" s="469"/>
      <c r="GMV551" s="465"/>
      <c r="GMW551" s="466"/>
      <c r="GMX551" s="467"/>
      <c r="GMY551" s="468"/>
      <c r="GMZ551" s="467"/>
      <c r="GNA551" s="469"/>
      <c r="GNB551" s="469"/>
      <c r="GNC551" s="469"/>
      <c r="GND551" s="465"/>
      <c r="GNE551" s="466"/>
      <c r="GNF551" s="467"/>
      <c r="GNG551" s="468"/>
      <c r="GNH551" s="467"/>
      <c r="GNI551" s="469"/>
      <c r="GNJ551" s="469"/>
      <c r="GNK551" s="469"/>
      <c r="GNL551" s="465"/>
      <c r="GNM551" s="466"/>
      <c r="GNN551" s="467"/>
      <c r="GNO551" s="468"/>
      <c r="GNP551" s="467"/>
      <c r="GNQ551" s="469"/>
      <c r="GNR551" s="469"/>
      <c r="GNS551" s="469"/>
      <c r="GNT551" s="465"/>
      <c r="GNU551" s="466"/>
      <c r="GNV551" s="467"/>
      <c r="GNW551" s="468"/>
      <c r="GNX551" s="467"/>
      <c r="GNY551" s="469"/>
      <c r="GNZ551" s="469"/>
      <c r="GOA551" s="469"/>
      <c r="GOB551" s="465"/>
      <c r="GOC551" s="466"/>
      <c r="GOD551" s="467"/>
      <c r="GOE551" s="468"/>
      <c r="GOF551" s="467"/>
      <c r="GOG551" s="469"/>
      <c r="GOH551" s="469"/>
      <c r="GOI551" s="469"/>
      <c r="GOJ551" s="465"/>
      <c r="GOK551" s="466"/>
      <c r="GOL551" s="467"/>
      <c r="GOM551" s="468"/>
      <c r="GON551" s="467"/>
      <c r="GOO551" s="469"/>
      <c r="GOP551" s="469"/>
      <c r="GOQ551" s="469"/>
      <c r="GOR551" s="465"/>
      <c r="GOS551" s="466"/>
      <c r="GOT551" s="467"/>
      <c r="GOU551" s="468"/>
      <c r="GOV551" s="467"/>
      <c r="GOW551" s="469"/>
      <c r="GOX551" s="469"/>
      <c r="GOY551" s="469"/>
      <c r="GOZ551" s="465"/>
      <c r="GPA551" s="466"/>
      <c r="GPB551" s="467"/>
      <c r="GPC551" s="468"/>
      <c r="GPD551" s="467"/>
      <c r="GPE551" s="469"/>
      <c r="GPF551" s="469"/>
      <c r="GPG551" s="469"/>
      <c r="GPH551" s="465"/>
      <c r="GPI551" s="466"/>
      <c r="GPJ551" s="467"/>
      <c r="GPK551" s="468"/>
      <c r="GPL551" s="467"/>
      <c r="GPM551" s="469"/>
      <c r="GPN551" s="469"/>
      <c r="GPO551" s="469"/>
      <c r="GPP551" s="465"/>
      <c r="GPQ551" s="466"/>
      <c r="GPR551" s="467"/>
      <c r="GPS551" s="468"/>
      <c r="GPT551" s="467"/>
      <c r="GPU551" s="469"/>
      <c r="GPV551" s="469"/>
      <c r="GPW551" s="469"/>
      <c r="GPX551" s="465"/>
      <c r="GPY551" s="466"/>
      <c r="GPZ551" s="467"/>
      <c r="GQA551" s="468"/>
      <c r="GQB551" s="467"/>
      <c r="GQC551" s="469"/>
      <c r="GQD551" s="469"/>
      <c r="GQE551" s="469"/>
      <c r="GQF551" s="465"/>
      <c r="GQG551" s="466"/>
      <c r="GQH551" s="467"/>
      <c r="GQI551" s="468"/>
      <c r="GQJ551" s="467"/>
      <c r="GQK551" s="469"/>
      <c r="GQL551" s="469"/>
      <c r="GQM551" s="469"/>
      <c r="GQN551" s="465"/>
      <c r="GQO551" s="466"/>
      <c r="GQP551" s="467"/>
      <c r="GQQ551" s="468"/>
      <c r="GQR551" s="467"/>
      <c r="GQS551" s="469"/>
      <c r="GQT551" s="469"/>
      <c r="GQU551" s="469"/>
      <c r="GQV551" s="465"/>
      <c r="GQW551" s="466"/>
      <c r="GQX551" s="467"/>
      <c r="GQY551" s="468"/>
      <c r="GQZ551" s="467"/>
      <c r="GRA551" s="469"/>
      <c r="GRB551" s="469"/>
      <c r="GRC551" s="469"/>
      <c r="GRD551" s="465"/>
      <c r="GRE551" s="466"/>
      <c r="GRF551" s="467"/>
      <c r="GRG551" s="468"/>
      <c r="GRH551" s="467"/>
      <c r="GRI551" s="469"/>
      <c r="GRJ551" s="469"/>
      <c r="GRK551" s="469"/>
      <c r="GRL551" s="465"/>
      <c r="GRM551" s="466"/>
      <c r="GRN551" s="467"/>
      <c r="GRO551" s="468"/>
      <c r="GRP551" s="467"/>
      <c r="GRQ551" s="469"/>
      <c r="GRR551" s="469"/>
      <c r="GRS551" s="469"/>
      <c r="GRT551" s="465"/>
      <c r="GRU551" s="466"/>
      <c r="GRV551" s="467"/>
      <c r="GRW551" s="468"/>
      <c r="GRX551" s="467"/>
      <c r="GRY551" s="469"/>
      <c r="GRZ551" s="469"/>
      <c r="GSA551" s="469"/>
      <c r="GSB551" s="465"/>
      <c r="GSC551" s="466"/>
      <c r="GSD551" s="467"/>
      <c r="GSE551" s="468"/>
      <c r="GSF551" s="467"/>
      <c r="GSG551" s="469"/>
      <c r="GSH551" s="469"/>
      <c r="GSI551" s="469"/>
      <c r="GSJ551" s="465"/>
      <c r="GSK551" s="466"/>
      <c r="GSL551" s="467"/>
      <c r="GSM551" s="468"/>
      <c r="GSN551" s="467"/>
      <c r="GSO551" s="469"/>
      <c r="GSP551" s="469"/>
      <c r="GSQ551" s="469"/>
      <c r="GSR551" s="465"/>
      <c r="GSS551" s="466"/>
      <c r="GST551" s="467"/>
      <c r="GSU551" s="468"/>
      <c r="GSV551" s="467"/>
      <c r="GSW551" s="469"/>
      <c r="GSX551" s="469"/>
      <c r="GSY551" s="469"/>
      <c r="GSZ551" s="465"/>
      <c r="GTA551" s="466"/>
      <c r="GTB551" s="467"/>
      <c r="GTC551" s="468"/>
      <c r="GTD551" s="467"/>
      <c r="GTE551" s="469"/>
      <c r="GTF551" s="469"/>
      <c r="GTG551" s="469"/>
      <c r="GTH551" s="465"/>
      <c r="GTI551" s="466"/>
      <c r="GTJ551" s="467"/>
      <c r="GTK551" s="468"/>
      <c r="GTL551" s="467"/>
      <c r="GTM551" s="469"/>
      <c r="GTN551" s="469"/>
      <c r="GTO551" s="469"/>
      <c r="GTP551" s="465"/>
      <c r="GTQ551" s="466"/>
      <c r="GTR551" s="467"/>
      <c r="GTS551" s="468"/>
      <c r="GTT551" s="467"/>
      <c r="GTU551" s="469"/>
      <c r="GTV551" s="469"/>
      <c r="GTW551" s="469"/>
      <c r="GTX551" s="465"/>
      <c r="GTY551" s="466"/>
      <c r="GTZ551" s="467"/>
      <c r="GUA551" s="468"/>
      <c r="GUB551" s="467"/>
      <c r="GUC551" s="469"/>
      <c r="GUD551" s="469"/>
      <c r="GUE551" s="469"/>
      <c r="GUF551" s="465"/>
      <c r="GUG551" s="466"/>
      <c r="GUH551" s="467"/>
      <c r="GUI551" s="468"/>
      <c r="GUJ551" s="467"/>
      <c r="GUK551" s="469"/>
      <c r="GUL551" s="469"/>
      <c r="GUM551" s="469"/>
      <c r="GUN551" s="465"/>
      <c r="GUO551" s="466"/>
      <c r="GUP551" s="467"/>
      <c r="GUQ551" s="468"/>
      <c r="GUR551" s="467"/>
      <c r="GUS551" s="469"/>
      <c r="GUT551" s="469"/>
      <c r="GUU551" s="469"/>
      <c r="GUV551" s="465"/>
      <c r="GUW551" s="466"/>
      <c r="GUX551" s="467"/>
      <c r="GUY551" s="468"/>
      <c r="GUZ551" s="467"/>
      <c r="GVA551" s="469"/>
      <c r="GVB551" s="469"/>
      <c r="GVC551" s="469"/>
      <c r="GVD551" s="465"/>
      <c r="GVE551" s="466"/>
      <c r="GVF551" s="467"/>
      <c r="GVG551" s="468"/>
      <c r="GVH551" s="467"/>
      <c r="GVI551" s="469"/>
      <c r="GVJ551" s="469"/>
      <c r="GVK551" s="469"/>
      <c r="GVL551" s="465"/>
      <c r="GVM551" s="466"/>
      <c r="GVN551" s="467"/>
      <c r="GVO551" s="468"/>
      <c r="GVP551" s="467"/>
      <c r="GVQ551" s="469"/>
      <c r="GVR551" s="469"/>
      <c r="GVS551" s="469"/>
      <c r="GVT551" s="465"/>
      <c r="GVU551" s="466"/>
      <c r="GVV551" s="467"/>
      <c r="GVW551" s="468"/>
      <c r="GVX551" s="467"/>
      <c r="GVY551" s="469"/>
      <c r="GVZ551" s="469"/>
      <c r="GWA551" s="469"/>
      <c r="GWB551" s="465"/>
      <c r="GWC551" s="466"/>
      <c r="GWD551" s="467"/>
      <c r="GWE551" s="468"/>
      <c r="GWF551" s="467"/>
      <c r="GWG551" s="469"/>
      <c r="GWH551" s="469"/>
      <c r="GWI551" s="469"/>
      <c r="GWJ551" s="465"/>
      <c r="GWK551" s="466"/>
      <c r="GWL551" s="467"/>
      <c r="GWM551" s="468"/>
      <c r="GWN551" s="467"/>
      <c r="GWO551" s="469"/>
      <c r="GWP551" s="469"/>
      <c r="GWQ551" s="469"/>
      <c r="GWR551" s="465"/>
      <c r="GWS551" s="466"/>
      <c r="GWT551" s="467"/>
      <c r="GWU551" s="468"/>
      <c r="GWV551" s="467"/>
      <c r="GWW551" s="469"/>
      <c r="GWX551" s="469"/>
      <c r="GWY551" s="469"/>
      <c r="GWZ551" s="465"/>
      <c r="GXA551" s="466"/>
      <c r="GXB551" s="467"/>
      <c r="GXC551" s="468"/>
      <c r="GXD551" s="467"/>
      <c r="GXE551" s="469"/>
      <c r="GXF551" s="469"/>
      <c r="GXG551" s="469"/>
      <c r="GXH551" s="465"/>
      <c r="GXI551" s="466"/>
      <c r="GXJ551" s="467"/>
      <c r="GXK551" s="468"/>
      <c r="GXL551" s="467"/>
      <c r="GXM551" s="469"/>
      <c r="GXN551" s="469"/>
      <c r="GXO551" s="469"/>
      <c r="GXP551" s="465"/>
      <c r="GXQ551" s="466"/>
      <c r="GXR551" s="467"/>
      <c r="GXS551" s="468"/>
      <c r="GXT551" s="467"/>
      <c r="GXU551" s="469"/>
      <c r="GXV551" s="469"/>
      <c r="GXW551" s="469"/>
      <c r="GXX551" s="465"/>
      <c r="GXY551" s="466"/>
      <c r="GXZ551" s="467"/>
      <c r="GYA551" s="468"/>
      <c r="GYB551" s="467"/>
      <c r="GYC551" s="469"/>
      <c r="GYD551" s="469"/>
      <c r="GYE551" s="469"/>
      <c r="GYF551" s="465"/>
      <c r="GYG551" s="466"/>
      <c r="GYH551" s="467"/>
      <c r="GYI551" s="468"/>
      <c r="GYJ551" s="467"/>
      <c r="GYK551" s="469"/>
      <c r="GYL551" s="469"/>
      <c r="GYM551" s="469"/>
      <c r="GYN551" s="465"/>
      <c r="GYO551" s="466"/>
      <c r="GYP551" s="467"/>
      <c r="GYQ551" s="468"/>
      <c r="GYR551" s="467"/>
      <c r="GYS551" s="469"/>
      <c r="GYT551" s="469"/>
      <c r="GYU551" s="469"/>
      <c r="GYV551" s="465"/>
      <c r="GYW551" s="466"/>
      <c r="GYX551" s="467"/>
      <c r="GYY551" s="468"/>
      <c r="GYZ551" s="467"/>
      <c r="GZA551" s="469"/>
      <c r="GZB551" s="469"/>
      <c r="GZC551" s="469"/>
      <c r="GZD551" s="465"/>
      <c r="GZE551" s="466"/>
      <c r="GZF551" s="467"/>
      <c r="GZG551" s="468"/>
      <c r="GZH551" s="467"/>
      <c r="GZI551" s="469"/>
      <c r="GZJ551" s="469"/>
      <c r="GZK551" s="469"/>
      <c r="GZL551" s="465"/>
      <c r="GZM551" s="466"/>
      <c r="GZN551" s="467"/>
      <c r="GZO551" s="468"/>
      <c r="GZP551" s="467"/>
      <c r="GZQ551" s="469"/>
      <c r="GZR551" s="469"/>
      <c r="GZS551" s="469"/>
      <c r="GZT551" s="465"/>
      <c r="GZU551" s="466"/>
      <c r="GZV551" s="467"/>
      <c r="GZW551" s="468"/>
      <c r="GZX551" s="467"/>
      <c r="GZY551" s="469"/>
      <c r="GZZ551" s="469"/>
      <c r="HAA551" s="469"/>
      <c r="HAB551" s="465"/>
      <c r="HAC551" s="466"/>
      <c r="HAD551" s="467"/>
      <c r="HAE551" s="468"/>
      <c r="HAF551" s="467"/>
      <c r="HAG551" s="469"/>
      <c r="HAH551" s="469"/>
      <c r="HAI551" s="469"/>
      <c r="HAJ551" s="465"/>
      <c r="HAK551" s="466"/>
      <c r="HAL551" s="467"/>
      <c r="HAM551" s="468"/>
      <c r="HAN551" s="467"/>
      <c r="HAO551" s="469"/>
      <c r="HAP551" s="469"/>
      <c r="HAQ551" s="469"/>
      <c r="HAR551" s="465"/>
      <c r="HAS551" s="466"/>
      <c r="HAT551" s="467"/>
      <c r="HAU551" s="468"/>
      <c r="HAV551" s="467"/>
      <c r="HAW551" s="469"/>
      <c r="HAX551" s="469"/>
      <c r="HAY551" s="469"/>
      <c r="HAZ551" s="465"/>
      <c r="HBA551" s="466"/>
      <c r="HBB551" s="467"/>
      <c r="HBC551" s="468"/>
      <c r="HBD551" s="467"/>
      <c r="HBE551" s="469"/>
      <c r="HBF551" s="469"/>
      <c r="HBG551" s="469"/>
      <c r="HBH551" s="465"/>
      <c r="HBI551" s="466"/>
      <c r="HBJ551" s="467"/>
      <c r="HBK551" s="468"/>
      <c r="HBL551" s="467"/>
      <c r="HBM551" s="469"/>
      <c r="HBN551" s="469"/>
      <c r="HBO551" s="469"/>
      <c r="HBP551" s="465"/>
      <c r="HBQ551" s="466"/>
      <c r="HBR551" s="467"/>
      <c r="HBS551" s="468"/>
      <c r="HBT551" s="467"/>
      <c r="HBU551" s="469"/>
      <c r="HBV551" s="469"/>
      <c r="HBW551" s="469"/>
      <c r="HBX551" s="465"/>
      <c r="HBY551" s="466"/>
      <c r="HBZ551" s="467"/>
      <c r="HCA551" s="468"/>
      <c r="HCB551" s="467"/>
      <c r="HCC551" s="469"/>
      <c r="HCD551" s="469"/>
      <c r="HCE551" s="469"/>
      <c r="HCF551" s="465"/>
      <c r="HCG551" s="466"/>
      <c r="HCH551" s="467"/>
      <c r="HCI551" s="468"/>
      <c r="HCJ551" s="467"/>
      <c r="HCK551" s="469"/>
      <c r="HCL551" s="469"/>
      <c r="HCM551" s="469"/>
      <c r="HCN551" s="465"/>
      <c r="HCO551" s="466"/>
      <c r="HCP551" s="467"/>
      <c r="HCQ551" s="468"/>
      <c r="HCR551" s="467"/>
      <c r="HCS551" s="469"/>
      <c r="HCT551" s="469"/>
      <c r="HCU551" s="469"/>
      <c r="HCV551" s="465"/>
      <c r="HCW551" s="466"/>
      <c r="HCX551" s="467"/>
      <c r="HCY551" s="468"/>
      <c r="HCZ551" s="467"/>
      <c r="HDA551" s="469"/>
      <c r="HDB551" s="469"/>
      <c r="HDC551" s="469"/>
      <c r="HDD551" s="465"/>
      <c r="HDE551" s="466"/>
      <c r="HDF551" s="467"/>
      <c r="HDG551" s="468"/>
      <c r="HDH551" s="467"/>
      <c r="HDI551" s="469"/>
      <c r="HDJ551" s="469"/>
      <c r="HDK551" s="469"/>
      <c r="HDL551" s="465"/>
      <c r="HDM551" s="466"/>
      <c r="HDN551" s="467"/>
      <c r="HDO551" s="468"/>
      <c r="HDP551" s="467"/>
      <c r="HDQ551" s="469"/>
      <c r="HDR551" s="469"/>
      <c r="HDS551" s="469"/>
      <c r="HDT551" s="465"/>
      <c r="HDU551" s="466"/>
      <c r="HDV551" s="467"/>
      <c r="HDW551" s="468"/>
      <c r="HDX551" s="467"/>
      <c r="HDY551" s="469"/>
      <c r="HDZ551" s="469"/>
      <c r="HEA551" s="469"/>
      <c r="HEB551" s="465"/>
      <c r="HEC551" s="466"/>
      <c r="HED551" s="467"/>
      <c r="HEE551" s="468"/>
      <c r="HEF551" s="467"/>
      <c r="HEG551" s="469"/>
      <c r="HEH551" s="469"/>
      <c r="HEI551" s="469"/>
      <c r="HEJ551" s="465"/>
      <c r="HEK551" s="466"/>
      <c r="HEL551" s="467"/>
      <c r="HEM551" s="468"/>
      <c r="HEN551" s="467"/>
      <c r="HEO551" s="469"/>
      <c r="HEP551" s="469"/>
      <c r="HEQ551" s="469"/>
      <c r="HER551" s="465"/>
      <c r="HES551" s="466"/>
      <c r="HET551" s="467"/>
      <c r="HEU551" s="468"/>
      <c r="HEV551" s="467"/>
      <c r="HEW551" s="469"/>
      <c r="HEX551" s="469"/>
      <c r="HEY551" s="469"/>
      <c r="HEZ551" s="465"/>
      <c r="HFA551" s="466"/>
      <c r="HFB551" s="467"/>
      <c r="HFC551" s="468"/>
      <c r="HFD551" s="467"/>
      <c r="HFE551" s="469"/>
      <c r="HFF551" s="469"/>
      <c r="HFG551" s="469"/>
      <c r="HFH551" s="465"/>
      <c r="HFI551" s="466"/>
      <c r="HFJ551" s="467"/>
      <c r="HFK551" s="468"/>
      <c r="HFL551" s="467"/>
      <c r="HFM551" s="469"/>
      <c r="HFN551" s="469"/>
      <c r="HFO551" s="469"/>
      <c r="HFP551" s="465"/>
      <c r="HFQ551" s="466"/>
      <c r="HFR551" s="467"/>
      <c r="HFS551" s="468"/>
      <c r="HFT551" s="467"/>
      <c r="HFU551" s="469"/>
      <c r="HFV551" s="469"/>
      <c r="HFW551" s="469"/>
      <c r="HFX551" s="465"/>
      <c r="HFY551" s="466"/>
      <c r="HFZ551" s="467"/>
      <c r="HGA551" s="468"/>
      <c r="HGB551" s="467"/>
      <c r="HGC551" s="469"/>
      <c r="HGD551" s="469"/>
      <c r="HGE551" s="469"/>
      <c r="HGF551" s="465"/>
      <c r="HGG551" s="466"/>
      <c r="HGH551" s="467"/>
      <c r="HGI551" s="468"/>
      <c r="HGJ551" s="467"/>
      <c r="HGK551" s="469"/>
      <c r="HGL551" s="469"/>
      <c r="HGM551" s="469"/>
      <c r="HGN551" s="465"/>
      <c r="HGO551" s="466"/>
      <c r="HGP551" s="467"/>
      <c r="HGQ551" s="468"/>
      <c r="HGR551" s="467"/>
      <c r="HGS551" s="469"/>
      <c r="HGT551" s="469"/>
      <c r="HGU551" s="469"/>
      <c r="HGV551" s="465"/>
      <c r="HGW551" s="466"/>
      <c r="HGX551" s="467"/>
      <c r="HGY551" s="468"/>
      <c r="HGZ551" s="467"/>
      <c r="HHA551" s="469"/>
      <c r="HHB551" s="469"/>
      <c r="HHC551" s="469"/>
      <c r="HHD551" s="465"/>
      <c r="HHE551" s="466"/>
      <c r="HHF551" s="467"/>
      <c r="HHG551" s="468"/>
      <c r="HHH551" s="467"/>
      <c r="HHI551" s="469"/>
      <c r="HHJ551" s="469"/>
      <c r="HHK551" s="469"/>
      <c r="HHL551" s="465"/>
      <c r="HHM551" s="466"/>
      <c r="HHN551" s="467"/>
      <c r="HHO551" s="468"/>
      <c r="HHP551" s="467"/>
      <c r="HHQ551" s="469"/>
      <c r="HHR551" s="469"/>
      <c r="HHS551" s="469"/>
      <c r="HHT551" s="465"/>
      <c r="HHU551" s="466"/>
      <c r="HHV551" s="467"/>
      <c r="HHW551" s="468"/>
      <c r="HHX551" s="467"/>
      <c r="HHY551" s="469"/>
      <c r="HHZ551" s="469"/>
      <c r="HIA551" s="469"/>
      <c r="HIB551" s="465"/>
      <c r="HIC551" s="466"/>
      <c r="HID551" s="467"/>
      <c r="HIE551" s="468"/>
      <c r="HIF551" s="467"/>
      <c r="HIG551" s="469"/>
      <c r="HIH551" s="469"/>
      <c r="HII551" s="469"/>
      <c r="HIJ551" s="465"/>
      <c r="HIK551" s="466"/>
      <c r="HIL551" s="467"/>
      <c r="HIM551" s="468"/>
      <c r="HIN551" s="467"/>
      <c r="HIO551" s="469"/>
      <c r="HIP551" s="469"/>
      <c r="HIQ551" s="469"/>
      <c r="HIR551" s="465"/>
      <c r="HIS551" s="466"/>
      <c r="HIT551" s="467"/>
      <c r="HIU551" s="468"/>
      <c r="HIV551" s="467"/>
      <c r="HIW551" s="469"/>
      <c r="HIX551" s="469"/>
      <c r="HIY551" s="469"/>
      <c r="HIZ551" s="465"/>
      <c r="HJA551" s="466"/>
      <c r="HJB551" s="467"/>
      <c r="HJC551" s="468"/>
      <c r="HJD551" s="467"/>
      <c r="HJE551" s="469"/>
      <c r="HJF551" s="469"/>
      <c r="HJG551" s="469"/>
      <c r="HJH551" s="465"/>
      <c r="HJI551" s="466"/>
      <c r="HJJ551" s="467"/>
      <c r="HJK551" s="468"/>
      <c r="HJL551" s="467"/>
      <c r="HJM551" s="469"/>
      <c r="HJN551" s="469"/>
      <c r="HJO551" s="469"/>
      <c r="HJP551" s="465"/>
      <c r="HJQ551" s="466"/>
      <c r="HJR551" s="467"/>
      <c r="HJS551" s="468"/>
      <c r="HJT551" s="467"/>
      <c r="HJU551" s="469"/>
      <c r="HJV551" s="469"/>
      <c r="HJW551" s="469"/>
      <c r="HJX551" s="465"/>
      <c r="HJY551" s="466"/>
      <c r="HJZ551" s="467"/>
      <c r="HKA551" s="468"/>
      <c r="HKB551" s="467"/>
      <c r="HKC551" s="469"/>
      <c r="HKD551" s="469"/>
      <c r="HKE551" s="469"/>
      <c r="HKF551" s="465"/>
      <c r="HKG551" s="466"/>
      <c r="HKH551" s="467"/>
      <c r="HKI551" s="468"/>
      <c r="HKJ551" s="467"/>
      <c r="HKK551" s="469"/>
      <c r="HKL551" s="469"/>
      <c r="HKM551" s="469"/>
      <c r="HKN551" s="465"/>
      <c r="HKO551" s="466"/>
      <c r="HKP551" s="467"/>
      <c r="HKQ551" s="468"/>
      <c r="HKR551" s="467"/>
      <c r="HKS551" s="469"/>
      <c r="HKT551" s="469"/>
      <c r="HKU551" s="469"/>
      <c r="HKV551" s="465"/>
      <c r="HKW551" s="466"/>
      <c r="HKX551" s="467"/>
      <c r="HKY551" s="468"/>
      <c r="HKZ551" s="467"/>
      <c r="HLA551" s="469"/>
      <c r="HLB551" s="469"/>
      <c r="HLC551" s="469"/>
      <c r="HLD551" s="465"/>
      <c r="HLE551" s="466"/>
      <c r="HLF551" s="467"/>
      <c r="HLG551" s="468"/>
      <c r="HLH551" s="467"/>
      <c r="HLI551" s="469"/>
      <c r="HLJ551" s="469"/>
      <c r="HLK551" s="469"/>
      <c r="HLL551" s="465"/>
      <c r="HLM551" s="466"/>
      <c r="HLN551" s="467"/>
      <c r="HLO551" s="468"/>
      <c r="HLP551" s="467"/>
      <c r="HLQ551" s="469"/>
      <c r="HLR551" s="469"/>
      <c r="HLS551" s="469"/>
      <c r="HLT551" s="465"/>
      <c r="HLU551" s="466"/>
      <c r="HLV551" s="467"/>
      <c r="HLW551" s="468"/>
      <c r="HLX551" s="467"/>
      <c r="HLY551" s="469"/>
      <c r="HLZ551" s="469"/>
      <c r="HMA551" s="469"/>
      <c r="HMB551" s="465"/>
      <c r="HMC551" s="466"/>
      <c r="HMD551" s="467"/>
      <c r="HME551" s="468"/>
      <c r="HMF551" s="467"/>
      <c r="HMG551" s="469"/>
      <c r="HMH551" s="469"/>
      <c r="HMI551" s="469"/>
      <c r="HMJ551" s="465"/>
      <c r="HMK551" s="466"/>
      <c r="HML551" s="467"/>
      <c r="HMM551" s="468"/>
      <c r="HMN551" s="467"/>
      <c r="HMO551" s="469"/>
      <c r="HMP551" s="469"/>
      <c r="HMQ551" s="469"/>
      <c r="HMR551" s="465"/>
      <c r="HMS551" s="466"/>
      <c r="HMT551" s="467"/>
      <c r="HMU551" s="468"/>
      <c r="HMV551" s="467"/>
      <c r="HMW551" s="469"/>
      <c r="HMX551" s="469"/>
      <c r="HMY551" s="469"/>
      <c r="HMZ551" s="465"/>
      <c r="HNA551" s="466"/>
      <c r="HNB551" s="467"/>
      <c r="HNC551" s="468"/>
      <c r="HND551" s="467"/>
      <c r="HNE551" s="469"/>
      <c r="HNF551" s="469"/>
      <c r="HNG551" s="469"/>
      <c r="HNH551" s="465"/>
      <c r="HNI551" s="466"/>
      <c r="HNJ551" s="467"/>
      <c r="HNK551" s="468"/>
      <c r="HNL551" s="467"/>
      <c r="HNM551" s="469"/>
      <c r="HNN551" s="469"/>
      <c r="HNO551" s="469"/>
      <c r="HNP551" s="465"/>
      <c r="HNQ551" s="466"/>
      <c r="HNR551" s="467"/>
      <c r="HNS551" s="468"/>
      <c r="HNT551" s="467"/>
      <c r="HNU551" s="469"/>
      <c r="HNV551" s="469"/>
      <c r="HNW551" s="469"/>
      <c r="HNX551" s="465"/>
      <c r="HNY551" s="466"/>
      <c r="HNZ551" s="467"/>
      <c r="HOA551" s="468"/>
      <c r="HOB551" s="467"/>
      <c r="HOC551" s="469"/>
      <c r="HOD551" s="469"/>
      <c r="HOE551" s="469"/>
      <c r="HOF551" s="465"/>
      <c r="HOG551" s="466"/>
      <c r="HOH551" s="467"/>
      <c r="HOI551" s="468"/>
      <c r="HOJ551" s="467"/>
      <c r="HOK551" s="469"/>
      <c r="HOL551" s="469"/>
      <c r="HOM551" s="469"/>
      <c r="HON551" s="465"/>
      <c r="HOO551" s="466"/>
      <c r="HOP551" s="467"/>
      <c r="HOQ551" s="468"/>
      <c r="HOR551" s="467"/>
      <c r="HOS551" s="469"/>
      <c r="HOT551" s="469"/>
      <c r="HOU551" s="469"/>
      <c r="HOV551" s="465"/>
      <c r="HOW551" s="466"/>
      <c r="HOX551" s="467"/>
      <c r="HOY551" s="468"/>
      <c r="HOZ551" s="467"/>
      <c r="HPA551" s="469"/>
      <c r="HPB551" s="469"/>
      <c r="HPC551" s="469"/>
      <c r="HPD551" s="465"/>
      <c r="HPE551" s="466"/>
      <c r="HPF551" s="467"/>
      <c r="HPG551" s="468"/>
      <c r="HPH551" s="467"/>
      <c r="HPI551" s="469"/>
      <c r="HPJ551" s="469"/>
      <c r="HPK551" s="469"/>
      <c r="HPL551" s="465"/>
      <c r="HPM551" s="466"/>
      <c r="HPN551" s="467"/>
      <c r="HPO551" s="468"/>
      <c r="HPP551" s="467"/>
      <c r="HPQ551" s="469"/>
      <c r="HPR551" s="469"/>
      <c r="HPS551" s="469"/>
      <c r="HPT551" s="465"/>
      <c r="HPU551" s="466"/>
      <c r="HPV551" s="467"/>
      <c r="HPW551" s="468"/>
      <c r="HPX551" s="467"/>
      <c r="HPY551" s="469"/>
      <c r="HPZ551" s="469"/>
      <c r="HQA551" s="469"/>
      <c r="HQB551" s="465"/>
      <c r="HQC551" s="466"/>
      <c r="HQD551" s="467"/>
      <c r="HQE551" s="468"/>
      <c r="HQF551" s="467"/>
      <c r="HQG551" s="469"/>
      <c r="HQH551" s="469"/>
      <c r="HQI551" s="469"/>
      <c r="HQJ551" s="465"/>
      <c r="HQK551" s="466"/>
      <c r="HQL551" s="467"/>
      <c r="HQM551" s="468"/>
      <c r="HQN551" s="467"/>
      <c r="HQO551" s="469"/>
      <c r="HQP551" s="469"/>
      <c r="HQQ551" s="469"/>
      <c r="HQR551" s="465"/>
      <c r="HQS551" s="466"/>
      <c r="HQT551" s="467"/>
      <c r="HQU551" s="468"/>
      <c r="HQV551" s="467"/>
      <c r="HQW551" s="469"/>
      <c r="HQX551" s="469"/>
      <c r="HQY551" s="469"/>
      <c r="HQZ551" s="465"/>
      <c r="HRA551" s="466"/>
      <c r="HRB551" s="467"/>
      <c r="HRC551" s="468"/>
      <c r="HRD551" s="467"/>
      <c r="HRE551" s="469"/>
      <c r="HRF551" s="469"/>
      <c r="HRG551" s="469"/>
      <c r="HRH551" s="465"/>
      <c r="HRI551" s="466"/>
      <c r="HRJ551" s="467"/>
      <c r="HRK551" s="468"/>
      <c r="HRL551" s="467"/>
      <c r="HRM551" s="469"/>
      <c r="HRN551" s="469"/>
      <c r="HRO551" s="469"/>
      <c r="HRP551" s="465"/>
      <c r="HRQ551" s="466"/>
      <c r="HRR551" s="467"/>
      <c r="HRS551" s="468"/>
      <c r="HRT551" s="467"/>
      <c r="HRU551" s="469"/>
      <c r="HRV551" s="469"/>
      <c r="HRW551" s="469"/>
      <c r="HRX551" s="465"/>
      <c r="HRY551" s="466"/>
      <c r="HRZ551" s="467"/>
      <c r="HSA551" s="468"/>
      <c r="HSB551" s="467"/>
      <c r="HSC551" s="469"/>
      <c r="HSD551" s="469"/>
      <c r="HSE551" s="469"/>
      <c r="HSF551" s="465"/>
      <c r="HSG551" s="466"/>
      <c r="HSH551" s="467"/>
      <c r="HSI551" s="468"/>
      <c r="HSJ551" s="467"/>
      <c r="HSK551" s="469"/>
      <c r="HSL551" s="469"/>
      <c r="HSM551" s="469"/>
      <c r="HSN551" s="465"/>
      <c r="HSO551" s="466"/>
      <c r="HSP551" s="467"/>
      <c r="HSQ551" s="468"/>
      <c r="HSR551" s="467"/>
      <c r="HSS551" s="469"/>
      <c r="HST551" s="469"/>
      <c r="HSU551" s="469"/>
      <c r="HSV551" s="465"/>
      <c r="HSW551" s="466"/>
      <c r="HSX551" s="467"/>
      <c r="HSY551" s="468"/>
      <c r="HSZ551" s="467"/>
      <c r="HTA551" s="469"/>
      <c r="HTB551" s="469"/>
      <c r="HTC551" s="469"/>
      <c r="HTD551" s="465"/>
      <c r="HTE551" s="466"/>
      <c r="HTF551" s="467"/>
      <c r="HTG551" s="468"/>
      <c r="HTH551" s="467"/>
      <c r="HTI551" s="469"/>
      <c r="HTJ551" s="469"/>
      <c r="HTK551" s="469"/>
      <c r="HTL551" s="465"/>
      <c r="HTM551" s="466"/>
      <c r="HTN551" s="467"/>
      <c r="HTO551" s="468"/>
      <c r="HTP551" s="467"/>
      <c r="HTQ551" s="469"/>
      <c r="HTR551" s="469"/>
      <c r="HTS551" s="469"/>
      <c r="HTT551" s="465"/>
      <c r="HTU551" s="466"/>
      <c r="HTV551" s="467"/>
      <c r="HTW551" s="468"/>
      <c r="HTX551" s="467"/>
      <c r="HTY551" s="469"/>
      <c r="HTZ551" s="469"/>
      <c r="HUA551" s="469"/>
      <c r="HUB551" s="465"/>
      <c r="HUC551" s="466"/>
      <c r="HUD551" s="467"/>
      <c r="HUE551" s="468"/>
      <c r="HUF551" s="467"/>
      <c r="HUG551" s="469"/>
      <c r="HUH551" s="469"/>
      <c r="HUI551" s="469"/>
      <c r="HUJ551" s="465"/>
      <c r="HUK551" s="466"/>
      <c r="HUL551" s="467"/>
      <c r="HUM551" s="468"/>
      <c r="HUN551" s="467"/>
      <c r="HUO551" s="469"/>
      <c r="HUP551" s="469"/>
      <c r="HUQ551" s="469"/>
      <c r="HUR551" s="465"/>
      <c r="HUS551" s="466"/>
      <c r="HUT551" s="467"/>
      <c r="HUU551" s="468"/>
      <c r="HUV551" s="467"/>
      <c r="HUW551" s="469"/>
      <c r="HUX551" s="469"/>
      <c r="HUY551" s="469"/>
      <c r="HUZ551" s="465"/>
      <c r="HVA551" s="466"/>
      <c r="HVB551" s="467"/>
      <c r="HVC551" s="468"/>
      <c r="HVD551" s="467"/>
      <c r="HVE551" s="469"/>
      <c r="HVF551" s="469"/>
      <c r="HVG551" s="469"/>
      <c r="HVH551" s="465"/>
      <c r="HVI551" s="466"/>
      <c r="HVJ551" s="467"/>
      <c r="HVK551" s="468"/>
      <c r="HVL551" s="467"/>
      <c r="HVM551" s="469"/>
      <c r="HVN551" s="469"/>
      <c r="HVO551" s="469"/>
      <c r="HVP551" s="465"/>
      <c r="HVQ551" s="466"/>
      <c r="HVR551" s="467"/>
      <c r="HVS551" s="468"/>
      <c r="HVT551" s="467"/>
      <c r="HVU551" s="469"/>
      <c r="HVV551" s="469"/>
      <c r="HVW551" s="469"/>
      <c r="HVX551" s="465"/>
      <c r="HVY551" s="466"/>
      <c r="HVZ551" s="467"/>
      <c r="HWA551" s="468"/>
      <c r="HWB551" s="467"/>
      <c r="HWC551" s="469"/>
      <c r="HWD551" s="469"/>
      <c r="HWE551" s="469"/>
      <c r="HWF551" s="465"/>
      <c r="HWG551" s="466"/>
      <c r="HWH551" s="467"/>
      <c r="HWI551" s="468"/>
      <c r="HWJ551" s="467"/>
      <c r="HWK551" s="469"/>
      <c r="HWL551" s="469"/>
      <c r="HWM551" s="469"/>
      <c r="HWN551" s="465"/>
      <c r="HWO551" s="466"/>
      <c r="HWP551" s="467"/>
      <c r="HWQ551" s="468"/>
      <c r="HWR551" s="467"/>
      <c r="HWS551" s="469"/>
      <c r="HWT551" s="469"/>
      <c r="HWU551" s="469"/>
      <c r="HWV551" s="465"/>
      <c r="HWW551" s="466"/>
      <c r="HWX551" s="467"/>
      <c r="HWY551" s="468"/>
      <c r="HWZ551" s="467"/>
      <c r="HXA551" s="469"/>
      <c r="HXB551" s="469"/>
      <c r="HXC551" s="469"/>
      <c r="HXD551" s="465"/>
      <c r="HXE551" s="466"/>
      <c r="HXF551" s="467"/>
      <c r="HXG551" s="468"/>
      <c r="HXH551" s="467"/>
      <c r="HXI551" s="469"/>
      <c r="HXJ551" s="469"/>
      <c r="HXK551" s="469"/>
      <c r="HXL551" s="465"/>
      <c r="HXM551" s="466"/>
      <c r="HXN551" s="467"/>
      <c r="HXO551" s="468"/>
      <c r="HXP551" s="467"/>
      <c r="HXQ551" s="469"/>
      <c r="HXR551" s="469"/>
      <c r="HXS551" s="469"/>
      <c r="HXT551" s="465"/>
      <c r="HXU551" s="466"/>
      <c r="HXV551" s="467"/>
      <c r="HXW551" s="468"/>
      <c r="HXX551" s="467"/>
      <c r="HXY551" s="469"/>
      <c r="HXZ551" s="469"/>
      <c r="HYA551" s="469"/>
      <c r="HYB551" s="465"/>
      <c r="HYC551" s="466"/>
      <c r="HYD551" s="467"/>
      <c r="HYE551" s="468"/>
      <c r="HYF551" s="467"/>
      <c r="HYG551" s="469"/>
      <c r="HYH551" s="469"/>
      <c r="HYI551" s="469"/>
      <c r="HYJ551" s="465"/>
      <c r="HYK551" s="466"/>
      <c r="HYL551" s="467"/>
      <c r="HYM551" s="468"/>
      <c r="HYN551" s="467"/>
      <c r="HYO551" s="469"/>
      <c r="HYP551" s="469"/>
      <c r="HYQ551" s="469"/>
      <c r="HYR551" s="465"/>
      <c r="HYS551" s="466"/>
      <c r="HYT551" s="467"/>
      <c r="HYU551" s="468"/>
      <c r="HYV551" s="467"/>
      <c r="HYW551" s="469"/>
      <c r="HYX551" s="469"/>
      <c r="HYY551" s="469"/>
      <c r="HYZ551" s="465"/>
      <c r="HZA551" s="466"/>
      <c r="HZB551" s="467"/>
      <c r="HZC551" s="468"/>
      <c r="HZD551" s="467"/>
      <c r="HZE551" s="469"/>
      <c r="HZF551" s="469"/>
      <c r="HZG551" s="469"/>
      <c r="HZH551" s="465"/>
      <c r="HZI551" s="466"/>
      <c r="HZJ551" s="467"/>
      <c r="HZK551" s="468"/>
      <c r="HZL551" s="467"/>
      <c r="HZM551" s="469"/>
      <c r="HZN551" s="469"/>
      <c r="HZO551" s="469"/>
      <c r="HZP551" s="465"/>
      <c r="HZQ551" s="466"/>
      <c r="HZR551" s="467"/>
      <c r="HZS551" s="468"/>
      <c r="HZT551" s="467"/>
      <c r="HZU551" s="469"/>
      <c r="HZV551" s="469"/>
      <c r="HZW551" s="469"/>
      <c r="HZX551" s="465"/>
      <c r="HZY551" s="466"/>
      <c r="HZZ551" s="467"/>
      <c r="IAA551" s="468"/>
      <c r="IAB551" s="467"/>
      <c r="IAC551" s="469"/>
      <c r="IAD551" s="469"/>
      <c r="IAE551" s="469"/>
      <c r="IAF551" s="465"/>
      <c r="IAG551" s="466"/>
      <c r="IAH551" s="467"/>
      <c r="IAI551" s="468"/>
      <c r="IAJ551" s="467"/>
      <c r="IAK551" s="469"/>
      <c r="IAL551" s="469"/>
      <c r="IAM551" s="469"/>
      <c r="IAN551" s="465"/>
      <c r="IAO551" s="466"/>
      <c r="IAP551" s="467"/>
      <c r="IAQ551" s="468"/>
      <c r="IAR551" s="467"/>
      <c r="IAS551" s="469"/>
      <c r="IAT551" s="469"/>
      <c r="IAU551" s="469"/>
      <c r="IAV551" s="465"/>
      <c r="IAW551" s="466"/>
      <c r="IAX551" s="467"/>
      <c r="IAY551" s="468"/>
      <c r="IAZ551" s="467"/>
      <c r="IBA551" s="469"/>
      <c r="IBB551" s="469"/>
      <c r="IBC551" s="469"/>
      <c r="IBD551" s="465"/>
      <c r="IBE551" s="466"/>
      <c r="IBF551" s="467"/>
      <c r="IBG551" s="468"/>
      <c r="IBH551" s="467"/>
      <c r="IBI551" s="469"/>
      <c r="IBJ551" s="469"/>
      <c r="IBK551" s="469"/>
      <c r="IBL551" s="465"/>
      <c r="IBM551" s="466"/>
      <c r="IBN551" s="467"/>
      <c r="IBO551" s="468"/>
      <c r="IBP551" s="467"/>
      <c r="IBQ551" s="469"/>
      <c r="IBR551" s="469"/>
      <c r="IBS551" s="469"/>
      <c r="IBT551" s="465"/>
      <c r="IBU551" s="466"/>
      <c r="IBV551" s="467"/>
      <c r="IBW551" s="468"/>
      <c r="IBX551" s="467"/>
      <c r="IBY551" s="469"/>
      <c r="IBZ551" s="469"/>
      <c r="ICA551" s="469"/>
      <c r="ICB551" s="465"/>
      <c r="ICC551" s="466"/>
      <c r="ICD551" s="467"/>
      <c r="ICE551" s="468"/>
      <c r="ICF551" s="467"/>
      <c r="ICG551" s="469"/>
      <c r="ICH551" s="469"/>
      <c r="ICI551" s="469"/>
      <c r="ICJ551" s="465"/>
      <c r="ICK551" s="466"/>
      <c r="ICL551" s="467"/>
      <c r="ICM551" s="468"/>
      <c r="ICN551" s="467"/>
      <c r="ICO551" s="469"/>
      <c r="ICP551" s="469"/>
      <c r="ICQ551" s="469"/>
      <c r="ICR551" s="465"/>
      <c r="ICS551" s="466"/>
      <c r="ICT551" s="467"/>
      <c r="ICU551" s="468"/>
      <c r="ICV551" s="467"/>
      <c r="ICW551" s="469"/>
      <c r="ICX551" s="469"/>
      <c r="ICY551" s="469"/>
      <c r="ICZ551" s="465"/>
      <c r="IDA551" s="466"/>
      <c r="IDB551" s="467"/>
      <c r="IDC551" s="468"/>
      <c r="IDD551" s="467"/>
      <c r="IDE551" s="469"/>
      <c r="IDF551" s="469"/>
      <c r="IDG551" s="469"/>
      <c r="IDH551" s="465"/>
      <c r="IDI551" s="466"/>
      <c r="IDJ551" s="467"/>
      <c r="IDK551" s="468"/>
      <c r="IDL551" s="467"/>
      <c r="IDM551" s="469"/>
      <c r="IDN551" s="469"/>
      <c r="IDO551" s="469"/>
      <c r="IDP551" s="465"/>
      <c r="IDQ551" s="466"/>
      <c r="IDR551" s="467"/>
      <c r="IDS551" s="468"/>
      <c r="IDT551" s="467"/>
      <c r="IDU551" s="469"/>
      <c r="IDV551" s="469"/>
      <c r="IDW551" s="469"/>
      <c r="IDX551" s="465"/>
      <c r="IDY551" s="466"/>
      <c r="IDZ551" s="467"/>
      <c r="IEA551" s="468"/>
      <c r="IEB551" s="467"/>
      <c r="IEC551" s="469"/>
      <c r="IED551" s="469"/>
      <c r="IEE551" s="469"/>
      <c r="IEF551" s="465"/>
      <c r="IEG551" s="466"/>
      <c r="IEH551" s="467"/>
      <c r="IEI551" s="468"/>
      <c r="IEJ551" s="467"/>
      <c r="IEK551" s="469"/>
      <c r="IEL551" s="469"/>
      <c r="IEM551" s="469"/>
      <c r="IEN551" s="465"/>
      <c r="IEO551" s="466"/>
      <c r="IEP551" s="467"/>
      <c r="IEQ551" s="468"/>
      <c r="IER551" s="467"/>
      <c r="IES551" s="469"/>
      <c r="IET551" s="469"/>
      <c r="IEU551" s="469"/>
      <c r="IEV551" s="465"/>
      <c r="IEW551" s="466"/>
      <c r="IEX551" s="467"/>
      <c r="IEY551" s="468"/>
      <c r="IEZ551" s="467"/>
      <c r="IFA551" s="469"/>
      <c r="IFB551" s="469"/>
      <c r="IFC551" s="469"/>
      <c r="IFD551" s="465"/>
      <c r="IFE551" s="466"/>
      <c r="IFF551" s="467"/>
      <c r="IFG551" s="468"/>
      <c r="IFH551" s="467"/>
      <c r="IFI551" s="469"/>
      <c r="IFJ551" s="469"/>
      <c r="IFK551" s="469"/>
      <c r="IFL551" s="465"/>
      <c r="IFM551" s="466"/>
      <c r="IFN551" s="467"/>
      <c r="IFO551" s="468"/>
      <c r="IFP551" s="467"/>
      <c r="IFQ551" s="469"/>
      <c r="IFR551" s="469"/>
      <c r="IFS551" s="469"/>
      <c r="IFT551" s="465"/>
      <c r="IFU551" s="466"/>
      <c r="IFV551" s="467"/>
      <c r="IFW551" s="468"/>
      <c r="IFX551" s="467"/>
      <c r="IFY551" s="469"/>
      <c r="IFZ551" s="469"/>
      <c r="IGA551" s="469"/>
      <c r="IGB551" s="465"/>
      <c r="IGC551" s="466"/>
      <c r="IGD551" s="467"/>
      <c r="IGE551" s="468"/>
      <c r="IGF551" s="467"/>
      <c r="IGG551" s="469"/>
      <c r="IGH551" s="469"/>
      <c r="IGI551" s="469"/>
      <c r="IGJ551" s="465"/>
      <c r="IGK551" s="466"/>
      <c r="IGL551" s="467"/>
      <c r="IGM551" s="468"/>
      <c r="IGN551" s="467"/>
      <c r="IGO551" s="469"/>
      <c r="IGP551" s="469"/>
      <c r="IGQ551" s="469"/>
      <c r="IGR551" s="465"/>
      <c r="IGS551" s="466"/>
      <c r="IGT551" s="467"/>
      <c r="IGU551" s="468"/>
      <c r="IGV551" s="467"/>
      <c r="IGW551" s="469"/>
      <c r="IGX551" s="469"/>
      <c r="IGY551" s="469"/>
      <c r="IGZ551" s="465"/>
      <c r="IHA551" s="466"/>
      <c r="IHB551" s="467"/>
      <c r="IHC551" s="468"/>
      <c r="IHD551" s="467"/>
      <c r="IHE551" s="469"/>
      <c r="IHF551" s="469"/>
      <c r="IHG551" s="469"/>
      <c r="IHH551" s="465"/>
      <c r="IHI551" s="466"/>
      <c r="IHJ551" s="467"/>
      <c r="IHK551" s="468"/>
      <c r="IHL551" s="467"/>
      <c r="IHM551" s="469"/>
      <c r="IHN551" s="469"/>
      <c r="IHO551" s="469"/>
      <c r="IHP551" s="465"/>
      <c r="IHQ551" s="466"/>
      <c r="IHR551" s="467"/>
      <c r="IHS551" s="468"/>
      <c r="IHT551" s="467"/>
      <c r="IHU551" s="469"/>
      <c r="IHV551" s="469"/>
      <c r="IHW551" s="469"/>
      <c r="IHX551" s="465"/>
      <c r="IHY551" s="466"/>
      <c r="IHZ551" s="467"/>
      <c r="IIA551" s="468"/>
      <c r="IIB551" s="467"/>
      <c r="IIC551" s="469"/>
      <c r="IID551" s="469"/>
      <c r="IIE551" s="469"/>
      <c r="IIF551" s="465"/>
      <c r="IIG551" s="466"/>
      <c r="IIH551" s="467"/>
      <c r="III551" s="468"/>
      <c r="IIJ551" s="467"/>
      <c r="IIK551" s="469"/>
      <c r="IIL551" s="469"/>
      <c r="IIM551" s="469"/>
      <c r="IIN551" s="465"/>
      <c r="IIO551" s="466"/>
      <c r="IIP551" s="467"/>
      <c r="IIQ551" s="468"/>
      <c r="IIR551" s="467"/>
      <c r="IIS551" s="469"/>
      <c r="IIT551" s="469"/>
      <c r="IIU551" s="469"/>
      <c r="IIV551" s="465"/>
      <c r="IIW551" s="466"/>
      <c r="IIX551" s="467"/>
      <c r="IIY551" s="468"/>
      <c r="IIZ551" s="467"/>
      <c r="IJA551" s="469"/>
      <c r="IJB551" s="469"/>
      <c r="IJC551" s="469"/>
      <c r="IJD551" s="465"/>
      <c r="IJE551" s="466"/>
      <c r="IJF551" s="467"/>
      <c r="IJG551" s="468"/>
      <c r="IJH551" s="467"/>
      <c r="IJI551" s="469"/>
      <c r="IJJ551" s="469"/>
      <c r="IJK551" s="469"/>
      <c r="IJL551" s="465"/>
      <c r="IJM551" s="466"/>
      <c r="IJN551" s="467"/>
      <c r="IJO551" s="468"/>
      <c r="IJP551" s="467"/>
      <c r="IJQ551" s="469"/>
      <c r="IJR551" s="469"/>
      <c r="IJS551" s="469"/>
      <c r="IJT551" s="465"/>
      <c r="IJU551" s="466"/>
      <c r="IJV551" s="467"/>
      <c r="IJW551" s="468"/>
      <c r="IJX551" s="467"/>
      <c r="IJY551" s="469"/>
      <c r="IJZ551" s="469"/>
      <c r="IKA551" s="469"/>
      <c r="IKB551" s="465"/>
      <c r="IKC551" s="466"/>
      <c r="IKD551" s="467"/>
      <c r="IKE551" s="468"/>
      <c r="IKF551" s="467"/>
      <c r="IKG551" s="469"/>
      <c r="IKH551" s="469"/>
      <c r="IKI551" s="469"/>
      <c r="IKJ551" s="465"/>
      <c r="IKK551" s="466"/>
      <c r="IKL551" s="467"/>
      <c r="IKM551" s="468"/>
      <c r="IKN551" s="467"/>
      <c r="IKO551" s="469"/>
      <c r="IKP551" s="469"/>
      <c r="IKQ551" s="469"/>
      <c r="IKR551" s="465"/>
      <c r="IKS551" s="466"/>
      <c r="IKT551" s="467"/>
      <c r="IKU551" s="468"/>
      <c r="IKV551" s="467"/>
      <c r="IKW551" s="469"/>
      <c r="IKX551" s="469"/>
      <c r="IKY551" s="469"/>
      <c r="IKZ551" s="465"/>
      <c r="ILA551" s="466"/>
      <c r="ILB551" s="467"/>
      <c r="ILC551" s="468"/>
      <c r="ILD551" s="467"/>
      <c r="ILE551" s="469"/>
      <c r="ILF551" s="469"/>
      <c r="ILG551" s="469"/>
      <c r="ILH551" s="465"/>
      <c r="ILI551" s="466"/>
      <c r="ILJ551" s="467"/>
      <c r="ILK551" s="468"/>
      <c r="ILL551" s="467"/>
      <c r="ILM551" s="469"/>
      <c r="ILN551" s="469"/>
      <c r="ILO551" s="469"/>
      <c r="ILP551" s="465"/>
      <c r="ILQ551" s="466"/>
      <c r="ILR551" s="467"/>
      <c r="ILS551" s="468"/>
      <c r="ILT551" s="467"/>
      <c r="ILU551" s="469"/>
      <c r="ILV551" s="469"/>
      <c r="ILW551" s="469"/>
      <c r="ILX551" s="465"/>
      <c r="ILY551" s="466"/>
      <c r="ILZ551" s="467"/>
      <c r="IMA551" s="468"/>
      <c r="IMB551" s="467"/>
      <c r="IMC551" s="469"/>
      <c r="IMD551" s="469"/>
      <c r="IME551" s="469"/>
      <c r="IMF551" s="465"/>
      <c r="IMG551" s="466"/>
      <c r="IMH551" s="467"/>
      <c r="IMI551" s="468"/>
      <c r="IMJ551" s="467"/>
      <c r="IMK551" s="469"/>
      <c r="IML551" s="469"/>
      <c r="IMM551" s="469"/>
      <c r="IMN551" s="465"/>
      <c r="IMO551" s="466"/>
      <c r="IMP551" s="467"/>
      <c r="IMQ551" s="468"/>
      <c r="IMR551" s="467"/>
      <c r="IMS551" s="469"/>
      <c r="IMT551" s="469"/>
      <c r="IMU551" s="469"/>
      <c r="IMV551" s="465"/>
      <c r="IMW551" s="466"/>
      <c r="IMX551" s="467"/>
      <c r="IMY551" s="468"/>
      <c r="IMZ551" s="467"/>
      <c r="INA551" s="469"/>
      <c r="INB551" s="469"/>
      <c r="INC551" s="469"/>
      <c r="IND551" s="465"/>
      <c r="INE551" s="466"/>
      <c r="INF551" s="467"/>
      <c r="ING551" s="468"/>
      <c r="INH551" s="467"/>
      <c r="INI551" s="469"/>
      <c r="INJ551" s="469"/>
      <c r="INK551" s="469"/>
      <c r="INL551" s="465"/>
      <c r="INM551" s="466"/>
      <c r="INN551" s="467"/>
      <c r="INO551" s="468"/>
      <c r="INP551" s="467"/>
      <c r="INQ551" s="469"/>
      <c r="INR551" s="469"/>
      <c r="INS551" s="469"/>
      <c r="INT551" s="465"/>
      <c r="INU551" s="466"/>
      <c r="INV551" s="467"/>
      <c r="INW551" s="468"/>
      <c r="INX551" s="467"/>
      <c r="INY551" s="469"/>
      <c r="INZ551" s="469"/>
      <c r="IOA551" s="469"/>
      <c r="IOB551" s="465"/>
      <c r="IOC551" s="466"/>
      <c r="IOD551" s="467"/>
      <c r="IOE551" s="468"/>
      <c r="IOF551" s="467"/>
      <c r="IOG551" s="469"/>
      <c r="IOH551" s="469"/>
      <c r="IOI551" s="469"/>
      <c r="IOJ551" s="465"/>
      <c r="IOK551" s="466"/>
      <c r="IOL551" s="467"/>
      <c r="IOM551" s="468"/>
      <c r="ION551" s="467"/>
      <c r="IOO551" s="469"/>
      <c r="IOP551" s="469"/>
      <c r="IOQ551" s="469"/>
      <c r="IOR551" s="465"/>
      <c r="IOS551" s="466"/>
      <c r="IOT551" s="467"/>
      <c r="IOU551" s="468"/>
      <c r="IOV551" s="467"/>
      <c r="IOW551" s="469"/>
      <c r="IOX551" s="469"/>
      <c r="IOY551" s="469"/>
      <c r="IOZ551" s="465"/>
      <c r="IPA551" s="466"/>
      <c r="IPB551" s="467"/>
      <c r="IPC551" s="468"/>
      <c r="IPD551" s="467"/>
      <c r="IPE551" s="469"/>
      <c r="IPF551" s="469"/>
      <c r="IPG551" s="469"/>
      <c r="IPH551" s="465"/>
      <c r="IPI551" s="466"/>
      <c r="IPJ551" s="467"/>
      <c r="IPK551" s="468"/>
      <c r="IPL551" s="467"/>
      <c r="IPM551" s="469"/>
      <c r="IPN551" s="469"/>
      <c r="IPO551" s="469"/>
      <c r="IPP551" s="465"/>
      <c r="IPQ551" s="466"/>
      <c r="IPR551" s="467"/>
      <c r="IPS551" s="468"/>
      <c r="IPT551" s="467"/>
      <c r="IPU551" s="469"/>
      <c r="IPV551" s="469"/>
      <c r="IPW551" s="469"/>
      <c r="IPX551" s="465"/>
      <c r="IPY551" s="466"/>
      <c r="IPZ551" s="467"/>
      <c r="IQA551" s="468"/>
      <c r="IQB551" s="467"/>
      <c r="IQC551" s="469"/>
      <c r="IQD551" s="469"/>
      <c r="IQE551" s="469"/>
      <c r="IQF551" s="465"/>
      <c r="IQG551" s="466"/>
      <c r="IQH551" s="467"/>
      <c r="IQI551" s="468"/>
      <c r="IQJ551" s="467"/>
      <c r="IQK551" s="469"/>
      <c r="IQL551" s="469"/>
      <c r="IQM551" s="469"/>
      <c r="IQN551" s="465"/>
      <c r="IQO551" s="466"/>
      <c r="IQP551" s="467"/>
      <c r="IQQ551" s="468"/>
      <c r="IQR551" s="467"/>
      <c r="IQS551" s="469"/>
      <c r="IQT551" s="469"/>
      <c r="IQU551" s="469"/>
      <c r="IQV551" s="465"/>
      <c r="IQW551" s="466"/>
      <c r="IQX551" s="467"/>
      <c r="IQY551" s="468"/>
      <c r="IQZ551" s="467"/>
      <c r="IRA551" s="469"/>
      <c r="IRB551" s="469"/>
      <c r="IRC551" s="469"/>
      <c r="IRD551" s="465"/>
      <c r="IRE551" s="466"/>
      <c r="IRF551" s="467"/>
      <c r="IRG551" s="468"/>
      <c r="IRH551" s="467"/>
      <c r="IRI551" s="469"/>
      <c r="IRJ551" s="469"/>
      <c r="IRK551" s="469"/>
      <c r="IRL551" s="465"/>
      <c r="IRM551" s="466"/>
      <c r="IRN551" s="467"/>
      <c r="IRO551" s="468"/>
      <c r="IRP551" s="467"/>
      <c r="IRQ551" s="469"/>
      <c r="IRR551" s="469"/>
      <c r="IRS551" s="469"/>
      <c r="IRT551" s="465"/>
      <c r="IRU551" s="466"/>
      <c r="IRV551" s="467"/>
      <c r="IRW551" s="468"/>
      <c r="IRX551" s="467"/>
      <c r="IRY551" s="469"/>
      <c r="IRZ551" s="469"/>
      <c r="ISA551" s="469"/>
      <c r="ISB551" s="465"/>
      <c r="ISC551" s="466"/>
      <c r="ISD551" s="467"/>
      <c r="ISE551" s="468"/>
      <c r="ISF551" s="467"/>
      <c r="ISG551" s="469"/>
      <c r="ISH551" s="469"/>
      <c r="ISI551" s="469"/>
      <c r="ISJ551" s="465"/>
      <c r="ISK551" s="466"/>
      <c r="ISL551" s="467"/>
      <c r="ISM551" s="468"/>
      <c r="ISN551" s="467"/>
      <c r="ISO551" s="469"/>
      <c r="ISP551" s="469"/>
      <c r="ISQ551" s="469"/>
      <c r="ISR551" s="465"/>
      <c r="ISS551" s="466"/>
      <c r="IST551" s="467"/>
      <c r="ISU551" s="468"/>
      <c r="ISV551" s="467"/>
      <c r="ISW551" s="469"/>
      <c r="ISX551" s="469"/>
      <c r="ISY551" s="469"/>
      <c r="ISZ551" s="465"/>
      <c r="ITA551" s="466"/>
      <c r="ITB551" s="467"/>
      <c r="ITC551" s="468"/>
      <c r="ITD551" s="467"/>
      <c r="ITE551" s="469"/>
      <c r="ITF551" s="469"/>
      <c r="ITG551" s="469"/>
      <c r="ITH551" s="465"/>
      <c r="ITI551" s="466"/>
      <c r="ITJ551" s="467"/>
      <c r="ITK551" s="468"/>
      <c r="ITL551" s="467"/>
      <c r="ITM551" s="469"/>
      <c r="ITN551" s="469"/>
      <c r="ITO551" s="469"/>
      <c r="ITP551" s="465"/>
      <c r="ITQ551" s="466"/>
      <c r="ITR551" s="467"/>
      <c r="ITS551" s="468"/>
      <c r="ITT551" s="467"/>
      <c r="ITU551" s="469"/>
      <c r="ITV551" s="469"/>
      <c r="ITW551" s="469"/>
      <c r="ITX551" s="465"/>
      <c r="ITY551" s="466"/>
      <c r="ITZ551" s="467"/>
      <c r="IUA551" s="468"/>
      <c r="IUB551" s="467"/>
      <c r="IUC551" s="469"/>
      <c r="IUD551" s="469"/>
      <c r="IUE551" s="469"/>
      <c r="IUF551" s="465"/>
      <c r="IUG551" s="466"/>
      <c r="IUH551" s="467"/>
      <c r="IUI551" s="468"/>
      <c r="IUJ551" s="467"/>
      <c r="IUK551" s="469"/>
      <c r="IUL551" s="469"/>
      <c r="IUM551" s="469"/>
      <c r="IUN551" s="465"/>
      <c r="IUO551" s="466"/>
      <c r="IUP551" s="467"/>
      <c r="IUQ551" s="468"/>
      <c r="IUR551" s="467"/>
      <c r="IUS551" s="469"/>
      <c r="IUT551" s="469"/>
      <c r="IUU551" s="469"/>
      <c r="IUV551" s="465"/>
      <c r="IUW551" s="466"/>
      <c r="IUX551" s="467"/>
      <c r="IUY551" s="468"/>
      <c r="IUZ551" s="467"/>
      <c r="IVA551" s="469"/>
      <c r="IVB551" s="469"/>
      <c r="IVC551" s="469"/>
      <c r="IVD551" s="465"/>
      <c r="IVE551" s="466"/>
      <c r="IVF551" s="467"/>
      <c r="IVG551" s="468"/>
      <c r="IVH551" s="467"/>
      <c r="IVI551" s="469"/>
      <c r="IVJ551" s="469"/>
      <c r="IVK551" s="469"/>
      <c r="IVL551" s="465"/>
      <c r="IVM551" s="466"/>
      <c r="IVN551" s="467"/>
      <c r="IVO551" s="468"/>
      <c r="IVP551" s="467"/>
      <c r="IVQ551" s="469"/>
      <c r="IVR551" s="469"/>
      <c r="IVS551" s="469"/>
      <c r="IVT551" s="465"/>
      <c r="IVU551" s="466"/>
      <c r="IVV551" s="467"/>
      <c r="IVW551" s="468"/>
      <c r="IVX551" s="467"/>
      <c r="IVY551" s="469"/>
      <c r="IVZ551" s="469"/>
      <c r="IWA551" s="469"/>
      <c r="IWB551" s="465"/>
      <c r="IWC551" s="466"/>
      <c r="IWD551" s="467"/>
      <c r="IWE551" s="468"/>
      <c r="IWF551" s="467"/>
      <c r="IWG551" s="469"/>
      <c r="IWH551" s="469"/>
      <c r="IWI551" s="469"/>
      <c r="IWJ551" s="465"/>
      <c r="IWK551" s="466"/>
      <c r="IWL551" s="467"/>
      <c r="IWM551" s="468"/>
      <c r="IWN551" s="467"/>
      <c r="IWO551" s="469"/>
      <c r="IWP551" s="469"/>
      <c r="IWQ551" s="469"/>
      <c r="IWR551" s="465"/>
      <c r="IWS551" s="466"/>
      <c r="IWT551" s="467"/>
      <c r="IWU551" s="468"/>
      <c r="IWV551" s="467"/>
      <c r="IWW551" s="469"/>
      <c r="IWX551" s="469"/>
      <c r="IWY551" s="469"/>
      <c r="IWZ551" s="465"/>
      <c r="IXA551" s="466"/>
      <c r="IXB551" s="467"/>
      <c r="IXC551" s="468"/>
      <c r="IXD551" s="467"/>
      <c r="IXE551" s="469"/>
      <c r="IXF551" s="469"/>
      <c r="IXG551" s="469"/>
      <c r="IXH551" s="465"/>
      <c r="IXI551" s="466"/>
      <c r="IXJ551" s="467"/>
      <c r="IXK551" s="468"/>
      <c r="IXL551" s="467"/>
      <c r="IXM551" s="469"/>
      <c r="IXN551" s="469"/>
      <c r="IXO551" s="469"/>
      <c r="IXP551" s="465"/>
      <c r="IXQ551" s="466"/>
      <c r="IXR551" s="467"/>
      <c r="IXS551" s="468"/>
      <c r="IXT551" s="467"/>
      <c r="IXU551" s="469"/>
      <c r="IXV551" s="469"/>
      <c r="IXW551" s="469"/>
      <c r="IXX551" s="465"/>
      <c r="IXY551" s="466"/>
      <c r="IXZ551" s="467"/>
      <c r="IYA551" s="468"/>
      <c r="IYB551" s="467"/>
      <c r="IYC551" s="469"/>
      <c r="IYD551" s="469"/>
      <c r="IYE551" s="469"/>
      <c r="IYF551" s="465"/>
      <c r="IYG551" s="466"/>
      <c r="IYH551" s="467"/>
      <c r="IYI551" s="468"/>
      <c r="IYJ551" s="467"/>
      <c r="IYK551" s="469"/>
      <c r="IYL551" s="469"/>
      <c r="IYM551" s="469"/>
      <c r="IYN551" s="465"/>
      <c r="IYO551" s="466"/>
      <c r="IYP551" s="467"/>
      <c r="IYQ551" s="468"/>
      <c r="IYR551" s="467"/>
      <c r="IYS551" s="469"/>
      <c r="IYT551" s="469"/>
      <c r="IYU551" s="469"/>
      <c r="IYV551" s="465"/>
      <c r="IYW551" s="466"/>
      <c r="IYX551" s="467"/>
      <c r="IYY551" s="468"/>
      <c r="IYZ551" s="467"/>
      <c r="IZA551" s="469"/>
      <c r="IZB551" s="469"/>
      <c r="IZC551" s="469"/>
      <c r="IZD551" s="465"/>
      <c r="IZE551" s="466"/>
      <c r="IZF551" s="467"/>
      <c r="IZG551" s="468"/>
      <c r="IZH551" s="467"/>
      <c r="IZI551" s="469"/>
      <c r="IZJ551" s="469"/>
      <c r="IZK551" s="469"/>
      <c r="IZL551" s="465"/>
      <c r="IZM551" s="466"/>
      <c r="IZN551" s="467"/>
      <c r="IZO551" s="468"/>
      <c r="IZP551" s="467"/>
      <c r="IZQ551" s="469"/>
      <c r="IZR551" s="469"/>
      <c r="IZS551" s="469"/>
      <c r="IZT551" s="465"/>
      <c r="IZU551" s="466"/>
      <c r="IZV551" s="467"/>
      <c r="IZW551" s="468"/>
      <c r="IZX551" s="467"/>
      <c r="IZY551" s="469"/>
      <c r="IZZ551" s="469"/>
      <c r="JAA551" s="469"/>
      <c r="JAB551" s="465"/>
      <c r="JAC551" s="466"/>
      <c r="JAD551" s="467"/>
      <c r="JAE551" s="468"/>
      <c r="JAF551" s="467"/>
      <c r="JAG551" s="469"/>
      <c r="JAH551" s="469"/>
      <c r="JAI551" s="469"/>
      <c r="JAJ551" s="465"/>
      <c r="JAK551" s="466"/>
      <c r="JAL551" s="467"/>
      <c r="JAM551" s="468"/>
      <c r="JAN551" s="467"/>
      <c r="JAO551" s="469"/>
      <c r="JAP551" s="469"/>
      <c r="JAQ551" s="469"/>
      <c r="JAR551" s="465"/>
      <c r="JAS551" s="466"/>
      <c r="JAT551" s="467"/>
      <c r="JAU551" s="468"/>
      <c r="JAV551" s="467"/>
      <c r="JAW551" s="469"/>
      <c r="JAX551" s="469"/>
      <c r="JAY551" s="469"/>
      <c r="JAZ551" s="465"/>
      <c r="JBA551" s="466"/>
      <c r="JBB551" s="467"/>
      <c r="JBC551" s="468"/>
      <c r="JBD551" s="467"/>
      <c r="JBE551" s="469"/>
      <c r="JBF551" s="469"/>
      <c r="JBG551" s="469"/>
      <c r="JBH551" s="465"/>
      <c r="JBI551" s="466"/>
      <c r="JBJ551" s="467"/>
      <c r="JBK551" s="468"/>
      <c r="JBL551" s="467"/>
      <c r="JBM551" s="469"/>
      <c r="JBN551" s="469"/>
      <c r="JBO551" s="469"/>
      <c r="JBP551" s="465"/>
      <c r="JBQ551" s="466"/>
      <c r="JBR551" s="467"/>
      <c r="JBS551" s="468"/>
      <c r="JBT551" s="467"/>
      <c r="JBU551" s="469"/>
      <c r="JBV551" s="469"/>
      <c r="JBW551" s="469"/>
      <c r="JBX551" s="465"/>
      <c r="JBY551" s="466"/>
      <c r="JBZ551" s="467"/>
      <c r="JCA551" s="468"/>
      <c r="JCB551" s="467"/>
      <c r="JCC551" s="469"/>
      <c r="JCD551" s="469"/>
      <c r="JCE551" s="469"/>
      <c r="JCF551" s="465"/>
      <c r="JCG551" s="466"/>
      <c r="JCH551" s="467"/>
      <c r="JCI551" s="468"/>
      <c r="JCJ551" s="467"/>
      <c r="JCK551" s="469"/>
      <c r="JCL551" s="469"/>
      <c r="JCM551" s="469"/>
      <c r="JCN551" s="465"/>
      <c r="JCO551" s="466"/>
      <c r="JCP551" s="467"/>
      <c r="JCQ551" s="468"/>
      <c r="JCR551" s="467"/>
      <c r="JCS551" s="469"/>
      <c r="JCT551" s="469"/>
      <c r="JCU551" s="469"/>
      <c r="JCV551" s="465"/>
      <c r="JCW551" s="466"/>
      <c r="JCX551" s="467"/>
      <c r="JCY551" s="468"/>
      <c r="JCZ551" s="467"/>
      <c r="JDA551" s="469"/>
      <c r="JDB551" s="469"/>
      <c r="JDC551" s="469"/>
      <c r="JDD551" s="465"/>
      <c r="JDE551" s="466"/>
      <c r="JDF551" s="467"/>
      <c r="JDG551" s="468"/>
      <c r="JDH551" s="467"/>
      <c r="JDI551" s="469"/>
      <c r="JDJ551" s="469"/>
      <c r="JDK551" s="469"/>
      <c r="JDL551" s="465"/>
      <c r="JDM551" s="466"/>
      <c r="JDN551" s="467"/>
      <c r="JDO551" s="468"/>
      <c r="JDP551" s="467"/>
      <c r="JDQ551" s="469"/>
      <c r="JDR551" s="469"/>
      <c r="JDS551" s="469"/>
      <c r="JDT551" s="465"/>
      <c r="JDU551" s="466"/>
      <c r="JDV551" s="467"/>
      <c r="JDW551" s="468"/>
      <c r="JDX551" s="467"/>
      <c r="JDY551" s="469"/>
      <c r="JDZ551" s="469"/>
      <c r="JEA551" s="469"/>
      <c r="JEB551" s="465"/>
      <c r="JEC551" s="466"/>
      <c r="JED551" s="467"/>
      <c r="JEE551" s="468"/>
      <c r="JEF551" s="467"/>
      <c r="JEG551" s="469"/>
      <c r="JEH551" s="469"/>
      <c r="JEI551" s="469"/>
      <c r="JEJ551" s="465"/>
      <c r="JEK551" s="466"/>
      <c r="JEL551" s="467"/>
      <c r="JEM551" s="468"/>
      <c r="JEN551" s="467"/>
      <c r="JEO551" s="469"/>
      <c r="JEP551" s="469"/>
      <c r="JEQ551" s="469"/>
      <c r="JER551" s="465"/>
      <c r="JES551" s="466"/>
      <c r="JET551" s="467"/>
      <c r="JEU551" s="468"/>
      <c r="JEV551" s="467"/>
      <c r="JEW551" s="469"/>
      <c r="JEX551" s="469"/>
      <c r="JEY551" s="469"/>
      <c r="JEZ551" s="465"/>
      <c r="JFA551" s="466"/>
      <c r="JFB551" s="467"/>
      <c r="JFC551" s="468"/>
      <c r="JFD551" s="467"/>
      <c r="JFE551" s="469"/>
      <c r="JFF551" s="469"/>
      <c r="JFG551" s="469"/>
      <c r="JFH551" s="465"/>
      <c r="JFI551" s="466"/>
      <c r="JFJ551" s="467"/>
      <c r="JFK551" s="468"/>
      <c r="JFL551" s="467"/>
      <c r="JFM551" s="469"/>
      <c r="JFN551" s="469"/>
      <c r="JFO551" s="469"/>
      <c r="JFP551" s="465"/>
      <c r="JFQ551" s="466"/>
      <c r="JFR551" s="467"/>
      <c r="JFS551" s="468"/>
      <c r="JFT551" s="467"/>
      <c r="JFU551" s="469"/>
      <c r="JFV551" s="469"/>
      <c r="JFW551" s="469"/>
      <c r="JFX551" s="465"/>
      <c r="JFY551" s="466"/>
      <c r="JFZ551" s="467"/>
      <c r="JGA551" s="468"/>
      <c r="JGB551" s="467"/>
      <c r="JGC551" s="469"/>
      <c r="JGD551" s="469"/>
      <c r="JGE551" s="469"/>
      <c r="JGF551" s="465"/>
      <c r="JGG551" s="466"/>
      <c r="JGH551" s="467"/>
      <c r="JGI551" s="468"/>
      <c r="JGJ551" s="467"/>
      <c r="JGK551" s="469"/>
      <c r="JGL551" s="469"/>
      <c r="JGM551" s="469"/>
      <c r="JGN551" s="465"/>
      <c r="JGO551" s="466"/>
      <c r="JGP551" s="467"/>
      <c r="JGQ551" s="468"/>
      <c r="JGR551" s="467"/>
      <c r="JGS551" s="469"/>
      <c r="JGT551" s="469"/>
      <c r="JGU551" s="469"/>
      <c r="JGV551" s="465"/>
      <c r="JGW551" s="466"/>
      <c r="JGX551" s="467"/>
      <c r="JGY551" s="468"/>
      <c r="JGZ551" s="467"/>
      <c r="JHA551" s="469"/>
      <c r="JHB551" s="469"/>
      <c r="JHC551" s="469"/>
      <c r="JHD551" s="465"/>
      <c r="JHE551" s="466"/>
      <c r="JHF551" s="467"/>
      <c r="JHG551" s="468"/>
      <c r="JHH551" s="467"/>
      <c r="JHI551" s="469"/>
      <c r="JHJ551" s="469"/>
      <c r="JHK551" s="469"/>
      <c r="JHL551" s="465"/>
      <c r="JHM551" s="466"/>
      <c r="JHN551" s="467"/>
      <c r="JHO551" s="468"/>
      <c r="JHP551" s="467"/>
      <c r="JHQ551" s="469"/>
      <c r="JHR551" s="469"/>
      <c r="JHS551" s="469"/>
      <c r="JHT551" s="465"/>
      <c r="JHU551" s="466"/>
      <c r="JHV551" s="467"/>
      <c r="JHW551" s="468"/>
      <c r="JHX551" s="467"/>
      <c r="JHY551" s="469"/>
      <c r="JHZ551" s="469"/>
      <c r="JIA551" s="469"/>
      <c r="JIB551" s="465"/>
      <c r="JIC551" s="466"/>
      <c r="JID551" s="467"/>
      <c r="JIE551" s="468"/>
      <c r="JIF551" s="467"/>
      <c r="JIG551" s="469"/>
      <c r="JIH551" s="469"/>
      <c r="JII551" s="469"/>
      <c r="JIJ551" s="465"/>
      <c r="JIK551" s="466"/>
      <c r="JIL551" s="467"/>
      <c r="JIM551" s="468"/>
      <c r="JIN551" s="467"/>
      <c r="JIO551" s="469"/>
      <c r="JIP551" s="469"/>
      <c r="JIQ551" s="469"/>
      <c r="JIR551" s="465"/>
      <c r="JIS551" s="466"/>
      <c r="JIT551" s="467"/>
      <c r="JIU551" s="468"/>
      <c r="JIV551" s="467"/>
      <c r="JIW551" s="469"/>
      <c r="JIX551" s="469"/>
      <c r="JIY551" s="469"/>
      <c r="JIZ551" s="465"/>
      <c r="JJA551" s="466"/>
      <c r="JJB551" s="467"/>
      <c r="JJC551" s="468"/>
      <c r="JJD551" s="467"/>
      <c r="JJE551" s="469"/>
      <c r="JJF551" s="469"/>
      <c r="JJG551" s="469"/>
      <c r="JJH551" s="465"/>
      <c r="JJI551" s="466"/>
      <c r="JJJ551" s="467"/>
      <c r="JJK551" s="468"/>
      <c r="JJL551" s="467"/>
      <c r="JJM551" s="469"/>
      <c r="JJN551" s="469"/>
      <c r="JJO551" s="469"/>
      <c r="JJP551" s="465"/>
      <c r="JJQ551" s="466"/>
      <c r="JJR551" s="467"/>
      <c r="JJS551" s="468"/>
      <c r="JJT551" s="467"/>
      <c r="JJU551" s="469"/>
      <c r="JJV551" s="469"/>
      <c r="JJW551" s="469"/>
      <c r="JJX551" s="465"/>
      <c r="JJY551" s="466"/>
      <c r="JJZ551" s="467"/>
      <c r="JKA551" s="468"/>
      <c r="JKB551" s="467"/>
      <c r="JKC551" s="469"/>
      <c r="JKD551" s="469"/>
      <c r="JKE551" s="469"/>
      <c r="JKF551" s="465"/>
      <c r="JKG551" s="466"/>
      <c r="JKH551" s="467"/>
      <c r="JKI551" s="468"/>
      <c r="JKJ551" s="467"/>
      <c r="JKK551" s="469"/>
      <c r="JKL551" s="469"/>
      <c r="JKM551" s="469"/>
      <c r="JKN551" s="465"/>
      <c r="JKO551" s="466"/>
      <c r="JKP551" s="467"/>
      <c r="JKQ551" s="468"/>
      <c r="JKR551" s="467"/>
      <c r="JKS551" s="469"/>
      <c r="JKT551" s="469"/>
      <c r="JKU551" s="469"/>
      <c r="JKV551" s="465"/>
      <c r="JKW551" s="466"/>
      <c r="JKX551" s="467"/>
      <c r="JKY551" s="468"/>
      <c r="JKZ551" s="467"/>
      <c r="JLA551" s="469"/>
      <c r="JLB551" s="469"/>
      <c r="JLC551" s="469"/>
      <c r="JLD551" s="465"/>
      <c r="JLE551" s="466"/>
      <c r="JLF551" s="467"/>
      <c r="JLG551" s="468"/>
      <c r="JLH551" s="467"/>
      <c r="JLI551" s="469"/>
      <c r="JLJ551" s="469"/>
      <c r="JLK551" s="469"/>
      <c r="JLL551" s="465"/>
      <c r="JLM551" s="466"/>
      <c r="JLN551" s="467"/>
      <c r="JLO551" s="468"/>
      <c r="JLP551" s="467"/>
      <c r="JLQ551" s="469"/>
      <c r="JLR551" s="469"/>
      <c r="JLS551" s="469"/>
      <c r="JLT551" s="465"/>
      <c r="JLU551" s="466"/>
      <c r="JLV551" s="467"/>
      <c r="JLW551" s="468"/>
      <c r="JLX551" s="467"/>
      <c r="JLY551" s="469"/>
      <c r="JLZ551" s="469"/>
      <c r="JMA551" s="469"/>
      <c r="JMB551" s="465"/>
      <c r="JMC551" s="466"/>
      <c r="JMD551" s="467"/>
      <c r="JME551" s="468"/>
      <c r="JMF551" s="467"/>
      <c r="JMG551" s="469"/>
      <c r="JMH551" s="469"/>
      <c r="JMI551" s="469"/>
      <c r="JMJ551" s="465"/>
      <c r="JMK551" s="466"/>
      <c r="JML551" s="467"/>
      <c r="JMM551" s="468"/>
      <c r="JMN551" s="467"/>
      <c r="JMO551" s="469"/>
      <c r="JMP551" s="469"/>
      <c r="JMQ551" s="469"/>
      <c r="JMR551" s="465"/>
      <c r="JMS551" s="466"/>
      <c r="JMT551" s="467"/>
      <c r="JMU551" s="468"/>
      <c r="JMV551" s="467"/>
      <c r="JMW551" s="469"/>
      <c r="JMX551" s="469"/>
      <c r="JMY551" s="469"/>
      <c r="JMZ551" s="465"/>
      <c r="JNA551" s="466"/>
      <c r="JNB551" s="467"/>
      <c r="JNC551" s="468"/>
      <c r="JND551" s="467"/>
      <c r="JNE551" s="469"/>
      <c r="JNF551" s="469"/>
      <c r="JNG551" s="469"/>
      <c r="JNH551" s="465"/>
      <c r="JNI551" s="466"/>
      <c r="JNJ551" s="467"/>
      <c r="JNK551" s="468"/>
      <c r="JNL551" s="467"/>
      <c r="JNM551" s="469"/>
      <c r="JNN551" s="469"/>
      <c r="JNO551" s="469"/>
      <c r="JNP551" s="465"/>
      <c r="JNQ551" s="466"/>
      <c r="JNR551" s="467"/>
      <c r="JNS551" s="468"/>
      <c r="JNT551" s="467"/>
      <c r="JNU551" s="469"/>
      <c r="JNV551" s="469"/>
      <c r="JNW551" s="469"/>
      <c r="JNX551" s="465"/>
      <c r="JNY551" s="466"/>
      <c r="JNZ551" s="467"/>
      <c r="JOA551" s="468"/>
      <c r="JOB551" s="467"/>
      <c r="JOC551" s="469"/>
      <c r="JOD551" s="469"/>
      <c r="JOE551" s="469"/>
      <c r="JOF551" s="465"/>
      <c r="JOG551" s="466"/>
      <c r="JOH551" s="467"/>
      <c r="JOI551" s="468"/>
      <c r="JOJ551" s="467"/>
      <c r="JOK551" s="469"/>
      <c r="JOL551" s="469"/>
      <c r="JOM551" s="469"/>
      <c r="JON551" s="465"/>
      <c r="JOO551" s="466"/>
      <c r="JOP551" s="467"/>
      <c r="JOQ551" s="468"/>
      <c r="JOR551" s="467"/>
      <c r="JOS551" s="469"/>
      <c r="JOT551" s="469"/>
      <c r="JOU551" s="469"/>
      <c r="JOV551" s="465"/>
      <c r="JOW551" s="466"/>
      <c r="JOX551" s="467"/>
      <c r="JOY551" s="468"/>
      <c r="JOZ551" s="467"/>
      <c r="JPA551" s="469"/>
      <c r="JPB551" s="469"/>
      <c r="JPC551" s="469"/>
      <c r="JPD551" s="465"/>
      <c r="JPE551" s="466"/>
      <c r="JPF551" s="467"/>
      <c r="JPG551" s="468"/>
      <c r="JPH551" s="467"/>
      <c r="JPI551" s="469"/>
      <c r="JPJ551" s="469"/>
      <c r="JPK551" s="469"/>
      <c r="JPL551" s="465"/>
      <c r="JPM551" s="466"/>
      <c r="JPN551" s="467"/>
      <c r="JPO551" s="468"/>
      <c r="JPP551" s="467"/>
      <c r="JPQ551" s="469"/>
      <c r="JPR551" s="469"/>
      <c r="JPS551" s="469"/>
      <c r="JPT551" s="465"/>
      <c r="JPU551" s="466"/>
      <c r="JPV551" s="467"/>
      <c r="JPW551" s="468"/>
      <c r="JPX551" s="467"/>
      <c r="JPY551" s="469"/>
      <c r="JPZ551" s="469"/>
      <c r="JQA551" s="469"/>
      <c r="JQB551" s="465"/>
      <c r="JQC551" s="466"/>
      <c r="JQD551" s="467"/>
      <c r="JQE551" s="468"/>
      <c r="JQF551" s="467"/>
      <c r="JQG551" s="469"/>
      <c r="JQH551" s="469"/>
      <c r="JQI551" s="469"/>
      <c r="JQJ551" s="465"/>
      <c r="JQK551" s="466"/>
      <c r="JQL551" s="467"/>
      <c r="JQM551" s="468"/>
      <c r="JQN551" s="467"/>
      <c r="JQO551" s="469"/>
      <c r="JQP551" s="469"/>
      <c r="JQQ551" s="469"/>
      <c r="JQR551" s="465"/>
      <c r="JQS551" s="466"/>
      <c r="JQT551" s="467"/>
      <c r="JQU551" s="468"/>
      <c r="JQV551" s="467"/>
      <c r="JQW551" s="469"/>
      <c r="JQX551" s="469"/>
      <c r="JQY551" s="469"/>
      <c r="JQZ551" s="465"/>
      <c r="JRA551" s="466"/>
      <c r="JRB551" s="467"/>
      <c r="JRC551" s="468"/>
      <c r="JRD551" s="467"/>
      <c r="JRE551" s="469"/>
      <c r="JRF551" s="469"/>
      <c r="JRG551" s="469"/>
      <c r="JRH551" s="465"/>
      <c r="JRI551" s="466"/>
      <c r="JRJ551" s="467"/>
      <c r="JRK551" s="468"/>
      <c r="JRL551" s="467"/>
      <c r="JRM551" s="469"/>
      <c r="JRN551" s="469"/>
      <c r="JRO551" s="469"/>
      <c r="JRP551" s="465"/>
      <c r="JRQ551" s="466"/>
      <c r="JRR551" s="467"/>
      <c r="JRS551" s="468"/>
      <c r="JRT551" s="467"/>
      <c r="JRU551" s="469"/>
      <c r="JRV551" s="469"/>
      <c r="JRW551" s="469"/>
      <c r="JRX551" s="465"/>
      <c r="JRY551" s="466"/>
      <c r="JRZ551" s="467"/>
      <c r="JSA551" s="468"/>
      <c r="JSB551" s="467"/>
      <c r="JSC551" s="469"/>
      <c r="JSD551" s="469"/>
      <c r="JSE551" s="469"/>
      <c r="JSF551" s="465"/>
      <c r="JSG551" s="466"/>
      <c r="JSH551" s="467"/>
      <c r="JSI551" s="468"/>
      <c r="JSJ551" s="467"/>
      <c r="JSK551" s="469"/>
      <c r="JSL551" s="469"/>
      <c r="JSM551" s="469"/>
      <c r="JSN551" s="465"/>
      <c r="JSO551" s="466"/>
      <c r="JSP551" s="467"/>
      <c r="JSQ551" s="468"/>
      <c r="JSR551" s="467"/>
      <c r="JSS551" s="469"/>
      <c r="JST551" s="469"/>
      <c r="JSU551" s="469"/>
      <c r="JSV551" s="465"/>
      <c r="JSW551" s="466"/>
      <c r="JSX551" s="467"/>
      <c r="JSY551" s="468"/>
      <c r="JSZ551" s="467"/>
      <c r="JTA551" s="469"/>
      <c r="JTB551" s="469"/>
      <c r="JTC551" s="469"/>
      <c r="JTD551" s="465"/>
      <c r="JTE551" s="466"/>
      <c r="JTF551" s="467"/>
      <c r="JTG551" s="468"/>
      <c r="JTH551" s="467"/>
      <c r="JTI551" s="469"/>
      <c r="JTJ551" s="469"/>
      <c r="JTK551" s="469"/>
      <c r="JTL551" s="465"/>
      <c r="JTM551" s="466"/>
      <c r="JTN551" s="467"/>
      <c r="JTO551" s="468"/>
      <c r="JTP551" s="467"/>
      <c r="JTQ551" s="469"/>
      <c r="JTR551" s="469"/>
      <c r="JTS551" s="469"/>
      <c r="JTT551" s="465"/>
      <c r="JTU551" s="466"/>
      <c r="JTV551" s="467"/>
      <c r="JTW551" s="468"/>
      <c r="JTX551" s="467"/>
      <c r="JTY551" s="469"/>
      <c r="JTZ551" s="469"/>
      <c r="JUA551" s="469"/>
      <c r="JUB551" s="465"/>
      <c r="JUC551" s="466"/>
      <c r="JUD551" s="467"/>
      <c r="JUE551" s="468"/>
      <c r="JUF551" s="467"/>
      <c r="JUG551" s="469"/>
      <c r="JUH551" s="469"/>
      <c r="JUI551" s="469"/>
      <c r="JUJ551" s="465"/>
      <c r="JUK551" s="466"/>
      <c r="JUL551" s="467"/>
      <c r="JUM551" s="468"/>
      <c r="JUN551" s="467"/>
      <c r="JUO551" s="469"/>
      <c r="JUP551" s="469"/>
      <c r="JUQ551" s="469"/>
      <c r="JUR551" s="465"/>
      <c r="JUS551" s="466"/>
      <c r="JUT551" s="467"/>
      <c r="JUU551" s="468"/>
      <c r="JUV551" s="467"/>
      <c r="JUW551" s="469"/>
      <c r="JUX551" s="469"/>
      <c r="JUY551" s="469"/>
      <c r="JUZ551" s="465"/>
      <c r="JVA551" s="466"/>
      <c r="JVB551" s="467"/>
      <c r="JVC551" s="468"/>
      <c r="JVD551" s="467"/>
      <c r="JVE551" s="469"/>
      <c r="JVF551" s="469"/>
      <c r="JVG551" s="469"/>
      <c r="JVH551" s="465"/>
      <c r="JVI551" s="466"/>
      <c r="JVJ551" s="467"/>
      <c r="JVK551" s="468"/>
      <c r="JVL551" s="467"/>
      <c r="JVM551" s="469"/>
      <c r="JVN551" s="469"/>
      <c r="JVO551" s="469"/>
      <c r="JVP551" s="465"/>
      <c r="JVQ551" s="466"/>
      <c r="JVR551" s="467"/>
      <c r="JVS551" s="468"/>
      <c r="JVT551" s="467"/>
      <c r="JVU551" s="469"/>
      <c r="JVV551" s="469"/>
      <c r="JVW551" s="469"/>
      <c r="JVX551" s="465"/>
      <c r="JVY551" s="466"/>
      <c r="JVZ551" s="467"/>
      <c r="JWA551" s="468"/>
      <c r="JWB551" s="467"/>
      <c r="JWC551" s="469"/>
      <c r="JWD551" s="469"/>
      <c r="JWE551" s="469"/>
      <c r="JWF551" s="465"/>
      <c r="JWG551" s="466"/>
      <c r="JWH551" s="467"/>
      <c r="JWI551" s="468"/>
      <c r="JWJ551" s="467"/>
      <c r="JWK551" s="469"/>
      <c r="JWL551" s="469"/>
      <c r="JWM551" s="469"/>
      <c r="JWN551" s="465"/>
      <c r="JWO551" s="466"/>
      <c r="JWP551" s="467"/>
      <c r="JWQ551" s="468"/>
      <c r="JWR551" s="467"/>
      <c r="JWS551" s="469"/>
      <c r="JWT551" s="469"/>
      <c r="JWU551" s="469"/>
      <c r="JWV551" s="465"/>
      <c r="JWW551" s="466"/>
      <c r="JWX551" s="467"/>
      <c r="JWY551" s="468"/>
      <c r="JWZ551" s="467"/>
      <c r="JXA551" s="469"/>
      <c r="JXB551" s="469"/>
      <c r="JXC551" s="469"/>
      <c r="JXD551" s="465"/>
      <c r="JXE551" s="466"/>
      <c r="JXF551" s="467"/>
      <c r="JXG551" s="468"/>
      <c r="JXH551" s="467"/>
      <c r="JXI551" s="469"/>
      <c r="JXJ551" s="469"/>
      <c r="JXK551" s="469"/>
      <c r="JXL551" s="465"/>
      <c r="JXM551" s="466"/>
      <c r="JXN551" s="467"/>
      <c r="JXO551" s="468"/>
      <c r="JXP551" s="467"/>
      <c r="JXQ551" s="469"/>
      <c r="JXR551" s="469"/>
      <c r="JXS551" s="469"/>
      <c r="JXT551" s="465"/>
      <c r="JXU551" s="466"/>
      <c r="JXV551" s="467"/>
      <c r="JXW551" s="468"/>
      <c r="JXX551" s="467"/>
      <c r="JXY551" s="469"/>
      <c r="JXZ551" s="469"/>
      <c r="JYA551" s="469"/>
      <c r="JYB551" s="465"/>
      <c r="JYC551" s="466"/>
      <c r="JYD551" s="467"/>
      <c r="JYE551" s="468"/>
      <c r="JYF551" s="467"/>
      <c r="JYG551" s="469"/>
      <c r="JYH551" s="469"/>
      <c r="JYI551" s="469"/>
      <c r="JYJ551" s="465"/>
      <c r="JYK551" s="466"/>
      <c r="JYL551" s="467"/>
      <c r="JYM551" s="468"/>
      <c r="JYN551" s="467"/>
      <c r="JYO551" s="469"/>
      <c r="JYP551" s="469"/>
      <c r="JYQ551" s="469"/>
      <c r="JYR551" s="465"/>
      <c r="JYS551" s="466"/>
      <c r="JYT551" s="467"/>
      <c r="JYU551" s="468"/>
      <c r="JYV551" s="467"/>
      <c r="JYW551" s="469"/>
      <c r="JYX551" s="469"/>
      <c r="JYY551" s="469"/>
      <c r="JYZ551" s="465"/>
      <c r="JZA551" s="466"/>
      <c r="JZB551" s="467"/>
      <c r="JZC551" s="468"/>
      <c r="JZD551" s="467"/>
      <c r="JZE551" s="469"/>
      <c r="JZF551" s="469"/>
      <c r="JZG551" s="469"/>
      <c r="JZH551" s="465"/>
      <c r="JZI551" s="466"/>
      <c r="JZJ551" s="467"/>
      <c r="JZK551" s="468"/>
      <c r="JZL551" s="467"/>
      <c r="JZM551" s="469"/>
      <c r="JZN551" s="469"/>
      <c r="JZO551" s="469"/>
      <c r="JZP551" s="465"/>
      <c r="JZQ551" s="466"/>
      <c r="JZR551" s="467"/>
      <c r="JZS551" s="468"/>
      <c r="JZT551" s="467"/>
      <c r="JZU551" s="469"/>
      <c r="JZV551" s="469"/>
      <c r="JZW551" s="469"/>
      <c r="JZX551" s="465"/>
      <c r="JZY551" s="466"/>
      <c r="JZZ551" s="467"/>
      <c r="KAA551" s="468"/>
      <c r="KAB551" s="467"/>
      <c r="KAC551" s="469"/>
      <c r="KAD551" s="469"/>
      <c r="KAE551" s="469"/>
      <c r="KAF551" s="465"/>
      <c r="KAG551" s="466"/>
      <c r="KAH551" s="467"/>
      <c r="KAI551" s="468"/>
      <c r="KAJ551" s="467"/>
      <c r="KAK551" s="469"/>
      <c r="KAL551" s="469"/>
      <c r="KAM551" s="469"/>
      <c r="KAN551" s="465"/>
      <c r="KAO551" s="466"/>
      <c r="KAP551" s="467"/>
      <c r="KAQ551" s="468"/>
      <c r="KAR551" s="467"/>
      <c r="KAS551" s="469"/>
      <c r="KAT551" s="469"/>
      <c r="KAU551" s="469"/>
      <c r="KAV551" s="465"/>
      <c r="KAW551" s="466"/>
      <c r="KAX551" s="467"/>
      <c r="KAY551" s="468"/>
      <c r="KAZ551" s="467"/>
      <c r="KBA551" s="469"/>
      <c r="KBB551" s="469"/>
      <c r="KBC551" s="469"/>
      <c r="KBD551" s="465"/>
      <c r="KBE551" s="466"/>
      <c r="KBF551" s="467"/>
      <c r="KBG551" s="468"/>
      <c r="KBH551" s="467"/>
      <c r="KBI551" s="469"/>
      <c r="KBJ551" s="469"/>
      <c r="KBK551" s="469"/>
      <c r="KBL551" s="465"/>
      <c r="KBM551" s="466"/>
      <c r="KBN551" s="467"/>
      <c r="KBO551" s="468"/>
      <c r="KBP551" s="467"/>
      <c r="KBQ551" s="469"/>
      <c r="KBR551" s="469"/>
      <c r="KBS551" s="469"/>
      <c r="KBT551" s="465"/>
      <c r="KBU551" s="466"/>
      <c r="KBV551" s="467"/>
      <c r="KBW551" s="468"/>
      <c r="KBX551" s="467"/>
      <c r="KBY551" s="469"/>
      <c r="KBZ551" s="469"/>
      <c r="KCA551" s="469"/>
      <c r="KCB551" s="465"/>
      <c r="KCC551" s="466"/>
      <c r="KCD551" s="467"/>
      <c r="KCE551" s="468"/>
      <c r="KCF551" s="467"/>
      <c r="KCG551" s="469"/>
      <c r="KCH551" s="469"/>
      <c r="KCI551" s="469"/>
      <c r="KCJ551" s="465"/>
      <c r="KCK551" s="466"/>
      <c r="KCL551" s="467"/>
      <c r="KCM551" s="468"/>
      <c r="KCN551" s="467"/>
      <c r="KCO551" s="469"/>
      <c r="KCP551" s="469"/>
      <c r="KCQ551" s="469"/>
      <c r="KCR551" s="465"/>
      <c r="KCS551" s="466"/>
      <c r="KCT551" s="467"/>
      <c r="KCU551" s="468"/>
      <c r="KCV551" s="467"/>
      <c r="KCW551" s="469"/>
      <c r="KCX551" s="469"/>
      <c r="KCY551" s="469"/>
      <c r="KCZ551" s="465"/>
      <c r="KDA551" s="466"/>
      <c r="KDB551" s="467"/>
      <c r="KDC551" s="468"/>
      <c r="KDD551" s="467"/>
      <c r="KDE551" s="469"/>
      <c r="KDF551" s="469"/>
      <c r="KDG551" s="469"/>
      <c r="KDH551" s="465"/>
      <c r="KDI551" s="466"/>
      <c r="KDJ551" s="467"/>
      <c r="KDK551" s="468"/>
      <c r="KDL551" s="467"/>
      <c r="KDM551" s="469"/>
      <c r="KDN551" s="469"/>
      <c r="KDO551" s="469"/>
      <c r="KDP551" s="465"/>
      <c r="KDQ551" s="466"/>
      <c r="KDR551" s="467"/>
      <c r="KDS551" s="468"/>
      <c r="KDT551" s="467"/>
      <c r="KDU551" s="469"/>
      <c r="KDV551" s="469"/>
      <c r="KDW551" s="469"/>
      <c r="KDX551" s="465"/>
      <c r="KDY551" s="466"/>
      <c r="KDZ551" s="467"/>
      <c r="KEA551" s="468"/>
      <c r="KEB551" s="467"/>
      <c r="KEC551" s="469"/>
      <c r="KED551" s="469"/>
      <c r="KEE551" s="469"/>
      <c r="KEF551" s="465"/>
      <c r="KEG551" s="466"/>
      <c r="KEH551" s="467"/>
      <c r="KEI551" s="468"/>
      <c r="KEJ551" s="467"/>
      <c r="KEK551" s="469"/>
      <c r="KEL551" s="469"/>
      <c r="KEM551" s="469"/>
      <c r="KEN551" s="465"/>
      <c r="KEO551" s="466"/>
      <c r="KEP551" s="467"/>
      <c r="KEQ551" s="468"/>
      <c r="KER551" s="467"/>
      <c r="KES551" s="469"/>
      <c r="KET551" s="469"/>
      <c r="KEU551" s="469"/>
      <c r="KEV551" s="465"/>
      <c r="KEW551" s="466"/>
      <c r="KEX551" s="467"/>
      <c r="KEY551" s="468"/>
      <c r="KEZ551" s="467"/>
      <c r="KFA551" s="469"/>
      <c r="KFB551" s="469"/>
      <c r="KFC551" s="469"/>
      <c r="KFD551" s="465"/>
      <c r="KFE551" s="466"/>
      <c r="KFF551" s="467"/>
      <c r="KFG551" s="468"/>
      <c r="KFH551" s="467"/>
      <c r="KFI551" s="469"/>
      <c r="KFJ551" s="469"/>
      <c r="KFK551" s="469"/>
      <c r="KFL551" s="465"/>
      <c r="KFM551" s="466"/>
      <c r="KFN551" s="467"/>
      <c r="KFO551" s="468"/>
      <c r="KFP551" s="467"/>
      <c r="KFQ551" s="469"/>
      <c r="KFR551" s="469"/>
      <c r="KFS551" s="469"/>
      <c r="KFT551" s="465"/>
      <c r="KFU551" s="466"/>
      <c r="KFV551" s="467"/>
      <c r="KFW551" s="468"/>
      <c r="KFX551" s="467"/>
      <c r="KFY551" s="469"/>
      <c r="KFZ551" s="469"/>
      <c r="KGA551" s="469"/>
      <c r="KGB551" s="465"/>
      <c r="KGC551" s="466"/>
      <c r="KGD551" s="467"/>
      <c r="KGE551" s="468"/>
      <c r="KGF551" s="467"/>
      <c r="KGG551" s="469"/>
      <c r="KGH551" s="469"/>
      <c r="KGI551" s="469"/>
      <c r="KGJ551" s="465"/>
      <c r="KGK551" s="466"/>
      <c r="KGL551" s="467"/>
      <c r="KGM551" s="468"/>
      <c r="KGN551" s="467"/>
      <c r="KGO551" s="469"/>
      <c r="KGP551" s="469"/>
      <c r="KGQ551" s="469"/>
      <c r="KGR551" s="465"/>
      <c r="KGS551" s="466"/>
      <c r="KGT551" s="467"/>
      <c r="KGU551" s="468"/>
      <c r="KGV551" s="467"/>
      <c r="KGW551" s="469"/>
      <c r="KGX551" s="469"/>
      <c r="KGY551" s="469"/>
      <c r="KGZ551" s="465"/>
      <c r="KHA551" s="466"/>
      <c r="KHB551" s="467"/>
      <c r="KHC551" s="468"/>
      <c r="KHD551" s="467"/>
      <c r="KHE551" s="469"/>
      <c r="KHF551" s="469"/>
      <c r="KHG551" s="469"/>
      <c r="KHH551" s="465"/>
      <c r="KHI551" s="466"/>
      <c r="KHJ551" s="467"/>
      <c r="KHK551" s="468"/>
      <c r="KHL551" s="467"/>
      <c r="KHM551" s="469"/>
      <c r="KHN551" s="469"/>
      <c r="KHO551" s="469"/>
      <c r="KHP551" s="465"/>
      <c r="KHQ551" s="466"/>
      <c r="KHR551" s="467"/>
      <c r="KHS551" s="468"/>
      <c r="KHT551" s="467"/>
      <c r="KHU551" s="469"/>
      <c r="KHV551" s="469"/>
      <c r="KHW551" s="469"/>
      <c r="KHX551" s="465"/>
      <c r="KHY551" s="466"/>
      <c r="KHZ551" s="467"/>
      <c r="KIA551" s="468"/>
      <c r="KIB551" s="467"/>
      <c r="KIC551" s="469"/>
      <c r="KID551" s="469"/>
      <c r="KIE551" s="469"/>
      <c r="KIF551" s="465"/>
      <c r="KIG551" s="466"/>
      <c r="KIH551" s="467"/>
      <c r="KII551" s="468"/>
      <c r="KIJ551" s="467"/>
      <c r="KIK551" s="469"/>
      <c r="KIL551" s="469"/>
      <c r="KIM551" s="469"/>
      <c r="KIN551" s="465"/>
      <c r="KIO551" s="466"/>
      <c r="KIP551" s="467"/>
      <c r="KIQ551" s="468"/>
      <c r="KIR551" s="467"/>
      <c r="KIS551" s="469"/>
      <c r="KIT551" s="469"/>
      <c r="KIU551" s="469"/>
      <c r="KIV551" s="465"/>
      <c r="KIW551" s="466"/>
      <c r="KIX551" s="467"/>
      <c r="KIY551" s="468"/>
      <c r="KIZ551" s="467"/>
      <c r="KJA551" s="469"/>
      <c r="KJB551" s="469"/>
      <c r="KJC551" s="469"/>
      <c r="KJD551" s="465"/>
      <c r="KJE551" s="466"/>
      <c r="KJF551" s="467"/>
      <c r="KJG551" s="468"/>
      <c r="KJH551" s="467"/>
      <c r="KJI551" s="469"/>
      <c r="KJJ551" s="469"/>
      <c r="KJK551" s="469"/>
      <c r="KJL551" s="465"/>
      <c r="KJM551" s="466"/>
      <c r="KJN551" s="467"/>
      <c r="KJO551" s="468"/>
      <c r="KJP551" s="467"/>
      <c r="KJQ551" s="469"/>
      <c r="KJR551" s="469"/>
      <c r="KJS551" s="469"/>
      <c r="KJT551" s="465"/>
      <c r="KJU551" s="466"/>
      <c r="KJV551" s="467"/>
      <c r="KJW551" s="468"/>
      <c r="KJX551" s="467"/>
      <c r="KJY551" s="469"/>
      <c r="KJZ551" s="469"/>
      <c r="KKA551" s="469"/>
      <c r="KKB551" s="465"/>
      <c r="KKC551" s="466"/>
      <c r="KKD551" s="467"/>
      <c r="KKE551" s="468"/>
      <c r="KKF551" s="467"/>
      <c r="KKG551" s="469"/>
      <c r="KKH551" s="469"/>
      <c r="KKI551" s="469"/>
      <c r="KKJ551" s="465"/>
      <c r="KKK551" s="466"/>
      <c r="KKL551" s="467"/>
      <c r="KKM551" s="468"/>
      <c r="KKN551" s="467"/>
      <c r="KKO551" s="469"/>
      <c r="KKP551" s="469"/>
      <c r="KKQ551" s="469"/>
      <c r="KKR551" s="465"/>
      <c r="KKS551" s="466"/>
      <c r="KKT551" s="467"/>
      <c r="KKU551" s="468"/>
      <c r="KKV551" s="467"/>
      <c r="KKW551" s="469"/>
      <c r="KKX551" s="469"/>
      <c r="KKY551" s="469"/>
      <c r="KKZ551" s="465"/>
      <c r="KLA551" s="466"/>
      <c r="KLB551" s="467"/>
      <c r="KLC551" s="468"/>
      <c r="KLD551" s="467"/>
      <c r="KLE551" s="469"/>
      <c r="KLF551" s="469"/>
      <c r="KLG551" s="469"/>
      <c r="KLH551" s="465"/>
      <c r="KLI551" s="466"/>
      <c r="KLJ551" s="467"/>
      <c r="KLK551" s="468"/>
      <c r="KLL551" s="467"/>
      <c r="KLM551" s="469"/>
      <c r="KLN551" s="469"/>
      <c r="KLO551" s="469"/>
      <c r="KLP551" s="465"/>
      <c r="KLQ551" s="466"/>
      <c r="KLR551" s="467"/>
      <c r="KLS551" s="468"/>
      <c r="KLT551" s="467"/>
      <c r="KLU551" s="469"/>
      <c r="KLV551" s="469"/>
      <c r="KLW551" s="469"/>
      <c r="KLX551" s="465"/>
      <c r="KLY551" s="466"/>
      <c r="KLZ551" s="467"/>
      <c r="KMA551" s="468"/>
      <c r="KMB551" s="467"/>
      <c r="KMC551" s="469"/>
      <c r="KMD551" s="469"/>
      <c r="KME551" s="469"/>
      <c r="KMF551" s="465"/>
      <c r="KMG551" s="466"/>
      <c r="KMH551" s="467"/>
      <c r="KMI551" s="468"/>
      <c r="KMJ551" s="467"/>
      <c r="KMK551" s="469"/>
      <c r="KML551" s="469"/>
      <c r="KMM551" s="469"/>
      <c r="KMN551" s="465"/>
      <c r="KMO551" s="466"/>
      <c r="KMP551" s="467"/>
      <c r="KMQ551" s="468"/>
      <c r="KMR551" s="467"/>
      <c r="KMS551" s="469"/>
      <c r="KMT551" s="469"/>
      <c r="KMU551" s="469"/>
      <c r="KMV551" s="465"/>
      <c r="KMW551" s="466"/>
      <c r="KMX551" s="467"/>
      <c r="KMY551" s="468"/>
      <c r="KMZ551" s="467"/>
      <c r="KNA551" s="469"/>
      <c r="KNB551" s="469"/>
      <c r="KNC551" s="469"/>
      <c r="KND551" s="465"/>
      <c r="KNE551" s="466"/>
      <c r="KNF551" s="467"/>
      <c r="KNG551" s="468"/>
      <c r="KNH551" s="467"/>
      <c r="KNI551" s="469"/>
      <c r="KNJ551" s="469"/>
      <c r="KNK551" s="469"/>
      <c r="KNL551" s="465"/>
      <c r="KNM551" s="466"/>
      <c r="KNN551" s="467"/>
      <c r="KNO551" s="468"/>
      <c r="KNP551" s="467"/>
      <c r="KNQ551" s="469"/>
      <c r="KNR551" s="469"/>
      <c r="KNS551" s="469"/>
      <c r="KNT551" s="465"/>
      <c r="KNU551" s="466"/>
      <c r="KNV551" s="467"/>
      <c r="KNW551" s="468"/>
      <c r="KNX551" s="467"/>
      <c r="KNY551" s="469"/>
      <c r="KNZ551" s="469"/>
      <c r="KOA551" s="469"/>
      <c r="KOB551" s="465"/>
      <c r="KOC551" s="466"/>
      <c r="KOD551" s="467"/>
      <c r="KOE551" s="468"/>
      <c r="KOF551" s="467"/>
      <c r="KOG551" s="469"/>
      <c r="KOH551" s="469"/>
      <c r="KOI551" s="469"/>
      <c r="KOJ551" s="465"/>
      <c r="KOK551" s="466"/>
      <c r="KOL551" s="467"/>
      <c r="KOM551" s="468"/>
      <c r="KON551" s="467"/>
      <c r="KOO551" s="469"/>
      <c r="KOP551" s="469"/>
      <c r="KOQ551" s="469"/>
      <c r="KOR551" s="465"/>
      <c r="KOS551" s="466"/>
      <c r="KOT551" s="467"/>
      <c r="KOU551" s="468"/>
      <c r="KOV551" s="467"/>
      <c r="KOW551" s="469"/>
      <c r="KOX551" s="469"/>
      <c r="KOY551" s="469"/>
      <c r="KOZ551" s="465"/>
      <c r="KPA551" s="466"/>
      <c r="KPB551" s="467"/>
      <c r="KPC551" s="468"/>
      <c r="KPD551" s="467"/>
      <c r="KPE551" s="469"/>
      <c r="KPF551" s="469"/>
      <c r="KPG551" s="469"/>
      <c r="KPH551" s="465"/>
      <c r="KPI551" s="466"/>
      <c r="KPJ551" s="467"/>
      <c r="KPK551" s="468"/>
      <c r="KPL551" s="467"/>
      <c r="KPM551" s="469"/>
      <c r="KPN551" s="469"/>
      <c r="KPO551" s="469"/>
      <c r="KPP551" s="465"/>
      <c r="KPQ551" s="466"/>
      <c r="KPR551" s="467"/>
      <c r="KPS551" s="468"/>
      <c r="KPT551" s="467"/>
      <c r="KPU551" s="469"/>
      <c r="KPV551" s="469"/>
      <c r="KPW551" s="469"/>
      <c r="KPX551" s="465"/>
      <c r="KPY551" s="466"/>
      <c r="KPZ551" s="467"/>
      <c r="KQA551" s="468"/>
      <c r="KQB551" s="467"/>
      <c r="KQC551" s="469"/>
      <c r="KQD551" s="469"/>
      <c r="KQE551" s="469"/>
      <c r="KQF551" s="465"/>
      <c r="KQG551" s="466"/>
      <c r="KQH551" s="467"/>
      <c r="KQI551" s="468"/>
      <c r="KQJ551" s="467"/>
      <c r="KQK551" s="469"/>
      <c r="KQL551" s="469"/>
      <c r="KQM551" s="469"/>
      <c r="KQN551" s="465"/>
      <c r="KQO551" s="466"/>
      <c r="KQP551" s="467"/>
      <c r="KQQ551" s="468"/>
      <c r="KQR551" s="467"/>
      <c r="KQS551" s="469"/>
      <c r="KQT551" s="469"/>
      <c r="KQU551" s="469"/>
      <c r="KQV551" s="465"/>
      <c r="KQW551" s="466"/>
      <c r="KQX551" s="467"/>
      <c r="KQY551" s="468"/>
      <c r="KQZ551" s="467"/>
      <c r="KRA551" s="469"/>
      <c r="KRB551" s="469"/>
      <c r="KRC551" s="469"/>
      <c r="KRD551" s="465"/>
      <c r="KRE551" s="466"/>
      <c r="KRF551" s="467"/>
      <c r="KRG551" s="468"/>
      <c r="KRH551" s="467"/>
      <c r="KRI551" s="469"/>
      <c r="KRJ551" s="469"/>
      <c r="KRK551" s="469"/>
      <c r="KRL551" s="465"/>
      <c r="KRM551" s="466"/>
      <c r="KRN551" s="467"/>
      <c r="KRO551" s="468"/>
      <c r="KRP551" s="467"/>
      <c r="KRQ551" s="469"/>
      <c r="KRR551" s="469"/>
      <c r="KRS551" s="469"/>
      <c r="KRT551" s="465"/>
      <c r="KRU551" s="466"/>
      <c r="KRV551" s="467"/>
      <c r="KRW551" s="468"/>
      <c r="KRX551" s="467"/>
      <c r="KRY551" s="469"/>
      <c r="KRZ551" s="469"/>
      <c r="KSA551" s="469"/>
      <c r="KSB551" s="465"/>
      <c r="KSC551" s="466"/>
      <c r="KSD551" s="467"/>
      <c r="KSE551" s="468"/>
      <c r="KSF551" s="467"/>
      <c r="KSG551" s="469"/>
      <c r="KSH551" s="469"/>
      <c r="KSI551" s="469"/>
      <c r="KSJ551" s="465"/>
      <c r="KSK551" s="466"/>
      <c r="KSL551" s="467"/>
      <c r="KSM551" s="468"/>
      <c r="KSN551" s="467"/>
      <c r="KSO551" s="469"/>
      <c r="KSP551" s="469"/>
      <c r="KSQ551" s="469"/>
      <c r="KSR551" s="465"/>
      <c r="KSS551" s="466"/>
      <c r="KST551" s="467"/>
      <c r="KSU551" s="468"/>
      <c r="KSV551" s="467"/>
      <c r="KSW551" s="469"/>
      <c r="KSX551" s="469"/>
      <c r="KSY551" s="469"/>
      <c r="KSZ551" s="465"/>
      <c r="KTA551" s="466"/>
      <c r="KTB551" s="467"/>
      <c r="KTC551" s="468"/>
      <c r="KTD551" s="467"/>
      <c r="KTE551" s="469"/>
      <c r="KTF551" s="469"/>
      <c r="KTG551" s="469"/>
      <c r="KTH551" s="465"/>
      <c r="KTI551" s="466"/>
      <c r="KTJ551" s="467"/>
      <c r="KTK551" s="468"/>
      <c r="KTL551" s="467"/>
      <c r="KTM551" s="469"/>
      <c r="KTN551" s="469"/>
      <c r="KTO551" s="469"/>
      <c r="KTP551" s="465"/>
      <c r="KTQ551" s="466"/>
      <c r="KTR551" s="467"/>
      <c r="KTS551" s="468"/>
      <c r="KTT551" s="467"/>
      <c r="KTU551" s="469"/>
      <c r="KTV551" s="469"/>
      <c r="KTW551" s="469"/>
      <c r="KTX551" s="465"/>
      <c r="KTY551" s="466"/>
      <c r="KTZ551" s="467"/>
      <c r="KUA551" s="468"/>
      <c r="KUB551" s="467"/>
      <c r="KUC551" s="469"/>
      <c r="KUD551" s="469"/>
      <c r="KUE551" s="469"/>
      <c r="KUF551" s="465"/>
      <c r="KUG551" s="466"/>
      <c r="KUH551" s="467"/>
      <c r="KUI551" s="468"/>
      <c r="KUJ551" s="467"/>
      <c r="KUK551" s="469"/>
      <c r="KUL551" s="469"/>
      <c r="KUM551" s="469"/>
      <c r="KUN551" s="465"/>
      <c r="KUO551" s="466"/>
      <c r="KUP551" s="467"/>
      <c r="KUQ551" s="468"/>
      <c r="KUR551" s="467"/>
      <c r="KUS551" s="469"/>
      <c r="KUT551" s="469"/>
      <c r="KUU551" s="469"/>
      <c r="KUV551" s="465"/>
      <c r="KUW551" s="466"/>
      <c r="KUX551" s="467"/>
      <c r="KUY551" s="468"/>
      <c r="KUZ551" s="467"/>
      <c r="KVA551" s="469"/>
      <c r="KVB551" s="469"/>
      <c r="KVC551" s="469"/>
      <c r="KVD551" s="465"/>
      <c r="KVE551" s="466"/>
      <c r="KVF551" s="467"/>
      <c r="KVG551" s="468"/>
      <c r="KVH551" s="467"/>
      <c r="KVI551" s="469"/>
      <c r="KVJ551" s="469"/>
      <c r="KVK551" s="469"/>
      <c r="KVL551" s="465"/>
      <c r="KVM551" s="466"/>
      <c r="KVN551" s="467"/>
      <c r="KVO551" s="468"/>
      <c r="KVP551" s="467"/>
      <c r="KVQ551" s="469"/>
      <c r="KVR551" s="469"/>
      <c r="KVS551" s="469"/>
      <c r="KVT551" s="465"/>
      <c r="KVU551" s="466"/>
      <c r="KVV551" s="467"/>
      <c r="KVW551" s="468"/>
      <c r="KVX551" s="467"/>
      <c r="KVY551" s="469"/>
      <c r="KVZ551" s="469"/>
      <c r="KWA551" s="469"/>
      <c r="KWB551" s="465"/>
      <c r="KWC551" s="466"/>
      <c r="KWD551" s="467"/>
      <c r="KWE551" s="468"/>
      <c r="KWF551" s="467"/>
      <c r="KWG551" s="469"/>
      <c r="KWH551" s="469"/>
      <c r="KWI551" s="469"/>
      <c r="KWJ551" s="465"/>
      <c r="KWK551" s="466"/>
      <c r="KWL551" s="467"/>
      <c r="KWM551" s="468"/>
      <c r="KWN551" s="467"/>
      <c r="KWO551" s="469"/>
      <c r="KWP551" s="469"/>
      <c r="KWQ551" s="469"/>
      <c r="KWR551" s="465"/>
      <c r="KWS551" s="466"/>
      <c r="KWT551" s="467"/>
      <c r="KWU551" s="468"/>
      <c r="KWV551" s="467"/>
      <c r="KWW551" s="469"/>
      <c r="KWX551" s="469"/>
      <c r="KWY551" s="469"/>
      <c r="KWZ551" s="465"/>
      <c r="KXA551" s="466"/>
      <c r="KXB551" s="467"/>
      <c r="KXC551" s="468"/>
      <c r="KXD551" s="467"/>
      <c r="KXE551" s="469"/>
      <c r="KXF551" s="469"/>
      <c r="KXG551" s="469"/>
      <c r="KXH551" s="465"/>
      <c r="KXI551" s="466"/>
      <c r="KXJ551" s="467"/>
      <c r="KXK551" s="468"/>
      <c r="KXL551" s="467"/>
      <c r="KXM551" s="469"/>
      <c r="KXN551" s="469"/>
      <c r="KXO551" s="469"/>
      <c r="KXP551" s="465"/>
      <c r="KXQ551" s="466"/>
      <c r="KXR551" s="467"/>
      <c r="KXS551" s="468"/>
      <c r="KXT551" s="467"/>
      <c r="KXU551" s="469"/>
      <c r="KXV551" s="469"/>
      <c r="KXW551" s="469"/>
      <c r="KXX551" s="465"/>
      <c r="KXY551" s="466"/>
      <c r="KXZ551" s="467"/>
      <c r="KYA551" s="468"/>
      <c r="KYB551" s="467"/>
      <c r="KYC551" s="469"/>
      <c r="KYD551" s="469"/>
      <c r="KYE551" s="469"/>
      <c r="KYF551" s="465"/>
      <c r="KYG551" s="466"/>
      <c r="KYH551" s="467"/>
      <c r="KYI551" s="468"/>
      <c r="KYJ551" s="467"/>
      <c r="KYK551" s="469"/>
      <c r="KYL551" s="469"/>
      <c r="KYM551" s="469"/>
      <c r="KYN551" s="465"/>
      <c r="KYO551" s="466"/>
      <c r="KYP551" s="467"/>
      <c r="KYQ551" s="468"/>
      <c r="KYR551" s="467"/>
      <c r="KYS551" s="469"/>
      <c r="KYT551" s="469"/>
      <c r="KYU551" s="469"/>
      <c r="KYV551" s="465"/>
      <c r="KYW551" s="466"/>
      <c r="KYX551" s="467"/>
      <c r="KYY551" s="468"/>
      <c r="KYZ551" s="467"/>
      <c r="KZA551" s="469"/>
      <c r="KZB551" s="469"/>
      <c r="KZC551" s="469"/>
      <c r="KZD551" s="465"/>
      <c r="KZE551" s="466"/>
      <c r="KZF551" s="467"/>
      <c r="KZG551" s="468"/>
      <c r="KZH551" s="467"/>
      <c r="KZI551" s="469"/>
      <c r="KZJ551" s="469"/>
      <c r="KZK551" s="469"/>
      <c r="KZL551" s="465"/>
      <c r="KZM551" s="466"/>
      <c r="KZN551" s="467"/>
      <c r="KZO551" s="468"/>
      <c r="KZP551" s="467"/>
      <c r="KZQ551" s="469"/>
      <c r="KZR551" s="469"/>
      <c r="KZS551" s="469"/>
      <c r="KZT551" s="465"/>
      <c r="KZU551" s="466"/>
      <c r="KZV551" s="467"/>
      <c r="KZW551" s="468"/>
      <c r="KZX551" s="467"/>
      <c r="KZY551" s="469"/>
      <c r="KZZ551" s="469"/>
      <c r="LAA551" s="469"/>
      <c r="LAB551" s="465"/>
      <c r="LAC551" s="466"/>
      <c r="LAD551" s="467"/>
      <c r="LAE551" s="468"/>
      <c r="LAF551" s="467"/>
      <c r="LAG551" s="469"/>
      <c r="LAH551" s="469"/>
      <c r="LAI551" s="469"/>
      <c r="LAJ551" s="465"/>
      <c r="LAK551" s="466"/>
      <c r="LAL551" s="467"/>
      <c r="LAM551" s="468"/>
      <c r="LAN551" s="467"/>
      <c r="LAO551" s="469"/>
      <c r="LAP551" s="469"/>
      <c r="LAQ551" s="469"/>
      <c r="LAR551" s="465"/>
      <c r="LAS551" s="466"/>
      <c r="LAT551" s="467"/>
      <c r="LAU551" s="468"/>
      <c r="LAV551" s="467"/>
      <c r="LAW551" s="469"/>
      <c r="LAX551" s="469"/>
      <c r="LAY551" s="469"/>
      <c r="LAZ551" s="465"/>
      <c r="LBA551" s="466"/>
      <c r="LBB551" s="467"/>
      <c r="LBC551" s="468"/>
      <c r="LBD551" s="467"/>
      <c r="LBE551" s="469"/>
      <c r="LBF551" s="469"/>
      <c r="LBG551" s="469"/>
      <c r="LBH551" s="465"/>
      <c r="LBI551" s="466"/>
      <c r="LBJ551" s="467"/>
      <c r="LBK551" s="468"/>
      <c r="LBL551" s="467"/>
      <c r="LBM551" s="469"/>
      <c r="LBN551" s="469"/>
      <c r="LBO551" s="469"/>
      <c r="LBP551" s="465"/>
      <c r="LBQ551" s="466"/>
      <c r="LBR551" s="467"/>
      <c r="LBS551" s="468"/>
      <c r="LBT551" s="467"/>
      <c r="LBU551" s="469"/>
      <c r="LBV551" s="469"/>
      <c r="LBW551" s="469"/>
      <c r="LBX551" s="465"/>
      <c r="LBY551" s="466"/>
      <c r="LBZ551" s="467"/>
      <c r="LCA551" s="468"/>
      <c r="LCB551" s="467"/>
      <c r="LCC551" s="469"/>
      <c r="LCD551" s="469"/>
      <c r="LCE551" s="469"/>
      <c r="LCF551" s="465"/>
      <c r="LCG551" s="466"/>
      <c r="LCH551" s="467"/>
      <c r="LCI551" s="468"/>
      <c r="LCJ551" s="467"/>
      <c r="LCK551" s="469"/>
      <c r="LCL551" s="469"/>
      <c r="LCM551" s="469"/>
      <c r="LCN551" s="465"/>
      <c r="LCO551" s="466"/>
      <c r="LCP551" s="467"/>
      <c r="LCQ551" s="468"/>
      <c r="LCR551" s="467"/>
      <c r="LCS551" s="469"/>
      <c r="LCT551" s="469"/>
      <c r="LCU551" s="469"/>
      <c r="LCV551" s="465"/>
      <c r="LCW551" s="466"/>
      <c r="LCX551" s="467"/>
      <c r="LCY551" s="468"/>
      <c r="LCZ551" s="467"/>
      <c r="LDA551" s="469"/>
      <c r="LDB551" s="469"/>
      <c r="LDC551" s="469"/>
      <c r="LDD551" s="465"/>
      <c r="LDE551" s="466"/>
      <c r="LDF551" s="467"/>
      <c r="LDG551" s="468"/>
      <c r="LDH551" s="467"/>
      <c r="LDI551" s="469"/>
      <c r="LDJ551" s="469"/>
      <c r="LDK551" s="469"/>
      <c r="LDL551" s="465"/>
      <c r="LDM551" s="466"/>
      <c r="LDN551" s="467"/>
      <c r="LDO551" s="468"/>
      <c r="LDP551" s="467"/>
      <c r="LDQ551" s="469"/>
      <c r="LDR551" s="469"/>
      <c r="LDS551" s="469"/>
      <c r="LDT551" s="465"/>
      <c r="LDU551" s="466"/>
      <c r="LDV551" s="467"/>
      <c r="LDW551" s="468"/>
      <c r="LDX551" s="467"/>
      <c r="LDY551" s="469"/>
      <c r="LDZ551" s="469"/>
      <c r="LEA551" s="469"/>
      <c r="LEB551" s="465"/>
      <c r="LEC551" s="466"/>
      <c r="LED551" s="467"/>
      <c r="LEE551" s="468"/>
      <c r="LEF551" s="467"/>
      <c r="LEG551" s="469"/>
      <c r="LEH551" s="469"/>
      <c r="LEI551" s="469"/>
      <c r="LEJ551" s="465"/>
      <c r="LEK551" s="466"/>
      <c r="LEL551" s="467"/>
      <c r="LEM551" s="468"/>
      <c r="LEN551" s="467"/>
      <c r="LEO551" s="469"/>
      <c r="LEP551" s="469"/>
      <c r="LEQ551" s="469"/>
      <c r="LER551" s="465"/>
      <c r="LES551" s="466"/>
      <c r="LET551" s="467"/>
      <c r="LEU551" s="468"/>
      <c r="LEV551" s="467"/>
      <c r="LEW551" s="469"/>
      <c r="LEX551" s="469"/>
      <c r="LEY551" s="469"/>
      <c r="LEZ551" s="465"/>
      <c r="LFA551" s="466"/>
      <c r="LFB551" s="467"/>
      <c r="LFC551" s="468"/>
      <c r="LFD551" s="467"/>
      <c r="LFE551" s="469"/>
      <c r="LFF551" s="469"/>
      <c r="LFG551" s="469"/>
      <c r="LFH551" s="465"/>
      <c r="LFI551" s="466"/>
      <c r="LFJ551" s="467"/>
      <c r="LFK551" s="468"/>
      <c r="LFL551" s="467"/>
      <c r="LFM551" s="469"/>
      <c r="LFN551" s="469"/>
      <c r="LFO551" s="469"/>
      <c r="LFP551" s="465"/>
      <c r="LFQ551" s="466"/>
      <c r="LFR551" s="467"/>
      <c r="LFS551" s="468"/>
      <c r="LFT551" s="467"/>
      <c r="LFU551" s="469"/>
      <c r="LFV551" s="469"/>
      <c r="LFW551" s="469"/>
      <c r="LFX551" s="465"/>
      <c r="LFY551" s="466"/>
      <c r="LFZ551" s="467"/>
      <c r="LGA551" s="468"/>
      <c r="LGB551" s="467"/>
      <c r="LGC551" s="469"/>
      <c r="LGD551" s="469"/>
      <c r="LGE551" s="469"/>
      <c r="LGF551" s="465"/>
      <c r="LGG551" s="466"/>
      <c r="LGH551" s="467"/>
      <c r="LGI551" s="468"/>
      <c r="LGJ551" s="467"/>
      <c r="LGK551" s="469"/>
      <c r="LGL551" s="469"/>
      <c r="LGM551" s="469"/>
      <c r="LGN551" s="465"/>
      <c r="LGO551" s="466"/>
      <c r="LGP551" s="467"/>
      <c r="LGQ551" s="468"/>
      <c r="LGR551" s="467"/>
      <c r="LGS551" s="469"/>
      <c r="LGT551" s="469"/>
      <c r="LGU551" s="469"/>
      <c r="LGV551" s="465"/>
      <c r="LGW551" s="466"/>
      <c r="LGX551" s="467"/>
      <c r="LGY551" s="468"/>
      <c r="LGZ551" s="467"/>
      <c r="LHA551" s="469"/>
      <c r="LHB551" s="469"/>
      <c r="LHC551" s="469"/>
      <c r="LHD551" s="465"/>
      <c r="LHE551" s="466"/>
      <c r="LHF551" s="467"/>
      <c r="LHG551" s="468"/>
      <c r="LHH551" s="467"/>
      <c r="LHI551" s="469"/>
      <c r="LHJ551" s="469"/>
      <c r="LHK551" s="469"/>
      <c r="LHL551" s="465"/>
      <c r="LHM551" s="466"/>
      <c r="LHN551" s="467"/>
      <c r="LHO551" s="468"/>
      <c r="LHP551" s="467"/>
      <c r="LHQ551" s="469"/>
      <c r="LHR551" s="469"/>
      <c r="LHS551" s="469"/>
      <c r="LHT551" s="465"/>
      <c r="LHU551" s="466"/>
      <c r="LHV551" s="467"/>
      <c r="LHW551" s="468"/>
      <c r="LHX551" s="467"/>
      <c r="LHY551" s="469"/>
      <c r="LHZ551" s="469"/>
      <c r="LIA551" s="469"/>
      <c r="LIB551" s="465"/>
      <c r="LIC551" s="466"/>
      <c r="LID551" s="467"/>
      <c r="LIE551" s="468"/>
      <c r="LIF551" s="467"/>
      <c r="LIG551" s="469"/>
      <c r="LIH551" s="469"/>
      <c r="LII551" s="469"/>
      <c r="LIJ551" s="465"/>
      <c r="LIK551" s="466"/>
      <c r="LIL551" s="467"/>
      <c r="LIM551" s="468"/>
      <c r="LIN551" s="467"/>
      <c r="LIO551" s="469"/>
      <c r="LIP551" s="469"/>
      <c r="LIQ551" s="469"/>
      <c r="LIR551" s="465"/>
      <c r="LIS551" s="466"/>
      <c r="LIT551" s="467"/>
      <c r="LIU551" s="468"/>
      <c r="LIV551" s="467"/>
      <c r="LIW551" s="469"/>
      <c r="LIX551" s="469"/>
      <c r="LIY551" s="469"/>
      <c r="LIZ551" s="465"/>
      <c r="LJA551" s="466"/>
      <c r="LJB551" s="467"/>
      <c r="LJC551" s="468"/>
      <c r="LJD551" s="467"/>
      <c r="LJE551" s="469"/>
      <c r="LJF551" s="469"/>
      <c r="LJG551" s="469"/>
      <c r="LJH551" s="465"/>
      <c r="LJI551" s="466"/>
      <c r="LJJ551" s="467"/>
      <c r="LJK551" s="468"/>
      <c r="LJL551" s="467"/>
      <c r="LJM551" s="469"/>
      <c r="LJN551" s="469"/>
      <c r="LJO551" s="469"/>
      <c r="LJP551" s="465"/>
      <c r="LJQ551" s="466"/>
      <c r="LJR551" s="467"/>
      <c r="LJS551" s="468"/>
      <c r="LJT551" s="467"/>
      <c r="LJU551" s="469"/>
      <c r="LJV551" s="469"/>
      <c r="LJW551" s="469"/>
      <c r="LJX551" s="465"/>
      <c r="LJY551" s="466"/>
      <c r="LJZ551" s="467"/>
      <c r="LKA551" s="468"/>
      <c r="LKB551" s="467"/>
      <c r="LKC551" s="469"/>
      <c r="LKD551" s="469"/>
      <c r="LKE551" s="469"/>
      <c r="LKF551" s="465"/>
      <c r="LKG551" s="466"/>
      <c r="LKH551" s="467"/>
      <c r="LKI551" s="468"/>
      <c r="LKJ551" s="467"/>
      <c r="LKK551" s="469"/>
      <c r="LKL551" s="469"/>
      <c r="LKM551" s="469"/>
      <c r="LKN551" s="465"/>
      <c r="LKO551" s="466"/>
      <c r="LKP551" s="467"/>
      <c r="LKQ551" s="468"/>
      <c r="LKR551" s="467"/>
      <c r="LKS551" s="469"/>
      <c r="LKT551" s="469"/>
      <c r="LKU551" s="469"/>
      <c r="LKV551" s="465"/>
      <c r="LKW551" s="466"/>
      <c r="LKX551" s="467"/>
      <c r="LKY551" s="468"/>
      <c r="LKZ551" s="467"/>
      <c r="LLA551" s="469"/>
      <c r="LLB551" s="469"/>
      <c r="LLC551" s="469"/>
      <c r="LLD551" s="465"/>
      <c r="LLE551" s="466"/>
      <c r="LLF551" s="467"/>
      <c r="LLG551" s="468"/>
      <c r="LLH551" s="467"/>
      <c r="LLI551" s="469"/>
      <c r="LLJ551" s="469"/>
      <c r="LLK551" s="469"/>
      <c r="LLL551" s="465"/>
      <c r="LLM551" s="466"/>
      <c r="LLN551" s="467"/>
      <c r="LLO551" s="468"/>
      <c r="LLP551" s="467"/>
      <c r="LLQ551" s="469"/>
      <c r="LLR551" s="469"/>
      <c r="LLS551" s="469"/>
      <c r="LLT551" s="465"/>
      <c r="LLU551" s="466"/>
      <c r="LLV551" s="467"/>
      <c r="LLW551" s="468"/>
      <c r="LLX551" s="467"/>
      <c r="LLY551" s="469"/>
      <c r="LLZ551" s="469"/>
      <c r="LMA551" s="469"/>
      <c r="LMB551" s="465"/>
      <c r="LMC551" s="466"/>
      <c r="LMD551" s="467"/>
      <c r="LME551" s="468"/>
      <c r="LMF551" s="467"/>
      <c r="LMG551" s="469"/>
      <c r="LMH551" s="469"/>
      <c r="LMI551" s="469"/>
      <c r="LMJ551" s="465"/>
      <c r="LMK551" s="466"/>
      <c r="LML551" s="467"/>
      <c r="LMM551" s="468"/>
      <c r="LMN551" s="467"/>
      <c r="LMO551" s="469"/>
      <c r="LMP551" s="469"/>
      <c r="LMQ551" s="469"/>
      <c r="LMR551" s="465"/>
      <c r="LMS551" s="466"/>
      <c r="LMT551" s="467"/>
      <c r="LMU551" s="468"/>
      <c r="LMV551" s="467"/>
      <c r="LMW551" s="469"/>
      <c r="LMX551" s="469"/>
      <c r="LMY551" s="469"/>
      <c r="LMZ551" s="465"/>
      <c r="LNA551" s="466"/>
      <c r="LNB551" s="467"/>
      <c r="LNC551" s="468"/>
      <c r="LND551" s="467"/>
      <c r="LNE551" s="469"/>
      <c r="LNF551" s="469"/>
      <c r="LNG551" s="469"/>
      <c r="LNH551" s="465"/>
      <c r="LNI551" s="466"/>
      <c r="LNJ551" s="467"/>
      <c r="LNK551" s="468"/>
      <c r="LNL551" s="467"/>
      <c r="LNM551" s="469"/>
      <c r="LNN551" s="469"/>
      <c r="LNO551" s="469"/>
      <c r="LNP551" s="465"/>
      <c r="LNQ551" s="466"/>
      <c r="LNR551" s="467"/>
      <c r="LNS551" s="468"/>
      <c r="LNT551" s="467"/>
      <c r="LNU551" s="469"/>
      <c r="LNV551" s="469"/>
      <c r="LNW551" s="469"/>
      <c r="LNX551" s="465"/>
      <c r="LNY551" s="466"/>
      <c r="LNZ551" s="467"/>
      <c r="LOA551" s="468"/>
      <c r="LOB551" s="467"/>
      <c r="LOC551" s="469"/>
      <c r="LOD551" s="469"/>
      <c r="LOE551" s="469"/>
      <c r="LOF551" s="465"/>
      <c r="LOG551" s="466"/>
      <c r="LOH551" s="467"/>
      <c r="LOI551" s="468"/>
      <c r="LOJ551" s="467"/>
      <c r="LOK551" s="469"/>
      <c r="LOL551" s="469"/>
      <c r="LOM551" s="469"/>
      <c r="LON551" s="465"/>
      <c r="LOO551" s="466"/>
      <c r="LOP551" s="467"/>
      <c r="LOQ551" s="468"/>
      <c r="LOR551" s="467"/>
      <c r="LOS551" s="469"/>
      <c r="LOT551" s="469"/>
      <c r="LOU551" s="469"/>
      <c r="LOV551" s="465"/>
      <c r="LOW551" s="466"/>
      <c r="LOX551" s="467"/>
      <c r="LOY551" s="468"/>
      <c r="LOZ551" s="467"/>
      <c r="LPA551" s="469"/>
      <c r="LPB551" s="469"/>
      <c r="LPC551" s="469"/>
      <c r="LPD551" s="465"/>
      <c r="LPE551" s="466"/>
      <c r="LPF551" s="467"/>
      <c r="LPG551" s="468"/>
      <c r="LPH551" s="467"/>
      <c r="LPI551" s="469"/>
      <c r="LPJ551" s="469"/>
      <c r="LPK551" s="469"/>
      <c r="LPL551" s="465"/>
      <c r="LPM551" s="466"/>
      <c r="LPN551" s="467"/>
      <c r="LPO551" s="468"/>
      <c r="LPP551" s="467"/>
      <c r="LPQ551" s="469"/>
      <c r="LPR551" s="469"/>
      <c r="LPS551" s="469"/>
      <c r="LPT551" s="465"/>
      <c r="LPU551" s="466"/>
      <c r="LPV551" s="467"/>
      <c r="LPW551" s="468"/>
      <c r="LPX551" s="467"/>
      <c r="LPY551" s="469"/>
      <c r="LPZ551" s="469"/>
      <c r="LQA551" s="469"/>
      <c r="LQB551" s="465"/>
      <c r="LQC551" s="466"/>
      <c r="LQD551" s="467"/>
      <c r="LQE551" s="468"/>
      <c r="LQF551" s="467"/>
      <c r="LQG551" s="469"/>
      <c r="LQH551" s="469"/>
      <c r="LQI551" s="469"/>
      <c r="LQJ551" s="465"/>
      <c r="LQK551" s="466"/>
      <c r="LQL551" s="467"/>
      <c r="LQM551" s="468"/>
      <c r="LQN551" s="467"/>
      <c r="LQO551" s="469"/>
      <c r="LQP551" s="469"/>
      <c r="LQQ551" s="469"/>
      <c r="LQR551" s="465"/>
      <c r="LQS551" s="466"/>
      <c r="LQT551" s="467"/>
      <c r="LQU551" s="468"/>
      <c r="LQV551" s="467"/>
      <c r="LQW551" s="469"/>
      <c r="LQX551" s="469"/>
      <c r="LQY551" s="469"/>
      <c r="LQZ551" s="465"/>
      <c r="LRA551" s="466"/>
      <c r="LRB551" s="467"/>
      <c r="LRC551" s="468"/>
      <c r="LRD551" s="467"/>
      <c r="LRE551" s="469"/>
      <c r="LRF551" s="469"/>
      <c r="LRG551" s="469"/>
      <c r="LRH551" s="465"/>
      <c r="LRI551" s="466"/>
      <c r="LRJ551" s="467"/>
      <c r="LRK551" s="468"/>
      <c r="LRL551" s="467"/>
      <c r="LRM551" s="469"/>
      <c r="LRN551" s="469"/>
      <c r="LRO551" s="469"/>
      <c r="LRP551" s="465"/>
      <c r="LRQ551" s="466"/>
      <c r="LRR551" s="467"/>
      <c r="LRS551" s="468"/>
      <c r="LRT551" s="467"/>
      <c r="LRU551" s="469"/>
      <c r="LRV551" s="469"/>
      <c r="LRW551" s="469"/>
      <c r="LRX551" s="465"/>
      <c r="LRY551" s="466"/>
      <c r="LRZ551" s="467"/>
      <c r="LSA551" s="468"/>
      <c r="LSB551" s="467"/>
      <c r="LSC551" s="469"/>
      <c r="LSD551" s="469"/>
      <c r="LSE551" s="469"/>
      <c r="LSF551" s="465"/>
      <c r="LSG551" s="466"/>
      <c r="LSH551" s="467"/>
      <c r="LSI551" s="468"/>
      <c r="LSJ551" s="467"/>
      <c r="LSK551" s="469"/>
      <c r="LSL551" s="469"/>
      <c r="LSM551" s="469"/>
      <c r="LSN551" s="465"/>
      <c r="LSO551" s="466"/>
      <c r="LSP551" s="467"/>
      <c r="LSQ551" s="468"/>
      <c r="LSR551" s="467"/>
      <c r="LSS551" s="469"/>
      <c r="LST551" s="469"/>
      <c r="LSU551" s="469"/>
      <c r="LSV551" s="465"/>
      <c r="LSW551" s="466"/>
      <c r="LSX551" s="467"/>
      <c r="LSY551" s="468"/>
      <c r="LSZ551" s="467"/>
      <c r="LTA551" s="469"/>
      <c r="LTB551" s="469"/>
      <c r="LTC551" s="469"/>
      <c r="LTD551" s="465"/>
      <c r="LTE551" s="466"/>
      <c r="LTF551" s="467"/>
      <c r="LTG551" s="468"/>
      <c r="LTH551" s="467"/>
      <c r="LTI551" s="469"/>
      <c r="LTJ551" s="469"/>
      <c r="LTK551" s="469"/>
      <c r="LTL551" s="465"/>
      <c r="LTM551" s="466"/>
      <c r="LTN551" s="467"/>
      <c r="LTO551" s="468"/>
      <c r="LTP551" s="467"/>
      <c r="LTQ551" s="469"/>
      <c r="LTR551" s="469"/>
      <c r="LTS551" s="469"/>
      <c r="LTT551" s="465"/>
      <c r="LTU551" s="466"/>
      <c r="LTV551" s="467"/>
      <c r="LTW551" s="468"/>
      <c r="LTX551" s="467"/>
      <c r="LTY551" s="469"/>
      <c r="LTZ551" s="469"/>
      <c r="LUA551" s="469"/>
      <c r="LUB551" s="465"/>
      <c r="LUC551" s="466"/>
      <c r="LUD551" s="467"/>
      <c r="LUE551" s="468"/>
      <c r="LUF551" s="467"/>
      <c r="LUG551" s="469"/>
      <c r="LUH551" s="469"/>
      <c r="LUI551" s="469"/>
      <c r="LUJ551" s="465"/>
      <c r="LUK551" s="466"/>
      <c r="LUL551" s="467"/>
      <c r="LUM551" s="468"/>
      <c r="LUN551" s="467"/>
      <c r="LUO551" s="469"/>
      <c r="LUP551" s="469"/>
      <c r="LUQ551" s="469"/>
      <c r="LUR551" s="465"/>
      <c r="LUS551" s="466"/>
      <c r="LUT551" s="467"/>
      <c r="LUU551" s="468"/>
      <c r="LUV551" s="467"/>
      <c r="LUW551" s="469"/>
      <c r="LUX551" s="469"/>
      <c r="LUY551" s="469"/>
      <c r="LUZ551" s="465"/>
      <c r="LVA551" s="466"/>
      <c r="LVB551" s="467"/>
      <c r="LVC551" s="468"/>
      <c r="LVD551" s="467"/>
      <c r="LVE551" s="469"/>
      <c r="LVF551" s="469"/>
      <c r="LVG551" s="469"/>
      <c r="LVH551" s="465"/>
      <c r="LVI551" s="466"/>
      <c r="LVJ551" s="467"/>
      <c r="LVK551" s="468"/>
      <c r="LVL551" s="467"/>
      <c r="LVM551" s="469"/>
      <c r="LVN551" s="469"/>
      <c r="LVO551" s="469"/>
      <c r="LVP551" s="465"/>
      <c r="LVQ551" s="466"/>
      <c r="LVR551" s="467"/>
      <c r="LVS551" s="468"/>
      <c r="LVT551" s="467"/>
      <c r="LVU551" s="469"/>
      <c r="LVV551" s="469"/>
      <c r="LVW551" s="469"/>
      <c r="LVX551" s="465"/>
      <c r="LVY551" s="466"/>
      <c r="LVZ551" s="467"/>
      <c r="LWA551" s="468"/>
      <c r="LWB551" s="467"/>
      <c r="LWC551" s="469"/>
      <c r="LWD551" s="469"/>
      <c r="LWE551" s="469"/>
      <c r="LWF551" s="465"/>
      <c r="LWG551" s="466"/>
      <c r="LWH551" s="467"/>
      <c r="LWI551" s="468"/>
      <c r="LWJ551" s="467"/>
      <c r="LWK551" s="469"/>
      <c r="LWL551" s="469"/>
      <c r="LWM551" s="469"/>
      <c r="LWN551" s="465"/>
      <c r="LWO551" s="466"/>
      <c r="LWP551" s="467"/>
      <c r="LWQ551" s="468"/>
      <c r="LWR551" s="467"/>
      <c r="LWS551" s="469"/>
      <c r="LWT551" s="469"/>
      <c r="LWU551" s="469"/>
      <c r="LWV551" s="465"/>
      <c r="LWW551" s="466"/>
      <c r="LWX551" s="467"/>
      <c r="LWY551" s="468"/>
      <c r="LWZ551" s="467"/>
      <c r="LXA551" s="469"/>
      <c r="LXB551" s="469"/>
      <c r="LXC551" s="469"/>
      <c r="LXD551" s="465"/>
      <c r="LXE551" s="466"/>
      <c r="LXF551" s="467"/>
      <c r="LXG551" s="468"/>
      <c r="LXH551" s="467"/>
      <c r="LXI551" s="469"/>
      <c r="LXJ551" s="469"/>
      <c r="LXK551" s="469"/>
      <c r="LXL551" s="465"/>
      <c r="LXM551" s="466"/>
      <c r="LXN551" s="467"/>
      <c r="LXO551" s="468"/>
      <c r="LXP551" s="467"/>
      <c r="LXQ551" s="469"/>
      <c r="LXR551" s="469"/>
      <c r="LXS551" s="469"/>
      <c r="LXT551" s="465"/>
      <c r="LXU551" s="466"/>
      <c r="LXV551" s="467"/>
      <c r="LXW551" s="468"/>
      <c r="LXX551" s="467"/>
      <c r="LXY551" s="469"/>
      <c r="LXZ551" s="469"/>
      <c r="LYA551" s="469"/>
      <c r="LYB551" s="465"/>
      <c r="LYC551" s="466"/>
      <c r="LYD551" s="467"/>
      <c r="LYE551" s="468"/>
      <c r="LYF551" s="467"/>
      <c r="LYG551" s="469"/>
      <c r="LYH551" s="469"/>
      <c r="LYI551" s="469"/>
      <c r="LYJ551" s="465"/>
      <c r="LYK551" s="466"/>
      <c r="LYL551" s="467"/>
      <c r="LYM551" s="468"/>
      <c r="LYN551" s="467"/>
      <c r="LYO551" s="469"/>
      <c r="LYP551" s="469"/>
      <c r="LYQ551" s="469"/>
      <c r="LYR551" s="465"/>
      <c r="LYS551" s="466"/>
      <c r="LYT551" s="467"/>
      <c r="LYU551" s="468"/>
      <c r="LYV551" s="467"/>
      <c r="LYW551" s="469"/>
      <c r="LYX551" s="469"/>
      <c r="LYY551" s="469"/>
      <c r="LYZ551" s="465"/>
      <c r="LZA551" s="466"/>
      <c r="LZB551" s="467"/>
      <c r="LZC551" s="468"/>
      <c r="LZD551" s="467"/>
      <c r="LZE551" s="469"/>
      <c r="LZF551" s="469"/>
      <c r="LZG551" s="469"/>
      <c r="LZH551" s="465"/>
      <c r="LZI551" s="466"/>
      <c r="LZJ551" s="467"/>
      <c r="LZK551" s="468"/>
      <c r="LZL551" s="467"/>
      <c r="LZM551" s="469"/>
      <c r="LZN551" s="469"/>
      <c r="LZO551" s="469"/>
      <c r="LZP551" s="465"/>
      <c r="LZQ551" s="466"/>
      <c r="LZR551" s="467"/>
      <c r="LZS551" s="468"/>
      <c r="LZT551" s="467"/>
      <c r="LZU551" s="469"/>
      <c r="LZV551" s="469"/>
      <c r="LZW551" s="469"/>
      <c r="LZX551" s="465"/>
      <c r="LZY551" s="466"/>
      <c r="LZZ551" s="467"/>
      <c r="MAA551" s="468"/>
      <c r="MAB551" s="467"/>
      <c r="MAC551" s="469"/>
      <c r="MAD551" s="469"/>
      <c r="MAE551" s="469"/>
      <c r="MAF551" s="465"/>
      <c r="MAG551" s="466"/>
      <c r="MAH551" s="467"/>
      <c r="MAI551" s="468"/>
      <c r="MAJ551" s="467"/>
      <c r="MAK551" s="469"/>
      <c r="MAL551" s="469"/>
      <c r="MAM551" s="469"/>
      <c r="MAN551" s="465"/>
      <c r="MAO551" s="466"/>
      <c r="MAP551" s="467"/>
      <c r="MAQ551" s="468"/>
      <c r="MAR551" s="467"/>
      <c r="MAS551" s="469"/>
      <c r="MAT551" s="469"/>
      <c r="MAU551" s="469"/>
      <c r="MAV551" s="465"/>
      <c r="MAW551" s="466"/>
      <c r="MAX551" s="467"/>
      <c r="MAY551" s="468"/>
      <c r="MAZ551" s="467"/>
      <c r="MBA551" s="469"/>
      <c r="MBB551" s="469"/>
      <c r="MBC551" s="469"/>
      <c r="MBD551" s="465"/>
      <c r="MBE551" s="466"/>
      <c r="MBF551" s="467"/>
      <c r="MBG551" s="468"/>
      <c r="MBH551" s="467"/>
      <c r="MBI551" s="469"/>
      <c r="MBJ551" s="469"/>
      <c r="MBK551" s="469"/>
      <c r="MBL551" s="465"/>
      <c r="MBM551" s="466"/>
      <c r="MBN551" s="467"/>
      <c r="MBO551" s="468"/>
      <c r="MBP551" s="467"/>
      <c r="MBQ551" s="469"/>
      <c r="MBR551" s="469"/>
      <c r="MBS551" s="469"/>
      <c r="MBT551" s="465"/>
      <c r="MBU551" s="466"/>
      <c r="MBV551" s="467"/>
      <c r="MBW551" s="468"/>
      <c r="MBX551" s="467"/>
      <c r="MBY551" s="469"/>
      <c r="MBZ551" s="469"/>
      <c r="MCA551" s="469"/>
      <c r="MCB551" s="465"/>
      <c r="MCC551" s="466"/>
      <c r="MCD551" s="467"/>
      <c r="MCE551" s="468"/>
      <c r="MCF551" s="467"/>
      <c r="MCG551" s="469"/>
      <c r="MCH551" s="469"/>
      <c r="MCI551" s="469"/>
      <c r="MCJ551" s="465"/>
      <c r="MCK551" s="466"/>
      <c r="MCL551" s="467"/>
      <c r="MCM551" s="468"/>
      <c r="MCN551" s="467"/>
      <c r="MCO551" s="469"/>
      <c r="MCP551" s="469"/>
      <c r="MCQ551" s="469"/>
      <c r="MCR551" s="465"/>
      <c r="MCS551" s="466"/>
      <c r="MCT551" s="467"/>
      <c r="MCU551" s="468"/>
      <c r="MCV551" s="467"/>
      <c r="MCW551" s="469"/>
      <c r="MCX551" s="469"/>
      <c r="MCY551" s="469"/>
      <c r="MCZ551" s="465"/>
      <c r="MDA551" s="466"/>
      <c r="MDB551" s="467"/>
      <c r="MDC551" s="468"/>
      <c r="MDD551" s="467"/>
      <c r="MDE551" s="469"/>
      <c r="MDF551" s="469"/>
      <c r="MDG551" s="469"/>
      <c r="MDH551" s="465"/>
      <c r="MDI551" s="466"/>
      <c r="MDJ551" s="467"/>
      <c r="MDK551" s="468"/>
      <c r="MDL551" s="467"/>
      <c r="MDM551" s="469"/>
      <c r="MDN551" s="469"/>
      <c r="MDO551" s="469"/>
      <c r="MDP551" s="465"/>
      <c r="MDQ551" s="466"/>
      <c r="MDR551" s="467"/>
      <c r="MDS551" s="468"/>
      <c r="MDT551" s="467"/>
      <c r="MDU551" s="469"/>
      <c r="MDV551" s="469"/>
      <c r="MDW551" s="469"/>
      <c r="MDX551" s="465"/>
      <c r="MDY551" s="466"/>
      <c r="MDZ551" s="467"/>
      <c r="MEA551" s="468"/>
      <c r="MEB551" s="467"/>
      <c r="MEC551" s="469"/>
      <c r="MED551" s="469"/>
      <c r="MEE551" s="469"/>
      <c r="MEF551" s="465"/>
      <c r="MEG551" s="466"/>
      <c r="MEH551" s="467"/>
      <c r="MEI551" s="468"/>
      <c r="MEJ551" s="467"/>
      <c r="MEK551" s="469"/>
      <c r="MEL551" s="469"/>
      <c r="MEM551" s="469"/>
      <c r="MEN551" s="465"/>
      <c r="MEO551" s="466"/>
      <c r="MEP551" s="467"/>
      <c r="MEQ551" s="468"/>
      <c r="MER551" s="467"/>
      <c r="MES551" s="469"/>
      <c r="MET551" s="469"/>
      <c r="MEU551" s="469"/>
      <c r="MEV551" s="465"/>
      <c r="MEW551" s="466"/>
      <c r="MEX551" s="467"/>
      <c r="MEY551" s="468"/>
      <c r="MEZ551" s="467"/>
      <c r="MFA551" s="469"/>
      <c r="MFB551" s="469"/>
      <c r="MFC551" s="469"/>
      <c r="MFD551" s="465"/>
      <c r="MFE551" s="466"/>
      <c r="MFF551" s="467"/>
      <c r="MFG551" s="468"/>
      <c r="MFH551" s="467"/>
      <c r="MFI551" s="469"/>
      <c r="MFJ551" s="469"/>
      <c r="MFK551" s="469"/>
      <c r="MFL551" s="465"/>
      <c r="MFM551" s="466"/>
      <c r="MFN551" s="467"/>
      <c r="MFO551" s="468"/>
      <c r="MFP551" s="467"/>
      <c r="MFQ551" s="469"/>
      <c r="MFR551" s="469"/>
      <c r="MFS551" s="469"/>
      <c r="MFT551" s="465"/>
      <c r="MFU551" s="466"/>
      <c r="MFV551" s="467"/>
      <c r="MFW551" s="468"/>
      <c r="MFX551" s="467"/>
      <c r="MFY551" s="469"/>
      <c r="MFZ551" s="469"/>
      <c r="MGA551" s="469"/>
      <c r="MGB551" s="465"/>
      <c r="MGC551" s="466"/>
      <c r="MGD551" s="467"/>
      <c r="MGE551" s="468"/>
      <c r="MGF551" s="467"/>
      <c r="MGG551" s="469"/>
      <c r="MGH551" s="469"/>
      <c r="MGI551" s="469"/>
      <c r="MGJ551" s="465"/>
      <c r="MGK551" s="466"/>
      <c r="MGL551" s="467"/>
      <c r="MGM551" s="468"/>
      <c r="MGN551" s="467"/>
      <c r="MGO551" s="469"/>
      <c r="MGP551" s="469"/>
      <c r="MGQ551" s="469"/>
      <c r="MGR551" s="465"/>
      <c r="MGS551" s="466"/>
      <c r="MGT551" s="467"/>
      <c r="MGU551" s="468"/>
      <c r="MGV551" s="467"/>
      <c r="MGW551" s="469"/>
      <c r="MGX551" s="469"/>
      <c r="MGY551" s="469"/>
      <c r="MGZ551" s="465"/>
      <c r="MHA551" s="466"/>
      <c r="MHB551" s="467"/>
      <c r="MHC551" s="468"/>
      <c r="MHD551" s="467"/>
      <c r="MHE551" s="469"/>
      <c r="MHF551" s="469"/>
      <c r="MHG551" s="469"/>
      <c r="MHH551" s="465"/>
      <c r="MHI551" s="466"/>
      <c r="MHJ551" s="467"/>
      <c r="MHK551" s="468"/>
      <c r="MHL551" s="467"/>
      <c r="MHM551" s="469"/>
      <c r="MHN551" s="469"/>
      <c r="MHO551" s="469"/>
      <c r="MHP551" s="465"/>
      <c r="MHQ551" s="466"/>
      <c r="MHR551" s="467"/>
      <c r="MHS551" s="468"/>
      <c r="MHT551" s="467"/>
      <c r="MHU551" s="469"/>
      <c r="MHV551" s="469"/>
      <c r="MHW551" s="469"/>
      <c r="MHX551" s="465"/>
      <c r="MHY551" s="466"/>
      <c r="MHZ551" s="467"/>
      <c r="MIA551" s="468"/>
      <c r="MIB551" s="467"/>
      <c r="MIC551" s="469"/>
      <c r="MID551" s="469"/>
      <c r="MIE551" s="469"/>
      <c r="MIF551" s="465"/>
      <c r="MIG551" s="466"/>
      <c r="MIH551" s="467"/>
      <c r="MII551" s="468"/>
      <c r="MIJ551" s="467"/>
      <c r="MIK551" s="469"/>
      <c r="MIL551" s="469"/>
      <c r="MIM551" s="469"/>
      <c r="MIN551" s="465"/>
      <c r="MIO551" s="466"/>
      <c r="MIP551" s="467"/>
      <c r="MIQ551" s="468"/>
      <c r="MIR551" s="467"/>
      <c r="MIS551" s="469"/>
      <c r="MIT551" s="469"/>
      <c r="MIU551" s="469"/>
      <c r="MIV551" s="465"/>
      <c r="MIW551" s="466"/>
      <c r="MIX551" s="467"/>
      <c r="MIY551" s="468"/>
      <c r="MIZ551" s="467"/>
      <c r="MJA551" s="469"/>
      <c r="MJB551" s="469"/>
      <c r="MJC551" s="469"/>
      <c r="MJD551" s="465"/>
      <c r="MJE551" s="466"/>
      <c r="MJF551" s="467"/>
      <c r="MJG551" s="468"/>
      <c r="MJH551" s="467"/>
      <c r="MJI551" s="469"/>
      <c r="MJJ551" s="469"/>
      <c r="MJK551" s="469"/>
      <c r="MJL551" s="465"/>
      <c r="MJM551" s="466"/>
      <c r="MJN551" s="467"/>
      <c r="MJO551" s="468"/>
      <c r="MJP551" s="467"/>
      <c r="MJQ551" s="469"/>
      <c r="MJR551" s="469"/>
      <c r="MJS551" s="469"/>
      <c r="MJT551" s="465"/>
      <c r="MJU551" s="466"/>
      <c r="MJV551" s="467"/>
      <c r="MJW551" s="468"/>
      <c r="MJX551" s="467"/>
      <c r="MJY551" s="469"/>
      <c r="MJZ551" s="469"/>
      <c r="MKA551" s="469"/>
      <c r="MKB551" s="465"/>
      <c r="MKC551" s="466"/>
      <c r="MKD551" s="467"/>
      <c r="MKE551" s="468"/>
      <c r="MKF551" s="467"/>
      <c r="MKG551" s="469"/>
      <c r="MKH551" s="469"/>
      <c r="MKI551" s="469"/>
      <c r="MKJ551" s="465"/>
      <c r="MKK551" s="466"/>
      <c r="MKL551" s="467"/>
      <c r="MKM551" s="468"/>
      <c r="MKN551" s="467"/>
      <c r="MKO551" s="469"/>
      <c r="MKP551" s="469"/>
      <c r="MKQ551" s="469"/>
      <c r="MKR551" s="465"/>
      <c r="MKS551" s="466"/>
      <c r="MKT551" s="467"/>
      <c r="MKU551" s="468"/>
      <c r="MKV551" s="467"/>
      <c r="MKW551" s="469"/>
      <c r="MKX551" s="469"/>
      <c r="MKY551" s="469"/>
      <c r="MKZ551" s="465"/>
      <c r="MLA551" s="466"/>
      <c r="MLB551" s="467"/>
      <c r="MLC551" s="468"/>
      <c r="MLD551" s="467"/>
      <c r="MLE551" s="469"/>
      <c r="MLF551" s="469"/>
      <c r="MLG551" s="469"/>
      <c r="MLH551" s="465"/>
      <c r="MLI551" s="466"/>
      <c r="MLJ551" s="467"/>
      <c r="MLK551" s="468"/>
      <c r="MLL551" s="467"/>
      <c r="MLM551" s="469"/>
      <c r="MLN551" s="469"/>
      <c r="MLO551" s="469"/>
      <c r="MLP551" s="465"/>
      <c r="MLQ551" s="466"/>
      <c r="MLR551" s="467"/>
      <c r="MLS551" s="468"/>
      <c r="MLT551" s="467"/>
      <c r="MLU551" s="469"/>
      <c r="MLV551" s="469"/>
      <c r="MLW551" s="469"/>
      <c r="MLX551" s="465"/>
      <c r="MLY551" s="466"/>
      <c r="MLZ551" s="467"/>
      <c r="MMA551" s="468"/>
      <c r="MMB551" s="467"/>
      <c r="MMC551" s="469"/>
      <c r="MMD551" s="469"/>
      <c r="MME551" s="469"/>
      <c r="MMF551" s="465"/>
      <c r="MMG551" s="466"/>
      <c r="MMH551" s="467"/>
      <c r="MMI551" s="468"/>
      <c r="MMJ551" s="467"/>
      <c r="MMK551" s="469"/>
      <c r="MML551" s="469"/>
      <c r="MMM551" s="469"/>
      <c r="MMN551" s="465"/>
      <c r="MMO551" s="466"/>
      <c r="MMP551" s="467"/>
      <c r="MMQ551" s="468"/>
      <c r="MMR551" s="467"/>
      <c r="MMS551" s="469"/>
      <c r="MMT551" s="469"/>
      <c r="MMU551" s="469"/>
      <c r="MMV551" s="465"/>
      <c r="MMW551" s="466"/>
      <c r="MMX551" s="467"/>
      <c r="MMY551" s="468"/>
      <c r="MMZ551" s="467"/>
      <c r="MNA551" s="469"/>
      <c r="MNB551" s="469"/>
      <c r="MNC551" s="469"/>
      <c r="MND551" s="465"/>
      <c r="MNE551" s="466"/>
      <c r="MNF551" s="467"/>
      <c r="MNG551" s="468"/>
      <c r="MNH551" s="467"/>
      <c r="MNI551" s="469"/>
      <c r="MNJ551" s="469"/>
      <c r="MNK551" s="469"/>
      <c r="MNL551" s="465"/>
      <c r="MNM551" s="466"/>
      <c r="MNN551" s="467"/>
      <c r="MNO551" s="468"/>
      <c r="MNP551" s="467"/>
      <c r="MNQ551" s="469"/>
      <c r="MNR551" s="469"/>
      <c r="MNS551" s="469"/>
      <c r="MNT551" s="465"/>
      <c r="MNU551" s="466"/>
      <c r="MNV551" s="467"/>
      <c r="MNW551" s="468"/>
      <c r="MNX551" s="467"/>
      <c r="MNY551" s="469"/>
      <c r="MNZ551" s="469"/>
      <c r="MOA551" s="469"/>
      <c r="MOB551" s="465"/>
      <c r="MOC551" s="466"/>
      <c r="MOD551" s="467"/>
      <c r="MOE551" s="468"/>
      <c r="MOF551" s="467"/>
      <c r="MOG551" s="469"/>
      <c r="MOH551" s="469"/>
      <c r="MOI551" s="469"/>
      <c r="MOJ551" s="465"/>
      <c r="MOK551" s="466"/>
      <c r="MOL551" s="467"/>
      <c r="MOM551" s="468"/>
      <c r="MON551" s="467"/>
      <c r="MOO551" s="469"/>
      <c r="MOP551" s="469"/>
      <c r="MOQ551" s="469"/>
      <c r="MOR551" s="465"/>
      <c r="MOS551" s="466"/>
      <c r="MOT551" s="467"/>
      <c r="MOU551" s="468"/>
      <c r="MOV551" s="467"/>
      <c r="MOW551" s="469"/>
      <c r="MOX551" s="469"/>
      <c r="MOY551" s="469"/>
      <c r="MOZ551" s="465"/>
      <c r="MPA551" s="466"/>
      <c r="MPB551" s="467"/>
      <c r="MPC551" s="468"/>
      <c r="MPD551" s="467"/>
      <c r="MPE551" s="469"/>
      <c r="MPF551" s="469"/>
      <c r="MPG551" s="469"/>
      <c r="MPH551" s="465"/>
      <c r="MPI551" s="466"/>
      <c r="MPJ551" s="467"/>
      <c r="MPK551" s="468"/>
      <c r="MPL551" s="467"/>
      <c r="MPM551" s="469"/>
      <c r="MPN551" s="469"/>
      <c r="MPO551" s="469"/>
      <c r="MPP551" s="465"/>
      <c r="MPQ551" s="466"/>
      <c r="MPR551" s="467"/>
      <c r="MPS551" s="468"/>
      <c r="MPT551" s="467"/>
      <c r="MPU551" s="469"/>
      <c r="MPV551" s="469"/>
      <c r="MPW551" s="469"/>
      <c r="MPX551" s="465"/>
      <c r="MPY551" s="466"/>
      <c r="MPZ551" s="467"/>
      <c r="MQA551" s="468"/>
      <c r="MQB551" s="467"/>
      <c r="MQC551" s="469"/>
      <c r="MQD551" s="469"/>
      <c r="MQE551" s="469"/>
      <c r="MQF551" s="465"/>
      <c r="MQG551" s="466"/>
      <c r="MQH551" s="467"/>
      <c r="MQI551" s="468"/>
      <c r="MQJ551" s="467"/>
      <c r="MQK551" s="469"/>
      <c r="MQL551" s="469"/>
      <c r="MQM551" s="469"/>
      <c r="MQN551" s="465"/>
      <c r="MQO551" s="466"/>
      <c r="MQP551" s="467"/>
      <c r="MQQ551" s="468"/>
      <c r="MQR551" s="467"/>
      <c r="MQS551" s="469"/>
      <c r="MQT551" s="469"/>
      <c r="MQU551" s="469"/>
      <c r="MQV551" s="465"/>
      <c r="MQW551" s="466"/>
      <c r="MQX551" s="467"/>
      <c r="MQY551" s="468"/>
      <c r="MQZ551" s="467"/>
      <c r="MRA551" s="469"/>
      <c r="MRB551" s="469"/>
      <c r="MRC551" s="469"/>
      <c r="MRD551" s="465"/>
      <c r="MRE551" s="466"/>
      <c r="MRF551" s="467"/>
      <c r="MRG551" s="468"/>
      <c r="MRH551" s="467"/>
      <c r="MRI551" s="469"/>
      <c r="MRJ551" s="469"/>
      <c r="MRK551" s="469"/>
      <c r="MRL551" s="465"/>
      <c r="MRM551" s="466"/>
      <c r="MRN551" s="467"/>
      <c r="MRO551" s="468"/>
      <c r="MRP551" s="467"/>
      <c r="MRQ551" s="469"/>
      <c r="MRR551" s="469"/>
      <c r="MRS551" s="469"/>
      <c r="MRT551" s="465"/>
      <c r="MRU551" s="466"/>
      <c r="MRV551" s="467"/>
      <c r="MRW551" s="468"/>
      <c r="MRX551" s="467"/>
      <c r="MRY551" s="469"/>
      <c r="MRZ551" s="469"/>
      <c r="MSA551" s="469"/>
      <c r="MSB551" s="465"/>
      <c r="MSC551" s="466"/>
      <c r="MSD551" s="467"/>
      <c r="MSE551" s="468"/>
      <c r="MSF551" s="467"/>
      <c r="MSG551" s="469"/>
      <c r="MSH551" s="469"/>
      <c r="MSI551" s="469"/>
      <c r="MSJ551" s="465"/>
      <c r="MSK551" s="466"/>
      <c r="MSL551" s="467"/>
      <c r="MSM551" s="468"/>
      <c r="MSN551" s="467"/>
      <c r="MSO551" s="469"/>
      <c r="MSP551" s="469"/>
      <c r="MSQ551" s="469"/>
      <c r="MSR551" s="465"/>
      <c r="MSS551" s="466"/>
      <c r="MST551" s="467"/>
      <c r="MSU551" s="468"/>
      <c r="MSV551" s="467"/>
      <c r="MSW551" s="469"/>
      <c r="MSX551" s="469"/>
      <c r="MSY551" s="469"/>
      <c r="MSZ551" s="465"/>
      <c r="MTA551" s="466"/>
      <c r="MTB551" s="467"/>
      <c r="MTC551" s="468"/>
      <c r="MTD551" s="467"/>
      <c r="MTE551" s="469"/>
      <c r="MTF551" s="469"/>
      <c r="MTG551" s="469"/>
      <c r="MTH551" s="465"/>
      <c r="MTI551" s="466"/>
      <c r="MTJ551" s="467"/>
      <c r="MTK551" s="468"/>
      <c r="MTL551" s="467"/>
      <c r="MTM551" s="469"/>
      <c r="MTN551" s="469"/>
      <c r="MTO551" s="469"/>
      <c r="MTP551" s="465"/>
      <c r="MTQ551" s="466"/>
      <c r="MTR551" s="467"/>
      <c r="MTS551" s="468"/>
      <c r="MTT551" s="467"/>
      <c r="MTU551" s="469"/>
      <c r="MTV551" s="469"/>
      <c r="MTW551" s="469"/>
      <c r="MTX551" s="465"/>
      <c r="MTY551" s="466"/>
      <c r="MTZ551" s="467"/>
      <c r="MUA551" s="468"/>
      <c r="MUB551" s="467"/>
      <c r="MUC551" s="469"/>
      <c r="MUD551" s="469"/>
      <c r="MUE551" s="469"/>
      <c r="MUF551" s="465"/>
      <c r="MUG551" s="466"/>
      <c r="MUH551" s="467"/>
      <c r="MUI551" s="468"/>
      <c r="MUJ551" s="467"/>
      <c r="MUK551" s="469"/>
      <c r="MUL551" s="469"/>
      <c r="MUM551" s="469"/>
      <c r="MUN551" s="465"/>
      <c r="MUO551" s="466"/>
      <c r="MUP551" s="467"/>
      <c r="MUQ551" s="468"/>
      <c r="MUR551" s="467"/>
      <c r="MUS551" s="469"/>
      <c r="MUT551" s="469"/>
      <c r="MUU551" s="469"/>
      <c r="MUV551" s="465"/>
      <c r="MUW551" s="466"/>
      <c r="MUX551" s="467"/>
      <c r="MUY551" s="468"/>
      <c r="MUZ551" s="467"/>
      <c r="MVA551" s="469"/>
      <c r="MVB551" s="469"/>
      <c r="MVC551" s="469"/>
      <c r="MVD551" s="465"/>
      <c r="MVE551" s="466"/>
      <c r="MVF551" s="467"/>
      <c r="MVG551" s="468"/>
      <c r="MVH551" s="467"/>
      <c r="MVI551" s="469"/>
      <c r="MVJ551" s="469"/>
      <c r="MVK551" s="469"/>
      <c r="MVL551" s="465"/>
      <c r="MVM551" s="466"/>
      <c r="MVN551" s="467"/>
      <c r="MVO551" s="468"/>
      <c r="MVP551" s="467"/>
      <c r="MVQ551" s="469"/>
      <c r="MVR551" s="469"/>
      <c r="MVS551" s="469"/>
      <c r="MVT551" s="465"/>
      <c r="MVU551" s="466"/>
      <c r="MVV551" s="467"/>
      <c r="MVW551" s="468"/>
      <c r="MVX551" s="467"/>
      <c r="MVY551" s="469"/>
      <c r="MVZ551" s="469"/>
      <c r="MWA551" s="469"/>
      <c r="MWB551" s="465"/>
      <c r="MWC551" s="466"/>
      <c r="MWD551" s="467"/>
      <c r="MWE551" s="468"/>
      <c r="MWF551" s="467"/>
      <c r="MWG551" s="469"/>
      <c r="MWH551" s="469"/>
      <c r="MWI551" s="469"/>
      <c r="MWJ551" s="465"/>
      <c r="MWK551" s="466"/>
      <c r="MWL551" s="467"/>
      <c r="MWM551" s="468"/>
      <c r="MWN551" s="467"/>
      <c r="MWO551" s="469"/>
      <c r="MWP551" s="469"/>
      <c r="MWQ551" s="469"/>
      <c r="MWR551" s="465"/>
      <c r="MWS551" s="466"/>
      <c r="MWT551" s="467"/>
      <c r="MWU551" s="468"/>
      <c r="MWV551" s="467"/>
      <c r="MWW551" s="469"/>
      <c r="MWX551" s="469"/>
      <c r="MWY551" s="469"/>
      <c r="MWZ551" s="465"/>
      <c r="MXA551" s="466"/>
      <c r="MXB551" s="467"/>
      <c r="MXC551" s="468"/>
      <c r="MXD551" s="467"/>
      <c r="MXE551" s="469"/>
      <c r="MXF551" s="469"/>
      <c r="MXG551" s="469"/>
      <c r="MXH551" s="465"/>
      <c r="MXI551" s="466"/>
      <c r="MXJ551" s="467"/>
      <c r="MXK551" s="468"/>
      <c r="MXL551" s="467"/>
      <c r="MXM551" s="469"/>
      <c r="MXN551" s="469"/>
      <c r="MXO551" s="469"/>
      <c r="MXP551" s="465"/>
      <c r="MXQ551" s="466"/>
      <c r="MXR551" s="467"/>
      <c r="MXS551" s="468"/>
      <c r="MXT551" s="467"/>
      <c r="MXU551" s="469"/>
      <c r="MXV551" s="469"/>
      <c r="MXW551" s="469"/>
      <c r="MXX551" s="465"/>
      <c r="MXY551" s="466"/>
      <c r="MXZ551" s="467"/>
      <c r="MYA551" s="468"/>
      <c r="MYB551" s="467"/>
      <c r="MYC551" s="469"/>
      <c r="MYD551" s="469"/>
      <c r="MYE551" s="469"/>
      <c r="MYF551" s="465"/>
      <c r="MYG551" s="466"/>
      <c r="MYH551" s="467"/>
      <c r="MYI551" s="468"/>
      <c r="MYJ551" s="467"/>
      <c r="MYK551" s="469"/>
      <c r="MYL551" s="469"/>
      <c r="MYM551" s="469"/>
      <c r="MYN551" s="465"/>
      <c r="MYO551" s="466"/>
      <c r="MYP551" s="467"/>
      <c r="MYQ551" s="468"/>
      <c r="MYR551" s="467"/>
      <c r="MYS551" s="469"/>
      <c r="MYT551" s="469"/>
      <c r="MYU551" s="469"/>
      <c r="MYV551" s="465"/>
      <c r="MYW551" s="466"/>
      <c r="MYX551" s="467"/>
      <c r="MYY551" s="468"/>
      <c r="MYZ551" s="467"/>
      <c r="MZA551" s="469"/>
      <c r="MZB551" s="469"/>
      <c r="MZC551" s="469"/>
      <c r="MZD551" s="465"/>
      <c r="MZE551" s="466"/>
      <c r="MZF551" s="467"/>
      <c r="MZG551" s="468"/>
      <c r="MZH551" s="467"/>
      <c r="MZI551" s="469"/>
      <c r="MZJ551" s="469"/>
      <c r="MZK551" s="469"/>
      <c r="MZL551" s="465"/>
      <c r="MZM551" s="466"/>
      <c r="MZN551" s="467"/>
      <c r="MZO551" s="468"/>
      <c r="MZP551" s="467"/>
      <c r="MZQ551" s="469"/>
      <c r="MZR551" s="469"/>
      <c r="MZS551" s="469"/>
      <c r="MZT551" s="465"/>
      <c r="MZU551" s="466"/>
      <c r="MZV551" s="467"/>
      <c r="MZW551" s="468"/>
      <c r="MZX551" s="467"/>
      <c r="MZY551" s="469"/>
      <c r="MZZ551" s="469"/>
      <c r="NAA551" s="469"/>
      <c r="NAB551" s="465"/>
      <c r="NAC551" s="466"/>
      <c r="NAD551" s="467"/>
      <c r="NAE551" s="468"/>
      <c r="NAF551" s="467"/>
      <c r="NAG551" s="469"/>
      <c r="NAH551" s="469"/>
      <c r="NAI551" s="469"/>
      <c r="NAJ551" s="465"/>
      <c r="NAK551" s="466"/>
      <c r="NAL551" s="467"/>
      <c r="NAM551" s="468"/>
      <c r="NAN551" s="467"/>
      <c r="NAO551" s="469"/>
      <c r="NAP551" s="469"/>
      <c r="NAQ551" s="469"/>
      <c r="NAR551" s="465"/>
      <c r="NAS551" s="466"/>
      <c r="NAT551" s="467"/>
      <c r="NAU551" s="468"/>
      <c r="NAV551" s="467"/>
      <c r="NAW551" s="469"/>
      <c r="NAX551" s="469"/>
      <c r="NAY551" s="469"/>
      <c r="NAZ551" s="465"/>
      <c r="NBA551" s="466"/>
      <c r="NBB551" s="467"/>
      <c r="NBC551" s="468"/>
      <c r="NBD551" s="467"/>
      <c r="NBE551" s="469"/>
      <c r="NBF551" s="469"/>
      <c r="NBG551" s="469"/>
      <c r="NBH551" s="465"/>
      <c r="NBI551" s="466"/>
      <c r="NBJ551" s="467"/>
      <c r="NBK551" s="468"/>
      <c r="NBL551" s="467"/>
      <c r="NBM551" s="469"/>
      <c r="NBN551" s="469"/>
      <c r="NBO551" s="469"/>
      <c r="NBP551" s="465"/>
      <c r="NBQ551" s="466"/>
      <c r="NBR551" s="467"/>
      <c r="NBS551" s="468"/>
      <c r="NBT551" s="467"/>
      <c r="NBU551" s="469"/>
      <c r="NBV551" s="469"/>
      <c r="NBW551" s="469"/>
      <c r="NBX551" s="465"/>
      <c r="NBY551" s="466"/>
      <c r="NBZ551" s="467"/>
      <c r="NCA551" s="468"/>
      <c r="NCB551" s="467"/>
      <c r="NCC551" s="469"/>
      <c r="NCD551" s="469"/>
      <c r="NCE551" s="469"/>
      <c r="NCF551" s="465"/>
      <c r="NCG551" s="466"/>
      <c r="NCH551" s="467"/>
      <c r="NCI551" s="468"/>
      <c r="NCJ551" s="467"/>
      <c r="NCK551" s="469"/>
      <c r="NCL551" s="469"/>
      <c r="NCM551" s="469"/>
      <c r="NCN551" s="465"/>
      <c r="NCO551" s="466"/>
      <c r="NCP551" s="467"/>
      <c r="NCQ551" s="468"/>
      <c r="NCR551" s="467"/>
      <c r="NCS551" s="469"/>
      <c r="NCT551" s="469"/>
      <c r="NCU551" s="469"/>
      <c r="NCV551" s="465"/>
      <c r="NCW551" s="466"/>
      <c r="NCX551" s="467"/>
      <c r="NCY551" s="468"/>
      <c r="NCZ551" s="467"/>
      <c r="NDA551" s="469"/>
      <c r="NDB551" s="469"/>
      <c r="NDC551" s="469"/>
      <c r="NDD551" s="465"/>
      <c r="NDE551" s="466"/>
      <c r="NDF551" s="467"/>
      <c r="NDG551" s="468"/>
      <c r="NDH551" s="467"/>
      <c r="NDI551" s="469"/>
      <c r="NDJ551" s="469"/>
      <c r="NDK551" s="469"/>
      <c r="NDL551" s="465"/>
      <c r="NDM551" s="466"/>
      <c r="NDN551" s="467"/>
      <c r="NDO551" s="468"/>
      <c r="NDP551" s="467"/>
      <c r="NDQ551" s="469"/>
      <c r="NDR551" s="469"/>
      <c r="NDS551" s="469"/>
      <c r="NDT551" s="465"/>
      <c r="NDU551" s="466"/>
      <c r="NDV551" s="467"/>
      <c r="NDW551" s="468"/>
      <c r="NDX551" s="467"/>
      <c r="NDY551" s="469"/>
      <c r="NDZ551" s="469"/>
      <c r="NEA551" s="469"/>
      <c r="NEB551" s="465"/>
      <c r="NEC551" s="466"/>
      <c r="NED551" s="467"/>
      <c r="NEE551" s="468"/>
      <c r="NEF551" s="467"/>
      <c r="NEG551" s="469"/>
      <c r="NEH551" s="469"/>
      <c r="NEI551" s="469"/>
      <c r="NEJ551" s="465"/>
      <c r="NEK551" s="466"/>
      <c r="NEL551" s="467"/>
      <c r="NEM551" s="468"/>
      <c r="NEN551" s="467"/>
      <c r="NEO551" s="469"/>
      <c r="NEP551" s="469"/>
      <c r="NEQ551" s="469"/>
      <c r="NER551" s="465"/>
      <c r="NES551" s="466"/>
      <c r="NET551" s="467"/>
      <c r="NEU551" s="468"/>
      <c r="NEV551" s="467"/>
      <c r="NEW551" s="469"/>
      <c r="NEX551" s="469"/>
      <c r="NEY551" s="469"/>
      <c r="NEZ551" s="465"/>
      <c r="NFA551" s="466"/>
      <c r="NFB551" s="467"/>
      <c r="NFC551" s="468"/>
      <c r="NFD551" s="467"/>
      <c r="NFE551" s="469"/>
      <c r="NFF551" s="469"/>
      <c r="NFG551" s="469"/>
      <c r="NFH551" s="465"/>
      <c r="NFI551" s="466"/>
      <c r="NFJ551" s="467"/>
      <c r="NFK551" s="468"/>
      <c r="NFL551" s="467"/>
      <c r="NFM551" s="469"/>
      <c r="NFN551" s="469"/>
      <c r="NFO551" s="469"/>
      <c r="NFP551" s="465"/>
      <c r="NFQ551" s="466"/>
      <c r="NFR551" s="467"/>
      <c r="NFS551" s="468"/>
      <c r="NFT551" s="467"/>
      <c r="NFU551" s="469"/>
      <c r="NFV551" s="469"/>
      <c r="NFW551" s="469"/>
      <c r="NFX551" s="465"/>
      <c r="NFY551" s="466"/>
      <c r="NFZ551" s="467"/>
      <c r="NGA551" s="468"/>
      <c r="NGB551" s="467"/>
      <c r="NGC551" s="469"/>
      <c r="NGD551" s="469"/>
      <c r="NGE551" s="469"/>
      <c r="NGF551" s="465"/>
      <c r="NGG551" s="466"/>
      <c r="NGH551" s="467"/>
      <c r="NGI551" s="468"/>
      <c r="NGJ551" s="467"/>
      <c r="NGK551" s="469"/>
      <c r="NGL551" s="469"/>
      <c r="NGM551" s="469"/>
      <c r="NGN551" s="465"/>
      <c r="NGO551" s="466"/>
      <c r="NGP551" s="467"/>
      <c r="NGQ551" s="468"/>
      <c r="NGR551" s="467"/>
      <c r="NGS551" s="469"/>
      <c r="NGT551" s="469"/>
      <c r="NGU551" s="469"/>
      <c r="NGV551" s="465"/>
      <c r="NGW551" s="466"/>
      <c r="NGX551" s="467"/>
      <c r="NGY551" s="468"/>
      <c r="NGZ551" s="467"/>
      <c r="NHA551" s="469"/>
      <c r="NHB551" s="469"/>
      <c r="NHC551" s="469"/>
      <c r="NHD551" s="465"/>
      <c r="NHE551" s="466"/>
      <c r="NHF551" s="467"/>
      <c r="NHG551" s="468"/>
      <c r="NHH551" s="467"/>
      <c r="NHI551" s="469"/>
      <c r="NHJ551" s="469"/>
      <c r="NHK551" s="469"/>
      <c r="NHL551" s="465"/>
      <c r="NHM551" s="466"/>
      <c r="NHN551" s="467"/>
      <c r="NHO551" s="468"/>
      <c r="NHP551" s="467"/>
      <c r="NHQ551" s="469"/>
      <c r="NHR551" s="469"/>
      <c r="NHS551" s="469"/>
      <c r="NHT551" s="465"/>
      <c r="NHU551" s="466"/>
      <c r="NHV551" s="467"/>
      <c r="NHW551" s="468"/>
      <c r="NHX551" s="467"/>
      <c r="NHY551" s="469"/>
      <c r="NHZ551" s="469"/>
      <c r="NIA551" s="469"/>
      <c r="NIB551" s="465"/>
      <c r="NIC551" s="466"/>
      <c r="NID551" s="467"/>
      <c r="NIE551" s="468"/>
      <c r="NIF551" s="467"/>
      <c r="NIG551" s="469"/>
      <c r="NIH551" s="469"/>
      <c r="NII551" s="469"/>
      <c r="NIJ551" s="465"/>
      <c r="NIK551" s="466"/>
      <c r="NIL551" s="467"/>
      <c r="NIM551" s="468"/>
      <c r="NIN551" s="467"/>
      <c r="NIO551" s="469"/>
      <c r="NIP551" s="469"/>
      <c r="NIQ551" s="469"/>
      <c r="NIR551" s="465"/>
      <c r="NIS551" s="466"/>
      <c r="NIT551" s="467"/>
      <c r="NIU551" s="468"/>
      <c r="NIV551" s="467"/>
      <c r="NIW551" s="469"/>
      <c r="NIX551" s="469"/>
      <c r="NIY551" s="469"/>
      <c r="NIZ551" s="465"/>
      <c r="NJA551" s="466"/>
      <c r="NJB551" s="467"/>
      <c r="NJC551" s="468"/>
      <c r="NJD551" s="467"/>
      <c r="NJE551" s="469"/>
      <c r="NJF551" s="469"/>
      <c r="NJG551" s="469"/>
      <c r="NJH551" s="465"/>
      <c r="NJI551" s="466"/>
      <c r="NJJ551" s="467"/>
      <c r="NJK551" s="468"/>
      <c r="NJL551" s="467"/>
      <c r="NJM551" s="469"/>
      <c r="NJN551" s="469"/>
      <c r="NJO551" s="469"/>
      <c r="NJP551" s="465"/>
      <c r="NJQ551" s="466"/>
      <c r="NJR551" s="467"/>
      <c r="NJS551" s="468"/>
      <c r="NJT551" s="467"/>
      <c r="NJU551" s="469"/>
      <c r="NJV551" s="469"/>
      <c r="NJW551" s="469"/>
      <c r="NJX551" s="465"/>
      <c r="NJY551" s="466"/>
      <c r="NJZ551" s="467"/>
      <c r="NKA551" s="468"/>
      <c r="NKB551" s="467"/>
      <c r="NKC551" s="469"/>
      <c r="NKD551" s="469"/>
      <c r="NKE551" s="469"/>
      <c r="NKF551" s="465"/>
      <c r="NKG551" s="466"/>
      <c r="NKH551" s="467"/>
      <c r="NKI551" s="468"/>
      <c r="NKJ551" s="467"/>
      <c r="NKK551" s="469"/>
      <c r="NKL551" s="469"/>
      <c r="NKM551" s="469"/>
      <c r="NKN551" s="465"/>
      <c r="NKO551" s="466"/>
      <c r="NKP551" s="467"/>
      <c r="NKQ551" s="468"/>
      <c r="NKR551" s="467"/>
      <c r="NKS551" s="469"/>
      <c r="NKT551" s="469"/>
      <c r="NKU551" s="469"/>
      <c r="NKV551" s="465"/>
      <c r="NKW551" s="466"/>
      <c r="NKX551" s="467"/>
      <c r="NKY551" s="468"/>
      <c r="NKZ551" s="467"/>
      <c r="NLA551" s="469"/>
      <c r="NLB551" s="469"/>
      <c r="NLC551" s="469"/>
      <c r="NLD551" s="465"/>
      <c r="NLE551" s="466"/>
      <c r="NLF551" s="467"/>
      <c r="NLG551" s="468"/>
      <c r="NLH551" s="467"/>
      <c r="NLI551" s="469"/>
      <c r="NLJ551" s="469"/>
      <c r="NLK551" s="469"/>
      <c r="NLL551" s="465"/>
      <c r="NLM551" s="466"/>
      <c r="NLN551" s="467"/>
      <c r="NLO551" s="468"/>
      <c r="NLP551" s="467"/>
      <c r="NLQ551" s="469"/>
      <c r="NLR551" s="469"/>
      <c r="NLS551" s="469"/>
      <c r="NLT551" s="465"/>
      <c r="NLU551" s="466"/>
      <c r="NLV551" s="467"/>
      <c r="NLW551" s="468"/>
      <c r="NLX551" s="467"/>
      <c r="NLY551" s="469"/>
      <c r="NLZ551" s="469"/>
      <c r="NMA551" s="469"/>
      <c r="NMB551" s="465"/>
      <c r="NMC551" s="466"/>
      <c r="NMD551" s="467"/>
      <c r="NME551" s="468"/>
      <c r="NMF551" s="467"/>
      <c r="NMG551" s="469"/>
      <c r="NMH551" s="469"/>
      <c r="NMI551" s="469"/>
      <c r="NMJ551" s="465"/>
      <c r="NMK551" s="466"/>
      <c r="NML551" s="467"/>
      <c r="NMM551" s="468"/>
      <c r="NMN551" s="467"/>
      <c r="NMO551" s="469"/>
      <c r="NMP551" s="469"/>
      <c r="NMQ551" s="469"/>
      <c r="NMR551" s="465"/>
      <c r="NMS551" s="466"/>
      <c r="NMT551" s="467"/>
      <c r="NMU551" s="468"/>
      <c r="NMV551" s="467"/>
      <c r="NMW551" s="469"/>
      <c r="NMX551" s="469"/>
      <c r="NMY551" s="469"/>
      <c r="NMZ551" s="465"/>
      <c r="NNA551" s="466"/>
      <c r="NNB551" s="467"/>
      <c r="NNC551" s="468"/>
      <c r="NND551" s="467"/>
      <c r="NNE551" s="469"/>
      <c r="NNF551" s="469"/>
      <c r="NNG551" s="469"/>
      <c r="NNH551" s="465"/>
      <c r="NNI551" s="466"/>
      <c r="NNJ551" s="467"/>
      <c r="NNK551" s="468"/>
      <c r="NNL551" s="467"/>
      <c r="NNM551" s="469"/>
      <c r="NNN551" s="469"/>
      <c r="NNO551" s="469"/>
      <c r="NNP551" s="465"/>
      <c r="NNQ551" s="466"/>
      <c r="NNR551" s="467"/>
      <c r="NNS551" s="468"/>
      <c r="NNT551" s="467"/>
      <c r="NNU551" s="469"/>
      <c r="NNV551" s="469"/>
      <c r="NNW551" s="469"/>
      <c r="NNX551" s="465"/>
      <c r="NNY551" s="466"/>
      <c r="NNZ551" s="467"/>
      <c r="NOA551" s="468"/>
      <c r="NOB551" s="467"/>
      <c r="NOC551" s="469"/>
      <c r="NOD551" s="469"/>
      <c r="NOE551" s="469"/>
      <c r="NOF551" s="465"/>
      <c r="NOG551" s="466"/>
      <c r="NOH551" s="467"/>
      <c r="NOI551" s="468"/>
      <c r="NOJ551" s="467"/>
      <c r="NOK551" s="469"/>
      <c r="NOL551" s="469"/>
      <c r="NOM551" s="469"/>
      <c r="NON551" s="465"/>
      <c r="NOO551" s="466"/>
      <c r="NOP551" s="467"/>
      <c r="NOQ551" s="468"/>
      <c r="NOR551" s="467"/>
      <c r="NOS551" s="469"/>
      <c r="NOT551" s="469"/>
      <c r="NOU551" s="469"/>
      <c r="NOV551" s="465"/>
      <c r="NOW551" s="466"/>
      <c r="NOX551" s="467"/>
      <c r="NOY551" s="468"/>
      <c r="NOZ551" s="467"/>
      <c r="NPA551" s="469"/>
      <c r="NPB551" s="469"/>
      <c r="NPC551" s="469"/>
      <c r="NPD551" s="465"/>
      <c r="NPE551" s="466"/>
      <c r="NPF551" s="467"/>
      <c r="NPG551" s="468"/>
      <c r="NPH551" s="467"/>
      <c r="NPI551" s="469"/>
      <c r="NPJ551" s="469"/>
      <c r="NPK551" s="469"/>
      <c r="NPL551" s="465"/>
      <c r="NPM551" s="466"/>
      <c r="NPN551" s="467"/>
      <c r="NPO551" s="468"/>
      <c r="NPP551" s="467"/>
      <c r="NPQ551" s="469"/>
      <c r="NPR551" s="469"/>
      <c r="NPS551" s="469"/>
      <c r="NPT551" s="465"/>
      <c r="NPU551" s="466"/>
      <c r="NPV551" s="467"/>
      <c r="NPW551" s="468"/>
      <c r="NPX551" s="467"/>
      <c r="NPY551" s="469"/>
      <c r="NPZ551" s="469"/>
      <c r="NQA551" s="469"/>
      <c r="NQB551" s="465"/>
      <c r="NQC551" s="466"/>
      <c r="NQD551" s="467"/>
      <c r="NQE551" s="468"/>
      <c r="NQF551" s="467"/>
      <c r="NQG551" s="469"/>
      <c r="NQH551" s="469"/>
      <c r="NQI551" s="469"/>
      <c r="NQJ551" s="465"/>
      <c r="NQK551" s="466"/>
      <c r="NQL551" s="467"/>
      <c r="NQM551" s="468"/>
      <c r="NQN551" s="467"/>
      <c r="NQO551" s="469"/>
      <c r="NQP551" s="469"/>
      <c r="NQQ551" s="469"/>
      <c r="NQR551" s="465"/>
      <c r="NQS551" s="466"/>
      <c r="NQT551" s="467"/>
      <c r="NQU551" s="468"/>
      <c r="NQV551" s="467"/>
      <c r="NQW551" s="469"/>
      <c r="NQX551" s="469"/>
      <c r="NQY551" s="469"/>
      <c r="NQZ551" s="465"/>
      <c r="NRA551" s="466"/>
      <c r="NRB551" s="467"/>
      <c r="NRC551" s="468"/>
      <c r="NRD551" s="467"/>
      <c r="NRE551" s="469"/>
      <c r="NRF551" s="469"/>
      <c r="NRG551" s="469"/>
      <c r="NRH551" s="465"/>
      <c r="NRI551" s="466"/>
      <c r="NRJ551" s="467"/>
      <c r="NRK551" s="468"/>
      <c r="NRL551" s="467"/>
      <c r="NRM551" s="469"/>
      <c r="NRN551" s="469"/>
      <c r="NRO551" s="469"/>
      <c r="NRP551" s="465"/>
      <c r="NRQ551" s="466"/>
      <c r="NRR551" s="467"/>
      <c r="NRS551" s="468"/>
      <c r="NRT551" s="467"/>
      <c r="NRU551" s="469"/>
      <c r="NRV551" s="469"/>
      <c r="NRW551" s="469"/>
      <c r="NRX551" s="465"/>
      <c r="NRY551" s="466"/>
      <c r="NRZ551" s="467"/>
      <c r="NSA551" s="468"/>
      <c r="NSB551" s="467"/>
      <c r="NSC551" s="469"/>
      <c r="NSD551" s="469"/>
      <c r="NSE551" s="469"/>
      <c r="NSF551" s="465"/>
      <c r="NSG551" s="466"/>
      <c r="NSH551" s="467"/>
      <c r="NSI551" s="468"/>
      <c r="NSJ551" s="467"/>
      <c r="NSK551" s="469"/>
      <c r="NSL551" s="469"/>
      <c r="NSM551" s="469"/>
      <c r="NSN551" s="465"/>
      <c r="NSO551" s="466"/>
      <c r="NSP551" s="467"/>
      <c r="NSQ551" s="468"/>
      <c r="NSR551" s="467"/>
      <c r="NSS551" s="469"/>
      <c r="NST551" s="469"/>
      <c r="NSU551" s="469"/>
      <c r="NSV551" s="465"/>
      <c r="NSW551" s="466"/>
      <c r="NSX551" s="467"/>
      <c r="NSY551" s="468"/>
      <c r="NSZ551" s="467"/>
      <c r="NTA551" s="469"/>
      <c r="NTB551" s="469"/>
      <c r="NTC551" s="469"/>
      <c r="NTD551" s="465"/>
      <c r="NTE551" s="466"/>
      <c r="NTF551" s="467"/>
      <c r="NTG551" s="468"/>
      <c r="NTH551" s="467"/>
      <c r="NTI551" s="469"/>
      <c r="NTJ551" s="469"/>
      <c r="NTK551" s="469"/>
      <c r="NTL551" s="465"/>
      <c r="NTM551" s="466"/>
      <c r="NTN551" s="467"/>
      <c r="NTO551" s="468"/>
      <c r="NTP551" s="467"/>
      <c r="NTQ551" s="469"/>
      <c r="NTR551" s="469"/>
      <c r="NTS551" s="469"/>
      <c r="NTT551" s="465"/>
      <c r="NTU551" s="466"/>
      <c r="NTV551" s="467"/>
      <c r="NTW551" s="468"/>
      <c r="NTX551" s="467"/>
      <c r="NTY551" s="469"/>
      <c r="NTZ551" s="469"/>
      <c r="NUA551" s="469"/>
      <c r="NUB551" s="465"/>
      <c r="NUC551" s="466"/>
      <c r="NUD551" s="467"/>
      <c r="NUE551" s="468"/>
      <c r="NUF551" s="467"/>
      <c r="NUG551" s="469"/>
      <c r="NUH551" s="469"/>
      <c r="NUI551" s="469"/>
      <c r="NUJ551" s="465"/>
      <c r="NUK551" s="466"/>
      <c r="NUL551" s="467"/>
      <c r="NUM551" s="468"/>
      <c r="NUN551" s="467"/>
      <c r="NUO551" s="469"/>
      <c r="NUP551" s="469"/>
      <c r="NUQ551" s="469"/>
      <c r="NUR551" s="465"/>
      <c r="NUS551" s="466"/>
      <c r="NUT551" s="467"/>
      <c r="NUU551" s="468"/>
      <c r="NUV551" s="467"/>
      <c r="NUW551" s="469"/>
      <c r="NUX551" s="469"/>
      <c r="NUY551" s="469"/>
      <c r="NUZ551" s="465"/>
      <c r="NVA551" s="466"/>
      <c r="NVB551" s="467"/>
      <c r="NVC551" s="468"/>
      <c r="NVD551" s="467"/>
      <c r="NVE551" s="469"/>
      <c r="NVF551" s="469"/>
      <c r="NVG551" s="469"/>
      <c r="NVH551" s="465"/>
      <c r="NVI551" s="466"/>
      <c r="NVJ551" s="467"/>
      <c r="NVK551" s="468"/>
      <c r="NVL551" s="467"/>
      <c r="NVM551" s="469"/>
      <c r="NVN551" s="469"/>
      <c r="NVO551" s="469"/>
      <c r="NVP551" s="465"/>
      <c r="NVQ551" s="466"/>
      <c r="NVR551" s="467"/>
      <c r="NVS551" s="468"/>
      <c r="NVT551" s="467"/>
      <c r="NVU551" s="469"/>
      <c r="NVV551" s="469"/>
      <c r="NVW551" s="469"/>
      <c r="NVX551" s="465"/>
      <c r="NVY551" s="466"/>
      <c r="NVZ551" s="467"/>
      <c r="NWA551" s="468"/>
      <c r="NWB551" s="467"/>
      <c r="NWC551" s="469"/>
      <c r="NWD551" s="469"/>
      <c r="NWE551" s="469"/>
      <c r="NWF551" s="465"/>
      <c r="NWG551" s="466"/>
      <c r="NWH551" s="467"/>
      <c r="NWI551" s="468"/>
      <c r="NWJ551" s="467"/>
      <c r="NWK551" s="469"/>
      <c r="NWL551" s="469"/>
      <c r="NWM551" s="469"/>
      <c r="NWN551" s="465"/>
      <c r="NWO551" s="466"/>
      <c r="NWP551" s="467"/>
      <c r="NWQ551" s="468"/>
      <c r="NWR551" s="467"/>
      <c r="NWS551" s="469"/>
      <c r="NWT551" s="469"/>
      <c r="NWU551" s="469"/>
      <c r="NWV551" s="465"/>
      <c r="NWW551" s="466"/>
      <c r="NWX551" s="467"/>
      <c r="NWY551" s="468"/>
      <c r="NWZ551" s="467"/>
      <c r="NXA551" s="469"/>
      <c r="NXB551" s="469"/>
      <c r="NXC551" s="469"/>
      <c r="NXD551" s="465"/>
      <c r="NXE551" s="466"/>
      <c r="NXF551" s="467"/>
      <c r="NXG551" s="468"/>
      <c r="NXH551" s="467"/>
      <c r="NXI551" s="469"/>
      <c r="NXJ551" s="469"/>
      <c r="NXK551" s="469"/>
      <c r="NXL551" s="465"/>
      <c r="NXM551" s="466"/>
      <c r="NXN551" s="467"/>
      <c r="NXO551" s="468"/>
      <c r="NXP551" s="467"/>
      <c r="NXQ551" s="469"/>
      <c r="NXR551" s="469"/>
      <c r="NXS551" s="469"/>
      <c r="NXT551" s="465"/>
      <c r="NXU551" s="466"/>
      <c r="NXV551" s="467"/>
      <c r="NXW551" s="468"/>
      <c r="NXX551" s="467"/>
      <c r="NXY551" s="469"/>
      <c r="NXZ551" s="469"/>
      <c r="NYA551" s="469"/>
      <c r="NYB551" s="465"/>
      <c r="NYC551" s="466"/>
      <c r="NYD551" s="467"/>
      <c r="NYE551" s="468"/>
      <c r="NYF551" s="467"/>
      <c r="NYG551" s="469"/>
      <c r="NYH551" s="469"/>
      <c r="NYI551" s="469"/>
      <c r="NYJ551" s="465"/>
      <c r="NYK551" s="466"/>
      <c r="NYL551" s="467"/>
      <c r="NYM551" s="468"/>
      <c r="NYN551" s="467"/>
      <c r="NYO551" s="469"/>
      <c r="NYP551" s="469"/>
      <c r="NYQ551" s="469"/>
      <c r="NYR551" s="465"/>
      <c r="NYS551" s="466"/>
      <c r="NYT551" s="467"/>
      <c r="NYU551" s="468"/>
      <c r="NYV551" s="467"/>
      <c r="NYW551" s="469"/>
      <c r="NYX551" s="469"/>
      <c r="NYY551" s="469"/>
      <c r="NYZ551" s="465"/>
      <c r="NZA551" s="466"/>
      <c r="NZB551" s="467"/>
      <c r="NZC551" s="468"/>
      <c r="NZD551" s="467"/>
      <c r="NZE551" s="469"/>
      <c r="NZF551" s="469"/>
      <c r="NZG551" s="469"/>
      <c r="NZH551" s="465"/>
      <c r="NZI551" s="466"/>
      <c r="NZJ551" s="467"/>
      <c r="NZK551" s="468"/>
      <c r="NZL551" s="467"/>
      <c r="NZM551" s="469"/>
      <c r="NZN551" s="469"/>
      <c r="NZO551" s="469"/>
      <c r="NZP551" s="465"/>
      <c r="NZQ551" s="466"/>
      <c r="NZR551" s="467"/>
      <c r="NZS551" s="468"/>
      <c r="NZT551" s="467"/>
      <c r="NZU551" s="469"/>
      <c r="NZV551" s="469"/>
      <c r="NZW551" s="469"/>
      <c r="NZX551" s="465"/>
      <c r="NZY551" s="466"/>
      <c r="NZZ551" s="467"/>
      <c r="OAA551" s="468"/>
      <c r="OAB551" s="467"/>
      <c r="OAC551" s="469"/>
      <c r="OAD551" s="469"/>
      <c r="OAE551" s="469"/>
      <c r="OAF551" s="465"/>
      <c r="OAG551" s="466"/>
      <c r="OAH551" s="467"/>
      <c r="OAI551" s="468"/>
      <c r="OAJ551" s="467"/>
      <c r="OAK551" s="469"/>
      <c r="OAL551" s="469"/>
      <c r="OAM551" s="469"/>
      <c r="OAN551" s="465"/>
      <c r="OAO551" s="466"/>
      <c r="OAP551" s="467"/>
      <c r="OAQ551" s="468"/>
      <c r="OAR551" s="467"/>
      <c r="OAS551" s="469"/>
      <c r="OAT551" s="469"/>
      <c r="OAU551" s="469"/>
      <c r="OAV551" s="465"/>
      <c r="OAW551" s="466"/>
      <c r="OAX551" s="467"/>
      <c r="OAY551" s="468"/>
      <c r="OAZ551" s="467"/>
      <c r="OBA551" s="469"/>
      <c r="OBB551" s="469"/>
      <c r="OBC551" s="469"/>
      <c r="OBD551" s="465"/>
      <c r="OBE551" s="466"/>
      <c r="OBF551" s="467"/>
      <c r="OBG551" s="468"/>
      <c r="OBH551" s="467"/>
      <c r="OBI551" s="469"/>
      <c r="OBJ551" s="469"/>
      <c r="OBK551" s="469"/>
      <c r="OBL551" s="465"/>
      <c r="OBM551" s="466"/>
      <c r="OBN551" s="467"/>
      <c r="OBO551" s="468"/>
      <c r="OBP551" s="467"/>
      <c r="OBQ551" s="469"/>
      <c r="OBR551" s="469"/>
      <c r="OBS551" s="469"/>
      <c r="OBT551" s="465"/>
      <c r="OBU551" s="466"/>
      <c r="OBV551" s="467"/>
      <c r="OBW551" s="468"/>
      <c r="OBX551" s="467"/>
      <c r="OBY551" s="469"/>
      <c r="OBZ551" s="469"/>
      <c r="OCA551" s="469"/>
      <c r="OCB551" s="465"/>
      <c r="OCC551" s="466"/>
      <c r="OCD551" s="467"/>
      <c r="OCE551" s="468"/>
      <c r="OCF551" s="467"/>
      <c r="OCG551" s="469"/>
      <c r="OCH551" s="469"/>
      <c r="OCI551" s="469"/>
      <c r="OCJ551" s="465"/>
      <c r="OCK551" s="466"/>
      <c r="OCL551" s="467"/>
      <c r="OCM551" s="468"/>
      <c r="OCN551" s="467"/>
      <c r="OCO551" s="469"/>
      <c r="OCP551" s="469"/>
      <c r="OCQ551" s="469"/>
      <c r="OCR551" s="465"/>
      <c r="OCS551" s="466"/>
      <c r="OCT551" s="467"/>
      <c r="OCU551" s="468"/>
      <c r="OCV551" s="467"/>
      <c r="OCW551" s="469"/>
      <c r="OCX551" s="469"/>
      <c r="OCY551" s="469"/>
      <c r="OCZ551" s="465"/>
      <c r="ODA551" s="466"/>
      <c r="ODB551" s="467"/>
      <c r="ODC551" s="468"/>
      <c r="ODD551" s="467"/>
      <c r="ODE551" s="469"/>
      <c r="ODF551" s="469"/>
      <c r="ODG551" s="469"/>
      <c r="ODH551" s="465"/>
      <c r="ODI551" s="466"/>
      <c r="ODJ551" s="467"/>
      <c r="ODK551" s="468"/>
      <c r="ODL551" s="467"/>
      <c r="ODM551" s="469"/>
      <c r="ODN551" s="469"/>
      <c r="ODO551" s="469"/>
      <c r="ODP551" s="465"/>
      <c r="ODQ551" s="466"/>
      <c r="ODR551" s="467"/>
      <c r="ODS551" s="468"/>
      <c r="ODT551" s="467"/>
      <c r="ODU551" s="469"/>
      <c r="ODV551" s="469"/>
      <c r="ODW551" s="469"/>
      <c r="ODX551" s="465"/>
      <c r="ODY551" s="466"/>
      <c r="ODZ551" s="467"/>
      <c r="OEA551" s="468"/>
      <c r="OEB551" s="467"/>
      <c r="OEC551" s="469"/>
      <c r="OED551" s="469"/>
      <c r="OEE551" s="469"/>
      <c r="OEF551" s="465"/>
      <c r="OEG551" s="466"/>
      <c r="OEH551" s="467"/>
      <c r="OEI551" s="468"/>
      <c r="OEJ551" s="467"/>
      <c r="OEK551" s="469"/>
      <c r="OEL551" s="469"/>
      <c r="OEM551" s="469"/>
      <c r="OEN551" s="465"/>
      <c r="OEO551" s="466"/>
      <c r="OEP551" s="467"/>
      <c r="OEQ551" s="468"/>
      <c r="OER551" s="467"/>
      <c r="OES551" s="469"/>
      <c r="OET551" s="469"/>
      <c r="OEU551" s="469"/>
      <c r="OEV551" s="465"/>
      <c r="OEW551" s="466"/>
      <c r="OEX551" s="467"/>
      <c r="OEY551" s="468"/>
      <c r="OEZ551" s="467"/>
      <c r="OFA551" s="469"/>
      <c r="OFB551" s="469"/>
      <c r="OFC551" s="469"/>
      <c r="OFD551" s="465"/>
      <c r="OFE551" s="466"/>
      <c r="OFF551" s="467"/>
      <c r="OFG551" s="468"/>
      <c r="OFH551" s="467"/>
      <c r="OFI551" s="469"/>
      <c r="OFJ551" s="469"/>
      <c r="OFK551" s="469"/>
      <c r="OFL551" s="465"/>
      <c r="OFM551" s="466"/>
      <c r="OFN551" s="467"/>
      <c r="OFO551" s="468"/>
      <c r="OFP551" s="467"/>
      <c r="OFQ551" s="469"/>
      <c r="OFR551" s="469"/>
      <c r="OFS551" s="469"/>
      <c r="OFT551" s="465"/>
      <c r="OFU551" s="466"/>
      <c r="OFV551" s="467"/>
      <c r="OFW551" s="468"/>
      <c r="OFX551" s="467"/>
      <c r="OFY551" s="469"/>
      <c r="OFZ551" s="469"/>
      <c r="OGA551" s="469"/>
      <c r="OGB551" s="465"/>
      <c r="OGC551" s="466"/>
      <c r="OGD551" s="467"/>
      <c r="OGE551" s="468"/>
      <c r="OGF551" s="467"/>
      <c r="OGG551" s="469"/>
      <c r="OGH551" s="469"/>
      <c r="OGI551" s="469"/>
      <c r="OGJ551" s="465"/>
      <c r="OGK551" s="466"/>
      <c r="OGL551" s="467"/>
      <c r="OGM551" s="468"/>
      <c r="OGN551" s="467"/>
      <c r="OGO551" s="469"/>
      <c r="OGP551" s="469"/>
      <c r="OGQ551" s="469"/>
      <c r="OGR551" s="465"/>
      <c r="OGS551" s="466"/>
      <c r="OGT551" s="467"/>
      <c r="OGU551" s="468"/>
      <c r="OGV551" s="467"/>
      <c r="OGW551" s="469"/>
      <c r="OGX551" s="469"/>
      <c r="OGY551" s="469"/>
      <c r="OGZ551" s="465"/>
      <c r="OHA551" s="466"/>
      <c r="OHB551" s="467"/>
      <c r="OHC551" s="468"/>
      <c r="OHD551" s="467"/>
      <c r="OHE551" s="469"/>
      <c r="OHF551" s="469"/>
      <c r="OHG551" s="469"/>
      <c r="OHH551" s="465"/>
      <c r="OHI551" s="466"/>
      <c r="OHJ551" s="467"/>
      <c r="OHK551" s="468"/>
      <c r="OHL551" s="467"/>
      <c r="OHM551" s="469"/>
      <c r="OHN551" s="469"/>
      <c r="OHO551" s="469"/>
      <c r="OHP551" s="465"/>
      <c r="OHQ551" s="466"/>
      <c r="OHR551" s="467"/>
      <c r="OHS551" s="468"/>
      <c r="OHT551" s="467"/>
      <c r="OHU551" s="469"/>
      <c r="OHV551" s="469"/>
      <c r="OHW551" s="469"/>
      <c r="OHX551" s="465"/>
      <c r="OHY551" s="466"/>
      <c r="OHZ551" s="467"/>
      <c r="OIA551" s="468"/>
      <c r="OIB551" s="467"/>
      <c r="OIC551" s="469"/>
      <c r="OID551" s="469"/>
      <c r="OIE551" s="469"/>
      <c r="OIF551" s="465"/>
      <c r="OIG551" s="466"/>
      <c r="OIH551" s="467"/>
      <c r="OII551" s="468"/>
      <c r="OIJ551" s="467"/>
      <c r="OIK551" s="469"/>
      <c r="OIL551" s="469"/>
      <c r="OIM551" s="469"/>
      <c r="OIN551" s="465"/>
      <c r="OIO551" s="466"/>
      <c r="OIP551" s="467"/>
      <c r="OIQ551" s="468"/>
      <c r="OIR551" s="467"/>
      <c r="OIS551" s="469"/>
      <c r="OIT551" s="469"/>
      <c r="OIU551" s="469"/>
      <c r="OIV551" s="465"/>
      <c r="OIW551" s="466"/>
      <c r="OIX551" s="467"/>
      <c r="OIY551" s="468"/>
      <c r="OIZ551" s="467"/>
      <c r="OJA551" s="469"/>
      <c r="OJB551" s="469"/>
      <c r="OJC551" s="469"/>
      <c r="OJD551" s="465"/>
      <c r="OJE551" s="466"/>
      <c r="OJF551" s="467"/>
      <c r="OJG551" s="468"/>
      <c r="OJH551" s="467"/>
      <c r="OJI551" s="469"/>
      <c r="OJJ551" s="469"/>
      <c r="OJK551" s="469"/>
      <c r="OJL551" s="465"/>
      <c r="OJM551" s="466"/>
      <c r="OJN551" s="467"/>
      <c r="OJO551" s="468"/>
      <c r="OJP551" s="467"/>
      <c r="OJQ551" s="469"/>
      <c r="OJR551" s="469"/>
      <c r="OJS551" s="469"/>
      <c r="OJT551" s="465"/>
      <c r="OJU551" s="466"/>
      <c r="OJV551" s="467"/>
      <c r="OJW551" s="468"/>
      <c r="OJX551" s="467"/>
      <c r="OJY551" s="469"/>
      <c r="OJZ551" s="469"/>
      <c r="OKA551" s="469"/>
      <c r="OKB551" s="465"/>
      <c r="OKC551" s="466"/>
      <c r="OKD551" s="467"/>
      <c r="OKE551" s="468"/>
      <c r="OKF551" s="467"/>
      <c r="OKG551" s="469"/>
      <c r="OKH551" s="469"/>
      <c r="OKI551" s="469"/>
      <c r="OKJ551" s="465"/>
      <c r="OKK551" s="466"/>
      <c r="OKL551" s="467"/>
      <c r="OKM551" s="468"/>
      <c r="OKN551" s="467"/>
      <c r="OKO551" s="469"/>
      <c r="OKP551" s="469"/>
      <c r="OKQ551" s="469"/>
      <c r="OKR551" s="465"/>
      <c r="OKS551" s="466"/>
      <c r="OKT551" s="467"/>
      <c r="OKU551" s="468"/>
      <c r="OKV551" s="467"/>
      <c r="OKW551" s="469"/>
      <c r="OKX551" s="469"/>
      <c r="OKY551" s="469"/>
      <c r="OKZ551" s="465"/>
      <c r="OLA551" s="466"/>
      <c r="OLB551" s="467"/>
      <c r="OLC551" s="468"/>
      <c r="OLD551" s="467"/>
      <c r="OLE551" s="469"/>
      <c r="OLF551" s="469"/>
      <c r="OLG551" s="469"/>
      <c r="OLH551" s="465"/>
      <c r="OLI551" s="466"/>
      <c r="OLJ551" s="467"/>
      <c r="OLK551" s="468"/>
      <c r="OLL551" s="467"/>
      <c r="OLM551" s="469"/>
      <c r="OLN551" s="469"/>
      <c r="OLO551" s="469"/>
      <c r="OLP551" s="465"/>
      <c r="OLQ551" s="466"/>
      <c r="OLR551" s="467"/>
      <c r="OLS551" s="468"/>
      <c r="OLT551" s="467"/>
      <c r="OLU551" s="469"/>
      <c r="OLV551" s="469"/>
      <c r="OLW551" s="469"/>
      <c r="OLX551" s="465"/>
      <c r="OLY551" s="466"/>
      <c r="OLZ551" s="467"/>
      <c r="OMA551" s="468"/>
      <c r="OMB551" s="467"/>
      <c r="OMC551" s="469"/>
      <c r="OMD551" s="469"/>
      <c r="OME551" s="469"/>
      <c r="OMF551" s="465"/>
      <c r="OMG551" s="466"/>
      <c r="OMH551" s="467"/>
      <c r="OMI551" s="468"/>
      <c r="OMJ551" s="467"/>
      <c r="OMK551" s="469"/>
      <c r="OML551" s="469"/>
      <c r="OMM551" s="469"/>
      <c r="OMN551" s="465"/>
      <c r="OMO551" s="466"/>
      <c r="OMP551" s="467"/>
      <c r="OMQ551" s="468"/>
      <c r="OMR551" s="467"/>
      <c r="OMS551" s="469"/>
      <c r="OMT551" s="469"/>
      <c r="OMU551" s="469"/>
      <c r="OMV551" s="465"/>
      <c r="OMW551" s="466"/>
      <c r="OMX551" s="467"/>
      <c r="OMY551" s="468"/>
      <c r="OMZ551" s="467"/>
      <c r="ONA551" s="469"/>
      <c r="ONB551" s="469"/>
      <c r="ONC551" s="469"/>
      <c r="OND551" s="465"/>
      <c r="ONE551" s="466"/>
      <c r="ONF551" s="467"/>
      <c r="ONG551" s="468"/>
      <c r="ONH551" s="467"/>
      <c r="ONI551" s="469"/>
      <c r="ONJ551" s="469"/>
      <c r="ONK551" s="469"/>
      <c r="ONL551" s="465"/>
      <c r="ONM551" s="466"/>
      <c r="ONN551" s="467"/>
      <c r="ONO551" s="468"/>
      <c r="ONP551" s="467"/>
      <c r="ONQ551" s="469"/>
      <c r="ONR551" s="469"/>
      <c r="ONS551" s="469"/>
      <c r="ONT551" s="465"/>
      <c r="ONU551" s="466"/>
      <c r="ONV551" s="467"/>
      <c r="ONW551" s="468"/>
      <c r="ONX551" s="467"/>
      <c r="ONY551" s="469"/>
      <c r="ONZ551" s="469"/>
      <c r="OOA551" s="469"/>
      <c r="OOB551" s="465"/>
      <c r="OOC551" s="466"/>
      <c r="OOD551" s="467"/>
      <c r="OOE551" s="468"/>
      <c r="OOF551" s="467"/>
      <c r="OOG551" s="469"/>
      <c r="OOH551" s="469"/>
      <c r="OOI551" s="469"/>
      <c r="OOJ551" s="465"/>
      <c r="OOK551" s="466"/>
      <c r="OOL551" s="467"/>
      <c r="OOM551" s="468"/>
      <c r="OON551" s="467"/>
      <c r="OOO551" s="469"/>
      <c r="OOP551" s="469"/>
      <c r="OOQ551" s="469"/>
      <c r="OOR551" s="465"/>
      <c r="OOS551" s="466"/>
      <c r="OOT551" s="467"/>
      <c r="OOU551" s="468"/>
      <c r="OOV551" s="467"/>
      <c r="OOW551" s="469"/>
      <c r="OOX551" s="469"/>
      <c r="OOY551" s="469"/>
      <c r="OOZ551" s="465"/>
      <c r="OPA551" s="466"/>
      <c r="OPB551" s="467"/>
      <c r="OPC551" s="468"/>
      <c r="OPD551" s="467"/>
      <c r="OPE551" s="469"/>
      <c r="OPF551" s="469"/>
      <c r="OPG551" s="469"/>
      <c r="OPH551" s="465"/>
      <c r="OPI551" s="466"/>
      <c r="OPJ551" s="467"/>
      <c r="OPK551" s="468"/>
      <c r="OPL551" s="467"/>
      <c r="OPM551" s="469"/>
      <c r="OPN551" s="469"/>
      <c r="OPO551" s="469"/>
      <c r="OPP551" s="465"/>
      <c r="OPQ551" s="466"/>
      <c r="OPR551" s="467"/>
      <c r="OPS551" s="468"/>
      <c r="OPT551" s="467"/>
      <c r="OPU551" s="469"/>
      <c r="OPV551" s="469"/>
      <c r="OPW551" s="469"/>
      <c r="OPX551" s="465"/>
      <c r="OPY551" s="466"/>
      <c r="OPZ551" s="467"/>
      <c r="OQA551" s="468"/>
      <c r="OQB551" s="467"/>
      <c r="OQC551" s="469"/>
      <c r="OQD551" s="469"/>
      <c r="OQE551" s="469"/>
      <c r="OQF551" s="465"/>
      <c r="OQG551" s="466"/>
      <c r="OQH551" s="467"/>
      <c r="OQI551" s="468"/>
      <c r="OQJ551" s="467"/>
      <c r="OQK551" s="469"/>
      <c r="OQL551" s="469"/>
      <c r="OQM551" s="469"/>
      <c r="OQN551" s="465"/>
      <c r="OQO551" s="466"/>
      <c r="OQP551" s="467"/>
      <c r="OQQ551" s="468"/>
      <c r="OQR551" s="467"/>
      <c r="OQS551" s="469"/>
      <c r="OQT551" s="469"/>
      <c r="OQU551" s="469"/>
      <c r="OQV551" s="465"/>
      <c r="OQW551" s="466"/>
      <c r="OQX551" s="467"/>
      <c r="OQY551" s="468"/>
      <c r="OQZ551" s="467"/>
      <c r="ORA551" s="469"/>
      <c r="ORB551" s="469"/>
      <c r="ORC551" s="469"/>
      <c r="ORD551" s="465"/>
      <c r="ORE551" s="466"/>
      <c r="ORF551" s="467"/>
      <c r="ORG551" s="468"/>
      <c r="ORH551" s="467"/>
      <c r="ORI551" s="469"/>
      <c r="ORJ551" s="469"/>
      <c r="ORK551" s="469"/>
      <c r="ORL551" s="465"/>
      <c r="ORM551" s="466"/>
      <c r="ORN551" s="467"/>
      <c r="ORO551" s="468"/>
      <c r="ORP551" s="467"/>
      <c r="ORQ551" s="469"/>
      <c r="ORR551" s="469"/>
      <c r="ORS551" s="469"/>
      <c r="ORT551" s="465"/>
      <c r="ORU551" s="466"/>
      <c r="ORV551" s="467"/>
      <c r="ORW551" s="468"/>
      <c r="ORX551" s="467"/>
      <c r="ORY551" s="469"/>
      <c r="ORZ551" s="469"/>
      <c r="OSA551" s="469"/>
      <c r="OSB551" s="465"/>
      <c r="OSC551" s="466"/>
      <c r="OSD551" s="467"/>
      <c r="OSE551" s="468"/>
      <c r="OSF551" s="467"/>
      <c r="OSG551" s="469"/>
      <c r="OSH551" s="469"/>
      <c r="OSI551" s="469"/>
      <c r="OSJ551" s="465"/>
      <c r="OSK551" s="466"/>
      <c r="OSL551" s="467"/>
      <c r="OSM551" s="468"/>
      <c r="OSN551" s="467"/>
      <c r="OSO551" s="469"/>
      <c r="OSP551" s="469"/>
      <c r="OSQ551" s="469"/>
      <c r="OSR551" s="465"/>
      <c r="OSS551" s="466"/>
      <c r="OST551" s="467"/>
      <c r="OSU551" s="468"/>
      <c r="OSV551" s="467"/>
      <c r="OSW551" s="469"/>
      <c r="OSX551" s="469"/>
      <c r="OSY551" s="469"/>
      <c r="OSZ551" s="465"/>
      <c r="OTA551" s="466"/>
      <c r="OTB551" s="467"/>
      <c r="OTC551" s="468"/>
      <c r="OTD551" s="467"/>
      <c r="OTE551" s="469"/>
      <c r="OTF551" s="469"/>
      <c r="OTG551" s="469"/>
      <c r="OTH551" s="465"/>
      <c r="OTI551" s="466"/>
      <c r="OTJ551" s="467"/>
      <c r="OTK551" s="468"/>
      <c r="OTL551" s="467"/>
      <c r="OTM551" s="469"/>
      <c r="OTN551" s="469"/>
      <c r="OTO551" s="469"/>
      <c r="OTP551" s="465"/>
      <c r="OTQ551" s="466"/>
      <c r="OTR551" s="467"/>
      <c r="OTS551" s="468"/>
      <c r="OTT551" s="467"/>
      <c r="OTU551" s="469"/>
      <c r="OTV551" s="469"/>
      <c r="OTW551" s="469"/>
      <c r="OTX551" s="465"/>
      <c r="OTY551" s="466"/>
      <c r="OTZ551" s="467"/>
      <c r="OUA551" s="468"/>
      <c r="OUB551" s="467"/>
      <c r="OUC551" s="469"/>
      <c r="OUD551" s="469"/>
      <c r="OUE551" s="469"/>
      <c r="OUF551" s="465"/>
      <c r="OUG551" s="466"/>
      <c r="OUH551" s="467"/>
      <c r="OUI551" s="468"/>
      <c r="OUJ551" s="467"/>
      <c r="OUK551" s="469"/>
      <c r="OUL551" s="469"/>
      <c r="OUM551" s="469"/>
      <c r="OUN551" s="465"/>
      <c r="OUO551" s="466"/>
      <c r="OUP551" s="467"/>
      <c r="OUQ551" s="468"/>
      <c r="OUR551" s="467"/>
      <c r="OUS551" s="469"/>
      <c r="OUT551" s="469"/>
      <c r="OUU551" s="469"/>
      <c r="OUV551" s="465"/>
      <c r="OUW551" s="466"/>
      <c r="OUX551" s="467"/>
      <c r="OUY551" s="468"/>
      <c r="OUZ551" s="467"/>
      <c r="OVA551" s="469"/>
      <c r="OVB551" s="469"/>
      <c r="OVC551" s="469"/>
      <c r="OVD551" s="465"/>
      <c r="OVE551" s="466"/>
      <c r="OVF551" s="467"/>
      <c r="OVG551" s="468"/>
      <c r="OVH551" s="467"/>
      <c r="OVI551" s="469"/>
      <c r="OVJ551" s="469"/>
      <c r="OVK551" s="469"/>
      <c r="OVL551" s="465"/>
      <c r="OVM551" s="466"/>
      <c r="OVN551" s="467"/>
      <c r="OVO551" s="468"/>
      <c r="OVP551" s="467"/>
      <c r="OVQ551" s="469"/>
      <c r="OVR551" s="469"/>
      <c r="OVS551" s="469"/>
      <c r="OVT551" s="465"/>
      <c r="OVU551" s="466"/>
      <c r="OVV551" s="467"/>
      <c r="OVW551" s="468"/>
      <c r="OVX551" s="467"/>
      <c r="OVY551" s="469"/>
      <c r="OVZ551" s="469"/>
      <c r="OWA551" s="469"/>
      <c r="OWB551" s="465"/>
      <c r="OWC551" s="466"/>
      <c r="OWD551" s="467"/>
      <c r="OWE551" s="468"/>
      <c r="OWF551" s="467"/>
      <c r="OWG551" s="469"/>
      <c r="OWH551" s="469"/>
      <c r="OWI551" s="469"/>
      <c r="OWJ551" s="465"/>
      <c r="OWK551" s="466"/>
      <c r="OWL551" s="467"/>
      <c r="OWM551" s="468"/>
      <c r="OWN551" s="467"/>
      <c r="OWO551" s="469"/>
      <c r="OWP551" s="469"/>
      <c r="OWQ551" s="469"/>
      <c r="OWR551" s="465"/>
      <c r="OWS551" s="466"/>
      <c r="OWT551" s="467"/>
      <c r="OWU551" s="468"/>
      <c r="OWV551" s="467"/>
      <c r="OWW551" s="469"/>
      <c r="OWX551" s="469"/>
      <c r="OWY551" s="469"/>
      <c r="OWZ551" s="465"/>
      <c r="OXA551" s="466"/>
      <c r="OXB551" s="467"/>
      <c r="OXC551" s="468"/>
      <c r="OXD551" s="467"/>
      <c r="OXE551" s="469"/>
      <c r="OXF551" s="469"/>
      <c r="OXG551" s="469"/>
      <c r="OXH551" s="465"/>
      <c r="OXI551" s="466"/>
      <c r="OXJ551" s="467"/>
      <c r="OXK551" s="468"/>
      <c r="OXL551" s="467"/>
      <c r="OXM551" s="469"/>
      <c r="OXN551" s="469"/>
      <c r="OXO551" s="469"/>
      <c r="OXP551" s="465"/>
      <c r="OXQ551" s="466"/>
      <c r="OXR551" s="467"/>
      <c r="OXS551" s="468"/>
      <c r="OXT551" s="467"/>
      <c r="OXU551" s="469"/>
      <c r="OXV551" s="469"/>
      <c r="OXW551" s="469"/>
      <c r="OXX551" s="465"/>
      <c r="OXY551" s="466"/>
      <c r="OXZ551" s="467"/>
      <c r="OYA551" s="468"/>
      <c r="OYB551" s="467"/>
      <c r="OYC551" s="469"/>
      <c r="OYD551" s="469"/>
      <c r="OYE551" s="469"/>
      <c r="OYF551" s="465"/>
      <c r="OYG551" s="466"/>
      <c r="OYH551" s="467"/>
      <c r="OYI551" s="468"/>
      <c r="OYJ551" s="467"/>
      <c r="OYK551" s="469"/>
      <c r="OYL551" s="469"/>
      <c r="OYM551" s="469"/>
      <c r="OYN551" s="465"/>
      <c r="OYO551" s="466"/>
      <c r="OYP551" s="467"/>
      <c r="OYQ551" s="468"/>
      <c r="OYR551" s="467"/>
      <c r="OYS551" s="469"/>
      <c r="OYT551" s="469"/>
      <c r="OYU551" s="469"/>
      <c r="OYV551" s="465"/>
      <c r="OYW551" s="466"/>
      <c r="OYX551" s="467"/>
      <c r="OYY551" s="468"/>
      <c r="OYZ551" s="467"/>
      <c r="OZA551" s="469"/>
      <c r="OZB551" s="469"/>
      <c r="OZC551" s="469"/>
      <c r="OZD551" s="465"/>
      <c r="OZE551" s="466"/>
      <c r="OZF551" s="467"/>
      <c r="OZG551" s="468"/>
      <c r="OZH551" s="467"/>
      <c r="OZI551" s="469"/>
      <c r="OZJ551" s="469"/>
      <c r="OZK551" s="469"/>
      <c r="OZL551" s="465"/>
      <c r="OZM551" s="466"/>
      <c r="OZN551" s="467"/>
      <c r="OZO551" s="468"/>
      <c r="OZP551" s="467"/>
      <c r="OZQ551" s="469"/>
      <c r="OZR551" s="469"/>
      <c r="OZS551" s="469"/>
      <c r="OZT551" s="465"/>
      <c r="OZU551" s="466"/>
      <c r="OZV551" s="467"/>
      <c r="OZW551" s="468"/>
      <c r="OZX551" s="467"/>
      <c r="OZY551" s="469"/>
      <c r="OZZ551" s="469"/>
      <c r="PAA551" s="469"/>
      <c r="PAB551" s="465"/>
      <c r="PAC551" s="466"/>
      <c r="PAD551" s="467"/>
      <c r="PAE551" s="468"/>
      <c r="PAF551" s="467"/>
      <c r="PAG551" s="469"/>
      <c r="PAH551" s="469"/>
      <c r="PAI551" s="469"/>
      <c r="PAJ551" s="465"/>
      <c r="PAK551" s="466"/>
      <c r="PAL551" s="467"/>
      <c r="PAM551" s="468"/>
      <c r="PAN551" s="467"/>
      <c r="PAO551" s="469"/>
      <c r="PAP551" s="469"/>
      <c r="PAQ551" s="469"/>
      <c r="PAR551" s="465"/>
      <c r="PAS551" s="466"/>
      <c r="PAT551" s="467"/>
      <c r="PAU551" s="468"/>
      <c r="PAV551" s="467"/>
      <c r="PAW551" s="469"/>
      <c r="PAX551" s="469"/>
      <c r="PAY551" s="469"/>
      <c r="PAZ551" s="465"/>
      <c r="PBA551" s="466"/>
      <c r="PBB551" s="467"/>
      <c r="PBC551" s="468"/>
      <c r="PBD551" s="467"/>
      <c r="PBE551" s="469"/>
      <c r="PBF551" s="469"/>
      <c r="PBG551" s="469"/>
      <c r="PBH551" s="465"/>
      <c r="PBI551" s="466"/>
      <c r="PBJ551" s="467"/>
      <c r="PBK551" s="468"/>
      <c r="PBL551" s="467"/>
      <c r="PBM551" s="469"/>
      <c r="PBN551" s="469"/>
      <c r="PBO551" s="469"/>
      <c r="PBP551" s="465"/>
      <c r="PBQ551" s="466"/>
      <c r="PBR551" s="467"/>
      <c r="PBS551" s="468"/>
      <c r="PBT551" s="467"/>
      <c r="PBU551" s="469"/>
      <c r="PBV551" s="469"/>
      <c r="PBW551" s="469"/>
      <c r="PBX551" s="465"/>
      <c r="PBY551" s="466"/>
      <c r="PBZ551" s="467"/>
      <c r="PCA551" s="468"/>
      <c r="PCB551" s="467"/>
      <c r="PCC551" s="469"/>
      <c r="PCD551" s="469"/>
      <c r="PCE551" s="469"/>
      <c r="PCF551" s="465"/>
      <c r="PCG551" s="466"/>
      <c r="PCH551" s="467"/>
      <c r="PCI551" s="468"/>
      <c r="PCJ551" s="467"/>
      <c r="PCK551" s="469"/>
      <c r="PCL551" s="469"/>
      <c r="PCM551" s="469"/>
      <c r="PCN551" s="465"/>
      <c r="PCO551" s="466"/>
      <c r="PCP551" s="467"/>
      <c r="PCQ551" s="468"/>
      <c r="PCR551" s="467"/>
      <c r="PCS551" s="469"/>
      <c r="PCT551" s="469"/>
      <c r="PCU551" s="469"/>
      <c r="PCV551" s="465"/>
      <c r="PCW551" s="466"/>
      <c r="PCX551" s="467"/>
      <c r="PCY551" s="468"/>
      <c r="PCZ551" s="467"/>
      <c r="PDA551" s="469"/>
      <c r="PDB551" s="469"/>
      <c r="PDC551" s="469"/>
      <c r="PDD551" s="465"/>
      <c r="PDE551" s="466"/>
      <c r="PDF551" s="467"/>
      <c r="PDG551" s="468"/>
      <c r="PDH551" s="467"/>
      <c r="PDI551" s="469"/>
      <c r="PDJ551" s="469"/>
      <c r="PDK551" s="469"/>
      <c r="PDL551" s="465"/>
      <c r="PDM551" s="466"/>
      <c r="PDN551" s="467"/>
      <c r="PDO551" s="468"/>
      <c r="PDP551" s="467"/>
      <c r="PDQ551" s="469"/>
      <c r="PDR551" s="469"/>
      <c r="PDS551" s="469"/>
      <c r="PDT551" s="465"/>
      <c r="PDU551" s="466"/>
      <c r="PDV551" s="467"/>
      <c r="PDW551" s="468"/>
      <c r="PDX551" s="467"/>
      <c r="PDY551" s="469"/>
      <c r="PDZ551" s="469"/>
      <c r="PEA551" s="469"/>
      <c r="PEB551" s="465"/>
      <c r="PEC551" s="466"/>
      <c r="PED551" s="467"/>
      <c r="PEE551" s="468"/>
      <c r="PEF551" s="467"/>
      <c r="PEG551" s="469"/>
      <c r="PEH551" s="469"/>
      <c r="PEI551" s="469"/>
      <c r="PEJ551" s="465"/>
      <c r="PEK551" s="466"/>
      <c r="PEL551" s="467"/>
      <c r="PEM551" s="468"/>
      <c r="PEN551" s="467"/>
      <c r="PEO551" s="469"/>
      <c r="PEP551" s="469"/>
      <c r="PEQ551" s="469"/>
      <c r="PER551" s="465"/>
      <c r="PES551" s="466"/>
      <c r="PET551" s="467"/>
      <c r="PEU551" s="468"/>
      <c r="PEV551" s="467"/>
      <c r="PEW551" s="469"/>
      <c r="PEX551" s="469"/>
      <c r="PEY551" s="469"/>
      <c r="PEZ551" s="465"/>
      <c r="PFA551" s="466"/>
      <c r="PFB551" s="467"/>
      <c r="PFC551" s="468"/>
      <c r="PFD551" s="467"/>
      <c r="PFE551" s="469"/>
      <c r="PFF551" s="469"/>
      <c r="PFG551" s="469"/>
      <c r="PFH551" s="465"/>
      <c r="PFI551" s="466"/>
      <c r="PFJ551" s="467"/>
      <c r="PFK551" s="468"/>
      <c r="PFL551" s="467"/>
      <c r="PFM551" s="469"/>
      <c r="PFN551" s="469"/>
      <c r="PFO551" s="469"/>
      <c r="PFP551" s="465"/>
      <c r="PFQ551" s="466"/>
      <c r="PFR551" s="467"/>
      <c r="PFS551" s="468"/>
      <c r="PFT551" s="467"/>
      <c r="PFU551" s="469"/>
      <c r="PFV551" s="469"/>
      <c r="PFW551" s="469"/>
      <c r="PFX551" s="465"/>
      <c r="PFY551" s="466"/>
      <c r="PFZ551" s="467"/>
      <c r="PGA551" s="468"/>
      <c r="PGB551" s="467"/>
      <c r="PGC551" s="469"/>
      <c r="PGD551" s="469"/>
      <c r="PGE551" s="469"/>
      <c r="PGF551" s="465"/>
      <c r="PGG551" s="466"/>
      <c r="PGH551" s="467"/>
      <c r="PGI551" s="468"/>
      <c r="PGJ551" s="467"/>
      <c r="PGK551" s="469"/>
      <c r="PGL551" s="469"/>
      <c r="PGM551" s="469"/>
      <c r="PGN551" s="465"/>
      <c r="PGO551" s="466"/>
      <c r="PGP551" s="467"/>
      <c r="PGQ551" s="468"/>
      <c r="PGR551" s="467"/>
      <c r="PGS551" s="469"/>
      <c r="PGT551" s="469"/>
      <c r="PGU551" s="469"/>
      <c r="PGV551" s="465"/>
      <c r="PGW551" s="466"/>
      <c r="PGX551" s="467"/>
      <c r="PGY551" s="468"/>
      <c r="PGZ551" s="467"/>
      <c r="PHA551" s="469"/>
      <c r="PHB551" s="469"/>
      <c r="PHC551" s="469"/>
      <c r="PHD551" s="465"/>
      <c r="PHE551" s="466"/>
      <c r="PHF551" s="467"/>
      <c r="PHG551" s="468"/>
      <c r="PHH551" s="467"/>
      <c r="PHI551" s="469"/>
      <c r="PHJ551" s="469"/>
      <c r="PHK551" s="469"/>
      <c r="PHL551" s="465"/>
      <c r="PHM551" s="466"/>
      <c r="PHN551" s="467"/>
      <c r="PHO551" s="468"/>
      <c r="PHP551" s="467"/>
      <c r="PHQ551" s="469"/>
      <c r="PHR551" s="469"/>
      <c r="PHS551" s="469"/>
      <c r="PHT551" s="465"/>
      <c r="PHU551" s="466"/>
      <c r="PHV551" s="467"/>
      <c r="PHW551" s="468"/>
      <c r="PHX551" s="467"/>
      <c r="PHY551" s="469"/>
      <c r="PHZ551" s="469"/>
      <c r="PIA551" s="469"/>
      <c r="PIB551" s="465"/>
      <c r="PIC551" s="466"/>
      <c r="PID551" s="467"/>
      <c r="PIE551" s="468"/>
      <c r="PIF551" s="467"/>
      <c r="PIG551" s="469"/>
      <c r="PIH551" s="469"/>
      <c r="PII551" s="469"/>
      <c r="PIJ551" s="465"/>
      <c r="PIK551" s="466"/>
      <c r="PIL551" s="467"/>
      <c r="PIM551" s="468"/>
      <c r="PIN551" s="467"/>
      <c r="PIO551" s="469"/>
      <c r="PIP551" s="469"/>
      <c r="PIQ551" s="469"/>
      <c r="PIR551" s="465"/>
      <c r="PIS551" s="466"/>
      <c r="PIT551" s="467"/>
      <c r="PIU551" s="468"/>
      <c r="PIV551" s="467"/>
      <c r="PIW551" s="469"/>
      <c r="PIX551" s="469"/>
      <c r="PIY551" s="469"/>
      <c r="PIZ551" s="465"/>
      <c r="PJA551" s="466"/>
      <c r="PJB551" s="467"/>
      <c r="PJC551" s="468"/>
      <c r="PJD551" s="467"/>
      <c r="PJE551" s="469"/>
      <c r="PJF551" s="469"/>
      <c r="PJG551" s="469"/>
      <c r="PJH551" s="465"/>
      <c r="PJI551" s="466"/>
      <c r="PJJ551" s="467"/>
      <c r="PJK551" s="468"/>
      <c r="PJL551" s="467"/>
      <c r="PJM551" s="469"/>
      <c r="PJN551" s="469"/>
      <c r="PJO551" s="469"/>
      <c r="PJP551" s="465"/>
      <c r="PJQ551" s="466"/>
      <c r="PJR551" s="467"/>
      <c r="PJS551" s="468"/>
      <c r="PJT551" s="467"/>
      <c r="PJU551" s="469"/>
      <c r="PJV551" s="469"/>
      <c r="PJW551" s="469"/>
      <c r="PJX551" s="465"/>
      <c r="PJY551" s="466"/>
      <c r="PJZ551" s="467"/>
      <c r="PKA551" s="468"/>
      <c r="PKB551" s="467"/>
      <c r="PKC551" s="469"/>
      <c r="PKD551" s="469"/>
      <c r="PKE551" s="469"/>
      <c r="PKF551" s="465"/>
      <c r="PKG551" s="466"/>
      <c r="PKH551" s="467"/>
      <c r="PKI551" s="468"/>
      <c r="PKJ551" s="467"/>
      <c r="PKK551" s="469"/>
      <c r="PKL551" s="469"/>
      <c r="PKM551" s="469"/>
      <c r="PKN551" s="465"/>
      <c r="PKO551" s="466"/>
      <c r="PKP551" s="467"/>
      <c r="PKQ551" s="468"/>
      <c r="PKR551" s="467"/>
      <c r="PKS551" s="469"/>
      <c r="PKT551" s="469"/>
      <c r="PKU551" s="469"/>
      <c r="PKV551" s="465"/>
      <c r="PKW551" s="466"/>
      <c r="PKX551" s="467"/>
      <c r="PKY551" s="468"/>
      <c r="PKZ551" s="467"/>
      <c r="PLA551" s="469"/>
      <c r="PLB551" s="469"/>
      <c r="PLC551" s="469"/>
      <c r="PLD551" s="465"/>
      <c r="PLE551" s="466"/>
      <c r="PLF551" s="467"/>
      <c r="PLG551" s="468"/>
      <c r="PLH551" s="467"/>
      <c r="PLI551" s="469"/>
      <c r="PLJ551" s="469"/>
      <c r="PLK551" s="469"/>
      <c r="PLL551" s="465"/>
      <c r="PLM551" s="466"/>
      <c r="PLN551" s="467"/>
      <c r="PLO551" s="468"/>
      <c r="PLP551" s="467"/>
      <c r="PLQ551" s="469"/>
      <c r="PLR551" s="469"/>
      <c r="PLS551" s="469"/>
      <c r="PLT551" s="465"/>
      <c r="PLU551" s="466"/>
      <c r="PLV551" s="467"/>
      <c r="PLW551" s="468"/>
      <c r="PLX551" s="467"/>
      <c r="PLY551" s="469"/>
      <c r="PLZ551" s="469"/>
      <c r="PMA551" s="469"/>
      <c r="PMB551" s="465"/>
      <c r="PMC551" s="466"/>
      <c r="PMD551" s="467"/>
      <c r="PME551" s="468"/>
      <c r="PMF551" s="467"/>
      <c r="PMG551" s="469"/>
      <c r="PMH551" s="469"/>
      <c r="PMI551" s="469"/>
      <c r="PMJ551" s="465"/>
      <c r="PMK551" s="466"/>
      <c r="PML551" s="467"/>
      <c r="PMM551" s="468"/>
      <c r="PMN551" s="467"/>
      <c r="PMO551" s="469"/>
      <c r="PMP551" s="469"/>
      <c r="PMQ551" s="469"/>
      <c r="PMR551" s="465"/>
      <c r="PMS551" s="466"/>
      <c r="PMT551" s="467"/>
      <c r="PMU551" s="468"/>
      <c r="PMV551" s="467"/>
      <c r="PMW551" s="469"/>
      <c r="PMX551" s="469"/>
      <c r="PMY551" s="469"/>
      <c r="PMZ551" s="465"/>
      <c r="PNA551" s="466"/>
      <c r="PNB551" s="467"/>
      <c r="PNC551" s="468"/>
      <c r="PND551" s="467"/>
      <c r="PNE551" s="469"/>
      <c r="PNF551" s="469"/>
      <c r="PNG551" s="469"/>
      <c r="PNH551" s="465"/>
      <c r="PNI551" s="466"/>
      <c r="PNJ551" s="467"/>
      <c r="PNK551" s="468"/>
      <c r="PNL551" s="467"/>
      <c r="PNM551" s="469"/>
      <c r="PNN551" s="469"/>
      <c r="PNO551" s="469"/>
      <c r="PNP551" s="465"/>
      <c r="PNQ551" s="466"/>
      <c r="PNR551" s="467"/>
      <c r="PNS551" s="468"/>
      <c r="PNT551" s="467"/>
      <c r="PNU551" s="469"/>
      <c r="PNV551" s="469"/>
      <c r="PNW551" s="469"/>
      <c r="PNX551" s="465"/>
      <c r="PNY551" s="466"/>
      <c r="PNZ551" s="467"/>
      <c r="POA551" s="468"/>
      <c r="POB551" s="467"/>
      <c r="POC551" s="469"/>
      <c r="POD551" s="469"/>
      <c r="POE551" s="469"/>
      <c r="POF551" s="465"/>
      <c r="POG551" s="466"/>
      <c r="POH551" s="467"/>
      <c r="POI551" s="468"/>
      <c r="POJ551" s="467"/>
      <c r="POK551" s="469"/>
      <c r="POL551" s="469"/>
      <c r="POM551" s="469"/>
      <c r="PON551" s="465"/>
      <c r="POO551" s="466"/>
      <c r="POP551" s="467"/>
      <c r="POQ551" s="468"/>
      <c r="POR551" s="467"/>
      <c r="POS551" s="469"/>
      <c r="POT551" s="469"/>
      <c r="POU551" s="469"/>
      <c r="POV551" s="465"/>
      <c r="POW551" s="466"/>
      <c r="POX551" s="467"/>
      <c r="POY551" s="468"/>
      <c r="POZ551" s="467"/>
      <c r="PPA551" s="469"/>
      <c r="PPB551" s="469"/>
      <c r="PPC551" s="469"/>
      <c r="PPD551" s="465"/>
      <c r="PPE551" s="466"/>
      <c r="PPF551" s="467"/>
      <c r="PPG551" s="468"/>
      <c r="PPH551" s="467"/>
      <c r="PPI551" s="469"/>
      <c r="PPJ551" s="469"/>
      <c r="PPK551" s="469"/>
      <c r="PPL551" s="465"/>
      <c r="PPM551" s="466"/>
      <c r="PPN551" s="467"/>
      <c r="PPO551" s="468"/>
      <c r="PPP551" s="467"/>
      <c r="PPQ551" s="469"/>
      <c r="PPR551" s="469"/>
      <c r="PPS551" s="469"/>
      <c r="PPT551" s="465"/>
      <c r="PPU551" s="466"/>
      <c r="PPV551" s="467"/>
      <c r="PPW551" s="468"/>
      <c r="PPX551" s="467"/>
      <c r="PPY551" s="469"/>
      <c r="PPZ551" s="469"/>
      <c r="PQA551" s="469"/>
      <c r="PQB551" s="465"/>
      <c r="PQC551" s="466"/>
      <c r="PQD551" s="467"/>
      <c r="PQE551" s="468"/>
      <c r="PQF551" s="467"/>
      <c r="PQG551" s="469"/>
      <c r="PQH551" s="469"/>
      <c r="PQI551" s="469"/>
      <c r="PQJ551" s="465"/>
      <c r="PQK551" s="466"/>
      <c r="PQL551" s="467"/>
      <c r="PQM551" s="468"/>
      <c r="PQN551" s="467"/>
      <c r="PQO551" s="469"/>
      <c r="PQP551" s="469"/>
      <c r="PQQ551" s="469"/>
      <c r="PQR551" s="465"/>
      <c r="PQS551" s="466"/>
      <c r="PQT551" s="467"/>
      <c r="PQU551" s="468"/>
      <c r="PQV551" s="467"/>
      <c r="PQW551" s="469"/>
      <c r="PQX551" s="469"/>
      <c r="PQY551" s="469"/>
      <c r="PQZ551" s="465"/>
      <c r="PRA551" s="466"/>
      <c r="PRB551" s="467"/>
      <c r="PRC551" s="468"/>
      <c r="PRD551" s="467"/>
      <c r="PRE551" s="469"/>
      <c r="PRF551" s="469"/>
      <c r="PRG551" s="469"/>
      <c r="PRH551" s="465"/>
      <c r="PRI551" s="466"/>
      <c r="PRJ551" s="467"/>
      <c r="PRK551" s="468"/>
      <c r="PRL551" s="467"/>
      <c r="PRM551" s="469"/>
      <c r="PRN551" s="469"/>
      <c r="PRO551" s="469"/>
      <c r="PRP551" s="465"/>
      <c r="PRQ551" s="466"/>
      <c r="PRR551" s="467"/>
      <c r="PRS551" s="468"/>
      <c r="PRT551" s="467"/>
      <c r="PRU551" s="469"/>
      <c r="PRV551" s="469"/>
      <c r="PRW551" s="469"/>
      <c r="PRX551" s="465"/>
      <c r="PRY551" s="466"/>
      <c r="PRZ551" s="467"/>
      <c r="PSA551" s="468"/>
      <c r="PSB551" s="467"/>
      <c r="PSC551" s="469"/>
      <c r="PSD551" s="469"/>
      <c r="PSE551" s="469"/>
      <c r="PSF551" s="465"/>
      <c r="PSG551" s="466"/>
      <c r="PSH551" s="467"/>
      <c r="PSI551" s="468"/>
      <c r="PSJ551" s="467"/>
      <c r="PSK551" s="469"/>
      <c r="PSL551" s="469"/>
      <c r="PSM551" s="469"/>
      <c r="PSN551" s="465"/>
      <c r="PSO551" s="466"/>
      <c r="PSP551" s="467"/>
      <c r="PSQ551" s="468"/>
      <c r="PSR551" s="467"/>
      <c r="PSS551" s="469"/>
      <c r="PST551" s="469"/>
      <c r="PSU551" s="469"/>
      <c r="PSV551" s="465"/>
      <c r="PSW551" s="466"/>
      <c r="PSX551" s="467"/>
      <c r="PSY551" s="468"/>
      <c r="PSZ551" s="467"/>
      <c r="PTA551" s="469"/>
      <c r="PTB551" s="469"/>
      <c r="PTC551" s="469"/>
      <c r="PTD551" s="465"/>
      <c r="PTE551" s="466"/>
      <c r="PTF551" s="467"/>
      <c r="PTG551" s="468"/>
      <c r="PTH551" s="467"/>
      <c r="PTI551" s="469"/>
      <c r="PTJ551" s="469"/>
      <c r="PTK551" s="469"/>
      <c r="PTL551" s="465"/>
      <c r="PTM551" s="466"/>
      <c r="PTN551" s="467"/>
      <c r="PTO551" s="468"/>
      <c r="PTP551" s="467"/>
      <c r="PTQ551" s="469"/>
      <c r="PTR551" s="469"/>
      <c r="PTS551" s="469"/>
      <c r="PTT551" s="465"/>
      <c r="PTU551" s="466"/>
      <c r="PTV551" s="467"/>
      <c r="PTW551" s="468"/>
      <c r="PTX551" s="467"/>
      <c r="PTY551" s="469"/>
      <c r="PTZ551" s="469"/>
      <c r="PUA551" s="469"/>
      <c r="PUB551" s="465"/>
      <c r="PUC551" s="466"/>
      <c r="PUD551" s="467"/>
      <c r="PUE551" s="468"/>
      <c r="PUF551" s="467"/>
      <c r="PUG551" s="469"/>
      <c r="PUH551" s="469"/>
      <c r="PUI551" s="469"/>
      <c r="PUJ551" s="465"/>
      <c r="PUK551" s="466"/>
      <c r="PUL551" s="467"/>
      <c r="PUM551" s="468"/>
      <c r="PUN551" s="467"/>
      <c r="PUO551" s="469"/>
      <c r="PUP551" s="469"/>
      <c r="PUQ551" s="469"/>
      <c r="PUR551" s="465"/>
      <c r="PUS551" s="466"/>
      <c r="PUT551" s="467"/>
      <c r="PUU551" s="468"/>
      <c r="PUV551" s="467"/>
      <c r="PUW551" s="469"/>
      <c r="PUX551" s="469"/>
      <c r="PUY551" s="469"/>
      <c r="PUZ551" s="465"/>
      <c r="PVA551" s="466"/>
      <c r="PVB551" s="467"/>
      <c r="PVC551" s="468"/>
      <c r="PVD551" s="467"/>
      <c r="PVE551" s="469"/>
      <c r="PVF551" s="469"/>
      <c r="PVG551" s="469"/>
      <c r="PVH551" s="465"/>
      <c r="PVI551" s="466"/>
      <c r="PVJ551" s="467"/>
      <c r="PVK551" s="468"/>
      <c r="PVL551" s="467"/>
      <c r="PVM551" s="469"/>
      <c r="PVN551" s="469"/>
      <c r="PVO551" s="469"/>
      <c r="PVP551" s="465"/>
      <c r="PVQ551" s="466"/>
      <c r="PVR551" s="467"/>
      <c r="PVS551" s="468"/>
      <c r="PVT551" s="467"/>
      <c r="PVU551" s="469"/>
      <c r="PVV551" s="469"/>
      <c r="PVW551" s="469"/>
      <c r="PVX551" s="465"/>
      <c r="PVY551" s="466"/>
      <c r="PVZ551" s="467"/>
      <c r="PWA551" s="468"/>
      <c r="PWB551" s="467"/>
      <c r="PWC551" s="469"/>
      <c r="PWD551" s="469"/>
      <c r="PWE551" s="469"/>
      <c r="PWF551" s="465"/>
      <c r="PWG551" s="466"/>
      <c r="PWH551" s="467"/>
      <c r="PWI551" s="468"/>
      <c r="PWJ551" s="467"/>
      <c r="PWK551" s="469"/>
      <c r="PWL551" s="469"/>
      <c r="PWM551" s="469"/>
      <c r="PWN551" s="465"/>
      <c r="PWO551" s="466"/>
      <c r="PWP551" s="467"/>
      <c r="PWQ551" s="468"/>
      <c r="PWR551" s="467"/>
      <c r="PWS551" s="469"/>
      <c r="PWT551" s="469"/>
      <c r="PWU551" s="469"/>
      <c r="PWV551" s="465"/>
      <c r="PWW551" s="466"/>
      <c r="PWX551" s="467"/>
      <c r="PWY551" s="468"/>
      <c r="PWZ551" s="467"/>
      <c r="PXA551" s="469"/>
      <c r="PXB551" s="469"/>
      <c r="PXC551" s="469"/>
      <c r="PXD551" s="465"/>
      <c r="PXE551" s="466"/>
      <c r="PXF551" s="467"/>
      <c r="PXG551" s="468"/>
      <c r="PXH551" s="467"/>
      <c r="PXI551" s="469"/>
      <c r="PXJ551" s="469"/>
      <c r="PXK551" s="469"/>
      <c r="PXL551" s="465"/>
      <c r="PXM551" s="466"/>
      <c r="PXN551" s="467"/>
      <c r="PXO551" s="468"/>
      <c r="PXP551" s="467"/>
      <c r="PXQ551" s="469"/>
      <c r="PXR551" s="469"/>
      <c r="PXS551" s="469"/>
      <c r="PXT551" s="465"/>
      <c r="PXU551" s="466"/>
      <c r="PXV551" s="467"/>
      <c r="PXW551" s="468"/>
      <c r="PXX551" s="467"/>
      <c r="PXY551" s="469"/>
      <c r="PXZ551" s="469"/>
      <c r="PYA551" s="469"/>
      <c r="PYB551" s="465"/>
      <c r="PYC551" s="466"/>
      <c r="PYD551" s="467"/>
      <c r="PYE551" s="468"/>
      <c r="PYF551" s="467"/>
      <c r="PYG551" s="469"/>
      <c r="PYH551" s="469"/>
      <c r="PYI551" s="469"/>
      <c r="PYJ551" s="465"/>
      <c r="PYK551" s="466"/>
      <c r="PYL551" s="467"/>
      <c r="PYM551" s="468"/>
      <c r="PYN551" s="467"/>
      <c r="PYO551" s="469"/>
      <c r="PYP551" s="469"/>
      <c r="PYQ551" s="469"/>
      <c r="PYR551" s="465"/>
      <c r="PYS551" s="466"/>
      <c r="PYT551" s="467"/>
      <c r="PYU551" s="468"/>
      <c r="PYV551" s="467"/>
      <c r="PYW551" s="469"/>
      <c r="PYX551" s="469"/>
      <c r="PYY551" s="469"/>
      <c r="PYZ551" s="465"/>
      <c r="PZA551" s="466"/>
      <c r="PZB551" s="467"/>
      <c r="PZC551" s="468"/>
      <c r="PZD551" s="467"/>
      <c r="PZE551" s="469"/>
      <c r="PZF551" s="469"/>
      <c r="PZG551" s="469"/>
      <c r="PZH551" s="465"/>
      <c r="PZI551" s="466"/>
      <c r="PZJ551" s="467"/>
      <c r="PZK551" s="468"/>
      <c r="PZL551" s="467"/>
      <c r="PZM551" s="469"/>
      <c r="PZN551" s="469"/>
      <c r="PZO551" s="469"/>
      <c r="PZP551" s="465"/>
      <c r="PZQ551" s="466"/>
      <c r="PZR551" s="467"/>
      <c r="PZS551" s="468"/>
      <c r="PZT551" s="467"/>
      <c r="PZU551" s="469"/>
      <c r="PZV551" s="469"/>
      <c r="PZW551" s="469"/>
      <c r="PZX551" s="465"/>
      <c r="PZY551" s="466"/>
      <c r="PZZ551" s="467"/>
      <c r="QAA551" s="468"/>
      <c r="QAB551" s="467"/>
      <c r="QAC551" s="469"/>
      <c r="QAD551" s="469"/>
      <c r="QAE551" s="469"/>
      <c r="QAF551" s="465"/>
      <c r="QAG551" s="466"/>
      <c r="QAH551" s="467"/>
      <c r="QAI551" s="468"/>
      <c r="QAJ551" s="467"/>
      <c r="QAK551" s="469"/>
      <c r="QAL551" s="469"/>
      <c r="QAM551" s="469"/>
      <c r="QAN551" s="465"/>
      <c r="QAO551" s="466"/>
      <c r="QAP551" s="467"/>
      <c r="QAQ551" s="468"/>
      <c r="QAR551" s="467"/>
      <c r="QAS551" s="469"/>
      <c r="QAT551" s="469"/>
      <c r="QAU551" s="469"/>
      <c r="QAV551" s="465"/>
      <c r="QAW551" s="466"/>
      <c r="QAX551" s="467"/>
      <c r="QAY551" s="468"/>
      <c r="QAZ551" s="467"/>
      <c r="QBA551" s="469"/>
      <c r="QBB551" s="469"/>
      <c r="QBC551" s="469"/>
      <c r="QBD551" s="465"/>
      <c r="QBE551" s="466"/>
      <c r="QBF551" s="467"/>
      <c r="QBG551" s="468"/>
      <c r="QBH551" s="467"/>
      <c r="QBI551" s="469"/>
      <c r="QBJ551" s="469"/>
      <c r="QBK551" s="469"/>
      <c r="QBL551" s="465"/>
      <c r="QBM551" s="466"/>
      <c r="QBN551" s="467"/>
      <c r="QBO551" s="468"/>
      <c r="QBP551" s="467"/>
      <c r="QBQ551" s="469"/>
      <c r="QBR551" s="469"/>
      <c r="QBS551" s="469"/>
      <c r="QBT551" s="465"/>
      <c r="QBU551" s="466"/>
      <c r="QBV551" s="467"/>
      <c r="QBW551" s="468"/>
      <c r="QBX551" s="467"/>
      <c r="QBY551" s="469"/>
      <c r="QBZ551" s="469"/>
      <c r="QCA551" s="469"/>
      <c r="QCB551" s="465"/>
      <c r="QCC551" s="466"/>
      <c r="QCD551" s="467"/>
      <c r="QCE551" s="468"/>
      <c r="QCF551" s="467"/>
      <c r="QCG551" s="469"/>
      <c r="QCH551" s="469"/>
      <c r="QCI551" s="469"/>
      <c r="QCJ551" s="465"/>
      <c r="QCK551" s="466"/>
      <c r="QCL551" s="467"/>
      <c r="QCM551" s="468"/>
      <c r="QCN551" s="467"/>
      <c r="QCO551" s="469"/>
      <c r="QCP551" s="469"/>
      <c r="QCQ551" s="469"/>
      <c r="QCR551" s="465"/>
      <c r="QCS551" s="466"/>
      <c r="QCT551" s="467"/>
      <c r="QCU551" s="468"/>
      <c r="QCV551" s="467"/>
      <c r="QCW551" s="469"/>
      <c r="QCX551" s="469"/>
      <c r="QCY551" s="469"/>
      <c r="QCZ551" s="465"/>
      <c r="QDA551" s="466"/>
      <c r="QDB551" s="467"/>
      <c r="QDC551" s="468"/>
      <c r="QDD551" s="467"/>
      <c r="QDE551" s="469"/>
      <c r="QDF551" s="469"/>
      <c r="QDG551" s="469"/>
      <c r="QDH551" s="465"/>
      <c r="QDI551" s="466"/>
      <c r="QDJ551" s="467"/>
      <c r="QDK551" s="468"/>
      <c r="QDL551" s="467"/>
      <c r="QDM551" s="469"/>
      <c r="QDN551" s="469"/>
      <c r="QDO551" s="469"/>
      <c r="QDP551" s="465"/>
      <c r="QDQ551" s="466"/>
      <c r="QDR551" s="467"/>
      <c r="QDS551" s="468"/>
      <c r="QDT551" s="467"/>
      <c r="QDU551" s="469"/>
      <c r="QDV551" s="469"/>
      <c r="QDW551" s="469"/>
      <c r="QDX551" s="465"/>
      <c r="QDY551" s="466"/>
      <c r="QDZ551" s="467"/>
      <c r="QEA551" s="468"/>
      <c r="QEB551" s="467"/>
      <c r="QEC551" s="469"/>
      <c r="QED551" s="469"/>
      <c r="QEE551" s="469"/>
      <c r="QEF551" s="465"/>
      <c r="QEG551" s="466"/>
      <c r="QEH551" s="467"/>
      <c r="QEI551" s="468"/>
      <c r="QEJ551" s="467"/>
      <c r="QEK551" s="469"/>
      <c r="QEL551" s="469"/>
      <c r="QEM551" s="469"/>
      <c r="QEN551" s="465"/>
      <c r="QEO551" s="466"/>
      <c r="QEP551" s="467"/>
      <c r="QEQ551" s="468"/>
      <c r="QER551" s="467"/>
      <c r="QES551" s="469"/>
      <c r="QET551" s="469"/>
      <c r="QEU551" s="469"/>
      <c r="QEV551" s="465"/>
      <c r="QEW551" s="466"/>
      <c r="QEX551" s="467"/>
      <c r="QEY551" s="468"/>
      <c r="QEZ551" s="467"/>
      <c r="QFA551" s="469"/>
      <c r="QFB551" s="469"/>
      <c r="QFC551" s="469"/>
      <c r="QFD551" s="465"/>
      <c r="QFE551" s="466"/>
      <c r="QFF551" s="467"/>
      <c r="QFG551" s="468"/>
      <c r="QFH551" s="467"/>
      <c r="QFI551" s="469"/>
      <c r="QFJ551" s="469"/>
      <c r="QFK551" s="469"/>
      <c r="QFL551" s="465"/>
      <c r="QFM551" s="466"/>
      <c r="QFN551" s="467"/>
      <c r="QFO551" s="468"/>
      <c r="QFP551" s="467"/>
      <c r="QFQ551" s="469"/>
      <c r="QFR551" s="469"/>
      <c r="QFS551" s="469"/>
      <c r="QFT551" s="465"/>
      <c r="QFU551" s="466"/>
      <c r="QFV551" s="467"/>
      <c r="QFW551" s="468"/>
      <c r="QFX551" s="467"/>
      <c r="QFY551" s="469"/>
      <c r="QFZ551" s="469"/>
      <c r="QGA551" s="469"/>
      <c r="QGB551" s="465"/>
      <c r="QGC551" s="466"/>
      <c r="QGD551" s="467"/>
      <c r="QGE551" s="468"/>
      <c r="QGF551" s="467"/>
      <c r="QGG551" s="469"/>
      <c r="QGH551" s="469"/>
      <c r="QGI551" s="469"/>
      <c r="QGJ551" s="465"/>
      <c r="QGK551" s="466"/>
      <c r="QGL551" s="467"/>
      <c r="QGM551" s="468"/>
      <c r="QGN551" s="467"/>
      <c r="QGO551" s="469"/>
      <c r="QGP551" s="469"/>
      <c r="QGQ551" s="469"/>
      <c r="QGR551" s="465"/>
      <c r="QGS551" s="466"/>
      <c r="QGT551" s="467"/>
      <c r="QGU551" s="468"/>
      <c r="QGV551" s="467"/>
      <c r="QGW551" s="469"/>
      <c r="QGX551" s="469"/>
      <c r="QGY551" s="469"/>
      <c r="QGZ551" s="465"/>
      <c r="QHA551" s="466"/>
      <c r="QHB551" s="467"/>
      <c r="QHC551" s="468"/>
      <c r="QHD551" s="467"/>
      <c r="QHE551" s="469"/>
      <c r="QHF551" s="469"/>
      <c r="QHG551" s="469"/>
      <c r="QHH551" s="465"/>
      <c r="QHI551" s="466"/>
      <c r="QHJ551" s="467"/>
      <c r="QHK551" s="468"/>
      <c r="QHL551" s="467"/>
      <c r="QHM551" s="469"/>
      <c r="QHN551" s="469"/>
      <c r="QHO551" s="469"/>
      <c r="QHP551" s="465"/>
      <c r="QHQ551" s="466"/>
      <c r="QHR551" s="467"/>
      <c r="QHS551" s="468"/>
      <c r="QHT551" s="467"/>
      <c r="QHU551" s="469"/>
      <c r="QHV551" s="469"/>
      <c r="QHW551" s="469"/>
      <c r="QHX551" s="465"/>
      <c r="QHY551" s="466"/>
      <c r="QHZ551" s="467"/>
      <c r="QIA551" s="468"/>
      <c r="QIB551" s="467"/>
      <c r="QIC551" s="469"/>
      <c r="QID551" s="469"/>
      <c r="QIE551" s="469"/>
      <c r="QIF551" s="465"/>
      <c r="QIG551" s="466"/>
      <c r="QIH551" s="467"/>
      <c r="QII551" s="468"/>
      <c r="QIJ551" s="467"/>
      <c r="QIK551" s="469"/>
      <c r="QIL551" s="469"/>
      <c r="QIM551" s="469"/>
      <c r="QIN551" s="465"/>
      <c r="QIO551" s="466"/>
      <c r="QIP551" s="467"/>
      <c r="QIQ551" s="468"/>
      <c r="QIR551" s="467"/>
      <c r="QIS551" s="469"/>
      <c r="QIT551" s="469"/>
      <c r="QIU551" s="469"/>
      <c r="QIV551" s="465"/>
      <c r="QIW551" s="466"/>
      <c r="QIX551" s="467"/>
      <c r="QIY551" s="468"/>
      <c r="QIZ551" s="467"/>
      <c r="QJA551" s="469"/>
      <c r="QJB551" s="469"/>
      <c r="QJC551" s="469"/>
      <c r="QJD551" s="465"/>
      <c r="QJE551" s="466"/>
      <c r="QJF551" s="467"/>
      <c r="QJG551" s="468"/>
      <c r="QJH551" s="467"/>
      <c r="QJI551" s="469"/>
      <c r="QJJ551" s="469"/>
      <c r="QJK551" s="469"/>
      <c r="QJL551" s="465"/>
      <c r="QJM551" s="466"/>
      <c r="QJN551" s="467"/>
      <c r="QJO551" s="468"/>
      <c r="QJP551" s="467"/>
      <c r="QJQ551" s="469"/>
      <c r="QJR551" s="469"/>
      <c r="QJS551" s="469"/>
      <c r="QJT551" s="465"/>
      <c r="QJU551" s="466"/>
      <c r="QJV551" s="467"/>
      <c r="QJW551" s="468"/>
      <c r="QJX551" s="467"/>
      <c r="QJY551" s="469"/>
      <c r="QJZ551" s="469"/>
      <c r="QKA551" s="469"/>
      <c r="QKB551" s="465"/>
      <c r="QKC551" s="466"/>
      <c r="QKD551" s="467"/>
      <c r="QKE551" s="468"/>
      <c r="QKF551" s="467"/>
      <c r="QKG551" s="469"/>
      <c r="QKH551" s="469"/>
      <c r="QKI551" s="469"/>
      <c r="QKJ551" s="465"/>
      <c r="QKK551" s="466"/>
      <c r="QKL551" s="467"/>
      <c r="QKM551" s="468"/>
      <c r="QKN551" s="467"/>
      <c r="QKO551" s="469"/>
      <c r="QKP551" s="469"/>
      <c r="QKQ551" s="469"/>
      <c r="QKR551" s="465"/>
      <c r="QKS551" s="466"/>
      <c r="QKT551" s="467"/>
      <c r="QKU551" s="468"/>
      <c r="QKV551" s="467"/>
      <c r="QKW551" s="469"/>
      <c r="QKX551" s="469"/>
      <c r="QKY551" s="469"/>
      <c r="QKZ551" s="465"/>
      <c r="QLA551" s="466"/>
      <c r="QLB551" s="467"/>
      <c r="QLC551" s="468"/>
      <c r="QLD551" s="467"/>
      <c r="QLE551" s="469"/>
      <c r="QLF551" s="469"/>
      <c r="QLG551" s="469"/>
      <c r="QLH551" s="465"/>
      <c r="QLI551" s="466"/>
      <c r="QLJ551" s="467"/>
      <c r="QLK551" s="468"/>
      <c r="QLL551" s="467"/>
      <c r="QLM551" s="469"/>
      <c r="QLN551" s="469"/>
      <c r="QLO551" s="469"/>
      <c r="QLP551" s="465"/>
      <c r="QLQ551" s="466"/>
      <c r="QLR551" s="467"/>
      <c r="QLS551" s="468"/>
      <c r="QLT551" s="467"/>
      <c r="QLU551" s="469"/>
      <c r="QLV551" s="469"/>
      <c r="QLW551" s="469"/>
      <c r="QLX551" s="465"/>
      <c r="QLY551" s="466"/>
      <c r="QLZ551" s="467"/>
      <c r="QMA551" s="468"/>
      <c r="QMB551" s="467"/>
      <c r="QMC551" s="469"/>
      <c r="QMD551" s="469"/>
      <c r="QME551" s="469"/>
      <c r="QMF551" s="465"/>
      <c r="QMG551" s="466"/>
      <c r="QMH551" s="467"/>
      <c r="QMI551" s="468"/>
      <c r="QMJ551" s="467"/>
      <c r="QMK551" s="469"/>
      <c r="QML551" s="469"/>
      <c r="QMM551" s="469"/>
      <c r="QMN551" s="465"/>
      <c r="QMO551" s="466"/>
      <c r="QMP551" s="467"/>
      <c r="QMQ551" s="468"/>
      <c r="QMR551" s="467"/>
      <c r="QMS551" s="469"/>
      <c r="QMT551" s="469"/>
      <c r="QMU551" s="469"/>
      <c r="QMV551" s="465"/>
      <c r="QMW551" s="466"/>
      <c r="QMX551" s="467"/>
      <c r="QMY551" s="468"/>
      <c r="QMZ551" s="467"/>
      <c r="QNA551" s="469"/>
      <c r="QNB551" s="469"/>
      <c r="QNC551" s="469"/>
      <c r="QND551" s="465"/>
      <c r="QNE551" s="466"/>
      <c r="QNF551" s="467"/>
      <c r="QNG551" s="468"/>
      <c r="QNH551" s="467"/>
      <c r="QNI551" s="469"/>
      <c r="QNJ551" s="469"/>
      <c r="QNK551" s="469"/>
      <c r="QNL551" s="465"/>
      <c r="QNM551" s="466"/>
      <c r="QNN551" s="467"/>
      <c r="QNO551" s="468"/>
      <c r="QNP551" s="467"/>
      <c r="QNQ551" s="469"/>
      <c r="QNR551" s="469"/>
      <c r="QNS551" s="469"/>
      <c r="QNT551" s="465"/>
      <c r="QNU551" s="466"/>
      <c r="QNV551" s="467"/>
      <c r="QNW551" s="468"/>
      <c r="QNX551" s="467"/>
      <c r="QNY551" s="469"/>
      <c r="QNZ551" s="469"/>
      <c r="QOA551" s="469"/>
      <c r="QOB551" s="465"/>
      <c r="QOC551" s="466"/>
      <c r="QOD551" s="467"/>
      <c r="QOE551" s="468"/>
      <c r="QOF551" s="467"/>
      <c r="QOG551" s="469"/>
      <c r="QOH551" s="469"/>
      <c r="QOI551" s="469"/>
      <c r="QOJ551" s="465"/>
      <c r="QOK551" s="466"/>
      <c r="QOL551" s="467"/>
      <c r="QOM551" s="468"/>
      <c r="QON551" s="467"/>
      <c r="QOO551" s="469"/>
      <c r="QOP551" s="469"/>
      <c r="QOQ551" s="469"/>
      <c r="QOR551" s="465"/>
      <c r="QOS551" s="466"/>
      <c r="QOT551" s="467"/>
      <c r="QOU551" s="468"/>
      <c r="QOV551" s="467"/>
      <c r="QOW551" s="469"/>
      <c r="QOX551" s="469"/>
      <c r="QOY551" s="469"/>
      <c r="QOZ551" s="465"/>
      <c r="QPA551" s="466"/>
      <c r="QPB551" s="467"/>
      <c r="QPC551" s="468"/>
      <c r="QPD551" s="467"/>
      <c r="QPE551" s="469"/>
      <c r="QPF551" s="469"/>
      <c r="QPG551" s="469"/>
      <c r="QPH551" s="465"/>
      <c r="QPI551" s="466"/>
      <c r="QPJ551" s="467"/>
      <c r="QPK551" s="468"/>
      <c r="QPL551" s="467"/>
      <c r="QPM551" s="469"/>
      <c r="QPN551" s="469"/>
      <c r="QPO551" s="469"/>
      <c r="QPP551" s="465"/>
      <c r="QPQ551" s="466"/>
      <c r="QPR551" s="467"/>
      <c r="QPS551" s="468"/>
      <c r="QPT551" s="467"/>
      <c r="QPU551" s="469"/>
      <c r="QPV551" s="469"/>
      <c r="QPW551" s="469"/>
      <c r="QPX551" s="465"/>
      <c r="QPY551" s="466"/>
      <c r="QPZ551" s="467"/>
      <c r="QQA551" s="468"/>
      <c r="QQB551" s="467"/>
      <c r="QQC551" s="469"/>
      <c r="QQD551" s="469"/>
      <c r="QQE551" s="469"/>
      <c r="QQF551" s="465"/>
      <c r="QQG551" s="466"/>
      <c r="QQH551" s="467"/>
      <c r="QQI551" s="468"/>
      <c r="QQJ551" s="467"/>
      <c r="QQK551" s="469"/>
      <c r="QQL551" s="469"/>
      <c r="QQM551" s="469"/>
      <c r="QQN551" s="465"/>
      <c r="QQO551" s="466"/>
      <c r="QQP551" s="467"/>
      <c r="QQQ551" s="468"/>
      <c r="QQR551" s="467"/>
      <c r="QQS551" s="469"/>
      <c r="QQT551" s="469"/>
      <c r="QQU551" s="469"/>
      <c r="QQV551" s="465"/>
      <c r="QQW551" s="466"/>
      <c r="QQX551" s="467"/>
      <c r="QQY551" s="468"/>
      <c r="QQZ551" s="467"/>
      <c r="QRA551" s="469"/>
      <c r="QRB551" s="469"/>
      <c r="QRC551" s="469"/>
      <c r="QRD551" s="465"/>
      <c r="QRE551" s="466"/>
      <c r="QRF551" s="467"/>
      <c r="QRG551" s="468"/>
      <c r="QRH551" s="467"/>
      <c r="QRI551" s="469"/>
      <c r="QRJ551" s="469"/>
      <c r="QRK551" s="469"/>
      <c r="QRL551" s="465"/>
      <c r="QRM551" s="466"/>
      <c r="QRN551" s="467"/>
      <c r="QRO551" s="468"/>
      <c r="QRP551" s="467"/>
      <c r="QRQ551" s="469"/>
      <c r="QRR551" s="469"/>
      <c r="QRS551" s="469"/>
      <c r="QRT551" s="465"/>
      <c r="QRU551" s="466"/>
      <c r="QRV551" s="467"/>
      <c r="QRW551" s="468"/>
      <c r="QRX551" s="467"/>
      <c r="QRY551" s="469"/>
      <c r="QRZ551" s="469"/>
      <c r="QSA551" s="469"/>
      <c r="QSB551" s="465"/>
      <c r="QSC551" s="466"/>
      <c r="QSD551" s="467"/>
      <c r="QSE551" s="468"/>
      <c r="QSF551" s="467"/>
      <c r="QSG551" s="469"/>
      <c r="QSH551" s="469"/>
      <c r="QSI551" s="469"/>
      <c r="QSJ551" s="465"/>
      <c r="QSK551" s="466"/>
      <c r="QSL551" s="467"/>
      <c r="QSM551" s="468"/>
      <c r="QSN551" s="467"/>
      <c r="QSO551" s="469"/>
      <c r="QSP551" s="469"/>
      <c r="QSQ551" s="469"/>
      <c r="QSR551" s="465"/>
      <c r="QSS551" s="466"/>
      <c r="QST551" s="467"/>
      <c r="QSU551" s="468"/>
      <c r="QSV551" s="467"/>
      <c r="QSW551" s="469"/>
      <c r="QSX551" s="469"/>
      <c r="QSY551" s="469"/>
      <c r="QSZ551" s="465"/>
      <c r="QTA551" s="466"/>
      <c r="QTB551" s="467"/>
      <c r="QTC551" s="468"/>
      <c r="QTD551" s="467"/>
      <c r="QTE551" s="469"/>
      <c r="QTF551" s="469"/>
      <c r="QTG551" s="469"/>
      <c r="QTH551" s="465"/>
      <c r="QTI551" s="466"/>
      <c r="QTJ551" s="467"/>
      <c r="QTK551" s="468"/>
      <c r="QTL551" s="467"/>
      <c r="QTM551" s="469"/>
      <c r="QTN551" s="469"/>
      <c r="QTO551" s="469"/>
      <c r="QTP551" s="465"/>
      <c r="QTQ551" s="466"/>
      <c r="QTR551" s="467"/>
      <c r="QTS551" s="468"/>
      <c r="QTT551" s="467"/>
      <c r="QTU551" s="469"/>
      <c r="QTV551" s="469"/>
      <c r="QTW551" s="469"/>
      <c r="QTX551" s="465"/>
      <c r="QTY551" s="466"/>
      <c r="QTZ551" s="467"/>
      <c r="QUA551" s="468"/>
      <c r="QUB551" s="467"/>
      <c r="QUC551" s="469"/>
      <c r="QUD551" s="469"/>
      <c r="QUE551" s="469"/>
      <c r="QUF551" s="465"/>
      <c r="QUG551" s="466"/>
      <c r="QUH551" s="467"/>
      <c r="QUI551" s="468"/>
      <c r="QUJ551" s="467"/>
      <c r="QUK551" s="469"/>
      <c r="QUL551" s="469"/>
      <c r="QUM551" s="469"/>
      <c r="QUN551" s="465"/>
      <c r="QUO551" s="466"/>
      <c r="QUP551" s="467"/>
      <c r="QUQ551" s="468"/>
      <c r="QUR551" s="467"/>
      <c r="QUS551" s="469"/>
      <c r="QUT551" s="469"/>
      <c r="QUU551" s="469"/>
      <c r="QUV551" s="465"/>
      <c r="QUW551" s="466"/>
      <c r="QUX551" s="467"/>
      <c r="QUY551" s="468"/>
      <c r="QUZ551" s="467"/>
      <c r="QVA551" s="469"/>
      <c r="QVB551" s="469"/>
      <c r="QVC551" s="469"/>
      <c r="QVD551" s="465"/>
      <c r="QVE551" s="466"/>
      <c r="QVF551" s="467"/>
      <c r="QVG551" s="468"/>
      <c r="QVH551" s="467"/>
      <c r="QVI551" s="469"/>
      <c r="QVJ551" s="469"/>
      <c r="QVK551" s="469"/>
      <c r="QVL551" s="465"/>
      <c r="QVM551" s="466"/>
      <c r="QVN551" s="467"/>
      <c r="QVO551" s="468"/>
      <c r="QVP551" s="467"/>
      <c r="QVQ551" s="469"/>
      <c r="QVR551" s="469"/>
      <c r="QVS551" s="469"/>
      <c r="QVT551" s="465"/>
      <c r="QVU551" s="466"/>
      <c r="QVV551" s="467"/>
      <c r="QVW551" s="468"/>
      <c r="QVX551" s="467"/>
      <c r="QVY551" s="469"/>
      <c r="QVZ551" s="469"/>
      <c r="QWA551" s="469"/>
      <c r="QWB551" s="465"/>
      <c r="QWC551" s="466"/>
      <c r="QWD551" s="467"/>
      <c r="QWE551" s="468"/>
      <c r="QWF551" s="467"/>
      <c r="QWG551" s="469"/>
      <c r="QWH551" s="469"/>
      <c r="QWI551" s="469"/>
      <c r="QWJ551" s="465"/>
      <c r="QWK551" s="466"/>
      <c r="QWL551" s="467"/>
      <c r="QWM551" s="468"/>
      <c r="QWN551" s="467"/>
      <c r="QWO551" s="469"/>
      <c r="QWP551" s="469"/>
      <c r="QWQ551" s="469"/>
      <c r="QWR551" s="465"/>
      <c r="QWS551" s="466"/>
      <c r="QWT551" s="467"/>
      <c r="QWU551" s="468"/>
      <c r="QWV551" s="467"/>
      <c r="QWW551" s="469"/>
      <c r="QWX551" s="469"/>
      <c r="QWY551" s="469"/>
      <c r="QWZ551" s="465"/>
      <c r="QXA551" s="466"/>
      <c r="QXB551" s="467"/>
      <c r="QXC551" s="468"/>
      <c r="QXD551" s="467"/>
      <c r="QXE551" s="469"/>
      <c r="QXF551" s="469"/>
      <c r="QXG551" s="469"/>
      <c r="QXH551" s="465"/>
      <c r="QXI551" s="466"/>
      <c r="QXJ551" s="467"/>
      <c r="QXK551" s="468"/>
      <c r="QXL551" s="467"/>
      <c r="QXM551" s="469"/>
      <c r="QXN551" s="469"/>
      <c r="QXO551" s="469"/>
      <c r="QXP551" s="465"/>
      <c r="QXQ551" s="466"/>
      <c r="QXR551" s="467"/>
      <c r="QXS551" s="468"/>
      <c r="QXT551" s="467"/>
      <c r="QXU551" s="469"/>
      <c r="QXV551" s="469"/>
      <c r="QXW551" s="469"/>
      <c r="QXX551" s="465"/>
      <c r="QXY551" s="466"/>
      <c r="QXZ551" s="467"/>
      <c r="QYA551" s="468"/>
      <c r="QYB551" s="467"/>
      <c r="QYC551" s="469"/>
      <c r="QYD551" s="469"/>
      <c r="QYE551" s="469"/>
      <c r="QYF551" s="465"/>
      <c r="QYG551" s="466"/>
      <c r="QYH551" s="467"/>
      <c r="QYI551" s="468"/>
      <c r="QYJ551" s="467"/>
      <c r="QYK551" s="469"/>
      <c r="QYL551" s="469"/>
      <c r="QYM551" s="469"/>
      <c r="QYN551" s="465"/>
      <c r="QYO551" s="466"/>
      <c r="QYP551" s="467"/>
      <c r="QYQ551" s="468"/>
      <c r="QYR551" s="467"/>
      <c r="QYS551" s="469"/>
      <c r="QYT551" s="469"/>
      <c r="QYU551" s="469"/>
      <c r="QYV551" s="465"/>
      <c r="QYW551" s="466"/>
      <c r="QYX551" s="467"/>
      <c r="QYY551" s="468"/>
      <c r="QYZ551" s="467"/>
      <c r="QZA551" s="469"/>
      <c r="QZB551" s="469"/>
      <c r="QZC551" s="469"/>
      <c r="QZD551" s="465"/>
      <c r="QZE551" s="466"/>
      <c r="QZF551" s="467"/>
      <c r="QZG551" s="468"/>
      <c r="QZH551" s="467"/>
      <c r="QZI551" s="469"/>
      <c r="QZJ551" s="469"/>
      <c r="QZK551" s="469"/>
      <c r="QZL551" s="465"/>
      <c r="QZM551" s="466"/>
      <c r="QZN551" s="467"/>
      <c r="QZO551" s="468"/>
      <c r="QZP551" s="467"/>
      <c r="QZQ551" s="469"/>
      <c r="QZR551" s="469"/>
      <c r="QZS551" s="469"/>
      <c r="QZT551" s="465"/>
      <c r="QZU551" s="466"/>
      <c r="QZV551" s="467"/>
      <c r="QZW551" s="468"/>
      <c r="QZX551" s="467"/>
      <c r="QZY551" s="469"/>
      <c r="QZZ551" s="469"/>
      <c r="RAA551" s="469"/>
      <c r="RAB551" s="465"/>
      <c r="RAC551" s="466"/>
      <c r="RAD551" s="467"/>
      <c r="RAE551" s="468"/>
      <c r="RAF551" s="467"/>
      <c r="RAG551" s="469"/>
      <c r="RAH551" s="469"/>
      <c r="RAI551" s="469"/>
      <c r="RAJ551" s="465"/>
      <c r="RAK551" s="466"/>
      <c r="RAL551" s="467"/>
      <c r="RAM551" s="468"/>
      <c r="RAN551" s="467"/>
      <c r="RAO551" s="469"/>
      <c r="RAP551" s="469"/>
      <c r="RAQ551" s="469"/>
      <c r="RAR551" s="465"/>
      <c r="RAS551" s="466"/>
      <c r="RAT551" s="467"/>
      <c r="RAU551" s="468"/>
      <c r="RAV551" s="467"/>
      <c r="RAW551" s="469"/>
      <c r="RAX551" s="469"/>
      <c r="RAY551" s="469"/>
      <c r="RAZ551" s="465"/>
      <c r="RBA551" s="466"/>
      <c r="RBB551" s="467"/>
      <c r="RBC551" s="468"/>
      <c r="RBD551" s="467"/>
      <c r="RBE551" s="469"/>
      <c r="RBF551" s="469"/>
      <c r="RBG551" s="469"/>
      <c r="RBH551" s="465"/>
      <c r="RBI551" s="466"/>
      <c r="RBJ551" s="467"/>
      <c r="RBK551" s="468"/>
      <c r="RBL551" s="467"/>
      <c r="RBM551" s="469"/>
      <c r="RBN551" s="469"/>
      <c r="RBO551" s="469"/>
      <c r="RBP551" s="465"/>
      <c r="RBQ551" s="466"/>
      <c r="RBR551" s="467"/>
      <c r="RBS551" s="468"/>
      <c r="RBT551" s="467"/>
      <c r="RBU551" s="469"/>
      <c r="RBV551" s="469"/>
      <c r="RBW551" s="469"/>
      <c r="RBX551" s="465"/>
      <c r="RBY551" s="466"/>
      <c r="RBZ551" s="467"/>
      <c r="RCA551" s="468"/>
      <c r="RCB551" s="467"/>
      <c r="RCC551" s="469"/>
      <c r="RCD551" s="469"/>
      <c r="RCE551" s="469"/>
      <c r="RCF551" s="465"/>
      <c r="RCG551" s="466"/>
      <c r="RCH551" s="467"/>
      <c r="RCI551" s="468"/>
      <c r="RCJ551" s="467"/>
      <c r="RCK551" s="469"/>
      <c r="RCL551" s="469"/>
      <c r="RCM551" s="469"/>
      <c r="RCN551" s="465"/>
      <c r="RCO551" s="466"/>
      <c r="RCP551" s="467"/>
      <c r="RCQ551" s="468"/>
      <c r="RCR551" s="467"/>
      <c r="RCS551" s="469"/>
      <c r="RCT551" s="469"/>
      <c r="RCU551" s="469"/>
      <c r="RCV551" s="465"/>
      <c r="RCW551" s="466"/>
      <c r="RCX551" s="467"/>
      <c r="RCY551" s="468"/>
      <c r="RCZ551" s="467"/>
      <c r="RDA551" s="469"/>
      <c r="RDB551" s="469"/>
      <c r="RDC551" s="469"/>
      <c r="RDD551" s="465"/>
      <c r="RDE551" s="466"/>
      <c r="RDF551" s="467"/>
      <c r="RDG551" s="468"/>
      <c r="RDH551" s="467"/>
      <c r="RDI551" s="469"/>
      <c r="RDJ551" s="469"/>
      <c r="RDK551" s="469"/>
      <c r="RDL551" s="465"/>
      <c r="RDM551" s="466"/>
      <c r="RDN551" s="467"/>
      <c r="RDO551" s="468"/>
      <c r="RDP551" s="467"/>
      <c r="RDQ551" s="469"/>
      <c r="RDR551" s="469"/>
      <c r="RDS551" s="469"/>
      <c r="RDT551" s="465"/>
      <c r="RDU551" s="466"/>
      <c r="RDV551" s="467"/>
      <c r="RDW551" s="468"/>
      <c r="RDX551" s="467"/>
      <c r="RDY551" s="469"/>
      <c r="RDZ551" s="469"/>
      <c r="REA551" s="469"/>
      <c r="REB551" s="465"/>
      <c r="REC551" s="466"/>
      <c r="RED551" s="467"/>
      <c r="REE551" s="468"/>
      <c r="REF551" s="467"/>
      <c r="REG551" s="469"/>
      <c r="REH551" s="469"/>
      <c r="REI551" s="469"/>
      <c r="REJ551" s="465"/>
      <c r="REK551" s="466"/>
      <c r="REL551" s="467"/>
      <c r="REM551" s="468"/>
      <c r="REN551" s="467"/>
      <c r="REO551" s="469"/>
      <c r="REP551" s="469"/>
      <c r="REQ551" s="469"/>
      <c r="RER551" s="465"/>
      <c r="RES551" s="466"/>
      <c r="RET551" s="467"/>
      <c r="REU551" s="468"/>
      <c r="REV551" s="467"/>
      <c r="REW551" s="469"/>
      <c r="REX551" s="469"/>
      <c r="REY551" s="469"/>
      <c r="REZ551" s="465"/>
      <c r="RFA551" s="466"/>
      <c r="RFB551" s="467"/>
      <c r="RFC551" s="468"/>
      <c r="RFD551" s="467"/>
      <c r="RFE551" s="469"/>
      <c r="RFF551" s="469"/>
      <c r="RFG551" s="469"/>
      <c r="RFH551" s="465"/>
      <c r="RFI551" s="466"/>
      <c r="RFJ551" s="467"/>
      <c r="RFK551" s="468"/>
      <c r="RFL551" s="467"/>
      <c r="RFM551" s="469"/>
      <c r="RFN551" s="469"/>
      <c r="RFO551" s="469"/>
      <c r="RFP551" s="465"/>
      <c r="RFQ551" s="466"/>
      <c r="RFR551" s="467"/>
      <c r="RFS551" s="468"/>
      <c r="RFT551" s="467"/>
      <c r="RFU551" s="469"/>
      <c r="RFV551" s="469"/>
      <c r="RFW551" s="469"/>
      <c r="RFX551" s="465"/>
      <c r="RFY551" s="466"/>
      <c r="RFZ551" s="467"/>
      <c r="RGA551" s="468"/>
      <c r="RGB551" s="467"/>
      <c r="RGC551" s="469"/>
      <c r="RGD551" s="469"/>
      <c r="RGE551" s="469"/>
      <c r="RGF551" s="465"/>
      <c r="RGG551" s="466"/>
      <c r="RGH551" s="467"/>
      <c r="RGI551" s="468"/>
      <c r="RGJ551" s="467"/>
      <c r="RGK551" s="469"/>
      <c r="RGL551" s="469"/>
      <c r="RGM551" s="469"/>
      <c r="RGN551" s="465"/>
      <c r="RGO551" s="466"/>
      <c r="RGP551" s="467"/>
      <c r="RGQ551" s="468"/>
      <c r="RGR551" s="467"/>
      <c r="RGS551" s="469"/>
      <c r="RGT551" s="469"/>
      <c r="RGU551" s="469"/>
      <c r="RGV551" s="465"/>
      <c r="RGW551" s="466"/>
      <c r="RGX551" s="467"/>
      <c r="RGY551" s="468"/>
      <c r="RGZ551" s="467"/>
      <c r="RHA551" s="469"/>
      <c r="RHB551" s="469"/>
      <c r="RHC551" s="469"/>
      <c r="RHD551" s="465"/>
      <c r="RHE551" s="466"/>
      <c r="RHF551" s="467"/>
      <c r="RHG551" s="468"/>
      <c r="RHH551" s="467"/>
      <c r="RHI551" s="469"/>
      <c r="RHJ551" s="469"/>
      <c r="RHK551" s="469"/>
      <c r="RHL551" s="465"/>
      <c r="RHM551" s="466"/>
      <c r="RHN551" s="467"/>
      <c r="RHO551" s="468"/>
      <c r="RHP551" s="467"/>
      <c r="RHQ551" s="469"/>
      <c r="RHR551" s="469"/>
      <c r="RHS551" s="469"/>
      <c r="RHT551" s="465"/>
      <c r="RHU551" s="466"/>
      <c r="RHV551" s="467"/>
      <c r="RHW551" s="468"/>
      <c r="RHX551" s="467"/>
      <c r="RHY551" s="469"/>
      <c r="RHZ551" s="469"/>
      <c r="RIA551" s="469"/>
      <c r="RIB551" s="465"/>
      <c r="RIC551" s="466"/>
      <c r="RID551" s="467"/>
      <c r="RIE551" s="468"/>
      <c r="RIF551" s="467"/>
      <c r="RIG551" s="469"/>
      <c r="RIH551" s="469"/>
      <c r="RII551" s="469"/>
      <c r="RIJ551" s="465"/>
      <c r="RIK551" s="466"/>
      <c r="RIL551" s="467"/>
      <c r="RIM551" s="468"/>
      <c r="RIN551" s="467"/>
      <c r="RIO551" s="469"/>
      <c r="RIP551" s="469"/>
      <c r="RIQ551" s="469"/>
      <c r="RIR551" s="465"/>
      <c r="RIS551" s="466"/>
      <c r="RIT551" s="467"/>
      <c r="RIU551" s="468"/>
      <c r="RIV551" s="467"/>
      <c r="RIW551" s="469"/>
      <c r="RIX551" s="469"/>
      <c r="RIY551" s="469"/>
      <c r="RIZ551" s="465"/>
      <c r="RJA551" s="466"/>
      <c r="RJB551" s="467"/>
      <c r="RJC551" s="468"/>
      <c r="RJD551" s="467"/>
      <c r="RJE551" s="469"/>
      <c r="RJF551" s="469"/>
      <c r="RJG551" s="469"/>
      <c r="RJH551" s="465"/>
      <c r="RJI551" s="466"/>
      <c r="RJJ551" s="467"/>
      <c r="RJK551" s="468"/>
      <c r="RJL551" s="467"/>
      <c r="RJM551" s="469"/>
      <c r="RJN551" s="469"/>
      <c r="RJO551" s="469"/>
      <c r="RJP551" s="465"/>
      <c r="RJQ551" s="466"/>
      <c r="RJR551" s="467"/>
      <c r="RJS551" s="468"/>
      <c r="RJT551" s="467"/>
      <c r="RJU551" s="469"/>
      <c r="RJV551" s="469"/>
      <c r="RJW551" s="469"/>
      <c r="RJX551" s="465"/>
      <c r="RJY551" s="466"/>
      <c r="RJZ551" s="467"/>
      <c r="RKA551" s="468"/>
      <c r="RKB551" s="467"/>
      <c r="RKC551" s="469"/>
      <c r="RKD551" s="469"/>
      <c r="RKE551" s="469"/>
      <c r="RKF551" s="465"/>
      <c r="RKG551" s="466"/>
      <c r="RKH551" s="467"/>
      <c r="RKI551" s="468"/>
      <c r="RKJ551" s="467"/>
      <c r="RKK551" s="469"/>
      <c r="RKL551" s="469"/>
      <c r="RKM551" s="469"/>
      <c r="RKN551" s="465"/>
      <c r="RKO551" s="466"/>
      <c r="RKP551" s="467"/>
      <c r="RKQ551" s="468"/>
      <c r="RKR551" s="467"/>
      <c r="RKS551" s="469"/>
      <c r="RKT551" s="469"/>
      <c r="RKU551" s="469"/>
      <c r="RKV551" s="465"/>
      <c r="RKW551" s="466"/>
      <c r="RKX551" s="467"/>
      <c r="RKY551" s="468"/>
      <c r="RKZ551" s="467"/>
      <c r="RLA551" s="469"/>
      <c r="RLB551" s="469"/>
      <c r="RLC551" s="469"/>
      <c r="RLD551" s="465"/>
      <c r="RLE551" s="466"/>
      <c r="RLF551" s="467"/>
      <c r="RLG551" s="468"/>
      <c r="RLH551" s="467"/>
      <c r="RLI551" s="469"/>
      <c r="RLJ551" s="469"/>
      <c r="RLK551" s="469"/>
      <c r="RLL551" s="465"/>
      <c r="RLM551" s="466"/>
      <c r="RLN551" s="467"/>
      <c r="RLO551" s="468"/>
      <c r="RLP551" s="467"/>
      <c r="RLQ551" s="469"/>
      <c r="RLR551" s="469"/>
      <c r="RLS551" s="469"/>
      <c r="RLT551" s="465"/>
      <c r="RLU551" s="466"/>
      <c r="RLV551" s="467"/>
      <c r="RLW551" s="468"/>
      <c r="RLX551" s="467"/>
      <c r="RLY551" s="469"/>
      <c r="RLZ551" s="469"/>
      <c r="RMA551" s="469"/>
      <c r="RMB551" s="465"/>
      <c r="RMC551" s="466"/>
      <c r="RMD551" s="467"/>
      <c r="RME551" s="468"/>
      <c r="RMF551" s="467"/>
      <c r="RMG551" s="469"/>
      <c r="RMH551" s="469"/>
      <c r="RMI551" s="469"/>
      <c r="RMJ551" s="465"/>
      <c r="RMK551" s="466"/>
      <c r="RML551" s="467"/>
      <c r="RMM551" s="468"/>
      <c r="RMN551" s="467"/>
      <c r="RMO551" s="469"/>
      <c r="RMP551" s="469"/>
      <c r="RMQ551" s="469"/>
      <c r="RMR551" s="465"/>
      <c r="RMS551" s="466"/>
      <c r="RMT551" s="467"/>
      <c r="RMU551" s="468"/>
      <c r="RMV551" s="467"/>
      <c r="RMW551" s="469"/>
      <c r="RMX551" s="469"/>
      <c r="RMY551" s="469"/>
      <c r="RMZ551" s="465"/>
      <c r="RNA551" s="466"/>
      <c r="RNB551" s="467"/>
      <c r="RNC551" s="468"/>
      <c r="RND551" s="467"/>
      <c r="RNE551" s="469"/>
      <c r="RNF551" s="469"/>
      <c r="RNG551" s="469"/>
      <c r="RNH551" s="465"/>
      <c r="RNI551" s="466"/>
      <c r="RNJ551" s="467"/>
      <c r="RNK551" s="468"/>
      <c r="RNL551" s="467"/>
      <c r="RNM551" s="469"/>
      <c r="RNN551" s="469"/>
      <c r="RNO551" s="469"/>
      <c r="RNP551" s="465"/>
      <c r="RNQ551" s="466"/>
      <c r="RNR551" s="467"/>
      <c r="RNS551" s="468"/>
      <c r="RNT551" s="467"/>
      <c r="RNU551" s="469"/>
      <c r="RNV551" s="469"/>
      <c r="RNW551" s="469"/>
      <c r="RNX551" s="465"/>
      <c r="RNY551" s="466"/>
      <c r="RNZ551" s="467"/>
      <c r="ROA551" s="468"/>
      <c r="ROB551" s="467"/>
      <c r="ROC551" s="469"/>
      <c r="ROD551" s="469"/>
      <c r="ROE551" s="469"/>
      <c r="ROF551" s="465"/>
      <c r="ROG551" s="466"/>
      <c r="ROH551" s="467"/>
      <c r="ROI551" s="468"/>
      <c r="ROJ551" s="467"/>
      <c r="ROK551" s="469"/>
      <c r="ROL551" s="469"/>
      <c r="ROM551" s="469"/>
      <c r="RON551" s="465"/>
      <c r="ROO551" s="466"/>
      <c r="ROP551" s="467"/>
      <c r="ROQ551" s="468"/>
      <c r="ROR551" s="467"/>
      <c r="ROS551" s="469"/>
      <c r="ROT551" s="469"/>
      <c r="ROU551" s="469"/>
      <c r="ROV551" s="465"/>
      <c r="ROW551" s="466"/>
      <c r="ROX551" s="467"/>
      <c r="ROY551" s="468"/>
      <c r="ROZ551" s="467"/>
      <c r="RPA551" s="469"/>
      <c r="RPB551" s="469"/>
      <c r="RPC551" s="469"/>
      <c r="RPD551" s="465"/>
      <c r="RPE551" s="466"/>
      <c r="RPF551" s="467"/>
      <c r="RPG551" s="468"/>
      <c r="RPH551" s="467"/>
      <c r="RPI551" s="469"/>
      <c r="RPJ551" s="469"/>
      <c r="RPK551" s="469"/>
      <c r="RPL551" s="465"/>
      <c r="RPM551" s="466"/>
      <c r="RPN551" s="467"/>
      <c r="RPO551" s="468"/>
      <c r="RPP551" s="467"/>
      <c r="RPQ551" s="469"/>
      <c r="RPR551" s="469"/>
      <c r="RPS551" s="469"/>
      <c r="RPT551" s="465"/>
      <c r="RPU551" s="466"/>
      <c r="RPV551" s="467"/>
      <c r="RPW551" s="468"/>
      <c r="RPX551" s="467"/>
      <c r="RPY551" s="469"/>
      <c r="RPZ551" s="469"/>
      <c r="RQA551" s="469"/>
      <c r="RQB551" s="465"/>
      <c r="RQC551" s="466"/>
      <c r="RQD551" s="467"/>
      <c r="RQE551" s="468"/>
      <c r="RQF551" s="467"/>
      <c r="RQG551" s="469"/>
      <c r="RQH551" s="469"/>
      <c r="RQI551" s="469"/>
      <c r="RQJ551" s="465"/>
      <c r="RQK551" s="466"/>
      <c r="RQL551" s="467"/>
      <c r="RQM551" s="468"/>
      <c r="RQN551" s="467"/>
      <c r="RQO551" s="469"/>
      <c r="RQP551" s="469"/>
      <c r="RQQ551" s="469"/>
      <c r="RQR551" s="465"/>
      <c r="RQS551" s="466"/>
      <c r="RQT551" s="467"/>
      <c r="RQU551" s="468"/>
      <c r="RQV551" s="467"/>
      <c r="RQW551" s="469"/>
      <c r="RQX551" s="469"/>
      <c r="RQY551" s="469"/>
      <c r="RQZ551" s="465"/>
      <c r="RRA551" s="466"/>
      <c r="RRB551" s="467"/>
      <c r="RRC551" s="468"/>
      <c r="RRD551" s="467"/>
      <c r="RRE551" s="469"/>
      <c r="RRF551" s="469"/>
      <c r="RRG551" s="469"/>
      <c r="RRH551" s="465"/>
      <c r="RRI551" s="466"/>
      <c r="RRJ551" s="467"/>
      <c r="RRK551" s="468"/>
      <c r="RRL551" s="467"/>
      <c r="RRM551" s="469"/>
      <c r="RRN551" s="469"/>
      <c r="RRO551" s="469"/>
      <c r="RRP551" s="465"/>
      <c r="RRQ551" s="466"/>
      <c r="RRR551" s="467"/>
      <c r="RRS551" s="468"/>
      <c r="RRT551" s="467"/>
      <c r="RRU551" s="469"/>
      <c r="RRV551" s="469"/>
      <c r="RRW551" s="469"/>
      <c r="RRX551" s="465"/>
      <c r="RRY551" s="466"/>
      <c r="RRZ551" s="467"/>
      <c r="RSA551" s="468"/>
      <c r="RSB551" s="467"/>
      <c r="RSC551" s="469"/>
      <c r="RSD551" s="469"/>
      <c r="RSE551" s="469"/>
      <c r="RSF551" s="465"/>
      <c r="RSG551" s="466"/>
      <c r="RSH551" s="467"/>
      <c r="RSI551" s="468"/>
      <c r="RSJ551" s="467"/>
      <c r="RSK551" s="469"/>
      <c r="RSL551" s="469"/>
      <c r="RSM551" s="469"/>
      <c r="RSN551" s="465"/>
      <c r="RSO551" s="466"/>
      <c r="RSP551" s="467"/>
      <c r="RSQ551" s="468"/>
      <c r="RSR551" s="467"/>
      <c r="RSS551" s="469"/>
      <c r="RST551" s="469"/>
      <c r="RSU551" s="469"/>
      <c r="RSV551" s="465"/>
      <c r="RSW551" s="466"/>
      <c r="RSX551" s="467"/>
      <c r="RSY551" s="468"/>
      <c r="RSZ551" s="467"/>
      <c r="RTA551" s="469"/>
      <c r="RTB551" s="469"/>
      <c r="RTC551" s="469"/>
      <c r="RTD551" s="465"/>
      <c r="RTE551" s="466"/>
      <c r="RTF551" s="467"/>
      <c r="RTG551" s="468"/>
      <c r="RTH551" s="467"/>
      <c r="RTI551" s="469"/>
      <c r="RTJ551" s="469"/>
      <c r="RTK551" s="469"/>
      <c r="RTL551" s="465"/>
      <c r="RTM551" s="466"/>
      <c r="RTN551" s="467"/>
      <c r="RTO551" s="468"/>
      <c r="RTP551" s="467"/>
      <c r="RTQ551" s="469"/>
      <c r="RTR551" s="469"/>
      <c r="RTS551" s="469"/>
      <c r="RTT551" s="465"/>
      <c r="RTU551" s="466"/>
      <c r="RTV551" s="467"/>
      <c r="RTW551" s="468"/>
      <c r="RTX551" s="467"/>
      <c r="RTY551" s="469"/>
      <c r="RTZ551" s="469"/>
      <c r="RUA551" s="469"/>
      <c r="RUB551" s="465"/>
      <c r="RUC551" s="466"/>
      <c r="RUD551" s="467"/>
      <c r="RUE551" s="468"/>
      <c r="RUF551" s="467"/>
      <c r="RUG551" s="469"/>
      <c r="RUH551" s="469"/>
      <c r="RUI551" s="469"/>
      <c r="RUJ551" s="465"/>
      <c r="RUK551" s="466"/>
      <c r="RUL551" s="467"/>
      <c r="RUM551" s="468"/>
      <c r="RUN551" s="467"/>
      <c r="RUO551" s="469"/>
      <c r="RUP551" s="469"/>
      <c r="RUQ551" s="469"/>
      <c r="RUR551" s="465"/>
      <c r="RUS551" s="466"/>
      <c r="RUT551" s="467"/>
      <c r="RUU551" s="468"/>
      <c r="RUV551" s="467"/>
      <c r="RUW551" s="469"/>
      <c r="RUX551" s="469"/>
      <c r="RUY551" s="469"/>
      <c r="RUZ551" s="465"/>
      <c r="RVA551" s="466"/>
      <c r="RVB551" s="467"/>
      <c r="RVC551" s="468"/>
      <c r="RVD551" s="467"/>
      <c r="RVE551" s="469"/>
      <c r="RVF551" s="469"/>
      <c r="RVG551" s="469"/>
      <c r="RVH551" s="465"/>
      <c r="RVI551" s="466"/>
      <c r="RVJ551" s="467"/>
      <c r="RVK551" s="468"/>
      <c r="RVL551" s="467"/>
      <c r="RVM551" s="469"/>
      <c r="RVN551" s="469"/>
      <c r="RVO551" s="469"/>
      <c r="RVP551" s="465"/>
      <c r="RVQ551" s="466"/>
      <c r="RVR551" s="467"/>
      <c r="RVS551" s="468"/>
      <c r="RVT551" s="467"/>
      <c r="RVU551" s="469"/>
      <c r="RVV551" s="469"/>
      <c r="RVW551" s="469"/>
      <c r="RVX551" s="465"/>
      <c r="RVY551" s="466"/>
      <c r="RVZ551" s="467"/>
      <c r="RWA551" s="468"/>
      <c r="RWB551" s="467"/>
      <c r="RWC551" s="469"/>
      <c r="RWD551" s="469"/>
      <c r="RWE551" s="469"/>
      <c r="RWF551" s="465"/>
      <c r="RWG551" s="466"/>
      <c r="RWH551" s="467"/>
      <c r="RWI551" s="468"/>
      <c r="RWJ551" s="467"/>
      <c r="RWK551" s="469"/>
      <c r="RWL551" s="469"/>
      <c r="RWM551" s="469"/>
      <c r="RWN551" s="465"/>
      <c r="RWO551" s="466"/>
      <c r="RWP551" s="467"/>
      <c r="RWQ551" s="468"/>
      <c r="RWR551" s="467"/>
      <c r="RWS551" s="469"/>
      <c r="RWT551" s="469"/>
      <c r="RWU551" s="469"/>
      <c r="RWV551" s="465"/>
      <c r="RWW551" s="466"/>
      <c r="RWX551" s="467"/>
      <c r="RWY551" s="468"/>
      <c r="RWZ551" s="467"/>
      <c r="RXA551" s="469"/>
      <c r="RXB551" s="469"/>
      <c r="RXC551" s="469"/>
      <c r="RXD551" s="465"/>
      <c r="RXE551" s="466"/>
      <c r="RXF551" s="467"/>
      <c r="RXG551" s="468"/>
      <c r="RXH551" s="467"/>
      <c r="RXI551" s="469"/>
      <c r="RXJ551" s="469"/>
      <c r="RXK551" s="469"/>
      <c r="RXL551" s="465"/>
      <c r="RXM551" s="466"/>
      <c r="RXN551" s="467"/>
      <c r="RXO551" s="468"/>
      <c r="RXP551" s="467"/>
      <c r="RXQ551" s="469"/>
      <c r="RXR551" s="469"/>
      <c r="RXS551" s="469"/>
      <c r="RXT551" s="465"/>
      <c r="RXU551" s="466"/>
      <c r="RXV551" s="467"/>
      <c r="RXW551" s="468"/>
      <c r="RXX551" s="467"/>
      <c r="RXY551" s="469"/>
      <c r="RXZ551" s="469"/>
      <c r="RYA551" s="469"/>
      <c r="RYB551" s="465"/>
      <c r="RYC551" s="466"/>
      <c r="RYD551" s="467"/>
      <c r="RYE551" s="468"/>
      <c r="RYF551" s="467"/>
      <c r="RYG551" s="469"/>
      <c r="RYH551" s="469"/>
      <c r="RYI551" s="469"/>
      <c r="RYJ551" s="465"/>
      <c r="RYK551" s="466"/>
      <c r="RYL551" s="467"/>
      <c r="RYM551" s="468"/>
      <c r="RYN551" s="467"/>
      <c r="RYO551" s="469"/>
      <c r="RYP551" s="469"/>
      <c r="RYQ551" s="469"/>
      <c r="RYR551" s="465"/>
      <c r="RYS551" s="466"/>
      <c r="RYT551" s="467"/>
      <c r="RYU551" s="468"/>
      <c r="RYV551" s="467"/>
      <c r="RYW551" s="469"/>
      <c r="RYX551" s="469"/>
      <c r="RYY551" s="469"/>
      <c r="RYZ551" s="465"/>
      <c r="RZA551" s="466"/>
      <c r="RZB551" s="467"/>
      <c r="RZC551" s="468"/>
      <c r="RZD551" s="467"/>
      <c r="RZE551" s="469"/>
      <c r="RZF551" s="469"/>
      <c r="RZG551" s="469"/>
      <c r="RZH551" s="465"/>
      <c r="RZI551" s="466"/>
      <c r="RZJ551" s="467"/>
      <c r="RZK551" s="468"/>
      <c r="RZL551" s="467"/>
      <c r="RZM551" s="469"/>
      <c r="RZN551" s="469"/>
      <c r="RZO551" s="469"/>
      <c r="RZP551" s="465"/>
      <c r="RZQ551" s="466"/>
      <c r="RZR551" s="467"/>
      <c r="RZS551" s="468"/>
      <c r="RZT551" s="467"/>
      <c r="RZU551" s="469"/>
      <c r="RZV551" s="469"/>
      <c r="RZW551" s="469"/>
      <c r="RZX551" s="465"/>
      <c r="RZY551" s="466"/>
      <c r="RZZ551" s="467"/>
      <c r="SAA551" s="468"/>
      <c r="SAB551" s="467"/>
      <c r="SAC551" s="469"/>
      <c r="SAD551" s="469"/>
      <c r="SAE551" s="469"/>
      <c r="SAF551" s="465"/>
      <c r="SAG551" s="466"/>
      <c r="SAH551" s="467"/>
      <c r="SAI551" s="468"/>
      <c r="SAJ551" s="467"/>
      <c r="SAK551" s="469"/>
      <c r="SAL551" s="469"/>
      <c r="SAM551" s="469"/>
      <c r="SAN551" s="465"/>
      <c r="SAO551" s="466"/>
      <c r="SAP551" s="467"/>
      <c r="SAQ551" s="468"/>
      <c r="SAR551" s="467"/>
      <c r="SAS551" s="469"/>
      <c r="SAT551" s="469"/>
      <c r="SAU551" s="469"/>
      <c r="SAV551" s="465"/>
      <c r="SAW551" s="466"/>
      <c r="SAX551" s="467"/>
      <c r="SAY551" s="468"/>
      <c r="SAZ551" s="467"/>
      <c r="SBA551" s="469"/>
      <c r="SBB551" s="469"/>
      <c r="SBC551" s="469"/>
      <c r="SBD551" s="465"/>
      <c r="SBE551" s="466"/>
      <c r="SBF551" s="467"/>
      <c r="SBG551" s="468"/>
      <c r="SBH551" s="467"/>
      <c r="SBI551" s="469"/>
      <c r="SBJ551" s="469"/>
      <c r="SBK551" s="469"/>
      <c r="SBL551" s="465"/>
      <c r="SBM551" s="466"/>
      <c r="SBN551" s="467"/>
      <c r="SBO551" s="468"/>
      <c r="SBP551" s="467"/>
      <c r="SBQ551" s="469"/>
      <c r="SBR551" s="469"/>
      <c r="SBS551" s="469"/>
      <c r="SBT551" s="465"/>
      <c r="SBU551" s="466"/>
      <c r="SBV551" s="467"/>
      <c r="SBW551" s="468"/>
      <c r="SBX551" s="467"/>
      <c r="SBY551" s="469"/>
      <c r="SBZ551" s="469"/>
      <c r="SCA551" s="469"/>
      <c r="SCB551" s="465"/>
      <c r="SCC551" s="466"/>
      <c r="SCD551" s="467"/>
      <c r="SCE551" s="468"/>
      <c r="SCF551" s="467"/>
      <c r="SCG551" s="469"/>
      <c r="SCH551" s="469"/>
      <c r="SCI551" s="469"/>
      <c r="SCJ551" s="465"/>
      <c r="SCK551" s="466"/>
      <c r="SCL551" s="467"/>
      <c r="SCM551" s="468"/>
      <c r="SCN551" s="467"/>
      <c r="SCO551" s="469"/>
      <c r="SCP551" s="469"/>
      <c r="SCQ551" s="469"/>
      <c r="SCR551" s="465"/>
      <c r="SCS551" s="466"/>
      <c r="SCT551" s="467"/>
      <c r="SCU551" s="468"/>
      <c r="SCV551" s="467"/>
      <c r="SCW551" s="469"/>
      <c r="SCX551" s="469"/>
      <c r="SCY551" s="469"/>
      <c r="SCZ551" s="465"/>
      <c r="SDA551" s="466"/>
      <c r="SDB551" s="467"/>
      <c r="SDC551" s="468"/>
      <c r="SDD551" s="467"/>
      <c r="SDE551" s="469"/>
      <c r="SDF551" s="469"/>
      <c r="SDG551" s="469"/>
      <c r="SDH551" s="465"/>
      <c r="SDI551" s="466"/>
      <c r="SDJ551" s="467"/>
      <c r="SDK551" s="468"/>
      <c r="SDL551" s="467"/>
      <c r="SDM551" s="469"/>
      <c r="SDN551" s="469"/>
      <c r="SDO551" s="469"/>
      <c r="SDP551" s="465"/>
      <c r="SDQ551" s="466"/>
      <c r="SDR551" s="467"/>
      <c r="SDS551" s="468"/>
      <c r="SDT551" s="467"/>
      <c r="SDU551" s="469"/>
      <c r="SDV551" s="469"/>
      <c r="SDW551" s="469"/>
      <c r="SDX551" s="465"/>
      <c r="SDY551" s="466"/>
      <c r="SDZ551" s="467"/>
      <c r="SEA551" s="468"/>
      <c r="SEB551" s="467"/>
      <c r="SEC551" s="469"/>
      <c r="SED551" s="469"/>
      <c r="SEE551" s="469"/>
      <c r="SEF551" s="465"/>
      <c r="SEG551" s="466"/>
      <c r="SEH551" s="467"/>
      <c r="SEI551" s="468"/>
      <c r="SEJ551" s="467"/>
      <c r="SEK551" s="469"/>
      <c r="SEL551" s="469"/>
      <c r="SEM551" s="469"/>
      <c r="SEN551" s="465"/>
      <c r="SEO551" s="466"/>
      <c r="SEP551" s="467"/>
      <c r="SEQ551" s="468"/>
      <c r="SER551" s="467"/>
      <c r="SES551" s="469"/>
      <c r="SET551" s="469"/>
      <c r="SEU551" s="469"/>
      <c r="SEV551" s="465"/>
      <c r="SEW551" s="466"/>
      <c r="SEX551" s="467"/>
      <c r="SEY551" s="468"/>
      <c r="SEZ551" s="467"/>
      <c r="SFA551" s="469"/>
      <c r="SFB551" s="469"/>
      <c r="SFC551" s="469"/>
      <c r="SFD551" s="465"/>
      <c r="SFE551" s="466"/>
      <c r="SFF551" s="467"/>
      <c r="SFG551" s="468"/>
      <c r="SFH551" s="467"/>
      <c r="SFI551" s="469"/>
      <c r="SFJ551" s="469"/>
      <c r="SFK551" s="469"/>
      <c r="SFL551" s="465"/>
      <c r="SFM551" s="466"/>
      <c r="SFN551" s="467"/>
      <c r="SFO551" s="468"/>
      <c r="SFP551" s="467"/>
      <c r="SFQ551" s="469"/>
      <c r="SFR551" s="469"/>
      <c r="SFS551" s="469"/>
      <c r="SFT551" s="465"/>
      <c r="SFU551" s="466"/>
      <c r="SFV551" s="467"/>
      <c r="SFW551" s="468"/>
      <c r="SFX551" s="467"/>
      <c r="SFY551" s="469"/>
      <c r="SFZ551" s="469"/>
      <c r="SGA551" s="469"/>
      <c r="SGB551" s="465"/>
      <c r="SGC551" s="466"/>
      <c r="SGD551" s="467"/>
      <c r="SGE551" s="468"/>
      <c r="SGF551" s="467"/>
      <c r="SGG551" s="469"/>
      <c r="SGH551" s="469"/>
      <c r="SGI551" s="469"/>
      <c r="SGJ551" s="465"/>
      <c r="SGK551" s="466"/>
      <c r="SGL551" s="467"/>
      <c r="SGM551" s="468"/>
      <c r="SGN551" s="467"/>
      <c r="SGO551" s="469"/>
      <c r="SGP551" s="469"/>
      <c r="SGQ551" s="469"/>
      <c r="SGR551" s="465"/>
      <c r="SGS551" s="466"/>
      <c r="SGT551" s="467"/>
      <c r="SGU551" s="468"/>
      <c r="SGV551" s="467"/>
      <c r="SGW551" s="469"/>
      <c r="SGX551" s="469"/>
      <c r="SGY551" s="469"/>
      <c r="SGZ551" s="465"/>
      <c r="SHA551" s="466"/>
      <c r="SHB551" s="467"/>
      <c r="SHC551" s="468"/>
      <c r="SHD551" s="467"/>
      <c r="SHE551" s="469"/>
      <c r="SHF551" s="469"/>
      <c r="SHG551" s="469"/>
      <c r="SHH551" s="465"/>
      <c r="SHI551" s="466"/>
      <c r="SHJ551" s="467"/>
      <c r="SHK551" s="468"/>
      <c r="SHL551" s="467"/>
      <c r="SHM551" s="469"/>
      <c r="SHN551" s="469"/>
      <c r="SHO551" s="469"/>
      <c r="SHP551" s="465"/>
      <c r="SHQ551" s="466"/>
      <c r="SHR551" s="467"/>
      <c r="SHS551" s="468"/>
      <c r="SHT551" s="467"/>
      <c r="SHU551" s="469"/>
      <c r="SHV551" s="469"/>
      <c r="SHW551" s="469"/>
      <c r="SHX551" s="465"/>
      <c r="SHY551" s="466"/>
      <c r="SHZ551" s="467"/>
      <c r="SIA551" s="468"/>
      <c r="SIB551" s="467"/>
      <c r="SIC551" s="469"/>
      <c r="SID551" s="469"/>
      <c r="SIE551" s="469"/>
      <c r="SIF551" s="465"/>
      <c r="SIG551" s="466"/>
      <c r="SIH551" s="467"/>
      <c r="SII551" s="468"/>
      <c r="SIJ551" s="467"/>
      <c r="SIK551" s="469"/>
      <c r="SIL551" s="469"/>
      <c r="SIM551" s="469"/>
      <c r="SIN551" s="465"/>
      <c r="SIO551" s="466"/>
      <c r="SIP551" s="467"/>
      <c r="SIQ551" s="468"/>
      <c r="SIR551" s="467"/>
      <c r="SIS551" s="469"/>
      <c r="SIT551" s="469"/>
      <c r="SIU551" s="469"/>
      <c r="SIV551" s="465"/>
      <c r="SIW551" s="466"/>
      <c r="SIX551" s="467"/>
      <c r="SIY551" s="468"/>
      <c r="SIZ551" s="467"/>
      <c r="SJA551" s="469"/>
      <c r="SJB551" s="469"/>
      <c r="SJC551" s="469"/>
      <c r="SJD551" s="465"/>
      <c r="SJE551" s="466"/>
      <c r="SJF551" s="467"/>
      <c r="SJG551" s="468"/>
      <c r="SJH551" s="467"/>
      <c r="SJI551" s="469"/>
      <c r="SJJ551" s="469"/>
      <c r="SJK551" s="469"/>
      <c r="SJL551" s="465"/>
      <c r="SJM551" s="466"/>
      <c r="SJN551" s="467"/>
      <c r="SJO551" s="468"/>
      <c r="SJP551" s="467"/>
      <c r="SJQ551" s="469"/>
      <c r="SJR551" s="469"/>
      <c r="SJS551" s="469"/>
      <c r="SJT551" s="465"/>
      <c r="SJU551" s="466"/>
      <c r="SJV551" s="467"/>
      <c r="SJW551" s="468"/>
      <c r="SJX551" s="467"/>
      <c r="SJY551" s="469"/>
      <c r="SJZ551" s="469"/>
      <c r="SKA551" s="469"/>
      <c r="SKB551" s="465"/>
      <c r="SKC551" s="466"/>
      <c r="SKD551" s="467"/>
      <c r="SKE551" s="468"/>
      <c r="SKF551" s="467"/>
      <c r="SKG551" s="469"/>
      <c r="SKH551" s="469"/>
      <c r="SKI551" s="469"/>
      <c r="SKJ551" s="465"/>
      <c r="SKK551" s="466"/>
      <c r="SKL551" s="467"/>
      <c r="SKM551" s="468"/>
      <c r="SKN551" s="467"/>
      <c r="SKO551" s="469"/>
      <c r="SKP551" s="469"/>
      <c r="SKQ551" s="469"/>
      <c r="SKR551" s="465"/>
      <c r="SKS551" s="466"/>
      <c r="SKT551" s="467"/>
      <c r="SKU551" s="468"/>
      <c r="SKV551" s="467"/>
      <c r="SKW551" s="469"/>
      <c r="SKX551" s="469"/>
      <c r="SKY551" s="469"/>
      <c r="SKZ551" s="465"/>
      <c r="SLA551" s="466"/>
      <c r="SLB551" s="467"/>
      <c r="SLC551" s="468"/>
      <c r="SLD551" s="467"/>
      <c r="SLE551" s="469"/>
      <c r="SLF551" s="469"/>
      <c r="SLG551" s="469"/>
      <c r="SLH551" s="465"/>
      <c r="SLI551" s="466"/>
      <c r="SLJ551" s="467"/>
      <c r="SLK551" s="468"/>
      <c r="SLL551" s="467"/>
      <c r="SLM551" s="469"/>
      <c r="SLN551" s="469"/>
      <c r="SLO551" s="469"/>
      <c r="SLP551" s="465"/>
      <c r="SLQ551" s="466"/>
      <c r="SLR551" s="467"/>
      <c r="SLS551" s="468"/>
      <c r="SLT551" s="467"/>
      <c r="SLU551" s="469"/>
      <c r="SLV551" s="469"/>
      <c r="SLW551" s="469"/>
      <c r="SLX551" s="465"/>
      <c r="SLY551" s="466"/>
      <c r="SLZ551" s="467"/>
      <c r="SMA551" s="468"/>
      <c r="SMB551" s="467"/>
      <c r="SMC551" s="469"/>
      <c r="SMD551" s="469"/>
      <c r="SME551" s="469"/>
      <c r="SMF551" s="465"/>
      <c r="SMG551" s="466"/>
      <c r="SMH551" s="467"/>
      <c r="SMI551" s="468"/>
      <c r="SMJ551" s="467"/>
      <c r="SMK551" s="469"/>
      <c r="SML551" s="469"/>
      <c r="SMM551" s="469"/>
      <c r="SMN551" s="465"/>
      <c r="SMO551" s="466"/>
      <c r="SMP551" s="467"/>
      <c r="SMQ551" s="468"/>
      <c r="SMR551" s="467"/>
      <c r="SMS551" s="469"/>
      <c r="SMT551" s="469"/>
      <c r="SMU551" s="469"/>
      <c r="SMV551" s="465"/>
      <c r="SMW551" s="466"/>
      <c r="SMX551" s="467"/>
      <c r="SMY551" s="468"/>
      <c r="SMZ551" s="467"/>
      <c r="SNA551" s="469"/>
      <c r="SNB551" s="469"/>
      <c r="SNC551" s="469"/>
      <c r="SND551" s="465"/>
      <c r="SNE551" s="466"/>
      <c r="SNF551" s="467"/>
      <c r="SNG551" s="468"/>
      <c r="SNH551" s="467"/>
      <c r="SNI551" s="469"/>
      <c r="SNJ551" s="469"/>
      <c r="SNK551" s="469"/>
      <c r="SNL551" s="465"/>
      <c r="SNM551" s="466"/>
      <c r="SNN551" s="467"/>
      <c r="SNO551" s="468"/>
      <c r="SNP551" s="467"/>
      <c r="SNQ551" s="469"/>
      <c r="SNR551" s="469"/>
      <c r="SNS551" s="469"/>
      <c r="SNT551" s="465"/>
      <c r="SNU551" s="466"/>
      <c r="SNV551" s="467"/>
      <c r="SNW551" s="468"/>
      <c r="SNX551" s="467"/>
      <c r="SNY551" s="469"/>
      <c r="SNZ551" s="469"/>
      <c r="SOA551" s="469"/>
      <c r="SOB551" s="465"/>
      <c r="SOC551" s="466"/>
      <c r="SOD551" s="467"/>
      <c r="SOE551" s="468"/>
      <c r="SOF551" s="467"/>
      <c r="SOG551" s="469"/>
      <c r="SOH551" s="469"/>
      <c r="SOI551" s="469"/>
      <c r="SOJ551" s="465"/>
      <c r="SOK551" s="466"/>
      <c r="SOL551" s="467"/>
      <c r="SOM551" s="468"/>
      <c r="SON551" s="467"/>
      <c r="SOO551" s="469"/>
      <c r="SOP551" s="469"/>
      <c r="SOQ551" s="469"/>
      <c r="SOR551" s="465"/>
      <c r="SOS551" s="466"/>
      <c r="SOT551" s="467"/>
      <c r="SOU551" s="468"/>
      <c r="SOV551" s="467"/>
      <c r="SOW551" s="469"/>
      <c r="SOX551" s="469"/>
      <c r="SOY551" s="469"/>
      <c r="SOZ551" s="465"/>
      <c r="SPA551" s="466"/>
      <c r="SPB551" s="467"/>
      <c r="SPC551" s="468"/>
      <c r="SPD551" s="467"/>
      <c r="SPE551" s="469"/>
      <c r="SPF551" s="469"/>
      <c r="SPG551" s="469"/>
      <c r="SPH551" s="465"/>
      <c r="SPI551" s="466"/>
      <c r="SPJ551" s="467"/>
      <c r="SPK551" s="468"/>
      <c r="SPL551" s="467"/>
      <c r="SPM551" s="469"/>
      <c r="SPN551" s="469"/>
      <c r="SPO551" s="469"/>
      <c r="SPP551" s="465"/>
      <c r="SPQ551" s="466"/>
      <c r="SPR551" s="467"/>
      <c r="SPS551" s="468"/>
      <c r="SPT551" s="467"/>
      <c r="SPU551" s="469"/>
      <c r="SPV551" s="469"/>
      <c r="SPW551" s="469"/>
      <c r="SPX551" s="465"/>
      <c r="SPY551" s="466"/>
      <c r="SPZ551" s="467"/>
      <c r="SQA551" s="468"/>
      <c r="SQB551" s="467"/>
      <c r="SQC551" s="469"/>
      <c r="SQD551" s="469"/>
      <c r="SQE551" s="469"/>
      <c r="SQF551" s="465"/>
      <c r="SQG551" s="466"/>
      <c r="SQH551" s="467"/>
      <c r="SQI551" s="468"/>
      <c r="SQJ551" s="467"/>
      <c r="SQK551" s="469"/>
      <c r="SQL551" s="469"/>
      <c r="SQM551" s="469"/>
      <c r="SQN551" s="465"/>
      <c r="SQO551" s="466"/>
      <c r="SQP551" s="467"/>
      <c r="SQQ551" s="468"/>
      <c r="SQR551" s="467"/>
      <c r="SQS551" s="469"/>
      <c r="SQT551" s="469"/>
      <c r="SQU551" s="469"/>
      <c r="SQV551" s="465"/>
      <c r="SQW551" s="466"/>
      <c r="SQX551" s="467"/>
      <c r="SQY551" s="468"/>
      <c r="SQZ551" s="467"/>
      <c r="SRA551" s="469"/>
      <c r="SRB551" s="469"/>
      <c r="SRC551" s="469"/>
      <c r="SRD551" s="465"/>
      <c r="SRE551" s="466"/>
      <c r="SRF551" s="467"/>
      <c r="SRG551" s="468"/>
      <c r="SRH551" s="467"/>
      <c r="SRI551" s="469"/>
      <c r="SRJ551" s="469"/>
      <c r="SRK551" s="469"/>
      <c r="SRL551" s="465"/>
      <c r="SRM551" s="466"/>
      <c r="SRN551" s="467"/>
      <c r="SRO551" s="468"/>
      <c r="SRP551" s="467"/>
      <c r="SRQ551" s="469"/>
      <c r="SRR551" s="469"/>
      <c r="SRS551" s="469"/>
      <c r="SRT551" s="465"/>
      <c r="SRU551" s="466"/>
      <c r="SRV551" s="467"/>
      <c r="SRW551" s="468"/>
      <c r="SRX551" s="467"/>
      <c r="SRY551" s="469"/>
      <c r="SRZ551" s="469"/>
      <c r="SSA551" s="469"/>
      <c r="SSB551" s="465"/>
      <c r="SSC551" s="466"/>
      <c r="SSD551" s="467"/>
      <c r="SSE551" s="468"/>
      <c r="SSF551" s="467"/>
      <c r="SSG551" s="469"/>
      <c r="SSH551" s="469"/>
      <c r="SSI551" s="469"/>
      <c r="SSJ551" s="465"/>
      <c r="SSK551" s="466"/>
      <c r="SSL551" s="467"/>
      <c r="SSM551" s="468"/>
      <c r="SSN551" s="467"/>
      <c r="SSO551" s="469"/>
      <c r="SSP551" s="469"/>
      <c r="SSQ551" s="469"/>
      <c r="SSR551" s="465"/>
      <c r="SSS551" s="466"/>
      <c r="SST551" s="467"/>
      <c r="SSU551" s="468"/>
      <c r="SSV551" s="467"/>
      <c r="SSW551" s="469"/>
      <c r="SSX551" s="469"/>
      <c r="SSY551" s="469"/>
      <c r="SSZ551" s="465"/>
      <c r="STA551" s="466"/>
      <c r="STB551" s="467"/>
      <c r="STC551" s="468"/>
      <c r="STD551" s="467"/>
      <c r="STE551" s="469"/>
      <c r="STF551" s="469"/>
      <c r="STG551" s="469"/>
      <c r="STH551" s="465"/>
      <c r="STI551" s="466"/>
      <c r="STJ551" s="467"/>
      <c r="STK551" s="468"/>
      <c r="STL551" s="467"/>
      <c r="STM551" s="469"/>
      <c r="STN551" s="469"/>
      <c r="STO551" s="469"/>
      <c r="STP551" s="465"/>
      <c r="STQ551" s="466"/>
      <c r="STR551" s="467"/>
      <c r="STS551" s="468"/>
      <c r="STT551" s="467"/>
      <c r="STU551" s="469"/>
      <c r="STV551" s="469"/>
      <c r="STW551" s="469"/>
      <c r="STX551" s="465"/>
      <c r="STY551" s="466"/>
      <c r="STZ551" s="467"/>
      <c r="SUA551" s="468"/>
      <c r="SUB551" s="467"/>
      <c r="SUC551" s="469"/>
      <c r="SUD551" s="469"/>
      <c r="SUE551" s="469"/>
      <c r="SUF551" s="465"/>
      <c r="SUG551" s="466"/>
      <c r="SUH551" s="467"/>
      <c r="SUI551" s="468"/>
      <c r="SUJ551" s="467"/>
      <c r="SUK551" s="469"/>
      <c r="SUL551" s="469"/>
      <c r="SUM551" s="469"/>
      <c r="SUN551" s="465"/>
      <c r="SUO551" s="466"/>
      <c r="SUP551" s="467"/>
      <c r="SUQ551" s="468"/>
      <c r="SUR551" s="467"/>
      <c r="SUS551" s="469"/>
      <c r="SUT551" s="469"/>
      <c r="SUU551" s="469"/>
      <c r="SUV551" s="465"/>
      <c r="SUW551" s="466"/>
      <c r="SUX551" s="467"/>
      <c r="SUY551" s="468"/>
      <c r="SUZ551" s="467"/>
      <c r="SVA551" s="469"/>
      <c r="SVB551" s="469"/>
      <c r="SVC551" s="469"/>
      <c r="SVD551" s="465"/>
      <c r="SVE551" s="466"/>
      <c r="SVF551" s="467"/>
      <c r="SVG551" s="468"/>
      <c r="SVH551" s="467"/>
      <c r="SVI551" s="469"/>
      <c r="SVJ551" s="469"/>
      <c r="SVK551" s="469"/>
      <c r="SVL551" s="465"/>
      <c r="SVM551" s="466"/>
      <c r="SVN551" s="467"/>
      <c r="SVO551" s="468"/>
      <c r="SVP551" s="467"/>
      <c r="SVQ551" s="469"/>
      <c r="SVR551" s="469"/>
      <c r="SVS551" s="469"/>
      <c r="SVT551" s="465"/>
      <c r="SVU551" s="466"/>
      <c r="SVV551" s="467"/>
      <c r="SVW551" s="468"/>
      <c r="SVX551" s="467"/>
      <c r="SVY551" s="469"/>
      <c r="SVZ551" s="469"/>
      <c r="SWA551" s="469"/>
      <c r="SWB551" s="465"/>
      <c r="SWC551" s="466"/>
      <c r="SWD551" s="467"/>
      <c r="SWE551" s="468"/>
      <c r="SWF551" s="467"/>
      <c r="SWG551" s="469"/>
      <c r="SWH551" s="469"/>
      <c r="SWI551" s="469"/>
      <c r="SWJ551" s="465"/>
      <c r="SWK551" s="466"/>
      <c r="SWL551" s="467"/>
      <c r="SWM551" s="468"/>
      <c r="SWN551" s="467"/>
      <c r="SWO551" s="469"/>
      <c r="SWP551" s="469"/>
      <c r="SWQ551" s="469"/>
      <c r="SWR551" s="465"/>
      <c r="SWS551" s="466"/>
      <c r="SWT551" s="467"/>
      <c r="SWU551" s="468"/>
      <c r="SWV551" s="467"/>
      <c r="SWW551" s="469"/>
      <c r="SWX551" s="469"/>
      <c r="SWY551" s="469"/>
      <c r="SWZ551" s="465"/>
      <c r="SXA551" s="466"/>
      <c r="SXB551" s="467"/>
      <c r="SXC551" s="468"/>
      <c r="SXD551" s="467"/>
      <c r="SXE551" s="469"/>
      <c r="SXF551" s="469"/>
      <c r="SXG551" s="469"/>
      <c r="SXH551" s="465"/>
      <c r="SXI551" s="466"/>
      <c r="SXJ551" s="467"/>
      <c r="SXK551" s="468"/>
      <c r="SXL551" s="467"/>
      <c r="SXM551" s="469"/>
      <c r="SXN551" s="469"/>
      <c r="SXO551" s="469"/>
      <c r="SXP551" s="465"/>
      <c r="SXQ551" s="466"/>
      <c r="SXR551" s="467"/>
      <c r="SXS551" s="468"/>
      <c r="SXT551" s="467"/>
      <c r="SXU551" s="469"/>
      <c r="SXV551" s="469"/>
      <c r="SXW551" s="469"/>
      <c r="SXX551" s="465"/>
      <c r="SXY551" s="466"/>
      <c r="SXZ551" s="467"/>
      <c r="SYA551" s="468"/>
      <c r="SYB551" s="467"/>
      <c r="SYC551" s="469"/>
      <c r="SYD551" s="469"/>
      <c r="SYE551" s="469"/>
      <c r="SYF551" s="465"/>
      <c r="SYG551" s="466"/>
      <c r="SYH551" s="467"/>
      <c r="SYI551" s="468"/>
      <c r="SYJ551" s="467"/>
      <c r="SYK551" s="469"/>
      <c r="SYL551" s="469"/>
      <c r="SYM551" s="469"/>
      <c r="SYN551" s="465"/>
      <c r="SYO551" s="466"/>
      <c r="SYP551" s="467"/>
      <c r="SYQ551" s="468"/>
      <c r="SYR551" s="467"/>
      <c r="SYS551" s="469"/>
      <c r="SYT551" s="469"/>
      <c r="SYU551" s="469"/>
      <c r="SYV551" s="465"/>
      <c r="SYW551" s="466"/>
      <c r="SYX551" s="467"/>
      <c r="SYY551" s="468"/>
      <c r="SYZ551" s="467"/>
      <c r="SZA551" s="469"/>
      <c r="SZB551" s="469"/>
      <c r="SZC551" s="469"/>
      <c r="SZD551" s="465"/>
      <c r="SZE551" s="466"/>
      <c r="SZF551" s="467"/>
      <c r="SZG551" s="468"/>
      <c r="SZH551" s="467"/>
      <c r="SZI551" s="469"/>
      <c r="SZJ551" s="469"/>
      <c r="SZK551" s="469"/>
      <c r="SZL551" s="465"/>
      <c r="SZM551" s="466"/>
      <c r="SZN551" s="467"/>
      <c r="SZO551" s="468"/>
      <c r="SZP551" s="467"/>
      <c r="SZQ551" s="469"/>
      <c r="SZR551" s="469"/>
      <c r="SZS551" s="469"/>
      <c r="SZT551" s="465"/>
      <c r="SZU551" s="466"/>
      <c r="SZV551" s="467"/>
      <c r="SZW551" s="468"/>
      <c r="SZX551" s="467"/>
      <c r="SZY551" s="469"/>
      <c r="SZZ551" s="469"/>
      <c r="TAA551" s="469"/>
      <c r="TAB551" s="465"/>
      <c r="TAC551" s="466"/>
      <c r="TAD551" s="467"/>
      <c r="TAE551" s="468"/>
      <c r="TAF551" s="467"/>
      <c r="TAG551" s="469"/>
      <c r="TAH551" s="469"/>
      <c r="TAI551" s="469"/>
      <c r="TAJ551" s="465"/>
      <c r="TAK551" s="466"/>
      <c r="TAL551" s="467"/>
      <c r="TAM551" s="468"/>
      <c r="TAN551" s="467"/>
      <c r="TAO551" s="469"/>
      <c r="TAP551" s="469"/>
      <c r="TAQ551" s="469"/>
      <c r="TAR551" s="465"/>
      <c r="TAS551" s="466"/>
      <c r="TAT551" s="467"/>
      <c r="TAU551" s="468"/>
      <c r="TAV551" s="467"/>
      <c r="TAW551" s="469"/>
      <c r="TAX551" s="469"/>
      <c r="TAY551" s="469"/>
      <c r="TAZ551" s="465"/>
      <c r="TBA551" s="466"/>
      <c r="TBB551" s="467"/>
      <c r="TBC551" s="468"/>
      <c r="TBD551" s="467"/>
      <c r="TBE551" s="469"/>
      <c r="TBF551" s="469"/>
      <c r="TBG551" s="469"/>
      <c r="TBH551" s="465"/>
      <c r="TBI551" s="466"/>
      <c r="TBJ551" s="467"/>
      <c r="TBK551" s="468"/>
      <c r="TBL551" s="467"/>
      <c r="TBM551" s="469"/>
      <c r="TBN551" s="469"/>
      <c r="TBO551" s="469"/>
      <c r="TBP551" s="465"/>
      <c r="TBQ551" s="466"/>
      <c r="TBR551" s="467"/>
      <c r="TBS551" s="468"/>
      <c r="TBT551" s="467"/>
      <c r="TBU551" s="469"/>
      <c r="TBV551" s="469"/>
      <c r="TBW551" s="469"/>
      <c r="TBX551" s="465"/>
      <c r="TBY551" s="466"/>
      <c r="TBZ551" s="467"/>
      <c r="TCA551" s="468"/>
      <c r="TCB551" s="467"/>
      <c r="TCC551" s="469"/>
      <c r="TCD551" s="469"/>
      <c r="TCE551" s="469"/>
      <c r="TCF551" s="465"/>
      <c r="TCG551" s="466"/>
      <c r="TCH551" s="467"/>
      <c r="TCI551" s="468"/>
      <c r="TCJ551" s="467"/>
      <c r="TCK551" s="469"/>
      <c r="TCL551" s="469"/>
      <c r="TCM551" s="469"/>
      <c r="TCN551" s="465"/>
      <c r="TCO551" s="466"/>
      <c r="TCP551" s="467"/>
      <c r="TCQ551" s="468"/>
      <c r="TCR551" s="467"/>
      <c r="TCS551" s="469"/>
      <c r="TCT551" s="469"/>
      <c r="TCU551" s="469"/>
      <c r="TCV551" s="465"/>
      <c r="TCW551" s="466"/>
      <c r="TCX551" s="467"/>
      <c r="TCY551" s="468"/>
      <c r="TCZ551" s="467"/>
      <c r="TDA551" s="469"/>
      <c r="TDB551" s="469"/>
      <c r="TDC551" s="469"/>
      <c r="TDD551" s="465"/>
      <c r="TDE551" s="466"/>
      <c r="TDF551" s="467"/>
      <c r="TDG551" s="468"/>
      <c r="TDH551" s="467"/>
      <c r="TDI551" s="469"/>
      <c r="TDJ551" s="469"/>
      <c r="TDK551" s="469"/>
      <c r="TDL551" s="465"/>
      <c r="TDM551" s="466"/>
      <c r="TDN551" s="467"/>
      <c r="TDO551" s="468"/>
      <c r="TDP551" s="467"/>
      <c r="TDQ551" s="469"/>
      <c r="TDR551" s="469"/>
      <c r="TDS551" s="469"/>
      <c r="TDT551" s="465"/>
      <c r="TDU551" s="466"/>
      <c r="TDV551" s="467"/>
      <c r="TDW551" s="468"/>
      <c r="TDX551" s="467"/>
      <c r="TDY551" s="469"/>
      <c r="TDZ551" s="469"/>
      <c r="TEA551" s="469"/>
      <c r="TEB551" s="465"/>
      <c r="TEC551" s="466"/>
      <c r="TED551" s="467"/>
      <c r="TEE551" s="468"/>
      <c r="TEF551" s="467"/>
      <c r="TEG551" s="469"/>
      <c r="TEH551" s="469"/>
      <c r="TEI551" s="469"/>
      <c r="TEJ551" s="465"/>
      <c r="TEK551" s="466"/>
      <c r="TEL551" s="467"/>
      <c r="TEM551" s="468"/>
      <c r="TEN551" s="467"/>
      <c r="TEO551" s="469"/>
      <c r="TEP551" s="469"/>
      <c r="TEQ551" s="469"/>
      <c r="TER551" s="465"/>
      <c r="TES551" s="466"/>
      <c r="TET551" s="467"/>
      <c r="TEU551" s="468"/>
      <c r="TEV551" s="467"/>
      <c r="TEW551" s="469"/>
      <c r="TEX551" s="469"/>
      <c r="TEY551" s="469"/>
      <c r="TEZ551" s="465"/>
      <c r="TFA551" s="466"/>
      <c r="TFB551" s="467"/>
      <c r="TFC551" s="468"/>
      <c r="TFD551" s="467"/>
      <c r="TFE551" s="469"/>
      <c r="TFF551" s="469"/>
      <c r="TFG551" s="469"/>
      <c r="TFH551" s="465"/>
      <c r="TFI551" s="466"/>
      <c r="TFJ551" s="467"/>
      <c r="TFK551" s="468"/>
      <c r="TFL551" s="467"/>
      <c r="TFM551" s="469"/>
      <c r="TFN551" s="469"/>
      <c r="TFO551" s="469"/>
      <c r="TFP551" s="465"/>
      <c r="TFQ551" s="466"/>
      <c r="TFR551" s="467"/>
      <c r="TFS551" s="468"/>
      <c r="TFT551" s="467"/>
      <c r="TFU551" s="469"/>
      <c r="TFV551" s="469"/>
      <c r="TFW551" s="469"/>
      <c r="TFX551" s="465"/>
      <c r="TFY551" s="466"/>
      <c r="TFZ551" s="467"/>
      <c r="TGA551" s="468"/>
      <c r="TGB551" s="467"/>
      <c r="TGC551" s="469"/>
      <c r="TGD551" s="469"/>
      <c r="TGE551" s="469"/>
      <c r="TGF551" s="465"/>
      <c r="TGG551" s="466"/>
      <c r="TGH551" s="467"/>
      <c r="TGI551" s="468"/>
      <c r="TGJ551" s="467"/>
      <c r="TGK551" s="469"/>
      <c r="TGL551" s="469"/>
      <c r="TGM551" s="469"/>
      <c r="TGN551" s="465"/>
      <c r="TGO551" s="466"/>
      <c r="TGP551" s="467"/>
      <c r="TGQ551" s="468"/>
      <c r="TGR551" s="467"/>
      <c r="TGS551" s="469"/>
      <c r="TGT551" s="469"/>
      <c r="TGU551" s="469"/>
      <c r="TGV551" s="465"/>
      <c r="TGW551" s="466"/>
      <c r="TGX551" s="467"/>
      <c r="TGY551" s="468"/>
      <c r="TGZ551" s="467"/>
      <c r="THA551" s="469"/>
      <c r="THB551" s="469"/>
      <c r="THC551" s="469"/>
      <c r="THD551" s="465"/>
      <c r="THE551" s="466"/>
      <c r="THF551" s="467"/>
      <c r="THG551" s="468"/>
      <c r="THH551" s="467"/>
      <c r="THI551" s="469"/>
      <c r="THJ551" s="469"/>
      <c r="THK551" s="469"/>
      <c r="THL551" s="465"/>
      <c r="THM551" s="466"/>
      <c r="THN551" s="467"/>
      <c r="THO551" s="468"/>
      <c r="THP551" s="467"/>
      <c r="THQ551" s="469"/>
      <c r="THR551" s="469"/>
      <c r="THS551" s="469"/>
      <c r="THT551" s="465"/>
      <c r="THU551" s="466"/>
      <c r="THV551" s="467"/>
      <c r="THW551" s="468"/>
      <c r="THX551" s="467"/>
      <c r="THY551" s="469"/>
      <c r="THZ551" s="469"/>
      <c r="TIA551" s="469"/>
      <c r="TIB551" s="465"/>
      <c r="TIC551" s="466"/>
      <c r="TID551" s="467"/>
      <c r="TIE551" s="468"/>
      <c r="TIF551" s="467"/>
      <c r="TIG551" s="469"/>
      <c r="TIH551" s="469"/>
      <c r="TII551" s="469"/>
      <c r="TIJ551" s="465"/>
      <c r="TIK551" s="466"/>
      <c r="TIL551" s="467"/>
      <c r="TIM551" s="468"/>
      <c r="TIN551" s="467"/>
      <c r="TIO551" s="469"/>
      <c r="TIP551" s="469"/>
      <c r="TIQ551" s="469"/>
      <c r="TIR551" s="465"/>
      <c r="TIS551" s="466"/>
      <c r="TIT551" s="467"/>
      <c r="TIU551" s="468"/>
      <c r="TIV551" s="467"/>
      <c r="TIW551" s="469"/>
      <c r="TIX551" s="469"/>
      <c r="TIY551" s="469"/>
      <c r="TIZ551" s="465"/>
      <c r="TJA551" s="466"/>
      <c r="TJB551" s="467"/>
      <c r="TJC551" s="468"/>
      <c r="TJD551" s="467"/>
      <c r="TJE551" s="469"/>
      <c r="TJF551" s="469"/>
      <c r="TJG551" s="469"/>
      <c r="TJH551" s="465"/>
      <c r="TJI551" s="466"/>
      <c r="TJJ551" s="467"/>
      <c r="TJK551" s="468"/>
      <c r="TJL551" s="467"/>
      <c r="TJM551" s="469"/>
      <c r="TJN551" s="469"/>
      <c r="TJO551" s="469"/>
      <c r="TJP551" s="465"/>
      <c r="TJQ551" s="466"/>
      <c r="TJR551" s="467"/>
      <c r="TJS551" s="468"/>
      <c r="TJT551" s="467"/>
      <c r="TJU551" s="469"/>
      <c r="TJV551" s="469"/>
      <c r="TJW551" s="469"/>
      <c r="TJX551" s="465"/>
      <c r="TJY551" s="466"/>
      <c r="TJZ551" s="467"/>
      <c r="TKA551" s="468"/>
      <c r="TKB551" s="467"/>
      <c r="TKC551" s="469"/>
      <c r="TKD551" s="469"/>
      <c r="TKE551" s="469"/>
      <c r="TKF551" s="465"/>
      <c r="TKG551" s="466"/>
      <c r="TKH551" s="467"/>
      <c r="TKI551" s="468"/>
      <c r="TKJ551" s="467"/>
      <c r="TKK551" s="469"/>
      <c r="TKL551" s="469"/>
      <c r="TKM551" s="469"/>
      <c r="TKN551" s="465"/>
      <c r="TKO551" s="466"/>
      <c r="TKP551" s="467"/>
      <c r="TKQ551" s="468"/>
      <c r="TKR551" s="467"/>
      <c r="TKS551" s="469"/>
      <c r="TKT551" s="469"/>
      <c r="TKU551" s="469"/>
      <c r="TKV551" s="465"/>
      <c r="TKW551" s="466"/>
      <c r="TKX551" s="467"/>
      <c r="TKY551" s="468"/>
      <c r="TKZ551" s="467"/>
      <c r="TLA551" s="469"/>
      <c r="TLB551" s="469"/>
      <c r="TLC551" s="469"/>
      <c r="TLD551" s="465"/>
      <c r="TLE551" s="466"/>
      <c r="TLF551" s="467"/>
      <c r="TLG551" s="468"/>
      <c r="TLH551" s="467"/>
      <c r="TLI551" s="469"/>
      <c r="TLJ551" s="469"/>
      <c r="TLK551" s="469"/>
      <c r="TLL551" s="465"/>
      <c r="TLM551" s="466"/>
      <c r="TLN551" s="467"/>
      <c r="TLO551" s="468"/>
      <c r="TLP551" s="467"/>
      <c r="TLQ551" s="469"/>
      <c r="TLR551" s="469"/>
      <c r="TLS551" s="469"/>
      <c r="TLT551" s="465"/>
      <c r="TLU551" s="466"/>
      <c r="TLV551" s="467"/>
      <c r="TLW551" s="468"/>
      <c r="TLX551" s="467"/>
      <c r="TLY551" s="469"/>
      <c r="TLZ551" s="469"/>
      <c r="TMA551" s="469"/>
      <c r="TMB551" s="465"/>
      <c r="TMC551" s="466"/>
      <c r="TMD551" s="467"/>
      <c r="TME551" s="468"/>
      <c r="TMF551" s="467"/>
      <c r="TMG551" s="469"/>
      <c r="TMH551" s="469"/>
      <c r="TMI551" s="469"/>
      <c r="TMJ551" s="465"/>
      <c r="TMK551" s="466"/>
      <c r="TML551" s="467"/>
      <c r="TMM551" s="468"/>
      <c r="TMN551" s="467"/>
      <c r="TMO551" s="469"/>
      <c r="TMP551" s="469"/>
      <c r="TMQ551" s="469"/>
      <c r="TMR551" s="465"/>
      <c r="TMS551" s="466"/>
      <c r="TMT551" s="467"/>
      <c r="TMU551" s="468"/>
      <c r="TMV551" s="467"/>
      <c r="TMW551" s="469"/>
      <c r="TMX551" s="469"/>
      <c r="TMY551" s="469"/>
      <c r="TMZ551" s="465"/>
      <c r="TNA551" s="466"/>
      <c r="TNB551" s="467"/>
      <c r="TNC551" s="468"/>
      <c r="TND551" s="467"/>
      <c r="TNE551" s="469"/>
      <c r="TNF551" s="469"/>
      <c r="TNG551" s="469"/>
      <c r="TNH551" s="465"/>
      <c r="TNI551" s="466"/>
      <c r="TNJ551" s="467"/>
      <c r="TNK551" s="468"/>
      <c r="TNL551" s="467"/>
      <c r="TNM551" s="469"/>
      <c r="TNN551" s="469"/>
      <c r="TNO551" s="469"/>
      <c r="TNP551" s="465"/>
      <c r="TNQ551" s="466"/>
      <c r="TNR551" s="467"/>
      <c r="TNS551" s="468"/>
      <c r="TNT551" s="467"/>
      <c r="TNU551" s="469"/>
      <c r="TNV551" s="469"/>
      <c r="TNW551" s="469"/>
      <c r="TNX551" s="465"/>
      <c r="TNY551" s="466"/>
      <c r="TNZ551" s="467"/>
      <c r="TOA551" s="468"/>
      <c r="TOB551" s="467"/>
      <c r="TOC551" s="469"/>
      <c r="TOD551" s="469"/>
      <c r="TOE551" s="469"/>
      <c r="TOF551" s="465"/>
      <c r="TOG551" s="466"/>
      <c r="TOH551" s="467"/>
      <c r="TOI551" s="468"/>
      <c r="TOJ551" s="467"/>
      <c r="TOK551" s="469"/>
      <c r="TOL551" s="469"/>
      <c r="TOM551" s="469"/>
      <c r="TON551" s="465"/>
      <c r="TOO551" s="466"/>
      <c r="TOP551" s="467"/>
      <c r="TOQ551" s="468"/>
      <c r="TOR551" s="467"/>
      <c r="TOS551" s="469"/>
      <c r="TOT551" s="469"/>
      <c r="TOU551" s="469"/>
      <c r="TOV551" s="465"/>
      <c r="TOW551" s="466"/>
      <c r="TOX551" s="467"/>
      <c r="TOY551" s="468"/>
      <c r="TOZ551" s="467"/>
      <c r="TPA551" s="469"/>
      <c r="TPB551" s="469"/>
      <c r="TPC551" s="469"/>
      <c r="TPD551" s="465"/>
      <c r="TPE551" s="466"/>
      <c r="TPF551" s="467"/>
      <c r="TPG551" s="468"/>
      <c r="TPH551" s="467"/>
      <c r="TPI551" s="469"/>
      <c r="TPJ551" s="469"/>
      <c r="TPK551" s="469"/>
      <c r="TPL551" s="465"/>
      <c r="TPM551" s="466"/>
      <c r="TPN551" s="467"/>
      <c r="TPO551" s="468"/>
      <c r="TPP551" s="467"/>
      <c r="TPQ551" s="469"/>
      <c r="TPR551" s="469"/>
      <c r="TPS551" s="469"/>
      <c r="TPT551" s="465"/>
      <c r="TPU551" s="466"/>
      <c r="TPV551" s="467"/>
      <c r="TPW551" s="468"/>
      <c r="TPX551" s="467"/>
      <c r="TPY551" s="469"/>
      <c r="TPZ551" s="469"/>
      <c r="TQA551" s="469"/>
      <c r="TQB551" s="465"/>
      <c r="TQC551" s="466"/>
      <c r="TQD551" s="467"/>
      <c r="TQE551" s="468"/>
      <c r="TQF551" s="467"/>
      <c r="TQG551" s="469"/>
      <c r="TQH551" s="469"/>
      <c r="TQI551" s="469"/>
      <c r="TQJ551" s="465"/>
      <c r="TQK551" s="466"/>
      <c r="TQL551" s="467"/>
      <c r="TQM551" s="468"/>
      <c r="TQN551" s="467"/>
      <c r="TQO551" s="469"/>
      <c r="TQP551" s="469"/>
      <c r="TQQ551" s="469"/>
      <c r="TQR551" s="465"/>
      <c r="TQS551" s="466"/>
      <c r="TQT551" s="467"/>
      <c r="TQU551" s="468"/>
      <c r="TQV551" s="467"/>
      <c r="TQW551" s="469"/>
      <c r="TQX551" s="469"/>
      <c r="TQY551" s="469"/>
      <c r="TQZ551" s="465"/>
      <c r="TRA551" s="466"/>
      <c r="TRB551" s="467"/>
      <c r="TRC551" s="468"/>
      <c r="TRD551" s="467"/>
      <c r="TRE551" s="469"/>
      <c r="TRF551" s="469"/>
      <c r="TRG551" s="469"/>
      <c r="TRH551" s="465"/>
      <c r="TRI551" s="466"/>
      <c r="TRJ551" s="467"/>
      <c r="TRK551" s="468"/>
      <c r="TRL551" s="467"/>
      <c r="TRM551" s="469"/>
      <c r="TRN551" s="469"/>
      <c r="TRO551" s="469"/>
      <c r="TRP551" s="465"/>
      <c r="TRQ551" s="466"/>
      <c r="TRR551" s="467"/>
      <c r="TRS551" s="468"/>
      <c r="TRT551" s="467"/>
      <c r="TRU551" s="469"/>
      <c r="TRV551" s="469"/>
      <c r="TRW551" s="469"/>
      <c r="TRX551" s="465"/>
      <c r="TRY551" s="466"/>
      <c r="TRZ551" s="467"/>
      <c r="TSA551" s="468"/>
      <c r="TSB551" s="467"/>
      <c r="TSC551" s="469"/>
      <c r="TSD551" s="469"/>
      <c r="TSE551" s="469"/>
      <c r="TSF551" s="465"/>
      <c r="TSG551" s="466"/>
      <c r="TSH551" s="467"/>
      <c r="TSI551" s="468"/>
      <c r="TSJ551" s="467"/>
      <c r="TSK551" s="469"/>
      <c r="TSL551" s="469"/>
      <c r="TSM551" s="469"/>
      <c r="TSN551" s="465"/>
      <c r="TSO551" s="466"/>
      <c r="TSP551" s="467"/>
      <c r="TSQ551" s="468"/>
      <c r="TSR551" s="467"/>
      <c r="TSS551" s="469"/>
      <c r="TST551" s="469"/>
      <c r="TSU551" s="469"/>
      <c r="TSV551" s="465"/>
      <c r="TSW551" s="466"/>
      <c r="TSX551" s="467"/>
      <c r="TSY551" s="468"/>
      <c r="TSZ551" s="467"/>
      <c r="TTA551" s="469"/>
      <c r="TTB551" s="469"/>
      <c r="TTC551" s="469"/>
      <c r="TTD551" s="465"/>
      <c r="TTE551" s="466"/>
      <c r="TTF551" s="467"/>
      <c r="TTG551" s="468"/>
      <c r="TTH551" s="467"/>
      <c r="TTI551" s="469"/>
      <c r="TTJ551" s="469"/>
      <c r="TTK551" s="469"/>
      <c r="TTL551" s="465"/>
      <c r="TTM551" s="466"/>
      <c r="TTN551" s="467"/>
      <c r="TTO551" s="468"/>
      <c r="TTP551" s="467"/>
      <c r="TTQ551" s="469"/>
      <c r="TTR551" s="469"/>
      <c r="TTS551" s="469"/>
      <c r="TTT551" s="465"/>
      <c r="TTU551" s="466"/>
      <c r="TTV551" s="467"/>
      <c r="TTW551" s="468"/>
      <c r="TTX551" s="467"/>
      <c r="TTY551" s="469"/>
      <c r="TTZ551" s="469"/>
      <c r="TUA551" s="469"/>
      <c r="TUB551" s="465"/>
      <c r="TUC551" s="466"/>
      <c r="TUD551" s="467"/>
      <c r="TUE551" s="468"/>
      <c r="TUF551" s="467"/>
      <c r="TUG551" s="469"/>
      <c r="TUH551" s="469"/>
      <c r="TUI551" s="469"/>
      <c r="TUJ551" s="465"/>
      <c r="TUK551" s="466"/>
      <c r="TUL551" s="467"/>
      <c r="TUM551" s="468"/>
      <c r="TUN551" s="467"/>
      <c r="TUO551" s="469"/>
      <c r="TUP551" s="469"/>
      <c r="TUQ551" s="469"/>
      <c r="TUR551" s="465"/>
      <c r="TUS551" s="466"/>
      <c r="TUT551" s="467"/>
      <c r="TUU551" s="468"/>
      <c r="TUV551" s="467"/>
      <c r="TUW551" s="469"/>
      <c r="TUX551" s="469"/>
      <c r="TUY551" s="469"/>
      <c r="TUZ551" s="465"/>
      <c r="TVA551" s="466"/>
      <c r="TVB551" s="467"/>
      <c r="TVC551" s="468"/>
      <c r="TVD551" s="467"/>
      <c r="TVE551" s="469"/>
      <c r="TVF551" s="469"/>
      <c r="TVG551" s="469"/>
      <c r="TVH551" s="465"/>
      <c r="TVI551" s="466"/>
      <c r="TVJ551" s="467"/>
      <c r="TVK551" s="468"/>
      <c r="TVL551" s="467"/>
      <c r="TVM551" s="469"/>
      <c r="TVN551" s="469"/>
      <c r="TVO551" s="469"/>
      <c r="TVP551" s="465"/>
      <c r="TVQ551" s="466"/>
      <c r="TVR551" s="467"/>
      <c r="TVS551" s="468"/>
      <c r="TVT551" s="467"/>
      <c r="TVU551" s="469"/>
      <c r="TVV551" s="469"/>
      <c r="TVW551" s="469"/>
      <c r="TVX551" s="465"/>
      <c r="TVY551" s="466"/>
      <c r="TVZ551" s="467"/>
      <c r="TWA551" s="468"/>
      <c r="TWB551" s="467"/>
      <c r="TWC551" s="469"/>
      <c r="TWD551" s="469"/>
      <c r="TWE551" s="469"/>
      <c r="TWF551" s="465"/>
      <c r="TWG551" s="466"/>
      <c r="TWH551" s="467"/>
      <c r="TWI551" s="468"/>
      <c r="TWJ551" s="467"/>
      <c r="TWK551" s="469"/>
      <c r="TWL551" s="469"/>
      <c r="TWM551" s="469"/>
      <c r="TWN551" s="465"/>
      <c r="TWO551" s="466"/>
      <c r="TWP551" s="467"/>
      <c r="TWQ551" s="468"/>
      <c r="TWR551" s="467"/>
      <c r="TWS551" s="469"/>
      <c r="TWT551" s="469"/>
      <c r="TWU551" s="469"/>
      <c r="TWV551" s="465"/>
      <c r="TWW551" s="466"/>
      <c r="TWX551" s="467"/>
      <c r="TWY551" s="468"/>
      <c r="TWZ551" s="467"/>
      <c r="TXA551" s="469"/>
      <c r="TXB551" s="469"/>
      <c r="TXC551" s="469"/>
      <c r="TXD551" s="465"/>
      <c r="TXE551" s="466"/>
      <c r="TXF551" s="467"/>
      <c r="TXG551" s="468"/>
      <c r="TXH551" s="467"/>
      <c r="TXI551" s="469"/>
      <c r="TXJ551" s="469"/>
      <c r="TXK551" s="469"/>
      <c r="TXL551" s="465"/>
      <c r="TXM551" s="466"/>
      <c r="TXN551" s="467"/>
      <c r="TXO551" s="468"/>
      <c r="TXP551" s="467"/>
      <c r="TXQ551" s="469"/>
      <c r="TXR551" s="469"/>
      <c r="TXS551" s="469"/>
      <c r="TXT551" s="465"/>
      <c r="TXU551" s="466"/>
      <c r="TXV551" s="467"/>
      <c r="TXW551" s="468"/>
      <c r="TXX551" s="467"/>
      <c r="TXY551" s="469"/>
      <c r="TXZ551" s="469"/>
      <c r="TYA551" s="469"/>
      <c r="TYB551" s="465"/>
      <c r="TYC551" s="466"/>
      <c r="TYD551" s="467"/>
      <c r="TYE551" s="468"/>
      <c r="TYF551" s="467"/>
      <c r="TYG551" s="469"/>
      <c r="TYH551" s="469"/>
      <c r="TYI551" s="469"/>
      <c r="TYJ551" s="465"/>
      <c r="TYK551" s="466"/>
      <c r="TYL551" s="467"/>
      <c r="TYM551" s="468"/>
      <c r="TYN551" s="467"/>
      <c r="TYO551" s="469"/>
      <c r="TYP551" s="469"/>
      <c r="TYQ551" s="469"/>
      <c r="TYR551" s="465"/>
      <c r="TYS551" s="466"/>
      <c r="TYT551" s="467"/>
      <c r="TYU551" s="468"/>
      <c r="TYV551" s="467"/>
      <c r="TYW551" s="469"/>
      <c r="TYX551" s="469"/>
      <c r="TYY551" s="469"/>
      <c r="TYZ551" s="465"/>
      <c r="TZA551" s="466"/>
      <c r="TZB551" s="467"/>
      <c r="TZC551" s="468"/>
      <c r="TZD551" s="467"/>
      <c r="TZE551" s="469"/>
      <c r="TZF551" s="469"/>
      <c r="TZG551" s="469"/>
      <c r="TZH551" s="465"/>
      <c r="TZI551" s="466"/>
      <c r="TZJ551" s="467"/>
      <c r="TZK551" s="468"/>
      <c r="TZL551" s="467"/>
      <c r="TZM551" s="469"/>
      <c r="TZN551" s="469"/>
      <c r="TZO551" s="469"/>
      <c r="TZP551" s="465"/>
      <c r="TZQ551" s="466"/>
      <c r="TZR551" s="467"/>
      <c r="TZS551" s="468"/>
      <c r="TZT551" s="467"/>
      <c r="TZU551" s="469"/>
      <c r="TZV551" s="469"/>
      <c r="TZW551" s="469"/>
      <c r="TZX551" s="465"/>
      <c r="TZY551" s="466"/>
      <c r="TZZ551" s="467"/>
      <c r="UAA551" s="468"/>
      <c r="UAB551" s="467"/>
      <c r="UAC551" s="469"/>
      <c r="UAD551" s="469"/>
      <c r="UAE551" s="469"/>
      <c r="UAF551" s="465"/>
      <c r="UAG551" s="466"/>
      <c r="UAH551" s="467"/>
      <c r="UAI551" s="468"/>
      <c r="UAJ551" s="467"/>
      <c r="UAK551" s="469"/>
      <c r="UAL551" s="469"/>
      <c r="UAM551" s="469"/>
      <c r="UAN551" s="465"/>
      <c r="UAO551" s="466"/>
      <c r="UAP551" s="467"/>
      <c r="UAQ551" s="468"/>
      <c r="UAR551" s="467"/>
      <c r="UAS551" s="469"/>
      <c r="UAT551" s="469"/>
      <c r="UAU551" s="469"/>
      <c r="UAV551" s="465"/>
      <c r="UAW551" s="466"/>
      <c r="UAX551" s="467"/>
      <c r="UAY551" s="468"/>
      <c r="UAZ551" s="467"/>
      <c r="UBA551" s="469"/>
      <c r="UBB551" s="469"/>
      <c r="UBC551" s="469"/>
      <c r="UBD551" s="465"/>
      <c r="UBE551" s="466"/>
      <c r="UBF551" s="467"/>
      <c r="UBG551" s="468"/>
      <c r="UBH551" s="467"/>
      <c r="UBI551" s="469"/>
      <c r="UBJ551" s="469"/>
      <c r="UBK551" s="469"/>
      <c r="UBL551" s="465"/>
      <c r="UBM551" s="466"/>
      <c r="UBN551" s="467"/>
      <c r="UBO551" s="468"/>
      <c r="UBP551" s="467"/>
      <c r="UBQ551" s="469"/>
      <c r="UBR551" s="469"/>
      <c r="UBS551" s="469"/>
      <c r="UBT551" s="465"/>
      <c r="UBU551" s="466"/>
      <c r="UBV551" s="467"/>
      <c r="UBW551" s="468"/>
      <c r="UBX551" s="467"/>
      <c r="UBY551" s="469"/>
      <c r="UBZ551" s="469"/>
      <c r="UCA551" s="469"/>
      <c r="UCB551" s="465"/>
      <c r="UCC551" s="466"/>
      <c r="UCD551" s="467"/>
      <c r="UCE551" s="468"/>
      <c r="UCF551" s="467"/>
      <c r="UCG551" s="469"/>
      <c r="UCH551" s="469"/>
      <c r="UCI551" s="469"/>
      <c r="UCJ551" s="465"/>
      <c r="UCK551" s="466"/>
      <c r="UCL551" s="467"/>
      <c r="UCM551" s="468"/>
      <c r="UCN551" s="467"/>
      <c r="UCO551" s="469"/>
      <c r="UCP551" s="469"/>
      <c r="UCQ551" s="469"/>
      <c r="UCR551" s="465"/>
      <c r="UCS551" s="466"/>
      <c r="UCT551" s="467"/>
      <c r="UCU551" s="468"/>
      <c r="UCV551" s="467"/>
      <c r="UCW551" s="469"/>
      <c r="UCX551" s="469"/>
      <c r="UCY551" s="469"/>
      <c r="UCZ551" s="465"/>
      <c r="UDA551" s="466"/>
      <c r="UDB551" s="467"/>
      <c r="UDC551" s="468"/>
      <c r="UDD551" s="467"/>
      <c r="UDE551" s="469"/>
      <c r="UDF551" s="469"/>
      <c r="UDG551" s="469"/>
      <c r="UDH551" s="465"/>
      <c r="UDI551" s="466"/>
      <c r="UDJ551" s="467"/>
      <c r="UDK551" s="468"/>
      <c r="UDL551" s="467"/>
      <c r="UDM551" s="469"/>
      <c r="UDN551" s="469"/>
      <c r="UDO551" s="469"/>
      <c r="UDP551" s="465"/>
      <c r="UDQ551" s="466"/>
      <c r="UDR551" s="467"/>
      <c r="UDS551" s="468"/>
      <c r="UDT551" s="467"/>
      <c r="UDU551" s="469"/>
      <c r="UDV551" s="469"/>
      <c r="UDW551" s="469"/>
      <c r="UDX551" s="465"/>
      <c r="UDY551" s="466"/>
      <c r="UDZ551" s="467"/>
      <c r="UEA551" s="468"/>
      <c r="UEB551" s="467"/>
      <c r="UEC551" s="469"/>
      <c r="UED551" s="469"/>
      <c r="UEE551" s="469"/>
      <c r="UEF551" s="465"/>
      <c r="UEG551" s="466"/>
      <c r="UEH551" s="467"/>
      <c r="UEI551" s="468"/>
      <c r="UEJ551" s="467"/>
      <c r="UEK551" s="469"/>
      <c r="UEL551" s="469"/>
      <c r="UEM551" s="469"/>
      <c r="UEN551" s="465"/>
      <c r="UEO551" s="466"/>
      <c r="UEP551" s="467"/>
      <c r="UEQ551" s="468"/>
      <c r="UER551" s="467"/>
      <c r="UES551" s="469"/>
      <c r="UET551" s="469"/>
      <c r="UEU551" s="469"/>
      <c r="UEV551" s="465"/>
      <c r="UEW551" s="466"/>
      <c r="UEX551" s="467"/>
      <c r="UEY551" s="468"/>
      <c r="UEZ551" s="467"/>
      <c r="UFA551" s="469"/>
      <c r="UFB551" s="469"/>
      <c r="UFC551" s="469"/>
      <c r="UFD551" s="465"/>
      <c r="UFE551" s="466"/>
      <c r="UFF551" s="467"/>
      <c r="UFG551" s="468"/>
      <c r="UFH551" s="467"/>
      <c r="UFI551" s="469"/>
      <c r="UFJ551" s="469"/>
      <c r="UFK551" s="469"/>
      <c r="UFL551" s="465"/>
      <c r="UFM551" s="466"/>
      <c r="UFN551" s="467"/>
      <c r="UFO551" s="468"/>
      <c r="UFP551" s="467"/>
      <c r="UFQ551" s="469"/>
      <c r="UFR551" s="469"/>
      <c r="UFS551" s="469"/>
      <c r="UFT551" s="465"/>
      <c r="UFU551" s="466"/>
      <c r="UFV551" s="467"/>
      <c r="UFW551" s="468"/>
      <c r="UFX551" s="467"/>
      <c r="UFY551" s="469"/>
      <c r="UFZ551" s="469"/>
      <c r="UGA551" s="469"/>
      <c r="UGB551" s="465"/>
      <c r="UGC551" s="466"/>
      <c r="UGD551" s="467"/>
      <c r="UGE551" s="468"/>
      <c r="UGF551" s="467"/>
      <c r="UGG551" s="469"/>
      <c r="UGH551" s="469"/>
      <c r="UGI551" s="469"/>
      <c r="UGJ551" s="465"/>
      <c r="UGK551" s="466"/>
      <c r="UGL551" s="467"/>
      <c r="UGM551" s="468"/>
      <c r="UGN551" s="467"/>
      <c r="UGO551" s="469"/>
      <c r="UGP551" s="469"/>
      <c r="UGQ551" s="469"/>
      <c r="UGR551" s="465"/>
      <c r="UGS551" s="466"/>
      <c r="UGT551" s="467"/>
      <c r="UGU551" s="468"/>
      <c r="UGV551" s="467"/>
      <c r="UGW551" s="469"/>
      <c r="UGX551" s="469"/>
      <c r="UGY551" s="469"/>
      <c r="UGZ551" s="465"/>
      <c r="UHA551" s="466"/>
      <c r="UHB551" s="467"/>
      <c r="UHC551" s="468"/>
      <c r="UHD551" s="467"/>
      <c r="UHE551" s="469"/>
      <c r="UHF551" s="469"/>
      <c r="UHG551" s="469"/>
      <c r="UHH551" s="465"/>
      <c r="UHI551" s="466"/>
      <c r="UHJ551" s="467"/>
      <c r="UHK551" s="468"/>
      <c r="UHL551" s="467"/>
      <c r="UHM551" s="469"/>
      <c r="UHN551" s="469"/>
      <c r="UHO551" s="469"/>
      <c r="UHP551" s="465"/>
      <c r="UHQ551" s="466"/>
      <c r="UHR551" s="467"/>
      <c r="UHS551" s="468"/>
      <c r="UHT551" s="467"/>
      <c r="UHU551" s="469"/>
      <c r="UHV551" s="469"/>
      <c r="UHW551" s="469"/>
      <c r="UHX551" s="465"/>
      <c r="UHY551" s="466"/>
      <c r="UHZ551" s="467"/>
      <c r="UIA551" s="468"/>
      <c r="UIB551" s="467"/>
      <c r="UIC551" s="469"/>
      <c r="UID551" s="469"/>
      <c r="UIE551" s="469"/>
      <c r="UIF551" s="465"/>
      <c r="UIG551" s="466"/>
      <c r="UIH551" s="467"/>
      <c r="UII551" s="468"/>
      <c r="UIJ551" s="467"/>
      <c r="UIK551" s="469"/>
      <c r="UIL551" s="469"/>
      <c r="UIM551" s="469"/>
      <c r="UIN551" s="465"/>
      <c r="UIO551" s="466"/>
      <c r="UIP551" s="467"/>
      <c r="UIQ551" s="468"/>
      <c r="UIR551" s="467"/>
      <c r="UIS551" s="469"/>
      <c r="UIT551" s="469"/>
      <c r="UIU551" s="469"/>
      <c r="UIV551" s="465"/>
      <c r="UIW551" s="466"/>
      <c r="UIX551" s="467"/>
      <c r="UIY551" s="468"/>
      <c r="UIZ551" s="467"/>
      <c r="UJA551" s="469"/>
      <c r="UJB551" s="469"/>
      <c r="UJC551" s="469"/>
      <c r="UJD551" s="465"/>
      <c r="UJE551" s="466"/>
      <c r="UJF551" s="467"/>
      <c r="UJG551" s="468"/>
      <c r="UJH551" s="467"/>
      <c r="UJI551" s="469"/>
      <c r="UJJ551" s="469"/>
      <c r="UJK551" s="469"/>
      <c r="UJL551" s="465"/>
      <c r="UJM551" s="466"/>
      <c r="UJN551" s="467"/>
      <c r="UJO551" s="468"/>
      <c r="UJP551" s="467"/>
      <c r="UJQ551" s="469"/>
      <c r="UJR551" s="469"/>
      <c r="UJS551" s="469"/>
      <c r="UJT551" s="465"/>
      <c r="UJU551" s="466"/>
      <c r="UJV551" s="467"/>
      <c r="UJW551" s="468"/>
      <c r="UJX551" s="467"/>
      <c r="UJY551" s="469"/>
      <c r="UJZ551" s="469"/>
      <c r="UKA551" s="469"/>
      <c r="UKB551" s="465"/>
      <c r="UKC551" s="466"/>
      <c r="UKD551" s="467"/>
      <c r="UKE551" s="468"/>
      <c r="UKF551" s="467"/>
      <c r="UKG551" s="469"/>
      <c r="UKH551" s="469"/>
      <c r="UKI551" s="469"/>
      <c r="UKJ551" s="465"/>
      <c r="UKK551" s="466"/>
      <c r="UKL551" s="467"/>
      <c r="UKM551" s="468"/>
      <c r="UKN551" s="467"/>
      <c r="UKO551" s="469"/>
      <c r="UKP551" s="469"/>
      <c r="UKQ551" s="469"/>
      <c r="UKR551" s="465"/>
      <c r="UKS551" s="466"/>
      <c r="UKT551" s="467"/>
      <c r="UKU551" s="468"/>
      <c r="UKV551" s="467"/>
      <c r="UKW551" s="469"/>
      <c r="UKX551" s="469"/>
      <c r="UKY551" s="469"/>
      <c r="UKZ551" s="465"/>
      <c r="ULA551" s="466"/>
      <c r="ULB551" s="467"/>
      <c r="ULC551" s="468"/>
      <c r="ULD551" s="467"/>
      <c r="ULE551" s="469"/>
      <c r="ULF551" s="469"/>
      <c r="ULG551" s="469"/>
      <c r="ULH551" s="465"/>
      <c r="ULI551" s="466"/>
      <c r="ULJ551" s="467"/>
      <c r="ULK551" s="468"/>
      <c r="ULL551" s="467"/>
      <c r="ULM551" s="469"/>
      <c r="ULN551" s="469"/>
      <c r="ULO551" s="469"/>
      <c r="ULP551" s="465"/>
      <c r="ULQ551" s="466"/>
      <c r="ULR551" s="467"/>
      <c r="ULS551" s="468"/>
      <c r="ULT551" s="467"/>
      <c r="ULU551" s="469"/>
      <c r="ULV551" s="469"/>
      <c r="ULW551" s="469"/>
      <c r="ULX551" s="465"/>
      <c r="ULY551" s="466"/>
      <c r="ULZ551" s="467"/>
      <c r="UMA551" s="468"/>
      <c r="UMB551" s="467"/>
      <c r="UMC551" s="469"/>
      <c r="UMD551" s="469"/>
      <c r="UME551" s="469"/>
      <c r="UMF551" s="465"/>
      <c r="UMG551" s="466"/>
      <c r="UMH551" s="467"/>
      <c r="UMI551" s="468"/>
      <c r="UMJ551" s="467"/>
      <c r="UMK551" s="469"/>
      <c r="UML551" s="469"/>
      <c r="UMM551" s="469"/>
      <c r="UMN551" s="465"/>
      <c r="UMO551" s="466"/>
      <c r="UMP551" s="467"/>
      <c r="UMQ551" s="468"/>
      <c r="UMR551" s="467"/>
      <c r="UMS551" s="469"/>
      <c r="UMT551" s="469"/>
      <c r="UMU551" s="469"/>
      <c r="UMV551" s="465"/>
      <c r="UMW551" s="466"/>
      <c r="UMX551" s="467"/>
      <c r="UMY551" s="468"/>
      <c r="UMZ551" s="467"/>
      <c r="UNA551" s="469"/>
      <c r="UNB551" s="469"/>
      <c r="UNC551" s="469"/>
      <c r="UND551" s="465"/>
      <c r="UNE551" s="466"/>
      <c r="UNF551" s="467"/>
      <c r="UNG551" s="468"/>
      <c r="UNH551" s="467"/>
      <c r="UNI551" s="469"/>
      <c r="UNJ551" s="469"/>
      <c r="UNK551" s="469"/>
      <c r="UNL551" s="465"/>
      <c r="UNM551" s="466"/>
      <c r="UNN551" s="467"/>
      <c r="UNO551" s="468"/>
      <c r="UNP551" s="467"/>
      <c r="UNQ551" s="469"/>
      <c r="UNR551" s="469"/>
      <c r="UNS551" s="469"/>
      <c r="UNT551" s="465"/>
      <c r="UNU551" s="466"/>
      <c r="UNV551" s="467"/>
      <c r="UNW551" s="468"/>
      <c r="UNX551" s="467"/>
      <c r="UNY551" s="469"/>
      <c r="UNZ551" s="469"/>
      <c r="UOA551" s="469"/>
      <c r="UOB551" s="465"/>
      <c r="UOC551" s="466"/>
      <c r="UOD551" s="467"/>
      <c r="UOE551" s="468"/>
      <c r="UOF551" s="467"/>
      <c r="UOG551" s="469"/>
      <c r="UOH551" s="469"/>
      <c r="UOI551" s="469"/>
      <c r="UOJ551" s="465"/>
      <c r="UOK551" s="466"/>
      <c r="UOL551" s="467"/>
      <c r="UOM551" s="468"/>
      <c r="UON551" s="467"/>
      <c r="UOO551" s="469"/>
      <c r="UOP551" s="469"/>
      <c r="UOQ551" s="469"/>
      <c r="UOR551" s="465"/>
      <c r="UOS551" s="466"/>
      <c r="UOT551" s="467"/>
      <c r="UOU551" s="468"/>
      <c r="UOV551" s="467"/>
      <c r="UOW551" s="469"/>
      <c r="UOX551" s="469"/>
      <c r="UOY551" s="469"/>
      <c r="UOZ551" s="465"/>
      <c r="UPA551" s="466"/>
      <c r="UPB551" s="467"/>
      <c r="UPC551" s="468"/>
      <c r="UPD551" s="467"/>
      <c r="UPE551" s="469"/>
      <c r="UPF551" s="469"/>
      <c r="UPG551" s="469"/>
      <c r="UPH551" s="465"/>
      <c r="UPI551" s="466"/>
      <c r="UPJ551" s="467"/>
      <c r="UPK551" s="468"/>
      <c r="UPL551" s="467"/>
      <c r="UPM551" s="469"/>
      <c r="UPN551" s="469"/>
      <c r="UPO551" s="469"/>
      <c r="UPP551" s="465"/>
      <c r="UPQ551" s="466"/>
      <c r="UPR551" s="467"/>
      <c r="UPS551" s="468"/>
      <c r="UPT551" s="467"/>
      <c r="UPU551" s="469"/>
      <c r="UPV551" s="469"/>
      <c r="UPW551" s="469"/>
      <c r="UPX551" s="465"/>
      <c r="UPY551" s="466"/>
      <c r="UPZ551" s="467"/>
      <c r="UQA551" s="468"/>
      <c r="UQB551" s="467"/>
      <c r="UQC551" s="469"/>
      <c r="UQD551" s="469"/>
      <c r="UQE551" s="469"/>
      <c r="UQF551" s="465"/>
      <c r="UQG551" s="466"/>
      <c r="UQH551" s="467"/>
      <c r="UQI551" s="468"/>
      <c r="UQJ551" s="467"/>
      <c r="UQK551" s="469"/>
      <c r="UQL551" s="469"/>
      <c r="UQM551" s="469"/>
      <c r="UQN551" s="465"/>
      <c r="UQO551" s="466"/>
      <c r="UQP551" s="467"/>
      <c r="UQQ551" s="468"/>
      <c r="UQR551" s="467"/>
      <c r="UQS551" s="469"/>
      <c r="UQT551" s="469"/>
      <c r="UQU551" s="469"/>
      <c r="UQV551" s="465"/>
      <c r="UQW551" s="466"/>
      <c r="UQX551" s="467"/>
      <c r="UQY551" s="468"/>
      <c r="UQZ551" s="467"/>
      <c r="URA551" s="469"/>
      <c r="URB551" s="469"/>
      <c r="URC551" s="469"/>
      <c r="URD551" s="465"/>
      <c r="URE551" s="466"/>
      <c r="URF551" s="467"/>
      <c r="URG551" s="468"/>
      <c r="URH551" s="467"/>
      <c r="URI551" s="469"/>
      <c r="URJ551" s="469"/>
      <c r="URK551" s="469"/>
      <c r="URL551" s="465"/>
      <c r="URM551" s="466"/>
      <c r="URN551" s="467"/>
      <c r="URO551" s="468"/>
      <c r="URP551" s="467"/>
      <c r="URQ551" s="469"/>
      <c r="URR551" s="469"/>
      <c r="URS551" s="469"/>
      <c r="URT551" s="465"/>
      <c r="URU551" s="466"/>
      <c r="URV551" s="467"/>
      <c r="URW551" s="468"/>
      <c r="URX551" s="467"/>
      <c r="URY551" s="469"/>
      <c r="URZ551" s="469"/>
      <c r="USA551" s="469"/>
      <c r="USB551" s="465"/>
      <c r="USC551" s="466"/>
      <c r="USD551" s="467"/>
      <c r="USE551" s="468"/>
      <c r="USF551" s="467"/>
      <c r="USG551" s="469"/>
      <c r="USH551" s="469"/>
      <c r="USI551" s="469"/>
      <c r="USJ551" s="465"/>
      <c r="USK551" s="466"/>
      <c r="USL551" s="467"/>
      <c r="USM551" s="468"/>
      <c r="USN551" s="467"/>
      <c r="USO551" s="469"/>
      <c r="USP551" s="469"/>
      <c r="USQ551" s="469"/>
      <c r="USR551" s="465"/>
      <c r="USS551" s="466"/>
      <c r="UST551" s="467"/>
      <c r="USU551" s="468"/>
      <c r="USV551" s="467"/>
      <c r="USW551" s="469"/>
      <c r="USX551" s="469"/>
      <c r="USY551" s="469"/>
      <c r="USZ551" s="465"/>
      <c r="UTA551" s="466"/>
      <c r="UTB551" s="467"/>
      <c r="UTC551" s="468"/>
      <c r="UTD551" s="467"/>
      <c r="UTE551" s="469"/>
      <c r="UTF551" s="469"/>
      <c r="UTG551" s="469"/>
      <c r="UTH551" s="465"/>
      <c r="UTI551" s="466"/>
      <c r="UTJ551" s="467"/>
      <c r="UTK551" s="468"/>
      <c r="UTL551" s="467"/>
      <c r="UTM551" s="469"/>
      <c r="UTN551" s="469"/>
      <c r="UTO551" s="469"/>
      <c r="UTP551" s="465"/>
      <c r="UTQ551" s="466"/>
      <c r="UTR551" s="467"/>
      <c r="UTS551" s="468"/>
      <c r="UTT551" s="467"/>
      <c r="UTU551" s="469"/>
      <c r="UTV551" s="469"/>
      <c r="UTW551" s="469"/>
      <c r="UTX551" s="465"/>
      <c r="UTY551" s="466"/>
      <c r="UTZ551" s="467"/>
      <c r="UUA551" s="468"/>
      <c r="UUB551" s="467"/>
      <c r="UUC551" s="469"/>
      <c r="UUD551" s="469"/>
      <c r="UUE551" s="469"/>
      <c r="UUF551" s="465"/>
      <c r="UUG551" s="466"/>
      <c r="UUH551" s="467"/>
      <c r="UUI551" s="468"/>
      <c r="UUJ551" s="467"/>
      <c r="UUK551" s="469"/>
      <c r="UUL551" s="469"/>
      <c r="UUM551" s="469"/>
      <c r="UUN551" s="465"/>
      <c r="UUO551" s="466"/>
      <c r="UUP551" s="467"/>
      <c r="UUQ551" s="468"/>
      <c r="UUR551" s="467"/>
      <c r="UUS551" s="469"/>
      <c r="UUT551" s="469"/>
      <c r="UUU551" s="469"/>
      <c r="UUV551" s="465"/>
      <c r="UUW551" s="466"/>
      <c r="UUX551" s="467"/>
      <c r="UUY551" s="468"/>
      <c r="UUZ551" s="467"/>
      <c r="UVA551" s="469"/>
      <c r="UVB551" s="469"/>
      <c r="UVC551" s="469"/>
      <c r="UVD551" s="465"/>
      <c r="UVE551" s="466"/>
      <c r="UVF551" s="467"/>
      <c r="UVG551" s="468"/>
      <c r="UVH551" s="467"/>
      <c r="UVI551" s="469"/>
      <c r="UVJ551" s="469"/>
      <c r="UVK551" s="469"/>
      <c r="UVL551" s="465"/>
      <c r="UVM551" s="466"/>
      <c r="UVN551" s="467"/>
      <c r="UVO551" s="468"/>
      <c r="UVP551" s="467"/>
      <c r="UVQ551" s="469"/>
      <c r="UVR551" s="469"/>
      <c r="UVS551" s="469"/>
      <c r="UVT551" s="465"/>
      <c r="UVU551" s="466"/>
      <c r="UVV551" s="467"/>
      <c r="UVW551" s="468"/>
      <c r="UVX551" s="467"/>
      <c r="UVY551" s="469"/>
      <c r="UVZ551" s="469"/>
      <c r="UWA551" s="469"/>
      <c r="UWB551" s="465"/>
      <c r="UWC551" s="466"/>
      <c r="UWD551" s="467"/>
      <c r="UWE551" s="468"/>
      <c r="UWF551" s="467"/>
      <c r="UWG551" s="469"/>
      <c r="UWH551" s="469"/>
      <c r="UWI551" s="469"/>
      <c r="UWJ551" s="465"/>
      <c r="UWK551" s="466"/>
      <c r="UWL551" s="467"/>
      <c r="UWM551" s="468"/>
      <c r="UWN551" s="467"/>
      <c r="UWO551" s="469"/>
      <c r="UWP551" s="469"/>
      <c r="UWQ551" s="469"/>
      <c r="UWR551" s="465"/>
      <c r="UWS551" s="466"/>
      <c r="UWT551" s="467"/>
      <c r="UWU551" s="468"/>
      <c r="UWV551" s="467"/>
      <c r="UWW551" s="469"/>
      <c r="UWX551" s="469"/>
      <c r="UWY551" s="469"/>
      <c r="UWZ551" s="465"/>
      <c r="UXA551" s="466"/>
      <c r="UXB551" s="467"/>
      <c r="UXC551" s="468"/>
      <c r="UXD551" s="467"/>
      <c r="UXE551" s="469"/>
      <c r="UXF551" s="469"/>
      <c r="UXG551" s="469"/>
      <c r="UXH551" s="465"/>
      <c r="UXI551" s="466"/>
      <c r="UXJ551" s="467"/>
      <c r="UXK551" s="468"/>
      <c r="UXL551" s="467"/>
      <c r="UXM551" s="469"/>
      <c r="UXN551" s="469"/>
      <c r="UXO551" s="469"/>
      <c r="UXP551" s="465"/>
      <c r="UXQ551" s="466"/>
      <c r="UXR551" s="467"/>
      <c r="UXS551" s="468"/>
      <c r="UXT551" s="467"/>
      <c r="UXU551" s="469"/>
      <c r="UXV551" s="469"/>
      <c r="UXW551" s="469"/>
      <c r="UXX551" s="465"/>
      <c r="UXY551" s="466"/>
      <c r="UXZ551" s="467"/>
      <c r="UYA551" s="468"/>
      <c r="UYB551" s="467"/>
      <c r="UYC551" s="469"/>
      <c r="UYD551" s="469"/>
      <c r="UYE551" s="469"/>
      <c r="UYF551" s="465"/>
      <c r="UYG551" s="466"/>
      <c r="UYH551" s="467"/>
      <c r="UYI551" s="468"/>
      <c r="UYJ551" s="467"/>
      <c r="UYK551" s="469"/>
      <c r="UYL551" s="469"/>
      <c r="UYM551" s="469"/>
      <c r="UYN551" s="465"/>
      <c r="UYO551" s="466"/>
      <c r="UYP551" s="467"/>
      <c r="UYQ551" s="468"/>
      <c r="UYR551" s="467"/>
      <c r="UYS551" s="469"/>
      <c r="UYT551" s="469"/>
      <c r="UYU551" s="469"/>
      <c r="UYV551" s="465"/>
      <c r="UYW551" s="466"/>
      <c r="UYX551" s="467"/>
      <c r="UYY551" s="468"/>
      <c r="UYZ551" s="467"/>
      <c r="UZA551" s="469"/>
      <c r="UZB551" s="469"/>
      <c r="UZC551" s="469"/>
      <c r="UZD551" s="465"/>
      <c r="UZE551" s="466"/>
      <c r="UZF551" s="467"/>
      <c r="UZG551" s="468"/>
      <c r="UZH551" s="467"/>
      <c r="UZI551" s="469"/>
      <c r="UZJ551" s="469"/>
      <c r="UZK551" s="469"/>
      <c r="UZL551" s="465"/>
      <c r="UZM551" s="466"/>
      <c r="UZN551" s="467"/>
      <c r="UZO551" s="468"/>
      <c r="UZP551" s="467"/>
      <c r="UZQ551" s="469"/>
      <c r="UZR551" s="469"/>
      <c r="UZS551" s="469"/>
      <c r="UZT551" s="465"/>
      <c r="UZU551" s="466"/>
      <c r="UZV551" s="467"/>
      <c r="UZW551" s="468"/>
      <c r="UZX551" s="467"/>
      <c r="UZY551" s="469"/>
      <c r="UZZ551" s="469"/>
      <c r="VAA551" s="469"/>
      <c r="VAB551" s="465"/>
      <c r="VAC551" s="466"/>
      <c r="VAD551" s="467"/>
      <c r="VAE551" s="468"/>
      <c r="VAF551" s="467"/>
      <c r="VAG551" s="469"/>
      <c r="VAH551" s="469"/>
      <c r="VAI551" s="469"/>
      <c r="VAJ551" s="465"/>
      <c r="VAK551" s="466"/>
      <c r="VAL551" s="467"/>
      <c r="VAM551" s="468"/>
      <c r="VAN551" s="467"/>
      <c r="VAO551" s="469"/>
      <c r="VAP551" s="469"/>
      <c r="VAQ551" s="469"/>
      <c r="VAR551" s="465"/>
      <c r="VAS551" s="466"/>
      <c r="VAT551" s="467"/>
      <c r="VAU551" s="468"/>
      <c r="VAV551" s="467"/>
      <c r="VAW551" s="469"/>
      <c r="VAX551" s="469"/>
      <c r="VAY551" s="469"/>
      <c r="VAZ551" s="465"/>
      <c r="VBA551" s="466"/>
      <c r="VBB551" s="467"/>
      <c r="VBC551" s="468"/>
      <c r="VBD551" s="467"/>
      <c r="VBE551" s="469"/>
      <c r="VBF551" s="469"/>
      <c r="VBG551" s="469"/>
      <c r="VBH551" s="465"/>
      <c r="VBI551" s="466"/>
      <c r="VBJ551" s="467"/>
      <c r="VBK551" s="468"/>
      <c r="VBL551" s="467"/>
      <c r="VBM551" s="469"/>
      <c r="VBN551" s="469"/>
      <c r="VBO551" s="469"/>
      <c r="VBP551" s="465"/>
      <c r="VBQ551" s="466"/>
      <c r="VBR551" s="467"/>
      <c r="VBS551" s="468"/>
      <c r="VBT551" s="467"/>
      <c r="VBU551" s="469"/>
      <c r="VBV551" s="469"/>
      <c r="VBW551" s="469"/>
      <c r="VBX551" s="465"/>
      <c r="VBY551" s="466"/>
      <c r="VBZ551" s="467"/>
      <c r="VCA551" s="468"/>
      <c r="VCB551" s="467"/>
      <c r="VCC551" s="469"/>
      <c r="VCD551" s="469"/>
      <c r="VCE551" s="469"/>
      <c r="VCF551" s="465"/>
      <c r="VCG551" s="466"/>
      <c r="VCH551" s="467"/>
      <c r="VCI551" s="468"/>
      <c r="VCJ551" s="467"/>
      <c r="VCK551" s="469"/>
      <c r="VCL551" s="469"/>
      <c r="VCM551" s="469"/>
      <c r="VCN551" s="465"/>
      <c r="VCO551" s="466"/>
      <c r="VCP551" s="467"/>
      <c r="VCQ551" s="468"/>
      <c r="VCR551" s="467"/>
      <c r="VCS551" s="469"/>
      <c r="VCT551" s="469"/>
      <c r="VCU551" s="469"/>
      <c r="VCV551" s="465"/>
      <c r="VCW551" s="466"/>
      <c r="VCX551" s="467"/>
      <c r="VCY551" s="468"/>
      <c r="VCZ551" s="467"/>
      <c r="VDA551" s="469"/>
      <c r="VDB551" s="469"/>
      <c r="VDC551" s="469"/>
      <c r="VDD551" s="465"/>
      <c r="VDE551" s="466"/>
      <c r="VDF551" s="467"/>
      <c r="VDG551" s="468"/>
      <c r="VDH551" s="467"/>
      <c r="VDI551" s="469"/>
      <c r="VDJ551" s="469"/>
      <c r="VDK551" s="469"/>
      <c r="VDL551" s="465"/>
      <c r="VDM551" s="466"/>
      <c r="VDN551" s="467"/>
      <c r="VDO551" s="468"/>
      <c r="VDP551" s="467"/>
      <c r="VDQ551" s="469"/>
      <c r="VDR551" s="469"/>
      <c r="VDS551" s="469"/>
      <c r="VDT551" s="465"/>
      <c r="VDU551" s="466"/>
      <c r="VDV551" s="467"/>
      <c r="VDW551" s="468"/>
      <c r="VDX551" s="467"/>
      <c r="VDY551" s="469"/>
      <c r="VDZ551" s="469"/>
      <c r="VEA551" s="469"/>
      <c r="VEB551" s="465"/>
      <c r="VEC551" s="466"/>
      <c r="VED551" s="467"/>
      <c r="VEE551" s="468"/>
      <c r="VEF551" s="467"/>
      <c r="VEG551" s="469"/>
      <c r="VEH551" s="469"/>
      <c r="VEI551" s="469"/>
      <c r="VEJ551" s="465"/>
      <c r="VEK551" s="466"/>
      <c r="VEL551" s="467"/>
      <c r="VEM551" s="468"/>
      <c r="VEN551" s="467"/>
      <c r="VEO551" s="469"/>
      <c r="VEP551" s="469"/>
      <c r="VEQ551" s="469"/>
      <c r="VER551" s="465"/>
      <c r="VES551" s="466"/>
      <c r="VET551" s="467"/>
      <c r="VEU551" s="468"/>
      <c r="VEV551" s="467"/>
      <c r="VEW551" s="469"/>
      <c r="VEX551" s="469"/>
      <c r="VEY551" s="469"/>
      <c r="VEZ551" s="465"/>
      <c r="VFA551" s="466"/>
      <c r="VFB551" s="467"/>
      <c r="VFC551" s="468"/>
      <c r="VFD551" s="467"/>
      <c r="VFE551" s="469"/>
      <c r="VFF551" s="469"/>
      <c r="VFG551" s="469"/>
      <c r="VFH551" s="465"/>
      <c r="VFI551" s="466"/>
      <c r="VFJ551" s="467"/>
      <c r="VFK551" s="468"/>
      <c r="VFL551" s="467"/>
      <c r="VFM551" s="469"/>
      <c r="VFN551" s="469"/>
      <c r="VFO551" s="469"/>
      <c r="VFP551" s="465"/>
      <c r="VFQ551" s="466"/>
      <c r="VFR551" s="467"/>
      <c r="VFS551" s="468"/>
      <c r="VFT551" s="467"/>
      <c r="VFU551" s="469"/>
      <c r="VFV551" s="469"/>
      <c r="VFW551" s="469"/>
      <c r="VFX551" s="465"/>
      <c r="VFY551" s="466"/>
      <c r="VFZ551" s="467"/>
      <c r="VGA551" s="468"/>
      <c r="VGB551" s="467"/>
      <c r="VGC551" s="469"/>
      <c r="VGD551" s="469"/>
      <c r="VGE551" s="469"/>
      <c r="VGF551" s="465"/>
      <c r="VGG551" s="466"/>
      <c r="VGH551" s="467"/>
      <c r="VGI551" s="468"/>
      <c r="VGJ551" s="467"/>
      <c r="VGK551" s="469"/>
      <c r="VGL551" s="469"/>
      <c r="VGM551" s="469"/>
      <c r="VGN551" s="465"/>
      <c r="VGO551" s="466"/>
      <c r="VGP551" s="467"/>
      <c r="VGQ551" s="468"/>
      <c r="VGR551" s="467"/>
      <c r="VGS551" s="469"/>
      <c r="VGT551" s="469"/>
      <c r="VGU551" s="469"/>
      <c r="VGV551" s="465"/>
      <c r="VGW551" s="466"/>
      <c r="VGX551" s="467"/>
      <c r="VGY551" s="468"/>
      <c r="VGZ551" s="467"/>
      <c r="VHA551" s="469"/>
      <c r="VHB551" s="469"/>
      <c r="VHC551" s="469"/>
      <c r="VHD551" s="465"/>
      <c r="VHE551" s="466"/>
      <c r="VHF551" s="467"/>
      <c r="VHG551" s="468"/>
      <c r="VHH551" s="467"/>
      <c r="VHI551" s="469"/>
      <c r="VHJ551" s="469"/>
      <c r="VHK551" s="469"/>
      <c r="VHL551" s="465"/>
      <c r="VHM551" s="466"/>
      <c r="VHN551" s="467"/>
      <c r="VHO551" s="468"/>
      <c r="VHP551" s="467"/>
      <c r="VHQ551" s="469"/>
      <c r="VHR551" s="469"/>
      <c r="VHS551" s="469"/>
      <c r="VHT551" s="465"/>
      <c r="VHU551" s="466"/>
      <c r="VHV551" s="467"/>
      <c r="VHW551" s="468"/>
      <c r="VHX551" s="467"/>
      <c r="VHY551" s="469"/>
      <c r="VHZ551" s="469"/>
      <c r="VIA551" s="469"/>
      <c r="VIB551" s="465"/>
      <c r="VIC551" s="466"/>
      <c r="VID551" s="467"/>
      <c r="VIE551" s="468"/>
      <c r="VIF551" s="467"/>
      <c r="VIG551" s="469"/>
      <c r="VIH551" s="469"/>
      <c r="VII551" s="469"/>
      <c r="VIJ551" s="465"/>
      <c r="VIK551" s="466"/>
      <c r="VIL551" s="467"/>
      <c r="VIM551" s="468"/>
      <c r="VIN551" s="467"/>
      <c r="VIO551" s="469"/>
      <c r="VIP551" s="469"/>
      <c r="VIQ551" s="469"/>
      <c r="VIR551" s="465"/>
      <c r="VIS551" s="466"/>
      <c r="VIT551" s="467"/>
      <c r="VIU551" s="468"/>
      <c r="VIV551" s="467"/>
      <c r="VIW551" s="469"/>
      <c r="VIX551" s="469"/>
      <c r="VIY551" s="469"/>
      <c r="VIZ551" s="465"/>
      <c r="VJA551" s="466"/>
      <c r="VJB551" s="467"/>
      <c r="VJC551" s="468"/>
      <c r="VJD551" s="467"/>
      <c r="VJE551" s="469"/>
      <c r="VJF551" s="469"/>
      <c r="VJG551" s="469"/>
      <c r="VJH551" s="465"/>
      <c r="VJI551" s="466"/>
      <c r="VJJ551" s="467"/>
      <c r="VJK551" s="468"/>
      <c r="VJL551" s="467"/>
      <c r="VJM551" s="469"/>
      <c r="VJN551" s="469"/>
      <c r="VJO551" s="469"/>
      <c r="VJP551" s="465"/>
      <c r="VJQ551" s="466"/>
      <c r="VJR551" s="467"/>
      <c r="VJS551" s="468"/>
      <c r="VJT551" s="467"/>
      <c r="VJU551" s="469"/>
      <c r="VJV551" s="469"/>
      <c r="VJW551" s="469"/>
      <c r="VJX551" s="465"/>
      <c r="VJY551" s="466"/>
      <c r="VJZ551" s="467"/>
      <c r="VKA551" s="468"/>
      <c r="VKB551" s="467"/>
      <c r="VKC551" s="469"/>
      <c r="VKD551" s="469"/>
      <c r="VKE551" s="469"/>
      <c r="VKF551" s="465"/>
      <c r="VKG551" s="466"/>
      <c r="VKH551" s="467"/>
      <c r="VKI551" s="468"/>
      <c r="VKJ551" s="467"/>
      <c r="VKK551" s="469"/>
      <c r="VKL551" s="469"/>
      <c r="VKM551" s="469"/>
      <c r="VKN551" s="465"/>
      <c r="VKO551" s="466"/>
      <c r="VKP551" s="467"/>
      <c r="VKQ551" s="468"/>
      <c r="VKR551" s="467"/>
      <c r="VKS551" s="469"/>
      <c r="VKT551" s="469"/>
      <c r="VKU551" s="469"/>
      <c r="VKV551" s="465"/>
      <c r="VKW551" s="466"/>
      <c r="VKX551" s="467"/>
      <c r="VKY551" s="468"/>
      <c r="VKZ551" s="467"/>
      <c r="VLA551" s="469"/>
      <c r="VLB551" s="469"/>
      <c r="VLC551" s="469"/>
      <c r="VLD551" s="465"/>
      <c r="VLE551" s="466"/>
      <c r="VLF551" s="467"/>
      <c r="VLG551" s="468"/>
      <c r="VLH551" s="467"/>
      <c r="VLI551" s="469"/>
      <c r="VLJ551" s="469"/>
      <c r="VLK551" s="469"/>
      <c r="VLL551" s="465"/>
      <c r="VLM551" s="466"/>
      <c r="VLN551" s="467"/>
      <c r="VLO551" s="468"/>
      <c r="VLP551" s="467"/>
      <c r="VLQ551" s="469"/>
      <c r="VLR551" s="469"/>
      <c r="VLS551" s="469"/>
      <c r="VLT551" s="465"/>
      <c r="VLU551" s="466"/>
      <c r="VLV551" s="467"/>
      <c r="VLW551" s="468"/>
      <c r="VLX551" s="467"/>
      <c r="VLY551" s="469"/>
      <c r="VLZ551" s="469"/>
      <c r="VMA551" s="469"/>
      <c r="VMB551" s="465"/>
      <c r="VMC551" s="466"/>
      <c r="VMD551" s="467"/>
      <c r="VME551" s="468"/>
      <c r="VMF551" s="467"/>
      <c r="VMG551" s="469"/>
      <c r="VMH551" s="469"/>
      <c r="VMI551" s="469"/>
      <c r="VMJ551" s="465"/>
      <c r="VMK551" s="466"/>
      <c r="VML551" s="467"/>
      <c r="VMM551" s="468"/>
      <c r="VMN551" s="467"/>
      <c r="VMO551" s="469"/>
      <c r="VMP551" s="469"/>
      <c r="VMQ551" s="469"/>
      <c r="VMR551" s="465"/>
      <c r="VMS551" s="466"/>
      <c r="VMT551" s="467"/>
      <c r="VMU551" s="468"/>
      <c r="VMV551" s="467"/>
      <c r="VMW551" s="469"/>
      <c r="VMX551" s="469"/>
      <c r="VMY551" s="469"/>
      <c r="VMZ551" s="465"/>
      <c r="VNA551" s="466"/>
      <c r="VNB551" s="467"/>
      <c r="VNC551" s="468"/>
      <c r="VND551" s="467"/>
      <c r="VNE551" s="469"/>
      <c r="VNF551" s="469"/>
      <c r="VNG551" s="469"/>
      <c r="VNH551" s="465"/>
      <c r="VNI551" s="466"/>
      <c r="VNJ551" s="467"/>
      <c r="VNK551" s="468"/>
      <c r="VNL551" s="467"/>
      <c r="VNM551" s="469"/>
      <c r="VNN551" s="469"/>
      <c r="VNO551" s="469"/>
      <c r="VNP551" s="465"/>
      <c r="VNQ551" s="466"/>
      <c r="VNR551" s="467"/>
      <c r="VNS551" s="468"/>
      <c r="VNT551" s="467"/>
      <c r="VNU551" s="469"/>
      <c r="VNV551" s="469"/>
      <c r="VNW551" s="469"/>
      <c r="VNX551" s="465"/>
      <c r="VNY551" s="466"/>
      <c r="VNZ551" s="467"/>
      <c r="VOA551" s="468"/>
      <c r="VOB551" s="467"/>
      <c r="VOC551" s="469"/>
      <c r="VOD551" s="469"/>
      <c r="VOE551" s="469"/>
      <c r="VOF551" s="465"/>
      <c r="VOG551" s="466"/>
      <c r="VOH551" s="467"/>
      <c r="VOI551" s="468"/>
      <c r="VOJ551" s="467"/>
      <c r="VOK551" s="469"/>
      <c r="VOL551" s="469"/>
      <c r="VOM551" s="469"/>
      <c r="VON551" s="465"/>
      <c r="VOO551" s="466"/>
      <c r="VOP551" s="467"/>
      <c r="VOQ551" s="468"/>
      <c r="VOR551" s="467"/>
      <c r="VOS551" s="469"/>
      <c r="VOT551" s="469"/>
      <c r="VOU551" s="469"/>
      <c r="VOV551" s="465"/>
      <c r="VOW551" s="466"/>
      <c r="VOX551" s="467"/>
      <c r="VOY551" s="468"/>
      <c r="VOZ551" s="467"/>
      <c r="VPA551" s="469"/>
      <c r="VPB551" s="469"/>
      <c r="VPC551" s="469"/>
      <c r="VPD551" s="465"/>
      <c r="VPE551" s="466"/>
      <c r="VPF551" s="467"/>
      <c r="VPG551" s="468"/>
      <c r="VPH551" s="467"/>
      <c r="VPI551" s="469"/>
      <c r="VPJ551" s="469"/>
      <c r="VPK551" s="469"/>
      <c r="VPL551" s="465"/>
      <c r="VPM551" s="466"/>
      <c r="VPN551" s="467"/>
      <c r="VPO551" s="468"/>
      <c r="VPP551" s="467"/>
      <c r="VPQ551" s="469"/>
      <c r="VPR551" s="469"/>
      <c r="VPS551" s="469"/>
      <c r="VPT551" s="465"/>
      <c r="VPU551" s="466"/>
      <c r="VPV551" s="467"/>
      <c r="VPW551" s="468"/>
      <c r="VPX551" s="467"/>
      <c r="VPY551" s="469"/>
      <c r="VPZ551" s="469"/>
      <c r="VQA551" s="469"/>
      <c r="VQB551" s="465"/>
      <c r="VQC551" s="466"/>
      <c r="VQD551" s="467"/>
      <c r="VQE551" s="468"/>
      <c r="VQF551" s="467"/>
      <c r="VQG551" s="469"/>
      <c r="VQH551" s="469"/>
      <c r="VQI551" s="469"/>
      <c r="VQJ551" s="465"/>
      <c r="VQK551" s="466"/>
      <c r="VQL551" s="467"/>
      <c r="VQM551" s="468"/>
      <c r="VQN551" s="467"/>
      <c r="VQO551" s="469"/>
      <c r="VQP551" s="469"/>
      <c r="VQQ551" s="469"/>
      <c r="VQR551" s="465"/>
      <c r="VQS551" s="466"/>
      <c r="VQT551" s="467"/>
      <c r="VQU551" s="468"/>
      <c r="VQV551" s="467"/>
      <c r="VQW551" s="469"/>
      <c r="VQX551" s="469"/>
      <c r="VQY551" s="469"/>
      <c r="VQZ551" s="465"/>
      <c r="VRA551" s="466"/>
      <c r="VRB551" s="467"/>
      <c r="VRC551" s="468"/>
      <c r="VRD551" s="467"/>
      <c r="VRE551" s="469"/>
      <c r="VRF551" s="469"/>
      <c r="VRG551" s="469"/>
      <c r="VRH551" s="465"/>
      <c r="VRI551" s="466"/>
      <c r="VRJ551" s="467"/>
      <c r="VRK551" s="468"/>
      <c r="VRL551" s="467"/>
      <c r="VRM551" s="469"/>
      <c r="VRN551" s="469"/>
      <c r="VRO551" s="469"/>
      <c r="VRP551" s="465"/>
      <c r="VRQ551" s="466"/>
      <c r="VRR551" s="467"/>
      <c r="VRS551" s="468"/>
      <c r="VRT551" s="467"/>
      <c r="VRU551" s="469"/>
      <c r="VRV551" s="469"/>
      <c r="VRW551" s="469"/>
      <c r="VRX551" s="465"/>
      <c r="VRY551" s="466"/>
      <c r="VRZ551" s="467"/>
      <c r="VSA551" s="468"/>
      <c r="VSB551" s="467"/>
      <c r="VSC551" s="469"/>
      <c r="VSD551" s="469"/>
      <c r="VSE551" s="469"/>
      <c r="VSF551" s="465"/>
      <c r="VSG551" s="466"/>
      <c r="VSH551" s="467"/>
      <c r="VSI551" s="468"/>
      <c r="VSJ551" s="467"/>
      <c r="VSK551" s="469"/>
      <c r="VSL551" s="469"/>
      <c r="VSM551" s="469"/>
      <c r="VSN551" s="465"/>
      <c r="VSO551" s="466"/>
      <c r="VSP551" s="467"/>
      <c r="VSQ551" s="468"/>
      <c r="VSR551" s="467"/>
      <c r="VSS551" s="469"/>
      <c r="VST551" s="469"/>
      <c r="VSU551" s="469"/>
      <c r="VSV551" s="465"/>
      <c r="VSW551" s="466"/>
      <c r="VSX551" s="467"/>
      <c r="VSY551" s="468"/>
      <c r="VSZ551" s="467"/>
      <c r="VTA551" s="469"/>
      <c r="VTB551" s="469"/>
      <c r="VTC551" s="469"/>
      <c r="VTD551" s="465"/>
      <c r="VTE551" s="466"/>
      <c r="VTF551" s="467"/>
      <c r="VTG551" s="468"/>
      <c r="VTH551" s="467"/>
      <c r="VTI551" s="469"/>
      <c r="VTJ551" s="469"/>
      <c r="VTK551" s="469"/>
      <c r="VTL551" s="465"/>
      <c r="VTM551" s="466"/>
      <c r="VTN551" s="467"/>
      <c r="VTO551" s="468"/>
      <c r="VTP551" s="467"/>
      <c r="VTQ551" s="469"/>
      <c r="VTR551" s="469"/>
      <c r="VTS551" s="469"/>
      <c r="VTT551" s="465"/>
      <c r="VTU551" s="466"/>
      <c r="VTV551" s="467"/>
      <c r="VTW551" s="468"/>
      <c r="VTX551" s="467"/>
      <c r="VTY551" s="469"/>
      <c r="VTZ551" s="469"/>
      <c r="VUA551" s="469"/>
      <c r="VUB551" s="465"/>
      <c r="VUC551" s="466"/>
      <c r="VUD551" s="467"/>
      <c r="VUE551" s="468"/>
      <c r="VUF551" s="467"/>
      <c r="VUG551" s="469"/>
      <c r="VUH551" s="469"/>
      <c r="VUI551" s="469"/>
      <c r="VUJ551" s="465"/>
      <c r="VUK551" s="466"/>
      <c r="VUL551" s="467"/>
      <c r="VUM551" s="468"/>
      <c r="VUN551" s="467"/>
      <c r="VUO551" s="469"/>
      <c r="VUP551" s="469"/>
      <c r="VUQ551" s="469"/>
      <c r="VUR551" s="465"/>
      <c r="VUS551" s="466"/>
      <c r="VUT551" s="467"/>
      <c r="VUU551" s="468"/>
      <c r="VUV551" s="467"/>
      <c r="VUW551" s="469"/>
      <c r="VUX551" s="469"/>
      <c r="VUY551" s="469"/>
      <c r="VUZ551" s="465"/>
      <c r="VVA551" s="466"/>
      <c r="VVB551" s="467"/>
      <c r="VVC551" s="468"/>
      <c r="VVD551" s="467"/>
      <c r="VVE551" s="469"/>
      <c r="VVF551" s="469"/>
      <c r="VVG551" s="469"/>
      <c r="VVH551" s="465"/>
      <c r="VVI551" s="466"/>
      <c r="VVJ551" s="467"/>
      <c r="VVK551" s="468"/>
      <c r="VVL551" s="467"/>
      <c r="VVM551" s="469"/>
      <c r="VVN551" s="469"/>
      <c r="VVO551" s="469"/>
      <c r="VVP551" s="465"/>
      <c r="VVQ551" s="466"/>
      <c r="VVR551" s="467"/>
      <c r="VVS551" s="468"/>
      <c r="VVT551" s="467"/>
      <c r="VVU551" s="469"/>
      <c r="VVV551" s="469"/>
      <c r="VVW551" s="469"/>
      <c r="VVX551" s="465"/>
      <c r="VVY551" s="466"/>
      <c r="VVZ551" s="467"/>
      <c r="VWA551" s="468"/>
      <c r="VWB551" s="467"/>
      <c r="VWC551" s="469"/>
      <c r="VWD551" s="469"/>
      <c r="VWE551" s="469"/>
      <c r="VWF551" s="465"/>
      <c r="VWG551" s="466"/>
      <c r="VWH551" s="467"/>
      <c r="VWI551" s="468"/>
      <c r="VWJ551" s="467"/>
      <c r="VWK551" s="469"/>
      <c r="VWL551" s="469"/>
      <c r="VWM551" s="469"/>
      <c r="VWN551" s="465"/>
      <c r="VWO551" s="466"/>
      <c r="VWP551" s="467"/>
      <c r="VWQ551" s="468"/>
      <c r="VWR551" s="467"/>
      <c r="VWS551" s="469"/>
      <c r="VWT551" s="469"/>
      <c r="VWU551" s="469"/>
      <c r="VWV551" s="465"/>
      <c r="VWW551" s="466"/>
      <c r="VWX551" s="467"/>
      <c r="VWY551" s="468"/>
      <c r="VWZ551" s="467"/>
      <c r="VXA551" s="469"/>
      <c r="VXB551" s="469"/>
      <c r="VXC551" s="469"/>
      <c r="VXD551" s="465"/>
      <c r="VXE551" s="466"/>
      <c r="VXF551" s="467"/>
      <c r="VXG551" s="468"/>
      <c r="VXH551" s="467"/>
      <c r="VXI551" s="469"/>
      <c r="VXJ551" s="469"/>
      <c r="VXK551" s="469"/>
      <c r="VXL551" s="465"/>
      <c r="VXM551" s="466"/>
      <c r="VXN551" s="467"/>
      <c r="VXO551" s="468"/>
      <c r="VXP551" s="467"/>
      <c r="VXQ551" s="469"/>
      <c r="VXR551" s="469"/>
      <c r="VXS551" s="469"/>
      <c r="VXT551" s="465"/>
      <c r="VXU551" s="466"/>
      <c r="VXV551" s="467"/>
      <c r="VXW551" s="468"/>
      <c r="VXX551" s="467"/>
      <c r="VXY551" s="469"/>
      <c r="VXZ551" s="469"/>
      <c r="VYA551" s="469"/>
      <c r="VYB551" s="465"/>
      <c r="VYC551" s="466"/>
      <c r="VYD551" s="467"/>
      <c r="VYE551" s="468"/>
      <c r="VYF551" s="467"/>
      <c r="VYG551" s="469"/>
      <c r="VYH551" s="469"/>
      <c r="VYI551" s="469"/>
      <c r="VYJ551" s="465"/>
      <c r="VYK551" s="466"/>
      <c r="VYL551" s="467"/>
      <c r="VYM551" s="468"/>
      <c r="VYN551" s="467"/>
      <c r="VYO551" s="469"/>
      <c r="VYP551" s="469"/>
      <c r="VYQ551" s="469"/>
      <c r="VYR551" s="465"/>
      <c r="VYS551" s="466"/>
      <c r="VYT551" s="467"/>
      <c r="VYU551" s="468"/>
      <c r="VYV551" s="467"/>
      <c r="VYW551" s="469"/>
      <c r="VYX551" s="469"/>
      <c r="VYY551" s="469"/>
      <c r="VYZ551" s="465"/>
      <c r="VZA551" s="466"/>
      <c r="VZB551" s="467"/>
      <c r="VZC551" s="468"/>
      <c r="VZD551" s="467"/>
      <c r="VZE551" s="469"/>
      <c r="VZF551" s="469"/>
      <c r="VZG551" s="469"/>
      <c r="VZH551" s="465"/>
      <c r="VZI551" s="466"/>
      <c r="VZJ551" s="467"/>
      <c r="VZK551" s="468"/>
      <c r="VZL551" s="467"/>
      <c r="VZM551" s="469"/>
      <c r="VZN551" s="469"/>
      <c r="VZO551" s="469"/>
      <c r="VZP551" s="465"/>
      <c r="VZQ551" s="466"/>
      <c r="VZR551" s="467"/>
      <c r="VZS551" s="468"/>
      <c r="VZT551" s="467"/>
      <c r="VZU551" s="469"/>
      <c r="VZV551" s="469"/>
      <c r="VZW551" s="469"/>
      <c r="VZX551" s="465"/>
      <c r="VZY551" s="466"/>
      <c r="VZZ551" s="467"/>
      <c r="WAA551" s="468"/>
      <c r="WAB551" s="467"/>
      <c r="WAC551" s="469"/>
      <c r="WAD551" s="469"/>
      <c r="WAE551" s="469"/>
      <c r="WAF551" s="465"/>
      <c r="WAG551" s="466"/>
      <c r="WAH551" s="467"/>
      <c r="WAI551" s="468"/>
      <c r="WAJ551" s="467"/>
      <c r="WAK551" s="469"/>
      <c r="WAL551" s="469"/>
      <c r="WAM551" s="469"/>
      <c r="WAN551" s="465"/>
      <c r="WAO551" s="466"/>
      <c r="WAP551" s="467"/>
      <c r="WAQ551" s="468"/>
      <c r="WAR551" s="467"/>
      <c r="WAS551" s="469"/>
      <c r="WAT551" s="469"/>
      <c r="WAU551" s="469"/>
      <c r="WAV551" s="465"/>
      <c r="WAW551" s="466"/>
      <c r="WAX551" s="467"/>
      <c r="WAY551" s="468"/>
      <c r="WAZ551" s="467"/>
      <c r="WBA551" s="469"/>
      <c r="WBB551" s="469"/>
      <c r="WBC551" s="469"/>
      <c r="WBD551" s="465"/>
      <c r="WBE551" s="466"/>
      <c r="WBF551" s="467"/>
      <c r="WBG551" s="468"/>
      <c r="WBH551" s="467"/>
      <c r="WBI551" s="469"/>
      <c r="WBJ551" s="469"/>
      <c r="WBK551" s="469"/>
      <c r="WBL551" s="465"/>
      <c r="WBM551" s="466"/>
      <c r="WBN551" s="467"/>
      <c r="WBO551" s="468"/>
      <c r="WBP551" s="467"/>
      <c r="WBQ551" s="469"/>
      <c r="WBR551" s="469"/>
      <c r="WBS551" s="469"/>
      <c r="WBT551" s="465"/>
      <c r="WBU551" s="466"/>
      <c r="WBV551" s="467"/>
      <c r="WBW551" s="468"/>
      <c r="WBX551" s="467"/>
      <c r="WBY551" s="469"/>
      <c r="WBZ551" s="469"/>
      <c r="WCA551" s="469"/>
      <c r="WCB551" s="465"/>
      <c r="WCC551" s="466"/>
      <c r="WCD551" s="467"/>
      <c r="WCE551" s="468"/>
      <c r="WCF551" s="467"/>
      <c r="WCG551" s="469"/>
      <c r="WCH551" s="469"/>
      <c r="WCI551" s="469"/>
      <c r="WCJ551" s="465"/>
      <c r="WCK551" s="466"/>
      <c r="WCL551" s="467"/>
      <c r="WCM551" s="468"/>
      <c r="WCN551" s="467"/>
      <c r="WCO551" s="469"/>
      <c r="WCP551" s="469"/>
      <c r="WCQ551" s="469"/>
      <c r="WCR551" s="465"/>
      <c r="WCS551" s="466"/>
      <c r="WCT551" s="467"/>
      <c r="WCU551" s="468"/>
      <c r="WCV551" s="467"/>
      <c r="WCW551" s="469"/>
      <c r="WCX551" s="469"/>
      <c r="WCY551" s="469"/>
      <c r="WCZ551" s="465"/>
      <c r="WDA551" s="466"/>
      <c r="WDB551" s="467"/>
      <c r="WDC551" s="468"/>
      <c r="WDD551" s="467"/>
      <c r="WDE551" s="469"/>
      <c r="WDF551" s="469"/>
      <c r="WDG551" s="469"/>
      <c r="WDH551" s="465"/>
      <c r="WDI551" s="466"/>
      <c r="WDJ551" s="467"/>
      <c r="WDK551" s="468"/>
      <c r="WDL551" s="467"/>
      <c r="WDM551" s="469"/>
      <c r="WDN551" s="469"/>
      <c r="WDO551" s="469"/>
      <c r="WDP551" s="465"/>
      <c r="WDQ551" s="466"/>
      <c r="WDR551" s="467"/>
      <c r="WDS551" s="468"/>
      <c r="WDT551" s="467"/>
      <c r="WDU551" s="469"/>
      <c r="WDV551" s="469"/>
      <c r="WDW551" s="469"/>
      <c r="WDX551" s="465"/>
      <c r="WDY551" s="466"/>
      <c r="WDZ551" s="467"/>
      <c r="WEA551" s="468"/>
      <c r="WEB551" s="467"/>
      <c r="WEC551" s="469"/>
      <c r="WED551" s="469"/>
      <c r="WEE551" s="469"/>
      <c r="WEF551" s="465"/>
      <c r="WEG551" s="466"/>
      <c r="WEH551" s="467"/>
      <c r="WEI551" s="468"/>
      <c r="WEJ551" s="467"/>
      <c r="WEK551" s="469"/>
      <c r="WEL551" s="469"/>
      <c r="WEM551" s="469"/>
      <c r="WEN551" s="465"/>
      <c r="WEO551" s="466"/>
      <c r="WEP551" s="467"/>
      <c r="WEQ551" s="468"/>
      <c r="WER551" s="467"/>
      <c r="WES551" s="469"/>
      <c r="WET551" s="469"/>
      <c r="WEU551" s="469"/>
      <c r="WEV551" s="465"/>
      <c r="WEW551" s="466"/>
      <c r="WEX551" s="467"/>
      <c r="WEY551" s="468"/>
      <c r="WEZ551" s="467"/>
      <c r="WFA551" s="469"/>
      <c r="WFB551" s="469"/>
      <c r="WFC551" s="469"/>
      <c r="WFD551" s="465"/>
      <c r="WFE551" s="466"/>
      <c r="WFF551" s="467"/>
      <c r="WFG551" s="468"/>
      <c r="WFH551" s="467"/>
      <c r="WFI551" s="469"/>
      <c r="WFJ551" s="469"/>
      <c r="WFK551" s="469"/>
      <c r="WFL551" s="465"/>
      <c r="WFM551" s="466"/>
      <c r="WFN551" s="467"/>
      <c r="WFO551" s="468"/>
      <c r="WFP551" s="467"/>
      <c r="WFQ551" s="469"/>
      <c r="WFR551" s="469"/>
      <c r="WFS551" s="469"/>
      <c r="WFT551" s="465"/>
      <c r="WFU551" s="466"/>
      <c r="WFV551" s="467"/>
      <c r="WFW551" s="468"/>
      <c r="WFX551" s="467"/>
      <c r="WFY551" s="469"/>
      <c r="WFZ551" s="469"/>
      <c r="WGA551" s="469"/>
      <c r="WGB551" s="465"/>
      <c r="WGC551" s="466"/>
      <c r="WGD551" s="467"/>
      <c r="WGE551" s="468"/>
      <c r="WGF551" s="467"/>
      <c r="WGG551" s="469"/>
      <c r="WGH551" s="469"/>
      <c r="WGI551" s="469"/>
      <c r="WGJ551" s="465"/>
      <c r="WGK551" s="466"/>
      <c r="WGL551" s="467"/>
      <c r="WGM551" s="468"/>
      <c r="WGN551" s="467"/>
      <c r="WGO551" s="469"/>
      <c r="WGP551" s="469"/>
      <c r="WGQ551" s="469"/>
      <c r="WGR551" s="465"/>
      <c r="WGS551" s="466"/>
      <c r="WGT551" s="467"/>
      <c r="WGU551" s="468"/>
      <c r="WGV551" s="467"/>
      <c r="WGW551" s="469"/>
      <c r="WGX551" s="469"/>
      <c r="WGY551" s="469"/>
      <c r="WGZ551" s="465"/>
      <c r="WHA551" s="466"/>
      <c r="WHB551" s="467"/>
      <c r="WHC551" s="468"/>
      <c r="WHD551" s="467"/>
      <c r="WHE551" s="469"/>
      <c r="WHF551" s="469"/>
      <c r="WHG551" s="469"/>
      <c r="WHH551" s="465"/>
      <c r="WHI551" s="466"/>
      <c r="WHJ551" s="467"/>
      <c r="WHK551" s="468"/>
      <c r="WHL551" s="467"/>
      <c r="WHM551" s="469"/>
      <c r="WHN551" s="469"/>
      <c r="WHO551" s="469"/>
      <c r="WHP551" s="465"/>
      <c r="WHQ551" s="466"/>
      <c r="WHR551" s="467"/>
      <c r="WHS551" s="468"/>
      <c r="WHT551" s="467"/>
      <c r="WHU551" s="469"/>
      <c r="WHV551" s="469"/>
      <c r="WHW551" s="469"/>
      <c r="WHX551" s="465"/>
      <c r="WHY551" s="466"/>
      <c r="WHZ551" s="467"/>
      <c r="WIA551" s="468"/>
      <c r="WIB551" s="467"/>
      <c r="WIC551" s="469"/>
      <c r="WID551" s="469"/>
      <c r="WIE551" s="469"/>
      <c r="WIF551" s="465"/>
      <c r="WIG551" s="466"/>
      <c r="WIH551" s="467"/>
      <c r="WII551" s="468"/>
      <c r="WIJ551" s="467"/>
      <c r="WIK551" s="469"/>
      <c r="WIL551" s="469"/>
      <c r="WIM551" s="469"/>
      <c r="WIN551" s="465"/>
      <c r="WIO551" s="466"/>
      <c r="WIP551" s="467"/>
      <c r="WIQ551" s="468"/>
      <c r="WIR551" s="467"/>
      <c r="WIS551" s="469"/>
      <c r="WIT551" s="469"/>
      <c r="WIU551" s="469"/>
      <c r="WIV551" s="465"/>
      <c r="WIW551" s="466"/>
      <c r="WIX551" s="467"/>
      <c r="WIY551" s="468"/>
      <c r="WIZ551" s="467"/>
      <c r="WJA551" s="469"/>
      <c r="WJB551" s="469"/>
      <c r="WJC551" s="469"/>
      <c r="WJD551" s="465"/>
      <c r="WJE551" s="466"/>
      <c r="WJF551" s="467"/>
      <c r="WJG551" s="468"/>
      <c r="WJH551" s="467"/>
      <c r="WJI551" s="469"/>
      <c r="WJJ551" s="469"/>
      <c r="WJK551" s="469"/>
      <c r="WJL551" s="465"/>
      <c r="WJM551" s="466"/>
      <c r="WJN551" s="467"/>
      <c r="WJO551" s="468"/>
      <c r="WJP551" s="467"/>
      <c r="WJQ551" s="469"/>
      <c r="WJR551" s="469"/>
      <c r="WJS551" s="469"/>
      <c r="WJT551" s="465"/>
      <c r="WJU551" s="466"/>
      <c r="WJV551" s="467"/>
      <c r="WJW551" s="468"/>
      <c r="WJX551" s="467"/>
      <c r="WJY551" s="469"/>
      <c r="WJZ551" s="469"/>
      <c r="WKA551" s="469"/>
      <c r="WKB551" s="465"/>
      <c r="WKC551" s="466"/>
      <c r="WKD551" s="467"/>
      <c r="WKE551" s="468"/>
      <c r="WKF551" s="467"/>
      <c r="WKG551" s="469"/>
      <c r="WKH551" s="469"/>
      <c r="WKI551" s="469"/>
      <c r="WKJ551" s="465"/>
      <c r="WKK551" s="466"/>
      <c r="WKL551" s="467"/>
      <c r="WKM551" s="468"/>
      <c r="WKN551" s="467"/>
      <c r="WKO551" s="469"/>
      <c r="WKP551" s="469"/>
      <c r="WKQ551" s="469"/>
      <c r="WKR551" s="465"/>
      <c r="WKS551" s="466"/>
      <c r="WKT551" s="467"/>
      <c r="WKU551" s="468"/>
      <c r="WKV551" s="467"/>
      <c r="WKW551" s="469"/>
      <c r="WKX551" s="469"/>
      <c r="WKY551" s="469"/>
      <c r="WKZ551" s="465"/>
      <c r="WLA551" s="466"/>
      <c r="WLB551" s="467"/>
      <c r="WLC551" s="468"/>
      <c r="WLD551" s="467"/>
      <c r="WLE551" s="469"/>
      <c r="WLF551" s="469"/>
      <c r="WLG551" s="469"/>
      <c r="WLH551" s="465"/>
      <c r="WLI551" s="466"/>
      <c r="WLJ551" s="467"/>
      <c r="WLK551" s="468"/>
      <c r="WLL551" s="467"/>
      <c r="WLM551" s="469"/>
      <c r="WLN551" s="469"/>
      <c r="WLO551" s="469"/>
      <c r="WLP551" s="465"/>
      <c r="WLQ551" s="466"/>
      <c r="WLR551" s="467"/>
      <c r="WLS551" s="468"/>
      <c r="WLT551" s="467"/>
      <c r="WLU551" s="469"/>
      <c r="WLV551" s="469"/>
      <c r="WLW551" s="469"/>
      <c r="WLX551" s="465"/>
      <c r="WLY551" s="466"/>
      <c r="WLZ551" s="467"/>
      <c r="WMA551" s="468"/>
      <c r="WMB551" s="467"/>
      <c r="WMC551" s="469"/>
      <c r="WMD551" s="469"/>
      <c r="WME551" s="469"/>
      <c r="WMF551" s="465"/>
      <c r="WMG551" s="466"/>
      <c r="WMH551" s="467"/>
      <c r="WMI551" s="468"/>
      <c r="WMJ551" s="467"/>
      <c r="WMK551" s="469"/>
      <c r="WML551" s="469"/>
      <c r="WMM551" s="469"/>
      <c r="WMN551" s="465"/>
      <c r="WMO551" s="466"/>
      <c r="WMP551" s="467"/>
      <c r="WMQ551" s="468"/>
      <c r="WMR551" s="467"/>
      <c r="WMS551" s="469"/>
      <c r="WMT551" s="469"/>
      <c r="WMU551" s="469"/>
      <c r="WMV551" s="465"/>
      <c r="WMW551" s="466"/>
      <c r="WMX551" s="467"/>
      <c r="WMY551" s="468"/>
      <c r="WMZ551" s="467"/>
      <c r="WNA551" s="469"/>
      <c r="WNB551" s="469"/>
      <c r="WNC551" s="469"/>
      <c r="WND551" s="465"/>
      <c r="WNE551" s="466"/>
      <c r="WNF551" s="467"/>
      <c r="WNG551" s="468"/>
      <c r="WNH551" s="467"/>
      <c r="WNI551" s="469"/>
      <c r="WNJ551" s="469"/>
      <c r="WNK551" s="469"/>
      <c r="WNL551" s="465"/>
      <c r="WNM551" s="466"/>
      <c r="WNN551" s="467"/>
      <c r="WNO551" s="468"/>
      <c r="WNP551" s="467"/>
      <c r="WNQ551" s="469"/>
      <c r="WNR551" s="469"/>
      <c r="WNS551" s="469"/>
      <c r="WNT551" s="465"/>
      <c r="WNU551" s="466"/>
      <c r="WNV551" s="467"/>
      <c r="WNW551" s="468"/>
      <c r="WNX551" s="467"/>
      <c r="WNY551" s="469"/>
      <c r="WNZ551" s="469"/>
      <c r="WOA551" s="469"/>
      <c r="WOB551" s="465"/>
      <c r="WOC551" s="466"/>
      <c r="WOD551" s="467"/>
      <c r="WOE551" s="468"/>
      <c r="WOF551" s="467"/>
      <c r="WOG551" s="469"/>
      <c r="WOH551" s="469"/>
      <c r="WOI551" s="469"/>
      <c r="WOJ551" s="465"/>
      <c r="WOK551" s="466"/>
      <c r="WOL551" s="467"/>
      <c r="WOM551" s="468"/>
      <c r="WON551" s="467"/>
      <c r="WOO551" s="469"/>
      <c r="WOP551" s="469"/>
      <c r="WOQ551" s="469"/>
      <c r="WOR551" s="465"/>
      <c r="WOS551" s="466"/>
      <c r="WOT551" s="467"/>
      <c r="WOU551" s="468"/>
      <c r="WOV551" s="467"/>
      <c r="WOW551" s="469"/>
      <c r="WOX551" s="469"/>
      <c r="WOY551" s="469"/>
      <c r="WOZ551" s="465"/>
      <c r="WPA551" s="466"/>
      <c r="WPB551" s="467"/>
      <c r="WPC551" s="468"/>
      <c r="WPD551" s="467"/>
      <c r="WPE551" s="469"/>
      <c r="WPF551" s="469"/>
      <c r="WPG551" s="469"/>
      <c r="WPH551" s="465"/>
      <c r="WPI551" s="466"/>
      <c r="WPJ551" s="467"/>
      <c r="WPK551" s="468"/>
      <c r="WPL551" s="467"/>
      <c r="WPM551" s="469"/>
      <c r="WPN551" s="469"/>
      <c r="WPO551" s="469"/>
      <c r="WPP551" s="465"/>
      <c r="WPQ551" s="466"/>
      <c r="WPR551" s="467"/>
      <c r="WPS551" s="468"/>
      <c r="WPT551" s="467"/>
      <c r="WPU551" s="469"/>
      <c r="WPV551" s="469"/>
      <c r="WPW551" s="469"/>
      <c r="WPX551" s="465"/>
      <c r="WPY551" s="466"/>
      <c r="WPZ551" s="467"/>
      <c r="WQA551" s="468"/>
      <c r="WQB551" s="467"/>
      <c r="WQC551" s="469"/>
      <c r="WQD551" s="469"/>
      <c r="WQE551" s="469"/>
      <c r="WQF551" s="465"/>
      <c r="WQG551" s="466"/>
      <c r="WQH551" s="467"/>
      <c r="WQI551" s="468"/>
      <c r="WQJ551" s="467"/>
      <c r="WQK551" s="469"/>
      <c r="WQL551" s="469"/>
      <c r="WQM551" s="469"/>
      <c r="WQN551" s="465"/>
      <c r="WQO551" s="466"/>
      <c r="WQP551" s="467"/>
      <c r="WQQ551" s="468"/>
      <c r="WQR551" s="467"/>
      <c r="WQS551" s="469"/>
      <c r="WQT551" s="469"/>
      <c r="WQU551" s="469"/>
      <c r="WQV551" s="465"/>
      <c r="WQW551" s="466"/>
      <c r="WQX551" s="467"/>
      <c r="WQY551" s="468"/>
      <c r="WQZ551" s="467"/>
      <c r="WRA551" s="469"/>
      <c r="WRB551" s="469"/>
      <c r="WRC551" s="469"/>
      <c r="WRD551" s="465"/>
      <c r="WRE551" s="466"/>
      <c r="WRF551" s="467"/>
      <c r="WRG551" s="468"/>
      <c r="WRH551" s="467"/>
      <c r="WRI551" s="469"/>
      <c r="WRJ551" s="469"/>
      <c r="WRK551" s="469"/>
      <c r="WRL551" s="465"/>
      <c r="WRM551" s="466"/>
      <c r="WRN551" s="467"/>
      <c r="WRO551" s="468"/>
      <c r="WRP551" s="467"/>
      <c r="WRQ551" s="469"/>
      <c r="WRR551" s="469"/>
      <c r="WRS551" s="469"/>
      <c r="WRT551" s="465"/>
      <c r="WRU551" s="466"/>
      <c r="WRV551" s="467"/>
      <c r="WRW551" s="468"/>
      <c r="WRX551" s="467"/>
      <c r="WRY551" s="469"/>
      <c r="WRZ551" s="469"/>
      <c r="WSA551" s="469"/>
      <c r="WSB551" s="465"/>
      <c r="WSC551" s="466"/>
      <c r="WSD551" s="467"/>
      <c r="WSE551" s="468"/>
      <c r="WSF551" s="467"/>
      <c r="WSG551" s="469"/>
      <c r="WSH551" s="469"/>
      <c r="WSI551" s="469"/>
      <c r="WSJ551" s="465"/>
      <c r="WSK551" s="466"/>
      <c r="WSL551" s="467"/>
      <c r="WSM551" s="468"/>
      <c r="WSN551" s="467"/>
      <c r="WSO551" s="469"/>
      <c r="WSP551" s="469"/>
      <c r="WSQ551" s="469"/>
      <c r="WSR551" s="465"/>
      <c r="WSS551" s="466"/>
      <c r="WST551" s="467"/>
      <c r="WSU551" s="468"/>
      <c r="WSV551" s="467"/>
      <c r="WSW551" s="469"/>
      <c r="WSX551" s="469"/>
      <c r="WSY551" s="469"/>
      <c r="WSZ551" s="465"/>
      <c r="WTA551" s="466"/>
      <c r="WTB551" s="467"/>
      <c r="WTC551" s="468"/>
      <c r="WTD551" s="467"/>
      <c r="WTE551" s="469"/>
      <c r="WTF551" s="469"/>
      <c r="WTG551" s="469"/>
      <c r="WTH551" s="465"/>
      <c r="WTI551" s="466"/>
      <c r="WTJ551" s="467"/>
      <c r="WTK551" s="468"/>
      <c r="WTL551" s="467"/>
      <c r="WTM551" s="469"/>
      <c r="WTN551" s="469"/>
      <c r="WTO551" s="469"/>
      <c r="WTP551" s="465"/>
      <c r="WTQ551" s="466"/>
      <c r="WTR551" s="467"/>
      <c r="WTS551" s="468"/>
      <c r="WTT551" s="467"/>
      <c r="WTU551" s="469"/>
      <c r="WTV551" s="469"/>
      <c r="WTW551" s="469"/>
      <c r="WTX551" s="465"/>
      <c r="WTY551" s="466"/>
      <c r="WTZ551" s="467"/>
      <c r="WUA551" s="468"/>
      <c r="WUB551" s="467"/>
      <c r="WUC551" s="469"/>
      <c r="WUD551" s="469"/>
      <c r="WUE551" s="469"/>
      <c r="WUF551" s="465"/>
      <c r="WUG551" s="466"/>
      <c r="WUH551" s="467"/>
      <c r="WUI551" s="468"/>
      <c r="WUJ551" s="467"/>
      <c r="WUK551" s="469"/>
      <c r="WUL551" s="469"/>
      <c r="WUM551" s="469"/>
      <c r="WUN551" s="465"/>
      <c r="WUO551" s="466"/>
      <c r="WUP551" s="467"/>
      <c r="WUQ551" s="468"/>
      <c r="WUR551" s="467"/>
      <c r="WUS551" s="469"/>
      <c r="WUT551" s="469"/>
      <c r="WUU551" s="469"/>
      <c r="WUV551" s="465"/>
      <c r="WUW551" s="466"/>
      <c r="WUX551" s="467"/>
      <c r="WUY551" s="468"/>
      <c r="WUZ551" s="467"/>
      <c r="WVA551" s="469"/>
      <c r="WVB551" s="469"/>
      <c r="WVC551" s="469"/>
      <c r="WVD551" s="465"/>
      <c r="WVE551" s="466"/>
      <c r="WVF551" s="467"/>
      <c r="WVG551" s="468"/>
      <c r="WVH551" s="467"/>
      <c r="WVI551" s="469"/>
      <c r="WVJ551" s="469"/>
      <c r="WVK551" s="469"/>
      <c r="WVL551" s="465"/>
      <c r="WVM551" s="466"/>
      <c r="WVN551" s="467"/>
      <c r="WVO551" s="468"/>
      <c r="WVP551" s="467"/>
      <c r="WVQ551" s="469"/>
      <c r="WVR551" s="469"/>
      <c r="WVS551" s="469"/>
      <c r="WVT551" s="465"/>
      <c r="WVU551" s="466"/>
      <c r="WVV551" s="467"/>
      <c r="WVW551" s="468"/>
      <c r="WVX551" s="467"/>
      <c r="WVY551" s="469"/>
      <c r="WVZ551" s="469"/>
      <c r="WWA551" s="469"/>
      <c r="WWB551" s="465"/>
      <c r="WWC551" s="466"/>
      <c r="WWD551" s="467"/>
      <c r="WWE551" s="468"/>
      <c r="WWF551" s="467"/>
      <c r="WWG551" s="469"/>
      <c r="WWH551" s="469"/>
      <c r="WWI551" s="469"/>
      <c r="WWJ551" s="465"/>
      <c r="WWK551" s="466"/>
      <c r="WWL551" s="467"/>
      <c r="WWM551" s="468"/>
      <c r="WWN551" s="467"/>
      <c r="WWO551" s="469"/>
      <c r="WWP551" s="469"/>
      <c r="WWQ551" s="469"/>
      <c r="WWR551" s="465"/>
      <c r="WWS551" s="466"/>
      <c r="WWT551" s="467"/>
      <c r="WWU551" s="468"/>
      <c r="WWV551" s="467"/>
      <c r="WWW551" s="469"/>
      <c r="WWX551" s="469"/>
      <c r="WWY551" s="469"/>
      <c r="WWZ551" s="465"/>
      <c r="WXA551" s="466"/>
      <c r="WXB551" s="467"/>
      <c r="WXC551" s="468"/>
      <c r="WXD551" s="467"/>
      <c r="WXE551" s="469"/>
      <c r="WXF551" s="469"/>
      <c r="WXG551" s="469"/>
      <c r="WXH551" s="465"/>
      <c r="WXI551" s="466"/>
      <c r="WXJ551" s="467"/>
      <c r="WXK551" s="468"/>
      <c r="WXL551" s="467"/>
      <c r="WXM551" s="469"/>
      <c r="WXN551" s="469"/>
      <c r="WXO551" s="469"/>
      <c r="WXP551" s="465"/>
      <c r="WXQ551" s="466"/>
      <c r="WXR551" s="467"/>
      <c r="WXS551" s="468"/>
      <c r="WXT551" s="467"/>
      <c r="WXU551" s="469"/>
      <c r="WXV551" s="469"/>
      <c r="WXW551" s="469"/>
      <c r="WXX551" s="465"/>
      <c r="WXY551" s="466"/>
      <c r="WXZ551" s="467"/>
      <c r="WYA551" s="468"/>
      <c r="WYB551" s="467"/>
      <c r="WYC551" s="469"/>
      <c r="WYD551" s="469"/>
      <c r="WYE551" s="469"/>
      <c r="WYF551" s="465"/>
      <c r="WYG551" s="466"/>
      <c r="WYH551" s="467"/>
      <c r="WYI551" s="468"/>
      <c r="WYJ551" s="467"/>
      <c r="WYK551" s="469"/>
      <c r="WYL551" s="469"/>
      <c r="WYM551" s="469"/>
      <c r="WYN551" s="465"/>
      <c r="WYO551" s="466"/>
      <c r="WYP551" s="467"/>
      <c r="WYQ551" s="468"/>
      <c r="WYR551" s="467"/>
      <c r="WYS551" s="469"/>
      <c r="WYT551" s="469"/>
      <c r="WYU551" s="469"/>
      <c r="WYV551" s="465"/>
      <c r="WYW551" s="466"/>
      <c r="WYX551" s="467"/>
      <c r="WYY551" s="468"/>
      <c r="WYZ551" s="467"/>
      <c r="WZA551" s="469"/>
      <c r="WZB551" s="469"/>
      <c r="WZC551" s="469"/>
      <c r="WZD551" s="465"/>
      <c r="WZE551" s="466"/>
      <c r="WZF551" s="467"/>
      <c r="WZG551" s="468"/>
      <c r="WZH551" s="467"/>
      <c r="WZI551" s="469"/>
      <c r="WZJ551" s="469"/>
      <c r="WZK551" s="469"/>
      <c r="WZL551" s="465"/>
      <c r="WZM551" s="466"/>
      <c r="WZN551" s="467"/>
      <c r="WZO551" s="468"/>
      <c r="WZP551" s="467"/>
      <c r="WZQ551" s="469"/>
      <c r="WZR551" s="469"/>
      <c r="WZS551" s="469"/>
      <c r="WZT551" s="465"/>
      <c r="WZU551" s="466"/>
      <c r="WZV551" s="467"/>
      <c r="WZW551" s="468"/>
      <c r="WZX551" s="467"/>
      <c r="WZY551" s="469"/>
      <c r="WZZ551" s="469"/>
      <c r="XAA551" s="469"/>
      <c r="XAB551" s="465"/>
      <c r="XAC551" s="466"/>
      <c r="XAD551" s="467"/>
      <c r="XAE551" s="468"/>
      <c r="XAF551" s="467"/>
      <c r="XAG551" s="469"/>
      <c r="XAH551" s="469"/>
      <c r="XAI551" s="469"/>
      <c r="XAJ551" s="465"/>
      <c r="XAK551" s="466"/>
      <c r="XAL551" s="467"/>
      <c r="XAM551" s="468"/>
      <c r="XAN551" s="467"/>
      <c r="XAO551" s="469"/>
      <c r="XAP551" s="469"/>
      <c r="XAQ551" s="469"/>
      <c r="XAR551" s="465"/>
      <c r="XAS551" s="466"/>
      <c r="XAT551" s="467"/>
      <c r="XAU551" s="468"/>
      <c r="XAV551" s="467"/>
      <c r="XAW551" s="469"/>
      <c r="XAX551" s="469"/>
      <c r="XAY551" s="469"/>
      <c r="XAZ551" s="465"/>
      <c r="XBA551" s="466"/>
      <c r="XBB551" s="467"/>
      <c r="XBC551" s="468"/>
      <c r="XBD551" s="467"/>
      <c r="XBE551" s="469"/>
      <c r="XBF551" s="469"/>
      <c r="XBG551" s="469"/>
      <c r="XBH551" s="465"/>
      <c r="XBI551" s="466"/>
      <c r="XBJ551" s="467"/>
      <c r="XBK551" s="468"/>
      <c r="XBL551" s="467"/>
      <c r="XBM551" s="469"/>
      <c r="XBN551" s="469"/>
      <c r="XBO551" s="469"/>
      <c r="XBP551" s="465"/>
      <c r="XBQ551" s="466"/>
      <c r="XBR551" s="467"/>
      <c r="XBS551" s="468"/>
      <c r="XBT551" s="467"/>
      <c r="XBU551" s="469"/>
      <c r="XBV551" s="469"/>
      <c r="XBW551" s="469"/>
      <c r="XBX551" s="465"/>
      <c r="XBY551" s="466"/>
      <c r="XBZ551" s="467"/>
      <c r="XCA551" s="468"/>
      <c r="XCB551" s="467"/>
      <c r="XCC551" s="469"/>
      <c r="XCD551" s="469"/>
      <c r="XCE551" s="469"/>
      <c r="XCF551" s="465"/>
      <c r="XCG551" s="466"/>
      <c r="XCH551" s="467"/>
      <c r="XCI551" s="468"/>
      <c r="XCJ551" s="467"/>
      <c r="XCK551" s="469"/>
      <c r="XCL551" s="469"/>
      <c r="XCM551" s="469"/>
      <c r="XCN551" s="465"/>
      <c r="XCO551" s="466"/>
      <c r="XCP551" s="467"/>
      <c r="XCQ551" s="468"/>
      <c r="XCR551" s="467"/>
      <c r="XCS551" s="469"/>
      <c r="XCT551" s="469"/>
      <c r="XCU551" s="469"/>
      <c r="XCV551" s="465"/>
      <c r="XCW551" s="466"/>
      <c r="XCX551" s="467"/>
      <c r="XCY551" s="468"/>
      <c r="XCZ551" s="467"/>
      <c r="XDA551" s="469"/>
      <c r="XDB551" s="469"/>
      <c r="XDC551" s="469"/>
      <c r="XDD551" s="465"/>
      <c r="XDE551" s="466"/>
      <c r="XDF551" s="467"/>
      <c r="XDG551" s="468"/>
      <c r="XDH551" s="467"/>
      <c r="XDI551" s="469"/>
      <c r="XDJ551" s="469"/>
      <c r="XDK551" s="469"/>
      <c r="XDL551" s="465"/>
      <c r="XDM551" s="466"/>
      <c r="XDN551" s="467"/>
      <c r="XDO551" s="468"/>
      <c r="XDP551" s="467"/>
      <c r="XDQ551" s="469"/>
      <c r="XDR551" s="469"/>
      <c r="XDS551" s="469"/>
      <c r="XDT551" s="465"/>
      <c r="XDU551" s="466"/>
      <c r="XDV551" s="467"/>
      <c r="XDW551" s="468"/>
      <c r="XDX551" s="467"/>
      <c r="XDY551" s="469"/>
      <c r="XDZ551" s="469"/>
      <c r="XEA551" s="469"/>
      <c r="XEB551" s="465"/>
      <c r="XEC551" s="466"/>
      <c r="XED551" s="467"/>
      <c r="XEE551" s="468"/>
      <c r="XEF551" s="467"/>
      <c r="XEG551" s="469"/>
      <c r="XEH551" s="469"/>
      <c r="XEI551" s="469"/>
      <c r="XEJ551" s="465"/>
      <c r="XEK551" s="466"/>
      <c r="XEL551" s="467"/>
      <c r="XEM551" s="468"/>
      <c r="XEN551" s="467"/>
      <c r="XEO551" s="469"/>
      <c r="XEP551" s="469"/>
      <c r="XEQ551" s="469"/>
      <c r="XER551" s="465"/>
      <c r="XES551" s="466"/>
      <c r="XET551" s="467"/>
      <c r="XEU551" s="468"/>
      <c r="XEV551" s="467"/>
      <c r="XEW551" s="469"/>
      <c r="XEX551" s="469"/>
      <c r="XEY551" s="469"/>
    </row>
    <row r="552" spans="1:16379" ht="12.75" outlineLevel="1" x14ac:dyDescent="0.2">
      <c r="A552" s="18" t="s">
        <v>2299</v>
      </c>
      <c r="B552" s="10">
        <v>31</v>
      </c>
      <c r="C552" s="10">
        <v>1</v>
      </c>
      <c r="D552" s="27" t="str">
        <f>+VLOOKUP(A:A,APUS!A:C,3,FALSE)</f>
        <v>ASEO GENERAL</v>
      </c>
      <c r="E552" s="10" t="str">
        <f>+VLOOKUP(A:A,APUS!A:D,4,FALSE)</f>
        <v>M2</v>
      </c>
      <c r="F552" s="13">
        <f>VLOOKUP(A:A,APUS!A:H,8,0)</f>
        <v>0.10100000000000001</v>
      </c>
      <c r="G552" s="26">
        <f>VLOOKUP(A:A,MEMORIAS!B:M,12,0)</f>
        <v>0</v>
      </c>
      <c r="H552" s="13">
        <f>+F552*G552</f>
        <v>0</v>
      </c>
    </row>
    <row r="553" spans="1:16379" ht="12.75" outlineLevel="1" x14ac:dyDescent="0.2">
      <c r="A553" s="818"/>
      <c r="B553" s="819"/>
      <c r="C553" s="819"/>
      <c r="D553" s="819"/>
      <c r="E553" s="819"/>
      <c r="F553" s="819"/>
      <c r="G553" s="819"/>
      <c r="H553" s="820"/>
    </row>
    <row r="554" spans="1:16379" ht="16.5" customHeight="1" x14ac:dyDescent="0.2">
      <c r="A554" s="821" t="s">
        <v>2460</v>
      </c>
      <c r="B554" s="822"/>
      <c r="C554" s="822"/>
      <c r="D554" s="496"/>
      <c r="E554" s="496"/>
      <c r="F554" s="496"/>
      <c r="G554" s="812">
        <f>SUM(H10:H552)</f>
        <v>45.785050000000005</v>
      </c>
      <c r="H554" s="813"/>
    </row>
    <row r="555" spans="1:16379" ht="15" customHeight="1" x14ac:dyDescent="0.2">
      <c r="A555" s="821" t="s">
        <v>2456</v>
      </c>
      <c r="B555" s="822"/>
      <c r="C555" s="822"/>
      <c r="D555" s="496"/>
      <c r="E555" s="496"/>
      <c r="F555" s="501"/>
      <c r="G555" s="832">
        <f>G556+G557+G558</f>
        <v>8.6991595000000004</v>
      </c>
      <c r="H555" s="833"/>
    </row>
    <row r="556" spans="1:16379" ht="15" customHeight="1" x14ac:dyDescent="0.2">
      <c r="A556" s="843" t="s">
        <v>2457</v>
      </c>
      <c r="B556" s="843"/>
      <c r="C556" s="843"/>
      <c r="D556" s="495"/>
      <c r="E556" s="520">
        <v>0.1</v>
      </c>
      <c r="F556" s="502"/>
      <c r="G556" s="814">
        <f>G554*E556</f>
        <v>4.5785050000000007</v>
      </c>
      <c r="H556" s="815"/>
    </row>
    <row r="557" spans="1:16379" ht="15" customHeight="1" x14ac:dyDescent="0.2">
      <c r="A557" s="843" t="s">
        <v>2458</v>
      </c>
      <c r="B557" s="843"/>
      <c r="C557" s="843"/>
      <c r="D557" s="495"/>
      <c r="E557" s="520">
        <v>0.04</v>
      </c>
      <c r="F557" s="502"/>
      <c r="G557" s="814">
        <f>G554*E557</f>
        <v>1.8314020000000002</v>
      </c>
      <c r="H557" s="815"/>
    </row>
    <row r="558" spans="1:16379" ht="15" customHeight="1" x14ac:dyDescent="0.2">
      <c r="A558" s="844" t="s">
        <v>2459</v>
      </c>
      <c r="B558" s="844"/>
      <c r="C558" s="844"/>
      <c r="D558" s="499"/>
      <c r="E558" s="519">
        <v>0.05</v>
      </c>
      <c r="F558" s="502"/>
      <c r="G558" s="814">
        <f>G554*E558</f>
        <v>2.2892525000000004</v>
      </c>
      <c r="H558" s="815"/>
    </row>
    <row r="559" spans="1:16379" ht="15" customHeight="1" x14ac:dyDescent="0.2">
      <c r="A559" s="823"/>
      <c r="B559" s="824"/>
      <c r="C559" s="824"/>
      <c r="D559" s="825"/>
      <c r="E559" s="567" t="s">
        <v>2548</v>
      </c>
      <c r="F559" s="568" t="s">
        <v>2558</v>
      </c>
      <c r="G559" s="829"/>
      <c r="H559" s="829"/>
    </row>
    <row r="560" spans="1:16379" ht="15" customHeight="1" x14ac:dyDescent="0.2">
      <c r="A560" s="826" t="s">
        <v>2549</v>
      </c>
      <c r="B560" s="827"/>
      <c r="C560" s="827"/>
      <c r="D560" s="828"/>
      <c r="E560" s="597">
        <v>0.01</v>
      </c>
      <c r="F560" s="830">
        <v>1423500</v>
      </c>
      <c r="G560" s="814">
        <f>F560*E560</f>
        <v>14235</v>
      </c>
      <c r="H560" s="815"/>
    </row>
    <row r="561" spans="1:8" ht="15" customHeight="1" x14ac:dyDescent="0.2">
      <c r="A561" s="826" t="s">
        <v>2550</v>
      </c>
      <c r="B561" s="827"/>
      <c r="C561" s="827"/>
      <c r="D561" s="828"/>
      <c r="E561" s="597">
        <v>0.01</v>
      </c>
      <c r="F561" s="831"/>
      <c r="G561" s="814">
        <f>F560*E561</f>
        <v>14235</v>
      </c>
      <c r="H561" s="815"/>
    </row>
    <row r="562" spans="1:8" ht="15" customHeight="1" x14ac:dyDescent="0.2">
      <c r="A562" s="838"/>
      <c r="B562" s="824"/>
      <c r="C562" s="824"/>
      <c r="D562" s="824"/>
      <c r="E562" s="824"/>
      <c r="F562" s="839"/>
      <c r="G562" s="839"/>
      <c r="H562" s="840"/>
    </row>
    <row r="563" spans="1:8" ht="15" customHeight="1" x14ac:dyDescent="0.2">
      <c r="A563" s="816" t="s">
        <v>2536</v>
      </c>
      <c r="B563" s="817"/>
      <c r="C563" s="817"/>
      <c r="D563" s="500"/>
      <c r="E563" s="500"/>
      <c r="F563" s="500"/>
      <c r="G563" s="841">
        <f>G554+G555+G560+G561</f>
        <v>28524.484209499999</v>
      </c>
      <c r="H563" s="842"/>
    </row>
    <row r="564" spans="1:8" ht="15" customHeight="1" x14ac:dyDescent="0.2">
      <c r="A564" s="835"/>
      <c r="B564" s="836"/>
      <c r="C564" s="836"/>
      <c r="D564" s="836"/>
      <c r="E564" s="836"/>
      <c r="F564" s="836"/>
      <c r="G564" s="836"/>
      <c r="H564" s="837"/>
    </row>
    <row r="565" spans="1:8" ht="12.75" x14ac:dyDescent="0.2">
      <c r="A565" s="7"/>
      <c r="B565" s="7"/>
      <c r="C565" s="7"/>
      <c r="D565" s="7"/>
      <c r="E565" s="7"/>
    </row>
    <row r="566" spans="1:8" ht="12.75" x14ac:dyDescent="0.2">
      <c r="A566" s="7"/>
      <c r="B566" s="7"/>
      <c r="C566" s="7"/>
      <c r="D566" s="7"/>
      <c r="E566" s="7"/>
      <c r="H566" s="497"/>
    </row>
    <row r="567" spans="1:8" ht="15" x14ac:dyDescent="0.25">
      <c r="A567" s="834" t="s">
        <v>2533</v>
      </c>
      <c r="B567" s="834"/>
      <c r="C567" s="529"/>
      <c r="D567" s="530"/>
      <c r="E567" s="386"/>
      <c r="F567" s="386"/>
      <c r="G567" s="386"/>
      <c r="H567" s="498"/>
    </row>
    <row r="568" spans="1:8" ht="15" x14ac:dyDescent="0.25">
      <c r="A568" s="531"/>
      <c r="B568" s="532"/>
      <c r="C568" s="532"/>
      <c r="D568" s="533"/>
      <c r="E568" s="386"/>
      <c r="F568" s="386"/>
      <c r="G568" s="386"/>
      <c r="H568" s="498"/>
    </row>
    <row r="569" spans="1:8" ht="15" x14ac:dyDescent="0.25">
      <c r="A569" s="834" t="s">
        <v>2534</v>
      </c>
      <c r="B569" s="834"/>
      <c r="C569" s="529"/>
      <c r="D569" s="530"/>
      <c r="E569" s="386"/>
      <c r="F569" s="386"/>
      <c r="G569" s="386"/>
      <c r="H569" s="498"/>
    </row>
    <row r="570" spans="1:8" ht="15" x14ac:dyDescent="0.25">
      <c r="A570" s="531"/>
      <c r="B570" s="532"/>
      <c r="C570" s="532"/>
      <c r="D570" s="533"/>
      <c r="E570" s="7"/>
    </row>
    <row r="571" spans="1:8" ht="15" x14ac:dyDescent="0.25">
      <c r="A571" s="531"/>
      <c r="B571" s="532"/>
      <c r="C571" s="532"/>
      <c r="D571" s="533"/>
      <c r="E571" s="7"/>
    </row>
    <row r="572" spans="1:8" ht="15" x14ac:dyDescent="0.25">
      <c r="A572" s="834" t="s">
        <v>2535</v>
      </c>
      <c r="B572" s="834"/>
      <c r="C572" s="529"/>
      <c r="D572" s="530"/>
      <c r="E572" s="7"/>
    </row>
    <row r="573" spans="1:8" ht="47.25" customHeight="1" x14ac:dyDescent="0.2">
      <c r="A573" s="7"/>
      <c r="B573" s="7"/>
      <c r="C573" s="7"/>
      <c r="D573" s="7"/>
      <c r="E573" s="7"/>
    </row>
    <row r="574" spans="1:8" ht="47.25" customHeight="1" x14ac:dyDescent="0.2">
      <c r="A574" s="7"/>
      <c r="B574" s="7"/>
      <c r="C574" s="7"/>
      <c r="D574" s="7"/>
      <c r="E574" s="7"/>
    </row>
    <row r="575" spans="1:8" ht="47.25" customHeight="1" x14ac:dyDescent="0.2">
      <c r="A575" s="7"/>
      <c r="B575" s="7"/>
      <c r="C575" s="7"/>
      <c r="D575" s="7"/>
      <c r="E575" s="7"/>
    </row>
    <row r="576" spans="1:8" ht="47.25" customHeight="1" x14ac:dyDescent="0.2">
      <c r="A576" s="7"/>
      <c r="B576" s="7"/>
      <c r="C576" s="7"/>
      <c r="D576" s="7"/>
      <c r="E576" s="7"/>
    </row>
    <row r="577" s="7" customFormat="1" ht="47.25" customHeight="1" x14ac:dyDescent="0.2"/>
    <row r="578" s="7" customFormat="1" ht="47.25" customHeight="1" x14ac:dyDescent="0.2"/>
    <row r="579" s="7" customFormat="1" ht="47.25" customHeight="1" x14ac:dyDescent="0.2"/>
    <row r="580" s="7" customFormat="1" ht="47.25" customHeight="1" x14ac:dyDescent="0.2"/>
    <row r="581" s="7" customFormat="1" ht="47.25" customHeight="1" x14ac:dyDescent="0.2"/>
    <row r="582" s="7" customFormat="1" ht="47.25" customHeight="1" x14ac:dyDescent="0.2"/>
    <row r="583" s="7" customFormat="1" ht="47.25" customHeight="1" x14ac:dyDescent="0.2"/>
    <row r="584" s="7" customFormat="1" ht="47.25" customHeight="1" x14ac:dyDescent="0.2"/>
    <row r="585" s="7" customFormat="1" ht="47.25" customHeight="1" x14ac:dyDescent="0.2"/>
    <row r="586" s="7" customFormat="1" ht="47.25" customHeight="1" x14ac:dyDescent="0.2"/>
    <row r="587" s="7" customFormat="1" ht="47.25" customHeight="1" x14ac:dyDescent="0.2"/>
    <row r="588" s="7" customFormat="1" ht="47.25" customHeight="1" x14ac:dyDescent="0.2"/>
    <row r="589" s="7" customFormat="1" ht="47.25" customHeight="1" x14ac:dyDescent="0.2"/>
    <row r="590" s="7" customFormat="1" ht="47.25" customHeight="1" x14ac:dyDescent="0.2"/>
    <row r="591" s="7" customFormat="1" ht="47.25" customHeight="1" x14ac:dyDescent="0.2"/>
    <row r="592" s="7" customFormat="1" ht="47.25" customHeight="1" x14ac:dyDescent="0.2"/>
    <row r="593" s="7" customFormat="1" ht="47.25" customHeight="1" x14ac:dyDescent="0.2"/>
    <row r="594" s="7" customFormat="1" ht="47.25" customHeight="1" x14ac:dyDescent="0.2"/>
    <row r="595" s="7" customFormat="1" ht="47.25" customHeight="1" x14ac:dyDescent="0.2"/>
    <row r="596" s="7" customFormat="1" ht="47.25" customHeight="1" x14ac:dyDescent="0.2"/>
    <row r="597" s="7" customFormat="1" ht="47.25" customHeight="1" x14ac:dyDescent="0.2"/>
    <row r="598" s="7" customFormat="1" ht="47.25" customHeight="1" x14ac:dyDescent="0.2"/>
    <row r="599" s="7" customFormat="1" ht="47.25" customHeight="1" x14ac:dyDescent="0.2"/>
    <row r="600" s="7" customFormat="1" ht="47.25" customHeight="1" x14ac:dyDescent="0.2"/>
    <row r="601" s="7" customFormat="1" ht="47.25" customHeight="1" x14ac:dyDescent="0.2"/>
    <row r="602" s="7" customFormat="1" ht="47.25" customHeight="1" x14ac:dyDescent="0.2"/>
    <row r="603" s="7" customFormat="1" ht="47.25" customHeight="1" x14ac:dyDescent="0.2"/>
    <row r="604" s="7" customFormat="1" ht="47.25" customHeight="1" x14ac:dyDescent="0.2"/>
    <row r="605" s="7" customFormat="1" ht="47.25" customHeight="1" x14ac:dyDescent="0.2"/>
    <row r="606" s="7" customFormat="1" ht="47.25" customHeight="1" x14ac:dyDescent="0.2"/>
    <row r="607" s="7" customFormat="1" ht="47.25" customHeight="1" x14ac:dyDescent="0.2"/>
    <row r="608" s="7" customFormat="1" ht="47.25" customHeight="1" x14ac:dyDescent="0.2"/>
    <row r="609" s="7" customFormat="1" ht="47.25" customHeight="1" x14ac:dyDescent="0.2"/>
    <row r="610" s="7" customFormat="1" ht="47.25" customHeight="1" x14ac:dyDescent="0.2"/>
    <row r="611" s="7" customFormat="1" ht="47.25" customHeight="1" x14ac:dyDescent="0.2"/>
    <row r="612" s="7" customFormat="1" ht="47.25" customHeight="1" x14ac:dyDescent="0.2"/>
    <row r="613" s="7" customFormat="1" ht="47.25" customHeight="1" x14ac:dyDescent="0.2"/>
    <row r="614" s="7" customFormat="1" ht="47.25" customHeight="1" x14ac:dyDescent="0.2"/>
    <row r="615" s="7" customFormat="1" ht="47.25" customHeight="1" x14ac:dyDescent="0.2"/>
    <row r="616" s="7" customFormat="1" ht="47.25" customHeight="1" x14ac:dyDescent="0.2"/>
    <row r="617" s="7" customFormat="1" ht="47.25" customHeight="1" x14ac:dyDescent="0.2"/>
    <row r="618" s="7" customFormat="1" ht="47.25" customHeight="1" x14ac:dyDescent="0.2"/>
    <row r="619" s="7" customFormat="1" ht="47.25" customHeight="1" x14ac:dyDescent="0.2"/>
    <row r="620" s="7" customFormat="1" ht="47.25" customHeight="1" x14ac:dyDescent="0.2"/>
    <row r="621" s="7" customFormat="1" ht="47.25" customHeight="1" x14ac:dyDescent="0.2"/>
    <row r="622" s="7" customFormat="1" ht="47.25" customHeight="1" x14ac:dyDescent="0.2"/>
    <row r="623" s="7" customFormat="1" ht="47.25" customHeight="1" x14ac:dyDescent="0.2"/>
    <row r="624" s="7" customFormat="1" ht="47.25" customHeight="1" x14ac:dyDescent="0.2"/>
    <row r="625" s="7" customFormat="1" ht="47.25" customHeight="1" x14ac:dyDescent="0.2"/>
    <row r="626" s="7" customFormat="1" ht="47.25" customHeight="1" x14ac:dyDescent="0.2"/>
    <row r="627" s="7" customFormat="1" ht="47.25" customHeight="1" x14ac:dyDescent="0.2"/>
    <row r="628" s="7" customFormat="1" ht="47.25" customHeight="1" x14ac:dyDescent="0.2"/>
    <row r="629" s="7" customFormat="1" ht="47.25" customHeight="1" x14ac:dyDescent="0.2"/>
    <row r="630" s="7" customFormat="1" ht="47.25" customHeight="1" x14ac:dyDescent="0.2"/>
    <row r="631" s="7" customFormat="1" ht="47.25" customHeight="1" x14ac:dyDescent="0.2"/>
    <row r="632" s="7" customFormat="1" ht="47.25" customHeight="1" x14ac:dyDescent="0.2"/>
    <row r="633" s="7" customFormat="1" ht="47.25" customHeight="1" x14ac:dyDescent="0.2"/>
    <row r="634" s="7" customFormat="1" ht="47.25" customHeight="1" x14ac:dyDescent="0.2"/>
    <row r="635" s="7" customFormat="1" ht="47.25" customHeight="1" x14ac:dyDescent="0.2"/>
    <row r="636" s="7" customFormat="1" ht="47.25" customHeight="1" x14ac:dyDescent="0.2"/>
    <row r="637" s="7" customFormat="1" ht="47.25" customHeight="1" x14ac:dyDescent="0.2"/>
    <row r="638" s="7" customFormat="1" ht="47.25" customHeight="1" x14ac:dyDescent="0.2"/>
    <row r="639" s="7" customFormat="1" ht="47.25" customHeight="1" x14ac:dyDescent="0.2"/>
    <row r="640" s="7" customFormat="1" ht="47.25" customHeight="1" x14ac:dyDescent="0.2"/>
    <row r="641" s="7" customFormat="1" ht="47.25" customHeight="1" x14ac:dyDescent="0.2"/>
    <row r="642" s="7" customFormat="1" ht="47.25" customHeight="1" x14ac:dyDescent="0.2"/>
    <row r="643" s="7" customFormat="1" ht="47.25" customHeight="1" x14ac:dyDescent="0.2"/>
    <row r="644" s="7" customFormat="1" ht="47.25" customHeight="1" x14ac:dyDescent="0.2"/>
    <row r="645" s="7" customFormat="1" ht="47.25" customHeight="1" x14ac:dyDescent="0.2"/>
    <row r="646" s="7" customFormat="1" ht="47.25" customHeight="1" x14ac:dyDescent="0.2"/>
    <row r="647" s="7" customFormat="1" ht="47.25" customHeight="1" x14ac:dyDescent="0.2"/>
    <row r="648" s="7" customFormat="1" ht="47.25" customHeight="1" x14ac:dyDescent="0.2"/>
    <row r="649" s="7" customFormat="1" ht="47.25" customHeight="1" x14ac:dyDescent="0.2"/>
    <row r="650" s="7" customFormat="1" ht="47.25" customHeight="1" x14ac:dyDescent="0.2"/>
    <row r="651" s="7" customFormat="1" ht="47.25" customHeight="1" x14ac:dyDescent="0.2"/>
    <row r="652" s="7" customFormat="1" ht="47.25" customHeight="1" x14ac:dyDescent="0.2"/>
    <row r="653" s="7" customFormat="1" ht="47.25" customHeight="1" x14ac:dyDescent="0.2"/>
    <row r="654" s="7" customFormat="1" ht="47.25" customHeight="1" x14ac:dyDescent="0.2"/>
    <row r="655" s="7" customFormat="1" ht="47.25" customHeight="1" x14ac:dyDescent="0.2"/>
    <row r="656" s="7" customFormat="1" ht="47.25" customHeight="1" x14ac:dyDescent="0.2"/>
    <row r="657" s="7" customFormat="1" ht="47.25" customHeight="1" x14ac:dyDescent="0.2"/>
    <row r="658" s="7" customFormat="1" ht="47.25" customHeight="1" x14ac:dyDescent="0.2"/>
    <row r="659" s="7" customFormat="1" ht="47.25" customHeight="1" x14ac:dyDescent="0.2"/>
    <row r="660" s="7" customFormat="1" ht="47.25" customHeight="1" x14ac:dyDescent="0.2"/>
    <row r="661" s="7" customFormat="1" ht="47.25" customHeight="1" x14ac:dyDescent="0.2"/>
    <row r="662" s="7" customFormat="1" ht="47.25" customHeight="1" x14ac:dyDescent="0.2"/>
    <row r="663" s="7" customFormat="1" ht="47.25" customHeight="1" x14ac:dyDescent="0.2"/>
    <row r="664" s="7" customFormat="1" ht="47.25" customHeight="1" x14ac:dyDescent="0.2"/>
    <row r="665" s="7" customFormat="1" ht="47.25" customHeight="1" x14ac:dyDescent="0.2"/>
    <row r="666" s="7" customFormat="1" ht="47.25" customHeight="1" x14ac:dyDescent="0.2"/>
    <row r="667" s="7" customFormat="1" ht="47.25" customHeight="1" x14ac:dyDescent="0.2"/>
    <row r="668" s="7" customFormat="1" ht="47.25" customHeight="1" x14ac:dyDescent="0.2"/>
    <row r="669" s="7" customFormat="1" ht="47.25" customHeight="1" x14ac:dyDescent="0.2"/>
    <row r="670" s="7" customFormat="1" ht="47.25" customHeight="1" x14ac:dyDescent="0.2"/>
    <row r="671" s="7" customFormat="1" ht="47.25" customHeight="1" x14ac:dyDescent="0.2"/>
    <row r="672" s="7" customFormat="1" ht="47.25" customHeight="1" x14ac:dyDescent="0.2"/>
    <row r="673" s="7" customFormat="1" ht="47.25" customHeight="1" x14ac:dyDescent="0.2"/>
    <row r="674" s="7" customFormat="1" ht="47.25" customHeight="1" x14ac:dyDescent="0.2"/>
    <row r="675" s="7" customFormat="1" ht="47.25" customHeight="1" x14ac:dyDescent="0.2"/>
    <row r="676" s="7" customFormat="1" ht="47.25" customHeight="1" x14ac:dyDescent="0.2"/>
    <row r="677" s="7" customFormat="1" ht="47.25" customHeight="1" x14ac:dyDescent="0.2"/>
    <row r="678" s="7" customFormat="1" ht="47.25" customHeight="1" x14ac:dyDescent="0.2"/>
    <row r="679" s="7" customFormat="1" ht="47.25" customHeight="1" x14ac:dyDescent="0.2"/>
    <row r="680" s="7" customFormat="1" ht="47.25" customHeight="1" x14ac:dyDescent="0.2"/>
    <row r="681" s="7" customFormat="1" ht="47.25" customHeight="1" x14ac:dyDescent="0.2"/>
    <row r="682" s="7" customFormat="1" ht="47.25" customHeight="1" x14ac:dyDescent="0.2"/>
    <row r="683" s="7" customFormat="1" ht="47.25" customHeight="1" x14ac:dyDescent="0.2"/>
    <row r="684" s="7" customFormat="1" ht="47.25" customHeight="1" x14ac:dyDescent="0.2"/>
    <row r="685" s="7" customFormat="1" ht="47.25" customHeight="1" x14ac:dyDescent="0.2"/>
    <row r="686" s="7" customFormat="1" ht="47.25" customHeight="1" x14ac:dyDescent="0.2"/>
    <row r="687" s="7" customFormat="1" ht="47.25" customHeight="1" x14ac:dyDescent="0.2"/>
    <row r="688" s="7" customFormat="1" ht="47.25" customHeight="1" x14ac:dyDescent="0.2"/>
    <row r="689" s="7" customFormat="1" ht="47.25" customHeight="1" x14ac:dyDescent="0.2"/>
    <row r="690" s="7" customFormat="1" ht="47.25" customHeight="1" x14ac:dyDescent="0.2"/>
    <row r="691" s="7" customFormat="1" ht="47.25" customHeight="1" x14ac:dyDescent="0.2"/>
    <row r="692" s="7" customFormat="1" ht="47.25" customHeight="1" x14ac:dyDescent="0.2"/>
    <row r="693" s="7" customFormat="1" ht="47.25" customHeight="1" x14ac:dyDescent="0.2"/>
    <row r="694" s="7" customFormat="1" ht="47.25" customHeight="1" x14ac:dyDescent="0.2"/>
    <row r="695" s="7" customFormat="1" ht="47.25" customHeight="1" x14ac:dyDescent="0.2"/>
    <row r="696" s="7" customFormat="1" ht="47.25" customHeight="1" x14ac:dyDescent="0.2"/>
    <row r="697" s="7" customFormat="1" ht="47.25" customHeight="1" x14ac:dyDescent="0.2"/>
    <row r="698" s="7" customFormat="1" ht="47.25" customHeight="1" x14ac:dyDescent="0.2"/>
    <row r="699" s="7" customFormat="1" ht="47.25" customHeight="1" x14ac:dyDescent="0.2"/>
    <row r="700" s="7" customFormat="1" ht="47.25" customHeight="1" x14ac:dyDescent="0.2"/>
    <row r="701" s="7" customFormat="1" ht="47.25" customHeight="1" x14ac:dyDescent="0.2"/>
    <row r="702" s="7" customFormat="1" ht="47.25" customHeight="1" x14ac:dyDescent="0.2"/>
    <row r="703" s="7" customFormat="1" ht="47.25" customHeight="1" x14ac:dyDescent="0.2"/>
    <row r="704" s="7" customFormat="1" ht="47.25" customHeight="1" x14ac:dyDescent="0.2"/>
    <row r="705" s="7" customFormat="1" ht="47.25" customHeight="1" x14ac:dyDescent="0.2"/>
    <row r="706" s="7" customFormat="1" ht="47.25" customHeight="1" x14ac:dyDescent="0.2"/>
    <row r="707" s="7" customFormat="1" ht="47.25" customHeight="1" x14ac:dyDescent="0.2"/>
    <row r="708" s="7" customFormat="1" ht="47.25" customHeight="1" x14ac:dyDescent="0.2"/>
    <row r="709" s="7" customFormat="1" ht="47.25" customHeight="1" x14ac:dyDescent="0.2"/>
    <row r="710" s="7" customFormat="1" ht="47.25" customHeight="1" x14ac:dyDescent="0.2"/>
    <row r="711" s="7" customFormat="1" ht="47.25" customHeight="1" x14ac:dyDescent="0.2"/>
    <row r="712" s="7" customFormat="1" ht="47.25" customHeight="1" x14ac:dyDescent="0.2"/>
    <row r="713" s="7" customFormat="1" ht="47.25" customHeight="1" x14ac:dyDescent="0.2"/>
    <row r="714" s="7" customFormat="1" ht="47.25" customHeight="1" x14ac:dyDescent="0.2"/>
    <row r="715" s="7" customFormat="1" ht="47.25" customHeight="1" x14ac:dyDescent="0.2"/>
    <row r="716" s="7" customFormat="1" ht="47.25" customHeight="1" x14ac:dyDescent="0.2"/>
    <row r="717" s="7" customFormat="1" ht="47.25" customHeight="1" x14ac:dyDescent="0.2"/>
    <row r="718" s="7" customFormat="1" ht="47.25" customHeight="1" x14ac:dyDescent="0.2"/>
    <row r="719" s="7" customFormat="1" ht="47.25" customHeight="1" x14ac:dyDescent="0.2"/>
    <row r="720" s="7" customFormat="1" ht="47.25" customHeight="1" x14ac:dyDescent="0.2"/>
    <row r="721" s="7" customFormat="1" ht="47.25" customHeight="1" x14ac:dyDescent="0.2"/>
    <row r="722" s="7" customFormat="1" ht="47.25" customHeight="1" x14ac:dyDescent="0.2"/>
    <row r="723" s="7" customFormat="1" ht="47.25" customHeight="1" x14ac:dyDescent="0.2"/>
    <row r="724" s="7" customFormat="1" ht="47.25" customHeight="1" x14ac:dyDescent="0.2"/>
    <row r="725" s="7" customFormat="1" ht="47.25" customHeight="1" x14ac:dyDescent="0.2"/>
    <row r="726" s="7" customFormat="1" ht="47.25" customHeight="1" x14ac:dyDescent="0.2"/>
    <row r="727" s="7" customFormat="1" ht="47.25" customHeight="1" x14ac:dyDescent="0.2"/>
    <row r="728" s="7" customFormat="1" ht="47.25" customHeight="1" x14ac:dyDescent="0.2"/>
    <row r="729" s="7" customFormat="1" ht="47.25" customHeight="1" x14ac:dyDescent="0.2"/>
    <row r="730" s="7" customFormat="1" ht="47.25" customHeight="1" x14ac:dyDescent="0.2"/>
    <row r="731" s="7" customFormat="1" ht="47.25" customHeight="1" x14ac:dyDescent="0.2"/>
    <row r="732" s="7" customFormat="1" ht="47.25" customHeight="1" x14ac:dyDescent="0.2"/>
    <row r="733" s="7" customFormat="1" ht="47.25" customHeight="1" x14ac:dyDescent="0.2"/>
    <row r="734" s="7" customFormat="1" ht="47.25" customHeight="1" x14ac:dyDescent="0.2"/>
    <row r="735" s="7" customFormat="1" ht="47.25" customHeight="1" x14ac:dyDescent="0.2"/>
    <row r="736" s="7" customFormat="1" ht="47.25" customHeight="1" x14ac:dyDescent="0.2"/>
    <row r="737" s="7" customFormat="1" ht="47.25" customHeight="1" x14ac:dyDescent="0.2"/>
    <row r="738" s="7" customFormat="1" ht="47.25" customHeight="1" x14ac:dyDescent="0.2"/>
    <row r="739" s="7" customFormat="1" ht="47.25" customHeight="1" x14ac:dyDescent="0.2"/>
    <row r="740" s="7" customFormat="1" ht="47.25" customHeight="1" x14ac:dyDescent="0.2"/>
    <row r="741" s="7" customFormat="1" ht="47.25" customHeight="1" x14ac:dyDescent="0.2"/>
    <row r="742" s="7" customFormat="1" ht="47.25" customHeight="1" x14ac:dyDescent="0.2"/>
    <row r="743" s="7" customFormat="1" ht="47.25" customHeight="1" x14ac:dyDescent="0.2"/>
    <row r="744" s="7" customFormat="1" ht="47.25" customHeight="1" x14ac:dyDescent="0.2"/>
    <row r="745" s="7" customFormat="1" ht="47.25" customHeight="1" x14ac:dyDescent="0.2"/>
    <row r="746" s="7" customFormat="1" ht="47.25" customHeight="1" x14ac:dyDescent="0.2"/>
    <row r="747" s="7" customFormat="1" ht="47.25" customHeight="1" x14ac:dyDescent="0.2"/>
    <row r="748" s="7" customFormat="1" ht="47.25" customHeight="1" x14ac:dyDescent="0.2"/>
    <row r="749" s="7" customFormat="1" ht="47.25" customHeight="1" x14ac:dyDescent="0.2"/>
    <row r="750" s="7" customFormat="1" ht="47.25" customHeight="1" x14ac:dyDescent="0.2"/>
    <row r="751" s="7" customFormat="1" ht="47.25" customHeight="1" x14ac:dyDescent="0.2"/>
    <row r="752" s="7" customFormat="1" ht="47.25" customHeight="1" x14ac:dyDescent="0.2"/>
    <row r="753" s="7" customFormat="1" ht="47.25" customHeight="1" x14ac:dyDescent="0.2"/>
    <row r="754" s="7" customFormat="1" ht="47.25" customHeight="1" x14ac:dyDescent="0.2"/>
    <row r="755" s="7" customFormat="1" ht="47.25" customHeight="1" x14ac:dyDescent="0.2"/>
    <row r="756" s="7" customFormat="1" ht="47.25" customHeight="1" x14ac:dyDescent="0.2"/>
    <row r="757" s="7" customFormat="1" ht="47.25" customHeight="1" x14ac:dyDescent="0.2"/>
    <row r="758" s="7" customFormat="1" ht="47.25" customHeight="1" x14ac:dyDescent="0.2"/>
    <row r="759" s="7" customFormat="1" ht="47.25" customHeight="1" x14ac:dyDescent="0.2"/>
    <row r="760" s="7" customFormat="1" ht="47.25" customHeight="1" x14ac:dyDescent="0.2"/>
    <row r="761" s="7" customFormat="1" ht="47.25" customHeight="1" x14ac:dyDescent="0.2"/>
    <row r="762" s="7" customFormat="1" ht="47.25" customHeight="1" x14ac:dyDescent="0.2"/>
    <row r="763" s="7" customFormat="1" ht="47.25" customHeight="1" x14ac:dyDescent="0.2"/>
    <row r="764" s="7" customFormat="1" ht="47.25" customHeight="1" x14ac:dyDescent="0.2"/>
    <row r="765" s="7" customFormat="1" ht="47.25" customHeight="1" x14ac:dyDescent="0.2"/>
    <row r="766" s="7" customFormat="1" ht="47.25" customHeight="1" x14ac:dyDescent="0.2"/>
    <row r="767" s="7" customFormat="1" ht="47.25" customHeight="1" x14ac:dyDescent="0.2"/>
    <row r="768" s="7" customFormat="1" ht="47.25" customHeight="1" x14ac:dyDescent="0.2"/>
    <row r="769" s="7" customFormat="1" ht="47.25" customHeight="1" x14ac:dyDescent="0.2"/>
    <row r="770" s="7" customFormat="1" ht="47.25" customHeight="1" x14ac:dyDescent="0.2"/>
    <row r="771" s="7" customFormat="1" ht="47.25" customHeight="1" x14ac:dyDescent="0.2"/>
    <row r="772" s="7" customFormat="1" ht="47.25" customHeight="1" x14ac:dyDescent="0.2"/>
    <row r="773" s="7" customFormat="1" ht="47.25" customHeight="1" x14ac:dyDescent="0.2"/>
    <row r="774" s="7" customFormat="1" ht="47.25" customHeight="1" x14ac:dyDescent="0.2"/>
    <row r="775" s="7" customFormat="1" ht="47.25" customHeight="1" x14ac:dyDescent="0.2"/>
    <row r="776" s="7" customFormat="1" ht="47.25" customHeight="1" x14ac:dyDescent="0.2"/>
    <row r="777" s="7" customFormat="1" ht="47.25" customHeight="1" x14ac:dyDescent="0.2"/>
    <row r="778" s="7" customFormat="1" ht="47.25" customHeight="1" x14ac:dyDescent="0.2"/>
    <row r="779" s="7" customFormat="1" ht="47.25" customHeight="1" x14ac:dyDescent="0.2"/>
    <row r="780" s="7" customFormat="1" ht="47.25" customHeight="1" x14ac:dyDescent="0.2"/>
    <row r="781" s="7" customFormat="1" ht="47.25" customHeight="1" x14ac:dyDescent="0.2"/>
    <row r="782" s="7" customFormat="1" ht="47.25" customHeight="1" x14ac:dyDescent="0.2"/>
    <row r="783" s="7" customFormat="1" ht="47.25" customHeight="1" x14ac:dyDescent="0.2"/>
    <row r="784" s="7" customFormat="1" ht="47.25" customHeight="1" x14ac:dyDescent="0.2"/>
    <row r="785" s="7" customFormat="1" ht="47.25" customHeight="1" x14ac:dyDescent="0.2"/>
    <row r="786" s="7" customFormat="1" ht="47.25" customHeight="1" x14ac:dyDescent="0.2"/>
    <row r="787" s="7" customFormat="1" ht="47.25" customHeight="1" x14ac:dyDescent="0.2"/>
    <row r="788" s="7" customFormat="1" ht="47.25" customHeight="1" x14ac:dyDescent="0.2"/>
    <row r="789" s="7" customFormat="1" ht="47.25" customHeight="1" x14ac:dyDescent="0.2"/>
    <row r="790" s="7" customFormat="1" ht="47.25" customHeight="1" x14ac:dyDescent="0.2"/>
    <row r="791" s="7" customFormat="1" ht="47.25" customHeight="1" x14ac:dyDescent="0.2"/>
    <row r="792" s="7" customFormat="1" ht="47.25" customHeight="1" x14ac:dyDescent="0.2"/>
    <row r="793" s="7" customFormat="1" ht="47.25" customHeight="1" x14ac:dyDescent="0.2"/>
    <row r="794" s="7" customFormat="1" ht="47.25" customHeight="1" x14ac:dyDescent="0.2"/>
    <row r="795" s="7" customFormat="1" ht="47.25" customHeight="1" x14ac:dyDescent="0.2"/>
    <row r="796" s="7" customFormat="1" ht="47.25" customHeight="1" x14ac:dyDescent="0.2"/>
    <row r="797" s="7" customFormat="1" ht="47.25" customHeight="1" x14ac:dyDescent="0.2"/>
    <row r="798" s="7" customFormat="1" ht="47.25" customHeight="1" x14ac:dyDescent="0.2"/>
    <row r="799" s="7" customFormat="1" ht="47.25" customHeight="1" x14ac:dyDescent="0.2"/>
    <row r="800" s="7" customFormat="1" ht="47.25" customHeight="1" x14ac:dyDescent="0.2"/>
    <row r="801" s="7" customFormat="1" ht="47.25" customHeight="1" x14ac:dyDescent="0.2"/>
    <row r="802" s="7" customFormat="1" ht="47.25" customHeight="1" x14ac:dyDescent="0.2"/>
    <row r="803" s="7" customFormat="1" ht="47.25" customHeight="1" x14ac:dyDescent="0.2"/>
    <row r="804" s="7" customFormat="1" ht="47.25" customHeight="1" x14ac:dyDescent="0.2"/>
    <row r="805" s="7" customFormat="1" ht="47.25" customHeight="1" x14ac:dyDescent="0.2"/>
    <row r="806" s="7" customFormat="1" ht="47.25" customHeight="1" x14ac:dyDescent="0.2"/>
    <row r="807" s="7" customFormat="1" ht="47.25" customHeight="1" x14ac:dyDescent="0.2"/>
    <row r="808" s="7" customFormat="1" ht="47.25" customHeight="1" x14ac:dyDescent="0.2"/>
    <row r="809" s="7" customFormat="1" ht="47.25" customHeight="1" x14ac:dyDescent="0.2"/>
    <row r="810" s="7" customFormat="1" ht="47.25" customHeight="1" x14ac:dyDescent="0.2"/>
    <row r="811" s="7" customFormat="1" ht="47.25" customHeight="1" x14ac:dyDescent="0.2"/>
    <row r="812" s="7" customFormat="1" ht="47.25" customHeight="1" x14ac:dyDescent="0.2"/>
    <row r="813" s="7" customFormat="1" ht="47.25" customHeight="1" x14ac:dyDescent="0.2"/>
    <row r="814" s="7" customFormat="1" ht="47.25" customHeight="1" x14ac:dyDescent="0.2"/>
    <row r="815" s="7" customFormat="1" ht="47.25" customHeight="1" x14ac:dyDescent="0.2"/>
    <row r="816" s="7" customFormat="1" ht="47.25" customHeight="1" x14ac:dyDescent="0.2"/>
    <row r="817" s="7" customFormat="1" ht="47.25" customHeight="1" x14ac:dyDescent="0.2"/>
    <row r="818" s="7" customFormat="1" ht="47.25" customHeight="1" x14ac:dyDescent="0.2"/>
  </sheetData>
  <sheetProtection selectLockedCells="1" autoFilter="0" selectUnlockedCells="1"/>
  <protectedRanges>
    <protectedRange sqref="D152:D156 D456:D473 D521:D525 D475:D478 D358:D360 D443:D454 D480:D488 D387:D406 D408:D441 D490:D519 D527:D531 D321:D356 D552:D553 D543:D546 D226:D297 D548:D550 D362:D385 D110:D150 D299:D319 D533:D541 D17:D89 D158:D223" name="prelimar" securityDescriptor="O:WDG:WDD:(A;;CC;;;S-1-5-21-728632964-515732392-1847928074-15776)"/>
  </protectedRanges>
  <autoFilter ref="A9:H554" xr:uid="{00000000-0009-0000-0000-000003000000}"/>
  <dataConsolidate/>
  <mergeCells count="30">
    <mergeCell ref="A572:B572"/>
    <mergeCell ref="A564:H564"/>
    <mergeCell ref="A562:H562"/>
    <mergeCell ref="G563:H563"/>
    <mergeCell ref="A556:C556"/>
    <mergeCell ref="A557:C557"/>
    <mergeCell ref="A558:C558"/>
    <mergeCell ref="A567:B567"/>
    <mergeCell ref="A569:B569"/>
    <mergeCell ref="G554:H554"/>
    <mergeCell ref="G556:H556"/>
    <mergeCell ref="A563:C563"/>
    <mergeCell ref="A553:H553"/>
    <mergeCell ref="A554:C554"/>
    <mergeCell ref="G560:H560"/>
    <mergeCell ref="G561:H561"/>
    <mergeCell ref="A559:D559"/>
    <mergeCell ref="A560:D560"/>
    <mergeCell ref="A561:D561"/>
    <mergeCell ref="G559:H559"/>
    <mergeCell ref="F560:F561"/>
    <mergeCell ref="G557:H557"/>
    <mergeCell ref="G558:H558"/>
    <mergeCell ref="G555:H555"/>
    <mergeCell ref="A555:C555"/>
    <mergeCell ref="A4:D4"/>
    <mergeCell ref="E4:H4"/>
    <mergeCell ref="A7:C7"/>
    <mergeCell ref="D7:H7"/>
    <mergeCell ref="A1:H3"/>
  </mergeCells>
  <phoneticPr fontId="10" type="noConversion"/>
  <printOptions horizontalCentered="1"/>
  <pageMargins left="0.70866141732283505" right="0.70866141732283505" top="1.33858267716535" bottom="0.74803149606299202" header="0.31496062992126" footer="0.31496062992126"/>
  <pageSetup scale="57" fitToHeight="1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theme="5" tint="-0.249977111117893"/>
    <outlinePr summaryBelow="0"/>
  </sheetPr>
  <dimension ref="A1:D779"/>
  <sheetViews>
    <sheetView view="pageBreakPreview" zoomScale="125" zoomScaleNormal="100" workbookViewId="0">
      <pane ySplit="4" topLeftCell="A5" activePane="bottomLeft" state="frozen"/>
      <selection pane="bottomLeft" activeCell="B27" sqref="B27"/>
    </sheetView>
  </sheetViews>
  <sheetFormatPr baseColWidth="10" defaultColWidth="11.42578125" defaultRowHeight="12.75" outlineLevelRow="1" x14ac:dyDescent="0.2"/>
  <cols>
    <col min="1" max="1" width="10.140625" style="66" customWidth="1"/>
    <col min="2" max="2" width="77" style="65" customWidth="1"/>
    <col min="3" max="3" width="9" style="64" customWidth="1"/>
    <col min="4" max="4" width="15.140625" style="67" customWidth="1"/>
    <col min="5" max="5" width="14.42578125" style="65" customWidth="1"/>
    <col min="6" max="16384" width="11.42578125" style="65"/>
  </cols>
  <sheetData>
    <row r="1" spans="1:4" ht="12.95" customHeight="1" x14ac:dyDescent="0.2">
      <c r="A1" s="845" t="s">
        <v>2560</v>
      </c>
      <c r="B1" s="845"/>
      <c r="C1" s="845"/>
      <c r="D1" s="845"/>
    </row>
    <row r="2" spans="1:4" ht="12.95" customHeight="1" x14ac:dyDescent="0.2">
      <c r="A2" s="845"/>
      <c r="B2" s="845"/>
      <c r="C2" s="845"/>
      <c r="D2" s="845"/>
    </row>
    <row r="3" spans="1:4" ht="23.1" customHeight="1" x14ac:dyDescent="0.2">
      <c r="A3" s="845"/>
      <c r="B3" s="845"/>
      <c r="C3" s="845"/>
      <c r="D3" s="845"/>
    </row>
    <row r="4" spans="1:4" s="62" customFormat="1" x14ac:dyDescent="0.25">
      <c r="A4" s="59" t="s">
        <v>1765</v>
      </c>
      <c r="B4" s="60" t="s">
        <v>636</v>
      </c>
      <c r="C4" s="60" t="s">
        <v>17</v>
      </c>
      <c r="D4" s="61" t="s">
        <v>2531</v>
      </c>
    </row>
    <row r="5" spans="1:4" s="62" customFormat="1" ht="15" customHeight="1" x14ac:dyDescent="0.25">
      <c r="A5" s="573" t="s">
        <v>23</v>
      </c>
      <c r="B5" s="574" t="s">
        <v>24</v>
      </c>
      <c r="C5" s="573"/>
      <c r="D5" s="575"/>
    </row>
    <row r="6" spans="1:4" s="63" customFormat="1" outlineLevel="1" x14ac:dyDescent="0.2">
      <c r="A6" s="569" t="s">
        <v>25</v>
      </c>
      <c r="B6" s="570" t="s">
        <v>564</v>
      </c>
      <c r="C6" s="571" t="s">
        <v>26</v>
      </c>
      <c r="D6" s="572">
        <v>1</v>
      </c>
    </row>
    <row r="7" spans="1:4" s="63" customFormat="1" outlineLevel="1" x14ac:dyDescent="0.2">
      <c r="A7" s="569" t="s">
        <v>27</v>
      </c>
      <c r="B7" s="570" t="s">
        <v>565</v>
      </c>
      <c r="C7" s="571" t="s">
        <v>26</v>
      </c>
      <c r="D7" s="572">
        <v>1</v>
      </c>
    </row>
    <row r="8" spans="1:4" s="63" customFormat="1" outlineLevel="1" x14ac:dyDescent="0.2">
      <c r="A8" s="569" t="s">
        <v>28</v>
      </c>
      <c r="B8" s="570" t="s">
        <v>565</v>
      </c>
      <c r="C8" s="571" t="s">
        <v>748</v>
      </c>
      <c r="D8" s="572">
        <v>1</v>
      </c>
    </row>
    <row r="9" spans="1:4" s="63" customFormat="1" outlineLevel="1" x14ac:dyDescent="0.2">
      <c r="A9" s="569" t="s">
        <v>30</v>
      </c>
      <c r="B9" s="570" t="s">
        <v>564</v>
      </c>
      <c r="C9" s="571" t="s">
        <v>748</v>
      </c>
      <c r="D9" s="572">
        <v>1</v>
      </c>
    </row>
    <row r="10" spans="1:4" s="63" customFormat="1" outlineLevel="1" x14ac:dyDescent="0.2">
      <c r="A10" s="569" t="s">
        <v>31</v>
      </c>
      <c r="B10" s="570" t="s">
        <v>582</v>
      </c>
      <c r="C10" s="571" t="s">
        <v>26</v>
      </c>
      <c r="D10" s="572">
        <v>1</v>
      </c>
    </row>
    <row r="11" spans="1:4" s="63" customFormat="1" outlineLevel="1" x14ac:dyDescent="0.2">
      <c r="A11" s="569" t="s">
        <v>32</v>
      </c>
      <c r="B11" s="570" t="s">
        <v>583</v>
      </c>
      <c r="C11" s="571" t="s">
        <v>26</v>
      </c>
      <c r="D11" s="572">
        <v>1</v>
      </c>
    </row>
    <row r="12" spans="1:4" s="63" customFormat="1" outlineLevel="1" x14ac:dyDescent="0.2">
      <c r="A12" s="569" t="s">
        <v>33</v>
      </c>
      <c r="B12" s="570" t="s">
        <v>583</v>
      </c>
      <c r="C12" s="571" t="s">
        <v>748</v>
      </c>
      <c r="D12" s="572">
        <v>1</v>
      </c>
    </row>
    <row r="13" spans="1:4" s="63" customFormat="1" outlineLevel="1" x14ac:dyDescent="0.2">
      <c r="A13" s="569" t="s">
        <v>34</v>
      </c>
      <c r="B13" s="570" t="s">
        <v>584</v>
      </c>
      <c r="C13" s="571" t="s">
        <v>26</v>
      </c>
      <c r="D13" s="572">
        <v>1</v>
      </c>
    </row>
    <row r="14" spans="1:4" s="63" customFormat="1" outlineLevel="1" x14ac:dyDescent="0.2">
      <c r="A14" s="569" t="s">
        <v>35</v>
      </c>
      <c r="B14" s="570" t="s">
        <v>585</v>
      </c>
      <c r="C14" s="571" t="s">
        <v>26</v>
      </c>
      <c r="D14" s="572">
        <v>1</v>
      </c>
    </row>
    <row r="15" spans="1:4" s="63" customFormat="1" outlineLevel="1" x14ac:dyDescent="0.2">
      <c r="A15" s="569" t="s">
        <v>36</v>
      </c>
      <c r="B15" s="570" t="s">
        <v>585</v>
      </c>
      <c r="C15" s="571" t="s">
        <v>748</v>
      </c>
      <c r="D15" s="572">
        <v>1</v>
      </c>
    </row>
    <row r="16" spans="1:4" s="63" customFormat="1" outlineLevel="1" x14ac:dyDescent="0.2">
      <c r="A16" s="569" t="s">
        <v>37</v>
      </c>
      <c r="B16" s="570" t="s">
        <v>586</v>
      </c>
      <c r="C16" s="571" t="s">
        <v>26</v>
      </c>
      <c r="D16" s="572">
        <v>1</v>
      </c>
    </row>
    <row r="17" spans="1:4" s="63" customFormat="1" outlineLevel="1" x14ac:dyDescent="0.2">
      <c r="A17" s="569"/>
      <c r="B17" s="570" t="s">
        <v>587</v>
      </c>
      <c r="C17" s="571" t="s">
        <v>26</v>
      </c>
      <c r="D17" s="572">
        <v>1</v>
      </c>
    </row>
    <row r="18" spans="1:4" s="63" customFormat="1" outlineLevel="1" x14ac:dyDescent="0.2">
      <c r="A18" s="569" t="s">
        <v>38</v>
      </c>
      <c r="B18" s="570" t="s">
        <v>587</v>
      </c>
      <c r="C18" s="571" t="s">
        <v>29</v>
      </c>
      <c r="D18" s="572">
        <v>1</v>
      </c>
    </row>
    <row r="19" spans="1:4" s="63" customFormat="1" outlineLevel="1" x14ac:dyDescent="0.2">
      <c r="A19" s="569" t="s">
        <v>39</v>
      </c>
      <c r="B19" s="570" t="s">
        <v>588</v>
      </c>
      <c r="C19" s="571" t="s">
        <v>26</v>
      </c>
      <c r="D19" s="572">
        <v>1</v>
      </c>
    </row>
    <row r="20" spans="1:4" s="63" customFormat="1" outlineLevel="1" x14ac:dyDescent="0.2">
      <c r="A20" s="569" t="s">
        <v>40</v>
      </c>
      <c r="B20" s="570" t="s">
        <v>589</v>
      </c>
      <c r="C20" s="571" t="s">
        <v>26</v>
      </c>
      <c r="D20" s="572">
        <v>1</v>
      </c>
    </row>
    <row r="21" spans="1:4" s="63" customFormat="1" outlineLevel="1" x14ac:dyDescent="0.2">
      <c r="A21" s="569" t="s">
        <v>41</v>
      </c>
      <c r="B21" s="570" t="s">
        <v>590</v>
      </c>
      <c r="C21" s="571" t="s">
        <v>26</v>
      </c>
      <c r="D21" s="572">
        <v>1</v>
      </c>
    </row>
    <row r="22" spans="1:4" s="63" customFormat="1" outlineLevel="1" x14ac:dyDescent="0.2">
      <c r="A22" s="569"/>
      <c r="B22" s="570" t="s">
        <v>591</v>
      </c>
      <c r="C22" s="571" t="s">
        <v>26</v>
      </c>
      <c r="D22" s="572">
        <v>1</v>
      </c>
    </row>
    <row r="23" spans="1:4" s="63" customFormat="1" outlineLevel="1" x14ac:dyDescent="0.2">
      <c r="A23" s="569" t="s">
        <v>43</v>
      </c>
      <c r="B23" s="570" t="s">
        <v>591</v>
      </c>
      <c r="C23" s="571" t="s">
        <v>29</v>
      </c>
      <c r="D23" s="572">
        <v>1</v>
      </c>
    </row>
    <row r="24" spans="1:4" s="63" customFormat="1" outlineLevel="1" x14ac:dyDescent="0.2">
      <c r="A24" s="569" t="s">
        <v>44</v>
      </c>
      <c r="B24" s="570" t="s">
        <v>592</v>
      </c>
      <c r="C24" s="571" t="s">
        <v>26</v>
      </c>
      <c r="D24" s="572">
        <v>1</v>
      </c>
    </row>
    <row r="25" spans="1:4" s="63" customFormat="1" outlineLevel="1" x14ac:dyDescent="0.2">
      <c r="A25" s="569" t="s">
        <v>45</v>
      </c>
      <c r="B25" s="570" t="s">
        <v>593</v>
      </c>
      <c r="C25" s="571" t="s">
        <v>26</v>
      </c>
      <c r="D25" s="572">
        <v>1</v>
      </c>
    </row>
    <row r="26" spans="1:4" s="63" customFormat="1" outlineLevel="1" x14ac:dyDescent="0.2">
      <c r="A26" s="569" t="s">
        <v>46</v>
      </c>
      <c r="B26" s="570" t="s">
        <v>594</v>
      </c>
      <c r="C26" s="571" t="s">
        <v>26</v>
      </c>
      <c r="D26" s="572">
        <v>1</v>
      </c>
    </row>
    <row r="27" spans="1:4" s="63" customFormat="1" outlineLevel="1" x14ac:dyDescent="0.2">
      <c r="A27" s="569" t="s">
        <v>47</v>
      </c>
      <c r="B27" s="570" t="s">
        <v>595</v>
      </c>
      <c r="C27" s="571" t="s">
        <v>26</v>
      </c>
      <c r="D27" s="572">
        <v>1</v>
      </c>
    </row>
    <row r="28" spans="1:4" s="63" customFormat="1" outlineLevel="1" x14ac:dyDescent="0.2">
      <c r="A28" s="569" t="s">
        <v>48</v>
      </c>
      <c r="B28" s="570" t="s">
        <v>596</v>
      </c>
      <c r="C28" s="571" t="s">
        <v>26</v>
      </c>
      <c r="D28" s="572">
        <v>1</v>
      </c>
    </row>
    <row r="29" spans="1:4" s="63" customFormat="1" outlineLevel="1" x14ac:dyDescent="0.2">
      <c r="A29" s="569" t="s">
        <v>49</v>
      </c>
      <c r="B29" s="570" t="s">
        <v>597</v>
      </c>
      <c r="C29" s="571" t="s">
        <v>26</v>
      </c>
      <c r="D29" s="572">
        <v>1</v>
      </c>
    </row>
    <row r="30" spans="1:4" s="63" customFormat="1" outlineLevel="1" x14ac:dyDescent="0.2">
      <c r="A30" s="569" t="s">
        <v>50</v>
      </c>
      <c r="B30" s="570" t="s">
        <v>598</v>
      </c>
      <c r="C30" s="571" t="s">
        <v>26</v>
      </c>
      <c r="D30" s="572">
        <v>1</v>
      </c>
    </row>
    <row r="31" spans="1:4" s="63" customFormat="1" outlineLevel="1" x14ac:dyDescent="0.2">
      <c r="A31" s="569" t="s">
        <v>51</v>
      </c>
      <c r="B31" s="570" t="s">
        <v>599</v>
      </c>
      <c r="C31" s="571" t="s">
        <v>26</v>
      </c>
      <c r="D31" s="572">
        <v>1</v>
      </c>
    </row>
    <row r="32" spans="1:4" s="63" customFormat="1" outlineLevel="1" x14ac:dyDescent="0.2">
      <c r="A32" s="569" t="s">
        <v>52</v>
      </c>
      <c r="B32" s="570" t="s">
        <v>600</v>
      </c>
      <c r="C32" s="571" t="s">
        <v>26</v>
      </c>
      <c r="D32" s="572">
        <v>1</v>
      </c>
    </row>
    <row r="33" spans="1:4" s="63" customFormat="1" outlineLevel="1" x14ac:dyDescent="0.2">
      <c r="A33" s="569" t="s">
        <v>53</v>
      </c>
      <c r="B33" s="570" t="s">
        <v>601</v>
      </c>
      <c r="C33" s="571" t="s">
        <v>26</v>
      </c>
      <c r="D33" s="572">
        <v>1</v>
      </c>
    </row>
    <row r="34" spans="1:4" s="63" customFormat="1" outlineLevel="1" x14ac:dyDescent="0.2">
      <c r="A34" s="569" t="s">
        <v>54</v>
      </c>
      <c r="B34" s="570" t="s">
        <v>602</v>
      </c>
      <c r="C34" s="571" t="s">
        <v>26</v>
      </c>
      <c r="D34" s="572">
        <v>1</v>
      </c>
    </row>
    <row r="35" spans="1:4" s="63" customFormat="1" outlineLevel="1" x14ac:dyDescent="0.2">
      <c r="A35" s="569" t="s">
        <v>55</v>
      </c>
      <c r="B35" s="570" t="s">
        <v>603</v>
      </c>
      <c r="C35" s="571" t="s">
        <v>26</v>
      </c>
      <c r="D35" s="572">
        <v>1</v>
      </c>
    </row>
    <row r="36" spans="1:4" s="63" customFormat="1" outlineLevel="1" x14ac:dyDescent="0.2">
      <c r="A36" s="569" t="s">
        <v>56</v>
      </c>
      <c r="B36" s="570" t="s">
        <v>604</v>
      </c>
      <c r="C36" s="571" t="s">
        <v>26</v>
      </c>
      <c r="D36" s="572">
        <v>1</v>
      </c>
    </row>
    <row r="37" spans="1:4" s="63" customFormat="1" outlineLevel="1" x14ac:dyDescent="0.2">
      <c r="A37" s="569" t="s">
        <v>57</v>
      </c>
      <c r="B37" s="570" t="s">
        <v>605</v>
      </c>
      <c r="C37" s="571" t="s">
        <v>26</v>
      </c>
      <c r="D37" s="572">
        <v>1</v>
      </c>
    </row>
    <row r="38" spans="1:4" s="63" customFormat="1" outlineLevel="1" x14ac:dyDescent="0.2">
      <c r="A38" s="569" t="s">
        <v>58</v>
      </c>
      <c r="B38" s="570" t="s">
        <v>606</v>
      </c>
      <c r="C38" s="571" t="s">
        <v>26</v>
      </c>
      <c r="D38" s="572">
        <v>1</v>
      </c>
    </row>
    <row r="39" spans="1:4" s="63" customFormat="1" outlineLevel="1" x14ac:dyDescent="0.2">
      <c r="A39" s="569" t="s">
        <v>59</v>
      </c>
      <c r="B39" s="570" t="s">
        <v>566</v>
      </c>
      <c r="C39" s="571" t="s">
        <v>26</v>
      </c>
      <c r="D39" s="572">
        <v>1</v>
      </c>
    </row>
    <row r="40" spans="1:4" s="63" customFormat="1" outlineLevel="1" x14ac:dyDescent="0.2">
      <c r="A40" s="569" t="s">
        <v>607</v>
      </c>
      <c r="B40" s="570" t="s">
        <v>566</v>
      </c>
      <c r="C40" s="3" t="s">
        <v>562</v>
      </c>
      <c r="D40" s="572">
        <v>1</v>
      </c>
    </row>
    <row r="41" spans="1:4" s="63" customFormat="1" outlineLevel="1" x14ac:dyDescent="0.2">
      <c r="A41" s="569" t="s">
        <v>608</v>
      </c>
      <c r="B41" s="570" t="s">
        <v>567</v>
      </c>
      <c r="C41" s="571" t="s">
        <v>26</v>
      </c>
      <c r="D41" s="572">
        <v>1</v>
      </c>
    </row>
    <row r="42" spans="1:4" s="63" customFormat="1" outlineLevel="1" x14ac:dyDescent="0.2">
      <c r="A42" s="569" t="s">
        <v>609</v>
      </c>
      <c r="B42" s="570" t="s">
        <v>567</v>
      </c>
      <c r="C42" s="3" t="s">
        <v>562</v>
      </c>
      <c r="D42" s="572">
        <v>1</v>
      </c>
    </row>
    <row r="43" spans="1:4" s="63" customFormat="1" outlineLevel="1" x14ac:dyDescent="0.2">
      <c r="A43" s="569" t="s">
        <v>610</v>
      </c>
      <c r="B43" s="570" t="s">
        <v>568</v>
      </c>
      <c r="C43" s="571" t="s">
        <v>26</v>
      </c>
      <c r="D43" s="572">
        <v>1</v>
      </c>
    </row>
    <row r="44" spans="1:4" s="63" customFormat="1" outlineLevel="1" x14ac:dyDescent="0.2">
      <c r="A44" s="569" t="s">
        <v>611</v>
      </c>
      <c r="B44" s="570" t="s">
        <v>568</v>
      </c>
      <c r="C44" s="3" t="s">
        <v>562</v>
      </c>
      <c r="D44" s="572">
        <v>1</v>
      </c>
    </row>
    <row r="45" spans="1:4" s="63" customFormat="1" outlineLevel="1" x14ac:dyDescent="0.2">
      <c r="A45" s="569" t="s">
        <v>612</v>
      </c>
      <c r="B45" s="570" t="s">
        <v>569</v>
      </c>
      <c r="C45" s="3" t="s">
        <v>562</v>
      </c>
      <c r="D45" s="572">
        <v>1</v>
      </c>
    </row>
    <row r="46" spans="1:4" s="63" customFormat="1" outlineLevel="1" x14ac:dyDescent="0.2">
      <c r="A46" s="569" t="s">
        <v>613</v>
      </c>
      <c r="B46" s="570" t="s">
        <v>42</v>
      </c>
      <c r="C46" s="571" t="s">
        <v>26</v>
      </c>
      <c r="D46" s="572">
        <v>1</v>
      </c>
    </row>
    <row r="47" spans="1:4" s="63" customFormat="1" outlineLevel="1" x14ac:dyDescent="0.2">
      <c r="A47" s="569" t="s">
        <v>614</v>
      </c>
      <c r="B47" s="570" t="s">
        <v>570</v>
      </c>
      <c r="C47" s="3" t="s">
        <v>562</v>
      </c>
      <c r="D47" s="572">
        <v>1</v>
      </c>
    </row>
    <row r="48" spans="1:4" s="63" customFormat="1" outlineLevel="1" x14ac:dyDescent="0.2">
      <c r="A48" s="569" t="s">
        <v>615</v>
      </c>
      <c r="B48" s="570" t="s">
        <v>571</v>
      </c>
      <c r="C48" s="571" t="s">
        <v>26</v>
      </c>
      <c r="D48" s="572">
        <v>1</v>
      </c>
    </row>
    <row r="49" spans="1:4" s="63" customFormat="1" outlineLevel="1" x14ac:dyDescent="0.2">
      <c r="A49" s="569" t="s">
        <v>616</v>
      </c>
      <c r="B49" s="570" t="s">
        <v>572</v>
      </c>
      <c r="C49" s="571" t="s">
        <v>26</v>
      </c>
      <c r="D49" s="572">
        <v>1</v>
      </c>
    </row>
    <row r="50" spans="1:4" s="63" customFormat="1" outlineLevel="1" x14ac:dyDescent="0.2">
      <c r="A50" s="569" t="s">
        <v>617</v>
      </c>
      <c r="B50" s="570" t="s">
        <v>572</v>
      </c>
      <c r="C50" s="3" t="s">
        <v>562</v>
      </c>
      <c r="D50" s="572">
        <v>1</v>
      </c>
    </row>
    <row r="51" spans="1:4" s="63" customFormat="1" outlineLevel="1" x14ac:dyDescent="0.2">
      <c r="A51" s="569" t="s">
        <v>618</v>
      </c>
      <c r="B51" s="570" t="s">
        <v>573</v>
      </c>
      <c r="C51" s="571" t="s">
        <v>26</v>
      </c>
      <c r="D51" s="572">
        <v>1</v>
      </c>
    </row>
    <row r="52" spans="1:4" s="63" customFormat="1" outlineLevel="1" x14ac:dyDescent="0.2">
      <c r="A52" s="569" t="s">
        <v>619</v>
      </c>
      <c r="B52" s="570" t="s">
        <v>574</v>
      </c>
      <c r="C52" s="571" t="s">
        <v>26</v>
      </c>
      <c r="D52" s="572">
        <v>1</v>
      </c>
    </row>
    <row r="53" spans="1:4" s="63" customFormat="1" outlineLevel="1" x14ac:dyDescent="0.2">
      <c r="A53" s="569" t="s">
        <v>620</v>
      </c>
      <c r="B53" s="570" t="s">
        <v>575</v>
      </c>
      <c r="C53" s="571" t="s">
        <v>26</v>
      </c>
      <c r="D53" s="572">
        <v>1</v>
      </c>
    </row>
    <row r="54" spans="1:4" s="63" customFormat="1" outlineLevel="1" x14ac:dyDescent="0.2">
      <c r="A54" s="569" t="s">
        <v>621</v>
      </c>
      <c r="B54" s="570" t="s">
        <v>576</v>
      </c>
      <c r="C54" s="3" t="s">
        <v>562</v>
      </c>
      <c r="D54" s="572">
        <v>1</v>
      </c>
    </row>
    <row r="55" spans="1:4" s="63" customFormat="1" outlineLevel="1" x14ac:dyDescent="0.2">
      <c r="A55" s="569" t="s">
        <v>622</v>
      </c>
      <c r="B55" s="570" t="s">
        <v>577</v>
      </c>
      <c r="C55" s="571" t="s">
        <v>26</v>
      </c>
      <c r="D55" s="572">
        <v>1</v>
      </c>
    </row>
    <row r="56" spans="1:4" s="63" customFormat="1" outlineLevel="1" x14ac:dyDescent="0.2">
      <c r="A56" s="569" t="s">
        <v>623</v>
      </c>
      <c r="B56" s="570" t="s">
        <v>578</v>
      </c>
      <c r="C56" s="3" t="s">
        <v>562</v>
      </c>
      <c r="D56" s="572">
        <v>1</v>
      </c>
    </row>
    <row r="57" spans="1:4" s="63" customFormat="1" outlineLevel="1" x14ac:dyDescent="0.2">
      <c r="A57" s="569" t="s">
        <v>624</v>
      </c>
      <c r="B57" s="570" t="s">
        <v>579</v>
      </c>
      <c r="C57" s="571" t="s">
        <v>26</v>
      </c>
      <c r="D57" s="572">
        <v>1</v>
      </c>
    </row>
    <row r="58" spans="1:4" outlineLevel="1" x14ac:dyDescent="0.2">
      <c r="A58" s="569" t="s">
        <v>625</v>
      </c>
      <c r="B58" s="570" t="s">
        <v>2511</v>
      </c>
      <c r="C58" s="3" t="s">
        <v>562</v>
      </c>
      <c r="D58" s="572">
        <v>1</v>
      </c>
    </row>
    <row r="59" spans="1:4" outlineLevel="1" x14ac:dyDescent="0.2">
      <c r="A59" s="569" t="s">
        <v>626</v>
      </c>
      <c r="B59" s="570" t="s">
        <v>2501</v>
      </c>
      <c r="C59" s="3" t="s">
        <v>562</v>
      </c>
      <c r="D59" s="572">
        <v>1</v>
      </c>
    </row>
    <row r="60" spans="1:4" outlineLevel="1" x14ac:dyDescent="0.2">
      <c r="A60" s="569" t="s">
        <v>627</v>
      </c>
      <c r="B60" s="570" t="s">
        <v>2502</v>
      </c>
      <c r="C60" s="3" t="s">
        <v>562</v>
      </c>
      <c r="D60" s="572">
        <v>1</v>
      </c>
    </row>
    <row r="61" spans="1:4" outlineLevel="1" x14ac:dyDescent="0.2">
      <c r="A61" s="569" t="s">
        <v>628</v>
      </c>
      <c r="B61" s="570" t="s">
        <v>2503</v>
      </c>
      <c r="C61" s="3" t="s">
        <v>562</v>
      </c>
      <c r="D61" s="572">
        <v>1</v>
      </c>
    </row>
    <row r="62" spans="1:4" outlineLevel="1" x14ac:dyDescent="0.2">
      <c r="A62" s="569" t="s">
        <v>629</v>
      </c>
      <c r="B62" s="570" t="s">
        <v>2504</v>
      </c>
      <c r="C62" s="3" t="s">
        <v>562</v>
      </c>
      <c r="D62" s="572">
        <v>1</v>
      </c>
    </row>
    <row r="63" spans="1:4" outlineLevel="1" x14ac:dyDescent="0.2">
      <c r="A63" s="569" t="s">
        <v>630</v>
      </c>
      <c r="B63" s="570" t="s">
        <v>580</v>
      </c>
      <c r="C63" s="3" t="s">
        <v>562</v>
      </c>
      <c r="D63" s="572">
        <v>1</v>
      </c>
    </row>
    <row r="64" spans="1:4" outlineLevel="1" x14ac:dyDescent="0.2">
      <c r="A64" s="569" t="s">
        <v>632</v>
      </c>
      <c r="B64" s="570" t="s">
        <v>2505</v>
      </c>
      <c r="C64" s="3" t="s">
        <v>562</v>
      </c>
      <c r="D64" s="572">
        <v>1</v>
      </c>
    </row>
    <row r="65" spans="1:4" outlineLevel="1" x14ac:dyDescent="0.2">
      <c r="A65" s="569" t="s">
        <v>826</v>
      </c>
      <c r="B65" s="570" t="s">
        <v>827</v>
      </c>
      <c r="C65" s="3" t="s">
        <v>748</v>
      </c>
      <c r="D65" s="572">
        <v>1</v>
      </c>
    </row>
    <row r="66" spans="1:4" outlineLevel="1" x14ac:dyDescent="0.2">
      <c r="A66" s="569" t="s">
        <v>1830</v>
      </c>
      <c r="B66" s="570" t="s">
        <v>582</v>
      </c>
      <c r="C66" s="3" t="s">
        <v>748</v>
      </c>
      <c r="D66" s="572">
        <v>1</v>
      </c>
    </row>
    <row r="67" spans="1:4" x14ac:dyDescent="0.2">
      <c r="A67" s="573" t="s">
        <v>60</v>
      </c>
      <c r="B67" s="576" t="s">
        <v>61</v>
      </c>
      <c r="C67" s="577"/>
      <c r="D67" s="578"/>
    </row>
    <row r="68" spans="1:4" outlineLevel="1" x14ac:dyDescent="0.2">
      <c r="A68" s="569" t="s">
        <v>62</v>
      </c>
      <c r="B68" s="570" t="s">
        <v>63</v>
      </c>
      <c r="C68" s="3" t="s">
        <v>122</v>
      </c>
      <c r="D68" s="572">
        <v>1</v>
      </c>
    </row>
    <row r="69" spans="1:4" x14ac:dyDescent="0.2">
      <c r="A69" s="573" t="s">
        <v>65</v>
      </c>
      <c r="B69" s="576" t="s">
        <v>66</v>
      </c>
      <c r="C69" s="579"/>
      <c r="D69" s="580"/>
    </row>
    <row r="70" spans="1:4" outlineLevel="1" x14ac:dyDescent="0.2">
      <c r="A70" s="569" t="s">
        <v>67</v>
      </c>
      <c r="B70" s="581" t="s">
        <v>2506</v>
      </c>
      <c r="C70" s="3" t="s">
        <v>21</v>
      </c>
      <c r="D70" s="572">
        <v>1</v>
      </c>
    </row>
    <row r="71" spans="1:4" outlineLevel="1" x14ac:dyDescent="0.2">
      <c r="A71" s="569" t="s">
        <v>68</v>
      </c>
      <c r="B71" s="570" t="s">
        <v>1962</v>
      </c>
      <c r="C71" s="3" t="s">
        <v>21</v>
      </c>
      <c r="D71" s="572">
        <v>1</v>
      </c>
    </row>
    <row r="72" spans="1:4" outlineLevel="1" x14ac:dyDescent="0.2">
      <c r="A72" s="569" t="s">
        <v>69</v>
      </c>
      <c r="B72" s="570" t="s">
        <v>2507</v>
      </c>
      <c r="C72" s="3" t="s">
        <v>21</v>
      </c>
      <c r="D72" s="572">
        <v>1</v>
      </c>
    </row>
    <row r="73" spans="1:4" outlineLevel="1" x14ac:dyDescent="0.2">
      <c r="A73" s="569" t="s">
        <v>70</v>
      </c>
      <c r="B73" s="581" t="s">
        <v>2508</v>
      </c>
      <c r="C73" s="3" t="s">
        <v>21</v>
      </c>
      <c r="D73" s="572">
        <v>1</v>
      </c>
    </row>
    <row r="74" spans="1:4" outlineLevel="1" x14ac:dyDescent="0.2">
      <c r="A74" s="569" t="s">
        <v>71</v>
      </c>
      <c r="B74" s="570" t="s">
        <v>1505</v>
      </c>
      <c r="C74" s="3" t="s">
        <v>21</v>
      </c>
      <c r="D74" s="572">
        <v>1</v>
      </c>
    </row>
    <row r="75" spans="1:4" outlineLevel="1" x14ac:dyDescent="0.2">
      <c r="A75" s="569" t="s">
        <v>72</v>
      </c>
      <c r="B75" s="570" t="s">
        <v>73</v>
      </c>
      <c r="C75" s="3" t="s">
        <v>21</v>
      </c>
      <c r="D75" s="572">
        <v>1</v>
      </c>
    </row>
    <row r="76" spans="1:4" outlineLevel="1" x14ac:dyDescent="0.2">
      <c r="A76" s="569" t="s">
        <v>74</v>
      </c>
      <c r="B76" s="570" t="s">
        <v>1964</v>
      </c>
      <c r="C76" s="3" t="s">
        <v>21</v>
      </c>
      <c r="D76" s="572">
        <v>1</v>
      </c>
    </row>
    <row r="77" spans="1:4" outlineLevel="1" x14ac:dyDescent="0.2">
      <c r="A77" s="569" t="s">
        <v>75</v>
      </c>
      <c r="B77" s="570" t="s">
        <v>704</v>
      </c>
      <c r="C77" s="3" t="s">
        <v>21</v>
      </c>
      <c r="D77" s="572">
        <v>1</v>
      </c>
    </row>
    <row r="78" spans="1:4" outlineLevel="1" x14ac:dyDescent="0.2">
      <c r="A78" s="569" t="s">
        <v>76</v>
      </c>
      <c r="B78" s="570" t="s">
        <v>2260</v>
      </c>
      <c r="C78" s="3" t="s">
        <v>21</v>
      </c>
      <c r="D78" s="572">
        <v>1</v>
      </c>
    </row>
    <row r="79" spans="1:4" outlineLevel="1" x14ac:dyDescent="0.2">
      <c r="A79" s="569" t="s">
        <v>77</v>
      </c>
      <c r="B79" s="570" t="s">
        <v>1961</v>
      </c>
      <c r="C79" s="3" t="s">
        <v>21</v>
      </c>
      <c r="D79" s="572">
        <v>1</v>
      </c>
    </row>
    <row r="80" spans="1:4" outlineLevel="1" x14ac:dyDescent="0.2">
      <c r="A80" s="569" t="s">
        <v>78</v>
      </c>
      <c r="B80" s="570" t="s">
        <v>2509</v>
      </c>
      <c r="C80" s="3" t="s">
        <v>21</v>
      </c>
      <c r="D80" s="572">
        <v>1</v>
      </c>
    </row>
    <row r="81" spans="1:4" outlineLevel="1" x14ac:dyDescent="0.2">
      <c r="A81" s="569" t="s">
        <v>79</v>
      </c>
      <c r="B81" s="570" t="s">
        <v>1963</v>
      </c>
      <c r="C81" s="3" t="s">
        <v>21</v>
      </c>
      <c r="D81" s="572">
        <v>1</v>
      </c>
    </row>
    <row r="82" spans="1:4" outlineLevel="1" x14ac:dyDescent="0.2">
      <c r="A82" s="569" t="s">
        <v>726</v>
      </c>
      <c r="B82" s="581" t="s">
        <v>2510</v>
      </c>
      <c r="C82" s="3" t="s">
        <v>21</v>
      </c>
      <c r="D82" s="572">
        <v>1</v>
      </c>
    </row>
    <row r="83" spans="1:4" outlineLevel="1" x14ac:dyDescent="0.2">
      <c r="A83" s="569" t="s">
        <v>791</v>
      </c>
      <c r="B83" s="581" t="s">
        <v>1960</v>
      </c>
      <c r="C83" s="3" t="s">
        <v>21</v>
      </c>
      <c r="D83" s="572">
        <v>1</v>
      </c>
    </row>
    <row r="84" spans="1:4" outlineLevel="1" x14ac:dyDescent="0.2">
      <c r="A84" s="569" t="s">
        <v>877</v>
      </c>
      <c r="B84" s="581" t="s">
        <v>876</v>
      </c>
      <c r="C84" s="3" t="s">
        <v>21</v>
      </c>
      <c r="D84" s="572">
        <v>1</v>
      </c>
    </row>
    <row r="85" spans="1:4" x14ac:dyDescent="0.2">
      <c r="A85" s="573" t="s">
        <v>80</v>
      </c>
      <c r="B85" s="576" t="s">
        <v>81</v>
      </c>
      <c r="C85" s="579"/>
      <c r="D85" s="580"/>
    </row>
    <row r="86" spans="1:4" outlineLevel="1" x14ac:dyDescent="0.2">
      <c r="A86" s="569" t="s">
        <v>82</v>
      </c>
      <c r="B86" s="570" t="s">
        <v>83</v>
      </c>
      <c r="C86" s="68" t="s">
        <v>21</v>
      </c>
      <c r="D86" s="572">
        <v>1</v>
      </c>
    </row>
    <row r="87" spans="1:4" outlineLevel="1" x14ac:dyDescent="0.2">
      <c r="A87" s="569" t="s">
        <v>84</v>
      </c>
      <c r="B87" s="570" t="s">
        <v>85</v>
      </c>
      <c r="C87" s="68" t="s">
        <v>21</v>
      </c>
      <c r="D87" s="572">
        <v>1</v>
      </c>
    </row>
    <row r="88" spans="1:4" outlineLevel="1" x14ac:dyDescent="0.2">
      <c r="A88" s="569" t="s">
        <v>86</v>
      </c>
      <c r="B88" s="570" t="s">
        <v>87</v>
      </c>
      <c r="C88" s="68" t="s">
        <v>21</v>
      </c>
      <c r="D88" s="572">
        <v>1</v>
      </c>
    </row>
    <row r="89" spans="1:4" outlineLevel="1" x14ac:dyDescent="0.2">
      <c r="A89" s="569" t="s">
        <v>88</v>
      </c>
      <c r="B89" s="570" t="s">
        <v>89</v>
      </c>
      <c r="C89" s="68" t="s">
        <v>21</v>
      </c>
      <c r="D89" s="572">
        <v>1</v>
      </c>
    </row>
    <row r="90" spans="1:4" outlineLevel="1" x14ac:dyDescent="0.2">
      <c r="A90" s="569" t="s">
        <v>90</v>
      </c>
      <c r="B90" s="570" t="s">
        <v>91</v>
      </c>
      <c r="C90" s="68" t="s">
        <v>21</v>
      </c>
      <c r="D90" s="572">
        <v>1</v>
      </c>
    </row>
    <row r="91" spans="1:4" outlineLevel="1" x14ac:dyDescent="0.2">
      <c r="A91" s="569" t="s">
        <v>92</v>
      </c>
      <c r="B91" s="570" t="s">
        <v>1229</v>
      </c>
      <c r="C91" s="3" t="s">
        <v>21</v>
      </c>
      <c r="D91" s="572">
        <v>1</v>
      </c>
    </row>
    <row r="92" spans="1:4" outlineLevel="1" x14ac:dyDescent="0.2">
      <c r="A92" s="569" t="s">
        <v>93</v>
      </c>
      <c r="B92" s="570" t="s">
        <v>1230</v>
      </c>
      <c r="C92" s="3" t="s">
        <v>21</v>
      </c>
      <c r="D92" s="572">
        <v>1</v>
      </c>
    </row>
    <row r="93" spans="1:4" outlineLevel="1" x14ac:dyDescent="0.2">
      <c r="A93" s="569" t="s">
        <v>94</v>
      </c>
      <c r="B93" s="570" t="s">
        <v>1231</v>
      </c>
      <c r="C93" s="3" t="s">
        <v>21</v>
      </c>
      <c r="D93" s="572">
        <v>1</v>
      </c>
    </row>
    <row r="94" spans="1:4" outlineLevel="1" x14ac:dyDescent="0.2">
      <c r="A94" s="569" t="s">
        <v>95</v>
      </c>
      <c r="B94" s="570" t="s">
        <v>1232</v>
      </c>
      <c r="C94" s="3" t="s">
        <v>21</v>
      </c>
      <c r="D94" s="572">
        <v>1</v>
      </c>
    </row>
    <row r="95" spans="1:4" outlineLevel="1" x14ac:dyDescent="0.2">
      <c r="A95" s="569" t="s">
        <v>96</v>
      </c>
      <c r="B95" s="570" t="s">
        <v>1233</v>
      </c>
      <c r="C95" s="3" t="s">
        <v>21</v>
      </c>
      <c r="D95" s="572">
        <v>1</v>
      </c>
    </row>
    <row r="96" spans="1:4" outlineLevel="1" x14ac:dyDescent="0.2">
      <c r="A96" s="569" t="s">
        <v>97</v>
      </c>
      <c r="B96" s="570" t="s">
        <v>1234</v>
      </c>
      <c r="C96" s="3" t="s">
        <v>21</v>
      </c>
      <c r="D96" s="572">
        <v>1</v>
      </c>
    </row>
    <row r="97" spans="1:4" outlineLevel="1" x14ac:dyDescent="0.2">
      <c r="A97" s="569" t="s">
        <v>98</v>
      </c>
      <c r="B97" s="570" t="s">
        <v>1235</v>
      </c>
      <c r="C97" s="3" t="s">
        <v>21</v>
      </c>
      <c r="D97" s="572">
        <v>1</v>
      </c>
    </row>
    <row r="98" spans="1:4" outlineLevel="1" x14ac:dyDescent="0.2">
      <c r="A98" s="569" t="s">
        <v>99</v>
      </c>
      <c r="B98" s="570" t="s">
        <v>832</v>
      </c>
      <c r="C98" s="3" t="s">
        <v>22</v>
      </c>
      <c r="D98" s="572">
        <v>1</v>
      </c>
    </row>
    <row r="99" spans="1:4" outlineLevel="1" x14ac:dyDescent="0.2">
      <c r="A99" s="569" t="s">
        <v>100</v>
      </c>
      <c r="B99" s="570" t="s">
        <v>104</v>
      </c>
      <c r="C99" s="3" t="s">
        <v>22</v>
      </c>
      <c r="D99" s="572">
        <v>1</v>
      </c>
    </row>
    <row r="100" spans="1:4" outlineLevel="1" x14ac:dyDescent="0.2">
      <c r="A100" s="569" t="s">
        <v>101</v>
      </c>
      <c r="B100" s="570" t="s">
        <v>1236</v>
      </c>
      <c r="C100" s="3" t="s">
        <v>21</v>
      </c>
      <c r="D100" s="572">
        <v>1</v>
      </c>
    </row>
    <row r="101" spans="1:4" outlineLevel="1" x14ac:dyDescent="0.2">
      <c r="A101" s="569" t="s">
        <v>102</v>
      </c>
      <c r="B101" s="570" t="s">
        <v>106</v>
      </c>
      <c r="C101" s="3" t="s">
        <v>21</v>
      </c>
      <c r="D101" s="572">
        <v>1</v>
      </c>
    </row>
    <row r="102" spans="1:4" outlineLevel="1" x14ac:dyDescent="0.2">
      <c r="A102" s="569" t="s">
        <v>103</v>
      </c>
      <c r="B102" s="570" t="s">
        <v>879</v>
      </c>
      <c r="C102" s="3" t="s">
        <v>21</v>
      </c>
      <c r="D102" s="572">
        <v>1</v>
      </c>
    </row>
    <row r="103" spans="1:4" outlineLevel="1" x14ac:dyDescent="0.2">
      <c r="A103" s="569" t="s">
        <v>105</v>
      </c>
      <c r="B103" s="570" t="s">
        <v>1237</v>
      </c>
      <c r="C103" s="3" t="s">
        <v>21</v>
      </c>
      <c r="D103" s="572">
        <v>1</v>
      </c>
    </row>
    <row r="104" spans="1:4" outlineLevel="1" x14ac:dyDescent="0.2">
      <c r="A104" s="569" t="s">
        <v>107</v>
      </c>
      <c r="B104" s="570" t="s">
        <v>1238</v>
      </c>
      <c r="C104" s="3" t="s">
        <v>21</v>
      </c>
      <c r="D104" s="572">
        <v>1</v>
      </c>
    </row>
    <row r="105" spans="1:4" outlineLevel="1" x14ac:dyDescent="0.2">
      <c r="A105" s="569" t="s">
        <v>108</v>
      </c>
      <c r="B105" s="570" t="s">
        <v>1239</v>
      </c>
      <c r="C105" s="3" t="s">
        <v>21</v>
      </c>
      <c r="D105" s="572">
        <v>1</v>
      </c>
    </row>
    <row r="106" spans="1:4" x14ac:dyDescent="0.2">
      <c r="A106" s="573" t="s">
        <v>109</v>
      </c>
      <c r="B106" s="576" t="s">
        <v>110</v>
      </c>
      <c r="C106" s="579"/>
      <c r="D106" s="580"/>
    </row>
    <row r="107" spans="1:4" outlineLevel="1" x14ac:dyDescent="0.2">
      <c r="A107" s="569" t="s">
        <v>111</v>
      </c>
      <c r="B107" s="570" t="s">
        <v>1240</v>
      </c>
      <c r="C107" s="3" t="s">
        <v>21</v>
      </c>
      <c r="D107" s="572">
        <v>1</v>
      </c>
    </row>
    <row r="108" spans="1:4" outlineLevel="1" x14ac:dyDescent="0.2">
      <c r="A108" s="569" t="s">
        <v>1503</v>
      </c>
      <c r="B108" s="570" t="s">
        <v>2030</v>
      </c>
      <c r="C108" s="3" t="s">
        <v>21</v>
      </c>
      <c r="D108" s="572">
        <v>1</v>
      </c>
    </row>
    <row r="109" spans="1:4" outlineLevel="1" x14ac:dyDescent="0.2">
      <c r="A109" s="569" t="s">
        <v>1502</v>
      </c>
      <c r="B109" s="570" t="s">
        <v>2014</v>
      </c>
      <c r="C109" s="3" t="s">
        <v>21</v>
      </c>
      <c r="D109" s="572">
        <v>1</v>
      </c>
    </row>
    <row r="110" spans="1:4" outlineLevel="1" x14ac:dyDescent="0.2">
      <c r="A110" s="569" t="s">
        <v>1501</v>
      </c>
      <c r="B110" s="570" t="s">
        <v>1997</v>
      </c>
      <c r="C110" s="3" t="s">
        <v>21</v>
      </c>
      <c r="D110" s="572">
        <v>1</v>
      </c>
    </row>
    <row r="111" spans="1:4" outlineLevel="1" x14ac:dyDescent="0.2">
      <c r="A111" s="569" t="s">
        <v>1500</v>
      </c>
      <c r="B111" s="570" t="s">
        <v>1241</v>
      </c>
      <c r="C111" s="3" t="s">
        <v>21</v>
      </c>
      <c r="D111" s="572">
        <v>1</v>
      </c>
    </row>
    <row r="112" spans="1:4" outlineLevel="1" x14ac:dyDescent="0.2">
      <c r="A112" s="569" t="s">
        <v>112</v>
      </c>
      <c r="B112" s="570" t="s">
        <v>1242</v>
      </c>
      <c r="C112" s="3" t="s">
        <v>21</v>
      </c>
      <c r="D112" s="572">
        <v>1</v>
      </c>
    </row>
    <row r="113" spans="1:4" outlineLevel="1" x14ac:dyDescent="0.2">
      <c r="A113" s="569" t="s">
        <v>113</v>
      </c>
      <c r="B113" s="570" t="s">
        <v>1134</v>
      </c>
      <c r="C113" s="3" t="s">
        <v>21</v>
      </c>
      <c r="D113" s="572">
        <v>1</v>
      </c>
    </row>
    <row r="114" spans="1:4" outlineLevel="1" x14ac:dyDescent="0.2">
      <c r="A114" s="569" t="s">
        <v>114</v>
      </c>
      <c r="B114" s="570" t="s">
        <v>1064</v>
      </c>
      <c r="C114" s="3" t="s">
        <v>21</v>
      </c>
      <c r="D114" s="572">
        <v>1</v>
      </c>
    </row>
    <row r="115" spans="1:4" outlineLevel="1" x14ac:dyDescent="0.2">
      <c r="A115" s="569" t="s">
        <v>115</v>
      </c>
      <c r="B115" s="570" t="s">
        <v>1131</v>
      </c>
      <c r="C115" s="3" t="s">
        <v>21</v>
      </c>
      <c r="D115" s="572">
        <v>1</v>
      </c>
    </row>
    <row r="116" spans="1:4" outlineLevel="1" x14ac:dyDescent="0.2">
      <c r="A116" s="569" t="s">
        <v>116</v>
      </c>
      <c r="B116" s="570" t="s">
        <v>1243</v>
      </c>
      <c r="C116" s="3" t="s">
        <v>21</v>
      </c>
      <c r="D116" s="572">
        <v>1</v>
      </c>
    </row>
    <row r="117" spans="1:4" outlineLevel="1" x14ac:dyDescent="0.2">
      <c r="A117" s="569" t="s">
        <v>117</v>
      </c>
      <c r="B117" s="570" t="s">
        <v>1244</v>
      </c>
      <c r="C117" s="3" t="s">
        <v>21</v>
      </c>
      <c r="D117" s="572">
        <v>1</v>
      </c>
    </row>
    <row r="118" spans="1:4" outlineLevel="1" x14ac:dyDescent="0.2">
      <c r="A118" s="569" t="s">
        <v>764</v>
      </c>
      <c r="B118" s="570" t="s">
        <v>1144</v>
      </c>
      <c r="C118" s="3" t="s">
        <v>19</v>
      </c>
      <c r="D118" s="572">
        <v>1</v>
      </c>
    </row>
    <row r="119" spans="1:4" x14ac:dyDescent="0.2">
      <c r="A119" s="573" t="s">
        <v>118</v>
      </c>
      <c r="B119" s="576" t="s">
        <v>119</v>
      </c>
      <c r="C119" s="579"/>
      <c r="D119" s="580"/>
    </row>
    <row r="120" spans="1:4" outlineLevel="1" x14ac:dyDescent="0.2">
      <c r="A120" s="569" t="s">
        <v>120</v>
      </c>
      <c r="B120" s="570" t="s">
        <v>727</v>
      </c>
      <c r="C120" s="3" t="s">
        <v>29</v>
      </c>
      <c r="D120" s="572">
        <v>1</v>
      </c>
    </row>
    <row r="121" spans="1:4" outlineLevel="1" x14ac:dyDescent="0.2">
      <c r="A121" s="569" t="s">
        <v>121</v>
      </c>
      <c r="B121" s="570" t="s">
        <v>1017</v>
      </c>
      <c r="C121" s="3" t="s">
        <v>122</v>
      </c>
      <c r="D121" s="572">
        <v>1</v>
      </c>
    </row>
    <row r="122" spans="1:4" outlineLevel="1" x14ac:dyDescent="0.2">
      <c r="A122" s="569" t="s">
        <v>123</v>
      </c>
      <c r="B122" s="570" t="s">
        <v>124</v>
      </c>
      <c r="C122" s="3" t="s">
        <v>125</v>
      </c>
      <c r="D122" s="572">
        <v>1</v>
      </c>
    </row>
    <row r="123" spans="1:4" x14ac:dyDescent="0.2">
      <c r="A123" s="573" t="s">
        <v>126</v>
      </c>
      <c r="B123" s="576" t="s">
        <v>127</v>
      </c>
      <c r="C123" s="579"/>
      <c r="D123" s="580"/>
    </row>
    <row r="124" spans="1:4" outlineLevel="1" x14ac:dyDescent="0.2">
      <c r="A124" s="569" t="s">
        <v>128</v>
      </c>
      <c r="B124" s="570" t="s">
        <v>2361</v>
      </c>
      <c r="C124" s="3" t="s">
        <v>125</v>
      </c>
      <c r="D124" s="572">
        <v>1</v>
      </c>
    </row>
    <row r="125" spans="1:4" outlineLevel="1" x14ac:dyDescent="0.2">
      <c r="A125" s="569" t="s">
        <v>129</v>
      </c>
      <c r="B125" s="570" t="s">
        <v>130</v>
      </c>
      <c r="C125" s="3" t="s">
        <v>64</v>
      </c>
      <c r="D125" s="572">
        <v>1</v>
      </c>
    </row>
    <row r="126" spans="1:4" outlineLevel="1" x14ac:dyDescent="0.2">
      <c r="A126" s="569" t="s">
        <v>131</v>
      </c>
      <c r="B126" s="570" t="s">
        <v>146</v>
      </c>
      <c r="C126" s="3" t="s">
        <v>125</v>
      </c>
      <c r="D126" s="572">
        <v>1</v>
      </c>
    </row>
    <row r="127" spans="1:4" outlineLevel="1" x14ac:dyDescent="0.2">
      <c r="A127" s="569" t="s">
        <v>132</v>
      </c>
      <c r="B127" s="570" t="s">
        <v>133</v>
      </c>
      <c r="C127" s="3" t="s">
        <v>125</v>
      </c>
      <c r="D127" s="572">
        <v>1</v>
      </c>
    </row>
    <row r="128" spans="1:4" outlineLevel="1" x14ac:dyDescent="0.2">
      <c r="A128" s="569" t="s">
        <v>134</v>
      </c>
      <c r="B128" s="570" t="s">
        <v>135</v>
      </c>
      <c r="C128" s="3" t="s">
        <v>125</v>
      </c>
      <c r="D128" s="572">
        <v>1</v>
      </c>
    </row>
    <row r="129" spans="1:4" outlineLevel="1" x14ac:dyDescent="0.2">
      <c r="A129" s="569" t="s">
        <v>136</v>
      </c>
      <c r="B129" s="570" t="s">
        <v>1037</v>
      </c>
      <c r="C129" s="3" t="s">
        <v>125</v>
      </c>
      <c r="D129" s="572">
        <v>1</v>
      </c>
    </row>
    <row r="130" spans="1:4" outlineLevel="1" x14ac:dyDescent="0.2">
      <c r="A130" s="569" t="s">
        <v>137</v>
      </c>
      <c r="B130" s="570" t="s">
        <v>2362</v>
      </c>
      <c r="C130" s="3" t="s">
        <v>125</v>
      </c>
      <c r="D130" s="572">
        <v>1</v>
      </c>
    </row>
    <row r="131" spans="1:4" outlineLevel="1" x14ac:dyDescent="0.2">
      <c r="A131" s="569" t="s">
        <v>138</v>
      </c>
      <c r="B131" s="570" t="s">
        <v>139</v>
      </c>
      <c r="C131" s="3" t="s">
        <v>125</v>
      </c>
      <c r="D131" s="572">
        <v>1</v>
      </c>
    </row>
    <row r="132" spans="1:4" outlineLevel="1" x14ac:dyDescent="0.2">
      <c r="A132" s="569" t="s">
        <v>140</v>
      </c>
      <c r="B132" s="570" t="s">
        <v>2363</v>
      </c>
      <c r="C132" s="3" t="s">
        <v>125</v>
      </c>
      <c r="D132" s="572">
        <v>1</v>
      </c>
    </row>
    <row r="133" spans="1:4" outlineLevel="1" x14ac:dyDescent="0.2">
      <c r="A133" s="569" t="s">
        <v>141</v>
      </c>
      <c r="B133" s="570" t="s">
        <v>2010</v>
      </c>
      <c r="C133" s="3" t="s">
        <v>125</v>
      </c>
      <c r="D133" s="572">
        <v>1</v>
      </c>
    </row>
    <row r="134" spans="1:4" outlineLevel="1" x14ac:dyDescent="0.2">
      <c r="A134" s="569" t="s">
        <v>142</v>
      </c>
      <c r="B134" s="570" t="s">
        <v>143</v>
      </c>
      <c r="C134" s="3" t="s">
        <v>125</v>
      </c>
      <c r="D134" s="572">
        <v>1</v>
      </c>
    </row>
    <row r="135" spans="1:4" outlineLevel="1" x14ac:dyDescent="0.2">
      <c r="A135" s="569" t="s">
        <v>144</v>
      </c>
      <c r="B135" s="570" t="s">
        <v>2439</v>
      </c>
      <c r="C135" s="3" t="s">
        <v>125</v>
      </c>
      <c r="D135" s="572">
        <v>1</v>
      </c>
    </row>
    <row r="136" spans="1:4" outlineLevel="1" x14ac:dyDescent="0.2">
      <c r="A136" s="569" t="s">
        <v>145</v>
      </c>
      <c r="B136" s="570" t="s">
        <v>146</v>
      </c>
      <c r="C136" s="3" t="s">
        <v>29</v>
      </c>
      <c r="D136" s="572">
        <v>1</v>
      </c>
    </row>
    <row r="137" spans="1:4" outlineLevel="1" x14ac:dyDescent="0.2">
      <c r="A137" s="569" t="s">
        <v>147</v>
      </c>
      <c r="B137" s="570" t="s">
        <v>148</v>
      </c>
      <c r="C137" s="3" t="s">
        <v>29</v>
      </c>
      <c r="D137" s="572">
        <v>1</v>
      </c>
    </row>
    <row r="138" spans="1:4" outlineLevel="1" x14ac:dyDescent="0.2">
      <c r="A138" s="569" t="s">
        <v>149</v>
      </c>
      <c r="B138" s="570" t="s">
        <v>150</v>
      </c>
      <c r="C138" s="3" t="s">
        <v>29</v>
      </c>
      <c r="D138" s="572">
        <v>1</v>
      </c>
    </row>
    <row r="139" spans="1:4" outlineLevel="1" x14ac:dyDescent="0.2">
      <c r="A139" s="569" t="s">
        <v>151</v>
      </c>
      <c r="B139" s="570" t="s">
        <v>2455</v>
      </c>
      <c r="C139" s="3" t="s">
        <v>29</v>
      </c>
      <c r="D139" s="572">
        <v>1</v>
      </c>
    </row>
    <row r="140" spans="1:4" outlineLevel="1" x14ac:dyDescent="0.2">
      <c r="A140" s="569" t="s">
        <v>152</v>
      </c>
      <c r="B140" s="570" t="s">
        <v>1039</v>
      </c>
      <c r="C140" s="3" t="s">
        <v>29</v>
      </c>
      <c r="D140" s="572">
        <v>1</v>
      </c>
    </row>
    <row r="141" spans="1:4" outlineLevel="1" x14ac:dyDescent="0.2">
      <c r="A141" s="569" t="s">
        <v>153</v>
      </c>
      <c r="B141" s="570" t="s">
        <v>154</v>
      </c>
      <c r="C141" s="3" t="s">
        <v>125</v>
      </c>
      <c r="D141" s="572">
        <v>1</v>
      </c>
    </row>
    <row r="142" spans="1:4" outlineLevel="1" x14ac:dyDescent="0.2">
      <c r="A142" s="569" t="s">
        <v>155</v>
      </c>
      <c r="B142" s="570" t="s">
        <v>156</v>
      </c>
      <c r="C142" s="3" t="s">
        <v>1</v>
      </c>
      <c r="D142" s="572">
        <v>1</v>
      </c>
    </row>
    <row r="143" spans="1:4" outlineLevel="1" x14ac:dyDescent="0.2">
      <c r="A143" s="569" t="s">
        <v>157</v>
      </c>
      <c r="B143" s="570" t="s">
        <v>2364</v>
      </c>
      <c r="C143" s="3" t="s">
        <v>1</v>
      </c>
      <c r="D143" s="572">
        <v>1</v>
      </c>
    </row>
    <row r="144" spans="1:4" outlineLevel="1" x14ac:dyDescent="0.2">
      <c r="A144" s="569" t="s">
        <v>158</v>
      </c>
      <c r="B144" s="570" t="s">
        <v>159</v>
      </c>
      <c r="C144" s="3" t="s">
        <v>1</v>
      </c>
      <c r="D144" s="572">
        <v>1</v>
      </c>
    </row>
    <row r="145" spans="1:4" outlineLevel="1" x14ac:dyDescent="0.2">
      <c r="A145" s="569" t="s">
        <v>160</v>
      </c>
      <c r="B145" s="570" t="s">
        <v>2365</v>
      </c>
      <c r="C145" s="3" t="s">
        <v>29</v>
      </c>
      <c r="D145" s="572">
        <v>1</v>
      </c>
    </row>
    <row r="146" spans="1:4" outlineLevel="1" x14ac:dyDescent="0.2">
      <c r="A146" s="569" t="s">
        <v>161</v>
      </c>
      <c r="B146" s="570" t="s">
        <v>2366</v>
      </c>
      <c r="C146" s="3" t="s">
        <v>1</v>
      </c>
      <c r="D146" s="572">
        <v>1</v>
      </c>
    </row>
    <row r="147" spans="1:4" outlineLevel="1" x14ac:dyDescent="0.2">
      <c r="A147" s="569" t="s">
        <v>162</v>
      </c>
      <c r="B147" s="570" t="s">
        <v>163</v>
      </c>
      <c r="C147" s="3" t="s">
        <v>125</v>
      </c>
      <c r="D147" s="572">
        <v>1</v>
      </c>
    </row>
    <row r="148" spans="1:4" outlineLevel="1" x14ac:dyDescent="0.2">
      <c r="A148" s="569" t="s">
        <v>164</v>
      </c>
      <c r="B148" s="570" t="s">
        <v>2367</v>
      </c>
      <c r="C148" s="3" t="s">
        <v>1</v>
      </c>
      <c r="D148" s="572">
        <v>1</v>
      </c>
    </row>
    <row r="149" spans="1:4" outlineLevel="1" x14ac:dyDescent="0.2">
      <c r="A149" s="569" t="s">
        <v>165</v>
      </c>
      <c r="B149" s="570" t="s">
        <v>2368</v>
      </c>
      <c r="C149" s="68" t="s">
        <v>1</v>
      </c>
      <c r="D149" s="572">
        <v>1</v>
      </c>
    </row>
    <row r="150" spans="1:4" outlineLevel="1" x14ac:dyDescent="0.2">
      <c r="A150" s="569" t="s">
        <v>769</v>
      </c>
      <c r="B150" s="570" t="s">
        <v>1781</v>
      </c>
      <c r="C150" s="3" t="s">
        <v>1</v>
      </c>
      <c r="D150" s="572">
        <v>1</v>
      </c>
    </row>
    <row r="151" spans="1:4" outlineLevel="1" x14ac:dyDescent="0.2">
      <c r="A151" s="569" t="s">
        <v>843</v>
      </c>
      <c r="B151" s="570" t="s">
        <v>831</v>
      </c>
      <c r="C151" s="68" t="s">
        <v>125</v>
      </c>
      <c r="D151" s="572">
        <v>1</v>
      </c>
    </row>
    <row r="152" spans="1:4" outlineLevel="1" x14ac:dyDescent="0.2">
      <c r="A152" s="569" t="s">
        <v>923</v>
      </c>
      <c r="B152" s="570" t="s">
        <v>868</v>
      </c>
      <c r="C152" s="68" t="s">
        <v>125</v>
      </c>
      <c r="D152" s="572">
        <v>1</v>
      </c>
    </row>
    <row r="153" spans="1:4" outlineLevel="1" x14ac:dyDescent="0.2">
      <c r="A153" s="569" t="s">
        <v>997</v>
      </c>
      <c r="B153" s="570" t="s">
        <v>1012</v>
      </c>
      <c r="C153" s="68" t="s">
        <v>261</v>
      </c>
      <c r="D153" s="572">
        <v>1</v>
      </c>
    </row>
    <row r="154" spans="1:4" outlineLevel="1" x14ac:dyDescent="0.2">
      <c r="A154" s="569" t="s">
        <v>1896</v>
      </c>
      <c r="B154" s="570" t="s">
        <v>1897</v>
      </c>
      <c r="C154" s="68" t="s">
        <v>833</v>
      </c>
      <c r="D154" s="572">
        <v>1</v>
      </c>
    </row>
    <row r="155" spans="1:4" outlineLevel="1" x14ac:dyDescent="0.2">
      <c r="A155" s="569" t="s">
        <v>2482</v>
      </c>
      <c r="B155" s="570" t="s">
        <v>2481</v>
      </c>
      <c r="C155" s="68" t="s">
        <v>125</v>
      </c>
      <c r="D155" s="572">
        <v>1</v>
      </c>
    </row>
    <row r="156" spans="1:4" outlineLevel="1" x14ac:dyDescent="0.2">
      <c r="A156" s="569" t="s">
        <v>2483</v>
      </c>
      <c r="B156" s="570" t="s">
        <v>2484</v>
      </c>
      <c r="C156" s="68" t="s">
        <v>125</v>
      </c>
      <c r="D156" s="572">
        <v>1</v>
      </c>
    </row>
    <row r="157" spans="1:4" x14ac:dyDescent="0.2">
      <c r="A157" s="573" t="s">
        <v>166</v>
      </c>
      <c r="B157" s="576" t="s">
        <v>167</v>
      </c>
      <c r="C157" s="579"/>
      <c r="D157" s="580"/>
    </row>
    <row r="158" spans="1:4" outlineLevel="1" x14ac:dyDescent="0.2">
      <c r="A158" s="569" t="s">
        <v>168</v>
      </c>
      <c r="B158" s="570" t="s">
        <v>1245</v>
      </c>
      <c r="C158" s="3" t="s">
        <v>22</v>
      </c>
      <c r="D158" s="572">
        <v>1</v>
      </c>
    </row>
    <row r="159" spans="1:4" outlineLevel="1" x14ac:dyDescent="0.2">
      <c r="A159" s="569" t="s">
        <v>169</v>
      </c>
      <c r="B159" s="570" t="s">
        <v>1246</v>
      </c>
      <c r="C159" s="3" t="s">
        <v>22</v>
      </c>
      <c r="D159" s="572">
        <v>1</v>
      </c>
    </row>
    <row r="160" spans="1:4" outlineLevel="1" x14ac:dyDescent="0.2">
      <c r="A160" s="569" t="s">
        <v>170</v>
      </c>
      <c r="B160" s="570" t="s">
        <v>1247</v>
      </c>
      <c r="C160" s="3" t="s">
        <v>22</v>
      </c>
      <c r="D160" s="572">
        <v>1</v>
      </c>
    </row>
    <row r="161" spans="1:4" outlineLevel="1" x14ac:dyDescent="0.2">
      <c r="A161" s="569" t="s">
        <v>171</v>
      </c>
      <c r="B161" s="570" t="s">
        <v>1248</v>
      </c>
      <c r="C161" s="3" t="s">
        <v>22</v>
      </c>
      <c r="D161" s="572">
        <v>1</v>
      </c>
    </row>
    <row r="162" spans="1:4" outlineLevel="1" x14ac:dyDescent="0.2">
      <c r="A162" s="569" t="s">
        <v>172</v>
      </c>
      <c r="B162" s="570" t="s">
        <v>1249</v>
      </c>
      <c r="C162" s="3" t="s">
        <v>22</v>
      </c>
      <c r="D162" s="572">
        <v>1</v>
      </c>
    </row>
    <row r="163" spans="1:4" outlineLevel="1" x14ac:dyDescent="0.2">
      <c r="A163" s="569" t="s">
        <v>173</v>
      </c>
      <c r="B163" s="570" t="s">
        <v>1069</v>
      </c>
      <c r="C163" s="3" t="s">
        <v>22</v>
      </c>
      <c r="D163" s="572">
        <v>1</v>
      </c>
    </row>
    <row r="164" spans="1:4" outlineLevel="1" x14ac:dyDescent="0.2">
      <c r="A164" s="569" t="s">
        <v>174</v>
      </c>
      <c r="B164" s="570" t="s">
        <v>1250</v>
      </c>
      <c r="C164" s="3" t="s">
        <v>22</v>
      </c>
      <c r="D164" s="572">
        <v>1</v>
      </c>
    </row>
    <row r="165" spans="1:4" outlineLevel="1" x14ac:dyDescent="0.2">
      <c r="A165" s="569" t="s">
        <v>175</v>
      </c>
      <c r="B165" s="570" t="s">
        <v>1251</v>
      </c>
      <c r="C165" s="3" t="s">
        <v>22</v>
      </c>
      <c r="D165" s="572">
        <v>1</v>
      </c>
    </row>
    <row r="166" spans="1:4" outlineLevel="1" x14ac:dyDescent="0.2">
      <c r="A166" s="569" t="s">
        <v>176</v>
      </c>
      <c r="B166" s="570" t="s">
        <v>1252</v>
      </c>
      <c r="C166" s="3" t="s">
        <v>22</v>
      </c>
      <c r="D166" s="572">
        <v>1</v>
      </c>
    </row>
    <row r="167" spans="1:4" outlineLevel="1" x14ac:dyDescent="0.2">
      <c r="A167" s="569" t="s">
        <v>177</v>
      </c>
      <c r="B167" s="570" t="s">
        <v>1253</v>
      </c>
      <c r="C167" s="3" t="s">
        <v>22</v>
      </c>
      <c r="D167" s="572">
        <v>1</v>
      </c>
    </row>
    <row r="168" spans="1:4" outlineLevel="1" x14ac:dyDescent="0.2">
      <c r="A168" s="569" t="s">
        <v>178</v>
      </c>
      <c r="B168" s="570" t="s">
        <v>1254</v>
      </c>
      <c r="C168" s="3" t="s">
        <v>22</v>
      </c>
      <c r="D168" s="572">
        <v>1</v>
      </c>
    </row>
    <row r="169" spans="1:4" outlineLevel="1" x14ac:dyDescent="0.2">
      <c r="A169" s="569" t="s">
        <v>179</v>
      </c>
      <c r="B169" s="570" t="s">
        <v>1255</v>
      </c>
      <c r="C169" s="3" t="s">
        <v>22</v>
      </c>
      <c r="D169" s="572">
        <v>1</v>
      </c>
    </row>
    <row r="170" spans="1:4" outlineLevel="1" x14ac:dyDescent="0.2">
      <c r="A170" s="569" t="s">
        <v>180</v>
      </c>
      <c r="B170" s="570" t="s">
        <v>1256</v>
      </c>
      <c r="C170" s="3" t="s">
        <v>22</v>
      </c>
      <c r="D170" s="572">
        <v>1</v>
      </c>
    </row>
    <row r="171" spans="1:4" outlineLevel="1" x14ac:dyDescent="0.2">
      <c r="A171" s="569" t="s">
        <v>181</v>
      </c>
      <c r="B171" s="570" t="s">
        <v>1965</v>
      </c>
      <c r="C171" s="3" t="s">
        <v>22</v>
      </c>
      <c r="D171" s="572">
        <v>1</v>
      </c>
    </row>
    <row r="172" spans="1:4" outlineLevel="1" x14ac:dyDescent="0.2">
      <c r="A172" s="569" t="s">
        <v>182</v>
      </c>
      <c r="B172" s="570" t="s">
        <v>1257</v>
      </c>
      <c r="C172" s="3" t="s">
        <v>22</v>
      </c>
      <c r="D172" s="572">
        <v>1</v>
      </c>
    </row>
    <row r="173" spans="1:4" outlineLevel="1" x14ac:dyDescent="0.2">
      <c r="A173" s="569" t="s">
        <v>183</v>
      </c>
      <c r="B173" s="570" t="s">
        <v>1258</v>
      </c>
      <c r="C173" s="3" t="s">
        <v>22</v>
      </c>
      <c r="D173" s="572">
        <v>1</v>
      </c>
    </row>
    <row r="174" spans="1:4" outlineLevel="1" x14ac:dyDescent="0.2">
      <c r="A174" s="569" t="s">
        <v>184</v>
      </c>
      <c r="B174" s="570" t="s">
        <v>1259</v>
      </c>
      <c r="C174" s="3" t="s">
        <v>1</v>
      </c>
      <c r="D174" s="572">
        <v>1</v>
      </c>
    </row>
    <row r="175" spans="1:4" outlineLevel="1" x14ac:dyDescent="0.2">
      <c r="A175" s="569" t="s">
        <v>185</v>
      </c>
      <c r="B175" s="570" t="s">
        <v>855</v>
      </c>
      <c r="C175" s="3" t="s">
        <v>1</v>
      </c>
      <c r="D175" s="572">
        <v>1</v>
      </c>
    </row>
    <row r="176" spans="1:4" outlineLevel="1" x14ac:dyDescent="0.2">
      <c r="A176" s="569" t="s">
        <v>186</v>
      </c>
      <c r="B176" s="570" t="s">
        <v>1260</v>
      </c>
      <c r="C176" s="3" t="s">
        <v>1</v>
      </c>
      <c r="D176" s="572">
        <v>1</v>
      </c>
    </row>
    <row r="177" spans="1:4" outlineLevel="1" x14ac:dyDescent="0.2">
      <c r="A177" s="569" t="s">
        <v>187</v>
      </c>
      <c r="B177" s="570" t="s">
        <v>666</v>
      </c>
      <c r="C177" s="3" t="s">
        <v>20</v>
      </c>
      <c r="D177" s="572">
        <v>1</v>
      </c>
    </row>
    <row r="178" spans="1:4" outlineLevel="1" x14ac:dyDescent="0.2">
      <c r="A178" s="569" t="s">
        <v>188</v>
      </c>
      <c r="B178" s="570" t="s">
        <v>1068</v>
      </c>
      <c r="C178" s="3" t="s">
        <v>1</v>
      </c>
      <c r="D178" s="572">
        <v>1</v>
      </c>
    </row>
    <row r="179" spans="1:4" outlineLevel="1" x14ac:dyDescent="0.2">
      <c r="A179" s="569" t="s">
        <v>189</v>
      </c>
      <c r="B179" s="570" t="s">
        <v>1184</v>
      </c>
      <c r="C179" s="3" t="s">
        <v>1</v>
      </c>
      <c r="D179" s="572">
        <v>1</v>
      </c>
    </row>
    <row r="180" spans="1:4" outlineLevel="1" x14ac:dyDescent="0.2">
      <c r="A180" s="569" t="s">
        <v>733</v>
      </c>
      <c r="B180" s="570" t="s">
        <v>2438</v>
      </c>
      <c r="C180" s="3" t="s">
        <v>1</v>
      </c>
      <c r="D180" s="572">
        <v>1</v>
      </c>
    </row>
    <row r="181" spans="1:4" outlineLevel="1" x14ac:dyDescent="0.2">
      <c r="A181" s="569" t="s">
        <v>792</v>
      </c>
      <c r="B181" s="570" t="s">
        <v>2440</v>
      </c>
      <c r="C181" s="3" t="s">
        <v>1</v>
      </c>
      <c r="D181" s="572">
        <v>1</v>
      </c>
    </row>
    <row r="182" spans="1:4" outlineLevel="1" x14ac:dyDescent="0.2">
      <c r="A182" s="569" t="s">
        <v>793</v>
      </c>
      <c r="B182" s="570" t="s">
        <v>2441</v>
      </c>
      <c r="C182" s="3" t="s">
        <v>1</v>
      </c>
      <c r="D182" s="572">
        <v>1</v>
      </c>
    </row>
    <row r="183" spans="1:4" outlineLevel="1" x14ac:dyDescent="0.2">
      <c r="A183" s="569" t="s">
        <v>828</v>
      </c>
      <c r="B183" s="570" t="s">
        <v>1782</v>
      </c>
      <c r="C183" s="3" t="s">
        <v>1</v>
      </c>
      <c r="D183" s="572">
        <v>1</v>
      </c>
    </row>
    <row r="184" spans="1:4" outlineLevel="1" x14ac:dyDescent="0.2">
      <c r="A184" s="569" t="s">
        <v>924</v>
      </c>
      <c r="B184" s="570" t="s">
        <v>870</v>
      </c>
      <c r="C184" s="3" t="s">
        <v>22</v>
      </c>
      <c r="D184" s="572">
        <v>1</v>
      </c>
    </row>
    <row r="185" spans="1:4" outlineLevel="1" x14ac:dyDescent="0.2">
      <c r="A185" s="569" t="s">
        <v>926</v>
      </c>
      <c r="B185" s="570" t="s">
        <v>1041</v>
      </c>
      <c r="C185" s="3" t="s">
        <v>1</v>
      </c>
      <c r="D185" s="572">
        <v>1</v>
      </c>
    </row>
    <row r="186" spans="1:4" outlineLevel="1" x14ac:dyDescent="0.2">
      <c r="A186" s="569" t="s">
        <v>927</v>
      </c>
      <c r="B186" s="570" t="s">
        <v>2442</v>
      </c>
      <c r="C186" s="3" t="s">
        <v>1</v>
      </c>
      <c r="D186" s="572">
        <v>1</v>
      </c>
    </row>
    <row r="187" spans="1:4" outlineLevel="1" x14ac:dyDescent="0.2">
      <c r="A187" s="569" t="s">
        <v>996</v>
      </c>
      <c r="B187" s="570" t="s">
        <v>719</v>
      </c>
      <c r="C187" s="3" t="s">
        <v>22</v>
      </c>
      <c r="D187" s="572">
        <v>1</v>
      </c>
    </row>
    <row r="188" spans="1:4" outlineLevel="1" x14ac:dyDescent="0.2">
      <c r="A188" s="569" t="s">
        <v>1490</v>
      </c>
      <c r="B188" s="570" t="s">
        <v>1491</v>
      </c>
      <c r="C188" s="3" t="s">
        <v>1</v>
      </c>
      <c r="D188" s="572">
        <v>1</v>
      </c>
    </row>
    <row r="189" spans="1:4" outlineLevel="1" x14ac:dyDescent="0.2">
      <c r="A189" s="569" t="s">
        <v>1857</v>
      </c>
      <c r="B189" s="570" t="s">
        <v>2500</v>
      </c>
      <c r="C189" s="3" t="s">
        <v>1</v>
      </c>
      <c r="D189" s="572">
        <v>1</v>
      </c>
    </row>
    <row r="190" spans="1:4" x14ac:dyDescent="0.2">
      <c r="A190" s="573" t="s">
        <v>190</v>
      </c>
      <c r="B190" s="576" t="s">
        <v>191</v>
      </c>
      <c r="C190" s="582"/>
      <c r="D190" s="580"/>
    </row>
    <row r="191" spans="1:4" outlineLevel="1" x14ac:dyDescent="0.2">
      <c r="A191" s="569" t="s">
        <v>192</v>
      </c>
      <c r="B191" s="570" t="s">
        <v>1077</v>
      </c>
      <c r="C191" s="3" t="s">
        <v>19</v>
      </c>
      <c r="D191" s="572">
        <v>1</v>
      </c>
    </row>
    <row r="192" spans="1:4" outlineLevel="1" x14ac:dyDescent="0.2">
      <c r="A192" s="569" t="s">
        <v>193</v>
      </c>
      <c r="B192" s="570" t="s">
        <v>194</v>
      </c>
      <c r="C192" s="3" t="s">
        <v>19</v>
      </c>
      <c r="D192" s="572">
        <v>1</v>
      </c>
    </row>
    <row r="193" spans="1:4" outlineLevel="1" x14ac:dyDescent="0.2">
      <c r="A193" s="569" t="s">
        <v>195</v>
      </c>
      <c r="B193" s="570" t="s">
        <v>196</v>
      </c>
      <c r="C193" s="3" t="s">
        <v>19</v>
      </c>
      <c r="D193" s="572">
        <v>1</v>
      </c>
    </row>
    <row r="194" spans="1:4" outlineLevel="1" x14ac:dyDescent="0.2">
      <c r="A194" s="569" t="s">
        <v>197</v>
      </c>
      <c r="B194" s="570" t="s">
        <v>198</v>
      </c>
      <c r="C194" s="3" t="s">
        <v>19</v>
      </c>
      <c r="D194" s="572">
        <v>1</v>
      </c>
    </row>
    <row r="195" spans="1:4" x14ac:dyDescent="0.2">
      <c r="A195" s="573" t="s">
        <v>199</v>
      </c>
      <c r="B195" s="576" t="s">
        <v>200</v>
      </c>
      <c r="C195" s="579"/>
      <c r="D195" s="580"/>
    </row>
    <row r="196" spans="1:4" outlineLevel="1" x14ac:dyDescent="0.2">
      <c r="A196" s="569" t="s">
        <v>201</v>
      </c>
      <c r="B196" s="570" t="s">
        <v>202</v>
      </c>
      <c r="C196" s="3" t="s">
        <v>1</v>
      </c>
      <c r="D196" s="572">
        <v>1</v>
      </c>
    </row>
    <row r="197" spans="1:4" outlineLevel="1" x14ac:dyDescent="0.2">
      <c r="A197" s="569" t="s">
        <v>203</v>
      </c>
      <c r="B197" s="570" t="s">
        <v>1261</v>
      </c>
      <c r="C197" s="3" t="s">
        <v>1</v>
      </c>
      <c r="D197" s="572">
        <v>1</v>
      </c>
    </row>
    <row r="198" spans="1:4" outlineLevel="1" x14ac:dyDescent="0.2">
      <c r="A198" s="569" t="s">
        <v>204</v>
      </c>
      <c r="B198" s="570" t="s">
        <v>205</v>
      </c>
      <c r="C198" s="3" t="s">
        <v>1</v>
      </c>
      <c r="D198" s="572">
        <v>1</v>
      </c>
    </row>
    <row r="199" spans="1:4" outlineLevel="1" x14ac:dyDescent="0.2">
      <c r="A199" s="569" t="s">
        <v>206</v>
      </c>
      <c r="B199" s="570" t="s">
        <v>1783</v>
      </c>
      <c r="C199" s="3" t="s">
        <v>1</v>
      </c>
      <c r="D199" s="572">
        <v>1</v>
      </c>
    </row>
    <row r="200" spans="1:4" outlineLevel="1" x14ac:dyDescent="0.2">
      <c r="A200" s="569" t="s">
        <v>207</v>
      </c>
      <c r="B200" s="570" t="s">
        <v>1262</v>
      </c>
      <c r="C200" s="3" t="s">
        <v>1</v>
      </c>
      <c r="D200" s="572">
        <v>1</v>
      </c>
    </row>
    <row r="201" spans="1:4" outlineLevel="1" x14ac:dyDescent="0.2">
      <c r="A201" s="569" t="s">
        <v>208</v>
      </c>
      <c r="B201" s="570" t="s">
        <v>715</v>
      </c>
      <c r="C201" s="3" t="s">
        <v>1</v>
      </c>
      <c r="D201" s="572">
        <v>1</v>
      </c>
    </row>
    <row r="202" spans="1:4" outlineLevel="1" x14ac:dyDescent="0.2">
      <c r="A202" s="569" t="s">
        <v>209</v>
      </c>
      <c r="B202" s="570" t="s">
        <v>210</v>
      </c>
      <c r="C202" s="3" t="s">
        <v>1</v>
      </c>
      <c r="D202" s="572">
        <v>1</v>
      </c>
    </row>
    <row r="203" spans="1:4" outlineLevel="1" x14ac:dyDescent="0.2">
      <c r="A203" s="569" t="s">
        <v>772</v>
      </c>
      <c r="B203" s="570" t="s">
        <v>716</v>
      </c>
      <c r="C203" s="3" t="s">
        <v>1</v>
      </c>
      <c r="D203" s="572">
        <v>1</v>
      </c>
    </row>
    <row r="204" spans="1:4" outlineLevel="1" x14ac:dyDescent="0.2">
      <c r="A204" s="569" t="s">
        <v>773</v>
      </c>
      <c r="B204" s="570" t="s">
        <v>717</v>
      </c>
      <c r="C204" s="3" t="s">
        <v>1</v>
      </c>
      <c r="D204" s="572">
        <v>1</v>
      </c>
    </row>
    <row r="205" spans="1:4" outlineLevel="1" x14ac:dyDescent="0.2">
      <c r="A205" s="569" t="s">
        <v>774</v>
      </c>
      <c r="B205" s="570" t="s">
        <v>718</v>
      </c>
      <c r="C205" s="3" t="s">
        <v>1</v>
      </c>
      <c r="D205" s="572">
        <v>1</v>
      </c>
    </row>
    <row r="206" spans="1:4" outlineLevel="1" x14ac:dyDescent="0.2">
      <c r="A206" s="569" t="s">
        <v>775</v>
      </c>
      <c r="B206" s="570" t="s">
        <v>1586</v>
      </c>
      <c r="C206" s="3" t="s">
        <v>1</v>
      </c>
      <c r="D206" s="572">
        <v>1</v>
      </c>
    </row>
    <row r="207" spans="1:4" outlineLevel="1" x14ac:dyDescent="0.2">
      <c r="A207" s="569" t="s">
        <v>776</v>
      </c>
      <c r="B207" s="570" t="s">
        <v>1599</v>
      </c>
      <c r="C207" s="3" t="s">
        <v>1</v>
      </c>
      <c r="D207" s="572">
        <v>1</v>
      </c>
    </row>
    <row r="208" spans="1:4" outlineLevel="1" x14ac:dyDescent="0.2">
      <c r="A208" s="569" t="s">
        <v>777</v>
      </c>
      <c r="B208" s="570" t="s">
        <v>721</v>
      </c>
      <c r="C208" s="3" t="s">
        <v>1</v>
      </c>
      <c r="D208" s="572">
        <v>1</v>
      </c>
    </row>
    <row r="209" spans="1:4" outlineLevel="1" x14ac:dyDescent="0.2">
      <c r="A209" s="569" t="s">
        <v>811</v>
      </c>
      <c r="B209" s="570" t="s">
        <v>722</v>
      </c>
      <c r="C209" s="3" t="s">
        <v>1</v>
      </c>
      <c r="D209" s="572">
        <v>1</v>
      </c>
    </row>
    <row r="210" spans="1:4" outlineLevel="1" x14ac:dyDescent="0.2">
      <c r="A210" s="569" t="s">
        <v>1509</v>
      </c>
      <c r="B210" s="570" t="s">
        <v>1658</v>
      </c>
      <c r="C210" s="3" t="s">
        <v>19</v>
      </c>
      <c r="D210" s="572">
        <v>1</v>
      </c>
    </row>
    <row r="211" spans="1:4" outlineLevel="1" x14ac:dyDescent="0.2">
      <c r="A211" s="569" t="s">
        <v>1543</v>
      </c>
      <c r="B211" s="583" t="s">
        <v>1544</v>
      </c>
      <c r="C211" s="3" t="s">
        <v>1</v>
      </c>
      <c r="D211" s="572">
        <v>1</v>
      </c>
    </row>
    <row r="212" spans="1:4" outlineLevel="1" x14ac:dyDescent="0.2">
      <c r="A212" s="569" t="s">
        <v>1545</v>
      </c>
      <c r="B212" s="583" t="s">
        <v>1551</v>
      </c>
      <c r="C212" s="3" t="s">
        <v>1</v>
      </c>
      <c r="D212" s="572">
        <v>1</v>
      </c>
    </row>
    <row r="213" spans="1:4" outlineLevel="1" x14ac:dyDescent="0.2">
      <c r="A213" s="569" t="s">
        <v>1862</v>
      </c>
      <c r="B213" s="583" t="s">
        <v>1890</v>
      </c>
      <c r="C213" s="3" t="s">
        <v>1</v>
      </c>
      <c r="D213" s="572">
        <v>1</v>
      </c>
    </row>
    <row r="214" spans="1:4" x14ac:dyDescent="0.2">
      <c r="A214" s="573" t="s">
        <v>211</v>
      </c>
      <c r="B214" s="576" t="s">
        <v>212</v>
      </c>
      <c r="C214" s="582"/>
      <c r="D214" s="580"/>
    </row>
    <row r="215" spans="1:4" outlineLevel="1" x14ac:dyDescent="0.2">
      <c r="A215" s="569" t="s">
        <v>213</v>
      </c>
      <c r="B215" s="570" t="s">
        <v>214</v>
      </c>
      <c r="C215" s="3" t="s">
        <v>833</v>
      </c>
      <c r="D215" s="572">
        <v>1</v>
      </c>
    </row>
    <row r="216" spans="1:4" outlineLevel="1" x14ac:dyDescent="0.2">
      <c r="A216" s="569" t="s">
        <v>215</v>
      </c>
      <c r="B216" s="570" t="s">
        <v>216</v>
      </c>
      <c r="C216" s="3" t="s">
        <v>833</v>
      </c>
      <c r="D216" s="572">
        <v>1</v>
      </c>
    </row>
    <row r="217" spans="1:4" outlineLevel="1" x14ac:dyDescent="0.2">
      <c r="A217" s="569" t="s">
        <v>217</v>
      </c>
      <c r="B217" s="570" t="s">
        <v>947</v>
      </c>
      <c r="C217" s="3" t="s">
        <v>833</v>
      </c>
      <c r="D217" s="572">
        <v>1</v>
      </c>
    </row>
    <row r="218" spans="1:4" outlineLevel="1" x14ac:dyDescent="0.2">
      <c r="A218" s="569" t="s">
        <v>218</v>
      </c>
      <c r="B218" s="570" t="s">
        <v>948</v>
      </c>
      <c r="C218" s="3" t="s">
        <v>833</v>
      </c>
      <c r="D218" s="572">
        <v>1</v>
      </c>
    </row>
    <row r="219" spans="1:4" outlineLevel="1" x14ac:dyDescent="0.2">
      <c r="A219" s="569" t="s">
        <v>219</v>
      </c>
      <c r="B219" s="570" t="s">
        <v>1263</v>
      </c>
      <c r="C219" s="3" t="s">
        <v>833</v>
      </c>
      <c r="D219" s="572">
        <v>1</v>
      </c>
    </row>
    <row r="220" spans="1:4" outlineLevel="1" x14ac:dyDescent="0.2">
      <c r="A220" s="569" t="s">
        <v>220</v>
      </c>
      <c r="B220" s="570" t="s">
        <v>998</v>
      </c>
      <c r="C220" s="3" t="s">
        <v>22</v>
      </c>
      <c r="D220" s="572">
        <v>1</v>
      </c>
    </row>
    <row r="221" spans="1:4" outlineLevel="1" x14ac:dyDescent="0.2">
      <c r="A221" s="569" t="s">
        <v>221</v>
      </c>
      <c r="B221" s="570" t="s">
        <v>1769</v>
      </c>
      <c r="C221" s="3" t="s">
        <v>833</v>
      </c>
      <c r="D221" s="572">
        <v>1</v>
      </c>
    </row>
    <row r="222" spans="1:4" outlineLevel="1" x14ac:dyDescent="0.2">
      <c r="A222" s="569" t="s">
        <v>802</v>
      </c>
      <c r="B222" s="570" t="s">
        <v>1646</v>
      </c>
      <c r="C222" s="3" t="s">
        <v>22</v>
      </c>
      <c r="D222" s="572">
        <v>1</v>
      </c>
    </row>
    <row r="223" spans="1:4" outlineLevel="1" x14ac:dyDescent="0.2">
      <c r="A223" s="569" t="s">
        <v>805</v>
      </c>
      <c r="B223" s="570" t="s">
        <v>960</v>
      </c>
      <c r="C223" s="3" t="s">
        <v>833</v>
      </c>
      <c r="D223" s="572">
        <v>1</v>
      </c>
    </row>
    <row r="224" spans="1:4" outlineLevel="1" x14ac:dyDescent="0.2">
      <c r="A224" s="569" t="s">
        <v>814</v>
      </c>
      <c r="B224" s="570" t="s">
        <v>946</v>
      </c>
      <c r="C224" s="3" t="s">
        <v>833</v>
      </c>
      <c r="D224" s="572">
        <v>1</v>
      </c>
    </row>
    <row r="225" spans="1:4" outlineLevel="1" x14ac:dyDescent="0.2">
      <c r="A225" s="569" t="s">
        <v>815</v>
      </c>
      <c r="B225" s="570" t="s">
        <v>1149</v>
      </c>
      <c r="C225" s="3" t="s">
        <v>833</v>
      </c>
      <c r="D225" s="572">
        <v>1</v>
      </c>
    </row>
    <row r="226" spans="1:4" outlineLevel="1" x14ac:dyDescent="0.2">
      <c r="A226" s="569" t="s">
        <v>816</v>
      </c>
      <c r="B226" s="570" t="s">
        <v>1770</v>
      </c>
      <c r="C226" s="3" t="s">
        <v>833</v>
      </c>
      <c r="D226" s="572">
        <v>1</v>
      </c>
    </row>
    <row r="227" spans="1:4" outlineLevel="1" x14ac:dyDescent="0.2">
      <c r="A227" s="569" t="s">
        <v>817</v>
      </c>
      <c r="B227" s="570" t="s">
        <v>1150</v>
      </c>
      <c r="C227" s="3" t="s">
        <v>833</v>
      </c>
      <c r="D227" s="572">
        <v>1</v>
      </c>
    </row>
    <row r="228" spans="1:4" outlineLevel="1" x14ac:dyDescent="0.2">
      <c r="A228" s="569" t="s">
        <v>818</v>
      </c>
      <c r="B228" s="570" t="s">
        <v>1151</v>
      </c>
      <c r="C228" s="3" t="s">
        <v>833</v>
      </c>
      <c r="D228" s="572">
        <v>1</v>
      </c>
    </row>
    <row r="229" spans="1:4" outlineLevel="1" x14ac:dyDescent="0.2">
      <c r="A229" s="569" t="s">
        <v>1784</v>
      </c>
      <c r="B229" s="583" t="s">
        <v>1826</v>
      </c>
      <c r="C229" s="3" t="s">
        <v>833</v>
      </c>
      <c r="D229" s="572">
        <v>1</v>
      </c>
    </row>
    <row r="230" spans="1:4" outlineLevel="1" x14ac:dyDescent="0.2">
      <c r="A230" s="569" t="s">
        <v>1820</v>
      </c>
      <c r="B230" s="570" t="s">
        <v>1821</v>
      </c>
      <c r="C230" s="3" t="s">
        <v>833</v>
      </c>
      <c r="D230" s="572">
        <v>1</v>
      </c>
    </row>
    <row r="231" spans="1:4" outlineLevel="1" x14ac:dyDescent="0.2">
      <c r="A231" s="569" t="s">
        <v>1832</v>
      </c>
      <c r="B231" s="570" t="s">
        <v>1839</v>
      </c>
      <c r="C231" s="3" t="s">
        <v>833</v>
      </c>
      <c r="D231" s="572">
        <v>1</v>
      </c>
    </row>
    <row r="232" spans="1:4" x14ac:dyDescent="0.2">
      <c r="A232" s="573" t="s">
        <v>222</v>
      </c>
      <c r="B232" s="576" t="s">
        <v>223</v>
      </c>
      <c r="C232" s="579"/>
      <c r="D232" s="580"/>
    </row>
    <row r="233" spans="1:4" outlineLevel="1" x14ac:dyDescent="0.2">
      <c r="A233" s="514" t="s">
        <v>224</v>
      </c>
      <c r="B233" s="570" t="s">
        <v>225</v>
      </c>
      <c r="C233" s="3" t="s">
        <v>1</v>
      </c>
      <c r="D233" s="572">
        <v>1</v>
      </c>
    </row>
    <row r="234" spans="1:4" outlineLevel="1" x14ac:dyDescent="0.2">
      <c r="A234" s="514" t="s">
        <v>226</v>
      </c>
      <c r="B234" s="570" t="s">
        <v>227</v>
      </c>
      <c r="C234" s="3" t="s">
        <v>1</v>
      </c>
      <c r="D234" s="572">
        <v>1</v>
      </c>
    </row>
    <row r="235" spans="1:4" outlineLevel="1" x14ac:dyDescent="0.2">
      <c r="A235" s="514" t="s">
        <v>228</v>
      </c>
      <c r="B235" s="570" t="s">
        <v>1739</v>
      </c>
      <c r="C235" s="3" t="s">
        <v>1</v>
      </c>
      <c r="D235" s="572">
        <v>1</v>
      </c>
    </row>
    <row r="236" spans="1:4" outlineLevel="1" x14ac:dyDescent="0.2">
      <c r="A236" s="514" t="s">
        <v>229</v>
      </c>
      <c r="B236" s="570" t="s">
        <v>230</v>
      </c>
      <c r="C236" s="3" t="s">
        <v>1</v>
      </c>
      <c r="D236" s="572">
        <v>1</v>
      </c>
    </row>
    <row r="237" spans="1:4" outlineLevel="1" x14ac:dyDescent="0.2">
      <c r="A237" s="514" t="s">
        <v>231</v>
      </c>
      <c r="B237" s="570" t="s">
        <v>232</v>
      </c>
      <c r="C237" s="3" t="s">
        <v>1</v>
      </c>
      <c r="D237" s="572">
        <v>1</v>
      </c>
    </row>
    <row r="238" spans="1:4" outlineLevel="1" x14ac:dyDescent="0.2">
      <c r="A238" s="514" t="s">
        <v>233</v>
      </c>
      <c r="B238" s="570" t="s">
        <v>234</v>
      </c>
      <c r="C238" s="3" t="s">
        <v>1</v>
      </c>
      <c r="D238" s="572">
        <v>1</v>
      </c>
    </row>
    <row r="239" spans="1:4" outlineLevel="1" x14ac:dyDescent="0.2">
      <c r="A239" s="514" t="s">
        <v>235</v>
      </c>
      <c r="B239" s="570" t="s">
        <v>236</v>
      </c>
      <c r="C239" s="3" t="s">
        <v>1</v>
      </c>
      <c r="D239" s="572">
        <v>1</v>
      </c>
    </row>
    <row r="240" spans="1:4" outlineLevel="1" x14ac:dyDescent="0.2">
      <c r="A240" s="514" t="s">
        <v>237</v>
      </c>
      <c r="B240" s="570" t="s">
        <v>238</v>
      </c>
      <c r="C240" s="3" t="s">
        <v>1</v>
      </c>
      <c r="D240" s="572">
        <v>1</v>
      </c>
    </row>
    <row r="241" spans="1:4" outlineLevel="1" x14ac:dyDescent="0.2">
      <c r="A241" s="514" t="s">
        <v>239</v>
      </c>
      <c r="B241" s="570" t="s">
        <v>240</v>
      </c>
      <c r="C241" s="3" t="s">
        <v>1</v>
      </c>
      <c r="D241" s="572">
        <v>1</v>
      </c>
    </row>
    <row r="242" spans="1:4" outlineLevel="1" x14ac:dyDescent="0.2">
      <c r="A242" s="514" t="s">
        <v>241</v>
      </c>
      <c r="B242" s="570" t="s">
        <v>242</v>
      </c>
      <c r="C242" s="3" t="s">
        <v>1</v>
      </c>
      <c r="D242" s="572">
        <v>1</v>
      </c>
    </row>
    <row r="243" spans="1:4" outlineLevel="1" x14ac:dyDescent="0.2">
      <c r="A243" s="514" t="s">
        <v>243</v>
      </c>
      <c r="B243" s="570" t="s">
        <v>244</v>
      </c>
      <c r="C243" s="3" t="s">
        <v>1</v>
      </c>
      <c r="D243" s="572">
        <v>1</v>
      </c>
    </row>
    <row r="244" spans="1:4" outlineLevel="1" x14ac:dyDescent="0.2">
      <c r="A244" s="514" t="s">
        <v>245</v>
      </c>
      <c r="B244" s="570" t="s">
        <v>246</v>
      </c>
      <c r="C244" s="3" t="s">
        <v>1</v>
      </c>
      <c r="D244" s="572">
        <v>1</v>
      </c>
    </row>
    <row r="245" spans="1:4" outlineLevel="1" x14ac:dyDescent="0.2">
      <c r="A245" s="514" t="s">
        <v>247</v>
      </c>
      <c r="B245" s="570" t="s">
        <v>2537</v>
      </c>
      <c r="C245" s="68" t="s">
        <v>1</v>
      </c>
      <c r="D245" s="572">
        <v>1</v>
      </c>
    </row>
    <row r="246" spans="1:4" outlineLevel="1" x14ac:dyDescent="0.2">
      <c r="A246" s="514" t="s">
        <v>248</v>
      </c>
      <c r="B246" s="570" t="s">
        <v>1264</v>
      </c>
      <c r="C246" s="68" t="s">
        <v>1</v>
      </c>
      <c r="D246" s="572">
        <v>1</v>
      </c>
    </row>
    <row r="247" spans="1:4" outlineLevel="1" x14ac:dyDescent="0.2">
      <c r="A247" s="514" t="s">
        <v>249</v>
      </c>
      <c r="B247" s="570" t="s">
        <v>1178</v>
      </c>
      <c r="C247" s="68" t="s">
        <v>1</v>
      </c>
      <c r="D247" s="572">
        <v>1</v>
      </c>
    </row>
    <row r="248" spans="1:4" outlineLevel="1" x14ac:dyDescent="0.2">
      <c r="A248" s="514" t="s">
        <v>250</v>
      </c>
      <c r="B248" s="570" t="s">
        <v>1265</v>
      </c>
      <c r="C248" s="68" t="s">
        <v>1</v>
      </c>
      <c r="D248" s="572">
        <v>1</v>
      </c>
    </row>
    <row r="249" spans="1:4" outlineLevel="1" x14ac:dyDescent="0.2">
      <c r="A249" s="514" t="s">
        <v>251</v>
      </c>
      <c r="B249" s="570" t="s">
        <v>1177</v>
      </c>
      <c r="C249" s="68" t="s">
        <v>1</v>
      </c>
      <c r="D249" s="572">
        <v>1</v>
      </c>
    </row>
    <row r="250" spans="1:4" outlineLevel="1" x14ac:dyDescent="0.2">
      <c r="A250" s="514" t="s">
        <v>252</v>
      </c>
      <c r="B250" s="570" t="s">
        <v>1179</v>
      </c>
      <c r="C250" s="68" t="s">
        <v>1</v>
      </c>
      <c r="D250" s="572">
        <v>1</v>
      </c>
    </row>
    <row r="251" spans="1:4" outlineLevel="1" x14ac:dyDescent="0.2">
      <c r="A251" s="514" t="s">
        <v>253</v>
      </c>
      <c r="B251" s="570" t="s">
        <v>1785</v>
      </c>
      <c r="C251" s="3" t="s">
        <v>1</v>
      </c>
      <c r="D251" s="572">
        <v>1</v>
      </c>
    </row>
    <row r="252" spans="1:4" outlineLevel="1" x14ac:dyDescent="0.2">
      <c r="A252" s="514" t="s">
        <v>254</v>
      </c>
      <c r="B252" s="570" t="s">
        <v>1740</v>
      </c>
      <c r="C252" s="3" t="s">
        <v>1</v>
      </c>
      <c r="D252" s="572">
        <v>1</v>
      </c>
    </row>
    <row r="253" spans="1:4" outlineLevel="1" x14ac:dyDescent="0.2">
      <c r="A253" s="514" t="s">
        <v>255</v>
      </c>
      <c r="B253" s="570" t="s">
        <v>1741</v>
      </c>
      <c r="C253" s="3" t="s">
        <v>1</v>
      </c>
      <c r="D253" s="572">
        <v>1</v>
      </c>
    </row>
    <row r="254" spans="1:4" outlineLevel="1" x14ac:dyDescent="0.2">
      <c r="A254" s="514" t="s">
        <v>256</v>
      </c>
      <c r="B254" s="570" t="s">
        <v>1771</v>
      </c>
      <c r="C254" s="3" t="s">
        <v>20</v>
      </c>
      <c r="D254" s="572">
        <v>1</v>
      </c>
    </row>
    <row r="255" spans="1:4" outlineLevel="1" x14ac:dyDescent="0.2">
      <c r="A255" s="514" t="s">
        <v>794</v>
      </c>
      <c r="B255" s="570" t="s">
        <v>779</v>
      </c>
      <c r="C255" s="3" t="s">
        <v>1</v>
      </c>
      <c r="D255" s="572">
        <v>1</v>
      </c>
    </row>
    <row r="256" spans="1:4" outlineLevel="1" x14ac:dyDescent="0.2">
      <c r="A256" s="514" t="s">
        <v>800</v>
      </c>
      <c r="B256" s="570" t="s">
        <v>801</v>
      </c>
      <c r="C256" s="3" t="s">
        <v>1</v>
      </c>
      <c r="D256" s="572">
        <v>1</v>
      </c>
    </row>
    <row r="257" spans="1:4" outlineLevel="1" x14ac:dyDescent="0.2">
      <c r="A257" s="514" t="s">
        <v>808</v>
      </c>
      <c r="B257" s="570" t="s">
        <v>747</v>
      </c>
      <c r="C257" s="3" t="s">
        <v>1</v>
      </c>
      <c r="D257" s="572">
        <v>1</v>
      </c>
    </row>
    <row r="258" spans="1:4" outlineLevel="1" x14ac:dyDescent="0.2">
      <c r="A258" s="514" t="s">
        <v>822</v>
      </c>
      <c r="B258" s="570" t="s">
        <v>951</v>
      </c>
      <c r="C258" s="3" t="s">
        <v>1</v>
      </c>
      <c r="D258" s="572">
        <v>1</v>
      </c>
    </row>
    <row r="259" spans="1:4" outlineLevel="1" x14ac:dyDescent="0.2">
      <c r="A259" s="514" t="s">
        <v>823</v>
      </c>
      <c r="B259" s="570" t="s">
        <v>723</v>
      </c>
      <c r="C259" s="3" t="s">
        <v>1</v>
      </c>
      <c r="D259" s="572">
        <v>1</v>
      </c>
    </row>
    <row r="260" spans="1:4" outlineLevel="1" x14ac:dyDescent="0.2">
      <c r="A260" s="514" t="s">
        <v>824</v>
      </c>
      <c r="B260" s="570" t="s">
        <v>1786</v>
      </c>
      <c r="C260" s="3" t="s">
        <v>125</v>
      </c>
      <c r="D260" s="572">
        <v>1</v>
      </c>
    </row>
    <row r="261" spans="1:4" outlineLevel="1" x14ac:dyDescent="0.2">
      <c r="A261" s="514" t="s">
        <v>830</v>
      </c>
      <c r="B261" s="570" t="s">
        <v>1742</v>
      </c>
      <c r="C261" s="3" t="s">
        <v>1</v>
      </c>
      <c r="D261" s="572">
        <v>1</v>
      </c>
    </row>
    <row r="262" spans="1:4" outlineLevel="1" x14ac:dyDescent="0.2">
      <c r="A262" s="514" t="s">
        <v>845</v>
      </c>
      <c r="B262" s="570" t="s">
        <v>1142</v>
      </c>
      <c r="C262" s="3" t="s">
        <v>1</v>
      </c>
      <c r="D262" s="572">
        <v>1</v>
      </c>
    </row>
    <row r="263" spans="1:4" outlineLevel="1" x14ac:dyDescent="0.2">
      <c r="A263" s="514" t="s">
        <v>944</v>
      </c>
      <c r="B263" s="570" t="s">
        <v>1581</v>
      </c>
      <c r="C263" s="3" t="s">
        <v>1</v>
      </c>
      <c r="D263" s="572">
        <v>1</v>
      </c>
    </row>
    <row r="264" spans="1:4" outlineLevel="1" x14ac:dyDescent="0.2">
      <c r="A264" s="514" t="s">
        <v>952</v>
      </c>
      <c r="B264" s="570" t="s">
        <v>1743</v>
      </c>
      <c r="C264" s="3" t="s">
        <v>1</v>
      </c>
      <c r="D264" s="572">
        <v>1</v>
      </c>
    </row>
    <row r="265" spans="1:4" outlineLevel="1" x14ac:dyDescent="0.2">
      <c r="A265" s="514" t="s">
        <v>954</v>
      </c>
      <c r="B265" s="570" t="s">
        <v>1744</v>
      </c>
      <c r="C265" s="3" t="s">
        <v>1</v>
      </c>
      <c r="D265" s="572">
        <v>1</v>
      </c>
    </row>
    <row r="266" spans="1:4" outlineLevel="1" x14ac:dyDescent="0.2">
      <c r="A266" s="514" t="s">
        <v>957</v>
      </c>
      <c r="B266" s="570" t="s">
        <v>1738</v>
      </c>
      <c r="C266" s="3" t="s">
        <v>1</v>
      </c>
      <c r="D266" s="572">
        <v>1</v>
      </c>
    </row>
    <row r="267" spans="1:4" outlineLevel="1" x14ac:dyDescent="0.2">
      <c r="A267" s="514" t="s">
        <v>2291</v>
      </c>
      <c r="B267" s="570" t="s">
        <v>2349</v>
      </c>
      <c r="C267" s="3" t="s">
        <v>1</v>
      </c>
      <c r="D267" s="572">
        <v>1</v>
      </c>
    </row>
    <row r="268" spans="1:4" outlineLevel="1" x14ac:dyDescent="0.2">
      <c r="A268" s="514" t="s">
        <v>2492</v>
      </c>
      <c r="B268" s="570" t="s">
        <v>2493</v>
      </c>
      <c r="C268" s="3" t="s">
        <v>20</v>
      </c>
      <c r="D268" s="572">
        <v>1</v>
      </c>
    </row>
    <row r="269" spans="1:4" x14ac:dyDescent="0.2">
      <c r="A269" s="573" t="s">
        <v>257</v>
      </c>
      <c r="B269" s="576" t="s">
        <v>258</v>
      </c>
      <c r="C269" s="582"/>
      <c r="D269" s="580"/>
    </row>
    <row r="270" spans="1:4" outlineLevel="1" x14ac:dyDescent="0.2">
      <c r="A270" s="514" t="s">
        <v>259</v>
      </c>
      <c r="B270" s="570" t="s">
        <v>1787</v>
      </c>
      <c r="C270" s="3" t="s">
        <v>125</v>
      </c>
      <c r="D270" s="572">
        <v>1</v>
      </c>
    </row>
    <row r="271" spans="1:4" outlineLevel="1" x14ac:dyDescent="0.2">
      <c r="A271" s="514" t="s">
        <v>260</v>
      </c>
      <c r="B271" s="570" t="s">
        <v>1745</v>
      </c>
      <c r="C271" s="3" t="s">
        <v>125</v>
      </c>
      <c r="D271" s="572">
        <v>1</v>
      </c>
    </row>
    <row r="272" spans="1:4" outlineLevel="1" x14ac:dyDescent="0.2">
      <c r="A272" s="514" t="s">
        <v>262</v>
      </c>
      <c r="B272" s="570" t="s">
        <v>263</v>
      </c>
      <c r="C272" s="3" t="s">
        <v>125</v>
      </c>
      <c r="D272" s="572">
        <v>1</v>
      </c>
    </row>
    <row r="273" spans="1:4" outlineLevel="1" x14ac:dyDescent="0.2">
      <c r="A273" s="514" t="s">
        <v>834</v>
      </c>
      <c r="B273" s="570" t="s">
        <v>780</v>
      </c>
      <c r="C273" s="3" t="s">
        <v>125</v>
      </c>
      <c r="D273" s="572">
        <v>1</v>
      </c>
    </row>
    <row r="274" spans="1:4" outlineLevel="1" x14ac:dyDescent="0.2">
      <c r="A274" s="514" t="s">
        <v>2475</v>
      </c>
      <c r="B274" s="570" t="s">
        <v>2479</v>
      </c>
      <c r="C274" s="3" t="s">
        <v>125</v>
      </c>
      <c r="D274" s="572">
        <v>1</v>
      </c>
    </row>
    <row r="275" spans="1:4" outlineLevel="1" x14ac:dyDescent="0.2">
      <c r="A275" s="514" t="s">
        <v>2476</v>
      </c>
      <c r="B275" s="570" t="s">
        <v>2481</v>
      </c>
      <c r="C275" s="3" t="s">
        <v>125</v>
      </c>
      <c r="D275" s="572">
        <v>1</v>
      </c>
    </row>
    <row r="276" spans="1:4" x14ac:dyDescent="0.2">
      <c r="A276" s="573" t="s">
        <v>264</v>
      </c>
      <c r="B276" s="576" t="s">
        <v>1476</v>
      </c>
      <c r="C276" s="579"/>
      <c r="D276" s="580"/>
    </row>
    <row r="277" spans="1:4" outlineLevel="1" x14ac:dyDescent="0.2">
      <c r="A277" s="514" t="s">
        <v>265</v>
      </c>
      <c r="B277" s="570" t="s">
        <v>746</v>
      </c>
      <c r="C277" s="3" t="s">
        <v>22</v>
      </c>
      <c r="D277" s="572">
        <v>1</v>
      </c>
    </row>
    <row r="278" spans="1:4" outlineLevel="1" x14ac:dyDescent="0.2">
      <c r="A278" s="514" t="s">
        <v>266</v>
      </c>
      <c r="B278" s="570" t="s">
        <v>728</v>
      </c>
      <c r="C278" s="3" t="s">
        <v>267</v>
      </c>
      <c r="D278" s="572">
        <v>1</v>
      </c>
    </row>
    <row r="279" spans="1:4" outlineLevel="1" x14ac:dyDescent="0.2">
      <c r="A279" s="514" t="s">
        <v>268</v>
      </c>
      <c r="B279" s="570" t="s">
        <v>269</v>
      </c>
      <c r="C279" s="3" t="s">
        <v>21</v>
      </c>
      <c r="D279" s="572">
        <v>1</v>
      </c>
    </row>
    <row r="280" spans="1:4" outlineLevel="1" x14ac:dyDescent="0.2">
      <c r="A280" s="514" t="s">
        <v>270</v>
      </c>
      <c r="B280" s="570" t="s">
        <v>1749</v>
      </c>
      <c r="C280" s="3" t="s">
        <v>1</v>
      </c>
      <c r="D280" s="572">
        <v>1</v>
      </c>
    </row>
    <row r="281" spans="1:4" outlineLevel="1" x14ac:dyDescent="0.2">
      <c r="A281" s="514" t="s">
        <v>271</v>
      </c>
      <c r="B281" s="570" t="s">
        <v>272</v>
      </c>
      <c r="C281" s="3" t="s">
        <v>1</v>
      </c>
      <c r="D281" s="572">
        <v>1</v>
      </c>
    </row>
    <row r="282" spans="1:4" outlineLevel="1" x14ac:dyDescent="0.2">
      <c r="A282" s="514" t="s">
        <v>273</v>
      </c>
      <c r="B282" s="570" t="s">
        <v>642</v>
      </c>
      <c r="C282" s="3" t="s">
        <v>637</v>
      </c>
      <c r="D282" s="572">
        <v>1</v>
      </c>
    </row>
    <row r="283" spans="1:4" outlineLevel="1" x14ac:dyDescent="0.2">
      <c r="A283" s="514" t="s">
        <v>274</v>
      </c>
      <c r="B283" s="570" t="s">
        <v>1788</v>
      </c>
      <c r="C283" s="3" t="s">
        <v>22</v>
      </c>
      <c r="D283" s="572">
        <v>1</v>
      </c>
    </row>
    <row r="284" spans="1:4" outlineLevel="1" x14ac:dyDescent="0.2">
      <c r="A284" s="514" t="s">
        <v>275</v>
      </c>
      <c r="B284" s="570" t="s">
        <v>276</v>
      </c>
      <c r="C284" s="3" t="s">
        <v>1</v>
      </c>
      <c r="D284" s="572">
        <v>1</v>
      </c>
    </row>
    <row r="285" spans="1:4" outlineLevel="1" x14ac:dyDescent="0.2">
      <c r="A285" s="514" t="s">
        <v>277</v>
      </c>
      <c r="B285" s="570" t="s">
        <v>959</v>
      </c>
      <c r="C285" s="3" t="s">
        <v>833</v>
      </c>
      <c r="D285" s="572">
        <v>1</v>
      </c>
    </row>
    <row r="286" spans="1:4" outlineLevel="1" x14ac:dyDescent="0.2">
      <c r="A286" s="514" t="s">
        <v>278</v>
      </c>
      <c r="B286" s="570" t="s">
        <v>931</v>
      </c>
      <c r="C286" s="3" t="s">
        <v>1</v>
      </c>
      <c r="D286" s="572">
        <v>1</v>
      </c>
    </row>
    <row r="287" spans="1:4" outlineLevel="1" x14ac:dyDescent="0.2">
      <c r="A287" s="514" t="s">
        <v>279</v>
      </c>
      <c r="B287" s="570" t="s">
        <v>934</v>
      </c>
      <c r="C287" s="3" t="s">
        <v>22</v>
      </c>
      <c r="D287" s="572">
        <v>1</v>
      </c>
    </row>
    <row r="288" spans="1:4" outlineLevel="1" x14ac:dyDescent="0.2">
      <c r="A288" s="514" t="s">
        <v>280</v>
      </c>
      <c r="B288" s="570" t="s">
        <v>1789</v>
      </c>
      <c r="C288" s="3" t="s">
        <v>22</v>
      </c>
      <c r="D288" s="572">
        <v>1</v>
      </c>
    </row>
    <row r="289" spans="1:4" outlineLevel="1" x14ac:dyDescent="0.2">
      <c r="A289" s="514" t="s">
        <v>281</v>
      </c>
      <c r="B289" s="570" t="s">
        <v>1790</v>
      </c>
      <c r="C289" s="3" t="s">
        <v>1791</v>
      </c>
      <c r="D289" s="572">
        <v>1</v>
      </c>
    </row>
    <row r="290" spans="1:4" outlineLevel="1" x14ac:dyDescent="0.2">
      <c r="A290" s="514" t="s">
        <v>282</v>
      </c>
      <c r="B290" s="570" t="s">
        <v>1747</v>
      </c>
      <c r="C290" s="3" t="s">
        <v>1</v>
      </c>
      <c r="D290" s="572">
        <v>1</v>
      </c>
    </row>
    <row r="291" spans="1:4" outlineLevel="1" x14ac:dyDescent="0.2">
      <c r="A291" s="514" t="s">
        <v>283</v>
      </c>
      <c r="B291" s="570" t="s">
        <v>1748</v>
      </c>
      <c r="C291" s="3" t="s">
        <v>1</v>
      </c>
      <c r="D291" s="572">
        <v>1</v>
      </c>
    </row>
    <row r="292" spans="1:4" outlineLevel="1" x14ac:dyDescent="0.2">
      <c r="A292" s="514" t="s">
        <v>284</v>
      </c>
      <c r="B292" s="570" t="s">
        <v>285</v>
      </c>
      <c r="C292" s="3" t="s">
        <v>1</v>
      </c>
      <c r="D292" s="572">
        <v>1</v>
      </c>
    </row>
    <row r="293" spans="1:4" outlineLevel="1" x14ac:dyDescent="0.2">
      <c r="A293" s="514" t="s">
        <v>286</v>
      </c>
      <c r="B293" s="570" t="s">
        <v>1180</v>
      </c>
      <c r="C293" s="3" t="s">
        <v>267</v>
      </c>
      <c r="D293" s="572">
        <v>1</v>
      </c>
    </row>
    <row r="294" spans="1:4" outlineLevel="1" x14ac:dyDescent="0.2">
      <c r="A294" s="514" t="s">
        <v>287</v>
      </c>
      <c r="B294" s="570" t="s">
        <v>649</v>
      </c>
      <c r="C294" s="3" t="s">
        <v>1</v>
      </c>
      <c r="D294" s="572">
        <v>1</v>
      </c>
    </row>
    <row r="295" spans="1:4" outlineLevel="1" x14ac:dyDescent="0.2">
      <c r="A295" s="514" t="s">
        <v>288</v>
      </c>
      <c r="B295" s="570" t="s">
        <v>933</v>
      </c>
      <c r="C295" s="3" t="s">
        <v>22</v>
      </c>
      <c r="D295" s="572">
        <v>1</v>
      </c>
    </row>
    <row r="296" spans="1:4" outlineLevel="1" x14ac:dyDescent="0.2">
      <c r="A296" s="514" t="s">
        <v>289</v>
      </c>
      <c r="B296" s="570" t="s">
        <v>290</v>
      </c>
      <c r="C296" s="3" t="s">
        <v>22</v>
      </c>
      <c r="D296" s="572">
        <v>1</v>
      </c>
    </row>
    <row r="297" spans="1:4" outlineLevel="1" x14ac:dyDescent="0.2">
      <c r="A297" s="514" t="s">
        <v>291</v>
      </c>
      <c r="B297" s="570" t="s">
        <v>1750</v>
      </c>
      <c r="C297" s="3" t="s">
        <v>1</v>
      </c>
      <c r="D297" s="572">
        <v>1</v>
      </c>
    </row>
    <row r="298" spans="1:4" outlineLevel="1" x14ac:dyDescent="0.2">
      <c r="A298" s="514" t="s">
        <v>293</v>
      </c>
      <c r="B298" s="570" t="s">
        <v>292</v>
      </c>
      <c r="C298" s="3" t="s">
        <v>637</v>
      </c>
      <c r="D298" s="572">
        <v>1</v>
      </c>
    </row>
    <row r="299" spans="1:4" outlineLevel="1" x14ac:dyDescent="0.2">
      <c r="A299" s="514" t="s">
        <v>294</v>
      </c>
      <c r="B299" s="570" t="s">
        <v>295</v>
      </c>
      <c r="C299" s="68" t="s">
        <v>1</v>
      </c>
      <c r="D299" s="572">
        <v>1</v>
      </c>
    </row>
    <row r="300" spans="1:4" outlineLevel="1" x14ac:dyDescent="0.2">
      <c r="A300" s="514" t="s">
        <v>296</v>
      </c>
      <c r="B300" s="570" t="s">
        <v>297</v>
      </c>
      <c r="C300" s="3" t="s">
        <v>1</v>
      </c>
      <c r="D300" s="572">
        <v>1</v>
      </c>
    </row>
    <row r="301" spans="1:4" outlineLevel="1" x14ac:dyDescent="0.2">
      <c r="A301" s="514" t="s">
        <v>298</v>
      </c>
      <c r="B301" s="570" t="s">
        <v>299</v>
      </c>
      <c r="C301" s="3" t="s">
        <v>19</v>
      </c>
      <c r="D301" s="572">
        <v>1</v>
      </c>
    </row>
    <row r="302" spans="1:4" outlineLevel="1" x14ac:dyDescent="0.2">
      <c r="A302" s="514" t="s">
        <v>300</v>
      </c>
      <c r="B302" s="570" t="s">
        <v>1511</v>
      </c>
      <c r="C302" s="3" t="s">
        <v>1</v>
      </c>
      <c r="D302" s="572">
        <v>1</v>
      </c>
    </row>
    <row r="303" spans="1:4" outlineLevel="1" x14ac:dyDescent="0.2">
      <c r="A303" s="514" t="s">
        <v>301</v>
      </c>
      <c r="B303" s="570" t="s">
        <v>302</v>
      </c>
      <c r="C303" s="3" t="s">
        <v>19</v>
      </c>
      <c r="D303" s="572">
        <v>1</v>
      </c>
    </row>
    <row r="304" spans="1:4" outlineLevel="1" x14ac:dyDescent="0.2">
      <c r="A304" s="514" t="s">
        <v>303</v>
      </c>
      <c r="B304" s="570" t="s">
        <v>1266</v>
      </c>
      <c r="C304" s="68" t="s">
        <v>1</v>
      </c>
      <c r="D304" s="572">
        <v>1</v>
      </c>
    </row>
    <row r="305" spans="1:4" outlineLevel="1" x14ac:dyDescent="0.2">
      <c r="A305" s="514" t="s">
        <v>304</v>
      </c>
      <c r="B305" s="570" t="s">
        <v>305</v>
      </c>
      <c r="C305" s="3" t="s">
        <v>833</v>
      </c>
      <c r="D305" s="572">
        <v>1</v>
      </c>
    </row>
    <row r="306" spans="1:4" outlineLevel="1" x14ac:dyDescent="0.2">
      <c r="A306" s="514" t="s">
        <v>306</v>
      </c>
      <c r="B306" s="570" t="s">
        <v>1792</v>
      </c>
      <c r="C306" s="3" t="s">
        <v>267</v>
      </c>
      <c r="D306" s="572">
        <v>1</v>
      </c>
    </row>
    <row r="307" spans="1:4" outlineLevel="1" x14ac:dyDescent="0.2">
      <c r="A307" s="514" t="s">
        <v>307</v>
      </c>
      <c r="B307" s="570" t="s">
        <v>1189</v>
      </c>
      <c r="C307" s="3" t="s">
        <v>1</v>
      </c>
      <c r="D307" s="572">
        <v>1</v>
      </c>
    </row>
    <row r="308" spans="1:4" outlineLevel="1" x14ac:dyDescent="0.2">
      <c r="A308" s="514" t="s">
        <v>308</v>
      </c>
      <c r="B308" s="570" t="s">
        <v>720</v>
      </c>
      <c r="C308" s="3" t="s">
        <v>22</v>
      </c>
      <c r="D308" s="572">
        <v>1</v>
      </c>
    </row>
    <row r="309" spans="1:4" outlineLevel="1" x14ac:dyDescent="0.2">
      <c r="A309" s="514" t="s">
        <v>309</v>
      </c>
      <c r="B309" s="570" t="s">
        <v>310</v>
      </c>
      <c r="C309" s="3" t="s">
        <v>22</v>
      </c>
      <c r="D309" s="572">
        <v>1</v>
      </c>
    </row>
    <row r="310" spans="1:4" outlineLevel="1" x14ac:dyDescent="0.2">
      <c r="A310" s="514" t="s">
        <v>311</v>
      </c>
      <c r="B310" s="570" t="s">
        <v>1472</v>
      </c>
      <c r="C310" s="3" t="s">
        <v>1</v>
      </c>
      <c r="D310" s="572">
        <v>1</v>
      </c>
    </row>
    <row r="311" spans="1:4" outlineLevel="1" x14ac:dyDescent="0.2">
      <c r="A311" s="514" t="s">
        <v>312</v>
      </c>
      <c r="B311" s="570" t="s">
        <v>1267</v>
      </c>
      <c r="C311" s="3" t="s">
        <v>20</v>
      </c>
      <c r="D311" s="572">
        <v>1</v>
      </c>
    </row>
    <row r="312" spans="1:4" outlineLevel="1" x14ac:dyDescent="0.2">
      <c r="A312" s="514" t="s">
        <v>313</v>
      </c>
      <c r="B312" s="570" t="s">
        <v>1268</v>
      </c>
      <c r="C312" s="3" t="s">
        <v>20</v>
      </c>
      <c r="D312" s="572">
        <v>1</v>
      </c>
    </row>
    <row r="313" spans="1:4" outlineLevel="1" x14ac:dyDescent="0.2">
      <c r="A313" s="514" t="s">
        <v>314</v>
      </c>
      <c r="B313" s="570" t="s">
        <v>1269</v>
      </c>
      <c r="C313" s="3" t="s">
        <v>20</v>
      </c>
      <c r="D313" s="572">
        <v>1</v>
      </c>
    </row>
    <row r="314" spans="1:4" outlineLevel="1" x14ac:dyDescent="0.2">
      <c r="A314" s="514" t="s">
        <v>315</v>
      </c>
      <c r="B314" s="570" t="s">
        <v>316</v>
      </c>
      <c r="C314" s="3" t="s">
        <v>1</v>
      </c>
      <c r="D314" s="572">
        <v>1</v>
      </c>
    </row>
    <row r="315" spans="1:4" outlineLevel="1" x14ac:dyDescent="0.2">
      <c r="A315" s="514" t="s">
        <v>317</v>
      </c>
      <c r="B315" s="570" t="s">
        <v>318</v>
      </c>
      <c r="C315" s="3" t="s">
        <v>1</v>
      </c>
      <c r="D315" s="572">
        <v>1</v>
      </c>
    </row>
    <row r="316" spans="1:4" outlineLevel="1" x14ac:dyDescent="0.2">
      <c r="A316" s="514" t="s">
        <v>319</v>
      </c>
      <c r="B316" s="570" t="s">
        <v>320</v>
      </c>
      <c r="C316" s="3" t="s">
        <v>1</v>
      </c>
      <c r="D316" s="572">
        <v>1</v>
      </c>
    </row>
    <row r="317" spans="1:4" outlineLevel="1" x14ac:dyDescent="0.2">
      <c r="A317" s="514" t="s">
        <v>321</v>
      </c>
      <c r="B317" s="570" t="s">
        <v>316</v>
      </c>
      <c r="C317" s="3" t="s">
        <v>1</v>
      </c>
      <c r="D317" s="572">
        <v>1</v>
      </c>
    </row>
    <row r="318" spans="1:4" outlineLevel="1" x14ac:dyDescent="0.2">
      <c r="A318" s="514" t="s">
        <v>322</v>
      </c>
      <c r="B318" s="570" t="s">
        <v>318</v>
      </c>
      <c r="C318" s="3" t="s">
        <v>1</v>
      </c>
      <c r="D318" s="572">
        <v>1</v>
      </c>
    </row>
    <row r="319" spans="1:4" outlineLevel="1" x14ac:dyDescent="0.2">
      <c r="A319" s="514" t="s">
        <v>323</v>
      </c>
      <c r="B319" s="570" t="s">
        <v>1793</v>
      </c>
      <c r="C319" s="3" t="s">
        <v>833</v>
      </c>
      <c r="D319" s="572">
        <v>1</v>
      </c>
    </row>
    <row r="320" spans="1:4" outlineLevel="1" x14ac:dyDescent="0.2">
      <c r="A320" s="514" t="s">
        <v>324</v>
      </c>
      <c r="B320" s="570" t="s">
        <v>1794</v>
      </c>
      <c r="C320" s="3" t="s">
        <v>22</v>
      </c>
      <c r="D320" s="572">
        <v>1</v>
      </c>
    </row>
    <row r="321" spans="1:4" outlineLevel="1" x14ac:dyDescent="0.2">
      <c r="A321" s="514" t="s">
        <v>325</v>
      </c>
      <c r="B321" s="570" t="s">
        <v>1575</v>
      </c>
      <c r="C321" s="3" t="s">
        <v>22</v>
      </c>
      <c r="D321" s="572">
        <v>1</v>
      </c>
    </row>
    <row r="322" spans="1:4" outlineLevel="1" x14ac:dyDescent="0.2">
      <c r="A322" s="514" t="s">
        <v>326</v>
      </c>
      <c r="B322" s="570" t="s">
        <v>1774</v>
      </c>
      <c r="C322" s="3" t="s">
        <v>833</v>
      </c>
      <c r="D322" s="572">
        <v>1</v>
      </c>
    </row>
    <row r="323" spans="1:4" outlineLevel="1" x14ac:dyDescent="0.2">
      <c r="A323" s="514" t="s">
        <v>677</v>
      </c>
      <c r="B323" s="570" t="s">
        <v>1772</v>
      </c>
      <c r="C323" s="3" t="s">
        <v>833</v>
      </c>
      <c r="D323" s="572">
        <v>1</v>
      </c>
    </row>
    <row r="324" spans="1:4" outlineLevel="1" x14ac:dyDescent="0.2">
      <c r="A324" s="514" t="s">
        <v>679</v>
      </c>
      <c r="B324" s="570" t="s">
        <v>1773</v>
      </c>
      <c r="C324" s="3" t="s">
        <v>833</v>
      </c>
      <c r="D324" s="572">
        <v>1</v>
      </c>
    </row>
    <row r="325" spans="1:4" outlineLevel="1" x14ac:dyDescent="0.2">
      <c r="A325" s="514" t="s">
        <v>681</v>
      </c>
      <c r="B325" s="570" t="s">
        <v>640</v>
      </c>
      <c r="C325" s="3" t="s">
        <v>1</v>
      </c>
      <c r="D325" s="572">
        <v>1</v>
      </c>
    </row>
    <row r="326" spans="1:4" outlineLevel="1" x14ac:dyDescent="0.2">
      <c r="A326" s="514" t="s">
        <v>685</v>
      </c>
      <c r="B326" s="570" t="s">
        <v>641</v>
      </c>
      <c r="C326" s="3" t="s">
        <v>1</v>
      </c>
      <c r="D326" s="572">
        <v>1</v>
      </c>
    </row>
    <row r="327" spans="1:4" outlineLevel="1" x14ac:dyDescent="0.2">
      <c r="A327" s="514" t="s">
        <v>743</v>
      </c>
      <c r="B327" s="570" t="s">
        <v>714</v>
      </c>
      <c r="C327" s="3" t="s">
        <v>22</v>
      </c>
      <c r="D327" s="572">
        <v>1</v>
      </c>
    </row>
    <row r="328" spans="1:4" outlineLevel="1" x14ac:dyDescent="0.2">
      <c r="A328" s="514" t="s">
        <v>745</v>
      </c>
      <c r="B328" s="570" t="s">
        <v>956</v>
      </c>
      <c r="C328" s="3" t="s">
        <v>1</v>
      </c>
      <c r="D328" s="572">
        <v>1</v>
      </c>
    </row>
    <row r="329" spans="1:4" outlineLevel="1" x14ac:dyDescent="0.2">
      <c r="A329" s="514" t="s">
        <v>765</v>
      </c>
      <c r="B329" s="570" t="s">
        <v>1165</v>
      </c>
      <c r="C329" s="3" t="s">
        <v>637</v>
      </c>
      <c r="D329" s="572">
        <v>1</v>
      </c>
    </row>
    <row r="330" spans="1:4" outlineLevel="1" x14ac:dyDescent="0.2">
      <c r="A330" s="514" t="s">
        <v>766</v>
      </c>
      <c r="B330" s="570" t="s">
        <v>662</v>
      </c>
      <c r="C330" s="3" t="s">
        <v>1</v>
      </c>
      <c r="D330" s="572">
        <v>1</v>
      </c>
    </row>
    <row r="331" spans="1:4" outlineLevel="1" x14ac:dyDescent="0.2">
      <c r="A331" s="514" t="s">
        <v>767</v>
      </c>
      <c r="B331" s="570" t="s">
        <v>1636</v>
      </c>
      <c r="C331" s="3" t="s">
        <v>1</v>
      </c>
      <c r="D331" s="572">
        <v>1</v>
      </c>
    </row>
    <row r="332" spans="1:4" outlineLevel="1" x14ac:dyDescent="0.2">
      <c r="A332" s="514" t="s">
        <v>770</v>
      </c>
      <c r="B332" s="570" t="s">
        <v>1145</v>
      </c>
      <c r="C332" s="3" t="s">
        <v>22</v>
      </c>
      <c r="D332" s="572">
        <v>1</v>
      </c>
    </row>
    <row r="333" spans="1:4" outlineLevel="1" x14ac:dyDescent="0.2">
      <c r="A333" s="514" t="s">
        <v>771</v>
      </c>
      <c r="B333" s="570" t="s">
        <v>1704</v>
      </c>
      <c r="C333" s="3" t="s">
        <v>1</v>
      </c>
      <c r="D333" s="572">
        <v>1</v>
      </c>
    </row>
    <row r="334" spans="1:4" outlineLevel="1" x14ac:dyDescent="0.2">
      <c r="A334" s="514" t="s">
        <v>778</v>
      </c>
      <c r="B334" s="570" t="s">
        <v>1795</v>
      </c>
      <c r="C334" s="3" t="s">
        <v>22</v>
      </c>
      <c r="D334" s="572">
        <v>1</v>
      </c>
    </row>
    <row r="335" spans="1:4" outlineLevel="1" x14ac:dyDescent="0.2">
      <c r="A335" s="514" t="s">
        <v>795</v>
      </c>
      <c r="B335" s="570" t="s">
        <v>1762</v>
      </c>
      <c r="C335" s="3" t="s">
        <v>1</v>
      </c>
      <c r="D335" s="572">
        <v>1</v>
      </c>
    </row>
    <row r="336" spans="1:4" outlineLevel="1" x14ac:dyDescent="0.2">
      <c r="A336" s="514" t="s">
        <v>799</v>
      </c>
      <c r="B336" s="570" t="s">
        <v>1580</v>
      </c>
      <c r="C336" s="3" t="s">
        <v>1</v>
      </c>
      <c r="D336" s="572">
        <v>1</v>
      </c>
    </row>
    <row r="337" spans="1:4" outlineLevel="1" x14ac:dyDescent="0.2">
      <c r="A337" s="514" t="s">
        <v>803</v>
      </c>
      <c r="B337" s="570" t="s">
        <v>1775</v>
      </c>
      <c r="C337" s="3" t="s">
        <v>20</v>
      </c>
      <c r="D337" s="572">
        <v>1</v>
      </c>
    </row>
    <row r="338" spans="1:4" outlineLevel="1" x14ac:dyDescent="0.2">
      <c r="A338" s="514" t="s">
        <v>804</v>
      </c>
      <c r="B338" s="570" t="s">
        <v>1141</v>
      </c>
      <c r="C338" s="3" t="s">
        <v>1</v>
      </c>
      <c r="D338" s="572">
        <v>1</v>
      </c>
    </row>
    <row r="339" spans="1:4" outlineLevel="1" x14ac:dyDescent="0.2">
      <c r="A339" s="514" t="s">
        <v>807</v>
      </c>
      <c r="B339" s="570" t="s">
        <v>962</v>
      </c>
      <c r="C339" s="3" t="s">
        <v>833</v>
      </c>
      <c r="D339" s="572">
        <v>1</v>
      </c>
    </row>
    <row r="340" spans="1:4" outlineLevel="1" x14ac:dyDescent="0.2">
      <c r="A340" s="514" t="s">
        <v>809</v>
      </c>
      <c r="B340" s="570" t="s">
        <v>1751</v>
      </c>
      <c r="C340" s="3" t="s">
        <v>1</v>
      </c>
      <c r="D340" s="572">
        <v>1</v>
      </c>
    </row>
    <row r="341" spans="1:4" outlineLevel="1" x14ac:dyDescent="0.2">
      <c r="A341" s="514" t="s">
        <v>810</v>
      </c>
      <c r="B341" s="570" t="s">
        <v>1752</v>
      </c>
      <c r="C341" s="3" t="s">
        <v>1</v>
      </c>
      <c r="D341" s="572">
        <v>1</v>
      </c>
    </row>
    <row r="342" spans="1:4" outlineLevel="1" x14ac:dyDescent="0.2">
      <c r="A342" s="514" t="s">
        <v>812</v>
      </c>
      <c r="B342" s="570" t="s">
        <v>937</v>
      </c>
      <c r="C342" s="3" t="s">
        <v>1</v>
      </c>
      <c r="D342" s="572">
        <v>1</v>
      </c>
    </row>
    <row r="343" spans="1:4" outlineLevel="1" x14ac:dyDescent="0.2">
      <c r="A343" s="514" t="s">
        <v>813</v>
      </c>
      <c r="B343" s="570" t="s">
        <v>1148</v>
      </c>
      <c r="C343" s="3" t="s">
        <v>833</v>
      </c>
      <c r="D343" s="572">
        <v>1</v>
      </c>
    </row>
    <row r="344" spans="1:4" outlineLevel="1" x14ac:dyDescent="0.2">
      <c r="A344" s="514" t="s">
        <v>820</v>
      </c>
      <c r="B344" s="570" t="s">
        <v>1162</v>
      </c>
      <c r="C344" s="3" t="s">
        <v>20</v>
      </c>
      <c r="D344" s="572">
        <v>1</v>
      </c>
    </row>
    <row r="345" spans="1:4" outlineLevel="1" x14ac:dyDescent="0.2">
      <c r="A345" s="514" t="s">
        <v>821</v>
      </c>
      <c r="B345" s="570" t="s">
        <v>1164</v>
      </c>
      <c r="C345" s="3" t="s">
        <v>20</v>
      </c>
      <c r="D345" s="572">
        <v>1</v>
      </c>
    </row>
    <row r="346" spans="1:4" outlineLevel="1" x14ac:dyDescent="0.2">
      <c r="A346" s="514" t="s">
        <v>825</v>
      </c>
      <c r="B346" s="570" t="s">
        <v>1777</v>
      </c>
      <c r="C346" s="3" t="s">
        <v>1</v>
      </c>
      <c r="D346" s="572">
        <v>1</v>
      </c>
    </row>
    <row r="347" spans="1:4" outlineLevel="1" x14ac:dyDescent="0.2">
      <c r="A347" s="514" t="s">
        <v>829</v>
      </c>
      <c r="B347" s="570" t="s">
        <v>784</v>
      </c>
      <c r="C347" s="3" t="s">
        <v>1</v>
      </c>
      <c r="D347" s="572">
        <v>1</v>
      </c>
    </row>
    <row r="348" spans="1:4" outlineLevel="1" x14ac:dyDescent="0.2">
      <c r="A348" s="514" t="s">
        <v>835</v>
      </c>
      <c r="B348" s="570" t="s">
        <v>836</v>
      </c>
      <c r="C348" s="3" t="s">
        <v>267</v>
      </c>
      <c r="D348" s="572">
        <v>1</v>
      </c>
    </row>
    <row r="349" spans="1:4" outlineLevel="1" x14ac:dyDescent="0.2">
      <c r="A349" s="514" t="s">
        <v>839</v>
      </c>
      <c r="B349" s="570" t="s">
        <v>1776</v>
      </c>
      <c r="C349" s="3" t="s">
        <v>1</v>
      </c>
      <c r="D349" s="572">
        <v>1</v>
      </c>
    </row>
    <row r="350" spans="1:4" outlineLevel="1" x14ac:dyDescent="0.2">
      <c r="A350" s="514" t="s">
        <v>840</v>
      </c>
      <c r="B350" s="570" t="s">
        <v>634</v>
      </c>
      <c r="C350" s="3" t="s">
        <v>1</v>
      </c>
      <c r="D350" s="572">
        <v>1</v>
      </c>
    </row>
    <row r="351" spans="1:4" outlineLevel="1" x14ac:dyDescent="0.2">
      <c r="A351" s="514" t="s">
        <v>842</v>
      </c>
      <c r="B351" s="570" t="s">
        <v>1194</v>
      </c>
      <c r="C351" s="3" t="s">
        <v>1</v>
      </c>
      <c r="D351" s="572">
        <v>1</v>
      </c>
    </row>
    <row r="352" spans="1:4" outlineLevel="1" x14ac:dyDescent="0.2">
      <c r="A352" s="514" t="s">
        <v>844</v>
      </c>
      <c r="B352" s="570" t="s">
        <v>953</v>
      </c>
      <c r="C352" s="3" t="s">
        <v>833</v>
      </c>
      <c r="D352" s="572">
        <v>1</v>
      </c>
    </row>
    <row r="353" spans="1:4" outlineLevel="1" x14ac:dyDescent="0.2">
      <c r="A353" s="514" t="s">
        <v>882</v>
      </c>
      <c r="B353" s="570" t="s">
        <v>1761</v>
      </c>
      <c r="C353" s="3" t="s">
        <v>1</v>
      </c>
      <c r="D353" s="572">
        <v>1</v>
      </c>
    </row>
    <row r="354" spans="1:4" outlineLevel="1" x14ac:dyDescent="0.2">
      <c r="A354" s="514" t="s">
        <v>890</v>
      </c>
      <c r="B354" s="570" t="s">
        <v>852</v>
      </c>
      <c r="C354" s="3" t="s">
        <v>1</v>
      </c>
      <c r="D354" s="572">
        <v>1</v>
      </c>
    </row>
    <row r="355" spans="1:4" outlineLevel="1" x14ac:dyDescent="0.2">
      <c r="A355" s="514" t="s">
        <v>898</v>
      </c>
      <c r="B355" s="570" t="s">
        <v>1087</v>
      </c>
      <c r="C355" s="3" t="s">
        <v>1</v>
      </c>
      <c r="D355" s="572">
        <v>1</v>
      </c>
    </row>
    <row r="356" spans="1:4" outlineLevel="1" x14ac:dyDescent="0.2">
      <c r="A356" s="514" t="s">
        <v>922</v>
      </c>
      <c r="B356" s="570" t="s">
        <v>1584</v>
      </c>
      <c r="C356" s="3" t="s">
        <v>22</v>
      </c>
      <c r="D356" s="572">
        <v>1</v>
      </c>
    </row>
    <row r="357" spans="1:4" outlineLevel="1" x14ac:dyDescent="0.2">
      <c r="A357" s="514" t="s">
        <v>925</v>
      </c>
      <c r="B357" s="570" t="s">
        <v>869</v>
      </c>
      <c r="C357" s="3" t="s">
        <v>1</v>
      </c>
      <c r="D357" s="572">
        <v>1</v>
      </c>
    </row>
    <row r="358" spans="1:4" outlineLevel="1" x14ac:dyDescent="0.2">
      <c r="A358" s="514" t="s">
        <v>950</v>
      </c>
      <c r="B358" s="570" t="s">
        <v>949</v>
      </c>
      <c r="C358" s="3" t="s">
        <v>22</v>
      </c>
      <c r="D358" s="572">
        <v>1</v>
      </c>
    </row>
    <row r="359" spans="1:4" outlineLevel="1" x14ac:dyDescent="0.2">
      <c r="A359" s="514" t="s">
        <v>955</v>
      </c>
      <c r="B359" s="570" t="s">
        <v>867</v>
      </c>
      <c r="C359" s="3" t="s">
        <v>1</v>
      </c>
      <c r="D359" s="572">
        <v>1</v>
      </c>
    </row>
    <row r="360" spans="1:4" outlineLevel="1" x14ac:dyDescent="0.2">
      <c r="A360" s="514" t="s">
        <v>958</v>
      </c>
      <c r="B360" s="570" t="s">
        <v>963</v>
      </c>
      <c r="C360" s="3" t="s">
        <v>20</v>
      </c>
      <c r="D360" s="572">
        <v>1</v>
      </c>
    </row>
    <row r="361" spans="1:4" outlineLevel="1" x14ac:dyDescent="0.2">
      <c r="A361" s="514" t="s">
        <v>969</v>
      </c>
      <c r="B361" s="570" t="s">
        <v>1796</v>
      </c>
      <c r="C361" s="3" t="s">
        <v>1</v>
      </c>
      <c r="D361" s="572">
        <v>1</v>
      </c>
    </row>
    <row r="362" spans="1:4" outlineLevel="1" x14ac:dyDescent="0.2">
      <c r="A362" s="514" t="s">
        <v>970</v>
      </c>
      <c r="B362" s="570" t="s">
        <v>971</v>
      </c>
      <c r="C362" s="3" t="s">
        <v>19</v>
      </c>
      <c r="D362" s="572">
        <v>1</v>
      </c>
    </row>
    <row r="363" spans="1:4" outlineLevel="1" x14ac:dyDescent="0.2">
      <c r="A363" s="514" t="s">
        <v>976</v>
      </c>
      <c r="B363" s="570" t="s">
        <v>975</v>
      </c>
      <c r="C363" s="3" t="s">
        <v>20</v>
      </c>
      <c r="D363" s="572">
        <v>1</v>
      </c>
    </row>
    <row r="364" spans="1:4" outlineLevel="1" x14ac:dyDescent="0.2">
      <c r="A364" s="514" t="s">
        <v>977</v>
      </c>
      <c r="B364" s="570" t="s">
        <v>978</v>
      </c>
      <c r="C364" s="3" t="s">
        <v>1</v>
      </c>
      <c r="D364" s="572">
        <v>1</v>
      </c>
    </row>
    <row r="365" spans="1:4" outlineLevel="1" x14ac:dyDescent="0.2">
      <c r="A365" s="514" t="s">
        <v>979</v>
      </c>
      <c r="B365" s="570" t="s">
        <v>980</v>
      </c>
      <c r="C365" s="3" t="s">
        <v>20</v>
      </c>
      <c r="D365" s="572">
        <v>1</v>
      </c>
    </row>
    <row r="366" spans="1:4" outlineLevel="1" x14ac:dyDescent="0.2">
      <c r="A366" s="514" t="s">
        <v>981</v>
      </c>
      <c r="B366" s="570" t="s">
        <v>789</v>
      </c>
      <c r="C366" s="3" t="s">
        <v>1</v>
      </c>
      <c r="D366" s="572">
        <v>1</v>
      </c>
    </row>
    <row r="367" spans="1:4" outlineLevel="1" x14ac:dyDescent="0.2">
      <c r="A367" s="514" t="s">
        <v>983</v>
      </c>
      <c r="B367" s="570" t="s">
        <v>984</v>
      </c>
      <c r="C367" s="3" t="s">
        <v>1</v>
      </c>
      <c r="D367" s="572">
        <v>1</v>
      </c>
    </row>
    <row r="368" spans="1:4" outlineLevel="1" x14ac:dyDescent="0.2">
      <c r="A368" s="514" t="s">
        <v>986</v>
      </c>
      <c r="B368" s="570" t="s">
        <v>866</v>
      </c>
      <c r="C368" s="3" t="s">
        <v>1</v>
      </c>
      <c r="D368" s="572">
        <v>1</v>
      </c>
    </row>
    <row r="369" spans="1:4" outlineLevel="1" x14ac:dyDescent="0.2">
      <c r="A369" s="514" t="s">
        <v>989</v>
      </c>
      <c r="B369" s="570" t="s">
        <v>1754</v>
      </c>
      <c r="C369" s="3" t="s">
        <v>1</v>
      </c>
      <c r="D369" s="572">
        <v>1</v>
      </c>
    </row>
    <row r="370" spans="1:4" outlineLevel="1" x14ac:dyDescent="0.2">
      <c r="A370" s="514" t="s">
        <v>991</v>
      </c>
      <c r="B370" s="570" t="s">
        <v>1753</v>
      </c>
      <c r="C370" s="3" t="s">
        <v>637</v>
      </c>
      <c r="D370" s="572">
        <v>1</v>
      </c>
    </row>
    <row r="371" spans="1:4" outlineLevel="1" x14ac:dyDescent="0.2">
      <c r="A371" s="514" t="s">
        <v>992</v>
      </c>
      <c r="B371" s="570" t="s">
        <v>1548</v>
      </c>
      <c r="C371" s="3" t="s">
        <v>1</v>
      </c>
      <c r="D371" s="572">
        <v>1</v>
      </c>
    </row>
    <row r="372" spans="1:4" outlineLevel="1" x14ac:dyDescent="0.2">
      <c r="A372" s="514" t="s">
        <v>993</v>
      </c>
      <c r="B372" s="570" t="s">
        <v>965</v>
      </c>
      <c r="C372" s="3" t="s">
        <v>833</v>
      </c>
      <c r="D372" s="572">
        <v>1</v>
      </c>
    </row>
    <row r="373" spans="1:4" outlineLevel="1" x14ac:dyDescent="0.2">
      <c r="A373" s="514" t="s">
        <v>994</v>
      </c>
      <c r="B373" s="570" t="s">
        <v>967</v>
      </c>
      <c r="C373" s="3" t="s">
        <v>1</v>
      </c>
      <c r="D373" s="572">
        <v>1</v>
      </c>
    </row>
    <row r="374" spans="1:4" outlineLevel="1" x14ac:dyDescent="0.2">
      <c r="A374" s="514" t="s">
        <v>995</v>
      </c>
      <c r="B374" s="570" t="s">
        <v>968</v>
      </c>
      <c r="C374" s="3" t="s">
        <v>1</v>
      </c>
      <c r="D374" s="572">
        <v>1</v>
      </c>
    </row>
    <row r="375" spans="1:4" outlineLevel="1" x14ac:dyDescent="0.2">
      <c r="A375" s="514" t="s">
        <v>1005</v>
      </c>
      <c r="B375" s="570" t="s">
        <v>1004</v>
      </c>
      <c r="C375" s="3" t="s">
        <v>20</v>
      </c>
      <c r="D375" s="572">
        <v>1</v>
      </c>
    </row>
    <row r="376" spans="1:4" outlineLevel="1" x14ac:dyDescent="0.2">
      <c r="A376" s="514" t="s">
        <v>1007</v>
      </c>
      <c r="B376" s="570" t="s">
        <v>1152</v>
      </c>
      <c r="C376" s="3" t="s">
        <v>1</v>
      </c>
      <c r="D376" s="572">
        <v>1</v>
      </c>
    </row>
    <row r="377" spans="1:4" outlineLevel="1" x14ac:dyDescent="0.2">
      <c r="A377" s="514" t="s">
        <v>1008</v>
      </c>
      <c r="B377" s="570" t="s">
        <v>1010</v>
      </c>
      <c r="C377" s="3" t="s">
        <v>833</v>
      </c>
      <c r="D377" s="572">
        <v>1</v>
      </c>
    </row>
    <row r="378" spans="1:4" outlineLevel="1" x14ac:dyDescent="0.2">
      <c r="A378" s="514" t="s">
        <v>1011</v>
      </c>
      <c r="B378" s="570" t="s">
        <v>1009</v>
      </c>
      <c r="C378" s="3" t="s">
        <v>833</v>
      </c>
      <c r="D378" s="572">
        <v>1</v>
      </c>
    </row>
    <row r="379" spans="1:4" outlineLevel="1" x14ac:dyDescent="0.2">
      <c r="A379" s="514" t="s">
        <v>1294</v>
      </c>
      <c r="B379" s="570" t="s">
        <v>1293</v>
      </c>
      <c r="C379" s="3" t="s">
        <v>20</v>
      </c>
      <c r="D379" s="572">
        <v>1</v>
      </c>
    </row>
    <row r="380" spans="1:4" outlineLevel="1" x14ac:dyDescent="0.2">
      <c r="A380" s="514" t="s">
        <v>1479</v>
      </c>
      <c r="B380" s="570" t="s">
        <v>1757</v>
      </c>
      <c r="C380" s="3" t="s">
        <v>22</v>
      </c>
      <c r="D380" s="572">
        <v>1</v>
      </c>
    </row>
    <row r="381" spans="1:4" outlineLevel="1" x14ac:dyDescent="0.2">
      <c r="A381" s="514" t="s">
        <v>1554</v>
      </c>
      <c r="B381" s="570" t="s">
        <v>1555</v>
      </c>
      <c r="C381" s="3" t="s">
        <v>1</v>
      </c>
      <c r="D381" s="572">
        <v>1</v>
      </c>
    </row>
    <row r="382" spans="1:4" outlineLevel="1" x14ac:dyDescent="0.2">
      <c r="A382" s="514" t="s">
        <v>1556</v>
      </c>
      <c r="B382" s="570" t="s">
        <v>1557</v>
      </c>
      <c r="C382" s="3" t="s">
        <v>1</v>
      </c>
      <c r="D382" s="572">
        <v>1</v>
      </c>
    </row>
    <row r="383" spans="1:4" outlineLevel="1" x14ac:dyDescent="0.2">
      <c r="A383" s="514" t="s">
        <v>1558</v>
      </c>
      <c r="B383" s="570" t="s">
        <v>1627</v>
      </c>
      <c r="C383" s="3" t="s">
        <v>1</v>
      </c>
      <c r="D383" s="572">
        <v>1</v>
      </c>
    </row>
    <row r="384" spans="1:4" outlineLevel="1" x14ac:dyDescent="0.2">
      <c r="A384" s="514" t="s">
        <v>1671</v>
      </c>
      <c r="B384" s="570" t="s">
        <v>1672</v>
      </c>
      <c r="C384" s="3" t="s">
        <v>1</v>
      </c>
      <c r="D384" s="572">
        <v>1</v>
      </c>
    </row>
    <row r="385" spans="1:4" outlineLevel="1" x14ac:dyDescent="0.2">
      <c r="A385" s="514" t="s">
        <v>1673</v>
      </c>
      <c r="B385" s="570" t="s">
        <v>1674</v>
      </c>
      <c r="C385" s="3" t="s">
        <v>1</v>
      </c>
      <c r="D385" s="572">
        <v>1</v>
      </c>
    </row>
    <row r="386" spans="1:4" outlineLevel="1" x14ac:dyDescent="0.2">
      <c r="A386" s="514" t="s">
        <v>1675</v>
      </c>
      <c r="B386" s="570" t="s">
        <v>1676</v>
      </c>
      <c r="C386" s="3" t="s">
        <v>1</v>
      </c>
      <c r="D386" s="572">
        <v>1</v>
      </c>
    </row>
    <row r="387" spans="1:4" outlineLevel="1" x14ac:dyDescent="0.2">
      <c r="A387" s="514" t="s">
        <v>1680</v>
      </c>
      <c r="B387" s="570" t="s">
        <v>1681</v>
      </c>
      <c r="C387" s="3" t="s">
        <v>1</v>
      </c>
      <c r="D387" s="572">
        <v>1</v>
      </c>
    </row>
    <row r="388" spans="1:4" outlineLevel="1" x14ac:dyDescent="0.2">
      <c r="A388" s="514" t="s">
        <v>1687</v>
      </c>
      <c r="B388" s="570" t="s">
        <v>1778</v>
      </c>
      <c r="C388" s="3" t="s">
        <v>1</v>
      </c>
      <c r="D388" s="572">
        <v>1</v>
      </c>
    </row>
    <row r="389" spans="1:4" outlineLevel="1" x14ac:dyDescent="0.2">
      <c r="A389" s="514" t="s">
        <v>1688</v>
      </c>
      <c r="B389" s="570" t="s">
        <v>1682</v>
      </c>
      <c r="C389" s="3" t="s">
        <v>1</v>
      </c>
      <c r="D389" s="572">
        <v>1</v>
      </c>
    </row>
    <row r="390" spans="1:4" outlineLevel="1" x14ac:dyDescent="0.2">
      <c r="A390" s="514" t="s">
        <v>1689</v>
      </c>
      <c r="B390" s="570" t="s">
        <v>1683</v>
      </c>
      <c r="C390" s="3" t="s">
        <v>1</v>
      </c>
      <c r="D390" s="572">
        <v>1</v>
      </c>
    </row>
    <row r="391" spans="1:4" outlineLevel="1" x14ac:dyDescent="0.2">
      <c r="A391" s="514" t="s">
        <v>1690</v>
      </c>
      <c r="B391" s="570" t="s">
        <v>1684</v>
      </c>
      <c r="C391" s="3" t="s">
        <v>1</v>
      </c>
      <c r="D391" s="572">
        <v>1</v>
      </c>
    </row>
    <row r="392" spans="1:4" outlineLevel="1" x14ac:dyDescent="0.2">
      <c r="A392" s="514" t="s">
        <v>1691</v>
      </c>
      <c r="B392" s="570" t="s">
        <v>1685</v>
      </c>
      <c r="C392" s="3" t="s">
        <v>1</v>
      </c>
      <c r="D392" s="572">
        <v>1</v>
      </c>
    </row>
    <row r="393" spans="1:4" outlineLevel="1" x14ac:dyDescent="0.2">
      <c r="A393" s="514" t="s">
        <v>1692</v>
      </c>
      <c r="B393" s="570" t="s">
        <v>1755</v>
      </c>
      <c r="C393" s="3" t="s">
        <v>1</v>
      </c>
      <c r="D393" s="572">
        <v>1</v>
      </c>
    </row>
    <row r="394" spans="1:4" outlineLevel="1" x14ac:dyDescent="0.2">
      <c r="A394" s="514" t="s">
        <v>1693</v>
      </c>
      <c r="B394" s="570" t="s">
        <v>1686</v>
      </c>
      <c r="C394" s="3" t="s">
        <v>1</v>
      </c>
      <c r="D394" s="572">
        <v>1</v>
      </c>
    </row>
    <row r="395" spans="1:4" outlineLevel="1" x14ac:dyDescent="0.2">
      <c r="A395" s="514" t="s">
        <v>1694</v>
      </c>
      <c r="B395" s="570" t="s">
        <v>1194</v>
      </c>
      <c r="C395" s="3" t="s">
        <v>1</v>
      </c>
      <c r="D395" s="572">
        <v>1</v>
      </c>
    </row>
    <row r="396" spans="1:4" outlineLevel="1" x14ac:dyDescent="0.2">
      <c r="A396" s="514" t="s">
        <v>1695</v>
      </c>
      <c r="B396" s="570" t="s">
        <v>1756</v>
      </c>
      <c r="C396" s="3" t="s">
        <v>1</v>
      </c>
      <c r="D396" s="572">
        <v>1</v>
      </c>
    </row>
    <row r="397" spans="1:4" outlineLevel="1" x14ac:dyDescent="0.2">
      <c r="A397" s="514" t="s">
        <v>1696</v>
      </c>
      <c r="B397" s="570" t="s">
        <v>1698</v>
      </c>
      <c r="C397" s="3" t="s">
        <v>1</v>
      </c>
      <c r="D397" s="572">
        <v>1</v>
      </c>
    </row>
    <row r="398" spans="1:4" outlineLevel="1" x14ac:dyDescent="0.2">
      <c r="A398" s="514" t="s">
        <v>1697</v>
      </c>
      <c r="B398" s="570" t="s">
        <v>1758</v>
      </c>
      <c r="C398" s="3" t="s">
        <v>1</v>
      </c>
      <c r="D398" s="572">
        <v>1</v>
      </c>
    </row>
    <row r="399" spans="1:4" outlineLevel="1" x14ac:dyDescent="0.2">
      <c r="A399" s="514" t="s">
        <v>1703</v>
      </c>
      <c r="B399" s="570" t="s">
        <v>1704</v>
      </c>
      <c r="C399" s="3" t="s">
        <v>1</v>
      </c>
      <c r="D399" s="572">
        <v>1</v>
      </c>
    </row>
    <row r="400" spans="1:4" outlineLevel="1" x14ac:dyDescent="0.2">
      <c r="A400" s="514" t="s">
        <v>1736</v>
      </c>
      <c r="B400" s="570" t="s">
        <v>872</v>
      </c>
      <c r="C400" s="3" t="s">
        <v>1</v>
      </c>
      <c r="D400" s="572">
        <v>1</v>
      </c>
    </row>
    <row r="401" spans="1:4" outlineLevel="1" x14ac:dyDescent="0.2">
      <c r="A401" s="514" t="s">
        <v>1746</v>
      </c>
      <c r="B401" s="570" t="s">
        <v>966</v>
      </c>
      <c r="C401" s="3" t="s">
        <v>1</v>
      </c>
      <c r="D401" s="572">
        <v>1</v>
      </c>
    </row>
    <row r="402" spans="1:4" outlineLevel="1" x14ac:dyDescent="0.2">
      <c r="A402" s="514" t="s">
        <v>1858</v>
      </c>
      <c r="B402" s="570" t="s">
        <v>1859</v>
      </c>
      <c r="C402" s="3" t="s">
        <v>22</v>
      </c>
      <c r="D402" s="572">
        <v>1</v>
      </c>
    </row>
    <row r="403" spans="1:4" outlineLevel="1" x14ac:dyDescent="0.2">
      <c r="A403" s="514" t="s">
        <v>1860</v>
      </c>
      <c r="B403" s="570" t="s">
        <v>1861</v>
      </c>
      <c r="C403" s="3" t="s">
        <v>1</v>
      </c>
      <c r="D403" s="572">
        <v>1</v>
      </c>
    </row>
    <row r="404" spans="1:4" outlineLevel="1" x14ac:dyDescent="0.2">
      <c r="A404" s="514" t="s">
        <v>1891</v>
      </c>
      <c r="B404" s="570" t="s">
        <v>1892</v>
      </c>
      <c r="C404" s="3" t="s">
        <v>22</v>
      </c>
      <c r="D404" s="572">
        <v>1</v>
      </c>
    </row>
    <row r="405" spans="1:4" outlineLevel="1" x14ac:dyDescent="0.2">
      <c r="A405" s="514" t="s">
        <v>2452</v>
      </c>
      <c r="B405" s="570" t="s">
        <v>2453</v>
      </c>
      <c r="C405" s="3" t="s">
        <v>1</v>
      </c>
      <c r="D405" s="572">
        <v>1</v>
      </c>
    </row>
    <row r="406" spans="1:4" ht="23.25" customHeight="1" outlineLevel="1" x14ac:dyDescent="0.2">
      <c r="A406" s="514" t="s">
        <v>2467</v>
      </c>
      <c r="B406" s="570" t="s">
        <v>2485</v>
      </c>
      <c r="C406" s="3" t="s">
        <v>22</v>
      </c>
      <c r="D406" s="572">
        <v>1</v>
      </c>
    </row>
    <row r="407" spans="1:4" outlineLevel="1" x14ac:dyDescent="0.2">
      <c r="A407" s="514" t="s">
        <v>2468</v>
      </c>
      <c r="B407" s="584" t="s">
        <v>2469</v>
      </c>
      <c r="C407" s="3" t="s">
        <v>22</v>
      </c>
      <c r="D407" s="572">
        <v>1</v>
      </c>
    </row>
    <row r="408" spans="1:4" outlineLevel="1" x14ac:dyDescent="0.2">
      <c r="A408" s="514" t="s">
        <v>2477</v>
      </c>
      <c r="B408" s="584" t="s">
        <v>2478</v>
      </c>
      <c r="C408" s="3" t="s">
        <v>22</v>
      </c>
      <c r="D408" s="572">
        <v>1</v>
      </c>
    </row>
    <row r="409" spans="1:4" ht="38.25" outlineLevel="1" x14ac:dyDescent="0.2">
      <c r="A409" s="514" t="s">
        <v>2494</v>
      </c>
      <c r="B409" s="585" t="s">
        <v>2498</v>
      </c>
      <c r="C409" s="3" t="s">
        <v>22</v>
      </c>
      <c r="D409" s="572">
        <v>1</v>
      </c>
    </row>
    <row r="410" spans="1:4" x14ac:dyDescent="0.2">
      <c r="A410" s="586" t="s">
        <v>327</v>
      </c>
      <c r="B410" s="576" t="s">
        <v>2336</v>
      </c>
      <c r="C410" s="579"/>
      <c r="D410" s="580"/>
    </row>
    <row r="411" spans="1:4" outlineLevel="1" x14ac:dyDescent="0.2">
      <c r="A411" s="514" t="s">
        <v>669</v>
      </c>
      <c r="B411" s="570" t="s">
        <v>329</v>
      </c>
      <c r="C411" s="3" t="s">
        <v>20</v>
      </c>
      <c r="D411" s="572">
        <v>1</v>
      </c>
    </row>
    <row r="412" spans="1:4" outlineLevel="1" x14ac:dyDescent="0.2">
      <c r="A412" s="514" t="s">
        <v>328</v>
      </c>
      <c r="B412" s="570" t="s">
        <v>332</v>
      </c>
      <c r="C412" s="3" t="s">
        <v>1</v>
      </c>
      <c r="D412" s="572">
        <v>1</v>
      </c>
    </row>
    <row r="413" spans="1:4" outlineLevel="1" x14ac:dyDescent="0.2">
      <c r="A413" s="514" t="s">
        <v>331</v>
      </c>
      <c r="B413" s="570" t="s">
        <v>334</v>
      </c>
      <c r="C413" s="3" t="s">
        <v>1</v>
      </c>
      <c r="D413" s="572">
        <v>1</v>
      </c>
    </row>
    <row r="414" spans="1:4" outlineLevel="1" x14ac:dyDescent="0.2">
      <c r="A414" s="514" t="s">
        <v>333</v>
      </c>
      <c r="B414" s="570" t="s">
        <v>646</v>
      </c>
      <c r="C414" s="3" t="s">
        <v>1</v>
      </c>
      <c r="D414" s="572">
        <v>1</v>
      </c>
    </row>
    <row r="415" spans="1:4" outlineLevel="1" x14ac:dyDescent="0.2">
      <c r="A415" s="514" t="s">
        <v>335</v>
      </c>
      <c r="B415" s="570" t="s">
        <v>373</v>
      </c>
      <c r="C415" s="3" t="s">
        <v>1</v>
      </c>
      <c r="D415" s="572">
        <v>1</v>
      </c>
    </row>
    <row r="416" spans="1:4" outlineLevel="1" x14ac:dyDescent="0.2">
      <c r="A416" s="514" t="s">
        <v>336</v>
      </c>
      <c r="B416" s="570" t="s">
        <v>375</v>
      </c>
      <c r="C416" s="3" t="s">
        <v>1</v>
      </c>
      <c r="D416" s="572">
        <v>1</v>
      </c>
    </row>
    <row r="417" spans="1:4" outlineLevel="1" x14ac:dyDescent="0.2">
      <c r="A417" s="514" t="s">
        <v>337</v>
      </c>
      <c r="B417" s="570" t="s">
        <v>643</v>
      </c>
      <c r="C417" s="3" t="s">
        <v>1</v>
      </c>
      <c r="D417" s="572">
        <v>1</v>
      </c>
    </row>
    <row r="418" spans="1:4" outlineLevel="1" x14ac:dyDescent="0.2">
      <c r="A418" s="514" t="s">
        <v>338</v>
      </c>
      <c r="B418" s="570" t="s">
        <v>644</v>
      </c>
      <c r="C418" s="3" t="s">
        <v>1</v>
      </c>
      <c r="D418" s="572">
        <v>1</v>
      </c>
    </row>
    <row r="419" spans="1:4" outlineLevel="1" x14ac:dyDescent="0.2">
      <c r="A419" s="514" t="s">
        <v>340</v>
      </c>
      <c r="B419" s="570" t="s">
        <v>2433</v>
      </c>
      <c r="C419" s="3" t="s">
        <v>1</v>
      </c>
      <c r="D419" s="572">
        <v>1</v>
      </c>
    </row>
    <row r="420" spans="1:4" outlineLevel="1" x14ac:dyDescent="0.2">
      <c r="A420" s="514" t="s">
        <v>342</v>
      </c>
      <c r="B420" s="570" t="s">
        <v>339</v>
      </c>
      <c r="C420" s="3" t="s">
        <v>20</v>
      </c>
      <c r="D420" s="572">
        <v>1</v>
      </c>
    </row>
    <row r="421" spans="1:4" outlineLevel="1" x14ac:dyDescent="0.2">
      <c r="A421" s="514" t="s">
        <v>343</v>
      </c>
      <c r="B421" s="570" t="s">
        <v>341</v>
      </c>
      <c r="C421" s="3" t="s">
        <v>20</v>
      </c>
      <c r="D421" s="572">
        <v>1</v>
      </c>
    </row>
    <row r="422" spans="1:4" outlineLevel="1" x14ac:dyDescent="0.2">
      <c r="A422" s="514" t="s">
        <v>345</v>
      </c>
      <c r="B422" s="570" t="s">
        <v>1779</v>
      </c>
      <c r="C422" s="3" t="s">
        <v>20</v>
      </c>
      <c r="D422" s="572">
        <v>1</v>
      </c>
    </row>
    <row r="423" spans="1:4" outlineLevel="1" x14ac:dyDescent="0.2">
      <c r="A423" s="514" t="s">
        <v>346</v>
      </c>
      <c r="B423" s="570" t="s">
        <v>344</v>
      </c>
      <c r="C423" s="3" t="s">
        <v>20</v>
      </c>
      <c r="D423" s="572">
        <v>1</v>
      </c>
    </row>
    <row r="424" spans="1:4" outlineLevel="1" x14ac:dyDescent="0.2">
      <c r="A424" s="514" t="s">
        <v>348</v>
      </c>
      <c r="B424" s="570" t="s">
        <v>347</v>
      </c>
      <c r="C424" s="3" t="s">
        <v>20</v>
      </c>
      <c r="D424" s="572">
        <v>1</v>
      </c>
    </row>
    <row r="425" spans="1:4" outlineLevel="1" x14ac:dyDescent="0.2">
      <c r="A425" s="514" t="s">
        <v>349</v>
      </c>
      <c r="B425" s="570" t="s">
        <v>638</v>
      </c>
      <c r="C425" s="3" t="s">
        <v>20</v>
      </c>
      <c r="D425" s="572">
        <v>1</v>
      </c>
    </row>
    <row r="426" spans="1:4" outlineLevel="1" x14ac:dyDescent="0.2">
      <c r="A426" s="514" t="s">
        <v>353</v>
      </c>
      <c r="B426" s="570" t="s">
        <v>350</v>
      </c>
      <c r="C426" s="3" t="s">
        <v>1</v>
      </c>
      <c r="D426" s="572">
        <v>1</v>
      </c>
    </row>
    <row r="427" spans="1:4" outlineLevel="1" x14ac:dyDescent="0.2">
      <c r="A427" s="514" t="s">
        <v>354</v>
      </c>
      <c r="B427" s="570" t="s">
        <v>351</v>
      </c>
      <c r="C427" s="3" t="s">
        <v>1</v>
      </c>
      <c r="D427" s="572">
        <v>1</v>
      </c>
    </row>
    <row r="428" spans="1:4" outlineLevel="1" x14ac:dyDescent="0.2">
      <c r="A428" s="514" t="s">
        <v>639</v>
      </c>
      <c r="B428" s="570" t="s">
        <v>352</v>
      </c>
      <c r="C428" s="3" t="s">
        <v>1</v>
      </c>
      <c r="D428" s="572">
        <v>1</v>
      </c>
    </row>
    <row r="429" spans="1:4" outlineLevel="1" x14ac:dyDescent="0.2">
      <c r="A429" s="514" t="s">
        <v>355</v>
      </c>
      <c r="B429" s="570" t="s">
        <v>645</v>
      </c>
      <c r="C429" s="3" t="s">
        <v>1</v>
      </c>
      <c r="D429" s="572">
        <v>1</v>
      </c>
    </row>
    <row r="430" spans="1:4" outlineLevel="1" x14ac:dyDescent="0.2">
      <c r="A430" s="514" t="s">
        <v>357</v>
      </c>
      <c r="B430" s="570" t="s">
        <v>668</v>
      </c>
      <c r="C430" s="3" t="s">
        <v>1</v>
      </c>
      <c r="D430" s="572">
        <v>1</v>
      </c>
    </row>
    <row r="431" spans="1:4" outlineLevel="1" x14ac:dyDescent="0.2">
      <c r="A431" s="514" t="s">
        <v>359</v>
      </c>
      <c r="B431" s="570" t="s">
        <v>631</v>
      </c>
      <c r="C431" s="3" t="s">
        <v>1</v>
      </c>
      <c r="D431" s="572">
        <v>1</v>
      </c>
    </row>
    <row r="432" spans="1:4" outlineLevel="1" x14ac:dyDescent="0.2">
      <c r="A432" s="514" t="s">
        <v>361</v>
      </c>
      <c r="B432" s="570" t="s">
        <v>356</v>
      </c>
      <c r="C432" s="3" t="s">
        <v>1</v>
      </c>
      <c r="D432" s="572">
        <v>1</v>
      </c>
    </row>
    <row r="433" spans="1:4" outlineLevel="1" x14ac:dyDescent="0.2">
      <c r="A433" s="514" t="s">
        <v>363</v>
      </c>
      <c r="B433" s="570" t="s">
        <v>358</v>
      </c>
      <c r="C433" s="3" t="s">
        <v>1</v>
      </c>
      <c r="D433" s="572">
        <v>1</v>
      </c>
    </row>
    <row r="434" spans="1:4" outlineLevel="1" x14ac:dyDescent="0.2">
      <c r="A434" s="514" t="s">
        <v>365</v>
      </c>
      <c r="B434" s="570" t="s">
        <v>360</v>
      </c>
      <c r="C434" s="3" t="s">
        <v>1</v>
      </c>
      <c r="D434" s="572">
        <v>1</v>
      </c>
    </row>
    <row r="435" spans="1:4" outlineLevel="1" x14ac:dyDescent="0.2">
      <c r="A435" s="514" t="s">
        <v>366</v>
      </c>
      <c r="B435" s="570" t="s">
        <v>390</v>
      </c>
      <c r="C435" s="3" t="s">
        <v>1</v>
      </c>
      <c r="D435" s="572">
        <v>1</v>
      </c>
    </row>
    <row r="436" spans="1:4" outlineLevel="1" x14ac:dyDescent="0.2">
      <c r="A436" s="514" t="s">
        <v>367</v>
      </c>
      <c r="B436" s="570" t="s">
        <v>362</v>
      </c>
      <c r="C436" s="3" t="s">
        <v>1</v>
      </c>
      <c r="D436" s="572">
        <v>1</v>
      </c>
    </row>
    <row r="437" spans="1:4" outlineLevel="1" x14ac:dyDescent="0.2">
      <c r="A437" s="514" t="s">
        <v>369</v>
      </c>
      <c r="B437" s="570" t="s">
        <v>364</v>
      </c>
      <c r="C437" s="3" t="s">
        <v>1</v>
      </c>
      <c r="D437" s="572">
        <v>1</v>
      </c>
    </row>
    <row r="438" spans="1:4" outlineLevel="1" x14ac:dyDescent="0.2">
      <c r="A438" s="514" t="s">
        <v>370</v>
      </c>
      <c r="B438" s="570" t="s">
        <v>1780</v>
      </c>
      <c r="C438" s="3" t="s">
        <v>1</v>
      </c>
      <c r="D438" s="572">
        <v>1</v>
      </c>
    </row>
    <row r="439" spans="1:4" outlineLevel="1" x14ac:dyDescent="0.2">
      <c r="A439" s="514" t="s">
        <v>372</v>
      </c>
      <c r="B439" s="570" t="s">
        <v>2369</v>
      </c>
      <c r="C439" s="3" t="s">
        <v>1</v>
      </c>
      <c r="D439" s="572">
        <v>1</v>
      </c>
    </row>
    <row r="440" spans="1:4" outlineLevel="1" x14ac:dyDescent="0.2">
      <c r="A440" s="514" t="s">
        <v>374</v>
      </c>
      <c r="B440" s="570" t="s">
        <v>368</v>
      </c>
      <c r="C440" s="3" t="s">
        <v>1</v>
      </c>
      <c r="D440" s="572">
        <v>1</v>
      </c>
    </row>
    <row r="441" spans="1:4" outlineLevel="1" x14ac:dyDescent="0.2">
      <c r="A441" s="514" t="s">
        <v>376</v>
      </c>
      <c r="B441" s="570" t="s">
        <v>1057</v>
      </c>
      <c r="C441" s="3" t="s">
        <v>1</v>
      </c>
      <c r="D441" s="572">
        <v>1</v>
      </c>
    </row>
    <row r="442" spans="1:4" outlineLevel="1" x14ac:dyDescent="0.2">
      <c r="A442" s="514" t="s">
        <v>378</v>
      </c>
      <c r="B442" s="570" t="s">
        <v>371</v>
      </c>
      <c r="C442" s="3" t="s">
        <v>1</v>
      </c>
      <c r="D442" s="572">
        <v>1</v>
      </c>
    </row>
    <row r="443" spans="1:4" outlineLevel="1" x14ac:dyDescent="0.2">
      <c r="A443" s="514" t="s">
        <v>380</v>
      </c>
      <c r="B443" s="570" t="s">
        <v>377</v>
      </c>
      <c r="C443" s="3" t="s">
        <v>1</v>
      </c>
      <c r="D443" s="572">
        <v>1</v>
      </c>
    </row>
    <row r="444" spans="1:4" outlineLevel="1" x14ac:dyDescent="0.2">
      <c r="A444" s="514" t="s">
        <v>382</v>
      </c>
      <c r="B444" s="570" t="s">
        <v>379</v>
      </c>
      <c r="C444" s="3" t="s">
        <v>20</v>
      </c>
      <c r="D444" s="572">
        <v>1</v>
      </c>
    </row>
    <row r="445" spans="1:4" outlineLevel="1" x14ac:dyDescent="0.2">
      <c r="A445" s="514" t="s">
        <v>384</v>
      </c>
      <c r="B445" s="570" t="s">
        <v>381</v>
      </c>
      <c r="C445" s="3" t="s">
        <v>20</v>
      </c>
      <c r="D445" s="572">
        <v>1</v>
      </c>
    </row>
    <row r="446" spans="1:4" outlineLevel="1" x14ac:dyDescent="0.2">
      <c r="A446" s="514" t="s">
        <v>386</v>
      </c>
      <c r="B446" s="570" t="s">
        <v>383</v>
      </c>
      <c r="C446" s="3" t="s">
        <v>20</v>
      </c>
      <c r="D446" s="572">
        <v>1</v>
      </c>
    </row>
    <row r="447" spans="1:4" outlineLevel="1" x14ac:dyDescent="0.2">
      <c r="A447" s="514" t="s">
        <v>387</v>
      </c>
      <c r="B447" s="570" t="s">
        <v>385</v>
      </c>
      <c r="C447" s="3" t="s">
        <v>20</v>
      </c>
      <c r="D447" s="572">
        <v>1</v>
      </c>
    </row>
    <row r="448" spans="1:4" outlineLevel="1" x14ac:dyDescent="0.2">
      <c r="A448" s="514" t="s">
        <v>388</v>
      </c>
      <c r="B448" s="570" t="s">
        <v>1049</v>
      </c>
      <c r="C448" s="3" t="s">
        <v>1</v>
      </c>
      <c r="D448" s="572">
        <v>1</v>
      </c>
    </row>
    <row r="449" spans="1:4" outlineLevel="1" x14ac:dyDescent="0.2">
      <c r="A449" s="514" t="s">
        <v>389</v>
      </c>
      <c r="B449" s="570" t="s">
        <v>2370</v>
      </c>
      <c r="C449" s="3" t="s">
        <v>1</v>
      </c>
      <c r="D449" s="572">
        <v>1</v>
      </c>
    </row>
    <row r="450" spans="1:4" outlineLevel="1" x14ac:dyDescent="0.2">
      <c r="A450" s="514" t="s">
        <v>391</v>
      </c>
      <c r="B450" s="570" t="s">
        <v>1797</v>
      </c>
      <c r="C450" s="3" t="s">
        <v>1</v>
      </c>
      <c r="D450" s="572">
        <v>1</v>
      </c>
    </row>
    <row r="451" spans="1:4" outlineLevel="1" x14ac:dyDescent="0.2">
      <c r="A451" s="514" t="s">
        <v>393</v>
      </c>
      <c r="B451" s="570" t="s">
        <v>392</v>
      </c>
      <c r="C451" s="3" t="s">
        <v>1</v>
      </c>
      <c r="D451" s="572">
        <v>1</v>
      </c>
    </row>
    <row r="452" spans="1:4" outlineLevel="1" x14ac:dyDescent="0.2">
      <c r="A452" s="514" t="s">
        <v>394</v>
      </c>
      <c r="B452" s="570" t="s">
        <v>581</v>
      </c>
      <c r="C452" s="3" t="s">
        <v>1</v>
      </c>
      <c r="D452" s="572">
        <v>1</v>
      </c>
    </row>
    <row r="453" spans="1:4" outlineLevel="1" x14ac:dyDescent="0.2">
      <c r="A453" s="514" t="s">
        <v>395</v>
      </c>
      <c r="B453" s="570" t="s">
        <v>651</v>
      </c>
      <c r="C453" s="3" t="s">
        <v>20</v>
      </c>
      <c r="D453" s="572">
        <v>1</v>
      </c>
    </row>
    <row r="454" spans="1:4" outlineLevel="1" x14ac:dyDescent="0.2">
      <c r="A454" s="514" t="s">
        <v>396</v>
      </c>
      <c r="B454" s="570" t="s">
        <v>697</v>
      </c>
      <c r="C454" s="3" t="s">
        <v>20</v>
      </c>
      <c r="D454" s="572">
        <v>1</v>
      </c>
    </row>
    <row r="455" spans="1:4" outlineLevel="1" x14ac:dyDescent="0.2">
      <c r="A455" s="514" t="s">
        <v>397</v>
      </c>
      <c r="B455" s="570" t="s">
        <v>698</v>
      </c>
      <c r="C455" s="3" t="s">
        <v>20</v>
      </c>
      <c r="D455" s="572">
        <v>1</v>
      </c>
    </row>
    <row r="456" spans="1:4" outlineLevel="1" x14ac:dyDescent="0.2">
      <c r="A456" s="514" t="s">
        <v>398</v>
      </c>
      <c r="B456" s="570" t="s">
        <v>1070</v>
      </c>
      <c r="C456" s="3" t="s">
        <v>1</v>
      </c>
      <c r="D456" s="572">
        <v>1</v>
      </c>
    </row>
    <row r="457" spans="1:4" outlineLevel="1" x14ac:dyDescent="0.2">
      <c r="A457" s="514" t="s">
        <v>399</v>
      </c>
      <c r="B457" s="570" t="s">
        <v>1071</v>
      </c>
      <c r="C457" s="3" t="s">
        <v>1</v>
      </c>
      <c r="D457" s="572">
        <v>1</v>
      </c>
    </row>
    <row r="458" spans="1:4" outlineLevel="1" x14ac:dyDescent="0.2">
      <c r="A458" s="514" t="s">
        <v>400</v>
      </c>
      <c r="B458" s="570" t="s">
        <v>1072</v>
      </c>
      <c r="C458" s="3" t="s">
        <v>1</v>
      </c>
      <c r="D458" s="572">
        <v>1</v>
      </c>
    </row>
    <row r="459" spans="1:4" outlineLevel="1" x14ac:dyDescent="0.2">
      <c r="A459" s="514" t="s">
        <v>401</v>
      </c>
      <c r="B459" s="570" t="s">
        <v>736</v>
      </c>
      <c r="C459" s="3" t="s">
        <v>1</v>
      </c>
      <c r="D459" s="572">
        <v>1</v>
      </c>
    </row>
    <row r="460" spans="1:4" outlineLevel="1" x14ac:dyDescent="0.2">
      <c r="A460" s="514" t="s">
        <v>402</v>
      </c>
      <c r="B460" s="570" t="s">
        <v>1067</v>
      </c>
      <c r="C460" s="3" t="s">
        <v>1</v>
      </c>
      <c r="D460" s="572">
        <v>1</v>
      </c>
    </row>
    <row r="461" spans="1:4" outlineLevel="1" x14ac:dyDescent="0.2">
      <c r="A461" s="514" t="s">
        <v>403</v>
      </c>
      <c r="B461" s="570" t="s">
        <v>1270</v>
      </c>
      <c r="C461" s="3" t="s">
        <v>1</v>
      </c>
      <c r="D461" s="572">
        <v>1</v>
      </c>
    </row>
    <row r="462" spans="1:4" outlineLevel="1" x14ac:dyDescent="0.2">
      <c r="A462" s="514" t="s">
        <v>405</v>
      </c>
      <c r="B462" s="570" t="s">
        <v>404</v>
      </c>
      <c r="C462" s="3" t="s">
        <v>1</v>
      </c>
      <c r="D462" s="572">
        <v>1</v>
      </c>
    </row>
    <row r="463" spans="1:4" outlineLevel="1" x14ac:dyDescent="0.2">
      <c r="A463" s="514" t="s">
        <v>406</v>
      </c>
      <c r="B463" s="570" t="s">
        <v>1056</v>
      </c>
      <c r="C463" s="3" t="s">
        <v>1</v>
      </c>
      <c r="D463" s="572">
        <v>1</v>
      </c>
    </row>
    <row r="464" spans="1:4" outlineLevel="1" x14ac:dyDescent="0.2">
      <c r="A464" s="514" t="s">
        <v>667</v>
      </c>
      <c r="B464" s="570" t="s">
        <v>407</v>
      </c>
      <c r="C464" s="3" t="s">
        <v>20</v>
      </c>
      <c r="D464" s="572">
        <v>1</v>
      </c>
    </row>
    <row r="465" spans="1:4" outlineLevel="1" x14ac:dyDescent="0.2">
      <c r="A465" s="514" t="s">
        <v>670</v>
      </c>
      <c r="B465" s="570" t="s">
        <v>673</v>
      </c>
      <c r="C465" s="3" t="s">
        <v>1</v>
      </c>
      <c r="D465" s="572">
        <v>1</v>
      </c>
    </row>
    <row r="466" spans="1:4" outlineLevel="1" x14ac:dyDescent="0.2">
      <c r="A466" s="514" t="s">
        <v>671</v>
      </c>
      <c r="B466" s="570" t="s">
        <v>674</v>
      </c>
      <c r="C466" s="3" t="s">
        <v>1</v>
      </c>
      <c r="D466" s="572">
        <v>1</v>
      </c>
    </row>
    <row r="467" spans="1:4" outlineLevel="1" x14ac:dyDescent="0.2">
      <c r="A467" s="514" t="s">
        <v>672</v>
      </c>
      <c r="B467" s="570" t="s">
        <v>675</v>
      </c>
      <c r="C467" s="3" t="s">
        <v>1</v>
      </c>
      <c r="D467" s="572">
        <v>1</v>
      </c>
    </row>
    <row r="468" spans="1:4" outlineLevel="1" x14ac:dyDescent="0.2">
      <c r="A468" s="514" t="s">
        <v>676</v>
      </c>
      <c r="B468" s="570" t="s">
        <v>880</v>
      </c>
      <c r="C468" s="3" t="s">
        <v>1</v>
      </c>
      <c r="D468" s="572">
        <v>1</v>
      </c>
    </row>
    <row r="469" spans="1:4" outlineLevel="1" x14ac:dyDescent="0.2">
      <c r="A469" s="514" t="s">
        <v>678</v>
      </c>
      <c r="B469" s="570" t="s">
        <v>930</v>
      </c>
      <c r="C469" s="3" t="s">
        <v>1</v>
      </c>
      <c r="D469" s="572">
        <v>1</v>
      </c>
    </row>
    <row r="470" spans="1:4" outlineLevel="1" x14ac:dyDescent="0.2">
      <c r="A470" s="514" t="s">
        <v>680</v>
      </c>
      <c r="B470" s="570" t="s">
        <v>1759</v>
      </c>
      <c r="C470" s="3" t="s">
        <v>1</v>
      </c>
      <c r="D470" s="572">
        <v>1</v>
      </c>
    </row>
    <row r="471" spans="1:4" outlineLevel="1" x14ac:dyDescent="0.2">
      <c r="A471" s="514" t="s">
        <v>682</v>
      </c>
      <c r="B471" s="570" t="s">
        <v>1050</v>
      </c>
      <c r="C471" s="3" t="s">
        <v>1</v>
      </c>
      <c r="D471" s="572">
        <v>1</v>
      </c>
    </row>
    <row r="472" spans="1:4" outlineLevel="1" x14ac:dyDescent="0.2">
      <c r="A472" s="514" t="s">
        <v>683</v>
      </c>
      <c r="B472" s="570" t="s">
        <v>932</v>
      </c>
      <c r="C472" s="3" t="s">
        <v>1</v>
      </c>
      <c r="D472" s="572">
        <v>1</v>
      </c>
    </row>
    <row r="473" spans="1:4" outlineLevel="1" x14ac:dyDescent="0.2">
      <c r="A473" s="514" t="s">
        <v>684</v>
      </c>
      <c r="B473" s="570" t="s">
        <v>563</v>
      </c>
      <c r="C473" s="3" t="s">
        <v>20</v>
      </c>
      <c r="D473" s="572">
        <v>1</v>
      </c>
    </row>
    <row r="474" spans="1:4" outlineLevel="1" x14ac:dyDescent="0.2">
      <c r="A474" s="514" t="s">
        <v>686</v>
      </c>
      <c r="B474" s="570" t="s">
        <v>938</v>
      </c>
      <c r="C474" s="3" t="s">
        <v>1</v>
      </c>
      <c r="D474" s="572">
        <v>1</v>
      </c>
    </row>
    <row r="475" spans="1:4" outlineLevel="1" x14ac:dyDescent="0.2">
      <c r="A475" s="514" t="s">
        <v>687</v>
      </c>
      <c r="B475" s="570" t="s">
        <v>647</v>
      </c>
      <c r="C475" s="3" t="s">
        <v>1</v>
      </c>
      <c r="D475" s="572">
        <v>1</v>
      </c>
    </row>
    <row r="476" spans="1:4" outlineLevel="1" x14ac:dyDescent="0.2">
      <c r="A476" s="514" t="s">
        <v>689</v>
      </c>
      <c r="B476" s="570" t="s">
        <v>650</v>
      </c>
      <c r="C476" s="3" t="s">
        <v>1</v>
      </c>
      <c r="D476" s="572">
        <v>1</v>
      </c>
    </row>
    <row r="477" spans="1:4" outlineLevel="1" x14ac:dyDescent="0.2">
      <c r="A477" s="514" t="s">
        <v>692</v>
      </c>
      <c r="B477" s="570" t="s">
        <v>690</v>
      </c>
      <c r="C477" s="3" t="s">
        <v>1</v>
      </c>
      <c r="D477" s="572">
        <v>1</v>
      </c>
    </row>
    <row r="478" spans="1:4" outlineLevel="1" x14ac:dyDescent="0.2">
      <c r="A478" s="514" t="s">
        <v>693</v>
      </c>
      <c r="B478" s="570" t="s">
        <v>691</v>
      </c>
      <c r="C478" s="3" t="s">
        <v>1</v>
      </c>
      <c r="D478" s="572">
        <v>1</v>
      </c>
    </row>
    <row r="479" spans="1:4" outlineLevel="1" x14ac:dyDescent="0.2">
      <c r="A479" s="514" t="s">
        <v>694</v>
      </c>
      <c r="B479" s="570" t="s">
        <v>1059</v>
      </c>
      <c r="C479" s="3" t="s">
        <v>1</v>
      </c>
      <c r="D479" s="572">
        <v>1</v>
      </c>
    </row>
    <row r="480" spans="1:4" outlineLevel="1" x14ac:dyDescent="0.2">
      <c r="A480" s="514" t="s">
        <v>695</v>
      </c>
      <c r="B480" s="570" t="s">
        <v>652</v>
      </c>
      <c r="C480" s="3" t="s">
        <v>1</v>
      </c>
      <c r="D480" s="572">
        <v>1</v>
      </c>
    </row>
    <row r="481" spans="1:4" outlineLevel="1" x14ac:dyDescent="0.2">
      <c r="A481" s="514" t="s">
        <v>696</v>
      </c>
      <c r="B481" s="570" t="s">
        <v>653</v>
      </c>
      <c r="C481" s="3" t="s">
        <v>1</v>
      </c>
      <c r="D481" s="572">
        <v>1</v>
      </c>
    </row>
    <row r="482" spans="1:4" outlineLevel="1" x14ac:dyDescent="0.2">
      <c r="A482" s="514" t="s">
        <v>699</v>
      </c>
      <c r="B482" s="570" t="s">
        <v>654</v>
      </c>
      <c r="C482" s="3" t="s">
        <v>1</v>
      </c>
      <c r="D482" s="572">
        <v>1</v>
      </c>
    </row>
    <row r="483" spans="1:4" outlineLevel="1" x14ac:dyDescent="0.2">
      <c r="A483" s="514" t="s">
        <v>700</v>
      </c>
      <c r="B483" s="570" t="s">
        <v>655</v>
      </c>
      <c r="C483" s="3" t="s">
        <v>1</v>
      </c>
      <c r="D483" s="572">
        <v>1</v>
      </c>
    </row>
    <row r="484" spans="1:4" outlineLevel="1" x14ac:dyDescent="0.2">
      <c r="A484" s="514" t="s">
        <v>701</v>
      </c>
      <c r="B484" s="570" t="s">
        <v>656</v>
      </c>
      <c r="C484" s="3" t="s">
        <v>1</v>
      </c>
      <c r="D484" s="572">
        <v>1</v>
      </c>
    </row>
    <row r="485" spans="1:4" outlineLevel="1" x14ac:dyDescent="0.2">
      <c r="A485" s="514" t="s">
        <v>702</v>
      </c>
      <c r="B485" s="570" t="s">
        <v>657</v>
      </c>
      <c r="C485" s="3" t="s">
        <v>1</v>
      </c>
      <c r="D485" s="572">
        <v>1</v>
      </c>
    </row>
    <row r="486" spans="1:4" outlineLevel="1" x14ac:dyDescent="0.2">
      <c r="A486" s="514" t="s">
        <v>730</v>
      </c>
      <c r="B486" s="570" t="s">
        <v>729</v>
      </c>
      <c r="C486" s="3" t="s">
        <v>1</v>
      </c>
      <c r="D486" s="572">
        <v>1</v>
      </c>
    </row>
    <row r="487" spans="1:4" outlineLevel="1" x14ac:dyDescent="0.2">
      <c r="A487" s="514" t="s">
        <v>731</v>
      </c>
      <c r="B487" s="570" t="s">
        <v>935</v>
      </c>
      <c r="C487" s="3" t="s">
        <v>1</v>
      </c>
      <c r="D487" s="572">
        <v>1</v>
      </c>
    </row>
    <row r="488" spans="1:4" outlineLevel="1" x14ac:dyDescent="0.2">
      <c r="A488" s="514" t="s">
        <v>732</v>
      </c>
      <c r="B488" s="570" t="s">
        <v>658</v>
      </c>
      <c r="C488" s="3" t="s">
        <v>1</v>
      </c>
      <c r="D488" s="572">
        <v>1</v>
      </c>
    </row>
    <row r="489" spans="1:4" outlineLevel="1" x14ac:dyDescent="0.2">
      <c r="A489" s="514" t="s">
        <v>734</v>
      </c>
      <c r="B489" s="570" t="s">
        <v>660</v>
      </c>
      <c r="C489" s="3" t="s">
        <v>1</v>
      </c>
      <c r="D489" s="572">
        <v>1</v>
      </c>
    </row>
    <row r="490" spans="1:4" outlineLevel="1" x14ac:dyDescent="0.2">
      <c r="A490" s="514" t="s">
        <v>735</v>
      </c>
      <c r="B490" s="570" t="s">
        <v>708</v>
      </c>
      <c r="C490" s="3" t="s">
        <v>1</v>
      </c>
      <c r="D490" s="572">
        <v>1</v>
      </c>
    </row>
    <row r="491" spans="1:4" outlineLevel="1" x14ac:dyDescent="0.2">
      <c r="A491" s="514" t="s">
        <v>737</v>
      </c>
      <c r="B491" s="570" t="s">
        <v>661</v>
      </c>
      <c r="C491" s="3" t="s">
        <v>1</v>
      </c>
      <c r="D491" s="572">
        <v>1</v>
      </c>
    </row>
    <row r="492" spans="1:4" outlineLevel="1" x14ac:dyDescent="0.2">
      <c r="A492" s="514" t="s">
        <v>738</v>
      </c>
      <c r="B492" s="570" t="s">
        <v>1052</v>
      </c>
      <c r="C492" s="3" t="s">
        <v>1</v>
      </c>
      <c r="D492" s="572">
        <v>1</v>
      </c>
    </row>
    <row r="493" spans="1:4" outlineLevel="1" x14ac:dyDescent="0.2">
      <c r="A493" s="514" t="s">
        <v>739</v>
      </c>
      <c r="B493" s="570" t="s">
        <v>710</v>
      </c>
      <c r="C493" s="3" t="s">
        <v>1</v>
      </c>
      <c r="D493" s="572">
        <v>1</v>
      </c>
    </row>
    <row r="494" spans="1:4" outlineLevel="1" x14ac:dyDescent="0.2">
      <c r="A494" s="514" t="s">
        <v>740</v>
      </c>
      <c r="B494" s="570" t="s">
        <v>711</v>
      </c>
      <c r="C494" s="3" t="s">
        <v>1</v>
      </c>
      <c r="D494" s="572">
        <v>1</v>
      </c>
    </row>
    <row r="495" spans="1:4" outlineLevel="1" x14ac:dyDescent="0.2">
      <c r="A495" s="514" t="s">
        <v>741</v>
      </c>
      <c r="B495" s="570" t="s">
        <v>712</v>
      </c>
      <c r="C495" s="3" t="s">
        <v>20</v>
      </c>
      <c r="D495" s="572">
        <v>1</v>
      </c>
    </row>
    <row r="496" spans="1:4" outlineLevel="1" x14ac:dyDescent="0.2">
      <c r="A496" s="514" t="s">
        <v>742</v>
      </c>
      <c r="B496" s="570" t="s">
        <v>713</v>
      </c>
      <c r="C496" s="3" t="s">
        <v>1</v>
      </c>
      <c r="D496" s="572">
        <v>1</v>
      </c>
    </row>
    <row r="497" spans="1:4" outlineLevel="1" x14ac:dyDescent="0.2">
      <c r="A497" s="514" t="s">
        <v>881</v>
      </c>
      <c r="B497" s="570" t="s">
        <v>857</v>
      </c>
      <c r="C497" s="3" t="s">
        <v>1</v>
      </c>
      <c r="D497" s="572">
        <v>1</v>
      </c>
    </row>
    <row r="498" spans="1:4" outlineLevel="1" x14ac:dyDescent="0.2">
      <c r="A498" s="514" t="s">
        <v>883</v>
      </c>
      <c r="B498" s="570" t="s">
        <v>858</v>
      </c>
      <c r="C498" s="3" t="s">
        <v>1</v>
      </c>
      <c r="D498" s="572">
        <v>1</v>
      </c>
    </row>
    <row r="499" spans="1:4" outlineLevel="1" x14ac:dyDescent="0.2">
      <c r="A499" s="514" t="s">
        <v>884</v>
      </c>
      <c r="B499" s="570" t="s">
        <v>860</v>
      </c>
      <c r="C499" s="3" t="s">
        <v>1</v>
      </c>
      <c r="D499" s="572">
        <v>1</v>
      </c>
    </row>
    <row r="500" spans="1:4" outlineLevel="1" x14ac:dyDescent="0.2">
      <c r="A500" s="514" t="s">
        <v>885</v>
      </c>
      <c r="B500" s="570" t="s">
        <v>1760</v>
      </c>
      <c r="C500" s="3" t="s">
        <v>1</v>
      </c>
      <c r="D500" s="572">
        <v>1</v>
      </c>
    </row>
    <row r="501" spans="1:4" outlineLevel="1" x14ac:dyDescent="0.2">
      <c r="A501" s="514" t="s">
        <v>886</v>
      </c>
      <c r="B501" s="570" t="s">
        <v>861</v>
      </c>
      <c r="C501" s="3" t="s">
        <v>1</v>
      </c>
      <c r="D501" s="572">
        <v>1</v>
      </c>
    </row>
    <row r="502" spans="1:4" outlineLevel="1" x14ac:dyDescent="0.2">
      <c r="A502" s="514" t="s">
        <v>928</v>
      </c>
      <c r="B502" s="570" t="s">
        <v>929</v>
      </c>
      <c r="C502" s="3" t="s">
        <v>1</v>
      </c>
      <c r="D502" s="572">
        <v>1</v>
      </c>
    </row>
    <row r="503" spans="1:4" outlineLevel="1" x14ac:dyDescent="0.2">
      <c r="A503" s="514" t="s">
        <v>942</v>
      </c>
      <c r="B503" s="570" t="s">
        <v>1187</v>
      </c>
      <c r="C503" s="3" t="s">
        <v>1</v>
      </c>
      <c r="D503" s="572">
        <v>1</v>
      </c>
    </row>
    <row r="504" spans="1:4" outlineLevel="1" x14ac:dyDescent="0.2">
      <c r="A504" s="514" t="s">
        <v>943</v>
      </c>
      <c r="B504" s="570" t="s">
        <v>1188</v>
      </c>
      <c r="C504" s="3" t="s">
        <v>1</v>
      </c>
      <c r="D504" s="572">
        <v>1</v>
      </c>
    </row>
    <row r="505" spans="1:4" outlineLevel="1" x14ac:dyDescent="0.2">
      <c r="A505" s="514" t="s">
        <v>974</v>
      </c>
      <c r="B505" s="570" t="s">
        <v>1186</v>
      </c>
      <c r="C505" s="3" t="s">
        <v>1</v>
      </c>
      <c r="D505" s="572">
        <v>1</v>
      </c>
    </row>
    <row r="506" spans="1:4" outlineLevel="1" x14ac:dyDescent="0.2">
      <c r="A506" s="514" t="s">
        <v>1539</v>
      </c>
      <c r="B506" s="570" t="s">
        <v>1540</v>
      </c>
      <c r="C506" s="3" t="s">
        <v>1</v>
      </c>
      <c r="D506" s="572">
        <v>1</v>
      </c>
    </row>
    <row r="507" spans="1:4" outlineLevel="1" x14ac:dyDescent="0.2">
      <c r="A507" s="514" t="s">
        <v>1591</v>
      </c>
      <c r="B507" s="570" t="s">
        <v>1592</v>
      </c>
      <c r="C507" s="3" t="s">
        <v>1</v>
      </c>
      <c r="D507" s="572">
        <v>1</v>
      </c>
    </row>
    <row r="508" spans="1:4" outlineLevel="1" x14ac:dyDescent="0.2">
      <c r="A508" s="514" t="s">
        <v>1596</v>
      </c>
      <c r="B508" s="570" t="s">
        <v>1594</v>
      </c>
      <c r="C508" s="3" t="s">
        <v>1</v>
      </c>
      <c r="D508" s="572">
        <v>1</v>
      </c>
    </row>
    <row r="509" spans="1:4" outlineLevel="1" x14ac:dyDescent="0.2">
      <c r="A509" s="514" t="s">
        <v>1597</v>
      </c>
      <c r="B509" s="570" t="s">
        <v>1598</v>
      </c>
      <c r="C509" s="3" t="s">
        <v>1</v>
      </c>
      <c r="D509" s="572">
        <v>1</v>
      </c>
    </row>
    <row r="510" spans="1:4" outlineLevel="1" x14ac:dyDescent="0.2">
      <c r="A510" s="514" t="s">
        <v>1677</v>
      </c>
      <c r="B510" s="570" t="s">
        <v>2432</v>
      </c>
      <c r="C510" s="3" t="s">
        <v>1</v>
      </c>
      <c r="D510" s="572">
        <v>1</v>
      </c>
    </row>
    <row r="511" spans="1:4" outlineLevel="1" x14ac:dyDescent="0.2">
      <c r="A511" s="514" t="s">
        <v>1768</v>
      </c>
      <c r="B511" s="570" t="s">
        <v>648</v>
      </c>
      <c r="C511" s="3" t="s">
        <v>1</v>
      </c>
      <c r="D511" s="572">
        <v>1</v>
      </c>
    </row>
    <row r="512" spans="1:4" ht="38.25" outlineLevel="1" x14ac:dyDescent="0.2">
      <c r="A512" s="514" t="s">
        <v>2322</v>
      </c>
      <c r="B512" s="587" t="s">
        <v>2354</v>
      </c>
      <c r="C512" s="3" t="s">
        <v>1</v>
      </c>
      <c r="D512" s="572">
        <v>1</v>
      </c>
    </row>
    <row r="513" spans="1:4" ht="38.25" outlineLevel="1" x14ac:dyDescent="0.2">
      <c r="A513" s="514" t="s">
        <v>2323</v>
      </c>
      <c r="B513" s="587" t="s">
        <v>2355</v>
      </c>
      <c r="C513" s="3" t="s">
        <v>1</v>
      </c>
      <c r="D513" s="572">
        <v>1</v>
      </c>
    </row>
    <row r="514" spans="1:4" ht="38.25" outlineLevel="1" x14ac:dyDescent="0.2">
      <c r="A514" s="514" t="s">
        <v>2324</v>
      </c>
      <c r="B514" s="587" t="s">
        <v>2329</v>
      </c>
      <c r="C514" s="3" t="s">
        <v>1</v>
      </c>
      <c r="D514" s="572">
        <v>1</v>
      </c>
    </row>
    <row r="515" spans="1:4" ht="38.25" outlineLevel="1" x14ac:dyDescent="0.2">
      <c r="A515" s="514" t="s">
        <v>2325</v>
      </c>
      <c r="B515" s="587" t="s">
        <v>2330</v>
      </c>
      <c r="C515" s="3" t="s">
        <v>1</v>
      </c>
      <c r="D515" s="572">
        <v>1</v>
      </c>
    </row>
    <row r="516" spans="1:4" ht="38.25" outlineLevel="1" x14ac:dyDescent="0.2">
      <c r="A516" s="514" t="s">
        <v>2326</v>
      </c>
      <c r="B516" s="587" t="s">
        <v>2331</v>
      </c>
      <c r="C516" s="3" t="s">
        <v>1</v>
      </c>
      <c r="D516" s="572">
        <v>1</v>
      </c>
    </row>
    <row r="517" spans="1:4" ht="38.25" outlineLevel="1" x14ac:dyDescent="0.2">
      <c r="A517" s="514" t="s">
        <v>2327</v>
      </c>
      <c r="B517" s="587" t="s">
        <v>2332</v>
      </c>
      <c r="C517" s="3" t="s">
        <v>1</v>
      </c>
      <c r="D517" s="572">
        <v>1</v>
      </c>
    </row>
    <row r="518" spans="1:4" ht="38.25" outlineLevel="1" x14ac:dyDescent="0.2">
      <c r="A518" s="514" t="s">
        <v>2328</v>
      </c>
      <c r="B518" s="587" t="s">
        <v>2356</v>
      </c>
      <c r="C518" s="3" t="s">
        <v>1</v>
      </c>
      <c r="D518" s="572">
        <v>1</v>
      </c>
    </row>
    <row r="519" spans="1:4" ht="25.5" outlineLevel="1" x14ac:dyDescent="0.2">
      <c r="A519" s="514" t="s">
        <v>2333</v>
      </c>
      <c r="B519" s="587" t="s">
        <v>2334</v>
      </c>
      <c r="C519" s="3" t="s">
        <v>1</v>
      </c>
      <c r="D519" s="572">
        <v>1</v>
      </c>
    </row>
    <row r="520" spans="1:4" ht="38.25" outlineLevel="1" x14ac:dyDescent="0.2">
      <c r="A520" s="514" t="s">
        <v>2337</v>
      </c>
      <c r="B520" s="587" t="s">
        <v>2342</v>
      </c>
      <c r="C520" s="3" t="s">
        <v>20</v>
      </c>
      <c r="D520" s="572">
        <v>1</v>
      </c>
    </row>
    <row r="521" spans="1:4" ht="38.25" outlineLevel="1" x14ac:dyDescent="0.2">
      <c r="A521" s="514" t="s">
        <v>2338</v>
      </c>
      <c r="B521" s="587" t="s">
        <v>2343</v>
      </c>
      <c r="C521" s="3" t="s">
        <v>20</v>
      </c>
      <c r="D521" s="572">
        <v>1</v>
      </c>
    </row>
    <row r="522" spans="1:4" ht="38.25" outlineLevel="1" x14ac:dyDescent="0.2">
      <c r="A522" s="514" t="s">
        <v>2339</v>
      </c>
      <c r="B522" s="587" t="s">
        <v>2344</v>
      </c>
      <c r="C522" s="3" t="s">
        <v>20</v>
      </c>
      <c r="D522" s="572">
        <v>1</v>
      </c>
    </row>
    <row r="523" spans="1:4" ht="38.25" outlineLevel="1" x14ac:dyDescent="0.2">
      <c r="A523" s="514" t="s">
        <v>2340</v>
      </c>
      <c r="B523" s="587" t="s">
        <v>2345</v>
      </c>
      <c r="C523" s="3" t="s">
        <v>20</v>
      </c>
      <c r="D523" s="572">
        <v>1</v>
      </c>
    </row>
    <row r="524" spans="1:4" ht="38.25" outlineLevel="1" x14ac:dyDescent="0.2">
      <c r="A524" s="514" t="s">
        <v>2341</v>
      </c>
      <c r="B524" s="587" t="s">
        <v>2346</v>
      </c>
      <c r="C524" s="3" t="s">
        <v>20</v>
      </c>
      <c r="D524" s="572">
        <v>1</v>
      </c>
    </row>
    <row r="525" spans="1:4" outlineLevel="1" x14ac:dyDescent="0.2">
      <c r="A525" s="514" t="s">
        <v>2358</v>
      </c>
      <c r="B525" s="587" t="s">
        <v>2357</v>
      </c>
      <c r="C525" s="3" t="s">
        <v>20</v>
      </c>
      <c r="D525" s="572">
        <v>1</v>
      </c>
    </row>
    <row r="526" spans="1:4" outlineLevel="1" x14ac:dyDescent="0.2">
      <c r="A526" s="514" t="s">
        <v>2359</v>
      </c>
      <c r="B526" s="587" t="s">
        <v>2360</v>
      </c>
      <c r="C526" s="3" t="s">
        <v>20</v>
      </c>
      <c r="D526" s="572">
        <v>1</v>
      </c>
    </row>
    <row r="527" spans="1:4" x14ac:dyDescent="0.2">
      <c r="A527" s="573" t="s">
        <v>408</v>
      </c>
      <c r="B527" s="576" t="s">
        <v>409</v>
      </c>
      <c r="C527" s="582"/>
      <c r="D527" s="580"/>
    </row>
    <row r="528" spans="1:4" outlineLevel="1" x14ac:dyDescent="0.2">
      <c r="A528" s="514" t="s">
        <v>410</v>
      </c>
      <c r="B528" s="570" t="s">
        <v>973</v>
      </c>
      <c r="C528" s="3" t="s">
        <v>1</v>
      </c>
      <c r="D528" s="572">
        <v>1</v>
      </c>
    </row>
    <row r="529" spans="1:4" outlineLevel="1" x14ac:dyDescent="0.2">
      <c r="A529" s="514" t="s">
        <v>411</v>
      </c>
      <c r="B529" s="570" t="s">
        <v>1271</v>
      </c>
      <c r="C529" s="3" t="s">
        <v>1</v>
      </c>
      <c r="D529" s="572">
        <v>1</v>
      </c>
    </row>
    <row r="530" spans="1:4" outlineLevel="1" x14ac:dyDescent="0.2">
      <c r="A530" s="514" t="s">
        <v>412</v>
      </c>
      <c r="B530" s="570" t="s">
        <v>1063</v>
      </c>
      <c r="C530" s="3" t="s">
        <v>1</v>
      </c>
      <c r="D530" s="572">
        <v>1</v>
      </c>
    </row>
    <row r="531" spans="1:4" outlineLevel="1" x14ac:dyDescent="0.2">
      <c r="A531" s="514" t="s">
        <v>413</v>
      </c>
      <c r="B531" s="570" t="s">
        <v>1065</v>
      </c>
      <c r="C531" s="3" t="s">
        <v>1</v>
      </c>
      <c r="D531" s="572">
        <v>1</v>
      </c>
    </row>
    <row r="532" spans="1:4" outlineLevel="1" x14ac:dyDescent="0.2">
      <c r="A532" s="514" t="s">
        <v>414</v>
      </c>
      <c r="B532" s="570" t="s">
        <v>1066</v>
      </c>
      <c r="C532" s="3" t="s">
        <v>1</v>
      </c>
      <c r="D532" s="572">
        <v>1</v>
      </c>
    </row>
    <row r="533" spans="1:4" outlineLevel="1" x14ac:dyDescent="0.2">
      <c r="A533" s="514" t="s">
        <v>417</v>
      </c>
      <c r="B533" s="570" t="s">
        <v>415</v>
      </c>
      <c r="C533" s="3" t="s">
        <v>1</v>
      </c>
      <c r="D533" s="572">
        <v>1</v>
      </c>
    </row>
    <row r="534" spans="1:4" outlineLevel="1" x14ac:dyDescent="0.2">
      <c r="A534" s="514" t="s">
        <v>703</v>
      </c>
      <c r="B534" s="570" t="s">
        <v>416</v>
      </c>
      <c r="C534" s="3" t="s">
        <v>1</v>
      </c>
      <c r="D534" s="572">
        <v>1</v>
      </c>
    </row>
    <row r="535" spans="1:4" outlineLevel="1" x14ac:dyDescent="0.2">
      <c r="A535" s="514" t="s">
        <v>744</v>
      </c>
      <c r="B535" s="570" t="s">
        <v>1075</v>
      </c>
      <c r="C535" s="3" t="s">
        <v>20</v>
      </c>
      <c r="D535" s="572">
        <v>1</v>
      </c>
    </row>
    <row r="536" spans="1:4" outlineLevel="1" x14ac:dyDescent="0.2">
      <c r="A536" s="514" t="s">
        <v>846</v>
      </c>
      <c r="B536" s="570" t="s">
        <v>785</v>
      </c>
      <c r="C536" s="3" t="s">
        <v>1</v>
      </c>
      <c r="D536" s="572">
        <v>1</v>
      </c>
    </row>
    <row r="537" spans="1:4" outlineLevel="1" x14ac:dyDescent="0.2">
      <c r="A537" s="514" t="s">
        <v>847</v>
      </c>
      <c r="B537" s="570" t="s">
        <v>940</v>
      </c>
      <c r="C537" s="3" t="s">
        <v>1</v>
      </c>
      <c r="D537" s="572">
        <v>1</v>
      </c>
    </row>
    <row r="538" spans="1:4" outlineLevel="1" x14ac:dyDescent="0.2">
      <c r="A538" s="514" t="s">
        <v>982</v>
      </c>
      <c r="B538" s="570" t="s">
        <v>1577</v>
      </c>
      <c r="C538" s="3" t="s">
        <v>1</v>
      </c>
      <c r="D538" s="572">
        <v>1</v>
      </c>
    </row>
    <row r="539" spans="1:4" outlineLevel="1" x14ac:dyDescent="0.2">
      <c r="A539" s="514" t="s">
        <v>985</v>
      </c>
      <c r="B539" s="570" t="s">
        <v>1576</v>
      </c>
      <c r="C539" s="3" t="s">
        <v>1</v>
      </c>
      <c r="D539" s="572">
        <v>1</v>
      </c>
    </row>
    <row r="540" spans="1:4" outlineLevel="1" x14ac:dyDescent="0.2">
      <c r="A540" s="514" t="s">
        <v>987</v>
      </c>
      <c r="B540" s="570" t="s">
        <v>988</v>
      </c>
      <c r="C540" s="3" t="s">
        <v>1</v>
      </c>
      <c r="D540" s="572">
        <v>1</v>
      </c>
    </row>
    <row r="541" spans="1:4" outlineLevel="1" x14ac:dyDescent="0.2">
      <c r="A541" s="514" t="s">
        <v>990</v>
      </c>
      <c r="B541" s="570" t="s">
        <v>964</v>
      </c>
      <c r="C541" s="3" t="s">
        <v>1</v>
      </c>
      <c r="D541" s="572">
        <v>1</v>
      </c>
    </row>
    <row r="542" spans="1:4" outlineLevel="1" x14ac:dyDescent="0.2">
      <c r="A542" s="514" t="s">
        <v>1002</v>
      </c>
      <c r="B542" s="570" t="s">
        <v>1001</v>
      </c>
      <c r="C542" s="3" t="s">
        <v>1</v>
      </c>
      <c r="D542" s="572">
        <v>1</v>
      </c>
    </row>
    <row r="543" spans="1:4" outlineLevel="1" x14ac:dyDescent="0.2">
      <c r="A543" s="514" t="s">
        <v>1712</v>
      </c>
      <c r="B543" s="581" t="s">
        <v>2538</v>
      </c>
      <c r="C543" s="3" t="s">
        <v>1</v>
      </c>
      <c r="D543" s="572">
        <v>1</v>
      </c>
    </row>
    <row r="544" spans="1:4" ht="14.25" customHeight="1" outlineLevel="1" x14ac:dyDescent="0.2">
      <c r="A544" s="514" t="s">
        <v>1715</v>
      </c>
      <c r="B544" s="570" t="s">
        <v>1766</v>
      </c>
      <c r="C544" s="3" t="s">
        <v>20</v>
      </c>
      <c r="D544" s="572">
        <v>1</v>
      </c>
    </row>
    <row r="545" spans="1:4" ht="14.25" customHeight="1" outlineLevel="1" x14ac:dyDescent="0.2">
      <c r="A545" s="514" t="s">
        <v>1863</v>
      </c>
      <c r="B545" s="570" t="s">
        <v>1893</v>
      </c>
      <c r="C545" s="3" t="s">
        <v>1</v>
      </c>
      <c r="D545" s="572">
        <v>1</v>
      </c>
    </row>
    <row r="546" spans="1:4" x14ac:dyDescent="0.2">
      <c r="A546" s="573" t="s">
        <v>418</v>
      </c>
      <c r="B546" s="576" t="s">
        <v>5</v>
      </c>
      <c r="C546" s="582"/>
      <c r="D546" s="580"/>
    </row>
    <row r="547" spans="1:4" outlineLevel="1" x14ac:dyDescent="0.2">
      <c r="A547" s="514" t="s">
        <v>419</v>
      </c>
      <c r="B547" s="570" t="s">
        <v>420</v>
      </c>
      <c r="C547" s="3" t="s">
        <v>1</v>
      </c>
      <c r="D547" s="572">
        <v>1</v>
      </c>
    </row>
    <row r="548" spans="1:4" outlineLevel="1" x14ac:dyDescent="0.2">
      <c r="A548" s="514" t="s">
        <v>421</v>
      </c>
      <c r="B548" s="570" t="s">
        <v>422</v>
      </c>
      <c r="C548" s="3" t="s">
        <v>1</v>
      </c>
      <c r="D548" s="572">
        <v>1</v>
      </c>
    </row>
    <row r="549" spans="1:4" outlineLevel="1" x14ac:dyDescent="0.2">
      <c r="A549" s="514" t="s">
        <v>423</v>
      </c>
      <c r="B549" s="570" t="s">
        <v>1798</v>
      </c>
      <c r="C549" s="3" t="s">
        <v>1</v>
      </c>
      <c r="D549" s="572">
        <v>1</v>
      </c>
    </row>
    <row r="550" spans="1:4" outlineLevel="1" x14ac:dyDescent="0.2">
      <c r="A550" s="514" t="s">
        <v>424</v>
      </c>
      <c r="B550" s="570" t="s">
        <v>1799</v>
      </c>
      <c r="C550" s="3" t="s">
        <v>1</v>
      </c>
      <c r="D550" s="572">
        <v>1</v>
      </c>
    </row>
    <row r="551" spans="1:4" outlineLevel="1" x14ac:dyDescent="0.2">
      <c r="A551" s="514" t="s">
        <v>425</v>
      </c>
      <c r="B551" s="570" t="s">
        <v>1800</v>
      </c>
      <c r="C551" s="3" t="s">
        <v>1</v>
      </c>
      <c r="D551" s="572">
        <v>1</v>
      </c>
    </row>
    <row r="552" spans="1:4" outlineLevel="1" x14ac:dyDescent="0.2">
      <c r="A552" s="514" t="s">
        <v>426</v>
      </c>
      <c r="B552" s="570" t="s">
        <v>1288</v>
      </c>
      <c r="C552" s="3" t="s">
        <v>1</v>
      </c>
      <c r="D552" s="572">
        <v>1</v>
      </c>
    </row>
    <row r="553" spans="1:4" outlineLevel="1" x14ac:dyDescent="0.2">
      <c r="A553" s="514" t="s">
        <v>427</v>
      </c>
      <c r="B553" s="570" t="s">
        <v>428</v>
      </c>
      <c r="C553" s="3" t="s">
        <v>1</v>
      </c>
      <c r="D553" s="572">
        <v>1</v>
      </c>
    </row>
    <row r="554" spans="1:4" outlineLevel="1" x14ac:dyDescent="0.2">
      <c r="A554" s="514" t="s">
        <v>429</v>
      </c>
      <c r="B554" s="570" t="s">
        <v>430</v>
      </c>
      <c r="C554" s="3" t="s">
        <v>1</v>
      </c>
      <c r="D554" s="572">
        <v>1</v>
      </c>
    </row>
    <row r="555" spans="1:4" outlineLevel="1" x14ac:dyDescent="0.2">
      <c r="A555" s="514" t="s">
        <v>431</v>
      </c>
      <c r="B555" s="570" t="s">
        <v>432</v>
      </c>
      <c r="C555" s="3" t="s">
        <v>1</v>
      </c>
      <c r="D555" s="572">
        <v>1</v>
      </c>
    </row>
    <row r="556" spans="1:4" outlineLevel="1" x14ac:dyDescent="0.2">
      <c r="A556" s="514" t="s">
        <v>433</v>
      </c>
      <c r="B556" s="570" t="s">
        <v>1767</v>
      </c>
      <c r="C556" s="3" t="s">
        <v>1</v>
      </c>
      <c r="D556" s="572">
        <v>1</v>
      </c>
    </row>
    <row r="557" spans="1:4" outlineLevel="1" x14ac:dyDescent="0.2">
      <c r="A557" s="514" t="s">
        <v>434</v>
      </c>
      <c r="B557" s="570" t="s">
        <v>1801</v>
      </c>
      <c r="C557" s="3" t="s">
        <v>1</v>
      </c>
      <c r="D557" s="572">
        <v>1</v>
      </c>
    </row>
    <row r="558" spans="1:4" outlineLevel="1" x14ac:dyDescent="0.2">
      <c r="A558" s="514" t="s">
        <v>435</v>
      </c>
      <c r="B558" s="570" t="s">
        <v>436</v>
      </c>
      <c r="C558" s="3" t="s">
        <v>1</v>
      </c>
      <c r="D558" s="572">
        <v>1</v>
      </c>
    </row>
    <row r="559" spans="1:4" outlineLevel="1" x14ac:dyDescent="0.2">
      <c r="A559" s="514" t="s">
        <v>437</v>
      </c>
      <c r="B559" s="570" t="s">
        <v>438</v>
      </c>
      <c r="C559" s="3" t="s">
        <v>1</v>
      </c>
      <c r="D559" s="572">
        <v>1</v>
      </c>
    </row>
    <row r="560" spans="1:4" outlineLevel="1" x14ac:dyDescent="0.2">
      <c r="A560" s="514" t="s">
        <v>439</v>
      </c>
      <c r="B560" s="570" t="s">
        <v>1272</v>
      </c>
      <c r="C560" s="3" t="s">
        <v>1</v>
      </c>
      <c r="D560" s="572">
        <v>1</v>
      </c>
    </row>
    <row r="561" spans="1:4" outlineLevel="1" x14ac:dyDescent="0.2">
      <c r="A561" s="514" t="s">
        <v>440</v>
      </c>
      <c r="B561" s="570" t="s">
        <v>441</v>
      </c>
      <c r="C561" s="3" t="s">
        <v>1</v>
      </c>
      <c r="D561" s="572">
        <v>1</v>
      </c>
    </row>
    <row r="562" spans="1:4" outlineLevel="1" x14ac:dyDescent="0.2">
      <c r="A562" s="514" t="s">
        <v>442</v>
      </c>
      <c r="B562" s="570" t="s">
        <v>1802</v>
      </c>
      <c r="C562" s="3" t="s">
        <v>1</v>
      </c>
      <c r="D562" s="572">
        <v>1</v>
      </c>
    </row>
    <row r="563" spans="1:4" outlineLevel="1" x14ac:dyDescent="0.2">
      <c r="A563" s="514" t="s">
        <v>443</v>
      </c>
      <c r="B563" s="570" t="s">
        <v>1803</v>
      </c>
      <c r="C563" s="3" t="s">
        <v>1</v>
      </c>
      <c r="D563" s="572">
        <v>1</v>
      </c>
    </row>
    <row r="564" spans="1:4" outlineLevel="1" x14ac:dyDescent="0.2">
      <c r="A564" s="514" t="s">
        <v>444</v>
      </c>
      <c r="B564" s="570" t="s">
        <v>1308</v>
      </c>
      <c r="C564" s="3" t="s">
        <v>1</v>
      </c>
      <c r="D564" s="572">
        <v>1</v>
      </c>
    </row>
    <row r="565" spans="1:4" outlineLevel="1" x14ac:dyDescent="0.2">
      <c r="A565" s="514" t="s">
        <v>445</v>
      </c>
      <c r="B565" s="570" t="s">
        <v>1112</v>
      </c>
      <c r="C565" s="3" t="s">
        <v>1</v>
      </c>
      <c r="D565" s="572">
        <v>1</v>
      </c>
    </row>
    <row r="566" spans="1:4" outlineLevel="1" x14ac:dyDescent="0.2">
      <c r="A566" s="514" t="s">
        <v>446</v>
      </c>
      <c r="B566" s="570" t="s">
        <v>1123</v>
      </c>
      <c r="C566" s="3" t="s">
        <v>1</v>
      </c>
      <c r="D566" s="572">
        <v>1</v>
      </c>
    </row>
    <row r="567" spans="1:4" outlineLevel="1" x14ac:dyDescent="0.2">
      <c r="A567" s="514" t="s">
        <v>447</v>
      </c>
      <c r="B567" s="570" t="s">
        <v>1273</v>
      </c>
      <c r="C567" s="3" t="s">
        <v>1</v>
      </c>
      <c r="D567" s="572">
        <v>1</v>
      </c>
    </row>
    <row r="568" spans="1:4" outlineLevel="1" x14ac:dyDescent="0.2">
      <c r="A568" s="514" t="s">
        <v>448</v>
      </c>
      <c r="B568" s="570" t="s">
        <v>1274</v>
      </c>
      <c r="C568" s="3" t="s">
        <v>1</v>
      </c>
      <c r="D568" s="572">
        <v>1</v>
      </c>
    </row>
    <row r="569" spans="1:4" outlineLevel="1" x14ac:dyDescent="0.2">
      <c r="A569" s="514" t="s">
        <v>449</v>
      </c>
      <c r="B569" s="570" t="s">
        <v>1110</v>
      </c>
      <c r="C569" s="3" t="s">
        <v>1</v>
      </c>
      <c r="D569" s="572">
        <v>1</v>
      </c>
    </row>
    <row r="570" spans="1:4" outlineLevel="1" x14ac:dyDescent="0.2">
      <c r="A570" s="514" t="s">
        <v>450</v>
      </c>
      <c r="B570" s="570" t="s">
        <v>1125</v>
      </c>
      <c r="C570" s="3" t="s">
        <v>1</v>
      </c>
      <c r="D570" s="572">
        <v>1</v>
      </c>
    </row>
    <row r="571" spans="1:4" outlineLevel="1" x14ac:dyDescent="0.2">
      <c r="A571" s="514" t="s">
        <v>451</v>
      </c>
      <c r="B571" s="570" t="s">
        <v>1114</v>
      </c>
      <c r="C571" s="3" t="s">
        <v>19</v>
      </c>
      <c r="D571" s="572">
        <v>1</v>
      </c>
    </row>
    <row r="572" spans="1:4" outlineLevel="1" x14ac:dyDescent="0.2">
      <c r="A572" s="514" t="s">
        <v>452</v>
      </c>
      <c r="B572" s="570" t="s">
        <v>1128</v>
      </c>
      <c r="C572" s="3" t="s">
        <v>1</v>
      </c>
      <c r="D572" s="572">
        <v>1</v>
      </c>
    </row>
    <row r="573" spans="1:4" outlineLevel="1" x14ac:dyDescent="0.2">
      <c r="A573" s="514" t="s">
        <v>453</v>
      </c>
      <c r="B573" s="570" t="s">
        <v>1804</v>
      </c>
      <c r="C573" s="3" t="s">
        <v>1</v>
      </c>
      <c r="D573" s="572">
        <v>1</v>
      </c>
    </row>
    <row r="574" spans="1:4" outlineLevel="1" x14ac:dyDescent="0.2">
      <c r="A574" s="514" t="s">
        <v>454</v>
      </c>
      <c r="B574" s="570" t="s">
        <v>1117</v>
      </c>
      <c r="C574" s="3" t="s">
        <v>1</v>
      </c>
      <c r="D574" s="572">
        <v>1</v>
      </c>
    </row>
    <row r="575" spans="1:4" outlineLevel="1" x14ac:dyDescent="0.2">
      <c r="A575" s="514" t="s">
        <v>455</v>
      </c>
      <c r="B575" s="570" t="s">
        <v>1275</v>
      </c>
      <c r="C575" s="3" t="s">
        <v>1</v>
      </c>
      <c r="D575" s="572">
        <v>1</v>
      </c>
    </row>
    <row r="576" spans="1:4" outlineLevel="1" x14ac:dyDescent="0.2">
      <c r="A576" s="514" t="s">
        <v>456</v>
      </c>
      <c r="B576" s="570" t="s">
        <v>1276</v>
      </c>
      <c r="C576" s="3" t="s">
        <v>1</v>
      </c>
      <c r="D576" s="572">
        <v>1</v>
      </c>
    </row>
    <row r="577" spans="1:4" outlineLevel="1" x14ac:dyDescent="0.2">
      <c r="A577" s="514" t="s">
        <v>457</v>
      </c>
      <c r="B577" s="570" t="s">
        <v>1277</v>
      </c>
      <c r="C577" s="3" t="s">
        <v>1</v>
      </c>
      <c r="D577" s="572">
        <v>1</v>
      </c>
    </row>
    <row r="578" spans="1:4" outlineLevel="1" x14ac:dyDescent="0.2">
      <c r="A578" s="514" t="s">
        <v>458</v>
      </c>
      <c r="B578" s="570" t="s">
        <v>1132</v>
      </c>
      <c r="C578" s="3" t="s">
        <v>1</v>
      </c>
      <c r="D578" s="572">
        <v>1</v>
      </c>
    </row>
    <row r="579" spans="1:4" outlineLevel="1" x14ac:dyDescent="0.2">
      <c r="A579" s="514" t="s">
        <v>459</v>
      </c>
      <c r="B579" s="570" t="s">
        <v>1278</v>
      </c>
      <c r="C579" s="3" t="s">
        <v>1</v>
      </c>
      <c r="D579" s="572">
        <v>1</v>
      </c>
    </row>
    <row r="580" spans="1:4" outlineLevel="1" x14ac:dyDescent="0.2">
      <c r="A580" s="514" t="s">
        <v>460</v>
      </c>
      <c r="B580" s="571" t="s">
        <v>1119</v>
      </c>
      <c r="C580" s="3" t="s">
        <v>1</v>
      </c>
      <c r="D580" s="572">
        <v>1</v>
      </c>
    </row>
    <row r="581" spans="1:4" outlineLevel="1" x14ac:dyDescent="0.2">
      <c r="A581" s="514" t="s">
        <v>461</v>
      </c>
      <c r="B581" s="570" t="s">
        <v>1279</v>
      </c>
      <c r="C581" s="3" t="s">
        <v>1</v>
      </c>
      <c r="D581" s="572">
        <v>1</v>
      </c>
    </row>
    <row r="582" spans="1:4" outlineLevel="1" x14ac:dyDescent="0.2">
      <c r="A582" s="514" t="s">
        <v>462</v>
      </c>
      <c r="B582" s="570" t="s">
        <v>1280</v>
      </c>
      <c r="C582" s="3" t="s">
        <v>1</v>
      </c>
      <c r="D582" s="572">
        <v>1</v>
      </c>
    </row>
    <row r="583" spans="1:4" outlineLevel="1" x14ac:dyDescent="0.2">
      <c r="A583" s="514" t="s">
        <v>463</v>
      </c>
      <c r="B583" s="570" t="s">
        <v>1281</v>
      </c>
      <c r="C583" s="3" t="s">
        <v>1</v>
      </c>
      <c r="D583" s="572">
        <v>1</v>
      </c>
    </row>
    <row r="584" spans="1:4" outlineLevel="1" x14ac:dyDescent="0.2">
      <c r="A584" s="514" t="s">
        <v>464</v>
      </c>
      <c r="B584" s="570" t="s">
        <v>1282</v>
      </c>
      <c r="C584" s="3" t="s">
        <v>1</v>
      </c>
      <c r="D584" s="572">
        <v>1</v>
      </c>
    </row>
    <row r="585" spans="1:4" outlineLevel="1" x14ac:dyDescent="0.2">
      <c r="A585" s="514" t="s">
        <v>465</v>
      </c>
      <c r="B585" s="570" t="s">
        <v>1283</v>
      </c>
      <c r="C585" s="3" t="s">
        <v>1</v>
      </c>
      <c r="D585" s="572">
        <v>1</v>
      </c>
    </row>
    <row r="586" spans="1:4" outlineLevel="1" x14ac:dyDescent="0.2">
      <c r="A586" s="514" t="s">
        <v>466</v>
      </c>
      <c r="B586" s="570" t="s">
        <v>1284</v>
      </c>
      <c r="C586" s="3" t="s">
        <v>1</v>
      </c>
      <c r="D586" s="572">
        <v>1</v>
      </c>
    </row>
    <row r="587" spans="1:4" outlineLevel="1" x14ac:dyDescent="0.2">
      <c r="A587" s="514" t="s">
        <v>467</v>
      </c>
      <c r="B587" s="570" t="s">
        <v>1285</v>
      </c>
      <c r="C587" s="3" t="s">
        <v>19</v>
      </c>
      <c r="D587" s="572">
        <v>1</v>
      </c>
    </row>
    <row r="588" spans="1:4" outlineLevel="1" x14ac:dyDescent="0.2">
      <c r="A588" s="514" t="s">
        <v>468</v>
      </c>
      <c r="B588" s="570" t="s">
        <v>1889</v>
      </c>
      <c r="C588" s="3" t="s">
        <v>1</v>
      </c>
      <c r="D588" s="572">
        <v>1</v>
      </c>
    </row>
    <row r="589" spans="1:4" outlineLevel="1" x14ac:dyDescent="0.2">
      <c r="A589" s="514" t="s">
        <v>469</v>
      </c>
      <c r="B589" s="570" t="s">
        <v>1805</v>
      </c>
      <c r="C589" s="3" t="s">
        <v>1</v>
      </c>
      <c r="D589" s="572">
        <v>1</v>
      </c>
    </row>
    <row r="590" spans="1:4" outlineLevel="1" x14ac:dyDescent="0.2">
      <c r="A590" s="514" t="s">
        <v>470</v>
      </c>
      <c r="B590" s="570" t="s">
        <v>1286</v>
      </c>
      <c r="C590" s="3" t="s">
        <v>1</v>
      </c>
      <c r="D590" s="572">
        <v>1</v>
      </c>
    </row>
    <row r="591" spans="1:4" outlineLevel="1" x14ac:dyDescent="0.2">
      <c r="A591" s="514" t="s">
        <v>471</v>
      </c>
      <c r="B591" s="570" t="s">
        <v>1287</v>
      </c>
      <c r="C591" s="3" t="s">
        <v>1</v>
      </c>
      <c r="D591" s="572">
        <v>1</v>
      </c>
    </row>
    <row r="592" spans="1:4" outlineLevel="1" x14ac:dyDescent="0.2">
      <c r="A592" s="514" t="s">
        <v>472</v>
      </c>
      <c r="B592" s="570" t="s">
        <v>1288</v>
      </c>
      <c r="C592" s="3" t="s">
        <v>1</v>
      </c>
      <c r="D592" s="572">
        <v>1</v>
      </c>
    </row>
    <row r="593" spans="1:4" outlineLevel="1" x14ac:dyDescent="0.2">
      <c r="A593" s="514" t="s">
        <v>473</v>
      </c>
      <c r="B593" s="570" t="s">
        <v>474</v>
      </c>
      <c r="C593" s="3" t="s">
        <v>1</v>
      </c>
      <c r="D593" s="572">
        <v>1</v>
      </c>
    </row>
    <row r="594" spans="1:4" outlineLevel="1" x14ac:dyDescent="0.2">
      <c r="A594" s="514" t="s">
        <v>475</v>
      </c>
      <c r="B594" s="570" t="s">
        <v>1806</v>
      </c>
      <c r="C594" s="3" t="s">
        <v>1</v>
      </c>
      <c r="D594" s="572">
        <v>1</v>
      </c>
    </row>
    <row r="595" spans="1:4" outlineLevel="1" x14ac:dyDescent="0.2">
      <c r="A595" s="514" t="s">
        <v>476</v>
      </c>
      <c r="B595" s="570" t="s">
        <v>1807</v>
      </c>
      <c r="C595" s="3" t="s">
        <v>1</v>
      </c>
      <c r="D595" s="572">
        <v>1</v>
      </c>
    </row>
    <row r="596" spans="1:4" outlineLevel="1" x14ac:dyDescent="0.2">
      <c r="A596" s="514" t="s">
        <v>477</v>
      </c>
      <c r="B596" s="570" t="s">
        <v>1808</v>
      </c>
      <c r="C596" s="3" t="s">
        <v>1</v>
      </c>
      <c r="D596" s="572">
        <v>1</v>
      </c>
    </row>
    <row r="597" spans="1:4" outlineLevel="1" x14ac:dyDescent="0.2">
      <c r="A597" s="514" t="s">
        <v>478</v>
      </c>
      <c r="B597" s="570" t="s">
        <v>1809</v>
      </c>
      <c r="C597" s="3" t="s">
        <v>1</v>
      </c>
      <c r="D597" s="572">
        <v>1</v>
      </c>
    </row>
    <row r="598" spans="1:4" outlineLevel="1" x14ac:dyDescent="0.2">
      <c r="A598" s="514" t="s">
        <v>479</v>
      </c>
      <c r="B598" s="570" t="s">
        <v>1810</v>
      </c>
      <c r="C598" s="3" t="s">
        <v>1</v>
      </c>
      <c r="D598" s="572">
        <v>1</v>
      </c>
    </row>
    <row r="599" spans="1:4" outlineLevel="1" x14ac:dyDescent="0.2">
      <c r="A599" s="514" t="s">
        <v>480</v>
      </c>
      <c r="B599" s="570" t="s">
        <v>481</v>
      </c>
      <c r="C599" s="3" t="s">
        <v>1</v>
      </c>
      <c r="D599" s="572">
        <v>1</v>
      </c>
    </row>
    <row r="600" spans="1:4" outlineLevel="1" x14ac:dyDescent="0.2">
      <c r="A600" s="514" t="s">
        <v>482</v>
      </c>
      <c r="B600" s="570" t="s">
        <v>1811</v>
      </c>
      <c r="C600" s="3" t="s">
        <v>1</v>
      </c>
      <c r="D600" s="572">
        <v>1</v>
      </c>
    </row>
    <row r="601" spans="1:4" outlineLevel="1" x14ac:dyDescent="0.2">
      <c r="A601" s="514" t="s">
        <v>768</v>
      </c>
      <c r="B601" s="570" t="s">
        <v>1121</v>
      </c>
      <c r="C601" s="3" t="s">
        <v>20</v>
      </c>
      <c r="D601" s="572">
        <v>1</v>
      </c>
    </row>
    <row r="602" spans="1:4" outlineLevel="1" x14ac:dyDescent="0.2">
      <c r="A602" s="514" t="s">
        <v>806</v>
      </c>
      <c r="B602" s="570" t="s">
        <v>961</v>
      </c>
      <c r="C602" s="3" t="s">
        <v>1</v>
      </c>
      <c r="D602" s="572">
        <v>1</v>
      </c>
    </row>
    <row r="603" spans="1:4" outlineLevel="1" x14ac:dyDescent="0.2">
      <c r="A603" s="514" t="s">
        <v>941</v>
      </c>
      <c r="B603" s="570" t="s">
        <v>1111</v>
      </c>
      <c r="C603" s="3" t="s">
        <v>1</v>
      </c>
      <c r="D603" s="572">
        <v>1</v>
      </c>
    </row>
    <row r="604" spans="1:4" outlineLevel="1" x14ac:dyDescent="0.2">
      <c r="A604" s="514" t="s">
        <v>972</v>
      </c>
      <c r="B604" s="570" t="s">
        <v>1655</v>
      </c>
      <c r="C604" s="3" t="s">
        <v>1</v>
      </c>
      <c r="D604" s="572">
        <v>1</v>
      </c>
    </row>
    <row r="605" spans="1:4" outlineLevel="1" x14ac:dyDescent="0.2">
      <c r="A605" s="514" t="s">
        <v>1295</v>
      </c>
      <c r="B605" s="570" t="s">
        <v>1812</v>
      </c>
      <c r="C605" s="3" t="s">
        <v>1</v>
      </c>
      <c r="D605" s="572">
        <v>1</v>
      </c>
    </row>
    <row r="606" spans="1:4" outlineLevel="1" x14ac:dyDescent="0.2">
      <c r="A606" s="514" t="s">
        <v>1298</v>
      </c>
      <c r="B606" s="570" t="s">
        <v>1813</v>
      </c>
      <c r="C606" s="3" t="s">
        <v>1</v>
      </c>
      <c r="D606" s="572">
        <v>1</v>
      </c>
    </row>
    <row r="607" spans="1:4" outlineLevel="1" x14ac:dyDescent="0.2">
      <c r="A607" s="514" t="s">
        <v>1307</v>
      </c>
      <c r="B607" s="570" t="s">
        <v>1637</v>
      </c>
      <c r="C607" s="3" t="s">
        <v>1</v>
      </c>
      <c r="D607" s="572">
        <v>1</v>
      </c>
    </row>
    <row r="608" spans="1:4" outlineLevel="1" x14ac:dyDescent="0.2">
      <c r="A608" s="514" t="s">
        <v>2298</v>
      </c>
      <c r="B608" s="570" t="s">
        <v>2302</v>
      </c>
      <c r="C608" s="3" t="s">
        <v>1</v>
      </c>
      <c r="D608" s="572">
        <v>1</v>
      </c>
    </row>
    <row r="609" spans="1:4" outlineLevel="1" x14ac:dyDescent="0.2">
      <c r="A609" s="514" t="s">
        <v>2296</v>
      </c>
      <c r="B609" s="570" t="s">
        <v>2303</v>
      </c>
      <c r="C609" s="3" t="s">
        <v>1</v>
      </c>
      <c r="D609" s="572">
        <v>1</v>
      </c>
    </row>
    <row r="610" spans="1:4" outlineLevel="1" x14ac:dyDescent="0.2">
      <c r="A610" s="514" t="s">
        <v>2297</v>
      </c>
      <c r="B610" s="570" t="s">
        <v>2304</v>
      </c>
      <c r="C610" s="3" t="s">
        <v>1</v>
      </c>
      <c r="D610" s="572">
        <v>1</v>
      </c>
    </row>
    <row r="611" spans="1:4" x14ac:dyDescent="0.2">
      <c r="A611" s="573" t="s">
        <v>483</v>
      </c>
      <c r="B611" s="576" t="s">
        <v>4</v>
      </c>
      <c r="C611" s="582"/>
      <c r="D611" s="580"/>
    </row>
    <row r="612" spans="1:4" outlineLevel="1" x14ac:dyDescent="0.2">
      <c r="A612" s="514" t="s">
        <v>484</v>
      </c>
      <c r="B612" s="570" t="s">
        <v>485</v>
      </c>
      <c r="C612" s="3" t="s">
        <v>1</v>
      </c>
      <c r="D612" s="572">
        <v>1</v>
      </c>
    </row>
    <row r="613" spans="1:4" outlineLevel="1" x14ac:dyDescent="0.2">
      <c r="A613" s="514" t="s">
        <v>486</v>
      </c>
      <c r="B613" s="570" t="s">
        <v>487</v>
      </c>
      <c r="C613" s="3" t="s">
        <v>1</v>
      </c>
      <c r="D613" s="572">
        <v>1</v>
      </c>
    </row>
    <row r="614" spans="1:4" outlineLevel="1" x14ac:dyDescent="0.2">
      <c r="A614" s="514" t="s">
        <v>488</v>
      </c>
      <c r="B614" s="570" t="s">
        <v>887</v>
      </c>
      <c r="C614" s="3" t="s">
        <v>1</v>
      </c>
      <c r="D614" s="572">
        <v>1</v>
      </c>
    </row>
    <row r="615" spans="1:4" outlineLevel="1" x14ac:dyDescent="0.2">
      <c r="A615" s="514" t="s">
        <v>489</v>
      </c>
      <c r="B615" s="570" t="s">
        <v>490</v>
      </c>
      <c r="C615" s="3" t="s">
        <v>1</v>
      </c>
      <c r="D615" s="572">
        <v>1</v>
      </c>
    </row>
    <row r="616" spans="1:4" outlineLevel="1" x14ac:dyDescent="0.2">
      <c r="A616" s="514" t="s">
        <v>491</v>
      </c>
      <c r="B616" s="570" t="s">
        <v>492</v>
      </c>
      <c r="C616" s="3" t="s">
        <v>1</v>
      </c>
      <c r="D616" s="572">
        <v>1</v>
      </c>
    </row>
    <row r="617" spans="1:4" outlineLevel="1" x14ac:dyDescent="0.2">
      <c r="A617" s="514" t="s">
        <v>493</v>
      </c>
      <c r="B617" s="570" t="s">
        <v>494</v>
      </c>
      <c r="C617" s="3" t="s">
        <v>20</v>
      </c>
      <c r="D617" s="572">
        <v>1</v>
      </c>
    </row>
    <row r="618" spans="1:4" outlineLevel="1" x14ac:dyDescent="0.2">
      <c r="A618" s="514" t="s">
        <v>495</v>
      </c>
      <c r="B618" s="570" t="s">
        <v>496</v>
      </c>
      <c r="C618" s="3" t="s">
        <v>20</v>
      </c>
      <c r="D618" s="572">
        <v>1</v>
      </c>
    </row>
    <row r="619" spans="1:4" outlineLevel="1" x14ac:dyDescent="0.2">
      <c r="A619" s="514" t="s">
        <v>497</v>
      </c>
      <c r="B619" s="570" t="s">
        <v>498</v>
      </c>
      <c r="C619" s="3" t="s">
        <v>20</v>
      </c>
      <c r="D619" s="572">
        <v>1</v>
      </c>
    </row>
    <row r="620" spans="1:4" outlineLevel="1" x14ac:dyDescent="0.2">
      <c r="A620" s="514" t="s">
        <v>499</v>
      </c>
      <c r="B620" s="570" t="s">
        <v>500</v>
      </c>
      <c r="C620" s="3" t="s">
        <v>1</v>
      </c>
      <c r="D620" s="572">
        <v>1</v>
      </c>
    </row>
    <row r="621" spans="1:4" outlineLevel="1" x14ac:dyDescent="0.2">
      <c r="A621" s="514" t="s">
        <v>501</v>
      </c>
      <c r="B621" s="570" t="s">
        <v>502</v>
      </c>
      <c r="C621" s="3" t="s">
        <v>1</v>
      </c>
      <c r="D621" s="572">
        <v>1</v>
      </c>
    </row>
    <row r="622" spans="1:4" outlineLevel="1" x14ac:dyDescent="0.2">
      <c r="A622" s="514" t="s">
        <v>503</v>
      </c>
      <c r="B622" s="570" t="s">
        <v>504</v>
      </c>
      <c r="C622" s="3" t="s">
        <v>1</v>
      </c>
      <c r="D622" s="572">
        <v>1</v>
      </c>
    </row>
    <row r="623" spans="1:4" outlineLevel="1" x14ac:dyDescent="0.2">
      <c r="A623" s="514" t="s">
        <v>505</v>
      </c>
      <c r="B623" s="570" t="s">
        <v>506</v>
      </c>
      <c r="C623" s="3" t="s">
        <v>1</v>
      </c>
      <c r="D623" s="572">
        <v>1</v>
      </c>
    </row>
    <row r="624" spans="1:4" outlineLevel="1" x14ac:dyDescent="0.2">
      <c r="A624" s="514" t="s">
        <v>507</v>
      </c>
      <c r="B624" s="570" t="s">
        <v>508</v>
      </c>
      <c r="C624" s="3" t="s">
        <v>1</v>
      </c>
      <c r="D624" s="572">
        <v>1</v>
      </c>
    </row>
    <row r="625" spans="1:4" outlineLevel="1" x14ac:dyDescent="0.2">
      <c r="A625" s="514" t="s">
        <v>509</v>
      </c>
      <c r="B625" s="570" t="s">
        <v>510</v>
      </c>
      <c r="C625" s="3" t="s">
        <v>1</v>
      </c>
      <c r="D625" s="572">
        <v>1</v>
      </c>
    </row>
    <row r="626" spans="1:4" outlineLevel="1" x14ac:dyDescent="0.2">
      <c r="A626" s="514" t="s">
        <v>796</v>
      </c>
      <c r="B626" s="570" t="s">
        <v>782</v>
      </c>
      <c r="C626" s="3" t="s">
        <v>20</v>
      </c>
      <c r="D626" s="572">
        <v>1</v>
      </c>
    </row>
    <row r="627" spans="1:4" outlineLevel="1" x14ac:dyDescent="0.2">
      <c r="A627" s="514" t="s">
        <v>797</v>
      </c>
      <c r="B627" s="570" t="s">
        <v>783</v>
      </c>
      <c r="C627" s="3" t="s">
        <v>20</v>
      </c>
      <c r="D627" s="572">
        <v>1</v>
      </c>
    </row>
    <row r="628" spans="1:4" outlineLevel="1" x14ac:dyDescent="0.2">
      <c r="A628" s="514" t="s">
        <v>837</v>
      </c>
      <c r="B628" s="570" t="s">
        <v>1819</v>
      </c>
      <c r="C628" s="3" t="s">
        <v>1</v>
      </c>
      <c r="D628" s="572">
        <v>1</v>
      </c>
    </row>
    <row r="629" spans="1:4" outlineLevel="1" x14ac:dyDescent="0.2">
      <c r="A629" s="514" t="s">
        <v>888</v>
      </c>
      <c r="B629" s="570" t="s">
        <v>854</v>
      </c>
      <c r="C629" s="3" t="s">
        <v>1</v>
      </c>
      <c r="D629" s="572">
        <v>1</v>
      </c>
    </row>
    <row r="630" spans="1:4" outlineLevel="1" x14ac:dyDescent="0.2">
      <c r="A630" s="514" t="s">
        <v>889</v>
      </c>
      <c r="B630" s="570" t="s">
        <v>853</v>
      </c>
      <c r="C630" s="3" t="s">
        <v>1</v>
      </c>
      <c r="D630" s="572">
        <v>1</v>
      </c>
    </row>
    <row r="631" spans="1:4" outlineLevel="1" x14ac:dyDescent="0.2">
      <c r="A631" s="514" t="s">
        <v>891</v>
      </c>
      <c r="B631" s="570" t="s">
        <v>1080</v>
      </c>
      <c r="C631" s="3" t="s">
        <v>1</v>
      </c>
      <c r="D631" s="572">
        <v>1</v>
      </c>
    </row>
    <row r="632" spans="1:4" outlineLevel="1" x14ac:dyDescent="0.2">
      <c r="A632" s="514" t="s">
        <v>892</v>
      </c>
      <c r="B632" s="570" t="s">
        <v>1082</v>
      </c>
      <c r="C632" s="3" t="s">
        <v>20</v>
      </c>
      <c r="D632" s="572">
        <v>1</v>
      </c>
    </row>
    <row r="633" spans="1:4" outlineLevel="1" x14ac:dyDescent="0.2">
      <c r="A633" s="514" t="s">
        <v>893</v>
      </c>
      <c r="B633" s="570" t="s">
        <v>1083</v>
      </c>
      <c r="C633" s="3" t="s">
        <v>1</v>
      </c>
      <c r="D633" s="572">
        <v>1</v>
      </c>
    </row>
    <row r="634" spans="1:4" outlineLevel="1" x14ac:dyDescent="0.2">
      <c r="A634" s="514" t="s">
        <v>894</v>
      </c>
      <c r="B634" s="570" t="s">
        <v>1084</v>
      </c>
      <c r="C634" s="3" t="s">
        <v>1</v>
      </c>
      <c r="D634" s="572">
        <v>1</v>
      </c>
    </row>
    <row r="635" spans="1:4" outlineLevel="1" x14ac:dyDescent="0.2">
      <c r="A635" s="514" t="s">
        <v>895</v>
      </c>
      <c r="B635" s="570" t="s">
        <v>1085</v>
      </c>
      <c r="C635" s="3" t="s">
        <v>1</v>
      </c>
      <c r="D635" s="572">
        <v>1</v>
      </c>
    </row>
    <row r="636" spans="1:4" outlineLevel="1" x14ac:dyDescent="0.2">
      <c r="A636" s="514" t="s">
        <v>896</v>
      </c>
      <c r="B636" s="570" t="s">
        <v>1086</v>
      </c>
      <c r="C636" s="3" t="s">
        <v>1</v>
      </c>
      <c r="D636" s="572">
        <v>1</v>
      </c>
    </row>
    <row r="637" spans="1:4" outlineLevel="1" x14ac:dyDescent="0.2">
      <c r="A637" s="514" t="s">
        <v>897</v>
      </c>
      <c r="B637" s="570" t="s">
        <v>1088</v>
      </c>
      <c r="C637" s="3" t="s">
        <v>1</v>
      </c>
      <c r="D637" s="572">
        <v>1</v>
      </c>
    </row>
    <row r="638" spans="1:4" outlineLevel="1" x14ac:dyDescent="0.2">
      <c r="A638" s="514" t="s">
        <v>899</v>
      </c>
      <c r="B638" s="570" t="s">
        <v>1089</v>
      </c>
      <c r="C638" s="3" t="s">
        <v>1</v>
      </c>
      <c r="D638" s="572">
        <v>1</v>
      </c>
    </row>
    <row r="639" spans="1:4" outlineLevel="1" x14ac:dyDescent="0.2">
      <c r="A639" s="514" t="s">
        <v>900</v>
      </c>
      <c r="B639" s="570" t="s">
        <v>1092</v>
      </c>
      <c r="C639" s="3" t="s">
        <v>1</v>
      </c>
      <c r="D639" s="572">
        <v>1</v>
      </c>
    </row>
    <row r="640" spans="1:4" outlineLevel="1" x14ac:dyDescent="0.2">
      <c r="A640" s="514" t="s">
        <v>901</v>
      </c>
      <c r="B640" s="570" t="s">
        <v>1093</v>
      </c>
      <c r="C640" s="3" t="s">
        <v>1</v>
      </c>
      <c r="D640" s="572">
        <v>1</v>
      </c>
    </row>
    <row r="641" spans="1:4" outlineLevel="1" x14ac:dyDescent="0.2">
      <c r="A641" s="514" t="s">
        <v>902</v>
      </c>
      <c r="B641" s="570" t="s">
        <v>1090</v>
      </c>
      <c r="C641" s="3" t="s">
        <v>20</v>
      </c>
      <c r="D641" s="572">
        <v>1</v>
      </c>
    </row>
    <row r="642" spans="1:4" outlineLevel="1" x14ac:dyDescent="0.2">
      <c r="A642" s="514" t="s">
        <v>903</v>
      </c>
      <c r="B642" s="570" t="s">
        <v>1091</v>
      </c>
      <c r="C642" s="3" t="s">
        <v>20</v>
      </c>
      <c r="D642" s="572">
        <v>1</v>
      </c>
    </row>
    <row r="643" spans="1:4" outlineLevel="1" x14ac:dyDescent="0.2">
      <c r="A643" s="514" t="s">
        <v>904</v>
      </c>
      <c r="B643" s="570" t="s">
        <v>1095</v>
      </c>
      <c r="C643" s="3" t="s">
        <v>1</v>
      </c>
      <c r="D643" s="572">
        <v>1</v>
      </c>
    </row>
    <row r="644" spans="1:4" outlineLevel="1" x14ac:dyDescent="0.2">
      <c r="A644" s="514" t="s">
        <v>905</v>
      </c>
      <c r="B644" s="570" t="s">
        <v>1096</v>
      </c>
      <c r="C644" s="3" t="s">
        <v>1</v>
      </c>
      <c r="D644" s="572">
        <v>1</v>
      </c>
    </row>
    <row r="645" spans="1:4" outlineLevel="1" x14ac:dyDescent="0.2">
      <c r="A645" s="514" t="s">
        <v>906</v>
      </c>
      <c r="B645" s="570" t="s">
        <v>1097</v>
      </c>
      <c r="C645" s="3" t="s">
        <v>1</v>
      </c>
      <c r="D645" s="572">
        <v>1</v>
      </c>
    </row>
    <row r="646" spans="1:4" outlineLevel="1" x14ac:dyDescent="0.2">
      <c r="A646" s="514" t="s">
        <v>907</v>
      </c>
      <c r="B646" s="570" t="s">
        <v>1098</v>
      </c>
      <c r="C646" s="3" t="s">
        <v>20</v>
      </c>
      <c r="D646" s="572">
        <v>1</v>
      </c>
    </row>
    <row r="647" spans="1:4" outlineLevel="1" x14ac:dyDescent="0.2">
      <c r="A647" s="514" t="s">
        <v>908</v>
      </c>
      <c r="B647" s="570" t="s">
        <v>1099</v>
      </c>
      <c r="C647" s="3" t="s">
        <v>1</v>
      </c>
      <c r="D647" s="572">
        <v>1</v>
      </c>
    </row>
    <row r="648" spans="1:4" outlineLevel="1" x14ac:dyDescent="0.2">
      <c r="A648" s="514" t="s">
        <v>909</v>
      </c>
      <c r="B648" s="570" t="s">
        <v>1100</v>
      </c>
      <c r="C648" s="3" t="s">
        <v>1</v>
      </c>
      <c r="D648" s="572">
        <v>1</v>
      </c>
    </row>
    <row r="649" spans="1:4" outlineLevel="1" x14ac:dyDescent="0.2">
      <c r="A649" s="514" t="s">
        <v>910</v>
      </c>
      <c r="B649" s="570" t="s">
        <v>1101</v>
      </c>
      <c r="C649" s="3" t="s">
        <v>1</v>
      </c>
      <c r="D649" s="572">
        <v>1</v>
      </c>
    </row>
    <row r="650" spans="1:4" outlineLevel="1" x14ac:dyDescent="0.2">
      <c r="A650" s="514" t="s">
        <v>911</v>
      </c>
      <c r="B650" s="570" t="s">
        <v>1814</v>
      </c>
      <c r="C650" s="3" t="s">
        <v>20</v>
      </c>
      <c r="D650" s="572">
        <v>1</v>
      </c>
    </row>
    <row r="651" spans="1:4" outlineLevel="1" x14ac:dyDescent="0.2">
      <c r="A651" s="514" t="s">
        <v>912</v>
      </c>
      <c r="B651" s="570" t="s">
        <v>1815</v>
      </c>
      <c r="C651" s="3" t="s">
        <v>1</v>
      </c>
      <c r="D651" s="572">
        <v>1</v>
      </c>
    </row>
    <row r="652" spans="1:4" outlineLevel="1" x14ac:dyDescent="0.2">
      <c r="A652" s="514" t="s">
        <v>913</v>
      </c>
      <c r="B652" s="570" t="s">
        <v>1816</v>
      </c>
      <c r="C652" s="3" t="s">
        <v>1</v>
      </c>
      <c r="D652" s="572">
        <v>1</v>
      </c>
    </row>
    <row r="653" spans="1:4" outlineLevel="1" x14ac:dyDescent="0.2">
      <c r="A653" s="514" t="s">
        <v>914</v>
      </c>
      <c r="B653" s="570" t="s">
        <v>1817</v>
      </c>
      <c r="C653" s="3" t="s">
        <v>20</v>
      </c>
      <c r="D653" s="572">
        <v>1</v>
      </c>
    </row>
    <row r="654" spans="1:4" outlineLevel="1" x14ac:dyDescent="0.2">
      <c r="A654" s="514" t="s">
        <v>915</v>
      </c>
      <c r="B654" s="570" t="s">
        <v>1105</v>
      </c>
      <c r="C654" s="3" t="s">
        <v>20</v>
      </c>
      <c r="D654" s="572">
        <v>1</v>
      </c>
    </row>
    <row r="655" spans="1:4" outlineLevel="1" x14ac:dyDescent="0.2">
      <c r="A655" s="514" t="s">
        <v>916</v>
      </c>
      <c r="B655" s="570" t="s">
        <v>1102</v>
      </c>
      <c r="C655" s="3" t="s">
        <v>20</v>
      </c>
      <c r="D655" s="572">
        <v>1</v>
      </c>
    </row>
    <row r="656" spans="1:4" outlineLevel="1" x14ac:dyDescent="0.2">
      <c r="A656" s="514" t="s">
        <v>917</v>
      </c>
      <c r="B656" s="570" t="s">
        <v>1103</v>
      </c>
      <c r="C656" s="3" t="s">
        <v>1</v>
      </c>
      <c r="D656" s="572">
        <v>1</v>
      </c>
    </row>
    <row r="657" spans="1:4" outlineLevel="1" x14ac:dyDescent="0.2">
      <c r="A657" s="514" t="s">
        <v>918</v>
      </c>
      <c r="B657" s="570" t="s">
        <v>1104</v>
      </c>
      <c r="C657" s="3" t="s">
        <v>1</v>
      </c>
      <c r="D657" s="572">
        <v>1</v>
      </c>
    </row>
    <row r="658" spans="1:4" outlineLevel="1" x14ac:dyDescent="0.2">
      <c r="A658" s="514" t="s">
        <v>919</v>
      </c>
      <c r="B658" s="570" t="s">
        <v>1107</v>
      </c>
      <c r="C658" s="3" t="s">
        <v>1</v>
      </c>
      <c r="D658" s="572">
        <v>1</v>
      </c>
    </row>
    <row r="659" spans="1:4" outlineLevel="1" x14ac:dyDescent="0.2">
      <c r="A659" s="514" t="s">
        <v>920</v>
      </c>
      <c r="B659" s="570" t="s">
        <v>1108</v>
      </c>
      <c r="C659" s="3" t="s">
        <v>1</v>
      </c>
      <c r="D659" s="572">
        <v>1</v>
      </c>
    </row>
    <row r="660" spans="1:4" outlineLevel="1" x14ac:dyDescent="0.2">
      <c r="A660" s="514" t="s">
        <v>921</v>
      </c>
      <c r="B660" s="570" t="s">
        <v>1109</v>
      </c>
      <c r="C660" s="3" t="s">
        <v>1</v>
      </c>
      <c r="D660" s="572">
        <v>1</v>
      </c>
    </row>
    <row r="661" spans="1:4" outlineLevel="1" x14ac:dyDescent="0.2">
      <c r="A661" s="514" t="s">
        <v>1834</v>
      </c>
      <c r="B661" s="570" t="s">
        <v>1836</v>
      </c>
      <c r="C661" s="3" t="s">
        <v>1</v>
      </c>
      <c r="D661" s="572">
        <v>1</v>
      </c>
    </row>
    <row r="662" spans="1:4" outlineLevel="1" x14ac:dyDescent="0.2">
      <c r="A662" s="514" t="s">
        <v>1835</v>
      </c>
      <c r="B662" s="570" t="s">
        <v>1837</v>
      </c>
      <c r="C662" s="3" t="s">
        <v>1</v>
      </c>
      <c r="D662" s="572">
        <v>1</v>
      </c>
    </row>
    <row r="663" spans="1:4" ht="25.5" outlineLevel="1" x14ac:dyDescent="0.2">
      <c r="A663" s="514" t="s">
        <v>2410</v>
      </c>
      <c r="B663" s="587" t="s">
        <v>2414</v>
      </c>
      <c r="C663" s="3" t="s">
        <v>1</v>
      </c>
      <c r="D663" s="572">
        <v>1</v>
      </c>
    </row>
    <row r="664" spans="1:4" ht="25.5" outlineLevel="1" x14ac:dyDescent="0.2">
      <c r="A664" s="514" t="s">
        <v>2411</v>
      </c>
      <c r="B664" s="587" t="s">
        <v>2415</v>
      </c>
      <c r="C664" s="3" t="s">
        <v>1</v>
      </c>
      <c r="D664" s="572">
        <v>1</v>
      </c>
    </row>
    <row r="665" spans="1:4" ht="25.5" outlineLevel="1" x14ac:dyDescent="0.2">
      <c r="A665" s="514" t="s">
        <v>2412</v>
      </c>
      <c r="B665" s="587" t="s">
        <v>2416</v>
      </c>
      <c r="C665" s="3" t="s">
        <v>1</v>
      </c>
      <c r="D665" s="572">
        <v>1</v>
      </c>
    </row>
    <row r="666" spans="1:4" outlineLevel="1" x14ac:dyDescent="0.2">
      <c r="A666" s="514" t="s">
        <v>2413</v>
      </c>
      <c r="B666" s="570" t="s">
        <v>2421</v>
      </c>
      <c r="C666" s="3" t="s">
        <v>1</v>
      </c>
      <c r="D666" s="572">
        <v>1</v>
      </c>
    </row>
    <row r="667" spans="1:4" outlineLevel="1" x14ac:dyDescent="0.2">
      <c r="A667" s="514" t="s">
        <v>2417</v>
      </c>
      <c r="B667" s="570" t="s">
        <v>2422</v>
      </c>
      <c r="C667" s="3" t="s">
        <v>1</v>
      </c>
      <c r="D667" s="572">
        <v>1</v>
      </c>
    </row>
    <row r="668" spans="1:4" outlineLevel="1" x14ac:dyDescent="0.2">
      <c r="A668" s="514" t="s">
        <v>2418</v>
      </c>
      <c r="B668" s="570" t="s">
        <v>2423</v>
      </c>
      <c r="C668" s="3" t="s">
        <v>1</v>
      </c>
      <c r="D668" s="572">
        <v>1</v>
      </c>
    </row>
    <row r="669" spans="1:4" outlineLevel="1" x14ac:dyDescent="0.2">
      <c r="A669" s="514" t="s">
        <v>2419</v>
      </c>
      <c r="B669" s="570" t="s">
        <v>2424</v>
      </c>
      <c r="C669" s="3" t="s">
        <v>1</v>
      </c>
      <c r="D669" s="572">
        <v>1</v>
      </c>
    </row>
    <row r="670" spans="1:4" ht="38.25" outlineLevel="1" x14ac:dyDescent="0.2">
      <c r="A670" s="514" t="s">
        <v>2420</v>
      </c>
      <c r="B670" s="587" t="s">
        <v>2425</v>
      </c>
      <c r="C670" s="3" t="s">
        <v>1</v>
      </c>
      <c r="D670" s="572">
        <v>1</v>
      </c>
    </row>
    <row r="671" spans="1:4" ht="38.25" outlineLevel="1" x14ac:dyDescent="0.2">
      <c r="A671" s="514" t="s">
        <v>2426</v>
      </c>
      <c r="B671" s="587" t="s">
        <v>2431</v>
      </c>
      <c r="C671" s="3" t="s">
        <v>1</v>
      </c>
      <c r="D671" s="572">
        <v>1</v>
      </c>
    </row>
    <row r="672" spans="1:4" ht="38.25" outlineLevel="1" x14ac:dyDescent="0.2">
      <c r="A672" s="514" t="s">
        <v>2427</v>
      </c>
      <c r="B672" s="587" t="s">
        <v>2430</v>
      </c>
      <c r="C672" s="3" t="s">
        <v>1</v>
      </c>
      <c r="D672" s="572">
        <v>1</v>
      </c>
    </row>
    <row r="673" spans="1:4" ht="38.25" outlineLevel="1" x14ac:dyDescent="0.2">
      <c r="A673" s="514" t="s">
        <v>2428</v>
      </c>
      <c r="B673" s="587" t="s">
        <v>2429</v>
      </c>
      <c r="C673" s="3" t="s">
        <v>1</v>
      </c>
      <c r="D673" s="572">
        <v>1</v>
      </c>
    </row>
    <row r="674" spans="1:4" x14ac:dyDescent="0.2">
      <c r="A674" s="573" t="s">
        <v>511</v>
      </c>
      <c r="B674" s="576" t="s">
        <v>512</v>
      </c>
      <c r="C674" s="582"/>
      <c r="D674" s="580"/>
    </row>
    <row r="675" spans="1:4" outlineLevel="1" x14ac:dyDescent="0.2">
      <c r="A675" s="514" t="s">
        <v>513</v>
      </c>
      <c r="B675" s="570" t="s">
        <v>514</v>
      </c>
      <c r="C675" s="3" t="s">
        <v>19</v>
      </c>
      <c r="D675" s="572">
        <v>1</v>
      </c>
    </row>
    <row r="676" spans="1:4" outlineLevel="1" x14ac:dyDescent="0.2">
      <c r="A676" s="514" t="s">
        <v>515</v>
      </c>
      <c r="B676" s="570" t="s">
        <v>516</v>
      </c>
      <c r="C676" s="3" t="s">
        <v>19</v>
      </c>
      <c r="D676" s="572">
        <v>1</v>
      </c>
    </row>
    <row r="677" spans="1:4" outlineLevel="1" x14ac:dyDescent="0.2">
      <c r="A677" s="514" t="s">
        <v>841</v>
      </c>
      <c r="B677" s="570" t="s">
        <v>2434</v>
      </c>
      <c r="C677" s="3" t="s">
        <v>1</v>
      </c>
      <c r="D677" s="572">
        <v>1</v>
      </c>
    </row>
    <row r="678" spans="1:4" outlineLevel="1" x14ac:dyDescent="0.2">
      <c r="A678" s="514" t="s">
        <v>1301</v>
      </c>
      <c r="B678" s="570" t="s">
        <v>1302</v>
      </c>
      <c r="C678" s="3" t="s">
        <v>1</v>
      </c>
      <c r="D678" s="572">
        <v>1</v>
      </c>
    </row>
    <row r="679" spans="1:4" outlineLevel="1" x14ac:dyDescent="0.2">
      <c r="A679" s="514" t="s">
        <v>1305</v>
      </c>
      <c r="B679" s="570" t="s">
        <v>1306</v>
      </c>
      <c r="C679" s="3" t="s">
        <v>19</v>
      </c>
      <c r="D679" s="572">
        <v>1</v>
      </c>
    </row>
    <row r="680" spans="1:4" x14ac:dyDescent="0.2">
      <c r="A680" s="573" t="s">
        <v>517</v>
      </c>
      <c r="B680" s="576" t="s">
        <v>518</v>
      </c>
      <c r="C680" s="579"/>
      <c r="D680" s="580"/>
    </row>
    <row r="681" spans="1:4" outlineLevel="1" x14ac:dyDescent="0.2">
      <c r="A681" s="514" t="s">
        <v>519</v>
      </c>
      <c r="B681" s="570" t="s">
        <v>1170</v>
      </c>
      <c r="C681" s="3" t="s">
        <v>19</v>
      </c>
      <c r="D681" s="572">
        <v>1</v>
      </c>
    </row>
    <row r="682" spans="1:4" outlineLevel="1" x14ac:dyDescent="0.2">
      <c r="A682" s="514" t="s">
        <v>520</v>
      </c>
      <c r="B682" s="570" t="s">
        <v>1168</v>
      </c>
      <c r="C682" s="3" t="s">
        <v>19</v>
      </c>
      <c r="D682" s="572">
        <v>1</v>
      </c>
    </row>
    <row r="683" spans="1:4" outlineLevel="1" x14ac:dyDescent="0.2">
      <c r="A683" s="514" t="s">
        <v>521</v>
      </c>
      <c r="B683" s="570" t="s">
        <v>1172</v>
      </c>
      <c r="C683" s="3" t="s">
        <v>19</v>
      </c>
      <c r="D683" s="572">
        <v>1</v>
      </c>
    </row>
    <row r="684" spans="1:4" outlineLevel="1" x14ac:dyDescent="0.2">
      <c r="A684" s="514" t="s">
        <v>522</v>
      </c>
      <c r="B684" s="570" t="s">
        <v>1174</v>
      </c>
      <c r="C684" s="3" t="s">
        <v>19</v>
      </c>
      <c r="D684" s="572">
        <v>1</v>
      </c>
    </row>
    <row r="685" spans="1:4" outlineLevel="1" x14ac:dyDescent="0.2">
      <c r="A685" s="514" t="s">
        <v>523</v>
      </c>
      <c r="B685" s="570" t="s">
        <v>1175</v>
      </c>
      <c r="C685" s="3" t="s">
        <v>19</v>
      </c>
      <c r="D685" s="572">
        <v>1</v>
      </c>
    </row>
    <row r="686" spans="1:4" outlineLevel="1" x14ac:dyDescent="0.2">
      <c r="A686" s="514" t="s">
        <v>524</v>
      </c>
      <c r="B686" s="570" t="s">
        <v>1763</v>
      </c>
      <c r="C686" s="3" t="s">
        <v>19</v>
      </c>
      <c r="D686" s="572">
        <v>1</v>
      </c>
    </row>
    <row r="687" spans="1:4" outlineLevel="1" x14ac:dyDescent="0.2">
      <c r="A687" s="514" t="s">
        <v>525</v>
      </c>
      <c r="B687" s="570" t="s">
        <v>1764</v>
      </c>
      <c r="C687" s="3" t="s">
        <v>19</v>
      </c>
      <c r="D687" s="572">
        <v>1</v>
      </c>
    </row>
    <row r="688" spans="1:4" outlineLevel="1" x14ac:dyDescent="0.2">
      <c r="A688" s="514" t="s">
        <v>526</v>
      </c>
      <c r="B688" s="570" t="s">
        <v>1156</v>
      </c>
      <c r="C688" s="3" t="s">
        <v>19</v>
      </c>
      <c r="D688" s="572">
        <v>1</v>
      </c>
    </row>
    <row r="689" spans="1:4" outlineLevel="1" x14ac:dyDescent="0.2">
      <c r="A689" s="514" t="s">
        <v>527</v>
      </c>
      <c r="B689" s="570" t="s">
        <v>1157</v>
      </c>
      <c r="C689" s="3" t="s">
        <v>19</v>
      </c>
      <c r="D689" s="572">
        <v>1</v>
      </c>
    </row>
    <row r="690" spans="1:4" outlineLevel="1" x14ac:dyDescent="0.2">
      <c r="A690" s="514" t="s">
        <v>528</v>
      </c>
      <c r="B690" s="570" t="s">
        <v>1158</v>
      </c>
      <c r="C690" s="3" t="s">
        <v>19</v>
      </c>
      <c r="D690" s="572">
        <v>1</v>
      </c>
    </row>
    <row r="691" spans="1:4" outlineLevel="1" x14ac:dyDescent="0.2">
      <c r="A691" s="514" t="s">
        <v>529</v>
      </c>
      <c r="B691" s="570" t="s">
        <v>1159</v>
      </c>
      <c r="C691" s="3" t="s">
        <v>19</v>
      </c>
      <c r="D691" s="572">
        <v>1</v>
      </c>
    </row>
    <row r="692" spans="1:4" outlineLevel="1" x14ac:dyDescent="0.2">
      <c r="A692" s="514" t="s">
        <v>819</v>
      </c>
      <c r="B692" s="570" t="s">
        <v>1160</v>
      </c>
      <c r="C692" s="3" t="s">
        <v>19</v>
      </c>
      <c r="D692" s="572">
        <v>1</v>
      </c>
    </row>
    <row r="693" spans="1:4" outlineLevel="1" x14ac:dyDescent="0.2">
      <c r="A693" s="514" t="s">
        <v>1015</v>
      </c>
      <c r="B693" s="570" t="s">
        <v>1504</v>
      </c>
      <c r="C693" s="3" t="s">
        <v>19</v>
      </c>
      <c r="D693" s="572">
        <v>1</v>
      </c>
    </row>
    <row r="694" spans="1:4" x14ac:dyDescent="0.2">
      <c r="A694" s="573" t="s">
        <v>530</v>
      </c>
      <c r="B694" s="576" t="s">
        <v>13</v>
      </c>
      <c r="C694" s="579"/>
      <c r="D694" s="580"/>
    </row>
    <row r="695" spans="1:4" outlineLevel="1" x14ac:dyDescent="0.2">
      <c r="A695" s="514" t="s">
        <v>531</v>
      </c>
      <c r="B695" s="570" t="s">
        <v>1628</v>
      </c>
      <c r="C695" s="3" t="s">
        <v>1</v>
      </c>
      <c r="D695" s="572">
        <v>1</v>
      </c>
    </row>
    <row r="696" spans="1:4" outlineLevel="1" x14ac:dyDescent="0.2">
      <c r="A696" s="514" t="s">
        <v>532</v>
      </c>
      <c r="B696" s="570" t="s">
        <v>1289</v>
      </c>
      <c r="C696" s="3" t="s">
        <v>1</v>
      </c>
      <c r="D696" s="572">
        <v>1</v>
      </c>
    </row>
    <row r="697" spans="1:4" outlineLevel="1" x14ac:dyDescent="0.2">
      <c r="A697" s="514" t="s">
        <v>533</v>
      </c>
      <c r="B697" s="570" t="s">
        <v>2437</v>
      </c>
      <c r="C697" s="3" t="s">
        <v>1</v>
      </c>
      <c r="D697" s="572">
        <v>1</v>
      </c>
    </row>
    <row r="698" spans="1:4" outlineLevel="1" x14ac:dyDescent="0.2">
      <c r="A698" s="514" t="s">
        <v>534</v>
      </c>
      <c r="B698" s="570" t="s">
        <v>2436</v>
      </c>
      <c r="C698" s="3" t="s">
        <v>1</v>
      </c>
      <c r="D698" s="572">
        <v>1</v>
      </c>
    </row>
    <row r="699" spans="1:4" outlineLevel="1" x14ac:dyDescent="0.2">
      <c r="A699" s="514" t="s">
        <v>535</v>
      </c>
      <c r="B699" s="570" t="s">
        <v>1216</v>
      </c>
      <c r="C699" s="3" t="s">
        <v>1</v>
      </c>
      <c r="D699" s="572">
        <v>1</v>
      </c>
    </row>
    <row r="700" spans="1:4" outlineLevel="1" x14ac:dyDescent="0.2">
      <c r="A700" s="514" t="s">
        <v>1299</v>
      </c>
      <c r="B700" s="570" t="s">
        <v>1300</v>
      </c>
      <c r="C700" s="3" t="s">
        <v>1</v>
      </c>
      <c r="D700" s="572">
        <v>1</v>
      </c>
    </row>
    <row r="701" spans="1:4" x14ac:dyDescent="0.2">
      <c r="A701" s="573" t="s">
        <v>536</v>
      </c>
      <c r="B701" s="576" t="s">
        <v>635</v>
      </c>
      <c r="C701" s="579"/>
      <c r="D701" s="580"/>
    </row>
    <row r="702" spans="1:4" outlineLevel="1" x14ac:dyDescent="0.2">
      <c r="A702" s="514" t="s">
        <v>537</v>
      </c>
      <c r="B702" s="570" t="s">
        <v>1207</v>
      </c>
      <c r="C702" s="68" t="s">
        <v>1</v>
      </c>
      <c r="D702" s="572">
        <v>1</v>
      </c>
    </row>
    <row r="703" spans="1:4" outlineLevel="1" x14ac:dyDescent="0.2">
      <c r="A703" s="514" t="s">
        <v>538</v>
      </c>
      <c r="B703" s="570" t="s">
        <v>1208</v>
      </c>
      <c r="C703" s="68" t="s">
        <v>1</v>
      </c>
      <c r="D703" s="572">
        <v>1</v>
      </c>
    </row>
    <row r="704" spans="1:4" outlineLevel="1" x14ac:dyDescent="0.2">
      <c r="A704" s="514" t="s">
        <v>539</v>
      </c>
      <c r="B704" s="570" t="s">
        <v>1209</v>
      </c>
      <c r="C704" s="68" t="s">
        <v>1</v>
      </c>
      <c r="D704" s="572">
        <v>1</v>
      </c>
    </row>
    <row r="705" spans="1:4" outlineLevel="1" x14ac:dyDescent="0.2">
      <c r="A705" s="514" t="s">
        <v>540</v>
      </c>
      <c r="B705" s="570" t="s">
        <v>1533</v>
      </c>
      <c r="C705" s="68" t="s">
        <v>1</v>
      </c>
      <c r="D705" s="572">
        <v>1</v>
      </c>
    </row>
    <row r="706" spans="1:4" outlineLevel="1" x14ac:dyDescent="0.2">
      <c r="A706" s="514" t="s">
        <v>541</v>
      </c>
      <c r="B706" s="570" t="s">
        <v>1290</v>
      </c>
      <c r="C706" s="68" t="s">
        <v>1</v>
      </c>
      <c r="D706" s="572">
        <v>1</v>
      </c>
    </row>
    <row r="707" spans="1:4" outlineLevel="1" x14ac:dyDescent="0.2">
      <c r="A707" s="514" t="s">
        <v>542</v>
      </c>
      <c r="B707" s="570" t="s">
        <v>1291</v>
      </c>
      <c r="C707" s="68" t="s">
        <v>1</v>
      </c>
      <c r="D707" s="572">
        <v>1</v>
      </c>
    </row>
    <row r="708" spans="1:4" outlineLevel="1" x14ac:dyDescent="0.2">
      <c r="A708" s="514" t="s">
        <v>543</v>
      </c>
      <c r="B708" s="570" t="s">
        <v>1211</v>
      </c>
      <c r="C708" s="3" t="s">
        <v>1</v>
      </c>
      <c r="D708" s="572">
        <v>1</v>
      </c>
    </row>
    <row r="709" spans="1:4" outlineLevel="1" x14ac:dyDescent="0.2">
      <c r="A709" s="514" t="s">
        <v>544</v>
      </c>
      <c r="B709" s="570" t="s">
        <v>1213</v>
      </c>
      <c r="C709" s="3" t="s">
        <v>1</v>
      </c>
      <c r="D709" s="572">
        <v>1</v>
      </c>
    </row>
    <row r="710" spans="1:4" outlineLevel="1" x14ac:dyDescent="0.2">
      <c r="A710" s="514" t="s">
        <v>545</v>
      </c>
      <c r="B710" s="570" t="s">
        <v>1292</v>
      </c>
      <c r="C710" s="3" t="s">
        <v>1</v>
      </c>
      <c r="D710" s="572">
        <v>1</v>
      </c>
    </row>
    <row r="711" spans="1:4" outlineLevel="1" x14ac:dyDescent="0.2">
      <c r="A711" s="514" t="s">
        <v>546</v>
      </c>
      <c r="B711" s="570" t="s">
        <v>1626</v>
      </c>
      <c r="C711" s="3" t="s">
        <v>1</v>
      </c>
      <c r="D711" s="572">
        <v>1</v>
      </c>
    </row>
    <row r="712" spans="1:4" outlineLevel="1" x14ac:dyDescent="0.2">
      <c r="A712" s="514" t="s">
        <v>547</v>
      </c>
      <c r="B712" s="570" t="s">
        <v>1818</v>
      </c>
      <c r="C712" s="68" t="s">
        <v>1</v>
      </c>
      <c r="D712" s="572">
        <v>1</v>
      </c>
    </row>
    <row r="713" spans="1:4" outlineLevel="1" x14ac:dyDescent="0.2">
      <c r="A713" s="514" t="s">
        <v>548</v>
      </c>
      <c r="B713" s="570" t="s">
        <v>1197</v>
      </c>
      <c r="C713" s="68" t="s">
        <v>1</v>
      </c>
      <c r="D713" s="572">
        <v>1</v>
      </c>
    </row>
    <row r="714" spans="1:4" outlineLevel="1" x14ac:dyDescent="0.2">
      <c r="A714" s="514" t="s">
        <v>549</v>
      </c>
      <c r="B714" s="570" t="s">
        <v>1201</v>
      </c>
      <c r="C714" s="68" t="s">
        <v>1</v>
      </c>
      <c r="D714" s="572">
        <v>1</v>
      </c>
    </row>
    <row r="715" spans="1:4" outlineLevel="1" x14ac:dyDescent="0.2">
      <c r="A715" s="514" t="s">
        <v>550</v>
      </c>
      <c r="B715" s="570" t="s">
        <v>1204</v>
      </c>
      <c r="C715" s="68" t="s">
        <v>1</v>
      </c>
      <c r="D715" s="572">
        <v>1</v>
      </c>
    </row>
    <row r="716" spans="1:4" outlineLevel="1" x14ac:dyDescent="0.2">
      <c r="A716" s="514" t="s">
        <v>551</v>
      </c>
      <c r="B716" s="570" t="s">
        <v>1202</v>
      </c>
      <c r="C716" s="68" t="s">
        <v>1</v>
      </c>
      <c r="D716" s="572">
        <v>1</v>
      </c>
    </row>
    <row r="717" spans="1:4" outlineLevel="1" x14ac:dyDescent="0.2">
      <c r="A717" s="514" t="s">
        <v>552</v>
      </c>
      <c r="B717" s="570" t="s">
        <v>1198</v>
      </c>
      <c r="C717" s="68" t="s">
        <v>1</v>
      </c>
      <c r="D717" s="572">
        <v>1</v>
      </c>
    </row>
    <row r="718" spans="1:4" outlineLevel="1" x14ac:dyDescent="0.2">
      <c r="A718" s="514" t="s">
        <v>553</v>
      </c>
      <c r="B718" s="570" t="s">
        <v>1199</v>
      </c>
      <c r="C718" s="68" t="s">
        <v>1</v>
      </c>
      <c r="D718" s="572">
        <v>1</v>
      </c>
    </row>
    <row r="719" spans="1:4" outlineLevel="1" x14ac:dyDescent="0.2">
      <c r="A719" s="514" t="s">
        <v>554</v>
      </c>
      <c r="B719" s="570" t="s">
        <v>1196</v>
      </c>
      <c r="C719" s="68" t="s">
        <v>1</v>
      </c>
      <c r="D719" s="572">
        <v>1</v>
      </c>
    </row>
    <row r="720" spans="1:4" outlineLevel="1" x14ac:dyDescent="0.2">
      <c r="A720" s="514" t="s">
        <v>555</v>
      </c>
      <c r="B720" s="570" t="s">
        <v>1531</v>
      </c>
      <c r="C720" s="68" t="s">
        <v>1</v>
      </c>
      <c r="D720" s="572">
        <v>1</v>
      </c>
    </row>
    <row r="721" spans="1:4" outlineLevel="1" x14ac:dyDescent="0.2">
      <c r="A721" s="514" t="s">
        <v>556</v>
      </c>
      <c r="B721" s="570" t="s">
        <v>1195</v>
      </c>
      <c r="C721" s="68" t="s">
        <v>1</v>
      </c>
      <c r="D721" s="572">
        <v>1</v>
      </c>
    </row>
    <row r="722" spans="1:4" outlineLevel="1" x14ac:dyDescent="0.2">
      <c r="A722" s="514" t="s">
        <v>557</v>
      </c>
      <c r="B722" s="570" t="s">
        <v>1205</v>
      </c>
      <c r="C722" s="3" t="s">
        <v>1</v>
      </c>
      <c r="D722" s="572">
        <v>1</v>
      </c>
    </row>
    <row r="723" spans="1:4" outlineLevel="1" x14ac:dyDescent="0.2">
      <c r="A723" s="514" t="s">
        <v>558</v>
      </c>
      <c r="B723" s="570" t="s">
        <v>1206</v>
      </c>
      <c r="C723" s="3" t="s">
        <v>1</v>
      </c>
      <c r="D723" s="572">
        <v>1</v>
      </c>
    </row>
    <row r="724" spans="1:4" outlineLevel="1" x14ac:dyDescent="0.2">
      <c r="A724" s="514" t="s">
        <v>688</v>
      </c>
      <c r="B724" s="570" t="s">
        <v>1055</v>
      </c>
      <c r="C724" s="3" t="s">
        <v>1</v>
      </c>
      <c r="D724" s="572">
        <v>1</v>
      </c>
    </row>
    <row r="725" spans="1:4" outlineLevel="1" x14ac:dyDescent="0.2">
      <c r="A725" s="514" t="s">
        <v>838</v>
      </c>
      <c r="B725" s="570" t="s">
        <v>633</v>
      </c>
      <c r="C725" s="3" t="s">
        <v>1</v>
      </c>
      <c r="D725" s="572">
        <v>1</v>
      </c>
    </row>
    <row r="726" spans="1:4" outlineLevel="1" x14ac:dyDescent="0.2">
      <c r="A726" s="514" t="s">
        <v>1538</v>
      </c>
      <c r="B726" s="570" t="s">
        <v>1537</v>
      </c>
      <c r="C726" s="3" t="s">
        <v>1</v>
      </c>
      <c r="D726" s="572">
        <v>1</v>
      </c>
    </row>
    <row r="727" spans="1:4" ht="15.75" customHeight="1" outlineLevel="1" x14ac:dyDescent="0.2">
      <c r="A727" s="514" t="s">
        <v>1711</v>
      </c>
      <c r="B727" s="570" t="s">
        <v>1737</v>
      </c>
      <c r="C727" s="3" t="s">
        <v>1</v>
      </c>
      <c r="D727" s="572">
        <v>1</v>
      </c>
    </row>
    <row r="728" spans="1:4" outlineLevel="1" x14ac:dyDescent="0.2">
      <c r="A728" s="514" t="s">
        <v>1713</v>
      </c>
      <c r="B728" s="570" t="s">
        <v>1714</v>
      </c>
      <c r="C728" s="3" t="s">
        <v>1</v>
      </c>
      <c r="D728" s="572">
        <v>1</v>
      </c>
    </row>
    <row r="729" spans="1:4" outlineLevel="1" x14ac:dyDescent="0.2">
      <c r="A729" s="514" t="s">
        <v>1716</v>
      </c>
      <c r="B729" s="570" t="s">
        <v>1722</v>
      </c>
      <c r="C729" s="3" t="s">
        <v>1</v>
      </c>
      <c r="D729" s="572">
        <v>1</v>
      </c>
    </row>
    <row r="730" spans="1:4" outlineLevel="1" x14ac:dyDescent="0.2">
      <c r="A730" s="514" t="s">
        <v>1718</v>
      </c>
      <c r="B730" s="570" t="s">
        <v>1717</v>
      </c>
      <c r="C730" s="3" t="s">
        <v>20</v>
      </c>
      <c r="D730" s="572">
        <v>1</v>
      </c>
    </row>
    <row r="731" spans="1:4" outlineLevel="1" x14ac:dyDescent="0.2">
      <c r="A731" s="514" t="s">
        <v>1719</v>
      </c>
      <c r="B731" s="570" t="s">
        <v>1720</v>
      </c>
      <c r="C731" s="3" t="s">
        <v>1</v>
      </c>
      <c r="D731" s="572">
        <v>1</v>
      </c>
    </row>
    <row r="732" spans="1:4" outlineLevel="1" x14ac:dyDescent="0.2">
      <c r="A732" s="514" t="s">
        <v>1724</v>
      </c>
      <c r="B732" s="570" t="s">
        <v>1723</v>
      </c>
      <c r="C732" s="3" t="s">
        <v>1</v>
      </c>
      <c r="D732" s="572">
        <v>1</v>
      </c>
    </row>
    <row r="733" spans="1:4" outlineLevel="1" x14ac:dyDescent="0.2">
      <c r="A733" s="514" t="s">
        <v>1822</v>
      </c>
      <c r="B733" s="570" t="s">
        <v>1824</v>
      </c>
      <c r="C733" s="3" t="s">
        <v>1</v>
      </c>
      <c r="D733" s="572">
        <v>1</v>
      </c>
    </row>
    <row r="734" spans="1:4" outlineLevel="1" x14ac:dyDescent="0.2">
      <c r="A734" s="514" t="s">
        <v>1823</v>
      </c>
      <c r="B734" s="583" t="s">
        <v>1827</v>
      </c>
      <c r="C734" s="68" t="s">
        <v>1</v>
      </c>
      <c r="D734" s="572">
        <v>1</v>
      </c>
    </row>
    <row r="735" spans="1:4" outlineLevel="1" x14ac:dyDescent="0.2">
      <c r="A735" s="514" t="s">
        <v>1828</v>
      </c>
      <c r="B735" s="583" t="s">
        <v>1829</v>
      </c>
      <c r="C735" s="68" t="s">
        <v>1</v>
      </c>
      <c r="D735" s="572">
        <v>1</v>
      </c>
    </row>
    <row r="736" spans="1:4" x14ac:dyDescent="0.2">
      <c r="A736" s="514" t="s">
        <v>1949</v>
      </c>
      <c r="B736" s="583" t="s">
        <v>1950</v>
      </c>
      <c r="C736" s="68" t="s">
        <v>1</v>
      </c>
      <c r="D736" s="572">
        <v>1</v>
      </c>
    </row>
    <row r="737" spans="1:4" x14ac:dyDescent="0.2">
      <c r="A737" s="514" t="s">
        <v>1969</v>
      </c>
      <c r="B737" s="583" t="s">
        <v>1970</v>
      </c>
      <c r="C737" s="68" t="s">
        <v>1</v>
      </c>
      <c r="D737" s="572">
        <v>1</v>
      </c>
    </row>
    <row r="738" spans="1:4" x14ac:dyDescent="0.2">
      <c r="A738" s="514" t="s">
        <v>1973</v>
      </c>
      <c r="B738" s="583" t="s">
        <v>1974</v>
      </c>
      <c r="C738" s="68" t="s">
        <v>1</v>
      </c>
      <c r="D738" s="572">
        <v>1</v>
      </c>
    </row>
    <row r="739" spans="1:4" x14ac:dyDescent="0.2">
      <c r="A739" s="514" t="s">
        <v>2002</v>
      </c>
      <c r="B739" s="583" t="s">
        <v>2003</v>
      </c>
      <c r="C739" s="68" t="s">
        <v>20</v>
      </c>
      <c r="D739" s="572">
        <v>1</v>
      </c>
    </row>
    <row r="740" spans="1:4" x14ac:dyDescent="0.2">
      <c r="A740" s="514" t="s">
        <v>2241</v>
      </c>
      <c r="B740" s="583" t="s">
        <v>2242</v>
      </c>
      <c r="C740" s="68" t="s">
        <v>2243</v>
      </c>
      <c r="D740" s="572">
        <v>1</v>
      </c>
    </row>
    <row r="741" spans="1:4" x14ac:dyDescent="0.2">
      <c r="A741" s="514" t="s">
        <v>2245</v>
      </c>
      <c r="B741" s="570" t="s">
        <v>2244</v>
      </c>
      <c r="C741" s="68" t="s">
        <v>267</v>
      </c>
      <c r="D741" s="572">
        <v>1</v>
      </c>
    </row>
    <row r="742" spans="1:4" x14ac:dyDescent="0.2">
      <c r="A742" s="514" t="s">
        <v>2246</v>
      </c>
      <c r="B742" s="583" t="s">
        <v>2348</v>
      </c>
      <c r="C742" s="68" t="s">
        <v>1</v>
      </c>
      <c r="D742" s="572">
        <v>1</v>
      </c>
    </row>
    <row r="743" spans="1:4" x14ac:dyDescent="0.2">
      <c r="A743" s="573" t="s">
        <v>2277</v>
      </c>
      <c r="B743" s="576" t="s">
        <v>2276</v>
      </c>
      <c r="C743" s="579"/>
      <c r="D743" s="580"/>
    </row>
    <row r="744" spans="1:4" x14ac:dyDescent="0.2">
      <c r="A744" s="514" t="s">
        <v>2278</v>
      </c>
      <c r="B744" s="583" t="s">
        <v>2289</v>
      </c>
      <c r="C744" s="68" t="s">
        <v>1</v>
      </c>
      <c r="D744" s="572">
        <v>1</v>
      </c>
    </row>
    <row r="745" spans="1:4" x14ac:dyDescent="0.2">
      <c r="A745" s="514" t="s">
        <v>2279</v>
      </c>
      <c r="B745" s="583" t="s">
        <v>2290</v>
      </c>
      <c r="C745" s="68" t="s">
        <v>1</v>
      </c>
      <c r="D745" s="572">
        <v>1</v>
      </c>
    </row>
    <row r="746" spans="1:4" x14ac:dyDescent="0.2">
      <c r="A746" s="514" t="s">
        <v>2280</v>
      </c>
      <c r="B746" s="583" t="s">
        <v>2281</v>
      </c>
      <c r="C746" s="68" t="s">
        <v>2282</v>
      </c>
      <c r="D746" s="572">
        <v>1</v>
      </c>
    </row>
    <row r="747" spans="1:4" x14ac:dyDescent="0.2">
      <c r="A747" s="514" t="s">
        <v>2283</v>
      </c>
      <c r="B747" s="583" t="s">
        <v>2284</v>
      </c>
      <c r="C747" s="68" t="s">
        <v>2282</v>
      </c>
      <c r="D747" s="572">
        <v>1</v>
      </c>
    </row>
    <row r="748" spans="1:4" x14ac:dyDescent="0.2">
      <c r="A748" s="514" t="s">
        <v>2285</v>
      </c>
      <c r="B748" s="583" t="s">
        <v>2286</v>
      </c>
      <c r="C748" s="68" t="s">
        <v>122</v>
      </c>
      <c r="D748" s="572">
        <v>1</v>
      </c>
    </row>
    <row r="749" spans="1:4" x14ac:dyDescent="0.2">
      <c r="A749" s="514" t="s">
        <v>2287</v>
      </c>
      <c r="B749" s="583" t="s">
        <v>2288</v>
      </c>
      <c r="C749" s="68" t="s">
        <v>1</v>
      </c>
      <c r="D749" s="572">
        <v>1</v>
      </c>
    </row>
    <row r="750" spans="1:4" ht="25.5" x14ac:dyDescent="0.2">
      <c r="A750" s="514" t="s">
        <v>2470</v>
      </c>
      <c r="B750" s="379" t="s">
        <v>2474</v>
      </c>
      <c r="C750" s="3" t="s">
        <v>1</v>
      </c>
      <c r="D750" s="572">
        <v>1</v>
      </c>
    </row>
    <row r="751" spans="1:4" x14ac:dyDescent="0.2">
      <c r="A751" s="514" t="s">
        <v>2471</v>
      </c>
      <c r="B751" s="583" t="s">
        <v>2472</v>
      </c>
      <c r="C751" s="68" t="s">
        <v>1</v>
      </c>
      <c r="D751" s="572">
        <v>1</v>
      </c>
    </row>
    <row r="752" spans="1:4" x14ac:dyDescent="0.2">
      <c r="A752" s="573" t="s">
        <v>2306</v>
      </c>
      <c r="B752" s="576" t="s">
        <v>2307</v>
      </c>
      <c r="C752" s="588"/>
      <c r="D752" s="580"/>
    </row>
    <row r="753" spans="1:4" ht="25.5" x14ac:dyDescent="0.2">
      <c r="A753" s="514" t="s">
        <v>2309</v>
      </c>
      <c r="B753" s="379" t="s">
        <v>2310</v>
      </c>
      <c r="C753" s="68" t="s">
        <v>2311</v>
      </c>
      <c r="D753" s="572">
        <v>1</v>
      </c>
    </row>
    <row r="754" spans="1:4" x14ac:dyDescent="0.2">
      <c r="A754" s="514" t="s">
        <v>2312</v>
      </c>
      <c r="B754" s="583" t="s">
        <v>2313</v>
      </c>
      <c r="C754" s="68" t="s">
        <v>2311</v>
      </c>
      <c r="D754" s="572">
        <v>1</v>
      </c>
    </row>
    <row r="755" spans="1:4" ht="25.5" x14ac:dyDescent="0.2">
      <c r="A755" s="514" t="s">
        <v>2314</v>
      </c>
      <c r="B755" s="379" t="s">
        <v>2318</v>
      </c>
      <c r="C755" s="3" t="s">
        <v>1</v>
      </c>
      <c r="D755" s="572">
        <v>1</v>
      </c>
    </row>
    <row r="756" spans="1:4" ht="51" x14ac:dyDescent="0.2">
      <c r="A756" s="514" t="s">
        <v>2315</v>
      </c>
      <c r="B756" s="379" t="s">
        <v>2316</v>
      </c>
      <c r="C756" s="3" t="s">
        <v>1</v>
      </c>
      <c r="D756" s="572">
        <v>1</v>
      </c>
    </row>
    <row r="757" spans="1:4" x14ac:dyDescent="0.2">
      <c r="A757" s="573" t="s">
        <v>2372</v>
      </c>
      <c r="B757" s="576" t="s">
        <v>2373</v>
      </c>
      <c r="C757" s="588"/>
      <c r="D757" s="580"/>
    </row>
    <row r="758" spans="1:4" ht="15" x14ac:dyDescent="0.2">
      <c r="A758" s="514" t="s">
        <v>2387</v>
      </c>
      <c r="B758" s="589" t="s">
        <v>2374</v>
      </c>
      <c r="C758" s="68" t="s">
        <v>1</v>
      </c>
      <c r="D758" s="572">
        <v>1</v>
      </c>
    </row>
    <row r="759" spans="1:4" ht="15" x14ac:dyDescent="0.25">
      <c r="A759" s="514" t="s">
        <v>2388</v>
      </c>
      <c r="B759" s="590" t="s">
        <v>2375</v>
      </c>
      <c r="C759" s="68" t="s">
        <v>20</v>
      </c>
      <c r="D759" s="572">
        <v>1</v>
      </c>
    </row>
    <row r="760" spans="1:4" ht="15" x14ac:dyDescent="0.2">
      <c r="A760" s="514" t="s">
        <v>2389</v>
      </c>
      <c r="B760" s="589" t="s">
        <v>2376</v>
      </c>
      <c r="C760" s="68" t="s">
        <v>1</v>
      </c>
      <c r="D760" s="572">
        <v>1</v>
      </c>
    </row>
    <row r="761" spans="1:4" ht="15" x14ac:dyDescent="0.2">
      <c r="A761" s="514" t="s">
        <v>2390</v>
      </c>
      <c r="B761" s="589" t="s">
        <v>2377</v>
      </c>
      <c r="C761" s="68" t="s">
        <v>1</v>
      </c>
      <c r="D761" s="572">
        <v>1</v>
      </c>
    </row>
    <row r="762" spans="1:4" ht="15" x14ac:dyDescent="0.25">
      <c r="A762" s="514" t="s">
        <v>2391</v>
      </c>
      <c r="B762" s="590" t="s">
        <v>2378</v>
      </c>
      <c r="C762" s="68" t="s">
        <v>1</v>
      </c>
      <c r="D762" s="572">
        <v>1</v>
      </c>
    </row>
    <row r="763" spans="1:4" ht="15" x14ac:dyDescent="0.2">
      <c r="A763" s="514" t="s">
        <v>2392</v>
      </c>
      <c r="B763" s="589" t="s">
        <v>2379</v>
      </c>
      <c r="C763" s="68" t="s">
        <v>20</v>
      </c>
      <c r="D763" s="572">
        <v>1</v>
      </c>
    </row>
    <row r="764" spans="1:4" ht="15" x14ac:dyDescent="0.25">
      <c r="A764" s="514" t="s">
        <v>2393</v>
      </c>
      <c r="B764" s="591" t="s">
        <v>2380</v>
      </c>
      <c r="C764" s="68" t="s">
        <v>1</v>
      </c>
      <c r="D764" s="572">
        <v>1</v>
      </c>
    </row>
    <row r="765" spans="1:4" ht="15" x14ac:dyDescent="0.2">
      <c r="A765" s="514" t="s">
        <v>2394</v>
      </c>
      <c r="B765" s="592" t="s">
        <v>2381</v>
      </c>
      <c r="C765" s="68" t="s">
        <v>1</v>
      </c>
      <c r="D765" s="572">
        <v>1</v>
      </c>
    </row>
    <row r="766" spans="1:4" ht="15" x14ac:dyDescent="0.25">
      <c r="A766" s="514" t="s">
        <v>2395</v>
      </c>
      <c r="B766" s="591" t="s">
        <v>2382</v>
      </c>
      <c r="C766" s="68" t="s">
        <v>1</v>
      </c>
      <c r="D766" s="572">
        <v>1</v>
      </c>
    </row>
    <row r="767" spans="1:4" ht="15" x14ac:dyDescent="0.2">
      <c r="A767" s="514" t="s">
        <v>2396</v>
      </c>
      <c r="B767" s="589" t="s">
        <v>2383</v>
      </c>
      <c r="C767" s="68" t="s">
        <v>1</v>
      </c>
      <c r="D767" s="572">
        <v>1</v>
      </c>
    </row>
    <row r="768" spans="1:4" ht="15" x14ac:dyDescent="0.25">
      <c r="A768" s="514" t="s">
        <v>2397</v>
      </c>
      <c r="B768" s="590" t="s">
        <v>2384</v>
      </c>
      <c r="C768" s="68" t="s">
        <v>1</v>
      </c>
      <c r="D768" s="572">
        <v>1</v>
      </c>
    </row>
    <row r="769" spans="1:4" ht="15" x14ac:dyDescent="0.2">
      <c r="A769" s="514" t="s">
        <v>2398</v>
      </c>
      <c r="B769" s="589" t="s">
        <v>2385</v>
      </c>
      <c r="C769" s="68" t="s">
        <v>1</v>
      </c>
      <c r="D769" s="572">
        <v>1</v>
      </c>
    </row>
    <row r="770" spans="1:4" ht="15" x14ac:dyDescent="0.25">
      <c r="A770" s="514" t="s">
        <v>2399</v>
      </c>
      <c r="B770" s="590" t="s">
        <v>2386</v>
      </c>
      <c r="C770" s="68" t="s">
        <v>1</v>
      </c>
      <c r="D770" s="572">
        <v>1</v>
      </c>
    </row>
    <row r="771" spans="1:4" x14ac:dyDescent="0.2">
      <c r="A771" s="514" t="s">
        <v>2400</v>
      </c>
      <c r="B771" s="583" t="s">
        <v>2401</v>
      </c>
      <c r="C771" s="68" t="s">
        <v>1</v>
      </c>
      <c r="D771" s="572">
        <v>1</v>
      </c>
    </row>
    <row r="772" spans="1:4" ht="15" x14ac:dyDescent="0.25">
      <c r="A772" s="514" t="s">
        <v>2402</v>
      </c>
      <c r="B772" s="590" t="s">
        <v>2403</v>
      </c>
      <c r="C772" s="68" t="s">
        <v>1</v>
      </c>
      <c r="D772" s="572">
        <v>1</v>
      </c>
    </row>
    <row r="773" spans="1:4" x14ac:dyDescent="0.2">
      <c r="A773" s="514" t="s">
        <v>2408</v>
      </c>
      <c r="B773" s="583" t="s">
        <v>2435</v>
      </c>
      <c r="C773" s="68" t="s">
        <v>1</v>
      </c>
      <c r="D773" s="572">
        <v>1</v>
      </c>
    </row>
    <row r="774" spans="1:4" x14ac:dyDescent="0.2">
      <c r="A774" s="573" t="s">
        <v>2487</v>
      </c>
      <c r="B774" s="576" t="s">
        <v>2486</v>
      </c>
      <c r="C774" s="588"/>
      <c r="D774" s="580"/>
    </row>
    <row r="775" spans="1:4" x14ac:dyDescent="0.2">
      <c r="A775" s="514" t="s">
        <v>2488</v>
      </c>
      <c r="B775" s="583" t="s">
        <v>2499</v>
      </c>
      <c r="C775" s="68" t="s">
        <v>1</v>
      </c>
      <c r="D775" s="572">
        <v>1</v>
      </c>
    </row>
    <row r="779" spans="1:4" x14ac:dyDescent="0.2">
      <c r="B779" s="69"/>
    </row>
  </sheetData>
  <sheetProtection selectLockedCells="1" autoFilter="0" selectUnlockedCells="1"/>
  <autoFilter ref="A4:D775" xr:uid="{00000000-0009-0000-0000-000004000000}"/>
  <mergeCells count="1">
    <mergeCell ref="A1:D3"/>
  </mergeCells>
  <phoneticPr fontId="10" type="noConversion"/>
  <printOptions horizontalCentered="1"/>
  <pageMargins left="0.70866141732283505" right="0.70866141732283505" top="0.74803149606299202" bottom="0.74803149606299202" header="0.31496062992126" footer="0.31496062992126"/>
  <pageSetup scale="70" firstPageNumber="0" fitToHeight="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8"/>
  <sheetViews>
    <sheetView workbookViewId="0">
      <selection activeCell="E18" sqref="E18"/>
    </sheetView>
  </sheetViews>
  <sheetFormatPr baseColWidth="10" defaultRowHeight="15" x14ac:dyDescent="0.25"/>
  <sheetData>
    <row r="1" spans="1:2" x14ac:dyDescent="0.25">
      <c r="A1">
        <v>2.85</v>
      </c>
      <c r="B1">
        <v>4.93</v>
      </c>
    </row>
    <row r="2" spans="1:2" x14ac:dyDescent="0.25">
      <c r="A2">
        <v>0.12</v>
      </c>
      <c r="B2">
        <v>3.99</v>
      </c>
    </row>
    <row r="3" spans="1:2" x14ac:dyDescent="0.25">
      <c r="A3">
        <v>2.65</v>
      </c>
      <c r="B3">
        <v>2.5099999999999998</v>
      </c>
    </row>
    <row r="4" spans="1:2" x14ac:dyDescent="0.25">
      <c r="A4">
        <v>0.12</v>
      </c>
      <c r="B4">
        <v>0.12</v>
      </c>
    </row>
    <row r="5" spans="1:2" x14ac:dyDescent="0.25">
      <c r="A5">
        <v>0.12</v>
      </c>
      <c r="B5">
        <v>0.12</v>
      </c>
    </row>
    <row r="6" spans="1:2" x14ac:dyDescent="0.25">
      <c r="A6">
        <f>SUM(A1:A5)</f>
        <v>5.86</v>
      </c>
      <c r="B6">
        <v>0.12</v>
      </c>
    </row>
    <row r="7" spans="1:2" x14ac:dyDescent="0.25">
      <c r="B7">
        <v>0.12</v>
      </c>
    </row>
    <row r="8" spans="1:2" x14ac:dyDescent="0.25">
      <c r="B8">
        <f>SUM(B1:B7)</f>
        <v>11.909999999999997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74"/>
  <sheetViews>
    <sheetView workbookViewId="0">
      <selection activeCell="L11" sqref="L11"/>
    </sheetView>
  </sheetViews>
  <sheetFormatPr baseColWidth="10" defaultRowHeight="15" x14ac:dyDescent="0.25"/>
  <sheetData>
    <row r="1" spans="1:8" x14ac:dyDescent="0.25">
      <c r="A1" s="1"/>
      <c r="B1" s="1"/>
    </row>
    <row r="2" spans="1:8" x14ac:dyDescent="0.25">
      <c r="A2" s="1"/>
      <c r="B2" s="1"/>
    </row>
    <row r="3" spans="1:8" x14ac:dyDescent="0.25">
      <c r="A3" s="1"/>
      <c r="B3" s="1"/>
    </row>
    <row r="4" spans="1:8" x14ac:dyDescent="0.25">
      <c r="A4" s="1"/>
      <c r="B4" s="1"/>
      <c r="H4" s="2"/>
    </row>
    <row r="5" spans="1:8" x14ac:dyDescent="0.25">
      <c r="A5" s="1"/>
      <c r="B5" s="1"/>
    </row>
    <row r="6" spans="1:8" x14ac:dyDescent="0.25">
      <c r="A6" s="1"/>
      <c r="B6" s="1"/>
    </row>
    <row r="7" spans="1:8" x14ac:dyDescent="0.25">
      <c r="A7" s="1"/>
      <c r="B7" s="1"/>
    </row>
    <row r="8" spans="1:8" x14ac:dyDescent="0.25">
      <c r="A8" s="1"/>
      <c r="B8" s="1"/>
    </row>
    <row r="10" spans="1:8" x14ac:dyDescent="0.25">
      <c r="A10" s="1"/>
      <c r="B10" s="1"/>
    </row>
    <row r="11" spans="1:8" x14ac:dyDescent="0.25">
      <c r="A11" s="1"/>
      <c r="B11" s="1"/>
    </row>
    <row r="12" spans="1:8" x14ac:dyDescent="0.25">
      <c r="A12" s="1"/>
      <c r="B12" s="1"/>
    </row>
    <row r="18" spans="1:2" x14ac:dyDescent="0.25">
      <c r="A18" s="1"/>
      <c r="B18" s="1"/>
    </row>
    <row r="19" spans="1:2" x14ac:dyDescent="0.25">
      <c r="A19" s="1"/>
      <c r="B19" s="1"/>
    </row>
    <row r="20" spans="1:2" x14ac:dyDescent="0.25">
      <c r="A20" s="1"/>
      <c r="B20" s="1"/>
    </row>
    <row r="21" spans="1:2" x14ac:dyDescent="0.25">
      <c r="A21" s="1"/>
      <c r="B21" s="1"/>
    </row>
    <row r="22" spans="1:2" x14ac:dyDescent="0.25">
      <c r="A22" s="1"/>
      <c r="B22" s="1"/>
    </row>
    <row r="23" spans="1:2" x14ac:dyDescent="0.25">
      <c r="A23" s="1"/>
      <c r="B23" s="1"/>
    </row>
    <row r="24" spans="1:2" x14ac:dyDescent="0.25">
      <c r="A24" s="1"/>
      <c r="B24" s="1"/>
    </row>
    <row r="25" spans="1:2" x14ac:dyDescent="0.25">
      <c r="A25" s="1"/>
      <c r="B25" s="1"/>
    </row>
    <row r="27" spans="1:2" x14ac:dyDescent="0.25">
      <c r="A27" s="1"/>
      <c r="B27" s="1"/>
    </row>
    <row r="28" spans="1:2" x14ac:dyDescent="0.25">
      <c r="A28" s="1"/>
      <c r="B28" s="1"/>
    </row>
    <row r="29" spans="1:2" x14ac:dyDescent="0.25">
      <c r="A29" s="1"/>
      <c r="B29" s="1"/>
    </row>
    <row r="35" spans="1:2" x14ac:dyDescent="0.25">
      <c r="A35" s="1"/>
      <c r="B35" s="1"/>
    </row>
    <row r="36" spans="1:2" x14ac:dyDescent="0.25">
      <c r="A36" s="1"/>
      <c r="B36" s="1"/>
    </row>
    <row r="37" spans="1:2" x14ac:dyDescent="0.25">
      <c r="A37" s="1"/>
      <c r="B37" s="1"/>
    </row>
    <row r="38" spans="1:2" x14ac:dyDescent="0.25">
      <c r="A38" s="1"/>
      <c r="B38" s="1"/>
    </row>
    <row r="39" spans="1:2" x14ac:dyDescent="0.25">
      <c r="A39" s="1"/>
      <c r="B39" s="1"/>
    </row>
    <row r="40" spans="1:2" x14ac:dyDescent="0.25">
      <c r="A40" s="1"/>
      <c r="B40" s="1"/>
    </row>
    <row r="41" spans="1:2" x14ac:dyDescent="0.25">
      <c r="A41" s="1"/>
      <c r="B41" s="1"/>
    </row>
    <row r="43" spans="1:2" x14ac:dyDescent="0.25">
      <c r="A43" s="1"/>
      <c r="B43" s="1"/>
    </row>
    <row r="44" spans="1:2" x14ac:dyDescent="0.25">
      <c r="A44" s="1"/>
      <c r="B44" s="1"/>
    </row>
    <row r="45" spans="1:2" x14ac:dyDescent="0.25">
      <c r="A45" s="1"/>
      <c r="B45" s="1"/>
    </row>
    <row r="51" spans="1:2" x14ac:dyDescent="0.25">
      <c r="A51" s="1"/>
      <c r="B51" s="1"/>
    </row>
    <row r="52" spans="1:2" x14ac:dyDescent="0.25">
      <c r="A52" s="1"/>
      <c r="B52" s="1"/>
    </row>
    <row r="53" spans="1:2" x14ac:dyDescent="0.25">
      <c r="A53" s="1"/>
      <c r="B53" s="1"/>
    </row>
    <row r="54" spans="1:2" x14ac:dyDescent="0.25">
      <c r="A54" s="1"/>
      <c r="B54" s="1"/>
    </row>
    <row r="55" spans="1:2" x14ac:dyDescent="0.25">
      <c r="A55" s="1"/>
      <c r="B55" s="1"/>
    </row>
    <row r="56" spans="1:2" x14ac:dyDescent="0.25">
      <c r="A56" s="1"/>
      <c r="B56" s="1"/>
    </row>
    <row r="57" spans="1:2" x14ac:dyDescent="0.25">
      <c r="A57" s="1"/>
      <c r="B57" s="1"/>
    </row>
    <row r="59" spans="1:2" x14ac:dyDescent="0.25">
      <c r="A59" s="1"/>
      <c r="B59" s="1"/>
    </row>
    <row r="65" spans="1:2" x14ac:dyDescent="0.25">
      <c r="A65" s="1"/>
      <c r="B65" s="1"/>
    </row>
    <row r="66" spans="1:2" x14ac:dyDescent="0.25">
      <c r="A66" s="1"/>
      <c r="B66" s="1"/>
    </row>
    <row r="67" spans="1:2" x14ac:dyDescent="0.25">
      <c r="A67" s="1"/>
      <c r="B67" s="1"/>
    </row>
    <row r="68" spans="1:2" x14ac:dyDescent="0.25">
      <c r="A68" s="1"/>
      <c r="B68" s="1"/>
    </row>
    <row r="69" spans="1:2" x14ac:dyDescent="0.25">
      <c r="A69" s="1"/>
      <c r="B69" s="1"/>
    </row>
    <row r="70" spans="1:2" x14ac:dyDescent="0.25">
      <c r="A70" s="1"/>
      <c r="B70" s="1"/>
    </row>
    <row r="71" spans="1:2" x14ac:dyDescent="0.25">
      <c r="A71" s="1"/>
      <c r="B71" s="1"/>
    </row>
    <row r="73" spans="1:2" x14ac:dyDescent="0.25">
      <c r="A73" s="1"/>
      <c r="B73" s="1"/>
    </row>
    <row r="79" spans="1:2" x14ac:dyDescent="0.25">
      <c r="A79" s="1"/>
      <c r="B79" s="1"/>
    </row>
    <row r="80" spans="1:2" x14ac:dyDescent="0.25">
      <c r="A80" s="1"/>
      <c r="B80" s="1"/>
    </row>
    <row r="81" spans="1:2" x14ac:dyDescent="0.25">
      <c r="A81" s="1"/>
      <c r="B81" s="1"/>
    </row>
    <row r="82" spans="1:2" x14ac:dyDescent="0.25">
      <c r="A82" s="1"/>
      <c r="B82" s="1"/>
    </row>
    <row r="83" spans="1:2" x14ac:dyDescent="0.25">
      <c r="A83" s="1"/>
      <c r="B83" s="1"/>
    </row>
    <row r="84" spans="1:2" x14ac:dyDescent="0.25">
      <c r="A84" s="1"/>
      <c r="B84" s="1"/>
    </row>
    <row r="85" spans="1:2" x14ac:dyDescent="0.25">
      <c r="A85" s="1"/>
      <c r="B85" s="1"/>
    </row>
    <row r="86" spans="1:2" x14ac:dyDescent="0.25">
      <c r="A86" s="1"/>
      <c r="B86" s="1"/>
    </row>
    <row r="87" spans="1:2" x14ac:dyDescent="0.25">
      <c r="A87" s="1"/>
      <c r="B87" s="1"/>
    </row>
    <row r="89" spans="1:2" x14ac:dyDescent="0.25">
      <c r="A89" s="1"/>
      <c r="B89" s="1"/>
    </row>
    <row r="95" spans="1:2" x14ac:dyDescent="0.25">
      <c r="A95" s="1"/>
      <c r="B95" s="1"/>
    </row>
    <row r="96" spans="1:2" x14ac:dyDescent="0.25">
      <c r="A96" s="1"/>
      <c r="B96" s="1"/>
    </row>
    <row r="97" spans="1:2" x14ac:dyDescent="0.25">
      <c r="A97" s="1"/>
      <c r="B97" s="1"/>
    </row>
    <row r="98" spans="1:2" x14ac:dyDescent="0.25">
      <c r="A98" s="1"/>
      <c r="B98" s="1"/>
    </row>
    <row r="100" spans="1:2" x14ac:dyDescent="0.25">
      <c r="A100" s="1"/>
      <c r="B100" s="1"/>
    </row>
    <row r="107" spans="1:2" x14ac:dyDescent="0.25">
      <c r="A107" s="1"/>
      <c r="B107" s="1"/>
    </row>
    <row r="108" spans="1:2" x14ac:dyDescent="0.25">
      <c r="A108" s="1"/>
      <c r="B108" s="1"/>
    </row>
    <row r="109" spans="1:2" x14ac:dyDescent="0.25">
      <c r="A109" s="1"/>
      <c r="B109" s="1"/>
    </row>
    <row r="110" spans="1:2" x14ac:dyDescent="0.25">
      <c r="A110" s="1"/>
      <c r="B110" s="1"/>
    </row>
    <row r="111" spans="1:2" x14ac:dyDescent="0.25">
      <c r="A111" s="1"/>
      <c r="B111" s="1"/>
    </row>
    <row r="112" spans="1:2" x14ac:dyDescent="0.25">
      <c r="A112" s="1"/>
      <c r="B112" s="1"/>
    </row>
    <row r="113" spans="1:2" x14ac:dyDescent="0.25">
      <c r="A113" s="1"/>
      <c r="B113" s="1"/>
    </row>
    <row r="114" spans="1:2" x14ac:dyDescent="0.25">
      <c r="A114" s="1"/>
      <c r="B114" s="1"/>
    </row>
    <row r="115" spans="1:2" x14ac:dyDescent="0.25">
      <c r="A115" s="1"/>
      <c r="B115" s="1"/>
    </row>
    <row r="116" spans="1:2" x14ac:dyDescent="0.25">
      <c r="A116" s="1"/>
      <c r="B116" s="1"/>
    </row>
    <row r="117" spans="1:2" x14ac:dyDescent="0.25">
      <c r="A117" s="1"/>
      <c r="B117" s="1"/>
    </row>
    <row r="124" spans="1:2" x14ac:dyDescent="0.25">
      <c r="A124" s="1"/>
      <c r="B124" s="1"/>
    </row>
    <row r="125" spans="1:2" x14ac:dyDescent="0.25">
      <c r="A125" s="1"/>
      <c r="B125" s="1"/>
    </row>
    <row r="126" spans="1:2" x14ac:dyDescent="0.25">
      <c r="A126" s="1"/>
      <c r="B126" s="1"/>
    </row>
    <row r="127" spans="1:2" x14ac:dyDescent="0.25">
      <c r="A127" s="1"/>
      <c r="B127" s="1"/>
    </row>
    <row r="128" spans="1:2" x14ac:dyDescent="0.25">
      <c r="A128" s="1"/>
      <c r="B128" s="1"/>
    </row>
    <row r="129" spans="1:2" x14ac:dyDescent="0.25">
      <c r="A129" s="1"/>
      <c r="B129" s="1"/>
    </row>
    <row r="135" spans="1:2" x14ac:dyDescent="0.25">
      <c r="A135" s="1"/>
      <c r="B135" s="1"/>
    </row>
    <row r="136" spans="1:2" x14ac:dyDescent="0.25">
      <c r="A136" s="1"/>
      <c r="B136" s="1"/>
    </row>
    <row r="137" spans="1:2" x14ac:dyDescent="0.25">
      <c r="A137" s="1"/>
      <c r="B137" s="1"/>
    </row>
    <row r="138" spans="1:2" x14ac:dyDescent="0.25">
      <c r="A138" s="1"/>
      <c r="B138" s="1"/>
    </row>
    <row r="139" spans="1:2" x14ac:dyDescent="0.25">
      <c r="A139" s="1"/>
      <c r="B139" s="1"/>
    </row>
    <row r="140" spans="1:2" x14ac:dyDescent="0.25">
      <c r="A140" s="1"/>
      <c r="B140" s="1"/>
    </row>
    <row r="146" spans="1:2" x14ac:dyDescent="0.25">
      <c r="A146" s="1"/>
      <c r="B146" s="1"/>
    </row>
    <row r="147" spans="1:2" x14ac:dyDescent="0.25">
      <c r="A147" s="1"/>
      <c r="B147" s="1"/>
    </row>
    <row r="148" spans="1:2" x14ac:dyDescent="0.25">
      <c r="A148" s="1"/>
      <c r="B148" s="1"/>
    </row>
    <row r="149" spans="1:2" x14ac:dyDescent="0.25">
      <c r="A149" s="1"/>
      <c r="B149" s="1"/>
    </row>
    <row r="150" spans="1:2" x14ac:dyDescent="0.25">
      <c r="A150" s="1"/>
      <c r="B150" s="1"/>
    </row>
    <row r="152" spans="1:2" x14ac:dyDescent="0.25">
      <c r="A152" s="1"/>
      <c r="B152" s="1"/>
    </row>
    <row r="153" spans="1:2" x14ac:dyDescent="0.25">
      <c r="A153" s="1"/>
      <c r="B153" s="1"/>
    </row>
    <row r="154" spans="1:2" x14ac:dyDescent="0.25">
      <c r="A154" s="1"/>
      <c r="B154" s="1"/>
    </row>
    <row r="155" spans="1:2" x14ac:dyDescent="0.25">
      <c r="A155" s="1"/>
      <c r="B155" s="1"/>
    </row>
    <row r="158" spans="1:2" x14ac:dyDescent="0.25">
      <c r="A158" s="1"/>
      <c r="B158" s="1"/>
    </row>
    <row r="159" spans="1:2" x14ac:dyDescent="0.25">
      <c r="A159" s="1"/>
      <c r="B159" s="1"/>
    </row>
    <row r="160" spans="1:2" x14ac:dyDescent="0.25">
      <c r="A160" s="1"/>
      <c r="B160" s="1"/>
    </row>
    <row r="161" spans="1:2" x14ac:dyDescent="0.25">
      <c r="A161" s="1"/>
      <c r="B161" s="1"/>
    </row>
    <row r="165" spans="1:2" x14ac:dyDescent="0.25">
      <c r="A165" s="1"/>
      <c r="B165" s="1"/>
    </row>
    <row r="166" spans="1:2" x14ac:dyDescent="0.25">
      <c r="A166" s="1"/>
      <c r="B166" s="1"/>
    </row>
    <row r="167" spans="1:2" x14ac:dyDescent="0.25">
      <c r="A167" s="1"/>
      <c r="B167" s="1"/>
    </row>
    <row r="168" spans="1:2" x14ac:dyDescent="0.25">
      <c r="A168" s="1"/>
      <c r="B168" s="1"/>
    </row>
    <row r="169" spans="1:2" x14ac:dyDescent="0.25">
      <c r="A169" s="1"/>
      <c r="B169" s="1"/>
    </row>
    <row r="170" spans="1:2" x14ac:dyDescent="0.25">
      <c r="A170" s="1"/>
      <c r="B170" s="1"/>
    </row>
    <row r="171" spans="1:2" x14ac:dyDescent="0.25">
      <c r="A171" s="1"/>
      <c r="B171" s="1"/>
    </row>
    <row r="172" spans="1:2" x14ac:dyDescent="0.25">
      <c r="A172" s="1"/>
      <c r="B172" s="1"/>
    </row>
    <row r="173" spans="1:2" x14ac:dyDescent="0.25">
      <c r="A173" s="1"/>
      <c r="B173" s="1"/>
    </row>
    <row r="174" spans="1:2" x14ac:dyDescent="0.25">
      <c r="A174" s="1"/>
      <c r="B174"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9</vt:i4>
      </vt:variant>
    </vt:vector>
  </HeadingPairs>
  <TitlesOfParts>
    <vt:vector size="16" baseType="lpstr">
      <vt:lpstr>208-MV-Ft-10-MV-HAB.</vt:lpstr>
      <vt:lpstr>APUS</vt:lpstr>
      <vt:lpstr>MEMORIAS</vt:lpstr>
      <vt:lpstr>PPTO + MEMORIA</vt:lpstr>
      <vt:lpstr>INSUMOS</vt:lpstr>
      <vt:lpstr>Hoja1</vt:lpstr>
      <vt:lpstr>DESPIECES</vt:lpstr>
      <vt:lpstr>'208-MV-Ft-10-MV-HAB.'!_GoBack</vt:lpstr>
      <vt:lpstr>'PPTO + MEMORIA'!_GoBack</vt:lpstr>
      <vt:lpstr>'208-MV-Ft-10-MV-HAB.'!Área_de_impresión</vt:lpstr>
      <vt:lpstr>APUS!Área_de_impresión</vt:lpstr>
      <vt:lpstr>INSUMOS!Área_de_impresión</vt:lpstr>
      <vt:lpstr>'PPTO + MEMORIA'!Área_de_impresión</vt:lpstr>
      <vt:lpstr>APUS!Títulos_a_imprimir</vt:lpstr>
      <vt:lpstr>INSUMOS!Títulos_a_imprimir</vt:lpstr>
      <vt:lpstr>'PPTO + MEMORIA'!Títulos_a_imprimir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CSTinoco</dc:creator>
  <cp:lastModifiedBy>Ivan Giovani Garcia Chaves</cp:lastModifiedBy>
  <cp:lastPrinted>2021-04-20T11:42:41Z</cp:lastPrinted>
  <dcterms:created xsi:type="dcterms:W3CDTF">2016-09-22T15:49:10Z</dcterms:created>
  <dcterms:modified xsi:type="dcterms:W3CDTF">2025-09-23T01:58:43Z</dcterms:modified>
</cp:coreProperties>
</file>